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Ex1.xml" ContentType="application/vnd.ms-office.chartex+xml"/>
  <Override PartName="/xl/charts/style33.xml" ContentType="application/vnd.ms-office.chartstyle+xml"/>
  <Override PartName="/xl/charts/colors33.xml" ContentType="application/vnd.ms-office.chartcolorstyle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6.xml" ContentType="application/vnd.openxmlformats-officedocument.drawingml.chartshapes+xml"/>
  <Override PartName="/xl/charts/chartEx2.xml" ContentType="application/vnd.ms-office.chartex+xml"/>
  <Override PartName="/xl/charts/style35.xml" ContentType="application/vnd.ms-office.chartstyle+xml"/>
  <Override PartName="/xl/charts/colors35.xml" ContentType="application/vnd.ms-office.chartcolorsty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frai\Desktop\thesis backup\"/>
    </mc:Choice>
  </mc:AlternateContent>
  <xr:revisionPtr revIDLastSave="0" documentId="10_ncr:100000_{E835BBB7-C8A4-4A02-BB50-1941FA8DF290}" xr6:coauthVersionLast="31" xr6:coauthVersionMax="31" xr10:uidLastSave="{00000000-0000-0000-0000-000000000000}"/>
  <bookViews>
    <workbookView xWindow="0" yWindow="0" windowWidth="23040" windowHeight="9050" activeTab="3" xr2:uid="{00000000-000D-0000-FFFF-FFFF00000000}"/>
  </bookViews>
  <sheets>
    <sheet name="Appendix A" sheetId="4" r:id="rId1"/>
    <sheet name="COSTS" sheetId="13" r:id="rId2"/>
    <sheet name="Equipment considerations" sheetId="1" r:id="rId3"/>
    <sheet name="Appendix B" sheetId="14" r:id="rId4"/>
    <sheet name="Cashflow plots" sheetId="6" r:id="rId5"/>
    <sheet name="Cashflow plots (2)" sheetId="9" r:id="rId6"/>
    <sheet name="Appendix C" sheetId="15" r:id="rId7"/>
    <sheet name="Appendix D" sheetId="5" r:id="rId8"/>
    <sheet name="Appendix E" sheetId="7" r:id="rId9"/>
    <sheet name="Exergy plots" sheetId="10" r:id="rId10"/>
    <sheet name="Appendix F" sheetId="22" r:id="rId11"/>
    <sheet name="Analytic RO plots " sheetId="23" r:id="rId12"/>
    <sheet name="Appendix G" sheetId="20" r:id="rId13"/>
    <sheet name="Appendix H" sheetId="21" r:id="rId14"/>
    <sheet name="Appendix I" sheetId="24" r:id="rId15"/>
    <sheet name="Real options tester" sheetId="19" state="hidden" r:id="rId16"/>
  </sheets>
  <definedNames>
    <definedName name="_xlchart.v1.0" hidden="1">'Appendix G'!$AA$35:$AA$1034</definedName>
    <definedName name="_xlchart.v1.1" hidden="1">'Appendix G'!$AB$35:$AB$1034</definedName>
    <definedName name="_xlchart.v1.10" hidden="1">'Appendix G'!$AK$35:$AK$1034</definedName>
    <definedName name="_xlchart.v1.11" hidden="1">'Appendix G'!$AL$35:$AL$1034</definedName>
    <definedName name="_xlchart.v1.12" hidden="1">'Appendix G'!$AM$35:$AM$1034</definedName>
    <definedName name="_xlchart.v1.13" hidden="1">'Appendix G'!$AN$35:$AN$1034</definedName>
    <definedName name="_xlchart.v1.14" hidden="1">'Appendix G'!$AO$35:$AO$1034</definedName>
    <definedName name="_xlchart.v1.15" hidden="1">'Appendix G'!$AP$35:$AP$1034</definedName>
    <definedName name="_xlchart.v1.16" hidden="1">'Appendix G'!$AQ$35:$AQ$1034</definedName>
    <definedName name="_xlchart.v1.17" hidden="1">'Appendix G'!$AR$35:$AR$1034</definedName>
    <definedName name="_xlchart.v1.18" hidden="1">'Appendix G'!$Z$35:$Z$1034</definedName>
    <definedName name="_xlchart.v1.19" hidden="1">'Appendix G'!$B$35:$B$1034</definedName>
    <definedName name="_xlchart.v1.2" hidden="1">'Appendix G'!$AC$35:$AC$1034</definedName>
    <definedName name="_xlchart.v1.20" hidden="1">'Appendix G'!$C$35:$C$1034</definedName>
    <definedName name="_xlchart.v1.21" hidden="1">'Appendix G'!$D$35:$D$1034</definedName>
    <definedName name="_xlchart.v1.22" hidden="1">'Appendix G'!$E$35:$E$1034</definedName>
    <definedName name="_xlchart.v1.23" hidden="1">'Appendix G'!$F$35:$F$1034</definedName>
    <definedName name="_xlchart.v1.24" hidden="1">'Appendix G'!$G$35:$G$1034</definedName>
    <definedName name="_xlchart.v1.25" hidden="1">'Appendix G'!$H$35:$H$1034</definedName>
    <definedName name="_xlchart.v1.26" hidden="1">'Appendix G'!$I$35:$I$1034</definedName>
    <definedName name="_xlchart.v1.27" hidden="1">'Appendix G'!$J$35:$J$1034</definedName>
    <definedName name="_xlchart.v1.28" hidden="1">'Appendix G'!$K$35:$K$1034</definedName>
    <definedName name="_xlchart.v1.29" hidden="1">'Appendix G'!$L$35:$L$1034</definedName>
    <definedName name="_xlchart.v1.3" hidden="1">'Appendix G'!$AD$35:$AD$1034</definedName>
    <definedName name="_xlchart.v1.30" hidden="1">'Appendix G'!$M$35:$M$1034</definedName>
    <definedName name="_xlchart.v1.31" hidden="1">'Appendix G'!$N$35:$N$1034</definedName>
    <definedName name="_xlchart.v1.32" hidden="1">'Appendix G'!$O$35:$O$1034</definedName>
    <definedName name="_xlchart.v1.33" hidden="1">'Appendix G'!$P$35:$P$1034</definedName>
    <definedName name="_xlchart.v1.34" hidden="1">'Appendix G'!$Q$35:$Q$1034</definedName>
    <definedName name="_xlchart.v1.35" hidden="1">'Appendix G'!$R$35:$R$1034</definedName>
    <definedName name="_xlchart.v1.36" hidden="1">'Appendix G'!$S$35:$S$1034</definedName>
    <definedName name="_xlchart.v1.37" hidden="1">'Appendix G'!$T$35:$T$1034</definedName>
    <definedName name="_xlchart.v1.38" hidden="1">'Appendix G'!$U$35:$U$1034</definedName>
    <definedName name="_xlchart.v1.4" hidden="1">'Appendix G'!$AE$35:$AE$1034</definedName>
    <definedName name="_xlchart.v1.5" hidden="1">'Appendix G'!$AF$35:$AF$1034</definedName>
    <definedName name="_xlchart.v1.6" hidden="1">'Appendix G'!$AG$35:$AG$1034</definedName>
    <definedName name="_xlchart.v1.7" hidden="1">'Appendix G'!$AH$35:$AH$1034</definedName>
    <definedName name="_xlchart.v1.8" hidden="1">'Appendix G'!$AI$35:$AI$1034</definedName>
    <definedName name="_xlchart.v1.9" hidden="1">'Appendix G'!$AJ$35:$AJ$1034</definedName>
    <definedName name="OIP" localSheetId="0">'Appendix A'!$B$5</definedName>
    <definedName name="_xlnm.Print_Area" localSheetId="4">'Cashflow plots'!$A$1:$L$111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0" i="7" l="1"/>
  <c r="Q29" i="7"/>
  <c r="S30" i="7"/>
  <c r="R30" i="7"/>
  <c r="S29" i="7"/>
  <c r="R29" i="7"/>
  <c r="P30" i="7"/>
  <c r="O30" i="7"/>
  <c r="N30" i="7"/>
  <c r="N29" i="7"/>
  <c r="M30" i="7"/>
  <c r="L30" i="7"/>
  <c r="K30" i="7"/>
  <c r="F57" i="14"/>
  <c r="E57" i="14"/>
  <c r="K29" i="7"/>
  <c r="J30" i="7"/>
  <c r="I30" i="7"/>
  <c r="H30" i="7"/>
  <c r="G30" i="7"/>
  <c r="E30" i="7"/>
  <c r="D30" i="7"/>
  <c r="B30" i="7"/>
  <c r="P28" i="5" l="1"/>
  <c r="Q28" i="5"/>
  <c r="S28" i="5"/>
  <c r="U28" i="5"/>
  <c r="V28" i="5"/>
  <c r="F7" i="1" l="1"/>
  <c r="B54" i="7" l="1"/>
  <c r="C62" i="14" l="1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61" i="14"/>
  <c r="B8" i="5" l="1"/>
  <c r="B5" i="20" l="1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L5" i="24"/>
  <c r="L6" i="24" s="1"/>
  <c r="I5" i="24"/>
  <c r="I6" i="24" s="1"/>
  <c r="I7" i="24" s="1"/>
  <c r="I8" i="24" s="1"/>
  <c r="H5" i="24"/>
  <c r="H6" i="24" s="1"/>
  <c r="H7" i="24" s="1"/>
  <c r="H8" i="24" s="1"/>
  <c r="G5" i="24"/>
  <c r="G6" i="24" s="1"/>
  <c r="G7" i="24" s="1"/>
  <c r="G8" i="24" s="1"/>
  <c r="K99" i="15" l="1"/>
  <c r="G32" i="5" l="1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AE6" i="4"/>
  <c r="C13" i="4"/>
  <c r="B13" i="4" s="1"/>
  <c r="J30" i="19" l="1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B7" i="19"/>
  <c r="B6" i="19"/>
  <c r="B2" i="19"/>
  <c r="AW56" i="20"/>
  <c r="AW55" i="20"/>
  <c r="AW54" i="20"/>
  <c r="AW53" i="20"/>
  <c r="AW52" i="20"/>
  <c r="AW51" i="20"/>
  <c r="AW50" i="20"/>
  <c r="AW49" i="20"/>
  <c r="AW48" i="20"/>
  <c r="AW47" i="20"/>
  <c r="AW46" i="20"/>
  <c r="AW45" i="20"/>
  <c r="AW44" i="20"/>
  <c r="AW43" i="20"/>
  <c r="AW42" i="20"/>
  <c r="AW41" i="20"/>
  <c r="AW40" i="20"/>
  <c r="AW39" i="20"/>
  <c r="AW38" i="20"/>
  <c r="AW37" i="20"/>
  <c r="AW36" i="20"/>
  <c r="AW35" i="20"/>
  <c r="B34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V27" i="20"/>
  <c r="D30" i="19" s="1"/>
  <c r="U27" i="20"/>
  <c r="T27" i="20"/>
  <c r="B30" i="22" s="1"/>
  <c r="S27" i="20"/>
  <c r="D27" i="19" s="1"/>
  <c r="R27" i="20"/>
  <c r="D26" i="19" s="1"/>
  <c r="Q27" i="20"/>
  <c r="D25" i="19" s="1"/>
  <c r="P27" i="20"/>
  <c r="D24" i="19" s="1"/>
  <c r="O27" i="20"/>
  <c r="N27" i="20"/>
  <c r="B24" i="22" s="1"/>
  <c r="M27" i="20"/>
  <c r="L27" i="20"/>
  <c r="K27" i="20"/>
  <c r="D19" i="19" s="1"/>
  <c r="J27" i="20"/>
  <c r="D18" i="19" s="1"/>
  <c r="I27" i="20"/>
  <c r="D17" i="19" s="1"/>
  <c r="H27" i="20"/>
  <c r="B18" i="22" s="1"/>
  <c r="G27" i="20"/>
  <c r="D15" i="19" s="1"/>
  <c r="F27" i="20"/>
  <c r="D14" i="19" s="1"/>
  <c r="E27" i="20"/>
  <c r="D27" i="20"/>
  <c r="C27" i="20"/>
  <c r="B27" i="20"/>
  <c r="M5" i="7"/>
  <c r="E5" i="7"/>
  <c r="H5" i="7" s="1"/>
  <c r="I5" i="7" s="1"/>
  <c r="D5" i="7"/>
  <c r="C5" i="7"/>
  <c r="B2" i="7"/>
  <c r="N5" i="7" s="1"/>
  <c r="H24" i="5"/>
  <c r="L24" i="5" s="1"/>
  <c r="H23" i="5"/>
  <c r="L23" i="5" s="1"/>
  <c r="H22" i="5"/>
  <c r="L22" i="5" s="1"/>
  <c r="H21" i="5"/>
  <c r="L21" i="5" s="1"/>
  <c r="H20" i="5"/>
  <c r="L20" i="5" s="1"/>
  <c r="H19" i="5"/>
  <c r="L19" i="5" s="1"/>
  <c r="H18" i="5"/>
  <c r="L18" i="5" s="1"/>
  <c r="H17" i="5"/>
  <c r="L17" i="5" s="1"/>
  <c r="H16" i="5"/>
  <c r="L16" i="5" s="1"/>
  <c r="H15" i="5"/>
  <c r="L15" i="5" s="1"/>
  <c r="H14" i="5"/>
  <c r="L14" i="5" s="1"/>
  <c r="H13" i="5"/>
  <c r="L13" i="5" s="1"/>
  <c r="H12" i="5"/>
  <c r="L12" i="5" s="1"/>
  <c r="H11" i="5"/>
  <c r="L11" i="5" s="1"/>
  <c r="H10" i="5"/>
  <c r="L10" i="5" s="1"/>
  <c r="H9" i="5"/>
  <c r="L9" i="5" s="1"/>
  <c r="H8" i="5"/>
  <c r="L8" i="5" s="1"/>
  <c r="B9" i="5"/>
  <c r="H7" i="5"/>
  <c r="L7" i="5" s="1"/>
  <c r="B7" i="5"/>
  <c r="H6" i="5"/>
  <c r="L6" i="5" s="1"/>
  <c r="B6" i="5"/>
  <c r="J6" i="5" s="1"/>
  <c r="H5" i="5"/>
  <c r="L5" i="5" s="1"/>
  <c r="B5" i="5"/>
  <c r="H4" i="5"/>
  <c r="L4" i="5" s="1"/>
  <c r="B4" i="5"/>
  <c r="B2" i="5"/>
  <c r="D2" i="5" s="1"/>
  <c r="G48" i="15"/>
  <c r="E48" i="15"/>
  <c r="G47" i="15"/>
  <c r="E47" i="15"/>
  <c r="G45" i="15"/>
  <c r="E45" i="15"/>
  <c r="E44" i="15"/>
  <c r="G44" i="15" s="1"/>
  <c r="H40" i="15"/>
  <c r="G40" i="15"/>
  <c r="E40" i="15"/>
  <c r="E39" i="15"/>
  <c r="G39" i="15" s="1"/>
  <c r="H39" i="15" s="1"/>
  <c r="H41" i="15" s="1"/>
  <c r="D38" i="15"/>
  <c r="E37" i="15" s="1"/>
  <c r="H37" i="15"/>
  <c r="G37" i="15"/>
  <c r="G36" i="15"/>
  <c r="H36" i="15" s="1"/>
  <c r="H38" i="15" s="1"/>
  <c r="D36" i="15"/>
  <c r="E36" i="15" s="1"/>
  <c r="H32" i="15"/>
  <c r="G32" i="15"/>
  <c r="E32" i="15"/>
  <c r="D32" i="15"/>
  <c r="D33" i="15" s="1"/>
  <c r="C32" i="15"/>
  <c r="D31" i="15"/>
  <c r="E31" i="15" s="1"/>
  <c r="G31" i="15" s="1"/>
  <c r="H31" i="15" s="1"/>
  <c r="I31" i="15" s="1"/>
  <c r="H29" i="15"/>
  <c r="G29" i="15"/>
  <c r="D29" i="15"/>
  <c r="D30" i="15" s="1"/>
  <c r="E29" i="15" s="1"/>
  <c r="C29" i="15"/>
  <c r="H30" i="15" s="1"/>
  <c r="I29" i="15" s="1"/>
  <c r="I30" i="15" s="1"/>
  <c r="E28" i="15"/>
  <c r="G28" i="15" s="1"/>
  <c r="D28" i="15"/>
  <c r="C4" i="15"/>
  <c r="Q51" i="14"/>
  <c r="AN51" i="14" s="1"/>
  <c r="P51" i="14"/>
  <c r="AH51" i="14" s="1"/>
  <c r="O51" i="14"/>
  <c r="AB51" i="14" s="1"/>
  <c r="N51" i="14"/>
  <c r="V51" i="14" s="1"/>
  <c r="AH50" i="14"/>
  <c r="Q50" i="14"/>
  <c r="AN50" i="14" s="1"/>
  <c r="P50" i="14"/>
  <c r="O50" i="14"/>
  <c r="AB50" i="14" s="1"/>
  <c r="N50" i="14"/>
  <c r="V50" i="14" s="1"/>
  <c r="Q49" i="14"/>
  <c r="AN49" i="14" s="1"/>
  <c r="P49" i="14"/>
  <c r="AH49" i="14" s="1"/>
  <c r="O49" i="14"/>
  <c r="AB49" i="14" s="1"/>
  <c r="N49" i="14"/>
  <c r="V49" i="14" s="1"/>
  <c r="AH48" i="14"/>
  <c r="AB48" i="14"/>
  <c r="Q48" i="14"/>
  <c r="AN48" i="14" s="1"/>
  <c r="P48" i="14"/>
  <c r="O48" i="14"/>
  <c r="N48" i="14"/>
  <c r="V48" i="14" s="1"/>
  <c r="Q47" i="14"/>
  <c r="AN47" i="14" s="1"/>
  <c r="P47" i="14"/>
  <c r="AH47" i="14" s="1"/>
  <c r="O47" i="14"/>
  <c r="AB47" i="14" s="1"/>
  <c r="N47" i="14"/>
  <c r="V47" i="14" s="1"/>
  <c r="Q46" i="14"/>
  <c r="AN46" i="14" s="1"/>
  <c r="P46" i="14"/>
  <c r="AH46" i="14" s="1"/>
  <c r="O46" i="14"/>
  <c r="AB46" i="14" s="1"/>
  <c r="N46" i="14"/>
  <c r="V46" i="14" s="1"/>
  <c r="Q45" i="14"/>
  <c r="AN45" i="14" s="1"/>
  <c r="P45" i="14"/>
  <c r="AH45" i="14" s="1"/>
  <c r="O45" i="14"/>
  <c r="AB45" i="14" s="1"/>
  <c r="N45" i="14"/>
  <c r="V45" i="14" s="1"/>
  <c r="AB44" i="14"/>
  <c r="Q44" i="14"/>
  <c r="AN44" i="14" s="1"/>
  <c r="P44" i="14"/>
  <c r="AH44" i="14" s="1"/>
  <c r="O44" i="14"/>
  <c r="N44" i="14"/>
  <c r="V44" i="14" s="1"/>
  <c r="AN43" i="14"/>
  <c r="AH43" i="14"/>
  <c r="Q43" i="14"/>
  <c r="P43" i="14"/>
  <c r="O43" i="14"/>
  <c r="AB43" i="14" s="1"/>
  <c r="N43" i="14"/>
  <c r="V43" i="14" s="1"/>
  <c r="Q42" i="14"/>
  <c r="AN42" i="14" s="1"/>
  <c r="P42" i="14"/>
  <c r="AH42" i="14" s="1"/>
  <c r="O42" i="14"/>
  <c r="AB42" i="14" s="1"/>
  <c r="N42" i="14"/>
  <c r="V42" i="14" s="1"/>
  <c r="Q41" i="14"/>
  <c r="AN41" i="14" s="1"/>
  <c r="P41" i="14"/>
  <c r="AH41" i="14" s="1"/>
  <c r="O41" i="14"/>
  <c r="AB41" i="14" s="1"/>
  <c r="N41" i="14"/>
  <c r="V41" i="14" s="1"/>
  <c r="Q40" i="14"/>
  <c r="AN40" i="14" s="1"/>
  <c r="P40" i="14"/>
  <c r="AH40" i="14" s="1"/>
  <c r="O40" i="14"/>
  <c r="AB40" i="14" s="1"/>
  <c r="N40" i="14"/>
  <c r="V40" i="14" s="1"/>
  <c r="AN39" i="14"/>
  <c r="Q39" i="14"/>
  <c r="P39" i="14"/>
  <c r="AH39" i="14" s="1"/>
  <c r="O39" i="14"/>
  <c r="AB39" i="14" s="1"/>
  <c r="N39" i="14"/>
  <c r="V39" i="14" s="1"/>
  <c r="Q38" i="14"/>
  <c r="AN38" i="14" s="1"/>
  <c r="P38" i="14"/>
  <c r="AH38" i="14" s="1"/>
  <c r="O38" i="14"/>
  <c r="AB38" i="14" s="1"/>
  <c r="N38" i="14"/>
  <c r="V38" i="14" s="1"/>
  <c r="Q37" i="14"/>
  <c r="AN37" i="14" s="1"/>
  <c r="P37" i="14"/>
  <c r="AH37" i="14" s="1"/>
  <c r="O37" i="14"/>
  <c r="AB37" i="14" s="1"/>
  <c r="N37" i="14"/>
  <c r="V37" i="14" s="1"/>
  <c r="AN36" i="14"/>
  <c r="AB36" i="14"/>
  <c r="Q36" i="14"/>
  <c r="P36" i="14"/>
  <c r="AH36" i="14" s="1"/>
  <c r="O36" i="14"/>
  <c r="N36" i="14"/>
  <c r="V36" i="14" s="1"/>
  <c r="AB35" i="14"/>
  <c r="Q35" i="14"/>
  <c r="AN35" i="14" s="1"/>
  <c r="P35" i="14"/>
  <c r="AH35" i="14" s="1"/>
  <c r="O35" i="14"/>
  <c r="N35" i="14"/>
  <c r="V35" i="14" s="1"/>
  <c r="Q34" i="14"/>
  <c r="AN34" i="14" s="1"/>
  <c r="P34" i="14"/>
  <c r="AH34" i="14" s="1"/>
  <c r="O34" i="14"/>
  <c r="AB34" i="14" s="1"/>
  <c r="N34" i="14"/>
  <c r="V34" i="14" s="1"/>
  <c r="Q33" i="14"/>
  <c r="AN33" i="14" s="1"/>
  <c r="P33" i="14"/>
  <c r="AH33" i="14" s="1"/>
  <c r="O33" i="14"/>
  <c r="AB33" i="14" s="1"/>
  <c r="N33" i="14"/>
  <c r="V33" i="14" s="1"/>
  <c r="Q32" i="14"/>
  <c r="AN32" i="14" s="1"/>
  <c r="P32" i="14"/>
  <c r="AH32" i="14" s="1"/>
  <c r="O32" i="14"/>
  <c r="AB32" i="14" s="1"/>
  <c r="N32" i="14"/>
  <c r="V32" i="14" s="1"/>
  <c r="AB31" i="14"/>
  <c r="Q31" i="14"/>
  <c r="AN31" i="14" s="1"/>
  <c r="P31" i="14"/>
  <c r="AH31" i="14" s="1"/>
  <c r="O31" i="14"/>
  <c r="N31" i="14"/>
  <c r="V31" i="14" s="1"/>
  <c r="AL30" i="14"/>
  <c r="AJ30" i="14"/>
  <c r="AA30" i="14"/>
  <c r="Y30" i="14"/>
  <c r="Q30" i="14"/>
  <c r="AK30" i="14" s="1"/>
  <c r="P30" i="14"/>
  <c r="O30" i="14"/>
  <c r="S90" i="14" s="1"/>
  <c r="N30" i="14"/>
  <c r="U30" i="14" s="1"/>
  <c r="BD29" i="14"/>
  <c r="E23" i="14"/>
  <c r="E24" i="14" s="1"/>
  <c r="E25" i="14" s="1"/>
  <c r="E19" i="14"/>
  <c r="E20" i="14" s="1"/>
  <c r="E21" i="14" s="1"/>
  <c r="E18" i="14"/>
  <c r="F13" i="14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E13" i="14"/>
  <c r="E14" i="14" s="1"/>
  <c r="E15" i="14" s="1"/>
  <c r="E16" i="14" s="1"/>
  <c r="D13" i="14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F7" i="14"/>
  <c r="F8" i="14" s="1"/>
  <c r="F9" i="14" s="1"/>
  <c r="F10" i="14" s="1"/>
  <c r="F11" i="14" s="1"/>
  <c r="F6" i="14"/>
  <c r="E6" i="14"/>
  <c r="E7" i="14" s="1"/>
  <c r="E8" i="14" s="1"/>
  <c r="E9" i="14" s="1"/>
  <c r="E10" i="14" s="1"/>
  <c r="E11" i="14" s="1"/>
  <c r="D6" i="14"/>
  <c r="D7" i="14" s="1"/>
  <c r="D8" i="14" s="1"/>
  <c r="D9" i="14" s="1"/>
  <c r="D10" i="14" s="1"/>
  <c r="D11" i="14" s="1"/>
  <c r="F8" i="1"/>
  <c r="B8" i="1"/>
  <c r="B9" i="1" s="1"/>
  <c r="H7" i="1"/>
  <c r="B18" i="1" s="1"/>
  <c r="B22" i="1" s="1"/>
  <c r="D22" i="1" s="1"/>
  <c r="B7" i="1"/>
  <c r="H6" i="1"/>
  <c r="N27" i="13"/>
  <c r="P27" i="13" s="1"/>
  <c r="D27" i="13"/>
  <c r="F27" i="13" s="1"/>
  <c r="N26" i="13"/>
  <c r="P26" i="13" s="1"/>
  <c r="Z6" i="14" s="1"/>
  <c r="Z7" i="14" s="1"/>
  <c r="Z8" i="14" s="1"/>
  <c r="D26" i="13"/>
  <c r="F26" i="13" s="1"/>
  <c r="N25" i="13"/>
  <c r="P25" i="13" s="1"/>
  <c r="D25" i="13"/>
  <c r="F25" i="13" s="1"/>
  <c r="N24" i="13"/>
  <c r="P24" i="13" s="1"/>
  <c r="D24" i="13"/>
  <c r="F24" i="13" s="1"/>
  <c r="N23" i="13"/>
  <c r="P23" i="13" s="1"/>
  <c r="F23" i="13"/>
  <c r="D23" i="13"/>
  <c r="N22" i="13"/>
  <c r="P22" i="13" s="1"/>
  <c r="D22" i="13"/>
  <c r="F22" i="13" s="1"/>
  <c r="O21" i="13"/>
  <c r="P21" i="13" s="1"/>
  <c r="AA6" i="14" s="1"/>
  <c r="AA7" i="14" s="1"/>
  <c r="AA8" i="14" s="1"/>
  <c r="N21" i="13"/>
  <c r="E21" i="13"/>
  <c r="O20" i="13"/>
  <c r="P20" i="13" s="1"/>
  <c r="O19" i="13"/>
  <c r="P19" i="13" s="1"/>
  <c r="O18" i="13"/>
  <c r="P18" i="13" s="1"/>
  <c r="O15" i="13"/>
  <c r="P15" i="13" s="1"/>
  <c r="O14" i="13"/>
  <c r="P13" i="13"/>
  <c r="O13" i="13"/>
  <c r="E13" i="13"/>
  <c r="F13" i="13" s="1"/>
  <c r="C3" i="13"/>
  <c r="AE1260" i="4"/>
  <c r="AD1260" i="4"/>
  <c r="AC1260" i="4"/>
  <c r="S1260" i="4"/>
  <c r="F1260" i="4"/>
  <c r="AE1259" i="4"/>
  <c r="AD1259" i="4"/>
  <c r="AC1259" i="4"/>
  <c r="S1259" i="4"/>
  <c r="F1259" i="4"/>
  <c r="AE1258" i="4"/>
  <c r="AC1258" i="4"/>
  <c r="AD1258" i="4" s="1"/>
  <c r="S1258" i="4"/>
  <c r="F1258" i="4"/>
  <c r="AE1257" i="4"/>
  <c r="AC1257" i="4"/>
  <c r="AD1257" i="4" s="1"/>
  <c r="S1257" i="4"/>
  <c r="F1257" i="4"/>
  <c r="AE1256" i="4"/>
  <c r="AD1256" i="4"/>
  <c r="AC1256" i="4"/>
  <c r="S1256" i="4"/>
  <c r="F1256" i="4"/>
  <c r="AE1255" i="4"/>
  <c r="AC1255" i="4"/>
  <c r="AD1255" i="4" s="1"/>
  <c r="S1255" i="4"/>
  <c r="F1255" i="4"/>
  <c r="AE1254" i="4"/>
  <c r="AC1254" i="4"/>
  <c r="AD1254" i="4" s="1"/>
  <c r="S1254" i="4"/>
  <c r="F1254" i="4"/>
  <c r="AE1253" i="4"/>
  <c r="AD1253" i="4"/>
  <c r="AC1253" i="4"/>
  <c r="S1253" i="4"/>
  <c r="F1253" i="4"/>
  <c r="AE1252" i="4"/>
  <c r="AD1252" i="4"/>
  <c r="AC1252" i="4"/>
  <c r="S1252" i="4"/>
  <c r="F1252" i="4"/>
  <c r="AE1251" i="4"/>
  <c r="AD1251" i="4"/>
  <c r="AC1251" i="4"/>
  <c r="S1251" i="4"/>
  <c r="F1251" i="4"/>
  <c r="AE1250" i="4"/>
  <c r="AC1250" i="4"/>
  <c r="AD1250" i="4" s="1"/>
  <c r="S1250" i="4"/>
  <c r="F1250" i="4"/>
  <c r="AE1249" i="4"/>
  <c r="AC1249" i="4"/>
  <c r="AD1249" i="4" s="1"/>
  <c r="S1249" i="4"/>
  <c r="F1249" i="4"/>
  <c r="AE1248" i="4"/>
  <c r="AD1248" i="4"/>
  <c r="AC1248" i="4"/>
  <c r="S1248" i="4"/>
  <c r="F1248" i="4"/>
  <c r="AE1247" i="4"/>
  <c r="AC1247" i="4"/>
  <c r="AD1247" i="4" s="1"/>
  <c r="S1247" i="4"/>
  <c r="F1247" i="4"/>
  <c r="AE1246" i="4"/>
  <c r="AC1246" i="4"/>
  <c r="AD1246" i="4" s="1"/>
  <c r="S1246" i="4"/>
  <c r="F1246" i="4"/>
  <c r="AE1245" i="4"/>
  <c r="AC1245" i="4"/>
  <c r="AD1245" i="4" s="1"/>
  <c r="S1245" i="4"/>
  <c r="F1245" i="4"/>
  <c r="AE1244" i="4"/>
  <c r="AD1244" i="4"/>
  <c r="AC1244" i="4"/>
  <c r="S1244" i="4"/>
  <c r="F1244" i="4"/>
  <c r="AE1243" i="4"/>
  <c r="AD1243" i="4"/>
  <c r="AC1243" i="4"/>
  <c r="S1243" i="4"/>
  <c r="F1243" i="4"/>
  <c r="AE1242" i="4"/>
  <c r="AC1242" i="4"/>
  <c r="AD1242" i="4" s="1"/>
  <c r="S1242" i="4"/>
  <c r="F1242" i="4"/>
  <c r="AE1241" i="4"/>
  <c r="AC1241" i="4"/>
  <c r="AD1241" i="4" s="1"/>
  <c r="S1241" i="4"/>
  <c r="F1241" i="4"/>
  <c r="AE1240" i="4"/>
  <c r="AC1240" i="4"/>
  <c r="AD1240" i="4" s="1"/>
  <c r="S1240" i="4"/>
  <c r="F1240" i="4"/>
  <c r="AE1239" i="4"/>
  <c r="AC1239" i="4"/>
  <c r="AD1239" i="4" s="1"/>
  <c r="S1239" i="4"/>
  <c r="F1239" i="4"/>
  <c r="AE1238" i="4"/>
  <c r="AD1238" i="4"/>
  <c r="AC1238" i="4"/>
  <c r="S1238" i="4"/>
  <c r="F1238" i="4"/>
  <c r="AE1237" i="4"/>
  <c r="AC1237" i="4"/>
  <c r="AD1237" i="4" s="1"/>
  <c r="S1237" i="4"/>
  <c r="F1237" i="4"/>
  <c r="AE1236" i="4"/>
  <c r="AD1236" i="4"/>
  <c r="AC1236" i="4"/>
  <c r="S1236" i="4"/>
  <c r="F1236" i="4"/>
  <c r="AE1235" i="4"/>
  <c r="AC1235" i="4"/>
  <c r="AD1235" i="4" s="1"/>
  <c r="S1235" i="4"/>
  <c r="F1235" i="4"/>
  <c r="AE1234" i="4"/>
  <c r="AC1234" i="4"/>
  <c r="AD1234" i="4" s="1"/>
  <c r="S1234" i="4"/>
  <c r="F1234" i="4"/>
  <c r="AE1233" i="4"/>
  <c r="AD1233" i="4"/>
  <c r="AC1233" i="4"/>
  <c r="S1233" i="4"/>
  <c r="F1233" i="4"/>
  <c r="AE1232" i="4"/>
  <c r="AD1232" i="4"/>
  <c r="AC1232" i="4"/>
  <c r="S1232" i="4"/>
  <c r="F1232" i="4"/>
  <c r="AE1231" i="4"/>
  <c r="AC1231" i="4"/>
  <c r="AD1231" i="4" s="1"/>
  <c r="S1231" i="4"/>
  <c r="F1231" i="4"/>
  <c r="AE1230" i="4"/>
  <c r="AD1230" i="4"/>
  <c r="AC1230" i="4"/>
  <c r="S1230" i="4"/>
  <c r="F1230" i="4"/>
  <c r="AE1229" i="4"/>
  <c r="AC1229" i="4"/>
  <c r="AD1229" i="4" s="1"/>
  <c r="S1229" i="4"/>
  <c r="F1229" i="4"/>
  <c r="AE1228" i="4"/>
  <c r="AD1228" i="4"/>
  <c r="AC1228" i="4"/>
  <c r="S1228" i="4"/>
  <c r="F1228" i="4"/>
  <c r="AE1227" i="4"/>
  <c r="AD1227" i="4"/>
  <c r="AC1227" i="4"/>
  <c r="S1227" i="4"/>
  <c r="F1227" i="4"/>
  <c r="AE1226" i="4"/>
  <c r="AD1226" i="4"/>
  <c r="AC1226" i="4"/>
  <c r="S1226" i="4"/>
  <c r="F1226" i="4"/>
  <c r="AE1225" i="4"/>
  <c r="AD1225" i="4"/>
  <c r="AC1225" i="4"/>
  <c r="S1225" i="4"/>
  <c r="F1225" i="4"/>
  <c r="AE1224" i="4"/>
  <c r="AC1224" i="4"/>
  <c r="AD1224" i="4" s="1"/>
  <c r="S1224" i="4"/>
  <c r="F1224" i="4"/>
  <c r="AE1223" i="4"/>
  <c r="AC1223" i="4"/>
  <c r="AD1223" i="4" s="1"/>
  <c r="S1223" i="4"/>
  <c r="F1223" i="4"/>
  <c r="AE1222" i="4"/>
  <c r="AD1222" i="4"/>
  <c r="AC1222" i="4"/>
  <c r="S1222" i="4"/>
  <c r="F1222" i="4"/>
  <c r="AE1221" i="4"/>
  <c r="AD1221" i="4"/>
  <c r="AC1221" i="4"/>
  <c r="S1221" i="4"/>
  <c r="F1221" i="4"/>
  <c r="AE1220" i="4"/>
  <c r="AD1220" i="4"/>
  <c r="AC1220" i="4"/>
  <c r="S1220" i="4"/>
  <c r="F1220" i="4"/>
  <c r="AE1219" i="4"/>
  <c r="AC1219" i="4"/>
  <c r="AD1219" i="4" s="1"/>
  <c r="S1219" i="4"/>
  <c r="F1219" i="4"/>
  <c r="AE1218" i="4"/>
  <c r="AC1218" i="4"/>
  <c r="AD1218" i="4" s="1"/>
  <c r="S1218" i="4"/>
  <c r="F1218" i="4"/>
  <c r="AE1217" i="4"/>
  <c r="AC1217" i="4"/>
  <c r="AD1217" i="4" s="1"/>
  <c r="S1217" i="4"/>
  <c r="F1217" i="4"/>
  <c r="AE1216" i="4"/>
  <c r="AC1216" i="4"/>
  <c r="AD1216" i="4" s="1"/>
  <c r="S1216" i="4"/>
  <c r="F1216" i="4"/>
  <c r="AE1215" i="4"/>
  <c r="AC1215" i="4"/>
  <c r="AD1215" i="4" s="1"/>
  <c r="S1215" i="4"/>
  <c r="F1215" i="4"/>
  <c r="AE1214" i="4"/>
  <c r="AD1214" i="4"/>
  <c r="AC1214" i="4"/>
  <c r="S1214" i="4"/>
  <c r="F1214" i="4"/>
  <c r="AE1213" i="4"/>
  <c r="AC1213" i="4"/>
  <c r="AD1213" i="4" s="1"/>
  <c r="S1213" i="4"/>
  <c r="F1213" i="4"/>
  <c r="AE1212" i="4"/>
  <c r="AD1212" i="4"/>
  <c r="AC1212" i="4"/>
  <c r="S1212" i="4"/>
  <c r="F1212" i="4"/>
  <c r="AE1211" i="4"/>
  <c r="AC1211" i="4"/>
  <c r="AD1211" i="4" s="1"/>
  <c r="S1211" i="4"/>
  <c r="F1211" i="4"/>
  <c r="AE1210" i="4"/>
  <c r="AD1210" i="4"/>
  <c r="AC1210" i="4"/>
  <c r="S1210" i="4"/>
  <c r="F1210" i="4"/>
  <c r="AE1209" i="4"/>
  <c r="AC1209" i="4"/>
  <c r="AD1209" i="4" s="1"/>
  <c r="S1209" i="4"/>
  <c r="F1209" i="4"/>
  <c r="AE1208" i="4"/>
  <c r="AD1208" i="4"/>
  <c r="AC1208" i="4"/>
  <c r="S1208" i="4"/>
  <c r="F1208" i="4"/>
  <c r="AE1207" i="4"/>
  <c r="AC1207" i="4"/>
  <c r="AD1207" i="4" s="1"/>
  <c r="S1207" i="4"/>
  <c r="F1207" i="4"/>
  <c r="AE1206" i="4"/>
  <c r="AC1206" i="4"/>
  <c r="AD1206" i="4" s="1"/>
  <c r="S1206" i="4"/>
  <c r="F1206" i="4"/>
  <c r="AE1205" i="4"/>
  <c r="AD1205" i="4"/>
  <c r="AC1205" i="4"/>
  <c r="S1205" i="4"/>
  <c r="F1205" i="4"/>
  <c r="AE1204" i="4"/>
  <c r="AD1204" i="4"/>
  <c r="AC1204" i="4"/>
  <c r="S1204" i="4"/>
  <c r="F1204" i="4"/>
  <c r="AE1203" i="4"/>
  <c r="AD1203" i="4"/>
  <c r="AC1203" i="4"/>
  <c r="S1203" i="4"/>
  <c r="F1203" i="4"/>
  <c r="AE1202" i="4"/>
  <c r="AD1202" i="4"/>
  <c r="AC1202" i="4"/>
  <c r="S1202" i="4"/>
  <c r="F1202" i="4"/>
  <c r="AE1201" i="4"/>
  <c r="AD1201" i="4"/>
  <c r="AC1201" i="4"/>
  <c r="S1201" i="4"/>
  <c r="F1201" i="4"/>
  <c r="AE1200" i="4"/>
  <c r="AC1200" i="4"/>
  <c r="AD1200" i="4" s="1"/>
  <c r="S1200" i="4"/>
  <c r="F1200" i="4"/>
  <c r="AE1199" i="4"/>
  <c r="AC1199" i="4"/>
  <c r="AD1199" i="4" s="1"/>
  <c r="S1199" i="4"/>
  <c r="F1199" i="4"/>
  <c r="AE1198" i="4"/>
  <c r="AD1198" i="4"/>
  <c r="AC1198" i="4"/>
  <c r="S1198" i="4"/>
  <c r="F1198" i="4"/>
  <c r="AE1197" i="4"/>
  <c r="AC1197" i="4"/>
  <c r="AD1197" i="4" s="1"/>
  <c r="S1197" i="4"/>
  <c r="F1197" i="4"/>
  <c r="AE1196" i="4"/>
  <c r="AD1196" i="4"/>
  <c r="AC1196" i="4"/>
  <c r="S1196" i="4"/>
  <c r="F1196" i="4"/>
  <c r="AE1195" i="4"/>
  <c r="AC1195" i="4"/>
  <c r="AD1195" i="4" s="1"/>
  <c r="S1195" i="4"/>
  <c r="F1195" i="4"/>
  <c r="AE1194" i="4"/>
  <c r="AD1194" i="4"/>
  <c r="AC1194" i="4"/>
  <c r="S1194" i="4"/>
  <c r="F1194" i="4"/>
  <c r="AE1193" i="4"/>
  <c r="AC1193" i="4"/>
  <c r="AD1193" i="4" s="1"/>
  <c r="S1193" i="4"/>
  <c r="F1193" i="4"/>
  <c r="AE1192" i="4"/>
  <c r="AD1192" i="4"/>
  <c r="AC1192" i="4"/>
  <c r="S1192" i="4"/>
  <c r="F1192" i="4"/>
  <c r="AE1191" i="4"/>
  <c r="AC1191" i="4"/>
  <c r="AD1191" i="4" s="1"/>
  <c r="S1191" i="4"/>
  <c r="F1191" i="4"/>
  <c r="AE1190" i="4"/>
  <c r="AC1190" i="4"/>
  <c r="AD1190" i="4" s="1"/>
  <c r="S1190" i="4"/>
  <c r="F1190" i="4"/>
  <c r="AE1189" i="4"/>
  <c r="AC1189" i="4"/>
  <c r="AD1189" i="4" s="1"/>
  <c r="S1189" i="4"/>
  <c r="F1189" i="4"/>
  <c r="AE1188" i="4"/>
  <c r="AD1188" i="4"/>
  <c r="AC1188" i="4"/>
  <c r="S1188" i="4"/>
  <c r="F1188" i="4"/>
  <c r="AE1187" i="4"/>
  <c r="AD1187" i="4"/>
  <c r="AC1187" i="4"/>
  <c r="S1187" i="4"/>
  <c r="F1187" i="4"/>
  <c r="AE1186" i="4"/>
  <c r="AC1186" i="4"/>
  <c r="AD1186" i="4" s="1"/>
  <c r="S1186" i="4"/>
  <c r="F1186" i="4"/>
  <c r="AE1185" i="4"/>
  <c r="AD1185" i="4"/>
  <c r="AC1185" i="4"/>
  <c r="S1185" i="4"/>
  <c r="F1185" i="4"/>
  <c r="AE1184" i="4"/>
  <c r="AC1184" i="4"/>
  <c r="AD1184" i="4" s="1"/>
  <c r="S1184" i="4"/>
  <c r="F1184" i="4"/>
  <c r="AE1183" i="4"/>
  <c r="AC1183" i="4"/>
  <c r="AD1183" i="4" s="1"/>
  <c r="S1183" i="4"/>
  <c r="F1183" i="4"/>
  <c r="AE1182" i="4"/>
  <c r="AD1182" i="4"/>
  <c r="AC1182" i="4"/>
  <c r="S1182" i="4"/>
  <c r="F1182" i="4"/>
  <c r="AE1181" i="4"/>
  <c r="AC1181" i="4"/>
  <c r="AD1181" i="4" s="1"/>
  <c r="S1181" i="4"/>
  <c r="F1181" i="4"/>
  <c r="AE1180" i="4"/>
  <c r="AD1180" i="4"/>
  <c r="AC1180" i="4"/>
  <c r="S1180" i="4"/>
  <c r="F1180" i="4"/>
  <c r="AE1179" i="4"/>
  <c r="AD1179" i="4"/>
  <c r="AC1179" i="4"/>
  <c r="S1179" i="4"/>
  <c r="F1179" i="4"/>
  <c r="AE1178" i="4"/>
  <c r="AC1178" i="4"/>
  <c r="AD1178" i="4" s="1"/>
  <c r="S1178" i="4"/>
  <c r="F1178" i="4"/>
  <c r="AE1177" i="4"/>
  <c r="AC1177" i="4"/>
  <c r="AD1177" i="4" s="1"/>
  <c r="S1177" i="4"/>
  <c r="F1177" i="4"/>
  <c r="AE1176" i="4"/>
  <c r="AC1176" i="4"/>
  <c r="AD1176" i="4" s="1"/>
  <c r="S1176" i="4"/>
  <c r="F1176" i="4"/>
  <c r="AE1175" i="4"/>
  <c r="AC1175" i="4"/>
  <c r="AD1175" i="4" s="1"/>
  <c r="S1175" i="4"/>
  <c r="F1175" i="4"/>
  <c r="AE1174" i="4"/>
  <c r="AC1174" i="4"/>
  <c r="AD1174" i="4" s="1"/>
  <c r="S1174" i="4"/>
  <c r="F1174" i="4"/>
  <c r="AE1173" i="4"/>
  <c r="AD1173" i="4"/>
  <c r="AC1173" i="4"/>
  <c r="S1173" i="4"/>
  <c r="F1173" i="4"/>
  <c r="AE1172" i="4"/>
  <c r="AD1172" i="4"/>
  <c r="AC1172" i="4"/>
  <c r="S1172" i="4"/>
  <c r="F1172" i="4"/>
  <c r="AE1171" i="4"/>
  <c r="AC1171" i="4"/>
  <c r="AD1171" i="4" s="1"/>
  <c r="S1171" i="4"/>
  <c r="F1171" i="4"/>
  <c r="AE1170" i="4"/>
  <c r="AC1170" i="4"/>
  <c r="AD1170" i="4" s="1"/>
  <c r="S1170" i="4"/>
  <c r="F1170" i="4"/>
  <c r="AE1169" i="4"/>
  <c r="AD1169" i="4"/>
  <c r="AC1169" i="4"/>
  <c r="S1169" i="4"/>
  <c r="F1169" i="4"/>
  <c r="AE1168" i="4"/>
  <c r="AD1168" i="4"/>
  <c r="AC1168" i="4"/>
  <c r="S1168" i="4"/>
  <c r="F1168" i="4"/>
  <c r="AE1167" i="4"/>
  <c r="AC1167" i="4"/>
  <c r="AD1167" i="4" s="1"/>
  <c r="S1167" i="4"/>
  <c r="F1167" i="4"/>
  <c r="AE1166" i="4"/>
  <c r="AC1166" i="4"/>
  <c r="AD1166" i="4" s="1"/>
  <c r="S1166" i="4"/>
  <c r="F1166" i="4"/>
  <c r="AE1165" i="4"/>
  <c r="AC1165" i="4"/>
  <c r="AD1165" i="4" s="1"/>
  <c r="S1165" i="4"/>
  <c r="F1165" i="4"/>
  <c r="AE1164" i="4"/>
  <c r="AD1164" i="4"/>
  <c r="AC1164" i="4"/>
  <c r="S1164" i="4"/>
  <c r="F1164" i="4"/>
  <c r="AE1163" i="4"/>
  <c r="AC1163" i="4"/>
  <c r="AD1163" i="4" s="1"/>
  <c r="S1163" i="4"/>
  <c r="F1163" i="4"/>
  <c r="AE1162" i="4"/>
  <c r="AD1162" i="4"/>
  <c r="AC1162" i="4"/>
  <c r="S1162" i="4"/>
  <c r="F1162" i="4"/>
  <c r="AE1161" i="4"/>
  <c r="AC1161" i="4"/>
  <c r="AD1161" i="4" s="1"/>
  <c r="S1161" i="4"/>
  <c r="F1161" i="4"/>
  <c r="AE1160" i="4"/>
  <c r="AC1160" i="4"/>
  <c r="AD1160" i="4" s="1"/>
  <c r="S1160" i="4"/>
  <c r="F1160" i="4"/>
  <c r="AE1159" i="4"/>
  <c r="AC1159" i="4"/>
  <c r="AD1159" i="4" s="1"/>
  <c r="S1159" i="4"/>
  <c r="F1159" i="4"/>
  <c r="AE1158" i="4"/>
  <c r="AC1158" i="4"/>
  <c r="AD1158" i="4" s="1"/>
  <c r="S1158" i="4"/>
  <c r="F1158" i="4"/>
  <c r="AE1157" i="4"/>
  <c r="AD1157" i="4"/>
  <c r="AC1157" i="4"/>
  <c r="S1157" i="4"/>
  <c r="F1157" i="4"/>
  <c r="AE1156" i="4"/>
  <c r="AD1156" i="4"/>
  <c r="AC1156" i="4"/>
  <c r="S1156" i="4"/>
  <c r="F1156" i="4"/>
  <c r="AE1155" i="4"/>
  <c r="AC1155" i="4"/>
  <c r="AD1155" i="4" s="1"/>
  <c r="S1155" i="4"/>
  <c r="F1155" i="4"/>
  <c r="AE1154" i="4"/>
  <c r="AC1154" i="4"/>
  <c r="AD1154" i="4" s="1"/>
  <c r="S1154" i="4"/>
  <c r="F1154" i="4"/>
  <c r="AE1153" i="4"/>
  <c r="AC1153" i="4"/>
  <c r="AD1153" i="4" s="1"/>
  <c r="S1153" i="4"/>
  <c r="F1153" i="4"/>
  <c r="AE1152" i="4"/>
  <c r="AC1152" i="4"/>
  <c r="AD1152" i="4" s="1"/>
  <c r="S1152" i="4"/>
  <c r="F1152" i="4"/>
  <c r="AE1151" i="4"/>
  <c r="AC1151" i="4"/>
  <c r="AD1151" i="4" s="1"/>
  <c r="S1151" i="4"/>
  <c r="F1151" i="4"/>
  <c r="AE1150" i="4"/>
  <c r="AC1150" i="4"/>
  <c r="AD1150" i="4" s="1"/>
  <c r="S1150" i="4"/>
  <c r="F1150" i="4"/>
  <c r="AE1149" i="4"/>
  <c r="AC1149" i="4"/>
  <c r="AD1149" i="4" s="1"/>
  <c r="S1149" i="4"/>
  <c r="F1149" i="4"/>
  <c r="AE1148" i="4"/>
  <c r="AD1148" i="4"/>
  <c r="AC1148" i="4"/>
  <c r="S1148" i="4"/>
  <c r="F1148" i="4"/>
  <c r="AE1147" i="4"/>
  <c r="AC1147" i="4"/>
  <c r="AD1147" i="4" s="1"/>
  <c r="S1147" i="4"/>
  <c r="F1147" i="4"/>
  <c r="AE1146" i="4"/>
  <c r="AD1146" i="4"/>
  <c r="AC1146" i="4"/>
  <c r="S1146" i="4"/>
  <c r="F1146" i="4"/>
  <c r="AE1145" i="4"/>
  <c r="AD1145" i="4"/>
  <c r="AC1145" i="4"/>
  <c r="S1145" i="4"/>
  <c r="F1145" i="4"/>
  <c r="AE1144" i="4"/>
  <c r="AD1144" i="4"/>
  <c r="AC1144" i="4"/>
  <c r="S1144" i="4"/>
  <c r="F1144" i="4"/>
  <c r="AE1143" i="4"/>
  <c r="AC1143" i="4"/>
  <c r="AD1143" i="4" s="1"/>
  <c r="S1143" i="4"/>
  <c r="F1143" i="4"/>
  <c r="AE1142" i="4"/>
  <c r="AC1142" i="4"/>
  <c r="AD1142" i="4" s="1"/>
  <c r="S1142" i="4"/>
  <c r="F1142" i="4"/>
  <c r="AE1141" i="4"/>
  <c r="AD1141" i="4"/>
  <c r="AC1141" i="4"/>
  <c r="S1141" i="4"/>
  <c r="F1141" i="4"/>
  <c r="AE1140" i="4"/>
  <c r="AD1140" i="4"/>
  <c r="AC1140" i="4"/>
  <c r="S1140" i="4"/>
  <c r="F1140" i="4"/>
  <c r="AE1139" i="4"/>
  <c r="AD1139" i="4"/>
  <c r="AC1139" i="4"/>
  <c r="S1139" i="4"/>
  <c r="F1139" i="4"/>
  <c r="AE1138" i="4"/>
  <c r="AC1138" i="4"/>
  <c r="AD1138" i="4" s="1"/>
  <c r="S1138" i="4"/>
  <c r="F1138" i="4"/>
  <c r="AE1137" i="4"/>
  <c r="AD1137" i="4"/>
  <c r="AC1137" i="4"/>
  <c r="S1137" i="4"/>
  <c r="F1137" i="4"/>
  <c r="AE1136" i="4"/>
  <c r="AC1136" i="4"/>
  <c r="AD1136" i="4" s="1"/>
  <c r="S1136" i="4"/>
  <c r="F1136" i="4"/>
  <c r="AE1135" i="4"/>
  <c r="AC1135" i="4"/>
  <c r="AD1135" i="4" s="1"/>
  <c r="S1135" i="4"/>
  <c r="F1135" i="4"/>
  <c r="AE1134" i="4"/>
  <c r="AD1134" i="4"/>
  <c r="AC1134" i="4"/>
  <c r="S1134" i="4"/>
  <c r="F1134" i="4"/>
  <c r="AE1133" i="4"/>
  <c r="AD1133" i="4"/>
  <c r="AC1133" i="4"/>
  <c r="S1133" i="4"/>
  <c r="F1133" i="4"/>
  <c r="AE1132" i="4"/>
  <c r="AD1132" i="4"/>
  <c r="AC1132" i="4"/>
  <c r="S1132" i="4"/>
  <c r="F1132" i="4"/>
  <c r="AE1131" i="4"/>
  <c r="AC1131" i="4"/>
  <c r="AD1131" i="4" s="1"/>
  <c r="S1131" i="4"/>
  <c r="F1131" i="4"/>
  <c r="AE1130" i="4"/>
  <c r="AC1130" i="4"/>
  <c r="AD1130" i="4" s="1"/>
  <c r="S1130" i="4"/>
  <c r="F1130" i="4"/>
  <c r="AE1129" i="4"/>
  <c r="AC1129" i="4"/>
  <c r="AD1129" i="4" s="1"/>
  <c r="S1129" i="4"/>
  <c r="F1129" i="4"/>
  <c r="AE1128" i="4"/>
  <c r="AD1128" i="4"/>
  <c r="AC1128" i="4"/>
  <c r="S1128" i="4"/>
  <c r="F1128" i="4"/>
  <c r="AE1127" i="4"/>
  <c r="AC1127" i="4"/>
  <c r="AD1127" i="4" s="1"/>
  <c r="S1127" i="4"/>
  <c r="F1127" i="4"/>
  <c r="AE1126" i="4"/>
  <c r="AC1126" i="4"/>
  <c r="AD1126" i="4" s="1"/>
  <c r="S1126" i="4"/>
  <c r="F1126" i="4"/>
  <c r="AE1125" i="4"/>
  <c r="AD1125" i="4"/>
  <c r="AC1125" i="4"/>
  <c r="S1125" i="4"/>
  <c r="F1125" i="4"/>
  <c r="AE1124" i="4"/>
  <c r="AD1124" i="4"/>
  <c r="AC1124" i="4"/>
  <c r="S1124" i="4"/>
  <c r="F1124" i="4"/>
  <c r="AE1123" i="4"/>
  <c r="AD1123" i="4"/>
  <c r="AC1123" i="4"/>
  <c r="S1123" i="4"/>
  <c r="F1123" i="4"/>
  <c r="AE1122" i="4"/>
  <c r="AC1122" i="4"/>
  <c r="AD1122" i="4" s="1"/>
  <c r="S1122" i="4"/>
  <c r="F1122" i="4"/>
  <c r="AE1121" i="4"/>
  <c r="AD1121" i="4"/>
  <c r="AC1121" i="4"/>
  <c r="S1121" i="4"/>
  <c r="F1121" i="4"/>
  <c r="AE1120" i="4"/>
  <c r="AD1120" i="4"/>
  <c r="AC1120" i="4"/>
  <c r="S1120" i="4"/>
  <c r="F1120" i="4"/>
  <c r="AE1119" i="4"/>
  <c r="AC1119" i="4"/>
  <c r="AD1119" i="4" s="1"/>
  <c r="S1119" i="4"/>
  <c r="F1119" i="4"/>
  <c r="AE1118" i="4"/>
  <c r="AD1118" i="4"/>
  <c r="AC1118" i="4"/>
  <c r="S1118" i="4"/>
  <c r="F1118" i="4"/>
  <c r="AE1117" i="4"/>
  <c r="AC1117" i="4"/>
  <c r="AD1117" i="4" s="1"/>
  <c r="S1117" i="4"/>
  <c r="F1117" i="4"/>
  <c r="AE1116" i="4"/>
  <c r="AD1116" i="4"/>
  <c r="AC1116" i="4"/>
  <c r="S1116" i="4"/>
  <c r="F1116" i="4"/>
  <c r="AE1115" i="4"/>
  <c r="AD1115" i="4"/>
  <c r="AC1115" i="4"/>
  <c r="S1115" i="4"/>
  <c r="F1115" i="4"/>
  <c r="AE1114" i="4"/>
  <c r="AD1114" i="4"/>
  <c r="AC1114" i="4"/>
  <c r="S1114" i="4"/>
  <c r="F1114" i="4"/>
  <c r="AE1113" i="4"/>
  <c r="AC1113" i="4"/>
  <c r="AD1113" i="4" s="1"/>
  <c r="S1113" i="4"/>
  <c r="F1113" i="4"/>
  <c r="AE1112" i="4"/>
  <c r="AC1112" i="4"/>
  <c r="AD1112" i="4" s="1"/>
  <c r="S1112" i="4"/>
  <c r="F1112" i="4"/>
  <c r="AE1111" i="4"/>
  <c r="AC1111" i="4"/>
  <c r="AD1111" i="4" s="1"/>
  <c r="S1111" i="4"/>
  <c r="F1111" i="4"/>
  <c r="AE1110" i="4"/>
  <c r="AD1110" i="4"/>
  <c r="AC1110" i="4"/>
  <c r="S1110" i="4"/>
  <c r="F1110" i="4"/>
  <c r="AE1109" i="4"/>
  <c r="AC1109" i="4"/>
  <c r="AD1109" i="4" s="1"/>
  <c r="S1109" i="4"/>
  <c r="F1109" i="4"/>
  <c r="AE1108" i="4"/>
  <c r="AD1108" i="4"/>
  <c r="AC1108" i="4"/>
  <c r="S1108" i="4"/>
  <c r="F1108" i="4"/>
  <c r="AE1107" i="4"/>
  <c r="AC1107" i="4"/>
  <c r="AD1107" i="4" s="1"/>
  <c r="S1107" i="4"/>
  <c r="F1107" i="4"/>
  <c r="AE1106" i="4"/>
  <c r="AC1106" i="4"/>
  <c r="AD1106" i="4" s="1"/>
  <c r="S1106" i="4"/>
  <c r="F1106" i="4"/>
  <c r="AE1105" i="4"/>
  <c r="AD1105" i="4"/>
  <c r="AC1105" i="4"/>
  <c r="S1105" i="4"/>
  <c r="F1105" i="4"/>
  <c r="AE1104" i="4"/>
  <c r="AC1104" i="4"/>
  <c r="AD1104" i="4" s="1"/>
  <c r="S1104" i="4"/>
  <c r="F1104" i="4"/>
  <c r="AE1103" i="4"/>
  <c r="AC1103" i="4"/>
  <c r="AD1103" i="4" s="1"/>
  <c r="S1103" i="4"/>
  <c r="F1103" i="4"/>
  <c r="AE1102" i="4"/>
  <c r="AD1102" i="4"/>
  <c r="AC1102" i="4"/>
  <c r="S1102" i="4"/>
  <c r="F1102" i="4"/>
  <c r="AE1101" i="4"/>
  <c r="AC1101" i="4"/>
  <c r="AD1101" i="4" s="1"/>
  <c r="S1101" i="4"/>
  <c r="F1101" i="4"/>
  <c r="AE1100" i="4"/>
  <c r="AD1100" i="4"/>
  <c r="AC1100" i="4"/>
  <c r="S1100" i="4"/>
  <c r="F1100" i="4"/>
  <c r="AE1099" i="4"/>
  <c r="AD1099" i="4"/>
  <c r="AC1099" i="4"/>
  <c r="S1099" i="4"/>
  <c r="F1099" i="4"/>
  <c r="AE1098" i="4"/>
  <c r="AD1098" i="4"/>
  <c r="AC1098" i="4"/>
  <c r="S1098" i="4"/>
  <c r="F1098" i="4"/>
  <c r="AE1097" i="4"/>
  <c r="AD1097" i="4"/>
  <c r="AC1097" i="4"/>
  <c r="S1097" i="4"/>
  <c r="F1097" i="4"/>
  <c r="AE1096" i="4"/>
  <c r="AC1096" i="4"/>
  <c r="AD1096" i="4" s="1"/>
  <c r="S1096" i="4"/>
  <c r="F1096" i="4"/>
  <c r="AE1095" i="4"/>
  <c r="AC1095" i="4"/>
  <c r="AD1095" i="4" s="1"/>
  <c r="S1095" i="4"/>
  <c r="F1095" i="4"/>
  <c r="AE1094" i="4"/>
  <c r="AD1094" i="4"/>
  <c r="AC1094" i="4"/>
  <c r="S1094" i="4"/>
  <c r="F1094" i="4"/>
  <c r="AE1093" i="4"/>
  <c r="AD1093" i="4"/>
  <c r="AC1093" i="4"/>
  <c r="S1093" i="4"/>
  <c r="F1093" i="4"/>
  <c r="AE1092" i="4"/>
  <c r="AD1092" i="4"/>
  <c r="AC1092" i="4"/>
  <c r="S1092" i="4"/>
  <c r="F1092" i="4"/>
  <c r="AE1091" i="4"/>
  <c r="AC1091" i="4"/>
  <c r="AD1091" i="4" s="1"/>
  <c r="S1091" i="4"/>
  <c r="F1091" i="4"/>
  <c r="AE1090" i="4"/>
  <c r="AC1090" i="4"/>
  <c r="AD1090" i="4" s="1"/>
  <c r="S1090" i="4"/>
  <c r="F1090" i="4"/>
  <c r="AE1089" i="4"/>
  <c r="AC1089" i="4"/>
  <c r="AD1089" i="4" s="1"/>
  <c r="S1089" i="4"/>
  <c r="F1089" i="4"/>
  <c r="AE1088" i="4"/>
  <c r="AC1088" i="4"/>
  <c r="AD1088" i="4" s="1"/>
  <c r="S1088" i="4"/>
  <c r="F1088" i="4"/>
  <c r="AE1087" i="4"/>
  <c r="AC1087" i="4"/>
  <c r="AD1087" i="4" s="1"/>
  <c r="S1087" i="4"/>
  <c r="F1087" i="4"/>
  <c r="AE1086" i="4"/>
  <c r="AD1086" i="4"/>
  <c r="AC1086" i="4"/>
  <c r="S1086" i="4"/>
  <c r="F1086" i="4"/>
  <c r="AE1085" i="4"/>
  <c r="AC1085" i="4"/>
  <c r="AD1085" i="4" s="1"/>
  <c r="S1085" i="4"/>
  <c r="F1085" i="4"/>
  <c r="AE1084" i="4"/>
  <c r="AD1084" i="4"/>
  <c r="AC1084" i="4"/>
  <c r="S1084" i="4"/>
  <c r="F1084" i="4"/>
  <c r="AE1083" i="4"/>
  <c r="AC1083" i="4"/>
  <c r="AD1083" i="4" s="1"/>
  <c r="S1083" i="4"/>
  <c r="F1083" i="4"/>
  <c r="AE1082" i="4"/>
  <c r="AD1082" i="4"/>
  <c r="AC1082" i="4"/>
  <c r="S1082" i="4"/>
  <c r="F1082" i="4"/>
  <c r="AE1081" i="4"/>
  <c r="AC1081" i="4"/>
  <c r="AD1081" i="4" s="1"/>
  <c r="S1081" i="4"/>
  <c r="F1081" i="4"/>
  <c r="AE1080" i="4"/>
  <c r="AD1080" i="4"/>
  <c r="AC1080" i="4"/>
  <c r="S1080" i="4"/>
  <c r="F1080" i="4"/>
  <c r="AE1079" i="4"/>
  <c r="AC1079" i="4"/>
  <c r="AD1079" i="4" s="1"/>
  <c r="S1079" i="4"/>
  <c r="F1079" i="4"/>
  <c r="AE1078" i="4"/>
  <c r="AC1078" i="4"/>
  <c r="AD1078" i="4" s="1"/>
  <c r="S1078" i="4"/>
  <c r="F1078" i="4"/>
  <c r="AE1077" i="4"/>
  <c r="AD1077" i="4"/>
  <c r="AC1077" i="4"/>
  <c r="S1077" i="4"/>
  <c r="F1077" i="4"/>
  <c r="AE1076" i="4"/>
  <c r="AD1076" i="4"/>
  <c r="AC1076" i="4"/>
  <c r="S1076" i="4"/>
  <c r="F1076" i="4"/>
  <c r="AE1075" i="4"/>
  <c r="AD1075" i="4"/>
  <c r="AC1075" i="4"/>
  <c r="S1075" i="4"/>
  <c r="F1075" i="4"/>
  <c r="AE1074" i="4"/>
  <c r="AD1074" i="4"/>
  <c r="AC1074" i="4"/>
  <c r="S1074" i="4"/>
  <c r="F1074" i="4"/>
  <c r="AE1073" i="4"/>
  <c r="AD1073" i="4"/>
  <c r="AC1073" i="4"/>
  <c r="S1073" i="4"/>
  <c r="F1073" i="4"/>
  <c r="AE1072" i="4"/>
  <c r="AC1072" i="4"/>
  <c r="AD1072" i="4" s="1"/>
  <c r="S1072" i="4"/>
  <c r="F1072" i="4"/>
  <c r="AE1071" i="4"/>
  <c r="AC1071" i="4"/>
  <c r="AD1071" i="4" s="1"/>
  <c r="S1071" i="4"/>
  <c r="F1071" i="4"/>
  <c r="AE1070" i="4"/>
  <c r="AD1070" i="4"/>
  <c r="AC1070" i="4"/>
  <c r="S1070" i="4"/>
  <c r="F1070" i="4"/>
  <c r="AE1069" i="4"/>
  <c r="AC1069" i="4"/>
  <c r="AD1069" i="4" s="1"/>
  <c r="S1069" i="4"/>
  <c r="F1069" i="4"/>
  <c r="AE1068" i="4"/>
  <c r="AD1068" i="4"/>
  <c r="AC1068" i="4"/>
  <c r="S1068" i="4"/>
  <c r="F1068" i="4"/>
  <c r="AE1067" i="4"/>
  <c r="AC1067" i="4"/>
  <c r="AD1067" i="4" s="1"/>
  <c r="S1067" i="4"/>
  <c r="F1067" i="4"/>
  <c r="AE1066" i="4"/>
  <c r="AD1066" i="4"/>
  <c r="AC1066" i="4"/>
  <c r="S1066" i="4"/>
  <c r="F1066" i="4"/>
  <c r="AE1065" i="4"/>
  <c r="AC1065" i="4"/>
  <c r="AD1065" i="4" s="1"/>
  <c r="S1065" i="4"/>
  <c r="F1065" i="4"/>
  <c r="AE1064" i="4"/>
  <c r="AD1064" i="4"/>
  <c r="AC1064" i="4"/>
  <c r="S1064" i="4"/>
  <c r="F1064" i="4"/>
  <c r="AE1063" i="4"/>
  <c r="AC1063" i="4"/>
  <c r="AD1063" i="4" s="1"/>
  <c r="S1063" i="4"/>
  <c r="F1063" i="4"/>
  <c r="AE1062" i="4"/>
  <c r="AC1062" i="4"/>
  <c r="AD1062" i="4" s="1"/>
  <c r="S1062" i="4"/>
  <c r="F1062" i="4"/>
  <c r="AE1061" i="4"/>
  <c r="AC1061" i="4"/>
  <c r="AD1061" i="4" s="1"/>
  <c r="S1061" i="4"/>
  <c r="F1061" i="4"/>
  <c r="AE1060" i="4"/>
  <c r="AD1060" i="4"/>
  <c r="AC1060" i="4"/>
  <c r="S1060" i="4"/>
  <c r="F1060" i="4"/>
  <c r="AE1059" i="4"/>
  <c r="AD1059" i="4"/>
  <c r="AC1059" i="4"/>
  <c r="S1059" i="4"/>
  <c r="F1059" i="4"/>
  <c r="AE1058" i="4"/>
  <c r="AC1058" i="4"/>
  <c r="AD1058" i="4" s="1"/>
  <c r="S1058" i="4"/>
  <c r="F1058" i="4"/>
  <c r="AE1057" i="4"/>
  <c r="AD1057" i="4"/>
  <c r="AC1057" i="4"/>
  <c r="S1057" i="4"/>
  <c r="F1057" i="4"/>
  <c r="AE1056" i="4"/>
  <c r="AC1056" i="4"/>
  <c r="AD1056" i="4" s="1"/>
  <c r="S1056" i="4"/>
  <c r="F1056" i="4"/>
  <c r="AE1055" i="4"/>
  <c r="AC1055" i="4"/>
  <c r="AD1055" i="4" s="1"/>
  <c r="S1055" i="4"/>
  <c r="F1055" i="4"/>
  <c r="AE1054" i="4"/>
  <c r="AD1054" i="4"/>
  <c r="AC1054" i="4"/>
  <c r="S1054" i="4"/>
  <c r="F1054" i="4"/>
  <c r="AE1053" i="4"/>
  <c r="AC1053" i="4"/>
  <c r="AD1053" i="4" s="1"/>
  <c r="S1053" i="4"/>
  <c r="F1053" i="4"/>
  <c r="AE1052" i="4"/>
  <c r="AD1052" i="4"/>
  <c r="AC1052" i="4"/>
  <c r="S1052" i="4"/>
  <c r="F1052" i="4"/>
  <c r="AE1051" i="4"/>
  <c r="AD1051" i="4"/>
  <c r="AC1051" i="4"/>
  <c r="S1051" i="4"/>
  <c r="F1051" i="4"/>
  <c r="AE1050" i="4"/>
  <c r="AC1050" i="4"/>
  <c r="AD1050" i="4" s="1"/>
  <c r="S1050" i="4"/>
  <c r="F1050" i="4"/>
  <c r="AE1049" i="4"/>
  <c r="AC1049" i="4"/>
  <c r="AD1049" i="4" s="1"/>
  <c r="S1049" i="4"/>
  <c r="F1049" i="4"/>
  <c r="AE1048" i="4"/>
  <c r="AC1048" i="4"/>
  <c r="AD1048" i="4" s="1"/>
  <c r="S1048" i="4"/>
  <c r="F1048" i="4"/>
  <c r="AE1047" i="4"/>
  <c r="AC1047" i="4"/>
  <c r="AD1047" i="4" s="1"/>
  <c r="S1047" i="4"/>
  <c r="F1047" i="4"/>
  <c r="AE1046" i="4"/>
  <c r="AC1046" i="4"/>
  <c r="AD1046" i="4" s="1"/>
  <c r="S1046" i="4"/>
  <c r="F1046" i="4"/>
  <c r="AE1045" i="4"/>
  <c r="AD1045" i="4"/>
  <c r="AC1045" i="4"/>
  <c r="S1045" i="4"/>
  <c r="F1045" i="4"/>
  <c r="AE1044" i="4"/>
  <c r="AD1044" i="4"/>
  <c r="AC1044" i="4"/>
  <c r="S1044" i="4"/>
  <c r="F1044" i="4"/>
  <c r="AE1043" i="4"/>
  <c r="AC1043" i="4"/>
  <c r="AD1043" i="4" s="1"/>
  <c r="S1043" i="4"/>
  <c r="F1043" i="4"/>
  <c r="AE1042" i="4"/>
  <c r="AC1042" i="4"/>
  <c r="AD1042" i="4" s="1"/>
  <c r="S1042" i="4"/>
  <c r="F1042" i="4"/>
  <c r="AE1041" i="4"/>
  <c r="AD1041" i="4"/>
  <c r="AC1041" i="4"/>
  <c r="S1041" i="4"/>
  <c r="F1041" i="4"/>
  <c r="AE1040" i="4"/>
  <c r="AD1040" i="4"/>
  <c r="AC1040" i="4"/>
  <c r="S1040" i="4"/>
  <c r="F1040" i="4"/>
  <c r="AE1039" i="4"/>
  <c r="AC1039" i="4"/>
  <c r="AD1039" i="4" s="1"/>
  <c r="S1039" i="4"/>
  <c r="F1039" i="4"/>
  <c r="AE1038" i="4"/>
  <c r="AC1038" i="4"/>
  <c r="AD1038" i="4" s="1"/>
  <c r="S1038" i="4"/>
  <c r="F1038" i="4"/>
  <c r="AE1037" i="4"/>
  <c r="AC1037" i="4"/>
  <c r="AD1037" i="4" s="1"/>
  <c r="S1037" i="4"/>
  <c r="F1037" i="4"/>
  <c r="AE1036" i="4"/>
  <c r="AD1036" i="4"/>
  <c r="AC1036" i="4"/>
  <c r="S1036" i="4"/>
  <c r="F1036" i="4"/>
  <c r="AE1035" i="4"/>
  <c r="AC1035" i="4"/>
  <c r="AD1035" i="4" s="1"/>
  <c r="S1035" i="4"/>
  <c r="F1035" i="4"/>
  <c r="AE1034" i="4"/>
  <c r="AD1034" i="4"/>
  <c r="AC1034" i="4"/>
  <c r="S1034" i="4"/>
  <c r="F1034" i="4"/>
  <c r="AE1033" i="4"/>
  <c r="AC1033" i="4"/>
  <c r="AD1033" i="4" s="1"/>
  <c r="S1033" i="4"/>
  <c r="F1033" i="4"/>
  <c r="AE1032" i="4"/>
  <c r="AC1032" i="4"/>
  <c r="AD1032" i="4" s="1"/>
  <c r="S1032" i="4"/>
  <c r="F1032" i="4"/>
  <c r="AE1031" i="4"/>
  <c r="AC1031" i="4"/>
  <c r="AD1031" i="4" s="1"/>
  <c r="S1031" i="4"/>
  <c r="F1031" i="4"/>
  <c r="AE1030" i="4"/>
  <c r="AC1030" i="4"/>
  <c r="AD1030" i="4" s="1"/>
  <c r="S1030" i="4"/>
  <c r="F1030" i="4"/>
  <c r="AE1029" i="4"/>
  <c r="AD1029" i="4"/>
  <c r="AC1029" i="4"/>
  <c r="S1029" i="4"/>
  <c r="F1029" i="4"/>
  <c r="AE1028" i="4"/>
  <c r="AD1028" i="4"/>
  <c r="AC1028" i="4"/>
  <c r="S1028" i="4"/>
  <c r="F1028" i="4"/>
  <c r="AE1027" i="4"/>
  <c r="AC1027" i="4"/>
  <c r="AD1027" i="4" s="1"/>
  <c r="S1027" i="4"/>
  <c r="F1027" i="4"/>
  <c r="AE1026" i="4"/>
  <c r="AC1026" i="4"/>
  <c r="AD1026" i="4" s="1"/>
  <c r="S1026" i="4"/>
  <c r="F1026" i="4"/>
  <c r="AE1025" i="4"/>
  <c r="AC1025" i="4"/>
  <c r="AD1025" i="4" s="1"/>
  <c r="S1025" i="4"/>
  <c r="F1025" i="4"/>
  <c r="AE1024" i="4"/>
  <c r="AC1024" i="4"/>
  <c r="AD1024" i="4" s="1"/>
  <c r="S1024" i="4"/>
  <c r="F1024" i="4"/>
  <c r="AE1023" i="4"/>
  <c r="AC1023" i="4"/>
  <c r="AD1023" i="4" s="1"/>
  <c r="S1023" i="4"/>
  <c r="F1023" i="4"/>
  <c r="AE1022" i="4"/>
  <c r="AC1022" i="4"/>
  <c r="AD1022" i="4" s="1"/>
  <c r="S1022" i="4"/>
  <c r="F1022" i="4"/>
  <c r="AE1021" i="4"/>
  <c r="AC1021" i="4"/>
  <c r="AD1021" i="4" s="1"/>
  <c r="S1021" i="4"/>
  <c r="F1021" i="4"/>
  <c r="AE1020" i="4"/>
  <c r="AD1020" i="4"/>
  <c r="AC1020" i="4"/>
  <c r="S1020" i="4"/>
  <c r="F1020" i="4"/>
  <c r="AE1019" i="4"/>
  <c r="AC1019" i="4"/>
  <c r="AD1019" i="4" s="1"/>
  <c r="S1019" i="4"/>
  <c r="F1019" i="4"/>
  <c r="AE1018" i="4"/>
  <c r="AD1018" i="4"/>
  <c r="AC1018" i="4"/>
  <c r="S1018" i="4"/>
  <c r="F1018" i="4"/>
  <c r="AE1017" i="4"/>
  <c r="AD1017" i="4"/>
  <c r="AC1017" i="4"/>
  <c r="S1017" i="4"/>
  <c r="F1017" i="4"/>
  <c r="AE1016" i="4"/>
  <c r="AD1016" i="4"/>
  <c r="AC1016" i="4"/>
  <c r="S1016" i="4"/>
  <c r="F1016" i="4"/>
  <c r="AE1015" i="4"/>
  <c r="AC1015" i="4"/>
  <c r="AD1015" i="4" s="1"/>
  <c r="S1015" i="4"/>
  <c r="F1015" i="4"/>
  <c r="AE1014" i="4"/>
  <c r="AC1014" i="4"/>
  <c r="AD1014" i="4" s="1"/>
  <c r="S1014" i="4"/>
  <c r="F1014" i="4"/>
  <c r="AE1013" i="4"/>
  <c r="AD1013" i="4"/>
  <c r="AC1013" i="4"/>
  <c r="S1013" i="4"/>
  <c r="F1013" i="4"/>
  <c r="AE1012" i="4"/>
  <c r="AD1012" i="4"/>
  <c r="AC1012" i="4"/>
  <c r="S1012" i="4"/>
  <c r="F1012" i="4"/>
  <c r="AE1011" i="4"/>
  <c r="AD1011" i="4"/>
  <c r="AC1011" i="4"/>
  <c r="S1011" i="4"/>
  <c r="F1011" i="4"/>
  <c r="AE1010" i="4"/>
  <c r="AC1010" i="4"/>
  <c r="AD1010" i="4" s="1"/>
  <c r="S1010" i="4"/>
  <c r="F1010" i="4"/>
  <c r="AE1009" i="4"/>
  <c r="AD1009" i="4"/>
  <c r="AC1009" i="4"/>
  <c r="S1009" i="4"/>
  <c r="F1009" i="4"/>
  <c r="AE1008" i="4"/>
  <c r="AC1008" i="4"/>
  <c r="AD1008" i="4" s="1"/>
  <c r="S1008" i="4"/>
  <c r="F1008" i="4"/>
  <c r="AE1007" i="4"/>
  <c r="AC1007" i="4"/>
  <c r="AD1007" i="4" s="1"/>
  <c r="S1007" i="4"/>
  <c r="F1007" i="4"/>
  <c r="AE1006" i="4"/>
  <c r="AD1006" i="4"/>
  <c r="AC1006" i="4"/>
  <c r="S1006" i="4"/>
  <c r="F1006" i="4"/>
  <c r="AE1005" i="4"/>
  <c r="AD1005" i="4"/>
  <c r="AC1005" i="4"/>
  <c r="S1005" i="4"/>
  <c r="F1005" i="4"/>
  <c r="AE1004" i="4"/>
  <c r="AD1004" i="4"/>
  <c r="AC1004" i="4"/>
  <c r="S1004" i="4"/>
  <c r="F1004" i="4"/>
  <c r="AE1003" i="4"/>
  <c r="AC1003" i="4"/>
  <c r="AD1003" i="4" s="1"/>
  <c r="S1003" i="4"/>
  <c r="F1003" i="4"/>
  <c r="AE1002" i="4"/>
  <c r="AC1002" i="4"/>
  <c r="AD1002" i="4" s="1"/>
  <c r="S1002" i="4"/>
  <c r="F1002" i="4"/>
  <c r="AE1001" i="4"/>
  <c r="AC1001" i="4"/>
  <c r="AD1001" i="4" s="1"/>
  <c r="S1001" i="4"/>
  <c r="F1001" i="4"/>
  <c r="AE1000" i="4"/>
  <c r="AD1000" i="4"/>
  <c r="AC1000" i="4"/>
  <c r="S1000" i="4"/>
  <c r="F1000" i="4"/>
  <c r="AE999" i="4"/>
  <c r="AC999" i="4"/>
  <c r="AD999" i="4" s="1"/>
  <c r="S999" i="4"/>
  <c r="F999" i="4"/>
  <c r="AE998" i="4"/>
  <c r="AC998" i="4"/>
  <c r="AD998" i="4" s="1"/>
  <c r="S998" i="4"/>
  <c r="F998" i="4"/>
  <c r="AE997" i="4"/>
  <c r="AD997" i="4"/>
  <c r="AC997" i="4"/>
  <c r="S997" i="4"/>
  <c r="F997" i="4"/>
  <c r="AE996" i="4"/>
  <c r="AD996" i="4"/>
  <c r="AC996" i="4"/>
  <c r="S996" i="4"/>
  <c r="F996" i="4"/>
  <c r="AE995" i="4"/>
  <c r="AD995" i="4"/>
  <c r="AC995" i="4"/>
  <c r="S995" i="4"/>
  <c r="F995" i="4"/>
  <c r="AE994" i="4"/>
  <c r="AC994" i="4"/>
  <c r="AD994" i="4" s="1"/>
  <c r="S994" i="4"/>
  <c r="F994" i="4"/>
  <c r="AE993" i="4"/>
  <c r="AD993" i="4"/>
  <c r="AC993" i="4"/>
  <c r="S993" i="4"/>
  <c r="F993" i="4"/>
  <c r="AE992" i="4"/>
  <c r="AD992" i="4"/>
  <c r="AC992" i="4"/>
  <c r="S992" i="4"/>
  <c r="F992" i="4"/>
  <c r="AE991" i="4"/>
  <c r="AC991" i="4"/>
  <c r="AD991" i="4" s="1"/>
  <c r="S991" i="4"/>
  <c r="F991" i="4"/>
  <c r="AE990" i="4"/>
  <c r="AD990" i="4"/>
  <c r="AC990" i="4"/>
  <c r="S990" i="4"/>
  <c r="F990" i="4"/>
  <c r="AE989" i="4"/>
  <c r="AC989" i="4"/>
  <c r="AD989" i="4" s="1"/>
  <c r="S989" i="4"/>
  <c r="F989" i="4"/>
  <c r="AE988" i="4"/>
  <c r="AD988" i="4"/>
  <c r="AC988" i="4"/>
  <c r="S988" i="4"/>
  <c r="F988" i="4"/>
  <c r="AE987" i="4"/>
  <c r="AD987" i="4"/>
  <c r="AC987" i="4"/>
  <c r="S987" i="4"/>
  <c r="F987" i="4"/>
  <c r="AE986" i="4"/>
  <c r="AD986" i="4"/>
  <c r="AC986" i="4"/>
  <c r="S986" i="4"/>
  <c r="F986" i="4"/>
  <c r="AE985" i="4"/>
  <c r="AC985" i="4"/>
  <c r="AD985" i="4" s="1"/>
  <c r="S985" i="4"/>
  <c r="F985" i="4"/>
  <c r="AE984" i="4"/>
  <c r="AC984" i="4"/>
  <c r="AD984" i="4" s="1"/>
  <c r="S984" i="4"/>
  <c r="F984" i="4"/>
  <c r="AE983" i="4"/>
  <c r="AC983" i="4"/>
  <c r="AD983" i="4" s="1"/>
  <c r="S983" i="4"/>
  <c r="F983" i="4"/>
  <c r="AE982" i="4"/>
  <c r="AD982" i="4"/>
  <c r="AC982" i="4"/>
  <c r="S982" i="4"/>
  <c r="F982" i="4"/>
  <c r="AE981" i="4"/>
  <c r="AC981" i="4"/>
  <c r="AD981" i="4" s="1"/>
  <c r="S981" i="4"/>
  <c r="F981" i="4"/>
  <c r="AE980" i="4"/>
  <c r="AD980" i="4"/>
  <c r="AC980" i="4"/>
  <c r="S980" i="4"/>
  <c r="F980" i="4"/>
  <c r="AE979" i="4"/>
  <c r="AC979" i="4"/>
  <c r="AD979" i="4" s="1"/>
  <c r="S979" i="4"/>
  <c r="F979" i="4"/>
  <c r="AE978" i="4"/>
  <c r="AC978" i="4"/>
  <c r="AD978" i="4" s="1"/>
  <c r="S978" i="4"/>
  <c r="F978" i="4"/>
  <c r="AE977" i="4"/>
  <c r="AD977" i="4"/>
  <c r="AC977" i="4"/>
  <c r="S977" i="4"/>
  <c r="F977" i="4"/>
  <c r="AE976" i="4"/>
  <c r="AC976" i="4"/>
  <c r="AD976" i="4" s="1"/>
  <c r="S976" i="4"/>
  <c r="F976" i="4"/>
  <c r="AE975" i="4"/>
  <c r="AC975" i="4"/>
  <c r="AD975" i="4" s="1"/>
  <c r="S975" i="4"/>
  <c r="F975" i="4"/>
  <c r="AE974" i="4"/>
  <c r="AD974" i="4"/>
  <c r="AC974" i="4"/>
  <c r="S974" i="4"/>
  <c r="F974" i="4"/>
  <c r="AE973" i="4"/>
  <c r="AC973" i="4"/>
  <c r="AD973" i="4" s="1"/>
  <c r="S973" i="4"/>
  <c r="F973" i="4"/>
  <c r="AE972" i="4"/>
  <c r="AD972" i="4"/>
  <c r="AC972" i="4"/>
  <c r="S972" i="4"/>
  <c r="F972" i="4"/>
  <c r="AE971" i="4"/>
  <c r="AD971" i="4"/>
  <c r="AC971" i="4"/>
  <c r="S971" i="4"/>
  <c r="F971" i="4"/>
  <c r="AE970" i="4"/>
  <c r="AD970" i="4"/>
  <c r="AC970" i="4"/>
  <c r="S970" i="4"/>
  <c r="F970" i="4"/>
  <c r="AE969" i="4"/>
  <c r="AD969" i="4"/>
  <c r="AC969" i="4"/>
  <c r="S969" i="4"/>
  <c r="F969" i="4"/>
  <c r="AE968" i="4"/>
  <c r="AC968" i="4"/>
  <c r="AD968" i="4" s="1"/>
  <c r="S968" i="4"/>
  <c r="F968" i="4"/>
  <c r="AE967" i="4"/>
  <c r="AC967" i="4"/>
  <c r="AD967" i="4" s="1"/>
  <c r="S967" i="4"/>
  <c r="F967" i="4"/>
  <c r="AE966" i="4"/>
  <c r="AD966" i="4"/>
  <c r="AC966" i="4"/>
  <c r="S966" i="4"/>
  <c r="F966" i="4"/>
  <c r="AE965" i="4"/>
  <c r="AD965" i="4"/>
  <c r="AC965" i="4"/>
  <c r="S965" i="4"/>
  <c r="F965" i="4"/>
  <c r="AE964" i="4"/>
  <c r="AD964" i="4"/>
  <c r="AC964" i="4"/>
  <c r="S964" i="4"/>
  <c r="F964" i="4"/>
  <c r="AE963" i="4"/>
  <c r="AC963" i="4"/>
  <c r="AD963" i="4" s="1"/>
  <c r="S963" i="4"/>
  <c r="F963" i="4"/>
  <c r="AE962" i="4"/>
  <c r="AC962" i="4"/>
  <c r="AD962" i="4" s="1"/>
  <c r="S962" i="4"/>
  <c r="F962" i="4"/>
  <c r="AE961" i="4"/>
  <c r="AC961" i="4"/>
  <c r="AD961" i="4" s="1"/>
  <c r="S961" i="4"/>
  <c r="F961" i="4"/>
  <c r="AE960" i="4"/>
  <c r="AC960" i="4"/>
  <c r="AD960" i="4" s="1"/>
  <c r="S960" i="4"/>
  <c r="F960" i="4"/>
  <c r="AE959" i="4"/>
  <c r="AC959" i="4"/>
  <c r="AD959" i="4" s="1"/>
  <c r="S959" i="4"/>
  <c r="F959" i="4"/>
  <c r="AE958" i="4"/>
  <c r="AD958" i="4"/>
  <c r="AC958" i="4"/>
  <c r="S958" i="4"/>
  <c r="F958" i="4"/>
  <c r="AE957" i="4"/>
  <c r="AC957" i="4"/>
  <c r="AD957" i="4" s="1"/>
  <c r="S957" i="4"/>
  <c r="F957" i="4"/>
  <c r="AE956" i="4"/>
  <c r="AD956" i="4"/>
  <c r="AC956" i="4"/>
  <c r="S956" i="4"/>
  <c r="F956" i="4"/>
  <c r="AE955" i="4"/>
  <c r="AC955" i="4"/>
  <c r="AD955" i="4" s="1"/>
  <c r="S955" i="4"/>
  <c r="F955" i="4"/>
  <c r="AE954" i="4"/>
  <c r="AD954" i="4"/>
  <c r="AC954" i="4"/>
  <c r="S954" i="4"/>
  <c r="F954" i="4"/>
  <c r="AE953" i="4"/>
  <c r="AC953" i="4"/>
  <c r="AD953" i="4" s="1"/>
  <c r="S953" i="4"/>
  <c r="F953" i="4"/>
  <c r="AE952" i="4"/>
  <c r="AD952" i="4"/>
  <c r="AC952" i="4"/>
  <c r="S952" i="4"/>
  <c r="F952" i="4"/>
  <c r="AE951" i="4"/>
  <c r="AC951" i="4"/>
  <c r="AD951" i="4" s="1"/>
  <c r="S951" i="4"/>
  <c r="F951" i="4"/>
  <c r="AE950" i="4"/>
  <c r="AC950" i="4"/>
  <c r="AD950" i="4" s="1"/>
  <c r="S950" i="4"/>
  <c r="F950" i="4"/>
  <c r="AE949" i="4"/>
  <c r="AD949" i="4"/>
  <c r="AC949" i="4"/>
  <c r="S949" i="4"/>
  <c r="F949" i="4"/>
  <c r="AE948" i="4"/>
  <c r="AD948" i="4"/>
  <c r="AC948" i="4"/>
  <c r="S948" i="4"/>
  <c r="F948" i="4"/>
  <c r="AE947" i="4"/>
  <c r="AD947" i="4"/>
  <c r="AC947" i="4"/>
  <c r="S947" i="4"/>
  <c r="F947" i="4"/>
  <c r="AE946" i="4"/>
  <c r="AD946" i="4"/>
  <c r="AC946" i="4"/>
  <c r="S946" i="4"/>
  <c r="F946" i="4"/>
  <c r="AE945" i="4"/>
  <c r="AD945" i="4"/>
  <c r="AC945" i="4"/>
  <c r="S945" i="4"/>
  <c r="F945" i="4"/>
  <c r="AE944" i="4"/>
  <c r="AC944" i="4"/>
  <c r="AD944" i="4" s="1"/>
  <c r="S944" i="4"/>
  <c r="F944" i="4"/>
  <c r="AE943" i="4"/>
  <c r="AC943" i="4"/>
  <c r="AD943" i="4" s="1"/>
  <c r="S943" i="4"/>
  <c r="F943" i="4"/>
  <c r="AE942" i="4"/>
  <c r="AD942" i="4"/>
  <c r="AC942" i="4"/>
  <c r="S942" i="4"/>
  <c r="F942" i="4"/>
  <c r="AE941" i="4"/>
  <c r="AC941" i="4"/>
  <c r="AD941" i="4" s="1"/>
  <c r="S941" i="4"/>
  <c r="F941" i="4"/>
  <c r="AE940" i="4"/>
  <c r="AD940" i="4"/>
  <c r="AC940" i="4"/>
  <c r="S940" i="4"/>
  <c r="F940" i="4"/>
  <c r="AE939" i="4"/>
  <c r="AC939" i="4"/>
  <c r="AD939" i="4" s="1"/>
  <c r="S939" i="4"/>
  <c r="F939" i="4"/>
  <c r="AE938" i="4"/>
  <c r="AD938" i="4"/>
  <c r="AC938" i="4"/>
  <c r="S938" i="4"/>
  <c r="F938" i="4"/>
  <c r="AE937" i="4"/>
  <c r="AC937" i="4"/>
  <c r="AD937" i="4" s="1"/>
  <c r="S937" i="4"/>
  <c r="F937" i="4"/>
  <c r="AE936" i="4"/>
  <c r="AD936" i="4"/>
  <c r="AC936" i="4"/>
  <c r="S936" i="4"/>
  <c r="F936" i="4"/>
  <c r="AE935" i="4"/>
  <c r="AC935" i="4"/>
  <c r="AD935" i="4" s="1"/>
  <c r="S935" i="4"/>
  <c r="F935" i="4"/>
  <c r="AE934" i="4"/>
  <c r="AC934" i="4"/>
  <c r="AD934" i="4" s="1"/>
  <c r="S934" i="4"/>
  <c r="F934" i="4"/>
  <c r="AE933" i="4"/>
  <c r="AC933" i="4"/>
  <c r="AD933" i="4" s="1"/>
  <c r="S933" i="4"/>
  <c r="F933" i="4"/>
  <c r="AE932" i="4"/>
  <c r="AD932" i="4"/>
  <c r="AC932" i="4"/>
  <c r="S932" i="4"/>
  <c r="F932" i="4"/>
  <c r="AE931" i="4"/>
  <c r="AD931" i="4"/>
  <c r="AC931" i="4"/>
  <c r="S931" i="4"/>
  <c r="F931" i="4"/>
  <c r="AE930" i="4"/>
  <c r="AC930" i="4"/>
  <c r="AD930" i="4" s="1"/>
  <c r="S930" i="4"/>
  <c r="F930" i="4"/>
  <c r="AE929" i="4"/>
  <c r="AD929" i="4"/>
  <c r="AC929" i="4"/>
  <c r="S929" i="4"/>
  <c r="F929" i="4"/>
  <c r="AE928" i="4"/>
  <c r="AC928" i="4"/>
  <c r="AD928" i="4" s="1"/>
  <c r="S928" i="4"/>
  <c r="F928" i="4"/>
  <c r="AE927" i="4"/>
  <c r="AC927" i="4"/>
  <c r="AD927" i="4" s="1"/>
  <c r="S927" i="4"/>
  <c r="F927" i="4"/>
  <c r="AE926" i="4"/>
  <c r="AD926" i="4"/>
  <c r="AC926" i="4"/>
  <c r="S926" i="4"/>
  <c r="F926" i="4"/>
  <c r="AE925" i="4"/>
  <c r="AC925" i="4"/>
  <c r="AD925" i="4" s="1"/>
  <c r="S925" i="4"/>
  <c r="F925" i="4"/>
  <c r="AE924" i="4"/>
  <c r="AD924" i="4"/>
  <c r="AC924" i="4"/>
  <c r="S924" i="4"/>
  <c r="F924" i="4"/>
  <c r="AE923" i="4"/>
  <c r="AD923" i="4"/>
  <c r="AC923" i="4"/>
  <c r="S923" i="4"/>
  <c r="F923" i="4"/>
  <c r="AE922" i="4"/>
  <c r="AC922" i="4"/>
  <c r="AD922" i="4" s="1"/>
  <c r="S922" i="4"/>
  <c r="F922" i="4"/>
  <c r="AE921" i="4"/>
  <c r="AC921" i="4"/>
  <c r="AD921" i="4" s="1"/>
  <c r="S921" i="4"/>
  <c r="F921" i="4"/>
  <c r="AE920" i="4"/>
  <c r="AC920" i="4"/>
  <c r="AD920" i="4" s="1"/>
  <c r="S920" i="4"/>
  <c r="F920" i="4"/>
  <c r="AE919" i="4"/>
  <c r="AC919" i="4"/>
  <c r="AD919" i="4" s="1"/>
  <c r="S919" i="4"/>
  <c r="F919" i="4"/>
  <c r="AE918" i="4"/>
  <c r="AC918" i="4"/>
  <c r="AD918" i="4" s="1"/>
  <c r="S918" i="4"/>
  <c r="F918" i="4"/>
  <c r="AE917" i="4"/>
  <c r="AD917" i="4"/>
  <c r="AC917" i="4"/>
  <c r="S917" i="4"/>
  <c r="F917" i="4"/>
  <c r="AE916" i="4"/>
  <c r="AD916" i="4"/>
  <c r="AC916" i="4"/>
  <c r="S916" i="4"/>
  <c r="F916" i="4"/>
  <c r="AE915" i="4"/>
  <c r="AC915" i="4"/>
  <c r="AD915" i="4" s="1"/>
  <c r="S915" i="4"/>
  <c r="F915" i="4"/>
  <c r="AE914" i="4"/>
  <c r="AC914" i="4"/>
  <c r="AD914" i="4" s="1"/>
  <c r="S914" i="4"/>
  <c r="F914" i="4"/>
  <c r="AE913" i="4"/>
  <c r="AD913" i="4"/>
  <c r="AC913" i="4"/>
  <c r="S913" i="4"/>
  <c r="F913" i="4"/>
  <c r="AE912" i="4"/>
  <c r="AD912" i="4"/>
  <c r="AC912" i="4"/>
  <c r="S912" i="4"/>
  <c r="F912" i="4"/>
  <c r="AE911" i="4"/>
  <c r="AC911" i="4"/>
  <c r="AD911" i="4" s="1"/>
  <c r="S911" i="4"/>
  <c r="F911" i="4"/>
  <c r="AE910" i="4"/>
  <c r="AC910" i="4"/>
  <c r="AD910" i="4" s="1"/>
  <c r="S910" i="4"/>
  <c r="F910" i="4"/>
  <c r="AE909" i="4"/>
  <c r="AC909" i="4"/>
  <c r="AD909" i="4" s="1"/>
  <c r="S909" i="4"/>
  <c r="F909" i="4"/>
  <c r="AE908" i="4"/>
  <c r="AD908" i="4"/>
  <c r="AC908" i="4"/>
  <c r="S908" i="4"/>
  <c r="F908" i="4"/>
  <c r="AE907" i="4"/>
  <c r="AC907" i="4"/>
  <c r="AD907" i="4" s="1"/>
  <c r="S907" i="4"/>
  <c r="F907" i="4"/>
  <c r="AE906" i="4"/>
  <c r="AD906" i="4"/>
  <c r="AC906" i="4"/>
  <c r="S906" i="4"/>
  <c r="F906" i="4"/>
  <c r="AE905" i="4"/>
  <c r="AD905" i="4"/>
  <c r="AC905" i="4"/>
  <c r="S905" i="4"/>
  <c r="F905" i="4"/>
  <c r="AE904" i="4"/>
  <c r="AC904" i="4"/>
  <c r="AD904" i="4" s="1"/>
  <c r="S904" i="4"/>
  <c r="F904" i="4"/>
  <c r="AE903" i="4"/>
  <c r="AC903" i="4"/>
  <c r="AD903" i="4" s="1"/>
  <c r="S903" i="4"/>
  <c r="F903" i="4"/>
  <c r="AE902" i="4"/>
  <c r="AC902" i="4"/>
  <c r="AD902" i="4" s="1"/>
  <c r="S902" i="4"/>
  <c r="F902" i="4"/>
  <c r="AE901" i="4"/>
  <c r="AD901" i="4"/>
  <c r="AC901" i="4"/>
  <c r="S901" i="4"/>
  <c r="F901" i="4"/>
  <c r="AE900" i="4"/>
  <c r="AD900" i="4"/>
  <c r="AC900" i="4"/>
  <c r="S900" i="4"/>
  <c r="F900" i="4"/>
  <c r="AE899" i="4"/>
  <c r="AC899" i="4"/>
  <c r="AD899" i="4" s="1"/>
  <c r="S899" i="4"/>
  <c r="F899" i="4"/>
  <c r="AE898" i="4"/>
  <c r="AC898" i="4"/>
  <c r="AD898" i="4" s="1"/>
  <c r="S898" i="4"/>
  <c r="F898" i="4"/>
  <c r="AE897" i="4"/>
  <c r="AC897" i="4"/>
  <c r="AD897" i="4" s="1"/>
  <c r="S897" i="4"/>
  <c r="F897" i="4"/>
  <c r="AE896" i="4"/>
  <c r="AC896" i="4"/>
  <c r="AD896" i="4" s="1"/>
  <c r="S896" i="4"/>
  <c r="F896" i="4"/>
  <c r="AE895" i="4"/>
  <c r="AC895" i="4"/>
  <c r="AD895" i="4" s="1"/>
  <c r="S895" i="4"/>
  <c r="F895" i="4"/>
  <c r="AE894" i="4"/>
  <c r="AD894" i="4"/>
  <c r="AC894" i="4"/>
  <c r="S894" i="4"/>
  <c r="F894" i="4"/>
  <c r="AE893" i="4"/>
  <c r="AC893" i="4"/>
  <c r="AD893" i="4" s="1"/>
  <c r="S893" i="4"/>
  <c r="F893" i="4"/>
  <c r="AE892" i="4"/>
  <c r="AD892" i="4"/>
  <c r="AC892" i="4"/>
  <c r="S892" i="4"/>
  <c r="F892" i="4"/>
  <c r="AE891" i="4"/>
  <c r="AC891" i="4"/>
  <c r="AD891" i="4" s="1"/>
  <c r="S891" i="4"/>
  <c r="F891" i="4"/>
  <c r="AE890" i="4"/>
  <c r="AD890" i="4"/>
  <c r="AC890" i="4"/>
  <c r="S890" i="4"/>
  <c r="F890" i="4"/>
  <c r="AE889" i="4"/>
  <c r="AC889" i="4"/>
  <c r="AD889" i="4" s="1"/>
  <c r="S889" i="4"/>
  <c r="F889" i="4"/>
  <c r="AE888" i="4"/>
  <c r="AD888" i="4"/>
  <c r="AC888" i="4"/>
  <c r="S888" i="4"/>
  <c r="F888" i="4"/>
  <c r="AE887" i="4"/>
  <c r="AC887" i="4"/>
  <c r="AD887" i="4" s="1"/>
  <c r="S887" i="4"/>
  <c r="F887" i="4"/>
  <c r="AE886" i="4"/>
  <c r="AC886" i="4"/>
  <c r="AD886" i="4" s="1"/>
  <c r="S886" i="4"/>
  <c r="F886" i="4"/>
  <c r="AE885" i="4"/>
  <c r="AD885" i="4"/>
  <c r="AC885" i="4"/>
  <c r="S885" i="4"/>
  <c r="F885" i="4"/>
  <c r="AE884" i="4"/>
  <c r="AD884" i="4"/>
  <c r="AC884" i="4"/>
  <c r="S884" i="4"/>
  <c r="F884" i="4"/>
  <c r="AE883" i="4"/>
  <c r="AD883" i="4"/>
  <c r="AC883" i="4"/>
  <c r="S883" i="4"/>
  <c r="F883" i="4"/>
  <c r="AE882" i="4"/>
  <c r="AD882" i="4"/>
  <c r="AC882" i="4"/>
  <c r="S882" i="4"/>
  <c r="F882" i="4"/>
  <c r="AE881" i="4"/>
  <c r="AD881" i="4"/>
  <c r="AC881" i="4"/>
  <c r="S881" i="4"/>
  <c r="F881" i="4"/>
  <c r="AE880" i="4"/>
  <c r="AC880" i="4"/>
  <c r="AD880" i="4" s="1"/>
  <c r="S880" i="4"/>
  <c r="F880" i="4"/>
  <c r="AE879" i="4"/>
  <c r="AC879" i="4"/>
  <c r="AD879" i="4" s="1"/>
  <c r="S879" i="4"/>
  <c r="F879" i="4"/>
  <c r="AE878" i="4"/>
  <c r="AD878" i="4"/>
  <c r="AC878" i="4"/>
  <c r="S878" i="4"/>
  <c r="F878" i="4"/>
  <c r="AE877" i="4"/>
  <c r="AC877" i="4"/>
  <c r="AD877" i="4" s="1"/>
  <c r="S877" i="4"/>
  <c r="F877" i="4"/>
  <c r="AE876" i="4"/>
  <c r="AD876" i="4"/>
  <c r="AC876" i="4"/>
  <c r="S876" i="4"/>
  <c r="F876" i="4"/>
  <c r="AE875" i="4"/>
  <c r="AC875" i="4"/>
  <c r="AD875" i="4" s="1"/>
  <c r="S875" i="4"/>
  <c r="F875" i="4"/>
  <c r="AE874" i="4"/>
  <c r="AC874" i="4"/>
  <c r="AD874" i="4" s="1"/>
  <c r="S874" i="4"/>
  <c r="F874" i="4"/>
  <c r="AE873" i="4"/>
  <c r="AC873" i="4"/>
  <c r="AD873" i="4" s="1"/>
  <c r="S873" i="4"/>
  <c r="F873" i="4"/>
  <c r="AE872" i="4"/>
  <c r="AD872" i="4"/>
  <c r="AC872" i="4"/>
  <c r="S872" i="4"/>
  <c r="F872" i="4"/>
  <c r="AE871" i="4"/>
  <c r="AC871" i="4"/>
  <c r="AD871" i="4" s="1"/>
  <c r="S871" i="4"/>
  <c r="F871" i="4"/>
  <c r="AE870" i="4"/>
  <c r="AC870" i="4"/>
  <c r="AD870" i="4" s="1"/>
  <c r="S870" i="4"/>
  <c r="F870" i="4"/>
  <c r="AE869" i="4"/>
  <c r="AC869" i="4"/>
  <c r="AD869" i="4" s="1"/>
  <c r="S869" i="4"/>
  <c r="F869" i="4"/>
  <c r="AE868" i="4"/>
  <c r="AD868" i="4"/>
  <c r="AC868" i="4"/>
  <c r="S868" i="4"/>
  <c r="F868" i="4"/>
  <c r="AE867" i="4"/>
  <c r="AD867" i="4"/>
  <c r="AC867" i="4"/>
  <c r="S867" i="4"/>
  <c r="F867" i="4"/>
  <c r="AE866" i="4"/>
  <c r="AC866" i="4"/>
  <c r="AD866" i="4" s="1"/>
  <c r="S866" i="4"/>
  <c r="F866" i="4"/>
  <c r="AE865" i="4"/>
  <c r="AD865" i="4"/>
  <c r="AC865" i="4"/>
  <c r="S865" i="4"/>
  <c r="F865" i="4"/>
  <c r="AE864" i="4"/>
  <c r="AD864" i="4"/>
  <c r="AC864" i="4"/>
  <c r="S864" i="4"/>
  <c r="F864" i="4"/>
  <c r="AE863" i="4"/>
  <c r="AC863" i="4"/>
  <c r="AD863" i="4" s="1"/>
  <c r="S863" i="4"/>
  <c r="F863" i="4"/>
  <c r="AE862" i="4"/>
  <c r="AD862" i="4"/>
  <c r="AC862" i="4"/>
  <c r="S862" i="4"/>
  <c r="F862" i="4"/>
  <c r="AE861" i="4"/>
  <c r="AC861" i="4"/>
  <c r="AD861" i="4" s="1"/>
  <c r="S861" i="4"/>
  <c r="F861" i="4"/>
  <c r="AE860" i="4"/>
  <c r="AD860" i="4"/>
  <c r="AC860" i="4"/>
  <c r="S860" i="4"/>
  <c r="F860" i="4"/>
  <c r="AE859" i="4"/>
  <c r="AD859" i="4"/>
  <c r="AC859" i="4"/>
  <c r="S859" i="4"/>
  <c r="F859" i="4"/>
  <c r="AE858" i="4"/>
  <c r="AD858" i="4"/>
  <c r="AC858" i="4"/>
  <c r="S858" i="4"/>
  <c r="F858" i="4"/>
  <c r="AE857" i="4"/>
  <c r="AC857" i="4"/>
  <c r="AD857" i="4" s="1"/>
  <c r="S857" i="4"/>
  <c r="F857" i="4"/>
  <c r="AE856" i="4"/>
  <c r="AC856" i="4"/>
  <c r="AD856" i="4" s="1"/>
  <c r="S856" i="4"/>
  <c r="F856" i="4"/>
  <c r="AE855" i="4"/>
  <c r="AC855" i="4"/>
  <c r="AD855" i="4" s="1"/>
  <c r="S855" i="4"/>
  <c r="F855" i="4"/>
  <c r="AE854" i="4"/>
  <c r="AC854" i="4"/>
  <c r="AD854" i="4" s="1"/>
  <c r="S854" i="4"/>
  <c r="F854" i="4"/>
  <c r="AE853" i="4"/>
  <c r="AC853" i="4"/>
  <c r="AD853" i="4" s="1"/>
  <c r="S853" i="4"/>
  <c r="F853" i="4"/>
  <c r="AE852" i="4"/>
  <c r="AD852" i="4"/>
  <c r="AC852" i="4"/>
  <c r="S852" i="4"/>
  <c r="F852" i="4"/>
  <c r="AE851" i="4"/>
  <c r="AC851" i="4"/>
  <c r="AD851" i="4" s="1"/>
  <c r="S851" i="4"/>
  <c r="F851" i="4"/>
  <c r="AE850" i="4"/>
  <c r="AC850" i="4"/>
  <c r="AD850" i="4" s="1"/>
  <c r="S850" i="4"/>
  <c r="F850" i="4"/>
  <c r="AE849" i="4"/>
  <c r="AD849" i="4"/>
  <c r="AC849" i="4"/>
  <c r="S849" i="4"/>
  <c r="F849" i="4"/>
  <c r="AE848" i="4"/>
  <c r="AC848" i="4"/>
  <c r="AD848" i="4" s="1"/>
  <c r="S848" i="4"/>
  <c r="F848" i="4"/>
  <c r="AE847" i="4"/>
  <c r="AC847" i="4"/>
  <c r="AD847" i="4" s="1"/>
  <c r="S847" i="4"/>
  <c r="F847" i="4"/>
  <c r="AE846" i="4"/>
  <c r="AD846" i="4"/>
  <c r="AC846" i="4"/>
  <c r="S846" i="4"/>
  <c r="F846" i="4"/>
  <c r="AE845" i="4"/>
  <c r="AC845" i="4"/>
  <c r="AD845" i="4" s="1"/>
  <c r="S845" i="4"/>
  <c r="F845" i="4"/>
  <c r="AE844" i="4"/>
  <c r="AD844" i="4"/>
  <c r="AC844" i="4"/>
  <c r="S844" i="4"/>
  <c r="F844" i="4"/>
  <c r="AE843" i="4"/>
  <c r="AC843" i="4"/>
  <c r="AD843" i="4" s="1"/>
  <c r="S843" i="4"/>
  <c r="F843" i="4"/>
  <c r="AE842" i="4"/>
  <c r="AD842" i="4"/>
  <c r="AC842" i="4"/>
  <c r="S842" i="4"/>
  <c r="F842" i="4"/>
  <c r="AE841" i="4"/>
  <c r="AD841" i="4"/>
  <c r="AC841" i="4"/>
  <c r="S841" i="4"/>
  <c r="F841" i="4"/>
  <c r="AE840" i="4"/>
  <c r="AC840" i="4"/>
  <c r="AD840" i="4" s="1"/>
  <c r="S840" i="4"/>
  <c r="F840" i="4"/>
  <c r="AE839" i="4"/>
  <c r="AC839" i="4"/>
  <c r="AD839" i="4" s="1"/>
  <c r="S839" i="4"/>
  <c r="F839" i="4"/>
  <c r="AE838" i="4"/>
  <c r="AD838" i="4"/>
  <c r="AC838" i="4"/>
  <c r="S838" i="4"/>
  <c r="F838" i="4"/>
  <c r="AE837" i="4"/>
  <c r="AD837" i="4"/>
  <c r="AC837" i="4"/>
  <c r="S837" i="4"/>
  <c r="F837" i="4"/>
  <c r="AE836" i="4"/>
  <c r="AD836" i="4"/>
  <c r="AC836" i="4"/>
  <c r="S836" i="4"/>
  <c r="F836" i="4"/>
  <c r="AE835" i="4"/>
  <c r="AC835" i="4"/>
  <c r="AD835" i="4" s="1"/>
  <c r="S835" i="4"/>
  <c r="F835" i="4"/>
  <c r="AE834" i="4"/>
  <c r="AC834" i="4"/>
  <c r="AD834" i="4" s="1"/>
  <c r="S834" i="4"/>
  <c r="F834" i="4"/>
  <c r="AE833" i="4"/>
  <c r="AD833" i="4"/>
  <c r="AC833" i="4"/>
  <c r="S833" i="4"/>
  <c r="F833" i="4"/>
  <c r="AE832" i="4"/>
  <c r="AC832" i="4"/>
  <c r="AD832" i="4" s="1"/>
  <c r="S832" i="4"/>
  <c r="F832" i="4"/>
  <c r="AE831" i="4"/>
  <c r="AC831" i="4"/>
  <c r="AD831" i="4" s="1"/>
  <c r="S831" i="4"/>
  <c r="F831" i="4"/>
  <c r="AE830" i="4"/>
  <c r="AD830" i="4"/>
  <c r="AC830" i="4"/>
  <c r="S830" i="4"/>
  <c r="F830" i="4"/>
  <c r="AE829" i="4"/>
  <c r="AC829" i="4"/>
  <c r="AD829" i="4" s="1"/>
  <c r="S829" i="4"/>
  <c r="F829" i="4"/>
  <c r="AE828" i="4"/>
  <c r="AD828" i="4"/>
  <c r="AC828" i="4"/>
  <c r="S828" i="4"/>
  <c r="F828" i="4"/>
  <c r="AE827" i="4"/>
  <c r="AC827" i="4"/>
  <c r="AD827" i="4" s="1"/>
  <c r="S827" i="4"/>
  <c r="F827" i="4"/>
  <c r="AE826" i="4"/>
  <c r="AD826" i="4"/>
  <c r="AC826" i="4"/>
  <c r="S826" i="4"/>
  <c r="F826" i="4"/>
  <c r="AE825" i="4"/>
  <c r="AC825" i="4"/>
  <c r="AD825" i="4" s="1"/>
  <c r="S825" i="4"/>
  <c r="F825" i="4"/>
  <c r="AE824" i="4"/>
  <c r="AD824" i="4"/>
  <c r="AC824" i="4"/>
  <c r="S824" i="4"/>
  <c r="F824" i="4"/>
  <c r="AE823" i="4"/>
  <c r="AC823" i="4"/>
  <c r="AD823" i="4" s="1"/>
  <c r="S823" i="4"/>
  <c r="F823" i="4"/>
  <c r="AE822" i="4"/>
  <c r="AC822" i="4"/>
  <c r="AD822" i="4" s="1"/>
  <c r="S822" i="4"/>
  <c r="F822" i="4"/>
  <c r="AE821" i="4"/>
  <c r="AD821" i="4"/>
  <c r="AC821" i="4"/>
  <c r="S821" i="4"/>
  <c r="F821" i="4"/>
  <c r="AE820" i="4"/>
  <c r="AD820" i="4"/>
  <c r="AC820" i="4"/>
  <c r="S820" i="4"/>
  <c r="F820" i="4"/>
  <c r="AE819" i="4"/>
  <c r="AD819" i="4"/>
  <c r="AC819" i="4"/>
  <c r="S819" i="4"/>
  <c r="F819" i="4"/>
  <c r="AE818" i="4"/>
  <c r="AD818" i="4"/>
  <c r="AC818" i="4"/>
  <c r="S818" i="4"/>
  <c r="F818" i="4"/>
  <c r="AE817" i="4"/>
  <c r="AD817" i="4"/>
  <c r="AC817" i="4"/>
  <c r="S817" i="4"/>
  <c r="F817" i="4"/>
  <c r="AE816" i="4"/>
  <c r="AC816" i="4"/>
  <c r="AD816" i="4" s="1"/>
  <c r="S816" i="4"/>
  <c r="F816" i="4"/>
  <c r="AE815" i="4"/>
  <c r="AC815" i="4"/>
  <c r="AD815" i="4" s="1"/>
  <c r="S815" i="4"/>
  <c r="F815" i="4"/>
  <c r="AE814" i="4"/>
  <c r="AD814" i="4"/>
  <c r="AC814" i="4"/>
  <c r="S814" i="4"/>
  <c r="F814" i="4"/>
  <c r="AE813" i="4"/>
  <c r="AC813" i="4"/>
  <c r="AD813" i="4" s="1"/>
  <c r="S813" i="4"/>
  <c r="F813" i="4"/>
  <c r="AE812" i="4"/>
  <c r="AD812" i="4"/>
  <c r="AC812" i="4"/>
  <c r="S812" i="4"/>
  <c r="F812" i="4"/>
  <c r="AE811" i="4"/>
  <c r="AC811" i="4"/>
  <c r="AD811" i="4" s="1"/>
  <c r="S811" i="4"/>
  <c r="F811" i="4"/>
  <c r="AE810" i="4"/>
  <c r="AD810" i="4"/>
  <c r="AC810" i="4"/>
  <c r="S810" i="4"/>
  <c r="F810" i="4"/>
  <c r="AE809" i="4"/>
  <c r="AC809" i="4"/>
  <c r="AD809" i="4" s="1"/>
  <c r="S809" i="4"/>
  <c r="F809" i="4"/>
  <c r="AE808" i="4"/>
  <c r="AD808" i="4"/>
  <c r="AC808" i="4"/>
  <c r="S808" i="4"/>
  <c r="F808" i="4"/>
  <c r="AE807" i="4"/>
  <c r="AC807" i="4"/>
  <c r="AD807" i="4" s="1"/>
  <c r="S807" i="4"/>
  <c r="F807" i="4"/>
  <c r="AE806" i="4"/>
  <c r="AC806" i="4"/>
  <c r="AD806" i="4" s="1"/>
  <c r="S806" i="4"/>
  <c r="F806" i="4"/>
  <c r="AE805" i="4"/>
  <c r="AD805" i="4"/>
  <c r="AC805" i="4"/>
  <c r="S805" i="4"/>
  <c r="F805" i="4"/>
  <c r="AE804" i="4"/>
  <c r="AD804" i="4"/>
  <c r="AC804" i="4"/>
  <c r="S804" i="4"/>
  <c r="F804" i="4"/>
  <c r="AE803" i="4"/>
  <c r="AD803" i="4"/>
  <c r="AC803" i="4"/>
  <c r="S803" i="4"/>
  <c r="F803" i="4"/>
  <c r="AE802" i="4"/>
  <c r="AC802" i="4"/>
  <c r="AD802" i="4" s="1"/>
  <c r="S802" i="4"/>
  <c r="F802" i="4"/>
  <c r="AE801" i="4"/>
  <c r="AD801" i="4"/>
  <c r="AC801" i="4"/>
  <c r="S801" i="4"/>
  <c r="F801" i="4"/>
  <c r="AE800" i="4"/>
  <c r="AD800" i="4"/>
  <c r="AC800" i="4"/>
  <c r="S800" i="4"/>
  <c r="F800" i="4"/>
  <c r="AE799" i="4"/>
  <c r="AC799" i="4"/>
  <c r="AD799" i="4" s="1"/>
  <c r="S799" i="4"/>
  <c r="F799" i="4"/>
  <c r="AE798" i="4"/>
  <c r="AD798" i="4"/>
  <c r="AC798" i="4"/>
  <c r="S798" i="4"/>
  <c r="F798" i="4"/>
  <c r="AE797" i="4"/>
  <c r="AC797" i="4"/>
  <c r="AD797" i="4" s="1"/>
  <c r="S797" i="4"/>
  <c r="F797" i="4"/>
  <c r="AE796" i="4"/>
  <c r="AD796" i="4"/>
  <c r="AC796" i="4"/>
  <c r="S796" i="4"/>
  <c r="F796" i="4"/>
  <c r="AE795" i="4"/>
  <c r="AC795" i="4"/>
  <c r="AD795" i="4" s="1"/>
  <c r="S795" i="4"/>
  <c r="F795" i="4"/>
  <c r="AE794" i="4"/>
  <c r="AC794" i="4"/>
  <c r="AD794" i="4" s="1"/>
  <c r="S794" i="4"/>
  <c r="F794" i="4"/>
  <c r="AE793" i="4"/>
  <c r="AC793" i="4"/>
  <c r="AD793" i="4" s="1"/>
  <c r="S793" i="4"/>
  <c r="F793" i="4"/>
  <c r="AE792" i="4"/>
  <c r="AC792" i="4"/>
  <c r="AD792" i="4" s="1"/>
  <c r="S792" i="4"/>
  <c r="F792" i="4"/>
  <c r="AE791" i="4"/>
  <c r="AC791" i="4"/>
  <c r="AD791" i="4" s="1"/>
  <c r="S791" i="4"/>
  <c r="F791" i="4"/>
  <c r="AE790" i="4"/>
  <c r="AC790" i="4"/>
  <c r="AD790" i="4" s="1"/>
  <c r="S790" i="4"/>
  <c r="F790" i="4"/>
  <c r="AE789" i="4"/>
  <c r="AD789" i="4"/>
  <c r="AC789" i="4"/>
  <c r="S789" i="4"/>
  <c r="F789" i="4"/>
  <c r="AE788" i="4"/>
  <c r="AD788" i="4"/>
  <c r="AC788" i="4"/>
  <c r="S788" i="4"/>
  <c r="F788" i="4"/>
  <c r="AE787" i="4"/>
  <c r="AC787" i="4"/>
  <c r="AD787" i="4" s="1"/>
  <c r="S787" i="4"/>
  <c r="F787" i="4"/>
  <c r="AE786" i="4"/>
  <c r="AC786" i="4"/>
  <c r="AD786" i="4" s="1"/>
  <c r="S786" i="4"/>
  <c r="F786" i="4"/>
  <c r="AE785" i="4"/>
  <c r="AD785" i="4"/>
  <c r="AC785" i="4"/>
  <c r="S785" i="4"/>
  <c r="F785" i="4"/>
  <c r="AE784" i="4"/>
  <c r="AD784" i="4"/>
  <c r="AC784" i="4"/>
  <c r="S784" i="4"/>
  <c r="F784" i="4"/>
  <c r="AE783" i="4"/>
  <c r="AC783" i="4"/>
  <c r="AD783" i="4" s="1"/>
  <c r="S783" i="4"/>
  <c r="F783" i="4"/>
  <c r="AE782" i="4"/>
  <c r="AC782" i="4"/>
  <c r="AD782" i="4" s="1"/>
  <c r="S782" i="4"/>
  <c r="F782" i="4"/>
  <c r="AE781" i="4"/>
  <c r="AC781" i="4"/>
  <c r="AD781" i="4" s="1"/>
  <c r="S781" i="4"/>
  <c r="F781" i="4"/>
  <c r="AE780" i="4"/>
  <c r="AD780" i="4"/>
  <c r="AC780" i="4"/>
  <c r="S780" i="4"/>
  <c r="F780" i="4"/>
  <c r="AE779" i="4"/>
  <c r="AD779" i="4"/>
  <c r="AC779" i="4"/>
  <c r="S779" i="4"/>
  <c r="F779" i="4"/>
  <c r="AE778" i="4"/>
  <c r="AD778" i="4"/>
  <c r="AC778" i="4"/>
  <c r="S778" i="4"/>
  <c r="F778" i="4"/>
  <c r="AE777" i="4"/>
  <c r="AD777" i="4"/>
  <c r="AC777" i="4"/>
  <c r="S777" i="4"/>
  <c r="F777" i="4"/>
  <c r="AE776" i="4"/>
  <c r="AC776" i="4"/>
  <c r="AD776" i="4" s="1"/>
  <c r="S776" i="4"/>
  <c r="F776" i="4"/>
  <c r="AE775" i="4"/>
  <c r="AC775" i="4"/>
  <c r="AD775" i="4" s="1"/>
  <c r="S775" i="4"/>
  <c r="F775" i="4"/>
  <c r="AE774" i="4"/>
  <c r="AC774" i="4"/>
  <c r="AD774" i="4" s="1"/>
  <c r="S774" i="4"/>
  <c r="F774" i="4"/>
  <c r="AE773" i="4"/>
  <c r="AD773" i="4"/>
  <c r="AC773" i="4"/>
  <c r="S773" i="4"/>
  <c r="F773" i="4"/>
  <c r="AE772" i="4"/>
  <c r="AD772" i="4"/>
  <c r="AC772" i="4"/>
  <c r="S772" i="4"/>
  <c r="F772" i="4"/>
  <c r="AE771" i="4"/>
  <c r="AC771" i="4"/>
  <c r="AD771" i="4" s="1"/>
  <c r="S771" i="4"/>
  <c r="F771" i="4"/>
  <c r="AE770" i="4"/>
  <c r="AC770" i="4"/>
  <c r="AD770" i="4" s="1"/>
  <c r="S770" i="4"/>
  <c r="F770" i="4"/>
  <c r="AE769" i="4"/>
  <c r="AC769" i="4"/>
  <c r="AD769" i="4" s="1"/>
  <c r="S769" i="4"/>
  <c r="F769" i="4"/>
  <c r="AE768" i="4"/>
  <c r="AC768" i="4"/>
  <c r="AD768" i="4" s="1"/>
  <c r="S768" i="4"/>
  <c r="F768" i="4"/>
  <c r="AE767" i="4"/>
  <c r="AC767" i="4"/>
  <c r="AD767" i="4" s="1"/>
  <c r="S767" i="4"/>
  <c r="F767" i="4"/>
  <c r="AE766" i="4"/>
  <c r="AD766" i="4"/>
  <c r="AC766" i="4"/>
  <c r="S766" i="4"/>
  <c r="F766" i="4"/>
  <c r="AE765" i="4"/>
  <c r="AC765" i="4"/>
  <c r="AD765" i="4" s="1"/>
  <c r="S765" i="4"/>
  <c r="F765" i="4"/>
  <c r="AE764" i="4"/>
  <c r="AD764" i="4"/>
  <c r="AC764" i="4"/>
  <c r="S764" i="4"/>
  <c r="F764" i="4"/>
  <c r="AE763" i="4"/>
  <c r="AC763" i="4"/>
  <c r="AD763" i="4" s="1"/>
  <c r="S763" i="4"/>
  <c r="F763" i="4"/>
  <c r="AE762" i="4"/>
  <c r="AD762" i="4"/>
  <c r="AC762" i="4"/>
  <c r="S762" i="4"/>
  <c r="F762" i="4"/>
  <c r="AE761" i="4"/>
  <c r="AD761" i="4"/>
  <c r="AC761" i="4"/>
  <c r="S761" i="4"/>
  <c r="F761" i="4"/>
  <c r="AE760" i="4"/>
  <c r="AD760" i="4"/>
  <c r="AC760" i="4"/>
  <c r="S760" i="4"/>
  <c r="F760" i="4"/>
  <c r="AE759" i="4"/>
  <c r="AC759" i="4"/>
  <c r="AD759" i="4" s="1"/>
  <c r="S759" i="4"/>
  <c r="F759" i="4"/>
  <c r="AE758" i="4"/>
  <c r="AC758" i="4"/>
  <c r="AD758" i="4" s="1"/>
  <c r="S758" i="4"/>
  <c r="F758" i="4"/>
  <c r="AE757" i="4"/>
  <c r="AD757" i="4"/>
  <c r="AC757" i="4"/>
  <c r="S757" i="4"/>
  <c r="F757" i="4"/>
  <c r="AE756" i="4"/>
  <c r="AD756" i="4"/>
  <c r="AC756" i="4"/>
  <c r="S756" i="4"/>
  <c r="F756" i="4"/>
  <c r="AE755" i="4"/>
  <c r="AD755" i="4"/>
  <c r="AC755" i="4"/>
  <c r="S755" i="4"/>
  <c r="F755" i="4"/>
  <c r="AE754" i="4"/>
  <c r="AD754" i="4"/>
  <c r="AC754" i="4"/>
  <c r="S754" i="4"/>
  <c r="F754" i="4"/>
  <c r="AE753" i="4"/>
  <c r="AD753" i="4"/>
  <c r="AC753" i="4"/>
  <c r="S753" i="4"/>
  <c r="F753" i="4"/>
  <c r="AE752" i="4"/>
  <c r="AC752" i="4"/>
  <c r="AD752" i="4" s="1"/>
  <c r="S752" i="4"/>
  <c r="F752" i="4"/>
  <c r="AE751" i="4"/>
  <c r="AC751" i="4"/>
  <c r="AD751" i="4" s="1"/>
  <c r="S751" i="4"/>
  <c r="F751" i="4"/>
  <c r="AE750" i="4"/>
  <c r="AD750" i="4"/>
  <c r="AC750" i="4"/>
  <c r="S750" i="4"/>
  <c r="F750" i="4"/>
  <c r="AE749" i="4"/>
  <c r="AD749" i="4"/>
  <c r="AC749" i="4"/>
  <c r="S749" i="4"/>
  <c r="F749" i="4"/>
  <c r="AE748" i="4"/>
  <c r="AD748" i="4"/>
  <c r="AC748" i="4"/>
  <c r="S748" i="4"/>
  <c r="F748" i="4"/>
  <c r="AE747" i="4"/>
  <c r="AC747" i="4"/>
  <c r="AD747" i="4" s="1"/>
  <c r="S747" i="4"/>
  <c r="F747" i="4"/>
  <c r="AE746" i="4"/>
  <c r="AC746" i="4"/>
  <c r="AD746" i="4" s="1"/>
  <c r="S746" i="4"/>
  <c r="F746" i="4"/>
  <c r="AE745" i="4"/>
  <c r="AC745" i="4"/>
  <c r="AD745" i="4" s="1"/>
  <c r="S745" i="4"/>
  <c r="F745" i="4"/>
  <c r="AE744" i="4"/>
  <c r="AD744" i="4"/>
  <c r="AC744" i="4"/>
  <c r="S744" i="4"/>
  <c r="F744" i="4"/>
  <c r="AE743" i="4"/>
  <c r="AC743" i="4"/>
  <c r="AD743" i="4" s="1"/>
  <c r="S743" i="4"/>
  <c r="F743" i="4"/>
  <c r="AE742" i="4"/>
  <c r="AC742" i="4"/>
  <c r="AD742" i="4" s="1"/>
  <c r="S742" i="4"/>
  <c r="F742" i="4"/>
  <c r="AE741" i="4"/>
  <c r="AC741" i="4"/>
  <c r="AD741" i="4" s="1"/>
  <c r="S741" i="4"/>
  <c r="F741" i="4"/>
  <c r="AE740" i="4"/>
  <c r="AD740" i="4"/>
  <c r="AC740" i="4"/>
  <c r="S740" i="4"/>
  <c r="F740" i="4"/>
  <c r="AE739" i="4"/>
  <c r="AD739" i="4"/>
  <c r="AC739" i="4"/>
  <c r="S739" i="4"/>
  <c r="F739" i="4"/>
  <c r="AE738" i="4"/>
  <c r="AC738" i="4"/>
  <c r="AD738" i="4" s="1"/>
  <c r="S738" i="4"/>
  <c r="F738" i="4"/>
  <c r="AE737" i="4"/>
  <c r="AD737" i="4"/>
  <c r="AC737" i="4"/>
  <c r="S737" i="4"/>
  <c r="F737" i="4"/>
  <c r="AE736" i="4"/>
  <c r="AD736" i="4"/>
  <c r="AC736" i="4"/>
  <c r="S736" i="4"/>
  <c r="F736" i="4"/>
  <c r="AE735" i="4"/>
  <c r="AC735" i="4"/>
  <c r="AD735" i="4" s="1"/>
  <c r="S735" i="4"/>
  <c r="F735" i="4"/>
  <c r="AE734" i="4"/>
  <c r="AD734" i="4"/>
  <c r="AC734" i="4"/>
  <c r="S734" i="4"/>
  <c r="F734" i="4"/>
  <c r="AE733" i="4"/>
  <c r="AC733" i="4"/>
  <c r="AD733" i="4" s="1"/>
  <c r="S733" i="4"/>
  <c r="F733" i="4"/>
  <c r="AE732" i="4"/>
  <c r="AD732" i="4"/>
  <c r="AC732" i="4"/>
  <c r="S732" i="4"/>
  <c r="F732" i="4"/>
  <c r="AE731" i="4"/>
  <c r="AD731" i="4"/>
  <c r="AC731" i="4"/>
  <c r="S731" i="4"/>
  <c r="F731" i="4"/>
  <c r="AE730" i="4"/>
  <c r="AD730" i="4"/>
  <c r="AC730" i="4"/>
  <c r="S730" i="4"/>
  <c r="F730" i="4"/>
  <c r="AE729" i="4"/>
  <c r="AC729" i="4"/>
  <c r="AD729" i="4" s="1"/>
  <c r="S729" i="4"/>
  <c r="F729" i="4"/>
  <c r="AE728" i="4"/>
  <c r="AC728" i="4"/>
  <c r="AD728" i="4" s="1"/>
  <c r="S728" i="4"/>
  <c r="F728" i="4"/>
  <c r="AE727" i="4"/>
  <c r="AC727" i="4"/>
  <c r="AD727" i="4" s="1"/>
  <c r="S727" i="4"/>
  <c r="F727" i="4"/>
  <c r="AE726" i="4"/>
  <c r="AD726" i="4"/>
  <c r="AC726" i="4"/>
  <c r="S726" i="4"/>
  <c r="F726" i="4"/>
  <c r="AE725" i="4"/>
  <c r="AC725" i="4"/>
  <c r="AD725" i="4" s="1"/>
  <c r="S725" i="4"/>
  <c r="F725" i="4"/>
  <c r="AE724" i="4"/>
  <c r="AD724" i="4"/>
  <c r="AC724" i="4"/>
  <c r="S724" i="4"/>
  <c r="F724" i="4"/>
  <c r="AE723" i="4"/>
  <c r="AC723" i="4"/>
  <c r="AD723" i="4" s="1"/>
  <c r="S723" i="4"/>
  <c r="F723" i="4"/>
  <c r="AE722" i="4"/>
  <c r="AC722" i="4"/>
  <c r="AD722" i="4" s="1"/>
  <c r="S722" i="4"/>
  <c r="F722" i="4"/>
  <c r="AE721" i="4"/>
  <c r="AD721" i="4"/>
  <c r="AC721" i="4"/>
  <c r="S721" i="4"/>
  <c r="F721" i="4"/>
  <c r="AE720" i="4"/>
  <c r="AC720" i="4"/>
  <c r="AD720" i="4" s="1"/>
  <c r="S720" i="4"/>
  <c r="F720" i="4"/>
  <c r="AE719" i="4"/>
  <c r="AC719" i="4"/>
  <c r="AD719" i="4" s="1"/>
  <c r="S719" i="4"/>
  <c r="F719" i="4"/>
  <c r="AE718" i="4"/>
  <c r="AD718" i="4"/>
  <c r="AC718" i="4"/>
  <c r="S718" i="4"/>
  <c r="F718" i="4"/>
  <c r="AE717" i="4"/>
  <c r="AC717" i="4"/>
  <c r="AD717" i="4" s="1"/>
  <c r="S717" i="4"/>
  <c r="F717" i="4"/>
  <c r="AE716" i="4"/>
  <c r="AD716" i="4"/>
  <c r="AC716" i="4"/>
  <c r="S716" i="4"/>
  <c r="F716" i="4"/>
  <c r="AE715" i="4"/>
  <c r="AC715" i="4"/>
  <c r="AD715" i="4" s="1"/>
  <c r="S715" i="4"/>
  <c r="F715" i="4"/>
  <c r="AE714" i="4"/>
  <c r="AD714" i="4"/>
  <c r="AC714" i="4"/>
  <c r="S714" i="4"/>
  <c r="F714" i="4"/>
  <c r="AE713" i="4"/>
  <c r="AD713" i="4"/>
  <c r="AC713" i="4"/>
  <c r="S713" i="4"/>
  <c r="F713" i="4"/>
  <c r="AE712" i="4"/>
  <c r="AC712" i="4"/>
  <c r="AD712" i="4" s="1"/>
  <c r="S712" i="4"/>
  <c r="F712" i="4"/>
  <c r="AE711" i="4"/>
  <c r="AC711" i="4"/>
  <c r="AD711" i="4" s="1"/>
  <c r="S711" i="4"/>
  <c r="F711" i="4"/>
  <c r="AE710" i="4"/>
  <c r="AD710" i="4"/>
  <c r="AC710" i="4"/>
  <c r="S710" i="4"/>
  <c r="F710" i="4"/>
  <c r="AE709" i="4"/>
  <c r="AD709" i="4"/>
  <c r="AC709" i="4"/>
  <c r="S709" i="4"/>
  <c r="F709" i="4"/>
  <c r="AE708" i="4"/>
  <c r="AD708" i="4"/>
  <c r="AC708" i="4"/>
  <c r="S708" i="4"/>
  <c r="F708" i="4"/>
  <c r="AE707" i="4"/>
  <c r="AC707" i="4"/>
  <c r="AD707" i="4" s="1"/>
  <c r="S707" i="4"/>
  <c r="F707" i="4"/>
  <c r="AE706" i="4"/>
  <c r="AC706" i="4"/>
  <c r="AD706" i="4" s="1"/>
  <c r="S706" i="4"/>
  <c r="F706" i="4"/>
  <c r="AE705" i="4"/>
  <c r="AD705" i="4"/>
  <c r="AC705" i="4"/>
  <c r="S705" i="4"/>
  <c r="F705" i="4"/>
  <c r="AE704" i="4"/>
  <c r="AC704" i="4"/>
  <c r="AD704" i="4" s="1"/>
  <c r="S704" i="4"/>
  <c r="F704" i="4"/>
  <c r="AE703" i="4"/>
  <c r="AC703" i="4"/>
  <c r="AD703" i="4" s="1"/>
  <c r="S703" i="4"/>
  <c r="F703" i="4"/>
  <c r="AE702" i="4"/>
  <c r="AD702" i="4"/>
  <c r="AC702" i="4"/>
  <c r="S702" i="4"/>
  <c r="F702" i="4"/>
  <c r="AE701" i="4"/>
  <c r="AC701" i="4"/>
  <c r="AD701" i="4" s="1"/>
  <c r="S701" i="4"/>
  <c r="F701" i="4"/>
  <c r="AE700" i="4"/>
  <c r="AC700" i="4"/>
  <c r="AD700" i="4" s="1"/>
  <c r="S700" i="4"/>
  <c r="F700" i="4"/>
  <c r="AE699" i="4"/>
  <c r="AC699" i="4"/>
  <c r="AD699" i="4" s="1"/>
  <c r="S699" i="4"/>
  <c r="F699" i="4"/>
  <c r="AE698" i="4"/>
  <c r="AD698" i="4"/>
  <c r="AC698" i="4"/>
  <c r="S698" i="4"/>
  <c r="F698" i="4"/>
  <c r="AE697" i="4"/>
  <c r="AC697" i="4"/>
  <c r="AD697" i="4" s="1"/>
  <c r="S697" i="4"/>
  <c r="F697" i="4"/>
  <c r="AE696" i="4"/>
  <c r="AD696" i="4"/>
  <c r="AC696" i="4"/>
  <c r="S696" i="4"/>
  <c r="F696" i="4"/>
  <c r="AE695" i="4"/>
  <c r="AC695" i="4"/>
  <c r="AD695" i="4" s="1"/>
  <c r="S695" i="4"/>
  <c r="F695" i="4"/>
  <c r="AE694" i="4"/>
  <c r="AC694" i="4"/>
  <c r="AD694" i="4" s="1"/>
  <c r="S694" i="4"/>
  <c r="F694" i="4"/>
  <c r="AE693" i="4"/>
  <c r="AC693" i="4"/>
  <c r="AD693" i="4" s="1"/>
  <c r="S693" i="4"/>
  <c r="F693" i="4"/>
  <c r="AE692" i="4"/>
  <c r="AD692" i="4"/>
  <c r="AC692" i="4"/>
  <c r="S692" i="4"/>
  <c r="F692" i="4"/>
  <c r="AE691" i="4"/>
  <c r="AC691" i="4"/>
  <c r="AD691" i="4" s="1"/>
  <c r="S691" i="4"/>
  <c r="F691" i="4"/>
  <c r="AE690" i="4"/>
  <c r="AD690" i="4"/>
  <c r="AC690" i="4"/>
  <c r="S690" i="4"/>
  <c r="F690" i="4"/>
  <c r="AE689" i="4"/>
  <c r="AD689" i="4"/>
  <c r="AC689" i="4"/>
  <c r="S689" i="4"/>
  <c r="F689" i="4"/>
  <c r="AE688" i="4"/>
  <c r="AD688" i="4"/>
  <c r="AC688" i="4"/>
  <c r="S688" i="4"/>
  <c r="F688" i="4"/>
  <c r="AE687" i="4"/>
  <c r="AD687" i="4"/>
  <c r="AC687" i="4"/>
  <c r="S687" i="4"/>
  <c r="F687" i="4"/>
  <c r="AE686" i="4"/>
  <c r="AC686" i="4"/>
  <c r="AD686" i="4" s="1"/>
  <c r="S686" i="4"/>
  <c r="F686" i="4"/>
  <c r="AE685" i="4"/>
  <c r="AC685" i="4"/>
  <c r="AD685" i="4" s="1"/>
  <c r="S685" i="4"/>
  <c r="F685" i="4"/>
  <c r="AE684" i="4"/>
  <c r="AD684" i="4"/>
  <c r="AC684" i="4"/>
  <c r="S684" i="4"/>
  <c r="F684" i="4"/>
  <c r="AE683" i="4"/>
  <c r="AC683" i="4"/>
  <c r="AD683" i="4" s="1"/>
  <c r="S683" i="4"/>
  <c r="F683" i="4"/>
  <c r="AE682" i="4"/>
  <c r="AD682" i="4"/>
  <c r="AC682" i="4"/>
  <c r="S682" i="4"/>
  <c r="F682" i="4"/>
  <c r="AE681" i="4"/>
  <c r="AD681" i="4"/>
  <c r="AC681" i="4"/>
  <c r="S681" i="4"/>
  <c r="F681" i="4"/>
  <c r="AE680" i="4"/>
  <c r="AD680" i="4"/>
  <c r="AC680" i="4"/>
  <c r="S680" i="4"/>
  <c r="F680" i="4"/>
  <c r="AE679" i="4"/>
  <c r="AD679" i="4"/>
  <c r="AC679" i="4"/>
  <c r="S679" i="4"/>
  <c r="F679" i="4"/>
  <c r="AE678" i="4"/>
  <c r="AC678" i="4"/>
  <c r="AD678" i="4" s="1"/>
  <c r="S678" i="4"/>
  <c r="F678" i="4"/>
  <c r="AE677" i="4"/>
  <c r="AC677" i="4"/>
  <c r="AD677" i="4" s="1"/>
  <c r="S677" i="4"/>
  <c r="F677" i="4"/>
  <c r="AE676" i="4"/>
  <c r="AC676" i="4"/>
  <c r="AD676" i="4" s="1"/>
  <c r="S676" i="4"/>
  <c r="F676" i="4"/>
  <c r="AE675" i="4"/>
  <c r="AC675" i="4"/>
  <c r="AD675" i="4" s="1"/>
  <c r="S675" i="4"/>
  <c r="F675" i="4"/>
  <c r="AE674" i="4"/>
  <c r="AD674" i="4"/>
  <c r="AC674" i="4"/>
  <c r="S674" i="4"/>
  <c r="F674" i="4"/>
  <c r="AE673" i="4"/>
  <c r="AC673" i="4"/>
  <c r="AD673" i="4" s="1"/>
  <c r="S673" i="4"/>
  <c r="F673" i="4"/>
  <c r="AE672" i="4"/>
  <c r="AD672" i="4"/>
  <c r="AC672" i="4"/>
  <c r="S672" i="4"/>
  <c r="F672" i="4"/>
  <c r="AE671" i="4"/>
  <c r="AC671" i="4"/>
  <c r="AD671" i="4" s="1"/>
  <c r="S671" i="4"/>
  <c r="F671" i="4"/>
  <c r="AE670" i="4"/>
  <c r="AD670" i="4"/>
  <c r="AC670" i="4"/>
  <c r="S670" i="4"/>
  <c r="F670" i="4"/>
  <c r="AE669" i="4"/>
  <c r="AC669" i="4"/>
  <c r="AD669" i="4" s="1"/>
  <c r="S669" i="4"/>
  <c r="F669" i="4"/>
  <c r="AE668" i="4"/>
  <c r="AC668" i="4"/>
  <c r="AD668" i="4" s="1"/>
  <c r="S668" i="4"/>
  <c r="F668" i="4"/>
  <c r="AE667" i="4"/>
  <c r="AC667" i="4"/>
  <c r="AD667" i="4" s="1"/>
  <c r="S667" i="4"/>
  <c r="F667" i="4"/>
  <c r="AE666" i="4"/>
  <c r="AD666" i="4"/>
  <c r="AC666" i="4"/>
  <c r="S666" i="4"/>
  <c r="F666" i="4"/>
  <c r="AE665" i="4"/>
  <c r="AC665" i="4"/>
  <c r="AD665" i="4" s="1"/>
  <c r="S665" i="4"/>
  <c r="F665" i="4"/>
  <c r="AE664" i="4"/>
  <c r="AD664" i="4"/>
  <c r="AC664" i="4"/>
  <c r="S664" i="4"/>
  <c r="F664" i="4"/>
  <c r="AE663" i="4"/>
  <c r="AC663" i="4"/>
  <c r="AD663" i="4" s="1"/>
  <c r="S663" i="4"/>
  <c r="F663" i="4"/>
  <c r="AE662" i="4"/>
  <c r="AC662" i="4"/>
  <c r="AD662" i="4" s="1"/>
  <c r="S662" i="4"/>
  <c r="F662" i="4"/>
  <c r="AE661" i="4"/>
  <c r="AC661" i="4"/>
  <c r="AD661" i="4" s="1"/>
  <c r="S661" i="4"/>
  <c r="F661" i="4"/>
  <c r="AE660" i="4"/>
  <c r="AC660" i="4"/>
  <c r="AD660" i="4" s="1"/>
  <c r="S660" i="4"/>
  <c r="F660" i="4"/>
  <c r="AE659" i="4"/>
  <c r="AC659" i="4"/>
  <c r="AD659" i="4" s="1"/>
  <c r="S659" i="4"/>
  <c r="F659" i="4"/>
  <c r="AE658" i="4"/>
  <c r="AD658" i="4"/>
  <c r="AC658" i="4"/>
  <c r="S658" i="4"/>
  <c r="F658" i="4"/>
  <c r="AE657" i="4"/>
  <c r="AD657" i="4"/>
  <c r="AC657" i="4"/>
  <c r="S657" i="4"/>
  <c r="F657" i="4"/>
  <c r="AE656" i="4"/>
  <c r="AD656" i="4"/>
  <c r="AC656" i="4"/>
  <c r="S656" i="4"/>
  <c r="F656" i="4"/>
  <c r="AE655" i="4"/>
  <c r="AC655" i="4"/>
  <c r="AD655" i="4" s="1"/>
  <c r="S655" i="4"/>
  <c r="F655" i="4"/>
  <c r="AE654" i="4"/>
  <c r="AD654" i="4"/>
  <c r="AC654" i="4"/>
  <c r="S654" i="4"/>
  <c r="F654" i="4"/>
  <c r="AE653" i="4"/>
  <c r="AC653" i="4"/>
  <c r="AD653" i="4" s="1"/>
  <c r="S653" i="4"/>
  <c r="F653" i="4"/>
  <c r="AE652" i="4"/>
  <c r="AD652" i="4"/>
  <c r="AC652" i="4"/>
  <c r="S652" i="4"/>
  <c r="F652" i="4"/>
  <c r="AE651" i="4"/>
  <c r="AC651" i="4"/>
  <c r="AD651" i="4" s="1"/>
  <c r="S651" i="4"/>
  <c r="F651" i="4"/>
  <c r="AE650" i="4"/>
  <c r="AD650" i="4"/>
  <c r="AC650" i="4"/>
  <c r="S650" i="4"/>
  <c r="F650" i="4"/>
  <c r="AE649" i="4"/>
  <c r="AD649" i="4"/>
  <c r="AC649" i="4"/>
  <c r="S649" i="4"/>
  <c r="F649" i="4"/>
  <c r="AE648" i="4"/>
  <c r="AD648" i="4"/>
  <c r="AC648" i="4"/>
  <c r="S648" i="4"/>
  <c r="F648" i="4"/>
  <c r="AE647" i="4"/>
  <c r="AD647" i="4"/>
  <c r="AC647" i="4"/>
  <c r="S647" i="4"/>
  <c r="F647" i="4"/>
  <c r="AE646" i="4"/>
  <c r="AC646" i="4"/>
  <c r="AD646" i="4" s="1"/>
  <c r="S646" i="4"/>
  <c r="F646" i="4"/>
  <c r="AE645" i="4"/>
  <c r="AC645" i="4"/>
  <c r="AD645" i="4" s="1"/>
  <c r="S645" i="4"/>
  <c r="F645" i="4"/>
  <c r="AE644" i="4"/>
  <c r="AD644" i="4"/>
  <c r="AC644" i="4"/>
  <c r="S644" i="4"/>
  <c r="F644" i="4"/>
  <c r="AE643" i="4"/>
  <c r="AC643" i="4"/>
  <c r="AD643" i="4" s="1"/>
  <c r="S643" i="4"/>
  <c r="F643" i="4"/>
  <c r="AE642" i="4"/>
  <c r="AD642" i="4"/>
  <c r="AC642" i="4"/>
  <c r="S642" i="4"/>
  <c r="F642" i="4"/>
  <c r="AE641" i="4"/>
  <c r="AD641" i="4"/>
  <c r="AC641" i="4"/>
  <c r="S641" i="4"/>
  <c r="F641" i="4"/>
  <c r="AE640" i="4"/>
  <c r="AD640" i="4"/>
  <c r="AC640" i="4"/>
  <c r="S640" i="4"/>
  <c r="F640" i="4"/>
  <c r="AE639" i="4"/>
  <c r="AD639" i="4"/>
  <c r="AC639" i="4"/>
  <c r="S639" i="4"/>
  <c r="F639" i="4"/>
  <c r="AE638" i="4"/>
  <c r="AD638" i="4"/>
  <c r="AC638" i="4"/>
  <c r="S638" i="4"/>
  <c r="F638" i="4"/>
  <c r="AE637" i="4"/>
  <c r="AC637" i="4"/>
  <c r="AD637" i="4" s="1"/>
  <c r="S637" i="4"/>
  <c r="F637" i="4"/>
  <c r="AE636" i="4"/>
  <c r="AD636" i="4"/>
  <c r="AC636" i="4"/>
  <c r="S636" i="4"/>
  <c r="F636" i="4"/>
  <c r="AE635" i="4"/>
  <c r="AC635" i="4"/>
  <c r="AD635" i="4" s="1"/>
  <c r="S635" i="4"/>
  <c r="F635" i="4"/>
  <c r="AE634" i="4"/>
  <c r="AD634" i="4"/>
  <c r="AC634" i="4"/>
  <c r="S634" i="4"/>
  <c r="F634" i="4"/>
  <c r="AE633" i="4"/>
  <c r="AC633" i="4"/>
  <c r="AD633" i="4" s="1"/>
  <c r="S633" i="4"/>
  <c r="F633" i="4"/>
  <c r="AE632" i="4"/>
  <c r="AD632" i="4"/>
  <c r="AC632" i="4"/>
  <c r="S632" i="4"/>
  <c r="F632" i="4"/>
  <c r="AE631" i="4"/>
  <c r="AC631" i="4"/>
  <c r="AD631" i="4" s="1"/>
  <c r="S631" i="4"/>
  <c r="F631" i="4"/>
  <c r="AE630" i="4"/>
  <c r="AC630" i="4"/>
  <c r="AD630" i="4" s="1"/>
  <c r="S630" i="4"/>
  <c r="F630" i="4"/>
  <c r="AE629" i="4"/>
  <c r="AC629" i="4"/>
  <c r="AD629" i="4" s="1"/>
  <c r="S629" i="4"/>
  <c r="F629" i="4"/>
  <c r="AE628" i="4"/>
  <c r="AD628" i="4"/>
  <c r="AC628" i="4"/>
  <c r="S628" i="4"/>
  <c r="F628" i="4"/>
  <c r="AE627" i="4"/>
  <c r="AC627" i="4"/>
  <c r="AD627" i="4" s="1"/>
  <c r="S627" i="4"/>
  <c r="F627" i="4"/>
  <c r="AE626" i="4"/>
  <c r="AD626" i="4"/>
  <c r="AC626" i="4"/>
  <c r="S626" i="4"/>
  <c r="F626" i="4"/>
  <c r="AE625" i="4"/>
  <c r="AD625" i="4"/>
  <c r="AC625" i="4"/>
  <c r="S625" i="4"/>
  <c r="F625" i="4"/>
  <c r="AE624" i="4"/>
  <c r="AD624" i="4"/>
  <c r="AC624" i="4"/>
  <c r="S624" i="4"/>
  <c r="F624" i="4"/>
  <c r="AE623" i="4"/>
  <c r="AD623" i="4"/>
  <c r="AC623" i="4"/>
  <c r="S623" i="4"/>
  <c r="F623" i="4"/>
  <c r="AE622" i="4"/>
  <c r="AC622" i="4"/>
  <c r="AD622" i="4" s="1"/>
  <c r="S622" i="4"/>
  <c r="F622" i="4"/>
  <c r="AE621" i="4"/>
  <c r="AC621" i="4"/>
  <c r="AD621" i="4" s="1"/>
  <c r="S621" i="4"/>
  <c r="F621" i="4"/>
  <c r="AE620" i="4"/>
  <c r="AD620" i="4"/>
  <c r="AC620" i="4"/>
  <c r="S620" i="4"/>
  <c r="F620" i="4"/>
  <c r="AE619" i="4"/>
  <c r="AC619" i="4"/>
  <c r="AD619" i="4" s="1"/>
  <c r="S619" i="4"/>
  <c r="F619" i="4"/>
  <c r="AE618" i="4"/>
  <c r="AD618" i="4"/>
  <c r="AC618" i="4"/>
  <c r="S618" i="4"/>
  <c r="F618" i="4"/>
  <c r="AE617" i="4"/>
  <c r="AD617" i="4"/>
  <c r="AC617" i="4"/>
  <c r="S617" i="4"/>
  <c r="F617" i="4"/>
  <c r="AE616" i="4"/>
  <c r="AD616" i="4"/>
  <c r="AC616" i="4"/>
  <c r="S616" i="4"/>
  <c r="F616" i="4"/>
  <c r="AE615" i="4"/>
  <c r="AD615" i="4"/>
  <c r="AC615" i="4"/>
  <c r="S615" i="4"/>
  <c r="F615" i="4"/>
  <c r="AE614" i="4"/>
  <c r="AC614" i="4"/>
  <c r="AD614" i="4" s="1"/>
  <c r="S614" i="4"/>
  <c r="F614" i="4"/>
  <c r="AE613" i="4"/>
  <c r="AC613" i="4"/>
  <c r="AD613" i="4" s="1"/>
  <c r="S613" i="4"/>
  <c r="F613" i="4"/>
  <c r="AE612" i="4"/>
  <c r="AC612" i="4"/>
  <c r="AD612" i="4" s="1"/>
  <c r="S612" i="4"/>
  <c r="F612" i="4"/>
  <c r="AE611" i="4"/>
  <c r="AC611" i="4"/>
  <c r="AD611" i="4" s="1"/>
  <c r="S611" i="4"/>
  <c r="F611" i="4"/>
  <c r="AE610" i="4"/>
  <c r="AD610" i="4"/>
  <c r="AC610" i="4"/>
  <c r="S610" i="4"/>
  <c r="F610" i="4"/>
  <c r="AE609" i="4"/>
  <c r="AC609" i="4"/>
  <c r="AD609" i="4" s="1"/>
  <c r="S609" i="4"/>
  <c r="F609" i="4"/>
  <c r="AE608" i="4"/>
  <c r="AD608" i="4"/>
  <c r="AC608" i="4"/>
  <c r="S608" i="4"/>
  <c r="F608" i="4"/>
  <c r="AE607" i="4"/>
  <c r="AC607" i="4"/>
  <c r="AD607" i="4" s="1"/>
  <c r="S607" i="4"/>
  <c r="F607" i="4"/>
  <c r="AE606" i="4"/>
  <c r="AD606" i="4"/>
  <c r="AC606" i="4"/>
  <c r="S606" i="4"/>
  <c r="F606" i="4"/>
  <c r="AE605" i="4"/>
  <c r="AC605" i="4"/>
  <c r="AD605" i="4" s="1"/>
  <c r="S605" i="4"/>
  <c r="F605" i="4"/>
  <c r="AE604" i="4"/>
  <c r="AC604" i="4"/>
  <c r="AD604" i="4" s="1"/>
  <c r="S604" i="4"/>
  <c r="F604" i="4"/>
  <c r="AE603" i="4"/>
  <c r="AC603" i="4"/>
  <c r="AD603" i="4" s="1"/>
  <c r="S603" i="4"/>
  <c r="F603" i="4"/>
  <c r="AE602" i="4"/>
  <c r="AD602" i="4"/>
  <c r="AC602" i="4"/>
  <c r="S602" i="4"/>
  <c r="F602" i="4"/>
  <c r="AE601" i="4"/>
  <c r="AC601" i="4"/>
  <c r="AD601" i="4" s="1"/>
  <c r="S601" i="4"/>
  <c r="F601" i="4"/>
  <c r="AE600" i="4"/>
  <c r="AD600" i="4"/>
  <c r="AC600" i="4"/>
  <c r="S600" i="4"/>
  <c r="F600" i="4"/>
  <c r="AE599" i="4"/>
  <c r="AC599" i="4"/>
  <c r="AD599" i="4" s="1"/>
  <c r="S599" i="4"/>
  <c r="F599" i="4"/>
  <c r="AE598" i="4"/>
  <c r="AC598" i="4"/>
  <c r="AD598" i="4" s="1"/>
  <c r="S598" i="4"/>
  <c r="F598" i="4"/>
  <c r="AE597" i="4"/>
  <c r="AC597" i="4"/>
  <c r="AD597" i="4" s="1"/>
  <c r="S597" i="4"/>
  <c r="F597" i="4"/>
  <c r="AE596" i="4"/>
  <c r="AC596" i="4"/>
  <c r="AD596" i="4" s="1"/>
  <c r="S596" i="4"/>
  <c r="F596" i="4"/>
  <c r="AE595" i="4"/>
  <c r="AC595" i="4"/>
  <c r="AD595" i="4" s="1"/>
  <c r="S595" i="4"/>
  <c r="F595" i="4"/>
  <c r="AE594" i="4"/>
  <c r="AD594" i="4"/>
  <c r="AC594" i="4"/>
  <c r="S594" i="4"/>
  <c r="F594" i="4"/>
  <c r="AE593" i="4"/>
  <c r="AD593" i="4"/>
  <c r="AC593" i="4"/>
  <c r="S593" i="4"/>
  <c r="F593" i="4"/>
  <c r="AE592" i="4"/>
  <c r="AD592" i="4"/>
  <c r="AC592" i="4"/>
  <c r="S592" i="4"/>
  <c r="F592" i="4"/>
  <c r="AE591" i="4"/>
  <c r="AC591" i="4"/>
  <c r="AD591" i="4" s="1"/>
  <c r="S591" i="4"/>
  <c r="F591" i="4"/>
  <c r="AE590" i="4"/>
  <c r="AD590" i="4"/>
  <c r="AC590" i="4"/>
  <c r="S590" i="4"/>
  <c r="F590" i="4"/>
  <c r="AE589" i="4"/>
  <c r="AC589" i="4"/>
  <c r="AD589" i="4" s="1"/>
  <c r="S589" i="4"/>
  <c r="F589" i="4"/>
  <c r="AE588" i="4"/>
  <c r="AD588" i="4"/>
  <c r="AC588" i="4"/>
  <c r="S588" i="4"/>
  <c r="F588" i="4"/>
  <c r="AE587" i="4"/>
  <c r="AC587" i="4"/>
  <c r="AD587" i="4" s="1"/>
  <c r="S587" i="4"/>
  <c r="F587" i="4"/>
  <c r="AE586" i="4"/>
  <c r="AD586" i="4"/>
  <c r="AC586" i="4"/>
  <c r="S586" i="4"/>
  <c r="F586" i="4"/>
  <c r="AE585" i="4"/>
  <c r="AD585" i="4"/>
  <c r="AC585" i="4"/>
  <c r="S585" i="4"/>
  <c r="F585" i="4"/>
  <c r="AE584" i="4"/>
  <c r="AD584" i="4"/>
  <c r="AC584" i="4"/>
  <c r="S584" i="4"/>
  <c r="F584" i="4"/>
  <c r="AE583" i="4"/>
  <c r="AD583" i="4"/>
  <c r="AC583" i="4"/>
  <c r="S583" i="4"/>
  <c r="F583" i="4"/>
  <c r="AE582" i="4"/>
  <c r="AC582" i="4"/>
  <c r="AD582" i="4" s="1"/>
  <c r="S582" i="4"/>
  <c r="F582" i="4"/>
  <c r="AE581" i="4"/>
  <c r="AC581" i="4"/>
  <c r="AD581" i="4" s="1"/>
  <c r="S581" i="4"/>
  <c r="F581" i="4"/>
  <c r="AE580" i="4"/>
  <c r="AD580" i="4"/>
  <c r="AC580" i="4"/>
  <c r="S580" i="4"/>
  <c r="F580" i="4"/>
  <c r="AE579" i="4"/>
  <c r="AC579" i="4"/>
  <c r="AD579" i="4" s="1"/>
  <c r="S579" i="4"/>
  <c r="F579" i="4"/>
  <c r="AE578" i="4"/>
  <c r="AD578" i="4"/>
  <c r="AC578" i="4"/>
  <c r="S578" i="4"/>
  <c r="F578" i="4"/>
  <c r="AE577" i="4"/>
  <c r="AC577" i="4"/>
  <c r="AD577" i="4" s="1"/>
  <c r="S577" i="4"/>
  <c r="F577" i="4"/>
  <c r="AE576" i="4"/>
  <c r="AD576" i="4"/>
  <c r="AC576" i="4"/>
  <c r="S576" i="4"/>
  <c r="F576" i="4"/>
  <c r="AE575" i="4"/>
  <c r="AC575" i="4"/>
  <c r="AD575" i="4" s="1"/>
  <c r="S575" i="4"/>
  <c r="F575" i="4"/>
  <c r="AE574" i="4"/>
  <c r="AD574" i="4"/>
  <c r="AC574" i="4"/>
  <c r="S574" i="4"/>
  <c r="F574" i="4"/>
  <c r="AE573" i="4"/>
  <c r="AC573" i="4"/>
  <c r="AD573" i="4" s="1"/>
  <c r="S573" i="4"/>
  <c r="F573" i="4"/>
  <c r="AE572" i="4"/>
  <c r="AC572" i="4"/>
  <c r="AD572" i="4" s="1"/>
  <c r="S572" i="4"/>
  <c r="F572" i="4"/>
  <c r="AE571" i="4"/>
  <c r="AC571" i="4"/>
  <c r="AD571" i="4" s="1"/>
  <c r="S571" i="4"/>
  <c r="F571" i="4"/>
  <c r="AE570" i="4"/>
  <c r="AD570" i="4"/>
  <c r="AC570" i="4"/>
  <c r="S570" i="4"/>
  <c r="F570" i="4"/>
  <c r="AE569" i="4"/>
  <c r="AD569" i="4"/>
  <c r="AC569" i="4"/>
  <c r="S569" i="4"/>
  <c r="F569" i="4"/>
  <c r="AE568" i="4"/>
  <c r="AD568" i="4"/>
  <c r="AC568" i="4"/>
  <c r="S568" i="4"/>
  <c r="F568" i="4"/>
  <c r="AE567" i="4"/>
  <c r="AC567" i="4"/>
  <c r="AD567" i="4" s="1"/>
  <c r="S567" i="4"/>
  <c r="F567" i="4"/>
  <c r="AE566" i="4"/>
  <c r="AC566" i="4"/>
  <c r="AD566" i="4" s="1"/>
  <c r="S566" i="4"/>
  <c r="F566" i="4"/>
  <c r="AE565" i="4"/>
  <c r="AC565" i="4"/>
  <c r="AD565" i="4" s="1"/>
  <c r="S565" i="4"/>
  <c r="F565" i="4"/>
  <c r="AE564" i="4"/>
  <c r="AD564" i="4"/>
  <c r="AC564" i="4"/>
  <c r="S564" i="4"/>
  <c r="F564" i="4"/>
  <c r="AE563" i="4"/>
  <c r="AC563" i="4"/>
  <c r="AD563" i="4" s="1"/>
  <c r="S563" i="4"/>
  <c r="F563" i="4"/>
  <c r="AE562" i="4"/>
  <c r="AD562" i="4"/>
  <c r="AC562" i="4"/>
  <c r="S562" i="4"/>
  <c r="F562" i="4"/>
  <c r="AE561" i="4"/>
  <c r="AD561" i="4"/>
  <c r="AC561" i="4"/>
  <c r="S561" i="4"/>
  <c r="F561" i="4"/>
  <c r="AE560" i="4"/>
  <c r="AD560" i="4"/>
  <c r="AC560" i="4"/>
  <c r="S560" i="4"/>
  <c r="F560" i="4"/>
  <c r="AE559" i="4"/>
  <c r="AD559" i="4"/>
  <c r="AC559" i="4"/>
  <c r="S559" i="4"/>
  <c r="F559" i="4"/>
  <c r="AE558" i="4"/>
  <c r="AC558" i="4"/>
  <c r="AD558" i="4" s="1"/>
  <c r="S558" i="4"/>
  <c r="F558" i="4"/>
  <c r="AE557" i="4"/>
  <c r="AC557" i="4"/>
  <c r="AD557" i="4" s="1"/>
  <c r="S557" i="4"/>
  <c r="F557" i="4"/>
  <c r="AE556" i="4"/>
  <c r="AD556" i="4"/>
  <c r="AC556" i="4"/>
  <c r="S556" i="4"/>
  <c r="F556" i="4"/>
  <c r="AE555" i="4"/>
  <c r="AC555" i="4"/>
  <c r="AD555" i="4" s="1"/>
  <c r="S555" i="4"/>
  <c r="F555" i="4"/>
  <c r="AE554" i="4"/>
  <c r="AD554" i="4"/>
  <c r="AC554" i="4"/>
  <c r="S554" i="4"/>
  <c r="F554" i="4"/>
  <c r="AE553" i="4"/>
  <c r="AC553" i="4"/>
  <c r="AD553" i="4" s="1"/>
  <c r="S553" i="4"/>
  <c r="F553" i="4"/>
  <c r="AE552" i="4"/>
  <c r="AD552" i="4"/>
  <c r="AC552" i="4"/>
  <c r="S552" i="4"/>
  <c r="F552" i="4"/>
  <c r="AE551" i="4"/>
  <c r="AD551" i="4"/>
  <c r="AC551" i="4"/>
  <c r="S551" i="4"/>
  <c r="F551" i="4"/>
  <c r="AE550" i="4"/>
  <c r="AC550" i="4"/>
  <c r="AD550" i="4" s="1"/>
  <c r="S550" i="4"/>
  <c r="F550" i="4"/>
  <c r="AE549" i="4"/>
  <c r="AC549" i="4"/>
  <c r="AD549" i="4" s="1"/>
  <c r="S549" i="4"/>
  <c r="F549" i="4"/>
  <c r="AE548" i="4"/>
  <c r="AC548" i="4"/>
  <c r="AD548" i="4" s="1"/>
  <c r="S548" i="4"/>
  <c r="F548" i="4"/>
  <c r="AE547" i="4"/>
  <c r="AC547" i="4"/>
  <c r="AD547" i="4" s="1"/>
  <c r="S547" i="4"/>
  <c r="F547" i="4"/>
  <c r="AE546" i="4"/>
  <c r="AD546" i="4"/>
  <c r="AC546" i="4"/>
  <c r="S546" i="4"/>
  <c r="F546" i="4"/>
  <c r="AE545" i="4"/>
  <c r="AC545" i="4"/>
  <c r="AD545" i="4" s="1"/>
  <c r="S545" i="4"/>
  <c r="F545" i="4"/>
  <c r="AE544" i="4"/>
  <c r="AD544" i="4"/>
  <c r="AC544" i="4"/>
  <c r="S544" i="4"/>
  <c r="F544" i="4"/>
  <c r="AE543" i="4"/>
  <c r="AD543" i="4"/>
  <c r="AC543" i="4"/>
  <c r="S543" i="4"/>
  <c r="F543" i="4"/>
  <c r="AE542" i="4"/>
  <c r="AD542" i="4"/>
  <c r="AC542" i="4"/>
  <c r="S542" i="4"/>
  <c r="F542" i="4"/>
  <c r="AE541" i="4"/>
  <c r="AC541" i="4"/>
  <c r="AD541" i="4" s="1"/>
  <c r="S541" i="4"/>
  <c r="F541" i="4"/>
  <c r="AE540" i="4"/>
  <c r="AC540" i="4"/>
  <c r="AD540" i="4" s="1"/>
  <c r="S540" i="4"/>
  <c r="F540" i="4"/>
  <c r="AE539" i="4"/>
  <c r="AC539" i="4"/>
  <c r="AD539" i="4" s="1"/>
  <c r="S539" i="4"/>
  <c r="F539" i="4"/>
  <c r="AE538" i="4"/>
  <c r="AD538" i="4"/>
  <c r="AC538" i="4"/>
  <c r="S538" i="4"/>
  <c r="F538" i="4"/>
  <c r="AE537" i="4"/>
  <c r="AC537" i="4"/>
  <c r="AD537" i="4" s="1"/>
  <c r="S537" i="4"/>
  <c r="F537" i="4"/>
  <c r="AE536" i="4"/>
  <c r="AD536" i="4"/>
  <c r="AC536" i="4"/>
  <c r="S536" i="4"/>
  <c r="F536" i="4"/>
  <c r="AE535" i="4"/>
  <c r="AC535" i="4"/>
  <c r="AD535" i="4" s="1"/>
  <c r="S535" i="4"/>
  <c r="F535" i="4"/>
  <c r="AE534" i="4"/>
  <c r="AC534" i="4"/>
  <c r="AD534" i="4" s="1"/>
  <c r="S534" i="4"/>
  <c r="F534" i="4"/>
  <c r="AE533" i="4"/>
  <c r="AC533" i="4"/>
  <c r="AD533" i="4" s="1"/>
  <c r="S533" i="4"/>
  <c r="F533" i="4"/>
  <c r="AE532" i="4"/>
  <c r="AC532" i="4"/>
  <c r="AD532" i="4" s="1"/>
  <c r="S532" i="4"/>
  <c r="F532" i="4"/>
  <c r="AE531" i="4"/>
  <c r="AC531" i="4"/>
  <c r="AD531" i="4" s="1"/>
  <c r="S531" i="4"/>
  <c r="F531" i="4"/>
  <c r="AE530" i="4"/>
  <c r="AD530" i="4"/>
  <c r="AC530" i="4"/>
  <c r="S530" i="4"/>
  <c r="F530" i="4"/>
  <c r="AE529" i="4"/>
  <c r="AD529" i="4"/>
  <c r="AC529" i="4"/>
  <c r="S529" i="4"/>
  <c r="F529" i="4"/>
  <c r="AE528" i="4"/>
  <c r="AD528" i="4"/>
  <c r="AC528" i="4"/>
  <c r="S528" i="4"/>
  <c r="F528" i="4"/>
  <c r="AE527" i="4"/>
  <c r="AC527" i="4"/>
  <c r="AD527" i="4" s="1"/>
  <c r="S527" i="4"/>
  <c r="F527" i="4"/>
  <c r="AE526" i="4"/>
  <c r="AD526" i="4"/>
  <c r="AC526" i="4"/>
  <c r="S526" i="4"/>
  <c r="F526" i="4"/>
  <c r="AE525" i="4"/>
  <c r="AC525" i="4"/>
  <c r="AD525" i="4" s="1"/>
  <c r="S525" i="4"/>
  <c r="F525" i="4"/>
  <c r="AE524" i="4"/>
  <c r="AD524" i="4"/>
  <c r="AC524" i="4"/>
  <c r="S524" i="4"/>
  <c r="F524" i="4"/>
  <c r="AE523" i="4"/>
  <c r="AC523" i="4"/>
  <c r="AD523" i="4" s="1"/>
  <c r="S523" i="4"/>
  <c r="F523" i="4"/>
  <c r="AE522" i="4"/>
  <c r="AD522" i="4"/>
  <c r="AC522" i="4"/>
  <c r="S522" i="4"/>
  <c r="F522" i="4"/>
  <c r="AE521" i="4"/>
  <c r="AC521" i="4"/>
  <c r="AD521" i="4" s="1"/>
  <c r="S521" i="4"/>
  <c r="F521" i="4"/>
  <c r="AE520" i="4"/>
  <c r="AD520" i="4"/>
  <c r="AC520" i="4"/>
  <c r="S520" i="4"/>
  <c r="F520" i="4"/>
  <c r="AE519" i="4"/>
  <c r="AD519" i="4"/>
  <c r="AC519" i="4"/>
  <c r="S519" i="4"/>
  <c r="F519" i="4"/>
  <c r="AE518" i="4"/>
  <c r="AC518" i="4"/>
  <c r="AD518" i="4" s="1"/>
  <c r="S518" i="4"/>
  <c r="F518" i="4"/>
  <c r="AE517" i="4"/>
  <c r="AC517" i="4"/>
  <c r="AD517" i="4" s="1"/>
  <c r="S517" i="4"/>
  <c r="F517" i="4"/>
  <c r="AE516" i="4"/>
  <c r="AD516" i="4"/>
  <c r="AC516" i="4"/>
  <c r="S516" i="4"/>
  <c r="F516" i="4"/>
  <c r="AE515" i="4"/>
  <c r="AC515" i="4"/>
  <c r="AD515" i="4" s="1"/>
  <c r="S515" i="4"/>
  <c r="F515" i="4"/>
  <c r="AE514" i="4"/>
  <c r="AD514" i="4"/>
  <c r="AC514" i="4"/>
  <c r="S514" i="4"/>
  <c r="F514" i="4"/>
  <c r="AE513" i="4"/>
  <c r="AC513" i="4"/>
  <c r="AD513" i="4" s="1"/>
  <c r="S513" i="4"/>
  <c r="F513" i="4"/>
  <c r="AE512" i="4"/>
  <c r="AD512" i="4"/>
  <c r="AC512" i="4"/>
  <c r="S512" i="4"/>
  <c r="F512" i="4"/>
  <c r="AE511" i="4"/>
  <c r="AC511" i="4"/>
  <c r="AD511" i="4" s="1"/>
  <c r="S511" i="4"/>
  <c r="F511" i="4"/>
  <c r="AE510" i="4"/>
  <c r="AD510" i="4"/>
  <c r="AC510" i="4"/>
  <c r="S510" i="4"/>
  <c r="F510" i="4"/>
  <c r="AE509" i="4"/>
  <c r="AC509" i="4"/>
  <c r="AD509" i="4" s="1"/>
  <c r="S509" i="4"/>
  <c r="F509" i="4"/>
  <c r="AE508" i="4"/>
  <c r="AC508" i="4"/>
  <c r="AD508" i="4" s="1"/>
  <c r="S508" i="4"/>
  <c r="F508" i="4"/>
  <c r="AE507" i="4"/>
  <c r="AC507" i="4"/>
  <c r="AD507" i="4" s="1"/>
  <c r="S507" i="4"/>
  <c r="F507" i="4"/>
  <c r="AE506" i="4"/>
  <c r="AD506" i="4"/>
  <c r="AC506" i="4"/>
  <c r="S506" i="4"/>
  <c r="F506" i="4"/>
  <c r="AE505" i="4"/>
  <c r="AD505" i="4"/>
  <c r="AC505" i="4"/>
  <c r="S505" i="4"/>
  <c r="F505" i="4"/>
  <c r="AE504" i="4"/>
  <c r="AD504" i="4"/>
  <c r="AC504" i="4"/>
  <c r="S504" i="4"/>
  <c r="F504" i="4"/>
  <c r="AE503" i="4"/>
  <c r="AC503" i="4"/>
  <c r="AD503" i="4" s="1"/>
  <c r="S503" i="4"/>
  <c r="F503" i="4"/>
  <c r="AE502" i="4"/>
  <c r="AC502" i="4"/>
  <c r="AD502" i="4" s="1"/>
  <c r="S502" i="4"/>
  <c r="F502" i="4"/>
  <c r="AE501" i="4"/>
  <c r="AC501" i="4"/>
  <c r="AD501" i="4" s="1"/>
  <c r="S501" i="4"/>
  <c r="F501" i="4"/>
  <c r="AE500" i="4"/>
  <c r="AD500" i="4"/>
  <c r="AC500" i="4"/>
  <c r="S500" i="4"/>
  <c r="F500" i="4"/>
  <c r="AE499" i="4"/>
  <c r="AC499" i="4"/>
  <c r="AD499" i="4" s="1"/>
  <c r="S499" i="4"/>
  <c r="F499" i="4"/>
  <c r="AE498" i="4"/>
  <c r="AD498" i="4"/>
  <c r="AC498" i="4"/>
  <c r="S498" i="4"/>
  <c r="F498" i="4"/>
  <c r="AE497" i="4"/>
  <c r="AD497" i="4"/>
  <c r="AC497" i="4"/>
  <c r="S497" i="4"/>
  <c r="F497" i="4"/>
  <c r="AE496" i="4"/>
  <c r="AD496" i="4"/>
  <c r="AC496" i="4"/>
  <c r="S496" i="4"/>
  <c r="F496" i="4"/>
  <c r="AE495" i="4"/>
  <c r="AD495" i="4"/>
  <c r="AC495" i="4"/>
  <c r="S495" i="4"/>
  <c r="F495" i="4"/>
  <c r="AE494" i="4"/>
  <c r="AC494" i="4"/>
  <c r="AD494" i="4" s="1"/>
  <c r="S494" i="4"/>
  <c r="F494" i="4"/>
  <c r="AE493" i="4"/>
  <c r="AC493" i="4"/>
  <c r="AD493" i="4" s="1"/>
  <c r="S493" i="4"/>
  <c r="F493" i="4"/>
  <c r="AE492" i="4"/>
  <c r="AD492" i="4"/>
  <c r="AC492" i="4"/>
  <c r="S492" i="4"/>
  <c r="F492" i="4"/>
  <c r="AE491" i="4"/>
  <c r="AC491" i="4"/>
  <c r="AD491" i="4" s="1"/>
  <c r="S491" i="4"/>
  <c r="F491" i="4"/>
  <c r="AE490" i="4"/>
  <c r="AD490" i="4"/>
  <c r="AC490" i="4"/>
  <c r="S490" i="4"/>
  <c r="F490" i="4"/>
  <c r="AE489" i="4"/>
  <c r="AC489" i="4"/>
  <c r="AD489" i="4" s="1"/>
  <c r="S489" i="4"/>
  <c r="F489" i="4"/>
  <c r="AE488" i="4"/>
  <c r="AD488" i="4"/>
  <c r="AC488" i="4"/>
  <c r="S488" i="4"/>
  <c r="F488" i="4"/>
  <c r="AE487" i="4"/>
  <c r="AD487" i="4"/>
  <c r="AC487" i="4"/>
  <c r="S487" i="4"/>
  <c r="F487" i="4"/>
  <c r="AE486" i="4"/>
  <c r="AC486" i="4"/>
  <c r="AD486" i="4" s="1"/>
  <c r="S486" i="4"/>
  <c r="F486" i="4"/>
  <c r="AE485" i="4"/>
  <c r="AC485" i="4"/>
  <c r="AD485" i="4" s="1"/>
  <c r="S485" i="4"/>
  <c r="F485" i="4"/>
  <c r="AE484" i="4"/>
  <c r="AD484" i="4"/>
  <c r="AC484" i="4"/>
  <c r="S484" i="4"/>
  <c r="F484" i="4"/>
  <c r="AE483" i="4"/>
  <c r="AC483" i="4"/>
  <c r="AD483" i="4" s="1"/>
  <c r="S483" i="4"/>
  <c r="F483" i="4"/>
  <c r="AE482" i="4"/>
  <c r="AD482" i="4"/>
  <c r="AC482" i="4"/>
  <c r="S482" i="4"/>
  <c r="F482" i="4"/>
  <c r="AE481" i="4"/>
  <c r="AC481" i="4"/>
  <c r="AD481" i="4" s="1"/>
  <c r="S481" i="4"/>
  <c r="F481" i="4"/>
  <c r="AE480" i="4"/>
  <c r="AD480" i="4"/>
  <c r="AC480" i="4"/>
  <c r="S480" i="4"/>
  <c r="F480" i="4"/>
  <c r="AE479" i="4"/>
  <c r="AD479" i="4"/>
  <c r="AC479" i="4"/>
  <c r="S479" i="4"/>
  <c r="F479" i="4"/>
  <c r="AE478" i="4"/>
  <c r="AD478" i="4"/>
  <c r="AC478" i="4"/>
  <c r="S478" i="4"/>
  <c r="F478" i="4"/>
  <c r="AE477" i="4"/>
  <c r="AC477" i="4"/>
  <c r="AD477" i="4" s="1"/>
  <c r="S477" i="4"/>
  <c r="F477" i="4"/>
  <c r="AE476" i="4"/>
  <c r="AC476" i="4"/>
  <c r="AD476" i="4" s="1"/>
  <c r="S476" i="4"/>
  <c r="F476" i="4"/>
  <c r="AE475" i="4"/>
  <c r="AC475" i="4"/>
  <c r="AD475" i="4" s="1"/>
  <c r="S475" i="4"/>
  <c r="F475" i="4"/>
  <c r="AE474" i="4"/>
  <c r="AD474" i="4"/>
  <c r="AC474" i="4"/>
  <c r="S474" i="4"/>
  <c r="F474" i="4"/>
  <c r="AE473" i="4"/>
  <c r="AC473" i="4"/>
  <c r="AD473" i="4" s="1"/>
  <c r="S473" i="4"/>
  <c r="F473" i="4"/>
  <c r="AE472" i="4"/>
  <c r="AD472" i="4"/>
  <c r="AC472" i="4"/>
  <c r="S472" i="4"/>
  <c r="F472" i="4"/>
  <c r="AE471" i="4"/>
  <c r="AC471" i="4"/>
  <c r="AD471" i="4" s="1"/>
  <c r="S471" i="4"/>
  <c r="F471" i="4"/>
  <c r="AE470" i="4"/>
  <c r="AC470" i="4"/>
  <c r="AD470" i="4" s="1"/>
  <c r="S470" i="4"/>
  <c r="F470" i="4"/>
  <c r="AE469" i="4"/>
  <c r="AC469" i="4"/>
  <c r="AD469" i="4" s="1"/>
  <c r="S469" i="4"/>
  <c r="F469" i="4"/>
  <c r="AE468" i="4"/>
  <c r="AD468" i="4"/>
  <c r="AC468" i="4"/>
  <c r="S468" i="4"/>
  <c r="F468" i="4"/>
  <c r="AE467" i="4"/>
  <c r="AD467" i="4"/>
  <c r="AC467" i="4"/>
  <c r="S467" i="4"/>
  <c r="F467" i="4"/>
  <c r="AE466" i="4"/>
  <c r="AC466" i="4"/>
  <c r="AD466" i="4" s="1"/>
  <c r="S466" i="4"/>
  <c r="F466" i="4"/>
  <c r="AE465" i="4"/>
  <c r="AD465" i="4"/>
  <c r="AC465" i="4"/>
  <c r="S465" i="4"/>
  <c r="F465" i="4"/>
  <c r="AE464" i="4"/>
  <c r="AC464" i="4"/>
  <c r="AD464" i="4" s="1"/>
  <c r="S464" i="4"/>
  <c r="F464" i="4"/>
  <c r="AE463" i="4"/>
  <c r="AC463" i="4"/>
  <c r="AD463" i="4" s="1"/>
  <c r="S463" i="4"/>
  <c r="F463" i="4"/>
  <c r="AE462" i="4"/>
  <c r="AC462" i="4"/>
  <c r="AD462" i="4" s="1"/>
  <c r="S462" i="4"/>
  <c r="F462" i="4"/>
  <c r="AE461" i="4"/>
  <c r="AC461" i="4"/>
  <c r="AD461" i="4" s="1"/>
  <c r="S461" i="4"/>
  <c r="F461" i="4"/>
  <c r="AE460" i="4"/>
  <c r="AD460" i="4"/>
  <c r="AC460" i="4"/>
  <c r="S460" i="4"/>
  <c r="F460" i="4"/>
  <c r="AE459" i="4"/>
  <c r="AD459" i="4"/>
  <c r="AC459" i="4"/>
  <c r="S459" i="4"/>
  <c r="F459" i="4"/>
  <c r="AE458" i="4"/>
  <c r="AC458" i="4"/>
  <c r="AD458" i="4" s="1"/>
  <c r="S458" i="4"/>
  <c r="F458" i="4"/>
  <c r="AE457" i="4"/>
  <c r="AC457" i="4"/>
  <c r="AD457" i="4" s="1"/>
  <c r="S457" i="4"/>
  <c r="F457" i="4"/>
  <c r="AE456" i="4"/>
  <c r="AC456" i="4"/>
  <c r="AD456" i="4" s="1"/>
  <c r="S456" i="4"/>
  <c r="F456" i="4"/>
  <c r="AE455" i="4"/>
  <c r="AD455" i="4"/>
  <c r="AC455" i="4"/>
  <c r="S455" i="4"/>
  <c r="F455" i="4"/>
  <c r="AE454" i="4"/>
  <c r="AC454" i="4"/>
  <c r="AD454" i="4" s="1"/>
  <c r="S454" i="4"/>
  <c r="F454" i="4"/>
  <c r="AE453" i="4"/>
  <c r="AD453" i="4"/>
  <c r="AC453" i="4"/>
  <c r="S453" i="4"/>
  <c r="F453" i="4"/>
  <c r="AE452" i="4"/>
  <c r="AD452" i="4"/>
  <c r="AC452" i="4"/>
  <c r="S452" i="4"/>
  <c r="F452" i="4"/>
  <c r="AE451" i="4"/>
  <c r="AD451" i="4"/>
  <c r="AC451" i="4"/>
  <c r="S451" i="4"/>
  <c r="F451" i="4"/>
  <c r="AE450" i="4"/>
  <c r="AC450" i="4"/>
  <c r="AD450" i="4" s="1"/>
  <c r="S450" i="4"/>
  <c r="F450" i="4"/>
  <c r="AE449" i="4"/>
  <c r="AC449" i="4"/>
  <c r="AD449" i="4" s="1"/>
  <c r="S449" i="4"/>
  <c r="F449" i="4"/>
  <c r="AE448" i="4"/>
  <c r="AD448" i="4"/>
  <c r="AC448" i="4"/>
  <c r="S448" i="4"/>
  <c r="F448" i="4"/>
  <c r="AE447" i="4"/>
  <c r="AC447" i="4"/>
  <c r="AD447" i="4" s="1"/>
  <c r="S447" i="4"/>
  <c r="F447" i="4"/>
  <c r="AE446" i="4"/>
  <c r="AC446" i="4"/>
  <c r="AD446" i="4" s="1"/>
  <c r="S446" i="4"/>
  <c r="F446" i="4"/>
  <c r="AE445" i="4"/>
  <c r="AC445" i="4"/>
  <c r="AD445" i="4" s="1"/>
  <c r="S445" i="4"/>
  <c r="F445" i="4"/>
  <c r="AE444" i="4"/>
  <c r="AD444" i="4"/>
  <c r="AC444" i="4"/>
  <c r="S444" i="4"/>
  <c r="F444" i="4"/>
  <c r="AE443" i="4"/>
  <c r="AD443" i="4"/>
  <c r="AC443" i="4"/>
  <c r="S443" i="4"/>
  <c r="F443" i="4"/>
  <c r="AE442" i="4"/>
  <c r="AC442" i="4"/>
  <c r="AD442" i="4" s="1"/>
  <c r="S442" i="4"/>
  <c r="F442" i="4"/>
  <c r="AE441" i="4"/>
  <c r="AD441" i="4"/>
  <c r="AC441" i="4"/>
  <c r="S441" i="4"/>
  <c r="F441" i="4"/>
  <c r="AE440" i="4"/>
  <c r="AC440" i="4"/>
  <c r="AD440" i="4" s="1"/>
  <c r="S440" i="4"/>
  <c r="F440" i="4"/>
  <c r="AE439" i="4"/>
  <c r="AC439" i="4"/>
  <c r="AD439" i="4" s="1"/>
  <c r="S439" i="4"/>
  <c r="F439" i="4"/>
  <c r="AE438" i="4"/>
  <c r="AC438" i="4"/>
  <c r="AD438" i="4" s="1"/>
  <c r="S438" i="4"/>
  <c r="F438" i="4"/>
  <c r="AE437" i="4"/>
  <c r="AD437" i="4"/>
  <c r="AC437" i="4"/>
  <c r="S437" i="4"/>
  <c r="F437" i="4"/>
  <c r="AE436" i="4"/>
  <c r="AD436" i="4"/>
  <c r="AC436" i="4"/>
  <c r="S436" i="4"/>
  <c r="F436" i="4"/>
  <c r="AE435" i="4"/>
  <c r="AD435" i="4"/>
  <c r="AC435" i="4"/>
  <c r="S435" i="4"/>
  <c r="F435" i="4"/>
  <c r="AE434" i="4"/>
  <c r="AC434" i="4"/>
  <c r="AD434" i="4" s="1"/>
  <c r="S434" i="4"/>
  <c r="F434" i="4"/>
  <c r="AE433" i="4"/>
  <c r="AC433" i="4"/>
  <c r="AD433" i="4" s="1"/>
  <c r="S433" i="4"/>
  <c r="F433" i="4"/>
  <c r="AE432" i="4"/>
  <c r="AC432" i="4"/>
  <c r="AD432" i="4" s="1"/>
  <c r="S432" i="4"/>
  <c r="F432" i="4"/>
  <c r="AE431" i="4"/>
  <c r="AD431" i="4"/>
  <c r="AC431" i="4"/>
  <c r="S431" i="4"/>
  <c r="F431" i="4"/>
  <c r="AE430" i="4"/>
  <c r="AC430" i="4"/>
  <c r="AD430" i="4" s="1"/>
  <c r="S430" i="4"/>
  <c r="F430" i="4"/>
  <c r="AE429" i="4"/>
  <c r="AD429" i="4"/>
  <c r="AC429" i="4"/>
  <c r="S429" i="4"/>
  <c r="F429" i="4"/>
  <c r="AE428" i="4"/>
  <c r="AD428" i="4"/>
  <c r="AC428" i="4"/>
  <c r="S428" i="4"/>
  <c r="F428" i="4"/>
  <c r="AE427" i="4"/>
  <c r="AD427" i="4"/>
  <c r="AC427" i="4"/>
  <c r="S427" i="4"/>
  <c r="F427" i="4"/>
  <c r="AE426" i="4"/>
  <c r="AC426" i="4"/>
  <c r="AD426" i="4" s="1"/>
  <c r="S426" i="4"/>
  <c r="F426" i="4"/>
  <c r="AE425" i="4"/>
  <c r="AC425" i="4"/>
  <c r="AD425" i="4" s="1"/>
  <c r="S425" i="4"/>
  <c r="F425" i="4"/>
  <c r="AE424" i="4"/>
  <c r="AD424" i="4"/>
  <c r="AC424" i="4"/>
  <c r="S424" i="4"/>
  <c r="F424" i="4"/>
  <c r="AE423" i="4"/>
  <c r="AC423" i="4"/>
  <c r="AD423" i="4" s="1"/>
  <c r="S423" i="4"/>
  <c r="F423" i="4"/>
  <c r="AE422" i="4"/>
  <c r="AC422" i="4"/>
  <c r="AD422" i="4" s="1"/>
  <c r="S422" i="4"/>
  <c r="F422" i="4"/>
  <c r="AE421" i="4"/>
  <c r="AC421" i="4"/>
  <c r="AD421" i="4" s="1"/>
  <c r="S421" i="4"/>
  <c r="F421" i="4"/>
  <c r="AE420" i="4"/>
  <c r="AD420" i="4"/>
  <c r="AC420" i="4"/>
  <c r="S420" i="4"/>
  <c r="F420" i="4"/>
  <c r="AE419" i="4"/>
  <c r="AD419" i="4"/>
  <c r="AC419" i="4"/>
  <c r="S419" i="4"/>
  <c r="F419" i="4"/>
  <c r="AE418" i="4"/>
  <c r="AC418" i="4"/>
  <c r="AD418" i="4" s="1"/>
  <c r="S418" i="4"/>
  <c r="F418" i="4"/>
  <c r="AE417" i="4"/>
  <c r="AD417" i="4"/>
  <c r="AC417" i="4"/>
  <c r="S417" i="4"/>
  <c r="F417" i="4"/>
  <c r="AE416" i="4"/>
  <c r="AC416" i="4"/>
  <c r="AD416" i="4" s="1"/>
  <c r="S416" i="4"/>
  <c r="F416" i="4"/>
  <c r="AE415" i="4"/>
  <c r="AD415" i="4"/>
  <c r="AC415" i="4"/>
  <c r="S415" i="4"/>
  <c r="F415" i="4"/>
  <c r="AE414" i="4"/>
  <c r="AC414" i="4"/>
  <c r="AD414" i="4" s="1"/>
  <c r="S414" i="4"/>
  <c r="F414" i="4"/>
  <c r="AE413" i="4"/>
  <c r="AC413" i="4"/>
  <c r="AD413" i="4" s="1"/>
  <c r="S413" i="4"/>
  <c r="F413" i="4"/>
  <c r="AE412" i="4"/>
  <c r="AD412" i="4"/>
  <c r="AC412" i="4"/>
  <c r="S412" i="4"/>
  <c r="F412" i="4"/>
  <c r="AE411" i="4"/>
  <c r="AD411" i="4"/>
  <c r="AC411" i="4"/>
  <c r="S411" i="4"/>
  <c r="F411" i="4"/>
  <c r="AE410" i="4"/>
  <c r="AC410" i="4"/>
  <c r="AD410" i="4" s="1"/>
  <c r="S410" i="4"/>
  <c r="F410" i="4"/>
  <c r="AE409" i="4"/>
  <c r="AD409" i="4"/>
  <c r="AC409" i="4"/>
  <c r="S409" i="4"/>
  <c r="F409" i="4"/>
  <c r="AE408" i="4"/>
  <c r="AC408" i="4"/>
  <c r="AD408" i="4" s="1"/>
  <c r="S408" i="4"/>
  <c r="F408" i="4"/>
  <c r="AE407" i="4"/>
  <c r="AD407" i="4"/>
  <c r="AC407" i="4"/>
  <c r="S407" i="4"/>
  <c r="F407" i="4"/>
  <c r="AE406" i="4"/>
  <c r="AC406" i="4"/>
  <c r="AD406" i="4" s="1"/>
  <c r="S406" i="4"/>
  <c r="F406" i="4"/>
  <c r="AE405" i="4"/>
  <c r="AD405" i="4"/>
  <c r="AC405" i="4"/>
  <c r="S405" i="4"/>
  <c r="F405" i="4"/>
  <c r="AE404" i="4"/>
  <c r="AD404" i="4"/>
  <c r="AC404" i="4"/>
  <c r="S404" i="4"/>
  <c r="F404" i="4"/>
  <c r="AE403" i="4"/>
  <c r="AD403" i="4"/>
  <c r="AC403" i="4"/>
  <c r="S403" i="4"/>
  <c r="F403" i="4"/>
  <c r="AE402" i="4"/>
  <c r="AC402" i="4"/>
  <c r="AD402" i="4" s="1"/>
  <c r="S402" i="4"/>
  <c r="F402" i="4"/>
  <c r="AE401" i="4"/>
  <c r="AC401" i="4"/>
  <c r="AD401" i="4" s="1"/>
  <c r="S401" i="4"/>
  <c r="F401" i="4"/>
  <c r="AE400" i="4"/>
  <c r="AD400" i="4"/>
  <c r="AC400" i="4"/>
  <c r="S400" i="4"/>
  <c r="F400" i="4"/>
  <c r="AE399" i="4"/>
  <c r="AC399" i="4"/>
  <c r="AD399" i="4" s="1"/>
  <c r="S399" i="4"/>
  <c r="F399" i="4"/>
  <c r="AE398" i="4"/>
  <c r="AC398" i="4"/>
  <c r="AD398" i="4" s="1"/>
  <c r="S398" i="4"/>
  <c r="F398" i="4"/>
  <c r="AE397" i="4"/>
  <c r="AD397" i="4"/>
  <c r="AC397" i="4"/>
  <c r="S397" i="4"/>
  <c r="F397" i="4"/>
  <c r="AE396" i="4"/>
  <c r="AD396" i="4"/>
  <c r="AC396" i="4"/>
  <c r="S396" i="4"/>
  <c r="F396" i="4"/>
  <c r="AE395" i="4"/>
  <c r="AD395" i="4"/>
  <c r="AC395" i="4"/>
  <c r="S395" i="4"/>
  <c r="F395" i="4"/>
  <c r="AE394" i="4"/>
  <c r="AC394" i="4"/>
  <c r="AD394" i="4" s="1"/>
  <c r="S394" i="4"/>
  <c r="F394" i="4"/>
  <c r="AE393" i="4"/>
  <c r="AD393" i="4"/>
  <c r="AC393" i="4"/>
  <c r="S393" i="4"/>
  <c r="F393" i="4"/>
  <c r="AE392" i="4"/>
  <c r="AD392" i="4"/>
  <c r="AC392" i="4"/>
  <c r="S392" i="4"/>
  <c r="F392" i="4"/>
  <c r="AE391" i="4"/>
  <c r="AC391" i="4"/>
  <c r="AD391" i="4" s="1"/>
  <c r="S391" i="4"/>
  <c r="F391" i="4"/>
  <c r="AE390" i="4"/>
  <c r="AC390" i="4"/>
  <c r="AD390" i="4" s="1"/>
  <c r="S390" i="4"/>
  <c r="F390" i="4"/>
  <c r="AE389" i="4"/>
  <c r="AC389" i="4"/>
  <c r="AD389" i="4" s="1"/>
  <c r="S389" i="4"/>
  <c r="F389" i="4"/>
  <c r="AE388" i="4"/>
  <c r="AD388" i="4"/>
  <c r="AC388" i="4"/>
  <c r="S388" i="4"/>
  <c r="F388" i="4"/>
  <c r="AE387" i="4"/>
  <c r="AD387" i="4"/>
  <c r="AC387" i="4"/>
  <c r="S387" i="4"/>
  <c r="F387" i="4"/>
  <c r="AE386" i="4"/>
  <c r="AC386" i="4"/>
  <c r="AD386" i="4" s="1"/>
  <c r="S386" i="4"/>
  <c r="F386" i="4"/>
  <c r="AE385" i="4"/>
  <c r="AD385" i="4"/>
  <c r="AC385" i="4"/>
  <c r="S385" i="4"/>
  <c r="F385" i="4"/>
  <c r="AE384" i="4"/>
  <c r="AC384" i="4"/>
  <c r="AD384" i="4" s="1"/>
  <c r="S384" i="4"/>
  <c r="F384" i="4"/>
  <c r="AE383" i="4"/>
  <c r="AC383" i="4"/>
  <c r="AD383" i="4" s="1"/>
  <c r="S383" i="4"/>
  <c r="F383" i="4"/>
  <c r="AE382" i="4"/>
  <c r="AC382" i="4"/>
  <c r="AD382" i="4" s="1"/>
  <c r="S382" i="4"/>
  <c r="F382" i="4"/>
  <c r="AE381" i="4"/>
  <c r="AD381" i="4"/>
  <c r="AC381" i="4"/>
  <c r="S381" i="4"/>
  <c r="F381" i="4"/>
  <c r="AE380" i="4"/>
  <c r="AD380" i="4"/>
  <c r="AC380" i="4"/>
  <c r="S380" i="4"/>
  <c r="F380" i="4"/>
  <c r="AE379" i="4"/>
  <c r="AD379" i="4"/>
  <c r="AC379" i="4"/>
  <c r="S379" i="4"/>
  <c r="F379" i="4"/>
  <c r="AE378" i="4"/>
  <c r="AC378" i="4"/>
  <c r="AD378" i="4" s="1"/>
  <c r="S378" i="4"/>
  <c r="F378" i="4"/>
  <c r="AE377" i="4"/>
  <c r="AC377" i="4"/>
  <c r="AD377" i="4" s="1"/>
  <c r="S377" i="4"/>
  <c r="F377" i="4"/>
  <c r="AE376" i="4"/>
  <c r="AD376" i="4"/>
  <c r="AC376" i="4"/>
  <c r="S376" i="4"/>
  <c r="F376" i="4"/>
  <c r="AE375" i="4"/>
  <c r="AC375" i="4"/>
  <c r="AD375" i="4" s="1"/>
  <c r="S375" i="4"/>
  <c r="F375" i="4"/>
  <c r="AE374" i="4"/>
  <c r="AC374" i="4"/>
  <c r="AD374" i="4" s="1"/>
  <c r="S374" i="4"/>
  <c r="F374" i="4"/>
  <c r="AE373" i="4"/>
  <c r="AC373" i="4"/>
  <c r="AD373" i="4" s="1"/>
  <c r="S373" i="4"/>
  <c r="F373" i="4"/>
  <c r="AE372" i="4"/>
  <c r="AD372" i="4"/>
  <c r="AC372" i="4"/>
  <c r="S372" i="4"/>
  <c r="F372" i="4"/>
  <c r="AE371" i="4"/>
  <c r="AD371" i="4"/>
  <c r="AC371" i="4"/>
  <c r="S371" i="4"/>
  <c r="F371" i="4"/>
  <c r="AE370" i="4"/>
  <c r="AC370" i="4"/>
  <c r="AD370" i="4" s="1"/>
  <c r="S370" i="4"/>
  <c r="F370" i="4"/>
  <c r="AE369" i="4"/>
  <c r="AD369" i="4"/>
  <c r="AC369" i="4"/>
  <c r="S369" i="4"/>
  <c r="F369" i="4"/>
  <c r="AE368" i="4"/>
  <c r="AC368" i="4"/>
  <c r="AD368" i="4" s="1"/>
  <c r="S368" i="4"/>
  <c r="F368" i="4"/>
  <c r="AE367" i="4"/>
  <c r="AC367" i="4"/>
  <c r="AD367" i="4" s="1"/>
  <c r="S367" i="4"/>
  <c r="F367" i="4"/>
  <c r="AE366" i="4"/>
  <c r="AC366" i="4"/>
  <c r="AD366" i="4" s="1"/>
  <c r="S366" i="4"/>
  <c r="F366" i="4"/>
  <c r="AE365" i="4"/>
  <c r="AD365" i="4"/>
  <c r="AC365" i="4"/>
  <c r="S365" i="4"/>
  <c r="F365" i="4"/>
  <c r="AE364" i="4"/>
  <c r="AD364" i="4"/>
  <c r="AC364" i="4"/>
  <c r="S364" i="4"/>
  <c r="F364" i="4"/>
  <c r="AE363" i="4"/>
  <c r="AD363" i="4"/>
  <c r="AC363" i="4"/>
  <c r="S363" i="4"/>
  <c r="F363" i="4"/>
  <c r="AE362" i="4"/>
  <c r="AC362" i="4"/>
  <c r="AD362" i="4" s="1"/>
  <c r="S362" i="4"/>
  <c r="F362" i="4"/>
  <c r="AE361" i="4"/>
  <c r="AC361" i="4"/>
  <c r="AD361" i="4" s="1"/>
  <c r="S361" i="4"/>
  <c r="F361" i="4"/>
  <c r="AE360" i="4"/>
  <c r="AD360" i="4"/>
  <c r="AC360" i="4"/>
  <c r="S360" i="4"/>
  <c r="F360" i="4"/>
  <c r="AE359" i="4"/>
  <c r="AC359" i="4"/>
  <c r="AD359" i="4" s="1"/>
  <c r="S359" i="4"/>
  <c r="F359" i="4"/>
  <c r="AE358" i="4"/>
  <c r="AC358" i="4"/>
  <c r="AD358" i="4" s="1"/>
  <c r="S358" i="4"/>
  <c r="F358" i="4"/>
  <c r="AE357" i="4"/>
  <c r="AC357" i="4"/>
  <c r="AD357" i="4" s="1"/>
  <c r="S357" i="4"/>
  <c r="F357" i="4"/>
  <c r="AE356" i="4"/>
  <c r="AD356" i="4"/>
  <c r="AC356" i="4"/>
  <c r="S356" i="4"/>
  <c r="F356" i="4"/>
  <c r="AE355" i="4"/>
  <c r="AD355" i="4"/>
  <c r="AC355" i="4"/>
  <c r="S355" i="4"/>
  <c r="F355" i="4"/>
  <c r="AE354" i="4"/>
  <c r="AC354" i="4"/>
  <c r="AD354" i="4" s="1"/>
  <c r="S354" i="4"/>
  <c r="F354" i="4"/>
  <c r="AE353" i="4"/>
  <c r="AD353" i="4"/>
  <c r="AC353" i="4"/>
  <c r="S353" i="4"/>
  <c r="F353" i="4"/>
  <c r="AE352" i="4"/>
  <c r="AC352" i="4"/>
  <c r="AD352" i="4" s="1"/>
  <c r="S352" i="4"/>
  <c r="F352" i="4"/>
  <c r="AE351" i="4"/>
  <c r="AD351" i="4"/>
  <c r="AC351" i="4"/>
  <c r="S351" i="4"/>
  <c r="F351" i="4"/>
  <c r="AE350" i="4"/>
  <c r="AC350" i="4"/>
  <c r="AD350" i="4" s="1"/>
  <c r="S350" i="4"/>
  <c r="F350" i="4"/>
  <c r="AE349" i="4"/>
  <c r="AC349" i="4"/>
  <c r="AD349" i="4" s="1"/>
  <c r="S349" i="4"/>
  <c r="F349" i="4"/>
  <c r="AE348" i="4"/>
  <c r="AD348" i="4"/>
  <c r="AC348" i="4"/>
  <c r="S348" i="4"/>
  <c r="F348" i="4"/>
  <c r="AE347" i="4"/>
  <c r="AD347" i="4"/>
  <c r="AC347" i="4"/>
  <c r="S347" i="4"/>
  <c r="F347" i="4"/>
  <c r="AE346" i="4"/>
  <c r="AC346" i="4"/>
  <c r="AD346" i="4" s="1"/>
  <c r="S346" i="4"/>
  <c r="F346" i="4"/>
  <c r="AE345" i="4"/>
  <c r="AD345" i="4"/>
  <c r="AC345" i="4"/>
  <c r="S345" i="4"/>
  <c r="F345" i="4"/>
  <c r="AE344" i="4"/>
  <c r="AC344" i="4"/>
  <c r="AD344" i="4" s="1"/>
  <c r="S344" i="4"/>
  <c r="F344" i="4"/>
  <c r="AE343" i="4"/>
  <c r="AD343" i="4"/>
  <c r="AC343" i="4"/>
  <c r="S343" i="4"/>
  <c r="F343" i="4"/>
  <c r="AE342" i="4"/>
  <c r="AC342" i="4"/>
  <c r="AD342" i="4" s="1"/>
  <c r="S342" i="4"/>
  <c r="F342" i="4"/>
  <c r="AE341" i="4"/>
  <c r="AC341" i="4"/>
  <c r="AD341" i="4" s="1"/>
  <c r="S341" i="4"/>
  <c r="F341" i="4"/>
  <c r="AE340" i="4"/>
  <c r="AD340" i="4"/>
  <c r="AC340" i="4"/>
  <c r="S340" i="4"/>
  <c r="F340" i="4"/>
  <c r="AE339" i="4"/>
  <c r="AD339" i="4"/>
  <c r="AC339" i="4"/>
  <c r="S339" i="4"/>
  <c r="F339" i="4"/>
  <c r="AE338" i="4"/>
  <c r="AC338" i="4"/>
  <c r="AD338" i="4" s="1"/>
  <c r="S338" i="4"/>
  <c r="F338" i="4"/>
  <c r="AE337" i="4"/>
  <c r="AD337" i="4"/>
  <c r="AC337" i="4"/>
  <c r="S337" i="4"/>
  <c r="F337" i="4"/>
  <c r="AE336" i="4"/>
  <c r="AC336" i="4"/>
  <c r="AD336" i="4" s="1"/>
  <c r="S336" i="4"/>
  <c r="F336" i="4"/>
  <c r="AE335" i="4"/>
  <c r="AD335" i="4"/>
  <c r="AC335" i="4"/>
  <c r="S335" i="4"/>
  <c r="F335" i="4"/>
  <c r="AE334" i="4"/>
  <c r="AC334" i="4"/>
  <c r="AD334" i="4" s="1"/>
  <c r="S334" i="4"/>
  <c r="F334" i="4"/>
  <c r="AE333" i="4"/>
  <c r="AD333" i="4"/>
  <c r="AC333" i="4"/>
  <c r="S333" i="4"/>
  <c r="F333" i="4"/>
  <c r="AE332" i="4"/>
  <c r="AD332" i="4"/>
  <c r="AC332" i="4"/>
  <c r="S332" i="4"/>
  <c r="F332" i="4"/>
  <c r="AE331" i="4"/>
  <c r="AD331" i="4"/>
  <c r="AC331" i="4"/>
  <c r="S331" i="4"/>
  <c r="F331" i="4"/>
  <c r="AE330" i="4"/>
  <c r="AC330" i="4"/>
  <c r="AD330" i="4" s="1"/>
  <c r="S330" i="4"/>
  <c r="F330" i="4"/>
  <c r="AE329" i="4"/>
  <c r="AC329" i="4"/>
  <c r="AD329" i="4" s="1"/>
  <c r="S329" i="4"/>
  <c r="F329" i="4"/>
  <c r="AE328" i="4"/>
  <c r="AD328" i="4"/>
  <c r="AC328" i="4"/>
  <c r="S328" i="4"/>
  <c r="F328" i="4"/>
  <c r="AE327" i="4"/>
  <c r="AD327" i="4"/>
  <c r="AC327" i="4"/>
  <c r="S327" i="4"/>
  <c r="F327" i="4"/>
  <c r="AE326" i="4"/>
  <c r="AC326" i="4"/>
  <c r="AD326" i="4" s="1"/>
  <c r="S326" i="4"/>
  <c r="F326" i="4"/>
  <c r="AE325" i="4"/>
  <c r="AC325" i="4"/>
  <c r="AD325" i="4" s="1"/>
  <c r="S325" i="4"/>
  <c r="F325" i="4"/>
  <c r="AE324" i="4"/>
  <c r="AD324" i="4"/>
  <c r="AC324" i="4"/>
  <c r="S324" i="4"/>
  <c r="F324" i="4"/>
  <c r="AE323" i="4"/>
  <c r="AD323" i="4"/>
  <c r="AC323" i="4"/>
  <c r="S323" i="4"/>
  <c r="F323" i="4"/>
  <c r="AE322" i="4"/>
  <c r="AC322" i="4"/>
  <c r="AD322" i="4" s="1"/>
  <c r="S322" i="4"/>
  <c r="F322" i="4"/>
  <c r="AE321" i="4"/>
  <c r="AD321" i="4"/>
  <c r="AC321" i="4"/>
  <c r="S321" i="4"/>
  <c r="F321" i="4"/>
  <c r="AE320" i="4"/>
  <c r="AC320" i="4"/>
  <c r="AD320" i="4" s="1"/>
  <c r="S320" i="4"/>
  <c r="F320" i="4"/>
  <c r="AE319" i="4"/>
  <c r="AC319" i="4"/>
  <c r="AD319" i="4" s="1"/>
  <c r="S319" i="4"/>
  <c r="F319" i="4"/>
  <c r="AE318" i="4"/>
  <c r="AC318" i="4"/>
  <c r="AD318" i="4" s="1"/>
  <c r="S318" i="4"/>
  <c r="F318" i="4"/>
  <c r="AE317" i="4"/>
  <c r="AC317" i="4"/>
  <c r="AD317" i="4" s="1"/>
  <c r="S317" i="4"/>
  <c r="F317" i="4"/>
  <c r="AE316" i="4"/>
  <c r="AD316" i="4"/>
  <c r="AC316" i="4"/>
  <c r="S316" i="4"/>
  <c r="F316" i="4"/>
  <c r="AE315" i="4"/>
  <c r="AD315" i="4"/>
  <c r="AC315" i="4"/>
  <c r="S315" i="4"/>
  <c r="F315" i="4"/>
  <c r="AE314" i="4"/>
  <c r="AC314" i="4"/>
  <c r="AD314" i="4" s="1"/>
  <c r="S314" i="4"/>
  <c r="F314" i="4"/>
  <c r="AE313" i="4"/>
  <c r="AC313" i="4"/>
  <c r="AD313" i="4" s="1"/>
  <c r="S313" i="4"/>
  <c r="F313" i="4"/>
  <c r="AE312" i="4"/>
  <c r="AC312" i="4"/>
  <c r="AD312" i="4" s="1"/>
  <c r="S312" i="4"/>
  <c r="F312" i="4"/>
  <c r="AE311" i="4"/>
  <c r="AC311" i="4"/>
  <c r="AD311" i="4" s="1"/>
  <c r="S311" i="4"/>
  <c r="F311" i="4"/>
  <c r="AE310" i="4"/>
  <c r="AC310" i="4"/>
  <c r="AD310" i="4" s="1"/>
  <c r="S310" i="4"/>
  <c r="F310" i="4"/>
  <c r="AE309" i="4"/>
  <c r="AD309" i="4"/>
  <c r="AC309" i="4"/>
  <c r="S309" i="4"/>
  <c r="F309" i="4"/>
  <c r="AE308" i="4"/>
  <c r="AD308" i="4"/>
  <c r="AC308" i="4"/>
  <c r="S308" i="4"/>
  <c r="F308" i="4"/>
  <c r="AE307" i="4"/>
  <c r="AD307" i="4"/>
  <c r="AC307" i="4"/>
  <c r="S307" i="4"/>
  <c r="F307" i="4"/>
  <c r="AE306" i="4"/>
  <c r="AC306" i="4"/>
  <c r="AD306" i="4" s="1"/>
  <c r="S306" i="4"/>
  <c r="F306" i="4"/>
  <c r="AE305" i="4"/>
  <c r="AC305" i="4"/>
  <c r="AD305" i="4" s="1"/>
  <c r="S305" i="4"/>
  <c r="F305" i="4"/>
  <c r="AE304" i="4"/>
  <c r="AD304" i="4"/>
  <c r="AC304" i="4"/>
  <c r="S304" i="4"/>
  <c r="F304" i="4"/>
  <c r="AE303" i="4"/>
  <c r="AC303" i="4"/>
  <c r="AD303" i="4" s="1"/>
  <c r="S303" i="4"/>
  <c r="F303" i="4"/>
  <c r="AE302" i="4"/>
  <c r="AC302" i="4"/>
  <c r="AD302" i="4" s="1"/>
  <c r="S302" i="4"/>
  <c r="F302" i="4"/>
  <c r="AE301" i="4"/>
  <c r="AD301" i="4"/>
  <c r="AC301" i="4"/>
  <c r="S301" i="4"/>
  <c r="F301" i="4"/>
  <c r="AE300" i="4"/>
  <c r="AD300" i="4"/>
  <c r="AC300" i="4"/>
  <c r="S300" i="4"/>
  <c r="F300" i="4"/>
  <c r="AE299" i="4"/>
  <c r="AD299" i="4"/>
  <c r="AC299" i="4"/>
  <c r="S299" i="4"/>
  <c r="F299" i="4"/>
  <c r="AE298" i="4"/>
  <c r="AC298" i="4"/>
  <c r="AD298" i="4" s="1"/>
  <c r="S298" i="4"/>
  <c r="F298" i="4"/>
  <c r="AE297" i="4"/>
  <c r="AD297" i="4"/>
  <c r="AC297" i="4"/>
  <c r="S297" i="4"/>
  <c r="F297" i="4"/>
  <c r="AE296" i="4"/>
  <c r="AD296" i="4"/>
  <c r="AC296" i="4"/>
  <c r="S296" i="4"/>
  <c r="F296" i="4"/>
  <c r="AE295" i="4"/>
  <c r="AD295" i="4"/>
  <c r="AC295" i="4"/>
  <c r="S295" i="4"/>
  <c r="F295" i="4"/>
  <c r="AE294" i="4"/>
  <c r="AC294" i="4"/>
  <c r="AD294" i="4" s="1"/>
  <c r="S294" i="4"/>
  <c r="F294" i="4"/>
  <c r="AE293" i="4"/>
  <c r="AC293" i="4"/>
  <c r="AD293" i="4" s="1"/>
  <c r="S293" i="4"/>
  <c r="F293" i="4"/>
  <c r="AE292" i="4"/>
  <c r="AD292" i="4"/>
  <c r="AC292" i="4"/>
  <c r="S292" i="4"/>
  <c r="F292" i="4"/>
  <c r="AE291" i="4"/>
  <c r="AD291" i="4"/>
  <c r="AC291" i="4"/>
  <c r="S291" i="4"/>
  <c r="F291" i="4"/>
  <c r="AE290" i="4"/>
  <c r="AC290" i="4"/>
  <c r="AD290" i="4" s="1"/>
  <c r="S290" i="4"/>
  <c r="F290" i="4"/>
  <c r="AE289" i="4"/>
  <c r="AC289" i="4"/>
  <c r="AD289" i="4" s="1"/>
  <c r="S289" i="4"/>
  <c r="F289" i="4"/>
  <c r="AE288" i="4"/>
  <c r="AC288" i="4"/>
  <c r="AD288" i="4" s="1"/>
  <c r="S288" i="4"/>
  <c r="F288" i="4"/>
  <c r="AE287" i="4"/>
  <c r="AD287" i="4"/>
  <c r="AC287" i="4"/>
  <c r="S287" i="4"/>
  <c r="F287" i="4"/>
  <c r="AE286" i="4"/>
  <c r="AC286" i="4"/>
  <c r="AD286" i="4" s="1"/>
  <c r="S286" i="4"/>
  <c r="F286" i="4"/>
  <c r="AE285" i="4"/>
  <c r="AC285" i="4"/>
  <c r="AD285" i="4" s="1"/>
  <c r="S285" i="4"/>
  <c r="F285" i="4"/>
  <c r="AE284" i="4"/>
  <c r="AD284" i="4"/>
  <c r="AC284" i="4"/>
  <c r="S284" i="4"/>
  <c r="F284" i="4"/>
  <c r="AE283" i="4"/>
  <c r="AD283" i="4"/>
  <c r="AC283" i="4"/>
  <c r="S283" i="4"/>
  <c r="F283" i="4"/>
  <c r="AE282" i="4"/>
  <c r="AC282" i="4"/>
  <c r="AD282" i="4" s="1"/>
  <c r="S282" i="4"/>
  <c r="F282" i="4"/>
  <c r="AE281" i="4"/>
  <c r="AC281" i="4"/>
  <c r="AD281" i="4" s="1"/>
  <c r="S281" i="4"/>
  <c r="F281" i="4"/>
  <c r="AE280" i="4"/>
  <c r="AC280" i="4"/>
  <c r="AD280" i="4" s="1"/>
  <c r="S280" i="4"/>
  <c r="F280" i="4"/>
  <c r="AE279" i="4"/>
  <c r="AD279" i="4"/>
  <c r="AC279" i="4"/>
  <c r="S279" i="4"/>
  <c r="F279" i="4"/>
  <c r="AE278" i="4"/>
  <c r="AC278" i="4"/>
  <c r="AD278" i="4" s="1"/>
  <c r="S278" i="4"/>
  <c r="F278" i="4"/>
  <c r="AE277" i="4"/>
  <c r="AD277" i="4"/>
  <c r="AC277" i="4"/>
  <c r="S277" i="4"/>
  <c r="F277" i="4"/>
  <c r="AE276" i="4"/>
  <c r="AD276" i="4"/>
  <c r="AC276" i="4"/>
  <c r="S276" i="4"/>
  <c r="F276" i="4"/>
  <c r="AE275" i="4"/>
  <c r="AD275" i="4"/>
  <c r="AC275" i="4"/>
  <c r="S275" i="4"/>
  <c r="F275" i="4"/>
  <c r="AE274" i="4"/>
  <c r="AC274" i="4"/>
  <c r="AD274" i="4" s="1"/>
  <c r="S274" i="4"/>
  <c r="F274" i="4"/>
  <c r="AE273" i="4"/>
  <c r="AC273" i="4"/>
  <c r="AD273" i="4" s="1"/>
  <c r="S273" i="4"/>
  <c r="F273" i="4"/>
  <c r="AE272" i="4"/>
  <c r="AD272" i="4"/>
  <c r="AC272" i="4"/>
  <c r="S272" i="4"/>
  <c r="F272" i="4"/>
  <c r="AE271" i="4"/>
  <c r="AD271" i="4"/>
  <c r="AC271" i="4"/>
  <c r="S271" i="4"/>
  <c r="F271" i="4"/>
  <c r="AE270" i="4"/>
  <c r="AC270" i="4"/>
  <c r="AD270" i="4" s="1"/>
  <c r="S270" i="4"/>
  <c r="F270" i="4"/>
  <c r="AE269" i="4"/>
  <c r="AD269" i="4"/>
  <c r="AC269" i="4"/>
  <c r="S269" i="4"/>
  <c r="F269" i="4"/>
  <c r="AE268" i="4"/>
  <c r="AD268" i="4"/>
  <c r="AC268" i="4"/>
  <c r="S268" i="4"/>
  <c r="F268" i="4"/>
  <c r="AE267" i="4"/>
  <c r="AD267" i="4"/>
  <c r="AC267" i="4"/>
  <c r="S267" i="4"/>
  <c r="F267" i="4"/>
  <c r="AE266" i="4"/>
  <c r="AC266" i="4"/>
  <c r="AD266" i="4" s="1"/>
  <c r="S266" i="4"/>
  <c r="F266" i="4"/>
  <c r="AE265" i="4"/>
  <c r="AD265" i="4"/>
  <c r="AC265" i="4"/>
  <c r="S265" i="4"/>
  <c r="F265" i="4"/>
  <c r="AE264" i="4"/>
  <c r="AD264" i="4"/>
  <c r="AC264" i="4"/>
  <c r="S264" i="4"/>
  <c r="F264" i="4"/>
  <c r="AE263" i="4"/>
  <c r="AD263" i="4"/>
  <c r="AC263" i="4"/>
  <c r="S263" i="4"/>
  <c r="F263" i="4"/>
  <c r="AE262" i="4"/>
  <c r="AC262" i="4"/>
  <c r="AD262" i="4" s="1"/>
  <c r="S262" i="4"/>
  <c r="F262" i="4"/>
  <c r="AE261" i="4"/>
  <c r="AC261" i="4"/>
  <c r="AD261" i="4" s="1"/>
  <c r="S261" i="4"/>
  <c r="F261" i="4"/>
  <c r="AE260" i="4"/>
  <c r="AD260" i="4"/>
  <c r="AC260" i="4"/>
  <c r="S260" i="4"/>
  <c r="F260" i="4"/>
  <c r="AE259" i="4"/>
  <c r="AD259" i="4"/>
  <c r="AC259" i="4"/>
  <c r="S259" i="4"/>
  <c r="F259" i="4"/>
  <c r="AE258" i="4"/>
  <c r="AC258" i="4"/>
  <c r="AD258" i="4" s="1"/>
  <c r="S258" i="4"/>
  <c r="F258" i="4"/>
  <c r="AE257" i="4"/>
  <c r="AC257" i="4"/>
  <c r="AD257" i="4" s="1"/>
  <c r="S257" i="4"/>
  <c r="F257" i="4"/>
  <c r="AE256" i="4"/>
  <c r="AC256" i="4"/>
  <c r="AD256" i="4" s="1"/>
  <c r="S256" i="4"/>
  <c r="F256" i="4"/>
  <c r="AE255" i="4"/>
  <c r="AD255" i="4"/>
  <c r="AC255" i="4"/>
  <c r="S255" i="4"/>
  <c r="F255" i="4"/>
  <c r="AE254" i="4"/>
  <c r="AC254" i="4"/>
  <c r="AD254" i="4" s="1"/>
  <c r="S254" i="4"/>
  <c r="F254" i="4"/>
  <c r="AE253" i="4"/>
  <c r="AC253" i="4"/>
  <c r="AD253" i="4" s="1"/>
  <c r="S253" i="4"/>
  <c r="F253" i="4"/>
  <c r="AE252" i="4"/>
  <c r="AD252" i="4"/>
  <c r="AC252" i="4"/>
  <c r="S252" i="4"/>
  <c r="F252" i="4"/>
  <c r="AE251" i="4"/>
  <c r="AD251" i="4"/>
  <c r="AC251" i="4"/>
  <c r="S251" i="4"/>
  <c r="F251" i="4"/>
  <c r="AE250" i="4"/>
  <c r="AC250" i="4"/>
  <c r="AD250" i="4" s="1"/>
  <c r="S250" i="4"/>
  <c r="F250" i="4"/>
  <c r="AE249" i="4"/>
  <c r="AC249" i="4"/>
  <c r="AD249" i="4" s="1"/>
  <c r="S249" i="4"/>
  <c r="F249" i="4"/>
  <c r="AE248" i="4"/>
  <c r="AC248" i="4"/>
  <c r="AD248" i="4" s="1"/>
  <c r="S248" i="4"/>
  <c r="F248" i="4"/>
  <c r="AE247" i="4"/>
  <c r="AD247" i="4"/>
  <c r="AC247" i="4"/>
  <c r="S247" i="4"/>
  <c r="F247" i="4"/>
  <c r="AE246" i="4"/>
  <c r="AC246" i="4"/>
  <c r="AD246" i="4" s="1"/>
  <c r="S246" i="4"/>
  <c r="F246" i="4"/>
  <c r="AE245" i="4"/>
  <c r="AD245" i="4"/>
  <c r="AC245" i="4"/>
  <c r="S245" i="4"/>
  <c r="F245" i="4"/>
  <c r="AE244" i="4"/>
  <c r="AD244" i="4"/>
  <c r="AC244" i="4"/>
  <c r="S244" i="4"/>
  <c r="F244" i="4"/>
  <c r="AE243" i="4"/>
  <c r="AD243" i="4"/>
  <c r="AC243" i="4"/>
  <c r="S243" i="4"/>
  <c r="F243" i="4"/>
  <c r="AE242" i="4"/>
  <c r="AC242" i="4"/>
  <c r="AD242" i="4" s="1"/>
  <c r="S242" i="4"/>
  <c r="F242" i="4"/>
  <c r="AE241" i="4"/>
  <c r="AC241" i="4"/>
  <c r="AD241" i="4" s="1"/>
  <c r="S241" i="4"/>
  <c r="F241" i="4"/>
  <c r="AE240" i="4"/>
  <c r="AD240" i="4"/>
  <c r="AC240" i="4"/>
  <c r="S240" i="4"/>
  <c r="F240" i="4"/>
  <c r="AE239" i="4"/>
  <c r="AD239" i="4"/>
  <c r="AC239" i="4"/>
  <c r="S239" i="4"/>
  <c r="F239" i="4"/>
  <c r="AE238" i="4"/>
  <c r="AC238" i="4"/>
  <c r="AD238" i="4" s="1"/>
  <c r="S238" i="4"/>
  <c r="F238" i="4"/>
  <c r="AE237" i="4"/>
  <c r="AD237" i="4"/>
  <c r="AC237" i="4"/>
  <c r="S237" i="4"/>
  <c r="F237" i="4"/>
  <c r="AE236" i="4"/>
  <c r="AD236" i="4"/>
  <c r="AC236" i="4"/>
  <c r="S236" i="4"/>
  <c r="F236" i="4"/>
  <c r="AE235" i="4"/>
  <c r="AD235" i="4"/>
  <c r="AC235" i="4"/>
  <c r="S235" i="4"/>
  <c r="F235" i="4"/>
  <c r="AE234" i="4"/>
  <c r="AC234" i="4"/>
  <c r="AD234" i="4" s="1"/>
  <c r="S234" i="4"/>
  <c r="F234" i="4"/>
  <c r="AE233" i="4"/>
  <c r="AD233" i="4"/>
  <c r="AC233" i="4"/>
  <c r="S233" i="4"/>
  <c r="F233" i="4"/>
  <c r="AE232" i="4"/>
  <c r="AD232" i="4"/>
  <c r="AC232" i="4"/>
  <c r="S232" i="4"/>
  <c r="F232" i="4"/>
  <c r="AE231" i="4"/>
  <c r="AD231" i="4"/>
  <c r="AC231" i="4"/>
  <c r="S231" i="4"/>
  <c r="F231" i="4"/>
  <c r="AE230" i="4"/>
  <c r="AC230" i="4"/>
  <c r="AD230" i="4" s="1"/>
  <c r="S230" i="4"/>
  <c r="F230" i="4"/>
  <c r="AE229" i="4"/>
  <c r="AC229" i="4"/>
  <c r="AD229" i="4" s="1"/>
  <c r="S229" i="4"/>
  <c r="F229" i="4"/>
  <c r="AE228" i="4"/>
  <c r="AD228" i="4"/>
  <c r="AC228" i="4"/>
  <c r="S228" i="4"/>
  <c r="F228" i="4"/>
  <c r="AE227" i="4"/>
  <c r="AD227" i="4"/>
  <c r="AC227" i="4"/>
  <c r="S227" i="4"/>
  <c r="F227" i="4"/>
  <c r="AE226" i="4"/>
  <c r="AC226" i="4"/>
  <c r="AD226" i="4" s="1"/>
  <c r="S226" i="4"/>
  <c r="F226" i="4"/>
  <c r="AE225" i="4"/>
  <c r="AC225" i="4"/>
  <c r="AD225" i="4" s="1"/>
  <c r="S225" i="4"/>
  <c r="F225" i="4"/>
  <c r="AE224" i="4"/>
  <c r="AC224" i="4"/>
  <c r="AD224" i="4" s="1"/>
  <c r="S224" i="4"/>
  <c r="F224" i="4"/>
  <c r="AE223" i="4"/>
  <c r="AD223" i="4"/>
  <c r="AC223" i="4"/>
  <c r="S223" i="4"/>
  <c r="F223" i="4"/>
  <c r="AE222" i="4"/>
  <c r="AC222" i="4"/>
  <c r="AD222" i="4" s="1"/>
  <c r="S222" i="4"/>
  <c r="F222" i="4"/>
  <c r="AE221" i="4"/>
  <c r="AC221" i="4"/>
  <c r="AD221" i="4" s="1"/>
  <c r="S221" i="4"/>
  <c r="F221" i="4"/>
  <c r="AE220" i="4"/>
  <c r="AD220" i="4"/>
  <c r="AC220" i="4"/>
  <c r="S220" i="4"/>
  <c r="F220" i="4"/>
  <c r="AE219" i="4"/>
  <c r="AD219" i="4"/>
  <c r="AC219" i="4"/>
  <c r="S219" i="4"/>
  <c r="F219" i="4"/>
  <c r="AE218" i="4"/>
  <c r="AC218" i="4"/>
  <c r="AD218" i="4" s="1"/>
  <c r="S218" i="4"/>
  <c r="F218" i="4"/>
  <c r="AE217" i="4"/>
  <c r="AC217" i="4"/>
  <c r="AD217" i="4" s="1"/>
  <c r="S217" i="4"/>
  <c r="F217" i="4"/>
  <c r="AE216" i="4"/>
  <c r="AC216" i="4"/>
  <c r="AD216" i="4" s="1"/>
  <c r="S216" i="4"/>
  <c r="F216" i="4"/>
  <c r="AE215" i="4"/>
  <c r="AC215" i="4"/>
  <c r="AD215" i="4" s="1"/>
  <c r="S215" i="4"/>
  <c r="F215" i="4"/>
  <c r="AE214" i="4"/>
  <c r="AC214" i="4"/>
  <c r="AD214" i="4" s="1"/>
  <c r="S214" i="4"/>
  <c r="F214" i="4"/>
  <c r="AE213" i="4"/>
  <c r="AC213" i="4"/>
  <c r="AD213" i="4" s="1"/>
  <c r="S213" i="4"/>
  <c r="F213" i="4"/>
  <c r="AE212" i="4"/>
  <c r="AD212" i="4"/>
  <c r="AC212" i="4"/>
  <c r="S212" i="4"/>
  <c r="F212" i="4"/>
  <c r="AE211" i="4"/>
  <c r="AD211" i="4"/>
  <c r="AC211" i="4"/>
  <c r="S211" i="4"/>
  <c r="F211" i="4"/>
  <c r="AE210" i="4"/>
  <c r="AC210" i="4"/>
  <c r="AD210" i="4" s="1"/>
  <c r="S210" i="4"/>
  <c r="F210" i="4"/>
  <c r="AE209" i="4"/>
  <c r="AC209" i="4"/>
  <c r="AD209" i="4" s="1"/>
  <c r="S209" i="4"/>
  <c r="F209" i="4"/>
  <c r="AE208" i="4"/>
  <c r="AC208" i="4"/>
  <c r="AD208" i="4" s="1"/>
  <c r="S208" i="4"/>
  <c r="F208" i="4"/>
  <c r="AE207" i="4"/>
  <c r="AC207" i="4"/>
  <c r="AD207" i="4" s="1"/>
  <c r="S207" i="4"/>
  <c r="F207" i="4"/>
  <c r="AE206" i="4"/>
  <c r="AC206" i="4"/>
  <c r="AD206" i="4" s="1"/>
  <c r="S206" i="4"/>
  <c r="F206" i="4"/>
  <c r="AE205" i="4"/>
  <c r="AC205" i="4"/>
  <c r="AD205" i="4" s="1"/>
  <c r="S205" i="4"/>
  <c r="F205" i="4"/>
  <c r="AE204" i="4"/>
  <c r="AD204" i="4"/>
  <c r="AC204" i="4"/>
  <c r="S204" i="4"/>
  <c r="F204" i="4"/>
  <c r="AE203" i="4"/>
  <c r="AD203" i="4"/>
  <c r="AC203" i="4"/>
  <c r="S203" i="4"/>
  <c r="F203" i="4"/>
  <c r="AE202" i="4"/>
  <c r="AC202" i="4"/>
  <c r="AD202" i="4" s="1"/>
  <c r="S202" i="4"/>
  <c r="F202" i="4"/>
  <c r="AE201" i="4"/>
  <c r="AC201" i="4"/>
  <c r="AD201" i="4" s="1"/>
  <c r="S201" i="4"/>
  <c r="F201" i="4"/>
  <c r="AE200" i="4"/>
  <c r="AC200" i="4"/>
  <c r="AD200" i="4" s="1"/>
  <c r="S200" i="4"/>
  <c r="F200" i="4"/>
  <c r="AE199" i="4"/>
  <c r="AC199" i="4"/>
  <c r="AD199" i="4" s="1"/>
  <c r="S199" i="4"/>
  <c r="F199" i="4"/>
  <c r="AE198" i="4"/>
  <c r="AC198" i="4"/>
  <c r="AD198" i="4" s="1"/>
  <c r="S198" i="4"/>
  <c r="F198" i="4"/>
  <c r="AE197" i="4"/>
  <c r="AD197" i="4"/>
  <c r="AC197" i="4"/>
  <c r="S197" i="4"/>
  <c r="F197" i="4"/>
  <c r="AE196" i="4"/>
  <c r="AD196" i="4"/>
  <c r="AC196" i="4"/>
  <c r="S196" i="4"/>
  <c r="F196" i="4"/>
  <c r="AE195" i="4"/>
  <c r="AD195" i="4"/>
  <c r="AC195" i="4"/>
  <c r="S195" i="4"/>
  <c r="F195" i="4"/>
  <c r="AE194" i="4"/>
  <c r="AC194" i="4"/>
  <c r="AD194" i="4" s="1"/>
  <c r="S194" i="4"/>
  <c r="F194" i="4"/>
  <c r="AE193" i="4"/>
  <c r="AC193" i="4"/>
  <c r="AD193" i="4" s="1"/>
  <c r="S193" i="4"/>
  <c r="F193" i="4"/>
  <c r="AE192" i="4"/>
  <c r="AD192" i="4"/>
  <c r="AC192" i="4"/>
  <c r="S192" i="4"/>
  <c r="F192" i="4"/>
  <c r="AE191" i="4"/>
  <c r="AD191" i="4"/>
  <c r="AC191" i="4"/>
  <c r="S191" i="4"/>
  <c r="F191" i="4"/>
  <c r="AE190" i="4"/>
  <c r="AC190" i="4"/>
  <c r="AD190" i="4" s="1"/>
  <c r="S190" i="4"/>
  <c r="F190" i="4"/>
  <c r="AE189" i="4"/>
  <c r="AC189" i="4"/>
  <c r="AD189" i="4" s="1"/>
  <c r="S189" i="4"/>
  <c r="F189" i="4"/>
  <c r="AE188" i="4"/>
  <c r="AD188" i="4"/>
  <c r="AC188" i="4"/>
  <c r="S188" i="4"/>
  <c r="F188" i="4"/>
  <c r="AE187" i="4"/>
  <c r="AD187" i="4"/>
  <c r="AC187" i="4"/>
  <c r="S187" i="4"/>
  <c r="F187" i="4"/>
  <c r="AE186" i="4"/>
  <c r="AC186" i="4"/>
  <c r="AD186" i="4" s="1"/>
  <c r="S186" i="4"/>
  <c r="F186" i="4"/>
  <c r="AE185" i="4"/>
  <c r="AC185" i="4"/>
  <c r="AD185" i="4" s="1"/>
  <c r="S185" i="4"/>
  <c r="F185" i="4"/>
  <c r="AE184" i="4"/>
  <c r="AC184" i="4"/>
  <c r="AD184" i="4" s="1"/>
  <c r="S184" i="4"/>
  <c r="F184" i="4"/>
  <c r="AE183" i="4"/>
  <c r="AD183" i="4"/>
  <c r="AC183" i="4"/>
  <c r="S183" i="4"/>
  <c r="F183" i="4"/>
  <c r="AE182" i="4"/>
  <c r="AC182" i="4"/>
  <c r="AD182" i="4" s="1"/>
  <c r="S182" i="4"/>
  <c r="F182" i="4"/>
  <c r="AE181" i="4"/>
  <c r="AC181" i="4"/>
  <c r="AD181" i="4" s="1"/>
  <c r="S181" i="4"/>
  <c r="F181" i="4"/>
  <c r="AE180" i="4"/>
  <c r="AD180" i="4"/>
  <c r="AC180" i="4"/>
  <c r="S180" i="4"/>
  <c r="F180" i="4"/>
  <c r="AE179" i="4"/>
  <c r="AD179" i="4"/>
  <c r="AC179" i="4"/>
  <c r="S179" i="4"/>
  <c r="F179" i="4"/>
  <c r="AE178" i="4"/>
  <c r="AC178" i="4"/>
  <c r="AD178" i="4" s="1"/>
  <c r="S178" i="4"/>
  <c r="F178" i="4"/>
  <c r="AE177" i="4"/>
  <c r="AD177" i="4"/>
  <c r="AC177" i="4"/>
  <c r="S177" i="4"/>
  <c r="F177" i="4"/>
  <c r="AE176" i="4"/>
  <c r="AC176" i="4"/>
  <c r="AD176" i="4" s="1"/>
  <c r="S176" i="4"/>
  <c r="F176" i="4"/>
  <c r="AE175" i="4"/>
  <c r="AC175" i="4"/>
  <c r="AD175" i="4" s="1"/>
  <c r="S175" i="4"/>
  <c r="F175" i="4"/>
  <c r="AE174" i="4"/>
  <c r="AC174" i="4"/>
  <c r="AD174" i="4" s="1"/>
  <c r="S174" i="4"/>
  <c r="F174" i="4"/>
  <c r="AE173" i="4"/>
  <c r="AC173" i="4"/>
  <c r="AD173" i="4" s="1"/>
  <c r="S173" i="4"/>
  <c r="F173" i="4"/>
  <c r="AE172" i="4"/>
  <c r="AD172" i="4"/>
  <c r="AC172" i="4"/>
  <c r="S172" i="4"/>
  <c r="F172" i="4"/>
  <c r="AE171" i="4"/>
  <c r="AD171" i="4"/>
  <c r="AC171" i="4"/>
  <c r="S171" i="4"/>
  <c r="F171" i="4"/>
  <c r="AE170" i="4"/>
  <c r="AC170" i="4"/>
  <c r="AD170" i="4" s="1"/>
  <c r="S170" i="4"/>
  <c r="F170" i="4"/>
  <c r="AE169" i="4"/>
  <c r="AC169" i="4"/>
  <c r="AD169" i="4" s="1"/>
  <c r="S169" i="4"/>
  <c r="F169" i="4"/>
  <c r="AE168" i="4"/>
  <c r="AC168" i="4"/>
  <c r="AD168" i="4" s="1"/>
  <c r="S168" i="4"/>
  <c r="F168" i="4"/>
  <c r="AE167" i="4"/>
  <c r="AC167" i="4"/>
  <c r="AD167" i="4" s="1"/>
  <c r="S167" i="4"/>
  <c r="F167" i="4"/>
  <c r="AE166" i="4"/>
  <c r="AC166" i="4"/>
  <c r="AD166" i="4" s="1"/>
  <c r="S166" i="4"/>
  <c r="F166" i="4"/>
  <c r="AE165" i="4"/>
  <c r="AC165" i="4"/>
  <c r="AD165" i="4" s="1"/>
  <c r="S165" i="4"/>
  <c r="F165" i="4"/>
  <c r="AE164" i="4"/>
  <c r="AD164" i="4"/>
  <c r="AC164" i="4"/>
  <c r="S164" i="4"/>
  <c r="F164" i="4"/>
  <c r="AE163" i="4"/>
  <c r="AD163" i="4"/>
  <c r="AC163" i="4"/>
  <c r="S163" i="4"/>
  <c r="F163" i="4"/>
  <c r="AE162" i="4"/>
  <c r="AC162" i="4"/>
  <c r="AD162" i="4" s="1"/>
  <c r="S162" i="4"/>
  <c r="F162" i="4"/>
  <c r="AE161" i="4"/>
  <c r="AC161" i="4"/>
  <c r="AD161" i="4" s="1"/>
  <c r="S161" i="4"/>
  <c r="F161" i="4"/>
  <c r="AE160" i="4"/>
  <c r="AC160" i="4"/>
  <c r="AD160" i="4" s="1"/>
  <c r="S160" i="4"/>
  <c r="F160" i="4"/>
  <c r="AE159" i="4"/>
  <c r="AC159" i="4"/>
  <c r="AD159" i="4" s="1"/>
  <c r="S159" i="4"/>
  <c r="F159" i="4"/>
  <c r="AE158" i="4"/>
  <c r="AC158" i="4"/>
  <c r="AD158" i="4" s="1"/>
  <c r="S158" i="4"/>
  <c r="F158" i="4"/>
  <c r="AE157" i="4"/>
  <c r="AC157" i="4"/>
  <c r="AD157" i="4" s="1"/>
  <c r="S157" i="4"/>
  <c r="F157" i="4"/>
  <c r="AE156" i="4"/>
  <c r="AD156" i="4"/>
  <c r="AC156" i="4"/>
  <c r="S156" i="4"/>
  <c r="F156" i="4"/>
  <c r="AE155" i="4"/>
  <c r="AD155" i="4"/>
  <c r="AC155" i="4"/>
  <c r="S155" i="4"/>
  <c r="F155" i="4"/>
  <c r="AE154" i="4"/>
  <c r="AC154" i="4"/>
  <c r="AD154" i="4" s="1"/>
  <c r="S154" i="4"/>
  <c r="F154" i="4"/>
  <c r="AE153" i="4"/>
  <c r="AC153" i="4"/>
  <c r="AD153" i="4" s="1"/>
  <c r="S153" i="4"/>
  <c r="F153" i="4"/>
  <c r="AE152" i="4"/>
  <c r="AC152" i="4"/>
  <c r="AD152" i="4" s="1"/>
  <c r="S152" i="4"/>
  <c r="F152" i="4"/>
  <c r="AE151" i="4"/>
  <c r="AD151" i="4"/>
  <c r="AC151" i="4"/>
  <c r="S151" i="4"/>
  <c r="F151" i="4"/>
  <c r="AE150" i="4"/>
  <c r="AC150" i="4"/>
  <c r="AD150" i="4" s="1"/>
  <c r="S150" i="4"/>
  <c r="F150" i="4"/>
  <c r="AE149" i="4"/>
  <c r="AC149" i="4"/>
  <c r="AD149" i="4" s="1"/>
  <c r="S149" i="4"/>
  <c r="F149" i="4"/>
  <c r="AE148" i="4"/>
  <c r="AD148" i="4"/>
  <c r="AC148" i="4"/>
  <c r="S148" i="4"/>
  <c r="F148" i="4"/>
  <c r="AE147" i="4"/>
  <c r="AD147" i="4"/>
  <c r="AC147" i="4"/>
  <c r="S147" i="4"/>
  <c r="F147" i="4"/>
  <c r="AE146" i="4"/>
  <c r="AC146" i="4"/>
  <c r="AD146" i="4" s="1"/>
  <c r="S146" i="4"/>
  <c r="F146" i="4"/>
  <c r="AE145" i="4"/>
  <c r="AC145" i="4"/>
  <c r="AD145" i="4" s="1"/>
  <c r="S145" i="4"/>
  <c r="F145" i="4"/>
  <c r="AE144" i="4"/>
  <c r="AC144" i="4"/>
  <c r="AD144" i="4" s="1"/>
  <c r="S144" i="4"/>
  <c r="F144" i="4"/>
  <c r="AE143" i="4"/>
  <c r="AC143" i="4"/>
  <c r="AD143" i="4" s="1"/>
  <c r="S143" i="4"/>
  <c r="F143" i="4"/>
  <c r="AE142" i="4"/>
  <c r="AC142" i="4"/>
  <c r="AD142" i="4" s="1"/>
  <c r="S142" i="4"/>
  <c r="F142" i="4"/>
  <c r="AE141" i="4"/>
  <c r="AC141" i="4"/>
  <c r="AD141" i="4" s="1"/>
  <c r="S141" i="4"/>
  <c r="F141" i="4"/>
  <c r="AE140" i="4"/>
  <c r="AD140" i="4"/>
  <c r="AC140" i="4"/>
  <c r="S140" i="4"/>
  <c r="F140" i="4"/>
  <c r="AE139" i="4"/>
  <c r="AD139" i="4"/>
  <c r="AC139" i="4"/>
  <c r="S139" i="4"/>
  <c r="F139" i="4"/>
  <c r="AE138" i="4"/>
  <c r="AC138" i="4"/>
  <c r="AD138" i="4" s="1"/>
  <c r="S138" i="4"/>
  <c r="F138" i="4"/>
  <c r="AE137" i="4"/>
  <c r="AC137" i="4"/>
  <c r="AD137" i="4" s="1"/>
  <c r="S137" i="4"/>
  <c r="F137" i="4"/>
  <c r="AE136" i="4"/>
  <c r="AC136" i="4"/>
  <c r="AD136" i="4" s="1"/>
  <c r="S136" i="4"/>
  <c r="F136" i="4"/>
  <c r="AE135" i="4"/>
  <c r="AC135" i="4"/>
  <c r="AD135" i="4" s="1"/>
  <c r="S135" i="4"/>
  <c r="F135" i="4"/>
  <c r="AE134" i="4"/>
  <c r="AC134" i="4"/>
  <c r="AD134" i="4" s="1"/>
  <c r="S134" i="4"/>
  <c r="F134" i="4"/>
  <c r="AE133" i="4"/>
  <c r="AC133" i="4"/>
  <c r="AD133" i="4" s="1"/>
  <c r="S133" i="4"/>
  <c r="F133" i="4"/>
  <c r="AE132" i="4"/>
  <c r="AD132" i="4"/>
  <c r="AC132" i="4"/>
  <c r="S132" i="4"/>
  <c r="F132" i="4"/>
  <c r="AE131" i="4"/>
  <c r="AD131" i="4"/>
  <c r="AC131" i="4"/>
  <c r="S131" i="4"/>
  <c r="F131" i="4"/>
  <c r="AE130" i="4"/>
  <c r="AC130" i="4"/>
  <c r="AD130" i="4" s="1"/>
  <c r="S130" i="4"/>
  <c r="F130" i="4"/>
  <c r="AE129" i="4"/>
  <c r="AC129" i="4"/>
  <c r="AD129" i="4" s="1"/>
  <c r="S129" i="4"/>
  <c r="F129" i="4"/>
  <c r="AE128" i="4"/>
  <c r="AC128" i="4"/>
  <c r="AD128" i="4" s="1"/>
  <c r="S128" i="4"/>
  <c r="F128" i="4"/>
  <c r="AE127" i="4"/>
  <c r="AC127" i="4"/>
  <c r="AD127" i="4" s="1"/>
  <c r="S127" i="4"/>
  <c r="F127" i="4"/>
  <c r="AE126" i="4"/>
  <c r="AC126" i="4"/>
  <c r="AD126" i="4" s="1"/>
  <c r="S126" i="4"/>
  <c r="F126" i="4"/>
  <c r="AE125" i="4"/>
  <c r="AD125" i="4"/>
  <c r="AC125" i="4"/>
  <c r="S125" i="4"/>
  <c r="F125" i="4"/>
  <c r="AE124" i="4"/>
  <c r="AD124" i="4"/>
  <c r="AC124" i="4"/>
  <c r="S124" i="4"/>
  <c r="F124" i="4"/>
  <c r="AE123" i="4"/>
  <c r="AD123" i="4"/>
  <c r="AC123" i="4"/>
  <c r="S123" i="4"/>
  <c r="F123" i="4"/>
  <c r="AE122" i="4"/>
  <c r="AC122" i="4"/>
  <c r="AD122" i="4" s="1"/>
  <c r="S122" i="4"/>
  <c r="F122" i="4"/>
  <c r="AE121" i="4"/>
  <c r="AC121" i="4"/>
  <c r="AD121" i="4" s="1"/>
  <c r="S121" i="4"/>
  <c r="F121" i="4"/>
  <c r="AE120" i="4"/>
  <c r="AD120" i="4"/>
  <c r="AC120" i="4"/>
  <c r="S120" i="4"/>
  <c r="F120" i="4"/>
  <c r="AE119" i="4"/>
  <c r="AC119" i="4"/>
  <c r="AD119" i="4" s="1"/>
  <c r="S119" i="4"/>
  <c r="F119" i="4"/>
  <c r="AE118" i="4"/>
  <c r="AC118" i="4"/>
  <c r="AD118" i="4" s="1"/>
  <c r="S118" i="4"/>
  <c r="F118" i="4"/>
  <c r="AE117" i="4"/>
  <c r="AD117" i="4"/>
  <c r="AC117" i="4"/>
  <c r="S117" i="4"/>
  <c r="F117" i="4"/>
  <c r="AE116" i="4"/>
  <c r="AD116" i="4"/>
  <c r="AC116" i="4"/>
  <c r="S116" i="4"/>
  <c r="F116" i="4"/>
  <c r="AE115" i="4"/>
  <c r="AD115" i="4"/>
  <c r="AC115" i="4"/>
  <c r="S115" i="4"/>
  <c r="F115" i="4"/>
  <c r="AE114" i="4"/>
  <c r="AC114" i="4"/>
  <c r="AD114" i="4" s="1"/>
  <c r="S114" i="4"/>
  <c r="F114" i="4"/>
  <c r="AE113" i="4"/>
  <c r="AD113" i="4"/>
  <c r="AC113" i="4"/>
  <c r="S113" i="4"/>
  <c r="F113" i="4"/>
  <c r="AE112" i="4"/>
  <c r="AD112" i="4"/>
  <c r="AC112" i="4"/>
  <c r="S112" i="4"/>
  <c r="F112" i="4"/>
  <c r="AE111" i="4"/>
  <c r="AC111" i="4"/>
  <c r="AD111" i="4" s="1"/>
  <c r="S111" i="4"/>
  <c r="F111" i="4"/>
  <c r="AE110" i="4"/>
  <c r="AC110" i="4"/>
  <c r="AD110" i="4" s="1"/>
  <c r="S110" i="4"/>
  <c r="F110" i="4"/>
  <c r="AE109" i="4"/>
  <c r="AC109" i="4"/>
  <c r="AD109" i="4" s="1"/>
  <c r="S109" i="4"/>
  <c r="F109" i="4"/>
  <c r="AE108" i="4"/>
  <c r="AD108" i="4"/>
  <c r="AC108" i="4"/>
  <c r="S108" i="4"/>
  <c r="F108" i="4"/>
  <c r="AE107" i="4"/>
  <c r="AD107" i="4"/>
  <c r="AC107" i="4"/>
  <c r="S107" i="4"/>
  <c r="F107" i="4"/>
  <c r="AE106" i="4"/>
  <c r="AC106" i="4"/>
  <c r="AD106" i="4" s="1"/>
  <c r="S106" i="4"/>
  <c r="F106" i="4"/>
  <c r="AE105" i="4"/>
  <c r="AD105" i="4"/>
  <c r="AC105" i="4"/>
  <c r="S105" i="4"/>
  <c r="F105" i="4"/>
  <c r="AE104" i="4"/>
  <c r="AC104" i="4"/>
  <c r="AD104" i="4" s="1"/>
  <c r="S104" i="4"/>
  <c r="F104" i="4"/>
  <c r="AE103" i="4"/>
  <c r="AC103" i="4"/>
  <c r="AD103" i="4" s="1"/>
  <c r="S103" i="4"/>
  <c r="F103" i="4"/>
  <c r="AE102" i="4"/>
  <c r="AC102" i="4"/>
  <c r="AD102" i="4" s="1"/>
  <c r="S102" i="4"/>
  <c r="F102" i="4"/>
  <c r="AE101" i="4"/>
  <c r="AD101" i="4"/>
  <c r="AC101" i="4"/>
  <c r="S101" i="4"/>
  <c r="F101" i="4"/>
  <c r="AE100" i="4"/>
  <c r="AD100" i="4"/>
  <c r="AC100" i="4"/>
  <c r="S100" i="4"/>
  <c r="F100" i="4"/>
  <c r="AE99" i="4"/>
  <c r="AD99" i="4"/>
  <c r="AC99" i="4"/>
  <c r="S99" i="4"/>
  <c r="F99" i="4"/>
  <c r="AE98" i="4"/>
  <c r="AC98" i="4"/>
  <c r="AD98" i="4" s="1"/>
  <c r="S98" i="4"/>
  <c r="F98" i="4"/>
  <c r="AE97" i="4"/>
  <c r="AC97" i="4"/>
  <c r="AD97" i="4" s="1"/>
  <c r="S97" i="4"/>
  <c r="F97" i="4"/>
  <c r="AE96" i="4"/>
  <c r="AD96" i="4"/>
  <c r="AC96" i="4"/>
  <c r="S96" i="4"/>
  <c r="F96" i="4"/>
  <c r="AE95" i="4"/>
  <c r="AD95" i="4"/>
  <c r="AC95" i="4"/>
  <c r="S95" i="4"/>
  <c r="F95" i="4"/>
  <c r="AE94" i="4"/>
  <c r="AC94" i="4"/>
  <c r="AD94" i="4" s="1"/>
  <c r="S94" i="4"/>
  <c r="F94" i="4"/>
  <c r="AE93" i="4"/>
  <c r="AD93" i="4"/>
  <c r="AC93" i="4"/>
  <c r="S93" i="4"/>
  <c r="F93" i="4"/>
  <c r="AE92" i="4"/>
  <c r="AD92" i="4"/>
  <c r="AC92" i="4"/>
  <c r="S92" i="4"/>
  <c r="F92" i="4"/>
  <c r="AE91" i="4"/>
  <c r="AD91" i="4"/>
  <c r="AC91" i="4"/>
  <c r="S91" i="4"/>
  <c r="F91" i="4"/>
  <c r="AE90" i="4"/>
  <c r="AC90" i="4"/>
  <c r="AD90" i="4" s="1"/>
  <c r="S90" i="4"/>
  <c r="F90" i="4"/>
  <c r="AE89" i="4"/>
  <c r="AD89" i="4"/>
  <c r="AC89" i="4"/>
  <c r="S89" i="4"/>
  <c r="F89" i="4"/>
  <c r="AE88" i="4"/>
  <c r="AD88" i="4"/>
  <c r="AC88" i="4"/>
  <c r="S88" i="4"/>
  <c r="F88" i="4"/>
  <c r="AE87" i="4"/>
  <c r="AC87" i="4"/>
  <c r="AD87" i="4" s="1"/>
  <c r="S87" i="4"/>
  <c r="F87" i="4"/>
  <c r="AE86" i="4"/>
  <c r="AC86" i="4"/>
  <c r="AD86" i="4" s="1"/>
  <c r="S86" i="4"/>
  <c r="F86" i="4"/>
  <c r="AE85" i="4"/>
  <c r="AC85" i="4"/>
  <c r="AD85" i="4" s="1"/>
  <c r="S85" i="4"/>
  <c r="F85" i="4"/>
  <c r="AE84" i="4"/>
  <c r="AD84" i="4"/>
  <c r="AC84" i="4"/>
  <c r="S84" i="4"/>
  <c r="F84" i="4"/>
  <c r="AE83" i="4"/>
  <c r="AD83" i="4"/>
  <c r="AC83" i="4"/>
  <c r="S83" i="4"/>
  <c r="F83" i="4"/>
  <c r="AE82" i="4"/>
  <c r="AC82" i="4"/>
  <c r="AD82" i="4" s="1"/>
  <c r="S82" i="4"/>
  <c r="F82" i="4"/>
  <c r="AE81" i="4"/>
  <c r="AD81" i="4"/>
  <c r="AC81" i="4"/>
  <c r="S81" i="4"/>
  <c r="F81" i="4"/>
  <c r="AE80" i="4"/>
  <c r="AC80" i="4"/>
  <c r="AD80" i="4" s="1"/>
  <c r="S80" i="4"/>
  <c r="F80" i="4"/>
  <c r="AE79" i="4"/>
  <c r="AD79" i="4"/>
  <c r="AC79" i="4"/>
  <c r="S79" i="4"/>
  <c r="F79" i="4"/>
  <c r="AE78" i="4"/>
  <c r="AC78" i="4"/>
  <c r="AD78" i="4" s="1"/>
  <c r="S78" i="4"/>
  <c r="F78" i="4"/>
  <c r="AE77" i="4"/>
  <c r="AC77" i="4"/>
  <c r="AD77" i="4" s="1"/>
  <c r="S77" i="4"/>
  <c r="F77" i="4"/>
  <c r="AE76" i="4"/>
  <c r="AC76" i="4"/>
  <c r="AD76" i="4" s="1"/>
  <c r="S76" i="4"/>
  <c r="F76" i="4"/>
  <c r="AE75" i="4"/>
  <c r="AC75" i="4"/>
  <c r="AD75" i="4" s="1"/>
  <c r="S75" i="4"/>
  <c r="F75" i="4"/>
  <c r="AE74" i="4"/>
  <c r="AD74" i="4"/>
  <c r="AC74" i="4"/>
  <c r="S74" i="4"/>
  <c r="F74" i="4"/>
  <c r="AE73" i="4"/>
  <c r="AD73" i="4"/>
  <c r="AC73" i="4"/>
  <c r="S73" i="4"/>
  <c r="F73" i="4"/>
  <c r="AE72" i="4"/>
  <c r="AC72" i="4"/>
  <c r="AD72" i="4" s="1"/>
  <c r="S72" i="4"/>
  <c r="F72" i="4"/>
  <c r="AE71" i="4"/>
  <c r="AD71" i="4"/>
  <c r="AC71" i="4"/>
  <c r="S71" i="4"/>
  <c r="F71" i="4"/>
  <c r="AE70" i="4"/>
  <c r="AD70" i="4"/>
  <c r="AC70" i="4"/>
  <c r="S70" i="4"/>
  <c r="F70" i="4"/>
  <c r="AE69" i="4"/>
  <c r="AC69" i="4"/>
  <c r="AD69" i="4" s="1"/>
  <c r="S69" i="4"/>
  <c r="F69" i="4"/>
  <c r="AE68" i="4"/>
  <c r="AC68" i="4"/>
  <c r="AD68" i="4" s="1"/>
  <c r="S68" i="4"/>
  <c r="F68" i="4"/>
  <c r="AE67" i="4"/>
  <c r="AC67" i="4"/>
  <c r="AD67" i="4" s="1"/>
  <c r="S67" i="4"/>
  <c r="F67" i="4"/>
  <c r="AE66" i="4"/>
  <c r="AD66" i="4"/>
  <c r="AC66" i="4"/>
  <c r="S66" i="4"/>
  <c r="F66" i="4"/>
  <c r="AE65" i="4"/>
  <c r="AD65" i="4"/>
  <c r="AC65" i="4"/>
  <c r="S65" i="4"/>
  <c r="F65" i="4"/>
  <c r="AE64" i="4"/>
  <c r="AC64" i="4"/>
  <c r="AD64" i="4" s="1"/>
  <c r="S64" i="4"/>
  <c r="F64" i="4"/>
  <c r="AE63" i="4"/>
  <c r="AD63" i="4"/>
  <c r="AC63" i="4"/>
  <c r="S63" i="4"/>
  <c r="F63" i="4"/>
  <c r="AE62" i="4"/>
  <c r="AC62" i="4"/>
  <c r="AD62" i="4" s="1"/>
  <c r="S62" i="4"/>
  <c r="F62" i="4"/>
  <c r="AE61" i="4"/>
  <c r="AD61" i="4"/>
  <c r="AC61" i="4"/>
  <c r="S61" i="4"/>
  <c r="F61" i="4"/>
  <c r="AE60" i="4"/>
  <c r="AC60" i="4"/>
  <c r="AD60" i="4" s="1"/>
  <c r="S60" i="4"/>
  <c r="F60" i="4"/>
  <c r="AE59" i="4"/>
  <c r="AC59" i="4"/>
  <c r="AD59" i="4" s="1"/>
  <c r="S59" i="4"/>
  <c r="F59" i="4"/>
  <c r="AE58" i="4"/>
  <c r="AD58" i="4"/>
  <c r="AC58" i="4"/>
  <c r="S58" i="4"/>
  <c r="F58" i="4"/>
  <c r="AE57" i="4"/>
  <c r="AD57" i="4"/>
  <c r="AC57" i="4"/>
  <c r="S57" i="4"/>
  <c r="F57" i="4"/>
  <c r="AE56" i="4"/>
  <c r="AC56" i="4"/>
  <c r="AD56" i="4" s="1"/>
  <c r="S56" i="4"/>
  <c r="F56" i="4"/>
  <c r="AE55" i="4"/>
  <c r="AD55" i="4"/>
  <c r="AC55" i="4"/>
  <c r="S55" i="4"/>
  <c r="F55" i="4"/>
  <c r="AE54" i="4"/>
  <c r="AD54" i="4"/>
  <c r="AC54" i="4"/>
  <c r="S54" i="4"/>
  <c r="F54" i="4"/>
  <c r="AE53" i="4"/>
  <c r="AD53" i="4"/>
  <c r="AC53" i="4"/>
  <c r="S53" i="4"/>
  <c r="F53" i="4"/>
  <c r="AE52" i="4"/>
  <c r="AC52" i="4"/>
  <c r="AD52" i="4" s="1"/>
  <c r="S52" i="4"/>
  <c r="F52" i="4"/>
  <c r="AE51" i="4"/>
  <c r="AC51" i="4"/>
  <c r="AD51" i="4" s="1"/>
  <c r="S51" i="4"/>
  <c r="F51" i="4"/>
  <c r="AE50" i="4"/>
  <c r="AD50" i="4"/>
  <c r="AC50" i="4"/>
  <c r="S50" i="4"/>
  <c r="F50" i="4"/>
  <c r="AE49" i="4"/>
  <c r="AD49" i="4"/>
  <c r="AC49" i="4"/>
  <c r="S49" i="4"/>
  <c r="F49" i="4"/>
  <c r="AE48" i="4"/>
  <c r="AC48" i="4"/>
  <c r="AD48" i="4" s="1"/>
  <c r="S48" i="4"/>
  <c r="F48" i="4"/>
  <c r="AE47" i="4"/>
  <c r="AD47" i="4"/>
  <c r="AC47" i="4"/>
  <c r="S47" i="4"/>
  <c r="F47" i="4"/>
  <c r="AE46" i="4"/>
  <c r="AD46" i="4"/>
  <c r="AC46" i="4"/>
  <c r="S46" i="4"/>
  <c r="F46" i="4"/>
  <c r="AE45" i="4"/>
  <c r="AD45" i="4"/>
  <c r="AC45" i="4"/>
  <c r="S45" i="4"/>
  <c r="F45" i="4"/>
  <c r="AE44" i="4"/>
  <c r="AC44" i="4"/>
  <c r="AD44" i="4" s="1"/>
  <c r="S44" i="4"/>
  <c r="F44" i="4"/>
  <c r="AE43" i="4"/>
  <c r="AC43" i="4"/>
  <c r="AD43" i="4" s="1"/>
  <c r="S43" i="4"/>
  <c r="F43" i="4"/>
  <c r="AE42" i="4"/>
  <c r="AD42" i="4"/>
  <c r="AC42" i="4"/>
  <c r="S42" i="4"/>
  <c r="F42" i="4"/>
  <c r="AE41" i="4"/>
  <c r="AD41" i="4"/>
  <c r="AC41" i="4"/>
  <c r="S41" i="4"/>
  <c r="F41" i="4"/>
  <c r="AE40" i="4"/>
  <c r="AC40" i="4"/>
  <c r="AD40" i="4" s="1"/>
  <c r="S40" i="4"/>
  <c r="F40" i="4"/>
  <c r="AE39" i="4"/>
  <c r="AD39" i="4"/>
  <c r="AC39" i="4"/>
  <c r="S39" i="4"/>
  <c r="F39" i="4"/>
  <c r="AE38" i="4"/>
  <c r="AC38" i="4"/>
  <c r="AD38" i="4" s="1"/>
  <c r="S38" i="4"/>
  <c r="F38" i="4"/>
  <c r="AE37" i="4"/>
  <c r="AD37" i="4"/>
  <c r="AC37" i="4"/>
  <c r="S37" i="4"/>
  <c r="F37" i="4"/>
  <c r="AE36" i="4"/>
  <c r="AC36" i="4"/>
  <c r="AD36" i="4" s="1"/>
  <c r="S36" i="4"/>
  <c r="F36" i="4"/>
  <c r="AE35" i="4"/>
  <c r="AC35" i="4"/>
  <c r="AD35" i="4" s="1"/>
  <c r="S35" i="4"/>
  <c r="F35" i="4"/>
  <c r="AE34" i="4"/>
  <c r="AD34" i="4"/>
  <c r="AC34" i="4"/>
  <c r="S34" i="4"/>
  <c r="F34" i="4"/>
  <c r="AE33" i="4"/>
  <c r="AD33" i="4"/>
  <c r="AC33" i="4"/>
  <c r="S33" i="4"/>
  <c r="F33" i="4"/>
  <c r="AE32" i="4"/>
  <c r="AC32" i="4"/>
  <c r="AD32" i="4" s="1"/>
  <c r="S32" i="4"/>
  <c r="F32" i="4"/>
  <c r="AE31" i="4"/>
  <c r="AD31" i="4"/>
  <c r="AC31" i="4"/>
  <c r="S31" i="4"/>
  <c r="F31" i="4"/>
  <c r="AE30" i="4"/>
  <c r="AD30" i="4"/>
  <c r="AC30" i="4"/>
  <c r="S30" i="4"/>
  <c r="F30" i="4"/>
  <c r="AE29" i="4"/>
  <c r="AD29" i="4"/>
  <c r="AC29" i="4"/>
  <c r="S29" i="4"/>
  <c r="F29" i="4"/>
  <c r="AE28" i="4"/>
  <c r="AC28" i="4"/>
  <c r="AD28" i="4" s="1"/>
  <c r="S28" i="4"/>
  <c r="F28" i="4"/>
  <c r="AE27" i="4"/>
  <c r="AC27" i="4"/>
  <c r="AD27" i="4" s="1"/>
  <c r="S27" i="4"/>
  <c r="F27" i="4"/>
  <c r="AE26" i="4"/>
  <c r="AD26" i="4"/>
  <c r="AC26" i="4"/>
  <c r="S26" i="4"/>
  <c r="F26" i="4"/>
  <c r="B26" i="4"/>
  <c r="AE25" i="4"/>
  <c r="AC25" i="4"/>
  <c r="AD25" i="4" s="1"/>
  <c r="S25" i="4"/>
  <c r="F25" i="4"/>
  <c r="AE24" i="4"/>
  <c r="AC24" i="4"/>
  <c r="AD24" i="4" s="1"/>
  <c r="S24" i="4"/>
  <c r="F24" i="4"/>
  <c r="AE23" i="4"/>
  <c r="AC23" i="4"/>
  <c r="AD23" i="4" s="1"/>
  <c r="S23" i="4"/>
  <c r="F23" i="4"/>
  <c r="B23" i="4"/>
  <c r="AE22" i="4"/>
  <c r="AC22" i="4"/>
  <c r="AD22" i="4" s="1"/>
  <c r="S22" i="4"/>
  <c r="F22" i="4"/>
  <c r="AE21" i="4"/>
  <c r="AC21" i="4"/>
  <c r="AD21" i="4" s="1"/>
  <c r="S21" i="4"/>
  <c r="F21" i="4"/>
  <c r="AE20" i="4"/>
  <c r="AC20" i="4"/>
  <c r="AD20" i="4" s="1"/>
  <c r="S20" i="4"/>
  <c r="F20" i="4"/>
  <c r="AE19" i="4"/>
  <c r="AC19" i="4"/>
  <c r="AD19" i="4" s="1"/>
  <c r="S19" i="4"/>
  <c r="F19" i="4"/>
  <c r="AE18" i="4"/>
  <c r="AC18" i="4"/>
  <c r="AD18" i="4" s="1"/>
  <c r="S18" i="4"/>
  <c r="F18" i="4"/>
  <c r="AE17" i="4"/>
  <c r="AC17" i="4"/>
  <c r="AD17" i="4" s="1"/>
  <c r="S17" i="4"/>
  <c r="F17" i="4"/>
  <c r="AE16" i="4"/>
  <c r="AC16" i="4"/>
  <c r="AD16" i="4" s="1"/>
  <c r="S16" i="4"/>
  <c r="F16" i="4"/>
  <c r="AE15" i="4"/>
  <c r="AC15" i="4"/>
  <c r="AD15" i="4" s="1"/>
  <c r="S15" i="4"/>
  <c r="F15" i="4"/>
  <c r="B15" i="4"/>
  <c r="AE14" i="4"/>
  <c r="AD14" i="4"/>
  <c r="AC14" i="4"/>
  <c r="S14" i="4"/>
  <c r="F14" i="4"/>
  <c r="AE13" i="4"/>
  <c r="AC13" i="4"/>
  <c r="AD13" i="4" s="1"/>
  <c r="S13" i="4"/>
  <c r="F13" i="4"/>
  <c r="AE12" i="4"/>
  <c r="AC12" i="4"/>
  <c r="AD12" i="4" s="1"/>
  <c r="S12" i="4"/>
  <c r="F12" i="4"/>
  <c r="AE11" i="4"/>
  <c r="AC11" i="4"/>
  <c r="AD11" i="4" s="1"/>
  <c r="S11" i="4"/>
  <c r="F11" i="4"/>
  <c r="AE10" i="4"/>
  <c r="AC10" i="4"/>
  <c r="AD10" i="4" s="1"/>
  <c r="S10" i="4"/>
  <c r="F10" i="4"/>
  <c r="AE9" i="4"/>
  <c r="AC9" i="4"/>
  <c r="AD9" i="4" s="1"/>
  <c r="S9" i="4"/>
  <c r="F9" i="4"/>
  <c r="AE8" i="4"/>
  <c r="AC8" i="4"/>
  <c r="AD8" i="4" s="1"/>
  <c r="S8" i="4"/>
  <c r="F8" i="4"/>
  <c r="AE7" i="4"/>
  <c r="AC7" i="4"/>
  <c r="AD7" i="4" s="1"/>
  <c r="S7" i="4"/>
  <c r="F7" i="4"/>
  <c r="AC6" i="4"/>
  <c r="AD6" i="4" s="1"/>
  <c r="S6" i="4"/>
  <c r="F6" i="4"/>
  <c r="AE5" i="4"/>
  <c r="AG5" i="4" s="1"/>
  <c r="AG6" i="4" s="1"/>
  <c r="AG7" i="4" s="1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C5" i="4"/>
  <c r="S5" i="4"/>
  <c r="F5" i="4"/>
  <c r="AD5" i="4" s="1"/>
  <c r="AF5" i="4" s="1"/>
  <c r="F10" i="1" l="1"/>
  <c r="F9" i="1"/>
  <c r="AG34" i="4"/>
  <c r="AG35" i="4" s="1"/>
  <c r="AG36" i="4" s="1"/>
  <c r="AG37" i="4" s="1"/>
  <c r="AG38" i="4" s="1"/>
  <c r="AG39" i="4" s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AG72" i="4" s="1"/>
  <c r="AG73" i="4" s="1"/>
  <c r="AG74" i="4" s="1"/>
  <c r="AG75" i="4" s="1"/>
  <c r="AG76" i="4" s="1"/>
  <c r="B10" i="1"/>
  <c r="D21" i="13"/>
  <c r="F21" i="13" s="1"/>
  <c r="E15" i="13"/>
  <c r="F15" i="13" s="1"/>
  <c r="E19" i="13"/>
  <c r="F19" i="13" s="1"/>
  <c r="A23" i="5"/>
  <c r="J13" i="5"/>
  <c r="J12" i="5"/>
  <c r="J19" i="5"/>
  <c r="J7" i="5"/>
  <c r="J10" i="5"/>
  <c r="J4" i="5"/>
  <c r="J23" i="5"/>
  <c r="J24" i="5"/>
  <c r="J5" i="5"/>
  <c r="J11" i="5"/>
  <c r="J8" i="5"/>
  <c r="J16" i="5"/>
  <c r="J17" i="5"/>
  <c r="J15" i="5"/>
  <c r="J22" i="5"/>
  <c r="J21" i="5"/>
  <c r="J18" i="5"/>
  <c r="J9" i="5"/>
  <c r="M6" i="5"/>
  <c r="M21" i="5"/>
  <c r="J20" i="5"/>
  <c r="J14" i="5"/>
  <c r="M18" i="5"/>
  <c r="B12" i="22"/>
  <c r="S30" i="14"/>
  <c r="T30" i="14"/>
  <c r="D10" i="19"/>
  <c r="M12" i="5"/>
  <c r="N12" i="5" s="1"/>
  <c r="O12" i="5" s="1"/>
  <c r="P12" i="5" s="1"/>
  <c r="F5" i="7"/>
  <c r="G5" i="7" s="1"/>
  <c r="B17" i="22"/>
  <c r="B16" i="22"/>
  <c r="B29" i="22"/>
  <c r="B20" i="22"/>
  <c r="B26" i="22"/>
  <c r="B19" i="22"/>
  <c r="B27" i="22"/>
  <c r="B28" i="22"/>
  <c r="M5" i="14"/>
  <c r="AG77" i="4"/>
  <c r="AG78" i="4" s="1"/>
  <c r="AG79" i="4" s="1"/>
  <c r="AG80" i="4" s="1"/>
  <c r="AG81" i="4" s="1"/>
  <c r="AG82" i="4" s="1"/>
  <c r="AG83" i="4" s="1"/>
  <c r="AG84" i="4" s="1"/>
  <c r="AG85" i="4" s="1"/>
  <c r="AG86" i="4" s="1"/>
  <c r="AG87" i="4" s="1"/>
  <c r="AG88" i="4" s="1"/>
  <c r="AG89" i="4" s="1"/>
  <c r="AG90" i="4" s="1"/>
  <c r="AG91" i="4" s="1"/>
  <c r="AG92" i="4" s="1"/>
  <c r="AG93" i="4" s="1"/>
  <c r="AG94" i="4" s="1"/>
  <c r="AG95" i="4" s="1"/>
  <c r="AG96" i="4" s="1"/>
  <c r="AG97" i="4" s="1"/>
  <c r="AG98" i="4" s="1"/>
  <c r="AG99" i="4" s="1"/>
  <c r="AG100" i="4" s="1"/>
  <c r="AG101" i="4" s="1"/>
  <c r="AG102" i="4" s="1"/>
  <c r="AG103" i="4" s="1"/>
  <c r="AG104" i="4" s="1"/>
  <c r="AG105" i="4" s="1"/>
  <c r="AG106" i="4" s="1"/>
  <c r="AG107" i="4" s="1"/>
  <c r="AG108" i="4" s="1"/>
  <c r="AG109" i="4" s="1"/>
  <c r="AG110" i="4" s="1"/>
  <c r="AG111" i="4" s="1"/>
  <c r="AG112" i="4" s="1"/>
  <c r="AG113" i="4" s="1"/>
  <c r="AG114" i="4" s="1"/>
  <c r="AG115" i="4" s="1"/>
  <c r="AG116" i="4" s="1"/>
  <c r="AG117" i="4" s="1"/>
  <c r="AG118" i="4" s="1"/>
  <c r="AG119" i="4" s="1"/>
  <c r="AG120" i="4" s="1"/>
  <c r="AG121" i="4" s="1"/>
  <c r="AG122" i="4" s="1"/>
  <c r="AG123" i="4" s="1"/>
  <c r="AG124" i="4" s="1"/>
  <c r="AG125" i="4" s="1"/>
  <c r="AG126" i="4" s="1"/>
  <c r="AG127" i="4" s="1"/>
  <c r="AG128" i="4" s="1"/>
  <c r="AG129" i="4" s="1"/>
  <c r="AG130" i="4" s="1"/>
  <c r="AG131" i="4" s="1"/>
  <c r="AG132" i="4" s="1"/>
  <c r="AG133" i="4" s="1"/>
  <c r="AG134" i="4" s="1"/>
  <c r="AG135" i="4" s="1"/>
  <c r="AG136" i="4" s="1"/>
  <c r="AG137" i="4" s="1"/>
  <c r="AF6" i="4"/>
  <c r="J5" i="4"/>
  <c r="D13" i="19"/>
  <c r="B15" i="22"/>
  <c r="O17" i="13"/>
  <c r="P17" i="13" s="1"/>
  <c r="P14" i="13"/>
  <c r="O16" i="13"/>
  <c r="P16" i="13" s="1"/>
  <c r="D21" i="19"/>
  <c r="B23" i="22"/>
  <c r="D29" i="19"/>
  <c r="B31" i="22"/>
  <c r="E20" i="13"/>
  <c r="F20" i="13" s="1"/>
  <c r="E18" i="13"/>
  <c r="F18" i="13" s="1"/>
  <c r="E14" i="13"/>
  <c r="B11" i="1"/>
  <c r="B12" i="1" s="1"/>
  <c r="U90" i="14"/>
  <c r="AM30" i="14"/>
  <c r="U60" i="14"/>
  <c r="M11" i="5"/>
  <c r="H33" i="15"/>
  <c r="I32" i="15" s="1"/>
  <c r="I33" i="15" s="1"/>
  <c r="H28" i="15"/>
  <c r="I28" i="15" s="1"/>
  <c r="M19" i="5"/>
  <c r="D12" i="19"/>
  <c r="B14" i="22"/>
  <c r="D20" i="19"/>
  <c r="B22" i="22"/>
  <c r="D28" i="19"/>
  <c r="AG30" i="14"/>
  <c r="AF30" i="14"/>
  <c r="T90" i="14"/>
  <c r="AE30" i="14"/>
  <c r="AD30" i="14"/>
  <c r="T60" i="14"/>
  <c r="M13" i="5"/>
  <c r="D11" i="19"/>
  <c r="B13" i="22"/>
  <c r="D22" i="19"/>
  <c r="J6" i="1"/>
  <c r="D23" i="19"/>
  <c r="B25" i="22"/>
  <c r="R90" i="14"/>
  <c r="R30" i="14"/>
  <c r="R60" i="14"/>
  <c r="D16" i="19"/>
  <c r="S60" i="14"/>
  <c r="Z30" i="14"/>
  <c r="X30" i="14"/>
  <c r="B21" i="22"/>
  <c r="N18" i="5" l="1"/>
  <c r="O18" i="5" s="1"/>
  <c r="P18" i="5" s="1"/>
  <c r="N21" i="5"/>
  <c r="O21" i="5" s="1"/>
  <c r="P21" i="5" s="1"/>
  <c r="N6" i="5"/>
  <c r="O6" i="5" s="1"/>
  <c r="P6" i="5" s="1"/>
  <c r="M20" i="5"/>
  <c r="N20" i="5" s="1"/>
  <c r="O20" i="5" s="1"/>
  <c r="P20" i="5" s="1"/>
  <c r="N19" i="5"/>
  <c r="O19" i="5" s="1"/>
  <c r="P19" i="5" s="1"/>
  <c r="M10" i="5"/>
  <c r="N11" i="5"/>
  <c r="O11" i="5" s="1"/>
  <c r="P11" i="5" s="1"/>
  <c r="E16" i="13"/>
  <c r="F16" i="13" s="1"/>
  <c r="F14" i="13"/>
  <c r="E17" i="13"/>
  <c r="F17" i="13" s="1"/>
  <c r="N13" i="5"/>
  <c r="O13" i="5" s="1"/>
  <c r="P13" i="5" s="1"/>
  <c r="B24" i="1"/>
  <c r="L6" i="1"/>
  <c r="J7" i="1"/>
  <c r="M22" i="5"/>
  <c r="M7" i="5"/>
  <c r="P29" i="13"/>
  <c r="AF7" i="4"/>
  <c r="J6" i="4"/>
  <c r="M6" i="14"/>
  <c r="AG138" i="4"/>
  <c r="AG139" i="4" s="1"/>
  <c r="AG140" i="4" s="1"/>
  <c r="AG141" i="4" s="1"/>
  <c r="AG142" i="4" s="1"/>
  <c r="AG143" i="4" s="1"/>
  <c r="AG144" i="4" s="1"/>
  <c r="AG145" i="4" s="1"/>
  <c r="AG146" i="4" s="1"/>
  <c r="AG147" i="4" s="1"/>
  <c r="AG148" i="4" s="1"/>
  <c r="AG149" i="4" s="1"/>
  <c r="AG150" i="4" s="1"/>
  <c r="AG151" i="4" s="1"/>
  <c r="AG152" i="4" s="1"/>
  <c r="AG153" i="4" s="1"/>
  <c r="AG154" i="4" s="1"/>
  <c r="AG155" i="4" s="1"/>
  <c r="AG156" i="4" s="1"/>
  <c r="AG157" i="4" s="1"/>
  <c r="AG158" i="4" s="1"/>
  <c r="AG159" i="4" s="1"/>
  <c r="AG160" i="4" s="1"/>
  <c r="AG161" i="4" s="1"/>
  <c r="AG162" i="4" s="1"/>
  <c r="AG163" i="4" s="1"/>
  <c r="AG164" i="4" s="1"/>
  <c r="AG165" i="4" s="1"/>
  <c r="AG166" i="4" s="1"/>
  <c r="AG167" i="4" s="1"/>
  <c r="AG168" i="4" s="1"/>
  <c r="AG169" i="4" s="1"/>
  <c r="AG170" i="4" s="1"/>
  <c r="AG171" i="4" s="1"/>
  <c r="AG172" i="4" s="1"/>
  <c r="AG173" i="4" s="1"/>
  <c r="AG174" i="4" s="1"/>
  <c r="AG175" i="4" s="1"/>
  <c r="AG176" i="4" s="1"/>
  <c r="AG177" i="4" s="1"/>
  <c r="AG178" i="4" s="1"/>
  <c r="AG179" i="4" s="1"/>
  <c r="AG180" i="4" s="1"/>
  <c r="AG181" i="4" s="1"/>
  <c r="AG182" i="4" s="1"/>
  <c r="AG183" i="4" s="1"/>
  <c r="AG184" i="4" s="1"/>
  <c r="AG185" i="4" s="1"/>
  <c r="AG186" i="4" s="1"/>
  <c r="AG187" i="4" s="1"/>
  <c r="AG188" i="4" s="1"/>
  <c r="AG189" i="4" s="1"/>
  <c r="AG190" i="4" s="1"/>
  <c r="AG191" i="4" s="1"/>
  <c r="AG192" i="4" s="1"/>
  <c r="AG193" i="4" s="1"/>
  <c r="AG194" i="4" s="1"/>
  <c r="AG195" i="4" s="1"/>
  <c r="AG196" i="4" s="1"/>
  <c r="AG197" i="4" s="1"/>
  <c r="AG198" i="4" s="1"/>
  <c r="M15" i="5"/>
  <c r="M14" i="5"/>
  <c r="N10" i="5"/>
  <c r="O10" i="5" s="1"/>
  <c r="P10" i="5" s="1"/>
  <c r="H55" i="15"/>
  <c r="N5" i="14"/>
  <c r="F31" i="14" s="1"/>
  <c r="G4" i="5"/>
  <c r="N7" i="5" l="1"/>
  <c r="O7" i="5" s="1"/>
  <c r="P7" i="5" s="1"/>
  <c r="M24" i="5"/>
  <c r="N24" i="5" s="1"/>
  <c r="O24" i="5" s="1"/>
  <c r="P24" i="5" s="1"/>
  <c r="M16" i="5"/>
  <c r="N16" i="5" s="1"/>
  <c r="O16" i="5" s="1"/>
  <c r="P16" i="5" s="1"/>
  <c r="AF8" i="4"/>
  <c r="J7" i="4"/>
  <c r="Q4" i="5"/>
  <c r="N14" i="5"/>
  <c r="O14" i="5" s="1"/>
  <c r="P14" i="5" s="1"/>
  <c r="M17" i="5"/>
  <c r="N17" i="5" s="1"/>
  <c r="O17" i="5" s="1"/>
  <c r="P17" i="5" s="1"/>
  <c r="R4" i="14"/>
  <c r="H30" i="14" s="1"/>
  <c r="AB6" i="14"/>
  <c r="AB7" i="14" s="1"/>
  <c r="AB8" i="14" s="1"/>
  <c r="M5" i="5"/>
  <c r="N5" i="5" s="1"/>
  <c r="O5" i="5" s="1"/>
  <c r="P5" i="5" s="1"/>
  <c r="AF31" i="14"/>
  <c r="Z31" i="14"/>
  <c r="AL31" i="14"/>
  <c r="T31" i="14"/>
  <c r="N22" i="5"/>
  <c r="O22" i="5" s="1"/>
  <c r="P22" i="5" s="1"/>
  <c r="M8" i="5"/>
  <c r="N8" i="5" s="1"/>
  <c r="O8" i="5" s="1"/>
  <c r="P8" i="5" s="1"/>
  <c r="N55" i="15"/>
  <c r="W55" i="15" s="1"/>
  <c r="N15" i="5"/>
  <c r="O15" i="5" s="1"/>
  <c r="P15" i="5" s="1"/>
  <c r="M7" i="14"/>
  <c r="AG199" i="4"/>
  <c r="AG200" i="4" s="1"/>
  <c r="AG201" i="4" s="1"/>
  <c r="AG202" i="4" s="1"/>
  <c r="AG203" i="4" s="1"/>
  <c r="AG204" i="4" s="1"/>
  <c r="AG205" i="4" s="1"/>
  <c r="AG206" i="4" s="1"/>
  <c r="AG207" i="4" s="1"/>
  <c r="AG208" i="4" s="1"/>
  <c r="AG209" i="4" s="1"/>
  <c r="AG210" i="4" s="1"/>
  <c r="AG211" i="4" s="1"/>
  <c r="AG212" i="4" s="1"/>
  <c r="AG213" i="4" s="1"/>
  <c r="AG214" i="4" s="1"/>
  <c r="AG215" i="4" s="1"/>
  <c r="AG216" i="4" s="1"/>
  <c r="AG217" i="4" s="1"/>
  <c r="AG218" i="4" s="1"/>
  <c r="AG219" i="4" s="1"/>
  <c r="AG220" i="4" s="1"/>
  <c r="AG221" i="4" s="1"/>
  <c r="AG222" i="4" s="1"/>
  <c r="AG223" i="4" s="1"/>
  <c r="AG224" i="4" s="1"/>
  <c r="AG225" i="4" s="1"/>
  <c r="AG226" i="4" s="1"/>
  <c r="AG227" i="4" s="1"/>
  <c r="AG228" i="4" s="1"/>
  <c r="AG229" i="4" s="1"/>
  <c r="AG230" i="4" s="1"/>
  <c r="AG231" i="4" s="1"/>
  <c r="AG232" i="4" s="1"/>
  <c r="AG233" i="4" s="1"/>
  <c r="AG234" i="4" s="1"/>
  <c r="AG235" i="4" s="1"/>
  <c r="AG236" i="4" s="1"/>
  <c r="AG237" i="4" s="1"/>
  <c r="AG238" i="4" s="1"/>
  <c r="AG239" i="4" s="1"/>
  <c r="AG240" i="4" s="1"/>
  <c r="AG241" i="4" s="1"/>
  <c r="AG242" i="4" s="1"/>
  <c r="AG243" i="4" s="1"/>
  <c r="AG244" i="4" s="1"/>
  <c r="AG245" i="4" s="1"/>
  <c r="AG246" i="4" s="1"/>
  <c r="AG247" i="4" s="1"/>
  <c r="AG248" i="4" s="1"/>
  <c r="AG249" i="4" s="1"/>
  <c r="AG250" i="4" s="1"/>
  <c r="AG251" i="4" s="1"/>
  <c r="AG252" i="4" s="1"/>
  <c r="AG253" i="4" s="1"/>
  <c r="AG254" i="4" s="1"/>
  <c r="AG255" i="4" s="1"/>
  <c r="AG256" i="4" s="1"/>
  <c r="AG257" i="4" s="1"/>
  <c r="AG258" i="4" s="1"/>
  <c r="F29" i="13"/>
  <c r="M9" i="5"/>
  <c r="N9" i="5" s="1"/>
  <c r="O9" i="5" s="1"/>
  <c r="P9" i="5" s="1"/>
  <c r="M23" i="5"/>
  <c r="N23" i="5" s="1"/>
  <c r="O23" i="5" s="1"/>
  <c r="P23" i="5" s="1"/>
  <c r="H56" i="15"/>
  <c r="G5" i="5"/>
  <c r="N6" i="14"/>
  <c r="F32" i="14" s="1"/>
  <c r="E26" i="15"/>
  <c r="C27" i="15"/>
  <c r="D26" i="15"/>
  <c r="L8" i="1"/>
  <c r="E27" i="15"/>
  <c r="B13" i="1"/>
  <c r="B14" i="1" s="1"/>
  <c r="M4" i="5"/>
  <c r="N4" i="5" s="1"/>
  <c r="C6" i="15"/>
  <c r="G27" i="15" l="1"/>
  <c r="G26" i="15"/>
  <c r="H26" i="15"/>
  <c r="H27" i="15" s="1"/>
  <c r="F6" i="15"/>
  <c r="I6" i="15"/>
  <c r="O4" i="5"/>
  <c r="M8" i="14"/>
  <c r="AG259" i="4"/>
  <c r="AG260" i="4" s="1"/>
  <c r="AG261" i="4" s="1"/>
  <c r="AG262" i="4" s="1"/>
  <c r="AG263" i="4" s="1"/>
  <c r="AG264" i="4" s="1"/>
  <c r="AG265" i="4" s="1"/>
  <c r="AG266" i="4" s="1"/>
  <c r="AG267" i="4" s="1"/>
  <c r="AG268" i="4" s="1"/>
  <c r="AG269" i="4" s="1"/>
  <c r="AG270" i="4" s="1"/>
  <c r="AG271" i="4" s="1"/>
  <c r="AG272" i="4" s="1"/>
  <c r="AG273" i="4" s="1"/>
  <c r="AG274" i="4" s="1"/>
  <c r="AG275" i="4" s="1"/>
  <c r="AG276" i="4" s="1"/>
  <c r="AG277" i="4" s="1"/>
  <c r="AG278" i="4" s="1"/>
  <c r="AG279" i="4" s="1"/>
  <c r="AG280" i="4" s="1"/>
  <c r="AG281" i="4" s="1"/>
  <c r="AG282" i="4" s="1"/>
  <c r="AG283" i="4" s="1"/>
  <c r="AG284" i="4" s="1"/>
  <c r="AG285" i="4" s="1"/>
  <c r="AG286" i="4" s="1"/>
  <c r="AG287" i="4" s="1"/>
  <c r="AG288" i="4" s="1"/>
  <c r="AG289" i="4" s="1"/>
  <c r="AG290" i="4" s="1"/>
  <c r="AG291" i="4" s="1"/>
  <c r="AG292" i="4" s="1"/>
  <c r="AG293" i="4" s="1"/>
  <c r="AG294" i="4" s="1"/>
  <c r="AG295" i="4" s="1"/>
  <c r="AG296" i="4" s="1"/>
  <c r="AG297" i="4" s="1"/>
  <c r="AG298" i="4" s="1"/>
  <c r="AG299" i="4" s="1"/>
  <c r="AG300" i="4" s="1"/>
  <c r="AG301" i="4" s="1"/>
  <c r="AG302" i="4" s="1"/>
  <c r="AG303" i="4" s="1"/>
  <c r="AG304" i="4" s="1"/>
  <c r="AG305" i="4" s="1"/>
  <c r="AG306" i="4" s="1"/>
  <c r="AG307" i="4" s="1"/>
  <c r="AG308" i="4" s="1"/>
  <c r="AG309" i="4" s="1"/>
  <c r="AG310" i="4" s="1"/>
  <c r="AG311" i="4" s="1"/>
  <c r="AG312" i="4" s="1"/>
  <c r="AG313" i="4" s="1"/>
  <c r="AG314" i="4" s="1"/>
  <c r="AG315" i="4" s="1"/>
  <c r="AG316" i="4" s="1"/>
  <c r="AG317" i="4" s="1"/>
  <c r="AG318" i="4" s="1"/>
  <c r="AG319" i="4" s="1"/>
  <c r="X1034" i="20"/>
  <c r="X1026" i="20"/>
  <c r="X1018" i="20"/>
  <c r="X1027" i="20"/>
  <c r="X1019" i="20"/>
  <c r="X1028" i="20"/>
  <c r="X1020" i="20"/>
  <c r="X1029" i="20"/>
  <c r="X1021" i="20"/>
  <c r="X1030" i="20"/>
  <c r="X1022" i="20"/>
  <c r="X1033" i="20"/>
  <c r="X1025" i="20"/>
  <c r="X1017" i="20"/>
  <c r="X1023" i="20"/>
  <c r="X1011" i="20"/>
  <c r="X1003" i="20"/>
  <c r="X995" i="20"/>
  <c r="X1016" i="20"/>
  <c r="X1012" i="20"/>
  <c r="X1004" i="20"/>
  <c r="X996" i="20"/>
  <c r="X1031" i="20"/>
  <c r="X1013" i="20"/>
  <c r="X1005" i="20"/>
  <c r="X997" i="20"/>
  <c r="X1032" i="20"/>
  <c r="X1008" i="20"/>
  <c r="X1000" i="20"/>
  <c r="X1015" i="20"/>
  <c r="X1009" i="20"/>
  <c r="X1001" i="20"/>
  <c r="X1010" i="20"/>
  <c r="X991" i="20"/>
  <c r="X983" i="20"/>
  <c r="X992" i="20"/>
  <c r="X984" i="20"/>
  <c r="X976" i="20"/>
  <c r="X1024" i="20"/>
  <c r="X1007" i="20"/>
  <c r="X1006" i="20"/>
  <c r="X994" i="20"/>
  <c r="X985" i="20"/>
  <c r="X977" i="20"/>
  <c r="X993" i="20"/>
  <c r="X986" i="20"/>
  <c r="X1014" i="20"/>
  <c r="X1002" i="20"/>
  <c r="X988" i="20"/>
  <c r="X980" i="20"/>
  <c r="X982" i="20"/>
  <c r="X981" i="20"/>
  <c r="X972" i="20"/>
  <c r="X964" i="20"/>
  <c r="X998" i="20"/>
  <c r="X979" i="20"/>
  <c r="X973" i="20"/>
  <c r="X965" i="20"/>
  <c r="X957" i="20"/>
  <c r="X975" i="20"/>
  <c r="X974" i="20"/>
  <c r="X966" i="20"/>
  <c r="X958" i="20"/>
  <c r="X990" i="20"/>
  <c r="X989" i="20"/>
  <c r="X967" i="20"/>
  <c r="X959" i="20"/>
  <c r="X987" i="20"/>
  <c r="X968" i="20"/>
  <c r="X960" i="20"/>
  <c r="X969" i="20"/>
  <c r="X961" i="20"/>
  <c r="X963" i="20"/>
  <c r="X955" i="20"/>
  <c r="X947" i="20"/>
  <c r="X939" i="20"/>
  <c r="X978" i="20"/>
  <c r="X956" i="20"/>
  <c r="X948" i="20"/>
  <c r="X940" i="20"/>
  <c r="X971" i="20"/>
  <c r="X949" i="20"/>
  <c r="X941" i="20"/>
  <c r="X999" i="20"/>
  <c r="X950" i="20"/>
  <c r="X942" i="20"/>
  <c r="X962" i="20"/>
  <c r="X952" i="20"/>
  <c r="X944" i="20"/>
  <c r="X936" i="20"/>
  <c r="X946" i="20"/>
  <c r="X945" i="20"/>
  <c r="X928" i="20"/>
  <c r="X920" i="20"/>
  <c r="X943" i="20"/>
  <c r="X929" i="20"/>
  <c r="X921" i="20"/>
  <c r="X930" i="20"/>
  <c r="X922" i="20"/>
  <c r="X954" i="20"/>
  <c r="X953" i="20"/>
  <c r="X935" i="20"/>
  <c r="X931" i="20"/>
  <c r="X923" i="20"/>
  <c r="X951" i="20"/>
  <c r="X932" i="20"/>
  <c r="X924" i="20"/>
  <c r="X970" i="20"/>
  <c r="X938" i="20"/>
  <c r="X937" i="20"/>
  <c r="X933" i="20"/>
  <c r="X910" i="20"/>
  <c r="X902" i="20"/>
  <c r="X894" i="20"/>
  <c r="X886" i="20"/>
  <c r="X878" i="20"/>
  <c r="X870" i="20"/>
  <c r="X911" i="20"/>
  <c r="X903" i="20"/>
  <c r="X895" i="20"/>
  <c r="X887" i="20"/>
  <c r="X879" i="20"/>
  <c r="X871" i="20"/>
  <c r="X912" i="20"/>
  <c r="X904" i="20"/>
  <c r="X896" i="20"/>
  <c r="X888" i="20"/>
  <c r="X880" i="20"/>
  <c r="X872" i="20"/>
  <c r="X919" i="20"/>
  <c r="X918" i="20"/>
  <c r="X917" i="20"/>
  <c r="X913" i="20"/>
  <c r="X905" i="20"/>
  <c r="X897" i="20"/>
  <c r="X889" i="20"/>
  <c r="X881" i="20"/>
  <c r="X873" i="20"/>
  <c r="X914" i="20"/>
  <c r="X906" i="20"/>
  <c r="X898" i="20"/>
  <c r="X890" i="20"/>
  <c r="X882" i="20"/>
  <c r="X874" i="20"/>
  <c r="X934" i="20"/>
  <c r="X915" i="20"/>
  <c r="X907" i="20"/>
  <c r="X899" i="20"/>
  <c r="X891" i="20"/>
  <c r="X883" i="20"/>
  <c r="X875" i="20"/>
  <c r="X867" i="20"/>
  <c r="X925" i="20"/>
  <c r="X900" i="20"/>
  <c r="X868" i="20"/>
  <c r="X865" i="20"/>
  <c r="X857" i="20"/>
  <c r="X893" i="20"/>
  <c r="X866" i="20"/>
  <c r="X858" i="20"/>
  <c r="X908" i="20"/>
  <c r="X876" i="20"/>
  <c r="X859" i="20"/>
  <c r="X851" i="20"/>
  <c r="X901" i="20"/>
  <c r="X869" i="20"/>
  <c r="X860" i="20"/>
  <c r="X852" i="20"/>
  <c r="X909" i="20"/>
  <c r="X877" i="20"/>
  <c r="X862" i="20"/>
  <c r="X854" i="20"/>
  <c r="X926" i="20"/>
  <c r="X892" i="20"/>
  <c r="X863" i="20"/>
  <c r="X855" i="20"/>
  <c r="X853" i="20"/>
  <c r="X847" i="20"/>
  <c r="X839" i="20"/>
  <c r="X831" i="20"/>
  <c r="X823" i="20"/>
  <c r="X815" i="20"/>
  <c r="X807" i="20"/>
  <c r="X885" i="20"/>
  <c r="X864" i="20"/>
  <c r="X848" i="20"/>
  <c r="X840" i="20"/>
  <c r="X832" i="20"/>
  <c r="X824" i="20"/>
  <c r="X816" i="20"/>
  <c r="X808" i="20"/>
  <c r="X800" i="20"/>
  <c r="X884" i="20"/>
  <c r="X861" i="20"/>
  <c r="X849" i="20"/>
  <c r="X841" i="20"/>
  <c r="X833" i="20"/>
  <c r="X825" i="20"/>
  <c r="X817" i="20"/>
  <c r="X809" i="20"/>
  <c r="X801" i="20"/>
  <c r="X850" i="20"/>
  <c r="X842" i="20"/>
  <c r="X834" i="20"/>
  <c r="X826" i="20"/>
  <c r="X818" i="20"/>
  <c r="X810" i="20"/>
  <c r="X916" i="20"/>
  <c r="X843" i="20"/>
  <c r="X835" i="20"/>
  <c r="X827" i="20"/>
  <c r="X819" i="20"/>
  <c r="X811" i="20"/>
  <c r="X803" i="20"/>
  <c r="X844" i="20"/>
  <c r="X836" i="20"/>
  <c r="X828" i="20"/>
  <c r="X820" i="20"/>
  <c r="X812" i="20"/>
  <c r="X804" i="20"/>
  <c r="X927" i="20"/>
  <c r="X829" i="20"/>
  <c r="X805" i="20"/>
  <c r="X798" i="20"/>
  <c r="X790" i="20"/>
  <c r="X782" i="20"/>
  <c r="X774" i="20"/>
  <c r="X766" i="20"/>
  <c r="X758" i="20"/>
  <c r="X822" i="20"/>
  <c r="X799" i="20"/>
  <c r="X791" i="20"/>
  <c r="X783" i="20"/>
  <c r="X775" i="20"/>
  <c r="X767" i="20"/>
  <c r="X759" i="20"/>
  <c r="X837" i="20"/>
  <c r="X792" i="20"/>
  <c r="X784" i="20"/>
  <c r="X776" i="20"/>
  <c r="X768" i="20"/>
  <c r="X760" i="20"/>
  <c r="X856" i="20"/>
  <c r="X830" i="20"/>
  <c r="X802" i="20"/>
  <c r="X793" i="20"/>
  <c r="X785" i="20"/>
  <c r="X777" i="20"/>
  <c r="X769" i="20"/>
  <c r="X761" i="20"/>
  <c r="X845" i="20"/>
  <c r="X813" i="20"/>
  <c r="X794" i="20"/>
  <c r="X786" i="20"/>
  <c r="X778" i="20"/>
  <c r="X770" i="20"/>
  <c r="X762" i="20"/>
  <c r="X838" i="20"/>
  <c r="X789" i="20"/>
  <c r="X788" i="20"/>
  <c r="X787" i="20"/>
  <c r="X755" i="20"/>
  <c r="X747" i="20"/>
  <c r="X739" i="20"/>
  <c r="X731" i="20"/>
  <c r="X723" i="20"/>
  <c r="X846" i="20"/>
  <c r="X814" i="20"/>
  <c r="X806" i="20"/>
  <c r="X756" i="20"/>
  <c r="X748" i="20"/>
  <c r="X740" i="20"/>
  <c r="X732" i="20"/>
  <c r="X724" i="20"/>
  <c r="X773" i="20"/>
  <c r="X772" i="20"/>
  <c r="X771" i="20"/>
  <c r="X749" i="20"/>
  <c r="X741" i="20"/>
  <c r="X733" i="20"/>
  <c r="X725" i="20"/>
  <c r="X797" i="20"/>
  <c r="X796" i="20"/>
  <c r="X795" i="20"/>
  <c r="X750" i="20"/>
  <c r="X742" i="20"/>
  <c r="X734" i="20"/>
  <c r="X726" i="20"/>
  <c r="X821" i="20"/>
  <c r="X751" i="20"/>
  <c r="X743" i="20"/>
  <c r="X735" i="20"/>
  <c r="X727" i="20"/>
  <c r="X719" i="20"/>
  <c r="X781" i="20"/>
  <c r="X780" i="20"/>
  <c r="X779" i="20"/>
  <c r="X752" i="20"/>
  <c r="X744" i="20"/>
  <c r="X736" i="20"/>
  <c r="X728" i="20"/>
  <c r="X720" i="20"/>
  <c r="X757" i="20"/>
  <c r="X729" i="20"/>
  <c r="X713" i="20"/>
  <c r="X705" i="20"/>
  <c r="X697" i="20"/>
  <c r="X689" i="20"/>
  <c r="X681" i="20"/>
  <c r="X763" i="20"/>
  <c r="X754" i="20"/>
  <c r="X722" i="20"/>
  <c r="X714" i="20"/>
  <c r="X706" i="20"/>
  <c r="X698" i="20"/>
  <c r="X690" i="20"/>
  <c r="X682" i="20"/>
  <c r="X737" i="20"/>
  <c r="X715" i="20"/>
  <c r="X707" i="20"/>
  <c r="X699" i="20"/>
  <c r="X691" i="20"/>
  <c r="X683" i="20"/>
  <c r="X675" i="20"/>
  <c r="X730" i="20"/>
  <c r="X716" i="20"/>
  <c r="X708" i="20"/>
  <c r="X700" i="20"/>
  <c r="X692" i="20"/>
  <c r="X684" i="20"/>
  <c r="X676" i="20"/>
  <c r="X745" i="20"/>
  <c r="X717" i="20"/>
  <c r="X709" i="20"/>
  <c r="X701" i="20"/>
  <c r="X693" i="20"/>
  <c r="X685" i="20"/>
  <c r="X677" i="20"/>
  <c r="X765" i="20"/>
  <c r="X738" i="20"/>
  <c r="X718" i="20"/>
  <c r="X710" i="20"/>
  <c r="X702" i="20"/>
  <c r="X694" i="20"/>
  <c r="X686" i="20"/>
  <c r="X678" i="20"/>
  <c r="X764" i="20"/>
  <c r="X746" i="20"/>
  <c r="X712" i="20"/>
  <c r="X704" i="20"/>
  <c r="X721" i="20"/>
  <c r="X711" i="20"/>
  <c r="X688" i="20"/>
  <c r="X674" i="20"/>
  <c r="X666" i="20"/>
  <c r="X658" i="20"/>
  <c r="X650" i="20"/>
  <c r="X642" i="20"/>
  <c r="X634" i="20"/>
  <c r="X753" i="20"/>
  <c r="X703" i="20"/>
  <c r="X667" i="20"/>
  <c r="X659" i="20"/>
  <c r="X651" i="20"/>
  <c r="X643" i="20"/>
  <c r="X635" i="20"/>
  <c r="X627" i="20"/>
  <c r="X696" i="20"/>
  <c r="X668" i="20"/>
  <c r="X660" i="20"/>
  <c r="X652" i="20"/>
  <c r="X644" i="20"/>
  <c r="X636" i="20"/>
  <c r="X679" i="20"/>
  <c r="X669" i="20"/>
  <c r="X661" i="20"/>
  <c r="X653" i="20"/>
  <c r="X645" i="20"/>
  <c r="X637" i="20"/>
  <c r="X629" i="20"/>
  <c r="X670" i="20"/>
  <c r="X662" i="20"/>
  <c r="X654" i="20"/>
  <c r="X646" i="20"/>
  <c r="X638" i="20"/>
  <c r="X630" i="20"/>
  <c r="X695" i="20"/>
  <c r="X673" i="20"/>
  <c r="X665" i="20"/>
  <c r="X657" i="20"/>
  <c r="X649" i="20"/>
  <c r="X641" i="20"/>
  <c r="X633" i="20"/>
  <c r="X663" i="20"/>
  <c r="X623" i="20"/>
  <c r="X615" i="20"/>
  <c r="X607" i="20"/>
  <c r="X599" i="20"/>
  <c r="X591" i="20"/>
  <c r="X656" i="20"/>
  <c r="X624" i="20"/>
  <c r="X616" i="20"/>
  <c r="X608" i="20"/>
  <c r="X600" i="20"/>
  <c r="X592" i="20"/>
  <c r="X584" i="20"/>
  <c r="X671" i="20"/>
  <c r="X639" i="20"/>
  <c r="X628" i="20"/>
  <c r="X625" i="20"/>
  <c r="X617" i="20"/>
  <c r="X609" i="20"/>
  <c r="X601" i="20"/>
  <c r="X593" i="20"/>
  <c r="X664" i="20"/>
  <c r="X626" i="20"/>
  <c r="X618" i="20"/>
  <c r="X610" i="20"/>
  <c r="X602" i="20"/>
  <c r="X594" i="20"/>
  <c r="X586" i="20"/>
  <c r="X687" i="20"/>
  <c r="X647" i="20"/>
  <c r="X632" i="20"/>
  <c r="X619" i="20"/>
  <c r="X611" i="20"/>
  <c r="X603" i="20"/>
  <c r="X595" i="20"/>
  <c r="X587" i="20"/>
  <c r="X672" i="20"/>
  <c r="X640" i="20"/>
  <c r="X620" i="20"/>
  <c r="X612" i="20"/>
  <c r="X604" i="20"/>
  <c r="X596" i="20"/>
  <c r="X588" i="20"/>
  <c r="X680" i="20"/>
  <c r="X648" i="20"/>
  <c r="X631" i="20"/>
  <c r="X622" i="20"/>
  <c r="X614" i="20"/>
  <c r="X606" i="20"/>
  <c r="X598" i="20"/>
  <c r="X590" i="20"/>
  <c r="X578" i="20"/>
  <c r="X570" i="20"/>
  <c r="X562" i="20"/>
  <c r="X554" i="20"/>
  <c r="X546" i="20"/>
  <c r="X579" i="20"/>
  <c r="X571" i="20"/>
  <c r="X563" i="20"/>
  <c r="X555" i="20"/>
  <c r="X547" i="20"/>
  <c r="X539" i="20"/>
  <c r="X597" i="20"/>
  <c r="X585" i="20"/>
  <c r="X580" i="20"/>
  <c r="X572" i="20"/>
  <c r="X564" i="20"/>
  <c r="X556" i="20"/>
  <c r="X548" i="20"/>
  <c r="X540" i="20"/>
  <c r="X605" i="20"/>
  <c r="X581" i="20"/>
  <c r="X573" i="20"/>
  <c r="X565" i="20"/>
  <c r="X557" i="20"/>
  <c r="X549" i="20"/>
  <c r="X613" i="20"/>
  <c r="X582" i="20"/>
  <c r="X574" i="20"/>
  <c r="X566" i="20"/>
  <c r="X558" i="20"/>
  <c r="X550" i="20"/>
  <c r="X542" i="20"/>
  <c r="X534" i="20"/>
  <c r="X655" i="20"/>
  <c r="X621" i="20"/>
  <c r="X575" i="20"/>
  <c r="X567" i="20"/>
  <c r="X559" i="20"/>
  <c r="X551" i="20"/>
  <c r="X543" i="20"/>
  <c r="X535" i="20"/>
  <c r="X583" i="20"/>
  <c r="X576" i="20"/>
  <c r="X568" i="20"/>
  <c r="X560" i="20"/>
  <c r="X552" i="20"/>
  <c r="X544" i="20"/>
  <c r="X536" i="20"/>
  <c r="X553" i="20"/>
  <c r="X541" i="20"/>
  <c r="X524" i="20"/>
  <c r="X516" i="20"/>
  <c r="X508" i="20"/>
  <c r="X500" i="20"/>
  <c r="X492" i="20"/>
  <c r="X484" i="20"/>
  <c r="X476" i="20"/>
  <c r="X468" i="20"/>
  <c r="X460" i="20"/>
  <c r="X452" i="20"/>
  <c r="X444" i="20"/>
  <c r="X436" i="20"/>
  <c r="X428" i="20"/>
  <c r="X561" i="20"/>
  <c r="X545" i="20"/>
  <c r="X538" i="20"/>
  <c r="X537" i="20"/>
  <c r="X525" i="20"/>
  <c r="X517" i="20"/>
  <c r="X509" i="20"/>
  <c r="X501" i="20"/>
  <c r="X493" i="20"/>
  <c r="X485" i="20"/>
  <c r="X477" i="20"/>
  <c r="X469" i="20"/>
  <c r="X461" i="20"/>
  <c r="X453" i="20"/>
  <c r="X445" i="20"/>
  <c r="X437" i="20"/>
  <c r="X429" i="20"/>
  <c r="X569" i="20"/>
  <c r="X526" i="20"/>
  <c r="X518" i="20"/>
  <c r="X510" i="20"/>
  <c r="X502" i="20"/>
  <c r="X494" i="20"/>
  <c r="X486" i="20"/>
  <c r="X478" i="20"/>
  <c r="X470" i="20"/>
  <c r="X462" i="20"/>
  <c r="X454" i="20"/>
  <c r="X446" i="20"/>
  <c r="X438" i="20"/>
  <c r="X430" i="20"/>
  <c r="X589" i="20"/>
  <c r="X577" i="20"/>
  <c r="X527" i="20"/>
  <c r="X519" i="20"/>
  <c r="X511" i="20"/>
  <c r="X503" i="20"/>
  <c r="X495" i="20"/>
  <c r="X487" i="20"/>
  <c r="X479" i="20"/>
  <c r="X471" i="20"/>
  <c r="X463" i="20"/>
  <c r="X455" i="20"/>
  <c r="X447" i="20"/>
  <c r="X439" i="20"/>
  <c r="X431" i="20"/>
  <c r="X533" i="20"/>
  <c r="X528" i="20"/>
  <c r="X520" i="20"/>
  <c r="X512" i="20"/>
  <c r="X504" i="20"/>
  <c r="X496" i="20"/>
  <c r="X488" i="20"/>
  <c r="X480" i="20"/>
  <c r="X472" i="20"/>
  <c r="X464" i="20"/>
  <c r="X456" i="20"/>
  <c r="X448" i="20"/>
  <c r="X440" i="20"/>
  <c r="X432" i="20"/>
  <c r="X424" i="20"/>
  <c r="X532" i="20"/>
  <c r="X529" i="20"/>
  <c r="X521" i="20"/>
  <c r="X513" i="20"/>
  <c r="X505" i="20"/>
  <c r="X497" i="20"/>
  <c r="X489" i="20"/>
  <c r="X481" i="20"/>
  <c r="X473" i="20"/>
  <c r="X465" i="20"/>
  <c r="X457" i="20"/>
  <c r="X449" i="20"/>
  <c r="X441" i="20"/>
  <c r="X433" i="20"/>
  <c r="X425" i="20"/>
  <c r="X531" i="20"/>
  <c r="X523" i="20"/>
  <c r="X515" i="20"/>
  <c r="X507" i="20"/>
  <c r="X499" i="20"/>
  <c r="X491" i="20"/>
  <c r="X483" i="20"/>
  <c r="X475" i="20"/>
  <c r="X467" i="20"/>
  <c r="X459" i="20"/>
  <c r="X451" i="20"/>
  <c r="X443" i="20"/>
  <c r="X435" i="20"/>
  <c r="X427" i="20"/>
  <c r="X506" i="20"/>
  <c r="X442" i="20"/>
  <c r="X416" i="20"/>
  <c r="X408" i="20"/>
  <c r="X400" i="20"/>
  <c r="X392" i="20"/>
  <c r="X384" i="20"/>
  <c r="X376" i="20"/>
  <c r="X368" i="20"/>
  <c r="X360" i="20"/>
  <c r="X352" i="20"/>
  <c r="X344" i="20"/>
  <c r="X336" i="20"/>
  <c r="X328" i="20"/>
  <c r="X514" i="20"/>
  <c r="X450" i="20"/>
  <c r="X426" i="20"/>
  <c r="X417" i="20"/>
  <c r="X409" i="20"/>
  <c r="X401" i="20"/>
  <c r="X393" i="20"/>
  <c r="X385" i="20"/>
  <c r="X377" i="20"/>
  <c r="X369" i="20"/>
  <c r="X361" i="20"/>
  <c r="X353" i="20"/>
  <c r="X345" i="20"/>
  <c r="X337" i="20"/>
  <c r="X329" i="20"/>
  <c r="X321" i="20"/>
  <c r="X522" i="20"/>
  <c r="X458" i="20"/>
  <c r="X418" i="20"/>
  <c r="X410" i="20"/>
  <c r="X402" i="20"/>
  <c r="X394" i="20"/>
  <c r="X386" i="20"/>
  <c r="X378" i="20"/>
  <c r="X370" i="20"/>
  <c r="X362" i="20"/>
  <c r="X354" i="20"/>
  <c r="X346" i="20"/>
  <c r="X338" i="20"/>
  <c r="X330" i="20"/>
  <c r="X322" i="20"/>
  <c r="X530" i="20"/>
  <c r="X466" i="20"/>
  <c r="X419" i="20"/>
  <c r="X411" i="20"/>
  <c r="X403" i="20"/>
  <c r="X395" i="20"/>
  <c r="X387" i="20"/>
  <c r="X379" i="20"/>
  <c r="X371" i="20"/>
  <c r="X363" i="20"/>
  <c r="X355" i="20"/>
  <c r="X347" i="20"/>
  <c r="X339" i="20"/>
  <c r="X331" i="20"/>
  <c r="X323" i="20"/>
  <c r="X474" i="20"/>
  <c r="X420" i="20"/>
  <c r="X412" i="20"/>
  <c r="X404" i="20"/>
  <c r="X396" i="20"/>
  <c r="X388" i="20"/>
  <c r="X380" i="20"/>
  <c r="X372" i="20"/>
  <c r="X364" i="20"/>
  <c r="X356" i="20"/>
  <c r="X348" i="20"/>
  <c r="X340" i="20"/>
  <c r="X332" i="20"/>
  <c r="X324" i="20"/>
  <c r="X482" i="20"/>
  <c r="X421" i="20"/>
  <c r="X413" i="20"/>
  <c r="X405" i="20"/>
  <c r="X397" i="20"/>
  <c r="X389" i="20"/>
  <c r="X381" i="20"/>
  <c r="X373" i="20"/>
  <c r="X365" i="20"/>
  <c r="X357" i="20"/>
  <c r="X349" i="20"/>
  <c r="X341" i="20"/>
  <c r="X333" i="20"/>
  <c r="X325" i="20"/>
  <c r="X498" i="20"/>
  <c r="X434" i="20"/>
  <c r="X423" i="20"/>
  <c r="X415" i="20"/>
  <c r="X407" i="20"/>
  <c r="X399" i="20"/>
  <c r="X391" i="20"/>
  <c r="X383" i="20"/>
  <c r="X375" i="20"/>
  <c r="X367" i="20"/>
  <c r="X359" i="20"/>
  <c r="X351" i="20"/>
  <c r="X343" i="20"/>
  <c r="X335" i="20"/>
  <c r="X414" i="20"/>
  <c r="X350" i="20"/>
  <c r="X326" i="20"/>
  <c r="X319" i="20"/>
  <c r="X311" i="20"/>
  <c r="X303" i="20"/>
  <c r="X295" i="20"/>
  <c r="X287" i="20"/>
  <c r="X279" i="20"/>
  <c r="X271" i="20"/>
  <c r="X263" i="20"/>
  <c r="X255" i="20"/>
  <c r="X247" i="20"/>
  <c r="X239" i="20"/>
  <c r="X231" i="20"/>
  <c r="X223" i="20"/>
  <c r="X422" i="20"/>
  <c r="X358" i="20"/>
  <c r="X320" i="20"/>
  <c r="X312" i="20"/>
  <c r="X304" i="20"/>
  <c r="X296" i="20"/>
  <c r="X288" i="20"/>
  <c r="X280" i="20"/>
  <c r="X272" i="20"/>
  <c r="X264" i="20"/>
  <c r="X256" i="20"/>
  <c r="X248" i="20"/>
  <c r="X240" i="20"/>
  <c r="X232" i="20"/>
  <c r="X224" i="20"/>
  <c r="X490" i="20"/>
  <c r="X366" i="20"/>
  <c r="X313" i="20"/>
  <c r="X305" i="20"/>
  <c r="X297" i="20"/>
  <c r="X289" i="20"/>
  <c r="X281" i="20"/>
  <c r="X273" i="20"/>
  <c r="X265" i="20"/>
  <c r="X257" i="20"/>
  <c r="X249" i="20"/>
  <c r="X241" i="20"/>
  <c r="X233" i="20"/>
  <c r="X225" i="20"/>
  <c r="X374" i="20"/>
  <c r="X327" i="20"/>
  <c r="X314" i="20"/>
  <c r="X306" i="20"/>
  <c r="X298" i="20"/>
  <c r="X290" i="20"/>
  <c r="X282" i="20"/>
  <c r="X274" i="20"/>
  <c r="X266" i="20"/>
  <c r="X258" i="20"/>
  <c r="X250" i="20"/>
  <c r="X242" i="20"/>
  <c r="X234" i="20"/>
  <c r="X226" i="20"/>
  <c r="X218" i="20"/>
  <c r="X382" i="20"/>
  <c r="X315" i="20"/>
  <c r="X307" i="20"/>
  <c r="X299" i="20"/>
  <c r="X291" i="20"/>
  <c r="X283" i="20"/>
  <c r="X275" i="20"/>
  <c r="X267" i="20"/>
  <c r="X259" i="20"/>
  <c r="X251" i="20"/>
  <c r="X243" i="20"/>
  <c r="X235" i="20"/>
  <c r="X227" i="20"/>
  <c r="X219" i="20"/>
  <c r="X406" i="20"/>
  <c r="X342" i="20"/>
  <c r="X318" i="20"/>
  <c r="X310" i="20"/>
  <c r="X302" i="20"/>
  <c r="X294" i="20"/>
  <c r="X286" i="20"/>
  <c r="X278" i="20"/>
  <c r="X270" i="20"/>
  <c r="X262" i="20"/>
  <c r="X254" i="20"/>
  <c r="X246" i="20"/>
  <c r="X238" i="20"/>
  <c r="X230" i="20"/>
  <c r="X222" i="20"/>
  <c r="X300" i="20"/>
  <c r="X268" i="20"/>
  <c r="X236" i="20"/>
  <c r="X212" i="20"/>
  <c r="X204" i="20"/>
  <c r="X196" i="20"/>
  <c r="X188" i="20"/>
  <c r="X180" i="20"/>
  <c r="X172" i="20"/>
  <c r="X164" i="20"/>
  <c r="X156" i="20"/>
  <c r="X148" i="20"/>
  <c r="X140" i="20"/>
  <c r="X132" i="20"/>
  <c r="X293" i="20"/>
  <c r="X261" i="20"/>
  <c r="X229" i="20"/>
  <c r="X213" i="20"/>
  <c r="X205" i="20"/>
  <c r="X197" i="20"/>
  <c r="X189" i="20"/>
  <c r="X181" i="20"/>
  <c r="X173" i="20"/>
  <c r="X165" i="20"/>
  <c r="X157" i="20"/>
  <c r="X149" i="20"/>
  <c r="X141" i="20"/>
  <c r="X133" i="20"/>
  <c r="X390" i="20"/>
  <c r="X308" i="20"/>
  <c r="X276" i="20"/>
  <c r="X244" i="20"/>
  <c r="X214" i="20"/>
  <c r="X206" i="20"/>
  <c r="X198" i="20"/>
  <c r="X190" i="20"/>
  <c r="X182" i="20"/>
  <c r="X174" i="20"/>
  <c r="X166" i="20"/>
  <c r="X158" i="20"/>
  <c r="X150" i="20"/>
  <c r="X142" i="20"/>
  <c r="X134" i="20"/>
  <c r="X334" i="20"/>
  <c r="X301" i="20"/>
  <c r="X269" i="20"/>
  <c r="X237" i="20"/>
  <c r="X215" i="20"/>
  <c r="X207" i="20"/>
  <c r="X199" i="20"/>
  <c r="X191" i="20"/>
  <c r="X183" i="20"/>
  <c r="X175" i="20"/>
  <c r="X167" i="20"/>
  <c r="X159" i="20"/>
  <c r="X151" i="20"/>
  <c r="X143" i="20"/>
  <c r="X135" i="20"/>
  <c r="X316" i="20"/>
  <c r="X284" i="20"/>
  <c r="X252" i="20"/>
  <c r="X220" i="20"/>
  <c r="X216" i="20"/>
  <c r="X208" i="20"/>
  <c r="X200" i="20"/>
  <c r="X192" i="20"/>
  <c r="X184" i="20"/>
  <c r="X176" i="20"/>
  <c r="X168" i="20"/>
  <c r="X160" i="20"/>
  <c r="X152" i="20"/>
  <c r="X144" i="20"/>
  <c r="X136" i="20"/>
  <c r="X317" i="20"/>
  <c r="X285" i="20"/>
  <c r="X253" i="20"/>
  <c r="X221" i="20"/>
  <c r="X211" i="20"/>
  <c r="X203" i="20"/>
  <c r="X195" i="20"/>
  <c r="X187" i="20"/>
  <c r="X179" i="20"/>
  <c r="X171" i="20"/>
  <c r="X163" i="20"/>
  <c r="X155" i="20"/>
  <c r="X147" i="20"/>
  <c r="X139" i="20"/>
  <c r="X131" i="20"/>
  <c r="X193" i="20"/>
  <c r="X161" i="20"/>
  <c r="X129" i="20"/>
  <c r="X124" i="20"/>
  <c r="X116" i="20"/>
  <c r="X108" i="20"/>
  <c r="X100" i="20"/>
  <c r="X92" i="20"/>
  <c r="X84" i="20"/>
  <c r="X76" i="20"/>
  <c r="X68" i="20"/>
  <c r="X60" i="20"/>
  <c r="X186" i="20"/>
  <c r="X154" i="20"/>
  <c r="X125" i="20"/>
  <c r="X117" i="20"/>
  <c r="X109" i="20"/>
  <c r="X101" i="20"/>
  <c r="X93" i="20"/>
  <c r="X85" i="20"/>
  <c r="X77" i="20"/>
  <c r="X69" i="20"/>
  <c r="X61" i="20"/>
  <c r="X245" i="20"/>
  <c r="X201" i="20"/>
  <c r="X169" i="20"/>
  <c r="X137" i="20"/>
  <c r="X126" i="20"/>
  <c r="X118" i="20"/>
  <c r="X110" i="20"/>
  <c r="X102" i="20"/>
  <c r="X94" i="20"/>
  <c r="X86" i="20"/>
  <c r="X78" i="20"/>
  <c r="X70" i="20"/>
  <c r="X62" i="20"/>
  <c r="X228" i="20"/>
  <c r="X194" i="20"/>
  <c r="X162" i="20"/>
  <c r="X130" i="20"/>
  <c r="X127" i="20"/>
  <c r="X119" i="20"/>
  <c r="X111" i="20"/>
  <c r="X103" i="20"/>
  <c r="X95" i="20"/>
  <c r="X87" i="20"/>
  <c r="X79" i="20"/>
  <c r="X71" i="20"/>
  <c r="X63" i="20"/>
  <c r="X277" i="20"/>
  <c r="X209" i="20"/>
  <c r="X177" i="20"/>
  <c r="X145" i="20"/>
  <c r="X128" i="20"/>
  <c r="X120" i="20"/>
  <c r="X112" i="20"/>
  <c r="X104" i="20"/>
  <c r="X96" i="20"/>
  <c r="X88" i="20"/>
  <c r="X80" i="20"/>
  <c r="X72" i="20"/>
  <c r="X64" i="20"/>
  <c r="X292" i="20"/>
  <c r="X210" i="20"/>
  <c r="X178" i="20"/>
  <c r="X146" i="20"/>
  <c r="X123" i="20"/>
  <c r="X115" i="20"/>
  <c r="X107" i="20"/>
  <c r="X99" i="20"/>
  <c r="X91" i="20"/>
  <c r="X83" i="20"/>
  <c r="X75" i="20"/>
  <c r="X67" i="20"/>
  <c r="X59" i="20"/>
  <c r="X202" i="20"/>
  <c r="X97" i="20"/>
  <c r="X65" i="20"/>
  <c r="X52" i="20"/>
  <c r="X44" i="20"/>
  <c r="AH30" i="14"/>
  <c r="AI30" i="14" s="1"/>
  <c r="X398" i="20"/>
  <c r="X309" i="20"/>
  <c r="X185" i="20"/>
  <c r="X122" i="20"/>
  <c r="X90" i="20"/>
  <c r="X58" i="20"/>
  <c r="X56" i="20"/>
  <c r="X51" i="20"/>
  <c r="X50" i="20"/>
  <c r="X43" i="20"/>
  <c r="X42" i="20"/>
  <c r="X260" i="20"/>
  <c r="X105" i="20"/>
  <c r="X73" i="20"/>
  <c r="X39" i="20"/>
  <c r="X37" i="20"/>
  <c r="X217" i="20"/>
  <c r="X98" i="20"/>
  <c r="X66" i="20"/>
  <c r="X49" i="20"/>
  <c r="X41" i="20"/>
  <c r="X138" i="20"/>
  <c r="X113" i="20"/>
  <c r="X81" i="20"/>
  <c r="X48" i="20"/>
  <c r="X36" i="20"/>
  <c r="X106" i="20"/>
  <c r="X74" i="20"/>
  <c r="X54" i="20"/>
  <c r="X47" i="20"/>
  <c r="X46" i="20"/>
  <c r="X38" i="20"/>
  <c r="X153" i="20"/>
  <c r="X114" i="20"/>
  <c r="X82" i="20"/>
  <c r="X57" i="20"/>
  <c r="X53" i="20"/>
  <c r="X45" i="20"/>
  <c r="X89" i="20"/>
  <c r="H53" i="14"/>
  <c r="X121" i="20"/>
  <c r="K5" i="7"/>
  <c r="AN30" i="14"/>
  <c r="AO30" i="14" s="1"/>
  <c r="V30" i="14"/>
  <c r="W30" i="14" s="1"/>
  <c r="K30" i="14"/>
  <c r="X40" i="20"/>
  <c r="J30" i="14"/>
  <c r="X170" i="20"/>
  <c r="X55" i="20"/>
  <c r="X35" i="20"/>
  <c r="AB30" i="14"/>
  <c r="AC30" i="14" s="1"/>
  <c r="I30" i="14"/>
  <c r="AF9" i="4"/>
  <c r="J8" i="4"/>
  <c r="Z32" i="14"/>
  <c r="AF32" i="14"/>
  <c r="AL32" i="14"/>
  <c r="T32" i="14"/>
  <c r="H57" i="15"/>
  <c r="N7" i="14"/>
  <c r="F33" i="14" s="1"/>
  <c r="G6" i="5"/>
  <c r="Q5" i="5"/>
  <c r="N56" i="15"/>
  <c r="W56" i="15" s="1"/>
  <c r="B68" i="15"/>
  <c r="E68" i="15" s="1"/>
  <c r="B60" i="15"/>
  <c r="E60" i="15" s="1"/>
  <c r="B69" i="15"/>
  <c r="E69" i="15" s="1"/>
  <c r="B61" i="15"/>
  <c r="E61" i="15" s="1"/>
  <c r="B73" i="15"/>
  <c r="E73" i="15" s="1"/>
  <c r="B67" i="15"/>
  <c r="E67" i="15" s="1"/>
  <c r="B62" i="15"/>
  <c r="E62" i="15" s="1"/>
  <c r="B56" i="15"/>
  <c r="E56" i="15" s="1"/>
  <c r="B71" i="15"/>
  <c r="E71" i="15" s="1"/>
  <c r="B65" i="15"/>
  <c r="E65" i="15" s="1"/>
  <c r="B59" i="15"/>
  <c r="E59" i="15" s="1"/>
  <c r="B74" i="15"/>
  <c r="E74" i="15" s="1"/>
  <c r="B75" i="15"/>
  <c r="E75" i="15" s="1"/>
  <c r="B70" i="15"/>
  <c r="E70" i="15" s="1"/>
  <c r="B64" i="15"/>
  <c r="E64" i="15" s="1"/>
  <c r="B58" i="15"/>
  <c r="E58" i="15" s="1"/>
  <c r="B55" i="15"/>
  <c r="E55" i="15" s="1"/>
  <c r="B63" i="15"/>
  <c r="E63" i="15" s="1"/>
  <c r="B57" i="15"/>
  <c r="E57" i="15" s="1"/>
  <c r="B66" i="15"/>
  <c r="E66" i="15" s="1"/>
  <c r="B72" i="15"/>
  <c r="E72" i="15" s="1"/>
  <c r="C3" i="15" l="1"/>
  <c r="C5" i="15" s="1"/>
  <c r="P4" i="5"/>
  <c r="P26" i="5" s="1"/>
  <c r="O26" i="5"/>
  <c r="F63" i="15"/>
  <c r="F69" i="15"/>
  <c r="X90" i="14"/>
  <c r="AR30" i="14"/>
  <c r="X60" i="14"/>
  <c r="M9" i="14"/>
  <c r="AG320" i="4"/>
  <c r="AG321" i="4" s="1"/>
  <c r="AG322" i="4" s="1"/>
  <c r="AG323" i="4" s="1"/>
  <c r="AG324" i="4" s="1"/>
  <c r="AG325" i="4" s="1"/>
  <c r="AG326" i="4" s="1"/>
  <c r="AG327" i="4" s="1"/>
  <c r="AG328" i="4" s="1"/>
  <c r="AG329" i="4" s="1"/>
  <c r="AG330" i="4" s="1"/>
  <c r="AG331" i="4" s="1"/>
  <c r="AG332" i="4" s="1"/>
  <c r="AG333" i="4" s="1"/>
  <c r="AG334" i="4" s="1"/>
  <c r="AG335" i="4" s="1"/>
  <c r="AG336" i="4" s="1"/>
  <c r="AG337" i="4" s="1"/>
  <c r="AG338" i="4" s="1"/>
  <c r="AG339" i="4" s="1"/>
  <c r="AG340" i="4" s="1"/>
  <c r="AG341" i="4" s="1"/>
  <c r="AG342" i="4" s="1"/>
  <c r="AG343" i="4" s="1"/>
  <c r="AG344" i="4" s="1"/>
  <c r="AG345" i="4" s="1"/>
  <c r="AG346" i="4" s="1"/>
  <c r="AG347" i="4" s="1"/>
  <c r="AG348" i="4" s="1"/>
  <c r="AG349" i="4" s="1"/>
  <c r="AG350" i="4" s="1"/>
  <c r="AG351" i="4" s="1"/>
  <c r="AG352" i="4" s="1"/>
  <c r="AG353" i="4" s="1"/>
  <c r="AG354" i="4" s="1"/>
  <c r="AG355" i="4" s="1"/>
  <c r="AG356" i="4" s="1"/>
  <c r="AG357" i="4" s="1"/>
  <c r="AG358" i="4" s="1"/>
  <c r="AG359" i="4" s="1"/>
  <c r="AG360" i="4" s="1"/>
  <c r="AG361" i="4" s="1"/>
  <c r="AG362" i="4" s="1"/>
  <c r="AG363" i="4" s="1"/>
  <c r="AG364" i="4" s="1"/>
  <c r="AG365" i="4" s="1"/>
  <c r="AG366" i="4" s="1"/>
  <c r="AG367" i="4" s="1"/>
  <c r="AG368" i="4" s="1"/>
  <c r="AG369" i="4" s="1"/>
  <c r="AG370" i="4" s="1"/>
  <c r="AG371" i="4" s="1"/>
  <c r="AG372" i="4" s="1"/>
  <c r="AG373" i="4" s="1"/>
  <c r="AG374" i="4" s="1"/>
  <c r="AG375" i="4" s="1"/>
  <c r="AG376" i="4" s="1"/>
  <c r="AG377" i="4" s="1"/>
  <c r="AG378" i="4" s="1"/>
  <c r="AG379" i="4" s="1"/>
  <c r="AG380" i="4" s="1"/>
  <c r="F59" i="15"/>
  <c r="F55" i="15"/>
  <c r="F65" i="15"/>
  <c r="F60" i="15"/>
  <c r="N8" i="14"/>
  <c r="F34" i="14" s="1"/>
  <c r="G7" i="5"/>
  <c r="H58" i="15"/>
  <c r="F58" i="15"/>
  <c r="F71" i="15"/>
  <c r="F68" i="15"/>
  <c r="Q6" i="5"/>
  <c r="AF10" i="4"/>
  <c r="J9" i="4"/>
  <c r="F57" i="15"/>
  <c r="F56" i="15"/>
  <c r="T33" i="14"/>
  <c r="AL33" i="14"/>
  <c r="Z33" i="14"/>
  <c r="AF33" i="14"/>
  <c r="F61" i="15"/>
  <c r="F64" i="15"/>
  <c r="F70" i="15"/>
  <c r="F62" i="15"/>
  <c r="AI55" i="15"/>
  <c r="AC55" i="15"/>
  <c r="N57" i="15"/>
  <c r="W57" i="15" s="1"/>
  <c r="AP30" i="14"/>
  <c r="V90" i="14"/>
  <c r="V60" i="14"/>
  <c r="F74" i="15"/>
  <c r="F72" i="15"/>
  <c r="F67" i="15"/>
  <c r="W90" i="14"/>
  <c r="AQ30" i="14"/>
  <c r="W60" i="14"/>
  <c r="AS30" i="14"/>
  <c r="Y60" i="14"/>
  <c r="Y90" i="14"/>
  <c r="F75" i="15"/>
  <c r="F66" i="15"/>
  <c r="F73" i="15"/>
  <c r="P5" i="7"/>
  <c r="F77" i="15" l="1"/>
  <c r="AI56" i="15"/>
  <c r="AC56" i="15"/>
  <c r="AU30" i="14"/>
  <c r="Z60" i="14"/>
  <c r="M10" i="14"/>
  <c r="AG381" i="4"/>
  <c r="AG382" i="4" s="1"/>
  <c r="AG383" i="4" s="1"/>
  <c r="AG384" i="4" s="1"/>
  <c r="AG385" i="4" s="1"/>
  <c r="AG386" i="4" s="1"/>
  <c r="AG387" i="4" s="1"/>
  <c r="AG388" i="4" s="1"/>
  <c r="AG389" i="4" s="1"/>
  <c r="AG390" i="4" s="1"/>
  <c r="AG391" i="4" s="1"/>
  <c r="AG392" i="4" s="1"/>
  <c r="AG393" i="4" s="1"/>
  <c r="AG394" i="4" s="1"/>
  <c r="AG395" i="4" s="1"/>
  <c r="AG396" i="4" s="1"/>
  <c r="AG397" i="4" s="1"/>
  <c r="AG398" i="4" s="1"/>
  <c r="AG399" i="4" s="1"/>
  <c r="AG400" i="4" s="1"/>
  <c r="AG401" i="4" s="1"/>
  <c r="AG402" i="4" s="1"/>
  <c r="AG403" i="4" s="1"/>
  <c r="AG404" i="4" s="1"/>
  <c r="AG405" i="4" s="1"/>
  <c r="AG406" i="4" s="1"/>
  <c r="AG407" i="4" s="1"/>
  <c r="AG408" i="4" s="1"/>
  <c r="AG409" i="4" s="1"/>
  <c r="AG410" i="4" s="1"/>
  <c r="AG411" i="4" s="1"/>
  <c r="AG412" i="4" s="1"/>
  <c r="AG413" i="4" s="1"/>
  <c r="AG414" i="4" s="1"/>
  <c r="AG415" i="4" s="1"/>
  <c r="AG416" i="4" s="1"/>
  <c r="AG417" i="4" s="1"/>
  <c r="AG418" i="4" s="1"/>
  <c r="AG419" i="4" s="1"/>
  <c r="AG420" i="4" s="1"/>
  <c r="AG421" i="4" s="1"/>
  <c r="AG422" i="4" s="1"/>
  <c r="AG423" i="4" s="1"/>
  <c r="AG424" i="4" s="1"/>
  <c r="AG425" i="4" s="1"/>
  <c r="AG426" i="4" s="1"/>
  <c r="AG427" i="4" s="1"/>
  <c r="AG428" i="4" s="1"/>
  <c r="AG429" i="4" s="1"/>
  <c r="AG430" i="4" s="1"/>
  <c r="AG431" i="4" s="1"/>
  <c r="AG432" i="4" s="1"/>
  <c r="AG433" i="4" s="1"/>
  <c r="AG434" i="4" s="1"/>
  <c r="AG435" i="4" s="1"/>
  <c r="AG436" i="4" s="1"/>
  <c r="AG437" i="4" s="1"/>
  <c r="AG438" i="4" s="1"/>
  <c r="AG439" i="4" s="1"/>
  <c r="AG440" i="4" s="1"/>
  <c r="AG441" i="4" s="1"/>
  <c r="AA90" i="14"/>
  <c r="Z90" i="14"/>
  <c r="G8" i="5"/>
  <c r="H59" i="15"/>
  <c r="N9" i="14"/>
  <c r="F35" i="14" s="1"/>
  <c r="AB60" i="14"/>
  <c r="AW30" i="14"/>
  <c r="AL34" i="14"/>
  <c r="T34" i="14"/>
  <c r="Z34" i="14"/>
  <c r="AF34" i="14"/>
  <c r="AA60" i="14"/>
  <c r="E32" i="5"/>
  <c r="AT30" i="14"/>
  <c r="AV30" i="14"/>
  <c r="AB90" i="14"/>
  <c r="AC90" i="14"/>
  <c r="N58" i="15"/>
  <c r="W58" i="15" s="1"/>
  <c r="AC60" i="14"/>
  <c r="AF11" i="4"/>
  <c r="J10" i="4"/>
  <c r="Q7" i="5"/>
  <c r="Q8" i="5" l="1"/>
  <c r="AF12" i="4"/>
  <c r="J11" i="4"/>
  <c r="M11" i="14"/>
  <c r="AG442" i="4"/>
  <c r="AG443" i="4" s="1"/>
  <c r="AG444" i="4" s="1"/>
  <c r="AG445" i="4" s="1"/>
  <c r="AG446" i="4" s="1"/>
  <c r="AG447" i="4" s="1"/>
  <c r="AG448" i="4" s="1"/>
  <c r="AG449" i="4" s="1"/>
  <c r="AG450" i="4" s="1"/>
  <c r="AG451" i="4" s="1"/>
  <c r="AG452" i="4" s="1"/>
  <c r="AG453" i="4" s="1"/>
  <c r="AG454" i="4" s="1"/>
  <c r="AG455" i="4" s="1"/>
  <c r="AG456" i="4" s="1"/>
  <c r="AG457" i="4" s="1"/>
  <c r="AG458" i="4" s="1"/>
  <c r="AG459" i="4" s="1"/>
  <c r="AG460" i="4" s="1"/>
  <c r="AG461" i="4" s="1"/>
  <c r="AG462" i="4" s="1"/>
  <c r="AG463" i="4" s="1"/>
  <c r="AG464" i="4" s="1"/>
  <c r="AG465" i="4" s="1"/>
  <c r="AG466" i="4" s="1"/>
  <c r="AG467" i="4" s="1"/>
  <c r="AG468" i="4" s="1"/>
  <c r="AG469" i="4" s="1"/>
  <c r="AG470" i="4" s="1"/>
  <c r="AG471" i="4" s="1"/>
  <c r="AG472" i="4" s="1"/>
  <c r="AG473" i="4" s="1"/>
  <c r="AG474" i="4" s="1"/>
  <c r="AG475" i="4" s="1"/>
  <c r="AG476" i="4" s="1"/>
  <c r="AG477" i="4" s="1"/>
  <c r="AG478" i="4" s="1"/>
  <c r="AG479" i="4" s="1"/>
  <c r="AG480" i="4" s="1"/>
  <c r="AG481" i="4" s="1"/>
  <c r="AG482" i="4" s="1"/>
  <c r="AG483" i="4" s="1"/>
  <c r="AG484" i="4" s="1"/>
  <c r="AG485" i="4" s="1"/>
  <c r="AG486" i="4" s="1"/>
  <c r="AG487" i="4" s="1"/>
  <c r="AG488" i="4" s="1"/>
  <c r="AG489" i="4" s="1"/>
  <c r="AG490" i="4" s="1"/>
  <c r="AG491" i="4" s="1"/>
  <c r="AG492" i="4" s="1"/>
  <c r="AG493" i="4" s="1"/>
  <c r="AG494" i="4" s="1"/>
  <c r="AG495" i="4" s="1"/>
  <c r="AG496" i="4" s="1"/>
  <c r="AG497" i="4" s="1"/>
  <c r="AG498" i="4" s="1"/>
  <c r="AG499" i="4" s="1"/>
  <c r="AG500" i="4" s="1"/>
  <c r="AG501" i="4" s="1"/>
  <c r="AG502" i="4" s="1"/>
  <c r="AF35" i="14"/>
  <c r="Z35" i="14"/>
  <c r="AL35" i="14"/>
  <c r="T35" i="14"/>
  <c r="AI57" i="15"/>
  <c r="AC57" i="15"/>
  <c r="N59" i="15"/>
  <c r="W59" i="15" s="1"/>
  <c r="H60" i="15"/>
  <c r="G9" i="5"/>
  <c r="N10" i="14"/>
  <c r="F36" i="14" s="1"/>
  <c r="AF13" i="4" l="1"/>
  <c r="J12" i="4"/>
  <c r="Z36" i="14"/>
  <c r="AF36" i="14"/>
  <c r="AL36" i="14"/>
  <c r="T36" i="14"/>
  <c r="N60" i="15"/>
  <c r="W60" i="15" s="1"/>
  <c r="Q9" i="5"/>
  <c r="M12" i="14"/>
  <c r="AG503" i="4"/>
  <c r="AG504" i="4" s="1"/>
  <c r="AG505" i="4" s="1"/>
  <c r="AG506" i="4" s="1"/>
  <c r="AG507" i="4" s="1"/>
  <c r="AG508" i="4" s="1"/>
  <c r="AG509" i="4" s="1"/>
  <c r="AG510" i="4" s="1"/>
  <c r="AG511" i="4" s="1"/>
  <c r="AG512" i="4" s="1"/>
  <c r="AG513" i="4" s="1"/>
  <c r="AG514" i="4" s="1"/>
  <c r="AG515" i="4" s="1"/>
  <c r="AG516" i="4" s="1"/>
  <c r="AG517" i="4" s="1"/>
  <c r="AG518" i="4" s="1"/>
  <c r="AG519" i="4" s="1"/>
  <c r="AG520" i="4" s="1"/>
  <c r="AG521" i="4" s="1"/>
  <c r="AG522" i="4" s="1"/>
  <c r="AG523" i="4" s="1"/>
  <c r="AG524" i="4" s="1"/>
  <c r="AG525" i="4" s="1"/>
  <c r="AG526" i="4" s="1"/>
  <c r="AG527" i="4" s="1"/>
  <c r="AG528" i="4" s="1"/>
  <c r="AG529" i="4" s="1"/>
  <c r="AG530" i="4" s="1"/>
  <c r="AG531" i="4" s="1"/>
  <c r="AG532" i="4" s="1"/>
  <c r="AG533" i="4" s="1"/>
  <c r="AG534" i="4" s="1"/>
  <c r="AG535" i="4" s="1"/>
  <c r="AG536" i="4" s="1"/>
  <c r="AG537" i="4" s="1"/>
  <c r="AG538" i="4" s="1"/>
  <c r="AG539" i="4" s="1"/>
  <c r="AG540" i="4" s="1"/>
  <c r="AG541" i="4" s="1"/>
  <c r="AG542" i="4" s="1"/>
  <c r="AG543" i="4" s="1"/>
  <c r="AG544" i="4" s="1"/>
  <c r="AG545" i="4" s="1"/>
  <c r="AG546" i="4" s="1"/>
  <c r="AG547" i="4" s="1"/>
  <c r="AG548" i="4" s="1"/>
  <c r="AG549" i="4" s="1"/>
  <c r="AG550" i="4" s="1"/>
  <c r="AG551" i="4" s="1"/>
  <c r="AG552" i="4" s="1"/>
  <c r="AG553" i="4" s="1"/>
  <c r="AG554" i="4" s="1"/>
  <c r="AG555" i="4" s="1"/>
  <c r="AG556" i="4" s="1"/>
  <c r="AG557" i="4" s="1"/>
  <c r="AG558" i="4" s="1"/>
  <c r="AG559" i="4" s="1"/>
  <c r="AG560" i="4" s="1"/>
  <c r="AG561" i="4" s="1"/>
  <c r="AG562" i="4" s="1"/>
  <c r="AG563" i="4" s="1"/>
  <c r="G10" i="5"/>
  <c r="N11" i="14"/>
  <c r="F37" i="14" s="1"/>
  <c r="H61" i="15"/>
  <c r="AI58" i="15"/>
  <c r="AC58" i="15"/>
  <c r="H62" i="15" l="1"/>
  <c r="N12" i="14"/>
  <c r="F38" i="14" s="1"/>
  <c r="G11" i="5"/>
  <c r="AC59" i="15"/>
  <c r="AI59" i="15"/>
  <c r="N61" i="15"/>
  <c r="W61" i="15" s="1"/>
  <c r="T37" i="14"/>
  <c r="AL37" i="14"/>
  <c r="Z37" i="14"/>
  <c r="AF37" i="14"/>
  <c r="AF14" i="4"/>
  <c r="J13" i="4"/>
  <c r="Q10" i="5"/>
  <c r="M13" i="14"/>
  <c r="AG564" i="4"/>
  <c r="AG565" i="4" s="1"/>
  <c r="AG566" i="4" s="1"/>
  <c r="AG567" i="4" s="1"/>
  <c r="AG568" i="4" s="1"/>
  <c r="AG569" i="4" s="1"/>
  <c r="AG570" i="4" s="1"/>
  <c r="AG571" i="4" s="1"/>
  <c r="AG572" i="4" s="1"/>
  <c r="AG573" i="4" s="1"/>
  <c r="AG574" i="4" s="1"/>
  <c r="AG575" i="4" s="1"/>
  <c r="AG576" i="4" s="1"/>
  <c r="AG577" i="4" s="1"/>
  <c r="AG578" i="4" s="1"/>
  <c r="AG579" i="4" s="1"/>
  <c r="AG580" i="4" s="1"/>
  <c r="AG581" i="4" s="1"/>
  <c r="AG582" i="4" s="1"/>
  <c r="AG583" i="4" s="1"/>
  <c r="AG584" i="4" s="1"/>
  <c r="AG585" i="4" s="1"/>
  <c r="AG586" i="4" s="1"/>
  <c r="AG587" i="4" s="1"/>
  <c r="AG588" i="4" s="1"/>
  <c r="AG589" i="4" s="1"/>
  <c r="AG590" i="4" s="1"/>
  <c r="AG591" i="4" s="1"/>
  <c r="AG592" i="4" s="1"/>
  <c r="AG593" i="4" s="1"/>
  <c r="AG594" i="4" s="1"/>
  <c r="AG595" i="4" s="1"/>
  <c r="AG596" i="4" s="1"/>
  <c r="AG597" i="4" s="1"/>
  <c r="AG598" i="4" s="1"/>
  <c r="AG599" i="4" s="1"/>
  <c r="AG600" i="4" s="1"/>
  <c r="AG601" i="4" s="1"/>
  <c r="AG602" i="4" s="1"/>
  <c r="AG603" i="4" s="1"/>
  <c r="AG604" i="4" s="1"/>
  <c r="AG605" i="4" s="1"/>
  <c r="AG606" i="4" s="1"/>
  <c r="AG607" i="4" s="1"/>
  <c r="AG608" i="4" s="1"/>
  <c r="AG609" i="4" s="1"/>
  <c r="AG610" i="4" s="1"/>
  <c r="AG611" i="4" s="1"/>
  <c r="AG612" i="4" s="1"/>
  <c r="AG613" i="4" s="1"/>
  <c r="AG614" i="4" s="1"/>
  <c r="AG615" i="4" s="1"/>
  <c r="AG616" i="4" s="1"/>
  <c r="AG617" i="4" s="1"/>
  <c r="AG618" i="4" s="1"/>
  <c r="AG619" i="4" s="1"/>
  <c r="AG620" i="4" s="1"/>
  <c r="AG621" i="4" s="1"/>
  <c r="AG622" i="4" s="1"/>
  <c r="AG623" i="4" s="1"/>
  <c r="N62" i="15" l="1"/>
  <c r="W62" i="15" s="1"/>
  <c r="AF15" i="4"/>
  <c r="J14" i="4"/>
  <c r="Q11" i="5"/>
  <c r="G12" i="5"/>
  <c r="H63" i="15"/>
  <c r="N13" i="14"/>
  <c r="F39" i="14" s="1"/>
  <c r="AC60" i="15"/>
  <c r="AI60" i="15"/>
  <c r="M14" i="14"/>
  <c r="AG624" i="4"/>
  <c r="AG625" i="4" s="1"/>
  <c r="AG626" i="4" s="1"/>
  <c r="AG627" i="4" s="1"/>
  <c r="AG628" i="4" s="1"/>
  <c r="AG629" i="4" s="1"/>
  <c r="AG630" i="4" s="1"/>
  <c r="AG631" i="4" s="1"/>
  <c r="AG632" i="4" s="1"/>
  <c r="AG633" i="4" s="1"/>
  <c r="AG634" i="4" s="1"/>
  <c r="AG635" i="4" s="1"/>
  <c r="AG636" i="4" s="1"/>
  <c r="AG637" i="4" s="1"/>
  <c r="AG638" i="4" s="1"/>
  <c r="AG639" i="4" s="1"/>
  <c r="AG640" i="4" s="1"/>
  <c r="AG641" i="4" s="1"/>
  <c r="AG642" i="4" s="1"/>
  <c r="AG643" i="4" s="1"/>
  <c r="AG644" i="4" s="1"/>
  <c r="AG645" i="4" s="1"/>
  <c r="AG646" i="4" s="1"/>
  <c r="AG647" i="4" s="1"/>
  <c r="AG648" i="4" s="1"/>
  <c r="AG649" i="4" s="1"/>
  <c r="AG650" i="4" s="1"/>
  <c r="AG651" i="4" s="1"/>
  <c r="AG652" i="4" s="1"/>
  <c r="AG653" i="4" s="1"/>
  <c r="AG654" i="4" s="1"/>
  <c r="AG655" i="4" s="1"/>
  <c r="AG656" i="4" s="1"/>
  <c r="AG657" i="4" s="1"/>
  <c r="AG658" i="4" s="1"/>
  <c r="AG659" i="4" s="1"/>
  <c r="AG660" i="4" s="1"/>
  <c r="AG661" i="4" s="1"/>
  <c r="AG662" i="4" s="1"/>
  <c r="AG663" i="4" s="1"/>
  <c r="AG664" i="4" s="1"/>
  <c r="AG665" i="4" s="1"/>
  <c r="AG666" i="4" s="1"/>
  <c r="AG667" i="4" s="1"/>
  <c r="AG668" i="4" s="1"/>
  <c r="AG669" i="4" s="1"/>
  <c r="AG670" i="4" s="1"/>
  <c r="AG671" i="4" s="1"/>
  <c r="AG672" i="4" s="1"/>
  <c r="AG673" i="4" s="1"/>
  <c r="AG674" i="4" s="1"/>
  <c r="AG675" i="4" s="1"/>
  <c r="AG676" i="4" s="1"/>
  <c r="AG677" i="4" s="1"/>
  <c r="AG678" i="4" s="1"/>
  <c r="AG679" i="4" s="1"/>
  <c r="AG680" i="4" s="1"/>
  <c r="AG681" i="4" s="1"/>
  <c r="AG682" i="4" s="1"/>
  <c r="AG683" i="4" s="1"/>
  <c r="AG684" i="4" s="1"/>
  <c r="AL38" i="14"/>
  <c r="T38" i="14"/>
  <c r="AF38" i="14"/>
  <c r="Z38" i="14"/>
  <c r="Q12" i="5" l="1"/>
  <c r="M15" i="14"/>
  <c r="AG685" i="4"/>
  <c r="AG686" i="4" s="1"/>
  <c r="AG687" i="4" s="1"/>
  <c r="AG688" i="4" s="1"/>
  <c r="AG689" i="4" s="1"/>
  <c r="AG690" i="4" s="1"/>
  <c r="AG691" i="4" s="1"/>
  <c r="AG692" i="4" s="1"/>
  <c r="AG693" i="4" s="1"/>
  <c r="AG694" i="4" s="1"/>
  <c r="AG695" i="4" s="1"/>
  <c r="AG696" i="4" s="1"/>
  <c r="AG697" i="4" s="1"/>
  <c r="AG698" i="4" s="1"/>
  <c r="AG699" i="4" s="1"/>
  <c r="AG700" i="4" s="1"/>
  <c r="AG701" i="4" s="1"/>
  <c r="AG702" i="4" s="1"/>
  <c r="AG703" i="4" s="1"/>
  <c r="AG704" i="4" s="1"/>
  <c r="AG705" i="4" s="1"/>
  <c r="AG706" i="4" s="1"/>
  <c r="AG707" i="4" s="1"/>
  <c r="AG708" i="4" s="1"/>
  <c r="AG709" i="4" s="1"/>
  <c r="AG710" i="4" s="1"/>
  <c r="AG711" i="4" s="1"/>
  <c r="AG712" i="4" s="1"/>
  <c r="AG713" i="4" s="1"/>
  <c r="AG714" i="4" s="1"/>
  <c r="AG715" i="4" s="1"/>
  <c r="AG716" i="4" s="1"/>
  <c r="AG717" i="4" s="1"/>
  <c r="AG718" i="4" s="1"/>
  <c r="AG719" i="4" s="1"/>
  <c r="AG720" i="4" s="1"/>
  <c r="AG721" i="4" s="1"/>
  <c r="AG722" i="4" s="1"/>
  <c r="AG723" i="4" s="1"/>
  <c r="AG724" i="4" s="1"/>
  <c r="AG725" i="4" s="1"/>
  <c r="AG726" i="4" s="1"/>
  <c r="AG727" i="4" s="1"/>
  <c r="AG728" i="4" s="1"/>
  <c r="AG729" i="4" s="1"/>
  <c r="AG730" i="4" s="1"/>
  <c r="AG731" i="4" s="1"/>
  <c r="AG732" i="4" s="1"/>
  <c r="AG733" i="4" s="1"/>
  <c r="AG734" i="4" s="1"/>
  <c r="AG735" i="4" s="1"/>
  <c r="AG736" i="4" s="1"/>
  <c r="AG737" i="4" s="1"/>
  <c r="AG738" i="4" s="1"/>
  <c r="AG739" i="4" s="1"/>
  <c r="AG740" i="4" s="1"/>
  <c r="AG741" i="4" s="1"/>
  <c r="AG742" i="4" s="1"/>
  <c r="AG743" i="4" s="1"/>
  <c r="AG744" i="4" s="1"/>
  <c r="AG745" i="4" s="1"/>
  <c r="H64" i="15"/>
  <c r="G13" i="5"/>
  <c r="N14" i="14"/>
  <c r="F40" i="14" s="1"/>
  <c r="T39" i="14"/>
  <c r="AL39" i="14"/>
  <c r="Z39" i="14"/>
  <c r="AF39" i="14"/>
  <c r="AF16" i="4"/>
  <c r="J15" i="4"/>
  <c r="AI61" i="15"/>
  <c r="AC61" i="15"/>
  <c r="N63" i="15"/>
  <c r="W63" i="15" s="1"/>
  <c r="G14" i="5" l="1"/>
  <c r="H65" i="15"/>
  <c r="N15" i="14"/>
  <c r="F41" i="14" s="1"/>
  <c r="AF40" i="14"/>
  <c r="AL40" i="14"/>
  <c r="Z40" i="14"/>
  <c r="T40" i="14"/>
  <c r="Q13" i="5"/>
  <c r="N64" i="15"/>
  <c r="W64" i="15" s="1"/>
  <c r="AC62" i="15"/>
  <c r="AI62" i="15"/>
  <c r="AF17" i="4"/>
  <c r="J16" i="4"/>
  <c r="M16" i="14"/>
  <c r="AG746" i="4"/>
  <c r="AG747" i="4" s="1"/>
  <c r="AG748" i="4" s="1"/>
  <c r="AG749" i="4" s="1"/>
  <c r="AG750" i="4" s="1"/>
  <c r="AG751" i="4" s="1"/>
  <c r="AG752" i="4" s="1"/>
  <c r="AG753" i="4" s="1"/>
  <c r="AG754" i="4" s="1"/>
  <c r="AG755" i="4" s="1"/>
  <c r="AG756" i="4" s="1"/>
  <c r="AG757" i="4" s="1"/>
  <c r="AG758" i="4" s="1"/>
  <c r="AG759" i="4" s="1"/>
  <c r="AG760" i="4" s="1"/>
  <c r="AG761" i="4" s="1"/>
  <c r="AG762" i="4" s="1"/>
  <c r="AG763" i="4" s="1"/>
  <c r="AG764" i="4" s="1"/>
  <c r="AG765" i="4" s="1"/>
  <c r="AG766" i="4" s="1"/>
  <c r="AG767" i="4" s="1"/>
  <c r="AG768" i="4" s="1"/>
  <c r="AG769" i="4" s="1"/>
  <c r="AG770" i="4" s="1"/>
  <c r="AG771" i="4" s="1"/>
  <c r="AG772" i="4" s="1"/>
  <c r="AG773" i="4" s="1"/>
  <c r="AG774" i="4" s="1"/>
  <c r="AG775" i="4" s="1"/>
  <c r="AG776" i="4" s="1"/>
  <c r="AG777" i="4" s="1"/>
  <c r="AG778" i="4" s="1"/>
  <c r="AG779" i="4" s="1"/>
  <c r="AG780" i="4" s="1"/>
  <c r="AG781" i="4" s="1"/>
  <c r="AG782" i="4" s="1"/>
  <c r="AG783" i="4" s="1"/>
  <c r="AG784" i="4" s="1"/>
  <c r="AG785" i="4" s="1"/>
  <c r="AG786" i="4" s="1"/>
  <c r="AG787" i="4" s="1"/>
  <c r="AG788" i="4" s="1"/>
  <c r="AG789" i="4" s="1"/>
  <c r="AG790" i="4" s="1"/>
  <c r="AG791" i="4" s="1"/>
  <c r="AG792" i="4" s="1"/>
  <c r="AG793" i="4" s="1"/>
  <c r="AG794" i="4" s="1"/>
  <c r="AG795" i="4" s="1"/>
  <c r="AG796" i="4" s="1"/>
  <c r="AG797" i="4" s="1"/>
  <c r="AG798" i="4" s="1"/>
  <c r="AG799" i="4" s="1"/>
  <c r="AG800" i="4" s="1"/>
  <c r="AG801" i="4" s="1"/>
  <c r="AG802" i="4" s="1"/>
  <c r="AG803" i="4" s="1"/>
  <c r="AG804" i="4" s="1"/>
  <c r="AG805" i="4" s="1"/>
  <c r="AG806" i="4" s="1"/>
  <c r="N16" i="14" l="1"/>
  <c r="F42" i="14" s="1"/>
  <c r="G15" i="5"/>
  <c r="H66" i="15"/>
  <c r="N65" i="15"/>
  <c r="W65" i="15" s="1"/>
  <c r="AF18" i="4"/>
  <c r="J17" i="4"/>
  <c r="Q14" i="5"/>
  <c r="AG807" i="4"/>
  <c r="AG808" i="4" s="1"/>
  <c r="AG809" i="4" s="1"/>
  <c r="AG810" i="4" s="1"/>
  <c r="AG811" i="4" s="1"/>
  <c r="AG812" i="4" s="1"/>
  <c r="AG813" i="4" s="1"/>
  <c r="AG814" i="4" s="1"/>
  <c r="AG815" i="4" s="1"/>
  <c r="AG816" i="4" s="1"/>
  <c r="AG817" i="4" s="1"/>
  <c r="AG818" i="4" s="1"/>
  <c r="AG819" i="4" s="1"/>
  <c r="AG820" i="4" s="1"/>
  <c r="AG821" i="4" s="1"/>
  <c r="AG822" i="4" s="1"/>
  <c r="AG823" i="4" s="1"/>
  <c r="AG824" i="4" s="1"/>
  <c r="AG825" i="4" s="1"/>
  <c r="AG826" i="4" s="1"/>
  <c r="AG827" i="4" s="1"/>
  <c r="AG828" i="4" s="1"/>
  <c r="AG829" i="4" s="1"/>
  <c r="AG830" i="4" s="1"/>
  <c r="AG831" i="4" s="1"/>
  <c r="AG832" i="4" s="1"/>
  <c r="AG833" i="4" s="1"/>
  <c r="AG834" i="4" s="1"/>
  <c r="AG835" i="4" s="1"/>
  <c r="AG836" i="4" s="1"/>
  <c r="AG837" i="4" s="1"/>
  <c r="AG838" i="4" s="1"/>
  <c r="AG839" i="4" s="1"/>
  <c r="AG840" i="4" s="1"/>
  <c r="AG841" i="4" s="1"/>
  <c r="AG842" i="4" s="1"/>
  <c r="AG843" i="4" s="1"/>
  <c r="AG844" i="4" s="1"/>
  <c r="AG845" i="4" s="1"/>
  <c r="AG846" i="4" s="1"/>
  <c r="AG847" i="4" s="1"/>
  <c r="AG848" i="4" s="1"/>
  <c r="AG849" i="4" s="1"/>
  <c r="AG850" i="4" s="1"/>
  <c r="AG851" i="4" s="1"/>
  <c r="AG852" i="4" s="1"/>
  <c r="AG853" i="4" s="1"/>
  <c r="AG854" i="4" s="1"/>
  <c r="AG855" i="4" s="1"/>
  <c r="AG856" i="4" s="1"/>
  <c r="AG857" i="4" s="1"/>
  <c r="AG858" i="4" s="1"/>
  <c r="AG859" i="4" s="1"/>
  <c r="AG860" i="4" s="1"/>
  <c r="AG861" i="4" s="1"/>
  <c r="AG862" i="4" s="1"/>
  <c r="AG863" i="4" s="1"/>
  <c r="AG864" i="4" s="1"/>
  <c r="AG865" i="4" s="1"/>
  <c r="AG866" i="4" s="1"/>
  <c r="AG867" i="4" s="1"/>
  <c r="M17" i="14"/>
  <c r="T41" i="14"/>
  <c r="AL41" i="14"/>
  <c r="Z41" i="14"/>
  <c r="AF41" i="14"/>
  <c r="AI63" i="15"/>
  <c r="AC63" i="15"/>
  <c r="AF19" i="4" l="1"/>
  <c r="J18" i="4"/>
  <c r="N66" i="15"/>
  <c r="W66" i="15" s="1"/>
  <c r="AI64" i="15"/>
  <c r="AC64" i="15"/>
  <c r="G16" i="5"/>
  <c r="N17" i="14"/>
  <c r="F43" i="14" s="1"/>
  <c r="H67" i="15"/>
  <c r="Q15" i="5"/>
  <c r="AF42" i="14"/>
  <c r="AL42" i="14"/>
  <c r="Z42" i="14"/>
  <c r="T42" i="14"/>
  <c r="M18" i="14"/>
  <c r="AG868" i="4"/>
  <c r="AG869" i="4" s="1"/>
  <c r="AG870" i="4" s="1"/>
  <c r="AG871" i="4" s="1"/>
  <c r="AG872" i="4" s="1"/>
  <c r="AG873" i="4" s="1"/>
  <c r="AG874" i="4" s="1"/>
  <c r="AG875" i="4" s="1"/>
  <c r="AG876" i="4" s="1"/>
  <c r="AG877" i="4" s="1"/>
  <c r="AG878" i="4" s="1"/>
  <c r="AG879" i="4" s="1"/>
  <c r="AG880" i="4" s="1"/>
  <c r="AG881" i="4" s="1"/>
  <c r="AG882" i="4" s="1"/>
  <c r="AG883" i="4" s="1"/>
  <c r="AG884" i="4" s="1"/>
  <c r="AG885" i="4" s="1"/>
  <c r="AG886" i="4" s="1"/>
  <c r="AG887" i="4" s="1"/>
  <c r="AG888" i="4" s="1"/>
  <c r="AG889" i="4" s="1"/>
  <c r="AG890" i="4" s="1"/>
  <c r="AG891" i="4" s="1"/>
  <c r="AG892" i="4" s="1"/>
  <c r="AG893" i="4" s="1"/>
  <c r="AG894" i="4" s="1"/>
  <c r="AG895" i="4" s="1"/>
  <c r="AG896" i="4" s="1"/>
  <c r="AG897" i="4" s="1"/>
  <c r="AG898" i="4" s="1"/>
  <c r="AG899" i="4" s="1"/>
  <c r="AG900" i="4" s="1"/>
  <c r="AG901" i="4" s="1"/>
  <c r="AG902" i="4" s="1"/>
  <c r="AG903" i="4" s="1"/>
  <c r="AG904" i="4" s="1"/>
  <c r="AG905" i="4" s="1"/>
  <c r="AG906" i="4" s="1"/>
  <c r="AG907" i="4" s="1"/>
  <c r="AG908" i="4" s="1"/>
  <c r="AG909" i="4" s="1"/>
  <c r="AG910" i="4" s="1"/>
  <c r="AG911" i="4" s="1"/>
  <c r="AG912" i="4" s="1"/>
  <c r="AG913" i="4" s="1"/>
  <c r="AG914" i="4" s="1"/>
  <c r="AG915" i="4" s="1"/>
  <c r="AG916" i="4" s="1"/>
  <c r="AG917" i="4" s="1"/>
  <c r="AG918" i="4" s="1"/>
  <c r="AG919" i="4" s="1"/>
  <c r="AG920" i="4" s="1"/>
  <c r="AG921" i="4" s="1"/>
  <c r="AG922" i="4" s="1"/>
  <c r="AG923" i="4" s="1"/>
  <c r="AG924" i="4" s="1"/>
  <c r="AG925" i="4" s="1"/>
  <c r="AG926" i="4" s="1"/>
  <c r="AG927" i="4" s="1"/>
  <c r="AG928" i="4" s="1"/>
  <c r="AG929" i="4" l="1"/>
  <c r="AG930" i="4" s="1"/>
  <c r="AG931" i="4" s="1"/>
  <c r="AG932" i="4" s="1"/>
  <c r="AG933" i="4" s="1"/>
  <c r="AG934" i="4" s="1"/>
  <c r="AG935" i="4" s="1"/>
  <c r="AG936" i="4" s="1"/>
  <c r="AG937" i="4" s="1"/>
  <c r="AG938" i="4" s="1"/>
  <c r="AG939" i="4" s="1"/>
  <c r="AG940" i="4" s="1"/>
  <c r="AG941" i="4" s="1"/>
  <c r="AG942" i="4" s="1"/>
  <c r="AG943" i="4" s="1"/>
  <c r="AG944" i="4" s="1"/>
  <c r="AG945" i="4" s="1"/>
  <c r="AG946" i="4" s="1"/>
  <c r="AG947" i="4" s="1"/>
  <c r="AG948" i="4" s="1"/>
  <c r="AG949" i="4" s="1"/>
  <c r="AG950" i="4" s="1"/>
  <c r="AG951" i="4" s="1"/>
  <c r="AG952" i="4" s="1"/>
  <c r="AG953" i="4" s="1"/>
  <c r="AG954" i="4" s="1"/>
  <c r="AG955" i="4" s="1"/>
  <c r="AG956" i="4" s="1"/>
  <c r="AG957" i="4" s="1"/>
  <c r="AG958" i="4" s="1"/>
  <c r="AG959" i="4" s="1"/>
  <c r="AG960" i="4" s="1"/>
  <c r="AG961" i="4" s="1"/>
  <c r="AG962" i="4" s="1"/>
  <c r="AG963" i="4" s="1"/>
  <c r="AG964" i="4" s="1"/>
  <c r="AG965" i="4" s="1"/>
  <c r="AG966" i="4" s="1"/>
  <c r="AG967" i="4" s="1"/>
  <c r="AG968" i="4" s="1"/>
  <c r="AG969" i="4" s="1"/>
  <c r="AG970" i="4" s="1"/>
  <c r="AG971" i="4" s="1"/>
  <c r="AG972" i="4" s="1"/>
  <c r="AG973" i="4" s="1"/>
  <c r="AG974" i="4" s="1"/>
  <c r="AG975" i="4" s="1"/>
  <c r="AG976" i="4" s="1"/>
  <c r="AG977" i="4" s="1"/>
  <c r="AG978" i="4" s="1"/>
  <c r="AG979" i="4" s="1"/>
  <c r="AG980" i="4" s="1"/>
  <c r="AG981" i="4" s="1"/>
  <c r="AG982" i="4" s="1"/>
  <c r="AG983" i="4" s="1"/>
  <c r="AG984" i="4" s="1"/>
  <c r="AG985" i="4" s="1"/>
  <c r="AG986" i="4" s="1"/>
  <c r="AG987" i="4" s="1"/>
  <c r="AG988" i="4" s="1"/>
  <c r="M19" i="14"/>
  <c r="N67" i="15"/>
  <c r="W67" i="15" s="1"/>
  <c r="AI65" i="15"/>
  <c r="AC65" i="15"/>
  <c r="T43" i="14"/>
  <c r="AL43" i="14"/>
  <c r="Z43" i="14"/>
  <c r="AF43" i="14"/>
  <c r="H68" i="15"/>
  <c r="N18" i="14"/>
  <c r="F44" i="14" s="1"/>
  <c r="G17" i="5"/>
  <c r="Q16" i="5"/>
  <c r="AF20" i="4"/>
  <c r="J19" i="4"/>
  <c r="AF21" i="4" l="1"/>
  <c r="J20" i="4"/>
  <c r="Q17" i="5"/>
  <c r="AF44" i="14"/>
  <c r="Z44" i="14"/>
  <c r="T44" i="14"/>
  <c r="AL44" i="14"/>
  <c r="N68" i="15"/>
  <c r="W68" i="15" s="1"/>
  <c r="G18" i="5"/>
  <c r="H69" i="15"/>
  <c r="N19" i="14"/>
  <c r="F45" i="14" s="1"/>
  <c r="M20" i="14"/>
  <c r="AG989" i="4"/>
  <c r="AG990" i="4" s="1"/>
  <c r="AG991" i="4" s="1"/>
  <c r="AG992" i="4" s="1"/>
  <c r="AG993" i="4" s="1"/>
  <c r="AG994" i="4" s="1"/>
  <c r="AG995" i="4" s="1"/>
  <c r="AG996" i="4" s="1"/>
  <c r="AG997" i="4" s="1"/>
  <c r="AG998" i="4" s="1"/>
  <c r="AG999" i="4" s="1"/>
  <c r="AG1000" i="4" s="1"/>
  <c r="AG1001" i="4" s="1"/>
  <c r="AG1002" i="4" s="1"/>
  <c r="AG1003" i="4" s="1"/>
  <c r="AG1004" i="4" s="1"/>
  <c r="AG1005" i="4" s="1"/>
  <c r="AG1006" i="4" s="1"/>
  <c r="AG1007" i="4" s="1"/>
  <c r="AG1008" i="4" s="1"/>
  <c r="AG1009" i="4" s="1"/>
  <c r="AG1010" i="4" s="1"/>
  <c r="AG1011" i="4" s="1"/>
  <c r="AG1012" i="4" s="1"/>
  <c r="AG1013" i="4" s="1"/>
  <c r="AG1014" i="4" s="1"/>
  <c r="AG1015" i="4" s="1"/>
  <c r="AG1016" i="4" s="1"/>
  <c r="AG1017" i="4" s="1"/>
  <c r="AG1018" i="4" s="1"/>
  <c r="AG1019" i="4" s="1"/>
  <c r="AG1020" i="4" s="1"/>
  <c r="AG1021" i="4" s="1"/>
  <c r="AG1022" i="4" s="1"/>
  <c r="AG1023" i="4" s="1"/>
  <c r="AG1024" i="4" s="1"/>
  <c r="AG1025" i="4" s="1"/>
  <c r="AG1026" i="4" s="1"/>
  <c r="AG1027" i="4" s="1"/>
  <c r="AG1028" i="4" s="1"/>
  <c r="AG1029" i="4" s="1"/>
  <c r="AG1030" i="4" s="1"/>
  <c r="AG1031" i="4" s="1"/>
  <c r="AG1032" i="4" s="1"/>
  <c r="AG1033" i="4" s="1"/>
  <c r="AG1034" i="4" s="1"/>
  <c r="AG1035" i="4" s="1"/>
  <c r="AG1036" i="4" s="1"/>
  <c r="AG1037" i="4" s="1"/>
  <c r="AG1038" i="4" s="1"/>
  <c r="AG1039" i="4" s="1"/>
  <c r="AG1040" i="4" s="1"/>
  <c r="AG1041" i="4" s="1"/>
  <c r="AG1042" i="4" s="1"/>
  <c r="AG1043" i="4" s="1"/>
  <c r="AG1044" i="4" s="1"/>
  <c r="AG1045" i="4" s="1"/>
  <c r="AG1046" i="4" s="1"/>
  <c r="AG1047" i="4" s="1"/>
  <c r="AG1048" i="4" s="1"/>
  <c r="AG1049" i="4" s="1"/>
  <c r="AI66" i="15"/>
  <c r="AC66" i="15"/>
  <c r="AG1050" i="4" l="1"/>
  <c r="AG1051" i="4" s="1"/>
  <c r="AG1052" i="4" s="1"/>
  <c r="AG1053" i="4" s="1"/>
  <c r="AG1054" i="4" s="1"/>
  <c r="AG1055" i="4" s="1"/>
  <c r="AG1056" i="4" s="1"/>
  <c r="AG1057" i="4" s="1"/>
  <c r="AG1058" i="4" s="1"/>
  <c r="AG1059" i="4" s="1"/>
  <c r="AG1060" i="4" s="1"/>
  <c r="AG1061" i="4" s="1"/>
  <c r="AG1062" i="4" s="1"/>
  <c r="AG1063" i="4" s="1"/>
  <c r="AG1064" i="4" s="1"/>
  <c r="AG1065" i="4" s="1"/>
  <c r="AG1066" i="4" s="1"/>
  <c r="AG1067" i="4" s="1"/>
  <c r="AG1068" i="4" s="1"/>
  <c r="AG1069" i="4" s="1"/>
  <c r="AG1070" i="4" s="1"/>
  <c r="AG1071" i="4" s="1"/>
  <c r="AG1072" i="4" s="1"/>
  <c r="AG1073" i="4" s="1"/>
  <c r="AG1074" i="4" s="1"/>
  <c r="AG1075" i="4" s="1"/>
  <c r="AG1076" i="4" s="1"/>
  <c r="AG1077" i="4" s="1"/>
  <c r="AG1078" i="4" s="1"/>
  <c r="AG1079" i="4" s="1"/>
  <c r="AG1080" i="4" s="1"/>
  <c r="AG1081" i="4" s="1"/>
  <c r="AG1082" i="4" s="1"/>
  <c r="AG1083" i="4" s="1"/>
  <c r="AG1084" i="4" s="1"/>
  <c r="AG1085" i="4" s="1"/>
  <c r="AG1086" i="4" s="1"/>
  <c r="AG1087" i="4" s="1"/>
  <c r="AG1088" i="4" s="1"/>
  <c r="AG1089" i="4" s="1"/>
  <c r="AG1090" i="4" s="1"/>
  <c r="AG1091" i="4" s="1"/>
  <c r="AG1092" i="4" s="1"/>
  <c r="AG1093" i="4" s="1"/>
  <c r="AG1094" i="4" s="1"/>
  <c r="AG1095" i="4" s="1"/>
  <c r="AG1096" i="4" s="1"/>
  <c r="AG1097" i="4" s="1"/>
  <c r="AG1098" i="4" s="1"/>
  <c r="AG1099" i="4" s="1"/>
  <c r="AG1100" i="4" s="1"/>
  <c r="AG1101" i="4" s="1"/>
  <c r="AG1102" i="4" s="1"/>
  <c r="AG1103" i="4" s="1"/>
  <c r="AG1104" i="4" s="1"/>
  <c r="AG1105" i="4" s="1"/>
  <c r="AG1106" i="4" s="1"/>
  <c r="AG1107" i="4" s="1"/>
  <c r="AG1108" i="4" s="1"/>
  <c r="AG1109" i="4" s="1"/>
  <c r="AG1110" i="4" s="1"/>
  <c r="M21" i="14"/>
  <c r="N69" i="15"/>
  <c r="W69" i="15" s="1"/>
  <c r="N20" i="14"/>
  <c r="F46" i="14" s="1"/>
  <c r="G19" i="5"/>
  <c r="H70" i="15"/>
  <c r="T45" i="14"/>
  <c r="AL45" i="14"/>
  <c r="Z45" i="14"/>
  <c r="AF45" i="14"/>
  <c r="Q18" i="5"/>
  <c r="AC67" i="15"/>
  <c r="AI67" i="15"/>
  <c r="AF22" i="4"/>
  <c r="J21" i="4"/>
  <c r="Q19" i="5" l="1"/>
  <c r="J22" i="4"/>
  <c r="AF23" i="4"/>
  <c r="AF46" i="14"/>
  <c r="Z46" i="14"/>
  <c r="T46" i="14"/>
  <c r="AL46" i="14"/>
  <c r="AC68" i="15"/>
  <c r="AI68" i="15"/>
  <c r="N70" i="15"/>
  <c r="W70" i="15" s="1"/>
  <c r="G20" i="5"/>
  <c r="H71" i="15"/>
  <c r="N21" i="14"/>
  <c r="F47" i="14" s="1"/>
  <c r="AG1111" i="4"/>
  <c r="AG1112" i="4" s="1"/>
  <c r="AG1113" i="4" s="1"/>
  <c r="AG1114" i="4" s="1"/>
  <c r="AG1115" i="4" s="1"/>
  <c r="AG1116" i="4" s="1"/>
  <c r="AG1117" i="4" s="1"/>
  <c r="AG1118" i="4" s="1"/>
  <c r="AG1119" i="4" s="1"/>
  <c r="AG1120" i="4" s="1"/>
  <c r="AG1121" i="4" s="1"/>
  <c r="AG1122" i="4" s="1"/>
  <c r="AG1123" i="4" s="1"/>
  <c r="AG1124" i="4" s="1"/>
  <c r="AG1125" i="4" s="1"/>
  <c r="AG1126" i="4" s="1"/>
  <c r="AG1127" i="4" s="1"/>
  <c r="AG1128" i="4" s="1"/>
  <c r="AG1129" i="4" s="1"/>
  <c r="AG1130" i="4" s="1"/>
  <c r="AG1131" i="4" s="1"/>
  <c r="AG1132" i="4" s="1"/>
  <c r="AG1133" i="4" s="1"/>
  <c r="AG1134" i="4" s="1"/>
  <c r="AG1135" i="4" s="1"/>
  <c r="AG1136" i="4" s="1"/>
  <c r="AG1137" i="4" s="1"/>
  <c r="AG1138" i="4" s="1"/>
  <c r="AG1139" i="4" s="1"/>
  <c r="AG1140" i="4" s="1"/>
  <c r="AG1141" i="4" s="1"/>
  <c r="AG1142" i="4" s="1"/>
  <c r="AG1143" i="4" s="1"/>
  <c r="AG1144" i="4" s="1"/>
  <c r="AG1145" i="4" s="1"/>
  <c r="AG1146" i="4" s="1"/>
  <c r="AG1147" i="4" s="1"/>
  <c r="AG1148" i="4" s="1"/>
  <c r="AG1149" i="4" s="1"/>
  <c r="AG1150" i="4" s="1"/>
  <c r="AG1151" i="4" s="1"/>
  <c r="AG1152" i="4" s="1"/>
  <c r="AG1153" i="4" s="1"/>
  <c r="AG1154" i="4" s="1"/>
  <c r="AG1155" i="4" s="1"/>
  <c r="AG1156" i="4" s="1"/>
  <c r="AG1157" i="4" s="1"/>
  <c r="AG1158" i="4" s="1"/>
  <c r="AG1159" i="4" s="1"/>
  <c r="AG1160" i="4" s="1"/>
  <c r="AG1161" i="4" s="1"/>
  <c r="AG1162" i="4" s="1"/>
  <c r="AG1163" i="4" s="1"/>
  <c r="AG1164" i="4" s="1"/>
  <c r="AG1165" i="4" s="1"/>
  <c r="AG1166" i="4" s="1"/>
  <c r="AG1167" i="4" s="1"/>
  <c r="AG1168" i="4" s="1"/>
  <c r="AG1169" i="4" s="1"/>
  <c r="AG1170" i="4" s="1"/>
  <c r="AG1171" i="4" s="1"/>
  <c r="M22" i="14"/>
  <c r="M23" i="14" l="1"/>
  <c r="AG1172" i="4"/>
  <c r="AG1173" i="4" s="1"/>
  <c r="AG1174" i="4" s="1"/>
  <c r="AG1175" i="4" s="1"/>
  <c r="AG1176" i="4" s="1"/>
  <c r="AG1177" i="4" s="1"/>
  <c r="AG1178" i="4" s="1"/>
  <c r="AG1179" i="4" s="1"/>
  <c r="AG1180" i="4" s="1"/>
  <c r="AG1181" i="4" s="1"/>
  <c r="AG1182" i="4" s="1"/>
  <c r="AG1183" i="4" s="1"/>
  <c r="AG1184" i="4" s="1"/>
  <c r="AG1185" i="4" s="1"/>
  <c r="AG1186" i="4" s="1"/>
  <c r="AG1187" i="4" s="1"/>
  <c r="AG1188" i="4" s="1"/>
  <c r="AG1189" i="4" s="1"/>
  <c r="AG1190" i="4" s="1"/>
  <c r="AG1191" i="4" s="1"/>
  <c r="AG1192" i="4" s="1"/>
  <c r="AG1193" i="4" s="1"/>
  <c r="AG1194" i="4" s="1"/>
  <c r="AG1195" i="4" s="1"/>
  <c r="AG1196" i="4" s="1"/>
  <c r="AG1197" i="4" s="1"/>
  <c r="AG1198" i="4" s="1"/>
  <c r="AG1199" i="4" s="1"/>
  <c r="AG1200" i="4" s="1"/>
  <c r="AG1201" i="4" s="1"/>
  <c r="AG1202" i="4" s="1"/>
  <c r="AG1203" i="4" s="1"/>
  <c r="AG1204" i="4" s="1"/>
  <c r="AG1205" i="4" s="1"/>
  <c r="AG1206" i="4" s="1"/>
  <c r="AG1207" i="4" s="1"/>
  <c r="AG1208" i="4" s="1"/>
  <c r="AG1209" i="4" s="1"/>
  <c r="AG1210" i="4" s="1"/>
  <c r="AG1211" i="4" s="1"/>
  <c r="AG1212" i="4" s="1"/>
  <c r="AG1213" i="4" s="1"/>
  <c r="AG1214" i="4" s="1"/>
  <c r="AG1215" i="4" s="1"/>
  <c r="AG1216" i="4" s="1"/>
  <c r="AG1217" i="4" s="1"/>
  <c r="AG1218" i="4" s="1"/>
  <c r="AG1219" i="4" s="1"/>
  <c r="AG1220" i="4" s="1"/>
  <c r="AG1221" i="4" s="1"/>
  <c r="AG1222" i="4" s="1"/>
  <c r="AG1223" i="4" s="1"/>
  <c r="AG1224" i="4" s="1"/>
  <c r="AG1225" i="4" s="1"/>
  <c r="AG1226" i="4" s="1"/>
  <c r="AG1227" i="4" s="1"/>
  <c r="AG1228" i="4" s="1"/>
  <c r="AG1229" i="4" s="1"/>
  <c r="AG1230" i="4" s="1"/>
  <c r="AG1231" i="4" s="1"/>
  <c r="AG1232" i="4" s="1"/>
  <c r="N71" i="15"/>
  <c r="W71" i="15" s="1"/>
  <c r="T47" i="14"/>
  <c r="AF47" i="14"/>
  <c r="Z47" i="14"/>
  <c r="AL47" i="14"/>
  <c r="J23" i="4"/>
  <c r="AF24" i="4"/>
  <c r="AI69" i="15"/>
  <c r="AC69" i="15"/>
  <c r="Q20" i="5"/>
  <c r="H72" i="15"/>
  <c r="G21" i="5"/>
  <c r="N22" i="14"/>
  <c r="F48" i="14" s="1"/>
  <c r="AG1233" i="4" l="1"/>
  <c r="AG1234" i="4" s="1"/>
  <c r="AG1235" i="4" s="1"/>
  <c r="AG1236" i="4" s="1"/>
  <c r="AG1237" i="4" s="1"/>
  <c r="AG1238" i="4" s="1"/>
  <c r="AG1239" i="4" s="1"/>
  <c r="AG1240" i="4" s="1"/>
  <c r="AG1241" i="4" s="1"/>
  <c r="AG1242" i="4" s="1"/>
  <c r="AG1243" i="4" s="1"/>
  <c r="AG1244" i="4" s="1"/>
  <c r="AG1245" i="4" s="1"/>
  <c r="AG1246" i="4" s="1"/>
  <c r="AG1247" i="4" s="1"/>
  <c r="AG1248" i="4" s="1"/>
  <c r="AG1249" i="4" s="1"/>
  <c r="AG1250" i="4" s="1"/>
  <c r="AG1251" i="4" s="1"/>
  <c r="AG1252" i="4" s="1"/>
  <c r="AG1253" i="4" s="1"/>
  <c r="AG1254" i="4" s="1"/>
  <c r="AG1255" i="4" s="1"/>
  <c r="AG1256" i="4" s="1"/>
  <c r="AG1257" i="4" s="1"/>
  <c r="AG1258" i="4" s="1"/>
  <c r="AG1259" i="4" s="1"/>
  <c r="AG1260" i="4" s="1"/>
  <c r="M25" i="14" s="1"/>
  <c r="M24" i="14"/>
  <c r="AF48" i="14"/>
  <c r="T48" i="14"/>
  <c r="Z48" i="14"/>
  <c r="AL48" i="14"/>
  <c r="AI70" i="15"/>
  <c r="AC70" i="15"/>
  <c r="G22" i="5"/>
  <c r="N23" i="14"/>
  <c r="F49" i="14" s="1"/>
  <c r="H73" i="15"/>
  <c r="J24" i="4"/>
  <c r="AF25" i="4"/>
  <c r="Q21" i="5"/>
  <c r="N72" i="15"/>
  <c r="W72" i="15" s="1"/>
  <c r="N73" i="15" l="1"/>
  <c r="W73" i="15" s="1"/>
  <c r="H74" i="15"/>
  <c r="G23" i="5"/>
  <c r="N24" i="14"/>
  <c r="F50" i="14" s="1"/>
  <c r="G24" i="5"/>
  <c r="N25" i="14"/>
  <c r="F51" i="14" s="1"/>
  <c r="H75" i="15"/>
  <c r="AC71" i="15"/>
  <c r="AI71" i="15"/>
  <c r="J25" i="4"/>
  <c r="AF26" i="4"/>
  <c r="T49" i="14"/>
  <c r="AF49" i="14"/>
  <c r="AL49" i="14"/>
  <c r="Z49" i="14"/>
  <c r="Q22" i="5"/>
  <c r="Q24" i="5" l="1"/>
  <c r="Q23" i="5"/>
  <c r="Q26" i="5" s="1"/>
  <c r="N74" i="15"/>
  <c r="W74" i="15" s="1"/>
  <c r="AI72" i="15"/>
  <c r="AC72" i="15"/>
  <c r="AF50" i="14"/>
  <c r="T50" i="14"/>
  <c r="AL50" i="14"/>
  <c r="Z50" i="14"/>
  <c r="F53" i="14"/>
  <c r="J26" i="4"/>
  <c r="AF27" i="4"/>
  <c r="N75" i="15"/>
  <c r="W75" i="15" s="1"/>
  <c r="T51" i="14"/>
  <c r="AF51" i="14"/>
  <c r="Z51" i="14"/>
  <c r="AL51" i="14"/>
  <c r="AI73" i="15" l="1"/>
  <c r="AC73" i="15"/>
  <c r="J27" i="4"/>
  <c r="AF28" i="4"/>
  <c r="AD6" i="14"/>
  <c r="AD7" i="14" s="1"/>
  <c r="AD8" i="14" s="1"/>
  <c r="AC74" i="15" l="1"/>
  <c r="AI74" i="15"/>
  <c r="J28" i="4"/>
  <c r="AF29" i="4"/>
  <c r="AC75" i="15"/>
  <c r="AI75" i="15"/>
  <c r="J29" i="4" l="1"/>
  <c r="AF30" i="4"/>
  <c r="J30" i="4" l="1"/>
  <c r="AF31" i="4"/>
  <c r="J31" i="4" l="1"/>
  <c r="AF32" i="4"/>
  <c r="J32" i="4" l="1"/>
  <c r="AF33" i="4"/>
  <c r="J33" i="4" l="1"/>
  <c r="AF34" i="4"/>
  <c r="J34" i="4" l="1"/>
  <c r="AF35" i="4"/>
  <c r="J35" i="4" l="1"/>
  <c r="AF36" i="4"/>
  <c r="J36" i="4" l="1"/>
  <c r="AF37" i="4"/>
  <c r="J37" i="4" l="1"/>
  <c r="AF38" i="4"/>
  <c r="J38" i="4" l="1"/>
  <c r="AF39" i="4"/>
  <c r="J39" i="4" l="1"/>
  <c r="AF40" i="4"/>
  <c r="J40" i="4" l="1"/>
  <c r="AF41" i="4"/>
  <c r="J41" i="4" l="1"/>
  <c r="AF42" i="4"/>
  <c r="J42" i="4" l="1"/>
  <c r="AF43" i="4"/>
  <c r="J43" i="4" l="1"/>
  <c r="AF44" i="4"/>
  <c r="J44" i="4" l="1"/>
  <c r="AF45" i="4"/>
  <c r="J45" i="4" l="1"/>
  <c r="AF46" i="4"/>
  <c r="J46" i="4" l="1"/>
  <c r="AF47" i="4"/>
  <c r="J47" i="4" l="1"/>
  <c r="AF48" i="4"/>
  <c r="J48" i="4" l="1"/>
  <c r="AF49" i="4"/>
  <c r="J49" i="4" l="1"/>
  <c r="AF50" i="4"/>
  <c r="J50" i="4" l="1"/>
  <c r="AF51" i="4"/>
  <c r="J51" i="4" l="1"/>
  <c r="AF52" i="4"/>
  <c r="J52" i="4" l="1"/>
  <c r="AF53" i="4"/>
  <c r="J53" i="4" l="1"/>
  <c r="AF54" i="4"/>
  <c r="J54" i="4" l="1"/>
  <c r="AF55" i="4"/>
  <c r="J55" i="4" l="1"/>
  <c r="AF56" i="4"/>
  <c r="J56" i="4" l="1"/>
  <c r="AF57" i="4"/>
  <c r="J57" i="4" l="1"/>
  <c r="AF58" i="4"/>
  <c r="J58" i="4" l="1"/>
  <c r="AF59" i="4"/>
  <c r="J59" i="4" l="1"/>
  <c r="AF60" i="4"/>
  <c r="J60" i="4" l="1"/>
  <c r="AF61" i="4"/>
  <c r="J61" i="4" l="1"/>
  <c r="AF62" i="4"/>
  <c r="J62" i="4" l="1"/>
  <c r="AF63" i="4"/>
  <c r="J63" i="4" l="1"/>
  <c r="AF64" i="4"/>
  <c r="J64" i="4" l="1"/>
  <c r="AF65" i="4"/>
  <c r="J65" i="4" l="1"/>
  <c r="AF66" i="4"/>
  <c r="J66" i="4" l="1"/>
  <c r="AF67" i="4"/>
  <c r="J67" i="4" l="1"/>
  <c r="AF68" i="4"/>
  <c r="J68" i="4" l="1"/>
  <c r="AF69" i="4"/>
  <c r="J69" i="4" l="1"/>
  <c r="AF70" i="4"/>
  <c r="J70" i="4" l="1"/>
  <c r="AF71" i="4"/>
  <c r="J71" i="4" l="1"/>
  <c r="AF72" i="4"/>
  <c r="J72" i="4" l="1"/>
  <c r="AF73" i="4"/>
  <c r="J73" i="4" l="1"/>
  <c r="AF74" i="4"/>
  <c r="J74" i="4" l="1"/>
  <c r="AF75" i="4"/>
  <c r="J75" i="4" l="1"/>
  <c r="B33" i="5" s="1"/>
  <c r="AF76" i="4"/>
  <c r="B5" i="14" l="1"/>
  <c r="F4" i="5" s="1"/>
  <c r="J76" i="4"/>
  <c r="AF77" i="4"/>
  <c r="T4" i="5" l="1"/>
  <c r="U4" i="5" s="1"/>
  <c r="J77" i="4"/>
  <c r="AF78" i="4"/>
  <c r="I55" i="15"/>
  <c r="C5" i="14"/>
  <c r="O55" i="15" l="1"/>
  <c r="J78" i="4"/>
  <c r="AF79" i="4"/>
  <c r="I5" i="14"/>
  <c r="J55" i="15"/>
  <c r="P55" i="15" s="1"/>
  <c r="Y55" i="15" s="1"/>
  <c r="R4" i="5" s="1"/>
  <c r="H5" i="14"/>
  <c r="O5" i="14"/>
  <c r="G5" i="14"/>
  <c r="E31" i="14"/>
  <c r="B22" i="19"/>
  <c r="B21" i="19"/>
  <c r="B14" i="19"/>
  <c r="B24" i="19"/>
  <c r="B29" i="19"/>
  <c r="B16" i="19"/>
  <c r="B26" i="19"/>
  <c r="B13" i="19"/>
  <c r="B30" i="19"/>
  <c r="B25" i="19"/>
  <c r="B10" i="19"/>
  <c r="B17" i="19"/>
  <c r="B27" i="19"/>
  <c r="B18" i="19"/>
  <c r="B12" i="19"/>
  <c r="B28" i="19"/>
  <c r="B19" i="19"/>
  <c r="B23" i="19"/>
  <c r="B20" i="19"/>
  <c r="B11" i="19"/>
  <c r="B15" i="19"/>
  <c r="D31" i="14" l="1"/>
  <c r="B31" i="14"/>
  <c r="C31" i="14"/>
  <c r="S61" i="14" s="1"/>
  <c r="K78" i="15"/>
  <c r="T61" i="14"/>
  <c r="AK31" i="14"/>
  <c r="Y31" i="14"/>
  <c r="AE31" i="14"/>
  <c r="K6" i="7"/>
  <c r="S31" i="14"/>
  <c r="J79" i="4"/>
  <c r="AF80" i="4"/>
  <c r="X31" i="14"/>
  <c r="AD31" i="14"/>
  <c r="R31" i="14"/>
  <c r="AJ31" i="14"/>
  <c r="U91" i="14"/>
  <c r="T91" i="14"/>
  <c r="S91" i="14"/>
  <c r="R91" i="14"/>
  <c r="K55" i="15"/>
  <c r="X55" i="15"/>
  <c r="Z55" i="15" s="1"/>
  <c r="Q55" i="15"/>
  <c r="L78" i="15" l="1"/>
  <c r="R61" i="14"/>
  <c r="U61" i="14"/>
  <c r="R55" i="15"/>
  <c r="S55" i="15" s="1"/>
  <c r="V55" i="15" s="1"/>
  <c r="L55" i="15"/>
  <c r="M78" i="15" s="1"/>
  <c r="T55" i="15"/>
  <c r="J80" i="4"/>
  <c r="AF81" i="4"/>
  <c r="AD55" i="15"/>
  <c r="AA55" i="15"/>
  <c r="U55" i="15" l="1"/>
  <c r="AF55" i="15"/>
  <c r="AL55" i="15"/>
  <c r="J81" i="4"/>
  <c r="AF82" i="4"/>
  <c r="AG55" i="15" l="1"/>
  <c r="AH55" i="15" s="1"/>
  <c r="AM55" i="15"/>
  <c r="AN55" i="15" s="1"/>
  <c r="J82" i="4"/>
  <c r="AF83" i="4"/>
  <c r="AO55" i="15"/>
  <c r="AP55" i="15" l="1"/>
  <c r="J83" i="4"/>
  <c r="AF84" i="4"/>
  <c r="B6" i="7" l="1"/>
  <c r="D6" i="7" s="1"/>
  <c r="AP79" i="15"/>
  <c r="X4" i="5"/>
  <c r="AT55" i="15"/>
  <c r="J84" i="4"/>
  <c r="AF85" i="4"/>
  <c r="C6" i="7" l="1"/>
  <c r="J85" i="4"/>
  <c r="AF86" i="4"/>
  <c r="J86" i="4" l="1"/>
  <c r="AF87" i="4"/>
  <c r="J87" i="4" l="1"/>
  <c r="AF88" i="4"/>
  <c r="J88" i="4" l="1"/>
  <c r="AF89" i="4"/>
  <c r="J89" i="4" l="1"/>
  <c r="AF90" i="4"/>
  <c r="J90" i="4" l="1"/>
  <c r="AF91" i="4"/>
  <c r="J91" i="4" l="1"/>
  <c r="AF92" i="4"/>
  <c r="J92" i="4" l="1"/>
  <c r="AF93" i="4"/>
  <c r="J93" i="4" l="1"/>
  <c r="AF94" i="4"/>
  <c r="J94" i="4" l="1"/>
  <c r="AF95" i="4"/>
  <c r="J95" i="4" l="1"/>
  <c r="AF96" i="4"/>
  <c r="J96" i="4" l="1"/>
  <c r="AF97" i="4"/>
  <c r="J97" i="4" l="1"/>
  <c r="AF98" i="4"/>
  <c r="J98" i="4" l="1"/>
  <c r="AF99" i="4"/>
  <c r="J99" i="4" l="1"/>
  <c r="AF100" i="4"/>
  <c r="J100" i="4" l="1"/>
  <c r="AF101" i="4"/>
  <c r="J101" i="4" l="1"/>
  <c r="AF102" i="4"/>
  <c r="J102" i="4" l="1"/>
  <c r="AF103" i="4"/>
  <c r="J103" i="4" l="1"/>
  <c r="AF104" i="4"/>
  <c r="J104" i="4" l="1"/>
  <c r="AF105" i="4"/>
  <c r="J105" i="4" l="1"/>
  <c r="AF106" i="4"/>
  <c r="J106" i="4" l="1"/>
  <c r="AF107" i="4"/>
  <c r="J107" i="4" l="1"/>
  <c r="AF108" i="4"/>
  <c r="J108" i="4" l="1"/>
  <c r="AF109" i="4"/>
  <c r="J109" i="4" l="1"/>
  <c r="AF110" i="4"/>
  <c r="J110" i="4" l="1"/>
  <c r="AF111" i="4"/>
  <c r="J111" i="4" l="1"/>
  <c r="AF112" i="4"/>
  <c r="J112" i="4" l="1"/>
  <c r="AF113" i="4"/>
  <c r="J113" i="4" l="1"/>
  <c r="AF114" i="4"/>
  <c r="J114" i="4" l="1"/>
  <c r="AF115" i="4"/>
  <c r="J115" i="4" l="1"/>
  <c r="AF116" i="4"/>
  <c r="J116" i="4" l="1"/>
  <c r="AF117" i="4"/>
  <c r="J117" i="4" l="1"/>
  <c r="AF118" i="4"/>
  <c r="J118" i="4" l="1"/>
  <c r="AF119" i="4"/>
  <c r="J119" i="4" l="1"/>
  <c r="AF120" i="4"/>
  <c r="J120" i="4" l="1"/>
  <c r="AF121" i="4"/>
  <c r="J121" i="4" l="1"/>
  <c r="AF122" i="4"/>
  <c r="J122" i="4" l="1"/>
  <c r="AF123" i="4"/>
  <c r="J123" i="4" l="1"/>
  <c r="AF124" i="4"/>
  <c r="J124" i="4" l="1"/>
  <c r="AF125" i="4"/>
  <c r="J125" i="4" l="1"/>
  <c r="AF126" i="4"/>
  <c r="J126" i="4" l="1"/>
  <c r="AF127" i="4"/>
  <c r="J127" i="4" l="1"/>
  <c r="AF128" i="4"/>
  <c r="J128" i="4" l="1"/>
  <c r="AF129" i="4"/>
  <c r="J129" i="4" l="1"/>
  <c r="AF130" i="4"/>
  <c r="J130" i="4" l="1"/>
  <c r="AF131" i="4"/>
  <c r="J131" i="4" l="1"/>
  <c r="AF132" i="4"/>
  <c r="J132" i="4" l="1"/>
  <c r="AF133" i="4"/>
  <c r="J133" i="4" l="1"/>
  <c r="AF134" i="4"/>
  <c r="J134" i="4" l="1"/>
  <c r="AF135" i="4"/>
  <c r="J135" i="4" l="1"/>
  <c r="AF136" i="4"/>
  <c r="J136" i="4" l="1"/>
  <c r="B34" i="5" s="1"/>
  <c r="AF137" i="4"/>
  <c r="B6" i="14" l="1"/>
  <c r="F5" i="5" s="1"/>
  <c r="T5" i="5" s="1"/>
  <c r="U5" i="5" s="1"/>
  <c r="J137" i="4"/>
  <c r="AF138" i="4"/>
  <c r="J138" i="4" l="1"/>
  <c r="AF139" i="4"/>
  <c r="I56" i="15"/>
  <c r="C6" i="14"/>
  <c r="K79" i="15" l="1"/>
  <c r="J139" i="4"/>
  <c r="AF140" i="4"/>
  <c r="O56" i="15"/>
  <c r="G6" i="14"/>
  <c r="E32" i="14"/>
  <c r="O6" i="14"/>
  <c r="I6" i="14"/>
  <c r="H6" i="14"/>
  <c r="J56" i="15"/>
  <c r="P56" i="15" s="1"/>
  <c r="Y56" i="15" s="1"/>
  <c r="R5" i="5" s="1"/>
  <c r="L79" i="15" l="1"/>
  <c r="C32" i="14"/>
  <c r="T62" i="14" s="1"/>
  <c r="D32" i="14"/>
  <c r="B32" i="14"/>
  <c r="Y32" i="14"/>
  <c r="K7" i="7"/>
  <c r="AK32" i="14"/>
  <c r="S32" i="14"/>
  <c r="AE32" i="14"/>
  <c r="AJ32" i="14"/>
  <c r="R32" i="14"/>
  <c r="X32" i="14"/>
  <c r="AD32" i="14"/>
  <c r="K56" i="15"/>
  <c r="U62" i="14"/>
  <c r="X56" i="15"/>
  <c r="Z56" i="15" s="1"/>
  <c r="Q56" i="15"/>
  <c r="J140" i="4"/>
  <c r="AF141" i="4"/>
  <c r="U92" i="14"/>
  <c r="R92" i="14"/>
  <c r="S92" i="14"/>
  <c r="T92" i="14"/>
  <c r="R56" i="15" l="1"/>
  <c r="S56" i="15" s="1"/>
  <c r="V56" i="15" s="1"/>
  <c r="R62" i="14"/>
  <c r="S62" i="14"/>
  <c r="AD56" i="15"/>
  <c r="AA56" i="15"/>
  <c r="J141" i="4"/>
  <c r="AF142" i="4"/>
  <c r="L56" i="15"/>
  <c r="M79" i="15" s="1"/>
  <c r="T56" i="15"/>
  <c r="AF56" i="15" l="1"/>
  <c r="AL56" i="15"/>
  <c r="U56" i="15"/>
  <c r="J142" i="4"/>
  <c r="AF143" i="4"/>
  <c r="AG56" i="15" l="1"/>
  <c r="AM56" i="15"/>
  <c r="AN56" i="15" s="1"/>
  <c r="J143" i="4"/>
  <c r="AF144" i="4"/>
  <c r="AO56" i="15"/>
  <c r="AP56" i="15" l="1"/>
  <c r="B7" i="7" s="1"/>
  <c r="AH56" i="15"/>
  <c r="J144" i="4"/>
  <c r="AF145" i="4"/>
  <c r="X5" i="5" l="1"/>
  <c r="AT56" i="15"/>
  <c r="AP80" i="15"/>
  <c r="J145" i="4"/>
  <c r="AF146" i="4"/>
  <c r="C7" i="7"/>
  <c r="D7" i="7"/>
  <c r="J146" i="4" l="1"/>
  <c r="AF147" i="4"/>
  <c r="J147" i="4" l="1"/>
  <c r="AF148" i="4"/>
  <c r="J148" i="4" l="1"/>
  <c r="AF149" i="4"/>
  <c r="J149" i="4" l="1"/>
  <c r="AF150" i="4"/>
  <c r="J150" i="4" l="1"/>
  <c r="AF151" i="4"/>
  <c r="J151" i="4" l="1"/>
  <c r="AF152" i="4"/>
  <c r="J152" i="4" l="1"/>
  <c r="AF153" i="4"/>
  <c r="J153" i="4" l="1"/>
  <c r="AF154" i="4"/>
  <c r="J154" i="4" l="1"/>
  <c r="AF155" i="4"/>
  <c r="J155" i="4" l="1"/>
  <c r="AF156" i="4"/>
  <c r="J156" i="4" l="1"/>
  <c r="AF157" i="4"/>
  <c r="J157" i="4" l="1"/>
  <c r="AF158" i="4"/>
  <c r="J158" i="4" l="1"/>
  <c r="AF159" i="4"/>
  <c r="J159" i="4" l="1"/>
  <c r="AF160" i="4"/>
  <c r="J160" i="4" l="1"/>
  <c r="AF161" i="4"/>
  <c r="J161" i="4" l="1"/>
  <c r="AF162" i="4"/>
  <c r="J162" i="4" l="1"/>
  <c r="AF163" i="4"/>
  <c r="J163" i="4" l="1"/>
  <c r="AF164" i="4"/>
  <c r="J164" i="4" l="1"/>
  <c r="AF165" i="4"/>
  <c r="J165" i="4" l="1"/>
  <c r="AF166" i="4"/>
  <c r="J166" i="4" l="1"/>
  <c r="AF167" i="4"/>
  <c r="J167" i="4" l="1"/>
  <c r="AF168" i="4"/>
  <c r="J168" i="4" l="1"/>
  <c r="AF169" i="4"/>
  <c r="J169" i="4" l="1"/>
  <c r="AF170" i="4"/>
  <c r="J170" i="4" l="1"/>
  <c r="AF171" i="4"/>
  <c r="J171" i="4" l="1"/>
  <c r="AF172" i="4"/>
  <c r="J172" i="4" l="1"/>
  <c r="AF173" i="4"/>
  <c r="J173" i="4" l="1"/>
  <c r="AF174" i="4"/>
  <c r="J174" i="4" l="1"/>
  <c r="AF175" i="4"/>
  <c r="J175" i="4" l="1"/>
  <c r="AF176" i="4"/>
  <c r="J176" i="4" l="1"/>
  <c r="AF177" i="4"/>
  <c r="J177" i="4" l="1"/>
  <c r="AF178" i="4"/>
  <c r="J178" i="4" l="1"/>
  <c r="AF179" i="4"/>
  <c r="J179" i="4" l="1"/>
  <c r="AF180" i="4"/>
  <c r="J180" i="4" l="1"/>
  <c r="AF181" i="4"/>
  <c r="J181" i="4" l="1"/>
  <c r="AF182" i="4"/>
  <c r="J182" i="4" l="1"/>
  <c r="AF183" i="4"/>
  <c r="J183" i="4" l="1"/>
  <c r="AF184" i="4"/>
  <c r="J184" i="4" l="1"/>
  <c r="AF185" i="4"/>
  <c r="J185" i="4" l="1"/>
  <c r="AF186" i="4"/>
  <c r="J186" i="4" l="1"/>
  <c r="AF187" i="4"/>
  <c r="J187" i="4" l="1"/>
  <c r="AF188" i="4"/>
  <c r="J188" i="4" l="1"/>
  <c r="AF189" i="4"/>
  <c r="J189" i="4" l="1"/>
  <c r="AF190" i="4"/>
  <c r="J190" i="4" l="1"/>
  <c r="AF191" i="4"/>
  <c r="J191" i="4" l="1"/>
  <c r="AF192" i="4"/>
  <c r="J192" i="4" l="1"/>
  <c r="AF193" i="4"/>
  <c r="J193" i="4" l="1"/>
  <c r="AF194" i="4"/>
  <c r="J194" i="4" l="1"/>
  <c r="AF195" i="4"/>
  <c r="J195" i="4" l="1"/>
  <c r="AF196" i="4"/>
  <c r="J196" i="4" l="1"/>
  <c r="AF197" i="4"/>
  <c r="J197" i="4" l="1"/>
  <c r="B35" i="5" s="1"/>
  <c r="AF198" i="4"/>
  <c r="B7" i="14" l="1"/>
  <c r="F6" i="5" s="1"/>
  <c r="J198" i="4"/>
  <c r="AF199" i="4"/>
  <c r="T6" i="5" l="1"/>
  <c r="H6" i="15" s="1"/>
  <c r="J199" i="4"/>
  <c r="AF200" i="4"/>
  <c r="I57" i="15"/>
  <c r="C7" i="14"/>
  <c r="U6" i="5" l="1"/>
  <c r="O57" i="15"/>
  <c r="J200" i="4"/>
  <c r="AF201" i="4"/>
  <c r="J57" i="15"/>
  <c r="P57" i="15" s="1"/>
  <c r="Y57" i="15" s="1"/>
  <c r="R6" i="5" s="1"/>
  <c r="O7" i="14"/>
  <c r="E33" i="14"/>
  <c r="G7" i="14"/>
  <c r="H7" i="14"/>
  <c r="I7" i="14"/>
  <c r="D33" i="14" l="1"/>
  <c r="C33" i="14"/>
  <c r="R63" i="14" s="1"/>
  <c r="B33" i="14"/>
  <c r="AJ33" i="14" s="1"/>
  <c r="K80" i="15"/>
  <c r="AD33" i="14"/>
  <c r="J201" i="4"/>
  <c r="AF202" i="4"/>
  <c r="AK33" i="14"/>
  <c r="S33" i="14"/>
  <c r="K8" i="7"/>
  <c r="Y33" i="14"/>
  <c r="AE33" i="14"/>
  <c r="K57" i="15"/>
  <c r="U93" i="14"/>
  <c r="T93" i="14"/>
  <c r="S93" i="14"/>
  <c r="R93" i="14"/>
  <c r="U63" i="14"/>
  <c r="S63" i="14"/>
  <c r="X57" i="15"/>
  <c r="Z57" i="15" s="1"/>
  <c r="Q57" i="15"/>
  <c r="L80" i="15" l="1"/>
  <c r="R33" i="14"/>
  <c r="R57" i="15"/>
  <c r="S57" i="15" s="1"/>
  <c r="V57" i="15" s="1"/>
  <c r="X33" i="14"/>
  <c r="T63" i="14"/>
  <c r="L57" i="15"/>
  <c r="M80" i="15" s="1"/>
  <c r="T57" i="15"/>
  <c r="AD57" i="15"/>
  <c r="AA57" i="15"/>
  <c r="J202" i="4"/>
  <c r="AF203" i="4"/>
  <c r="J203" i="4" l="1"/>
  <c r="AF204" i="4"/>
  <c r="U57" i="15"/>
  <c r="AL57" i="15"/>
  <c r="AF57" i="15"/>
  <c r="AG57" i="15" l="1"/>
  <c r="AH57" i="15" s="1"/>
  <c r="AM57" i="15"/>
  <c r="AN57" i="15" s="1"/>
  <c r="AO57" i="15"/>
  <c r="J204" i="4"/>
  <c r="AF205" i="4"/>
  <c r="AP57" i="15" l="1"/>
  <c r="AP81" i="15"/>
  <c r="J205" i="4"/>
  <c r="AF206" i="4"/>
  <c r="X6" i="5"/>
  <c r="AT57" i="15"/>
  <c r="B8" i="7"/>
  <c r="D8" i="7" l="1"/>
  <c r="C8" i="7"/>
  <c r="J206" i="4"/>
  <c r="AF207" i="4"/>
  <c r="J207" i="4" l="1"/>
  <c r="AF208" i="4"/>
  <c r="J208" i="4" l="1"/>
  <c r="AF209" i="4"/>
  <c r="J209" i="4" l="1"/>
  <c r="AF210" i="4"/>
  <c r="J210" i="4" l="1"/>
  <c r="AF211" i="4"/>
  <c r="J211" i="4" l="1"/>
  <c r="AF212" i="4"/>
  <c r="J212" i="4" l="1"/>
  <c r="AF213" i="4"/>
  <c r="J213" i="4" l="1"/>
  <c r="AF214" i="4"/>
  <c r="J214" i="4" l="1"/>
  <c r="AF215" i="4"/>
  <c r="J215" i="4" l="1"/>
  <c r="AF216" i="4"/>
  <c r="J216" i="4" l="1"/>
  <c r="AF217" i="4"/>
  <c r="J217" i="4" l="1"/>
  <c r="AF218" i="4"/>
  <c r="J218" i="4" l="1"/>
  <c r="AF219" i="4"/>
  <c r="J219" i="4" l="1"/>
  <c r="AF220" i="4"/>
  <c r="J220" i="4" l="1"/>
  <c r="AF221" i="4"/>
  <c r="J221" i="4" l="1"/>
  <c r="AF222" i="4"/>
  <c r="J222" i="4" l="1"/>
  <c r="AF223" i="4"/>
  <c r="J223" i="4" l="1"/>
  <c r="AF224" i="4"/>
  <c r="J224" i="4" l="1"/>
  <c r="AF225" i="4"/>
  <c r="J225" i="4" l="1"/>
  <c r="AF226" i="4"/>
  <c r="J226" i="4" l="1"/>
  <c r="AF227" i="4"/>
  <c r="J227" i="4" l="1"/>
  <c r="AF228" i="4"/>
  <c r="J228" i="4" l="1"/>
  <c r="AF229" i="4"/>
  <c r="J229" i="4" l="1"/>
  <c r="AF230" i="4"/>
  <c r="J230" i="4" l="1"/>
  <c r="AF231" i="4"/>
  <c r="J231" i="4" l="1"/>
  <c r="AF232" i="4"/>
  <c r="J232" i="4" l="1"/>
  <c r="AF233" i="4"/>
  <c r="J233" i="4" l="1"/>
  <c r="AF234" i="4"/>
  <c r="J234" i="4" l="1"/>
  <c r="AF235" i="4"/>
  <c r="J235" i="4" l="1"/>
  <c r="AF236" i="4"/>
  <c r="J236" i="4" l="1"/>
  <c r="AF237" i="4"/>
  <c r="J237" i="4" l="1"/>
  <c r="AF238" i="4"/>
  <c r="J238" i="4" l="1"/>
  <c r="AF239" i="4"/>
  <c r="J239" i="4" l="1"/>
  <c r="AF240" i="4"/>
  <c r="J240" i="4" l="1"/>
  <c r="AF241" i="4"/>
  <c r="J241" i="4" l="1"/>
  <c r="AF242" i="4"/>
  <c r="J242" i="4" l="1"/>
  <c r="AF243" i="4"/>
  <c r="J243" i="4" l="1"/>
  <c r="AF244" i="4"/>
  <c r="J244" i="4" l="1"/>
  <c r="AF245" i="4"/>
  <c r="J245" i="4" l="1"/>
  <c r="AF246" i="4"/>
  <c r="J246" i="4" l="1"/>
  <c r="AF247" i="4"/>
  <c r="J247" i="4" l="1"/>
  <c r="AF248" i="4"/>
  <c r="J248" i="4" l="1"/>
  <c r="AF249" i="4"/>
  <c r="J249" i="4" l="1"/>
  <c r="AF250" i="4"/>
  <c r="J250" i="4" l="1"/>
  <c r="AF251" i="4"/>
  <c r="J251" i="4" l="1"/>
  <c r="AF252" i="4"/>
  <c r="J252" i="4" l="1"/>
  <c r="AF253" i="4"/>
  <c r="J253" i="4" l="1"/>
  <c r="AF254" i="4"/>
  <c r="J254" i="4" l="1"/>
  <c r="AF255" i="4"/>
  <c r="J255" i="4" l="1"/>
  <c r="AF256" i="4"/>
  <c r="J256" i="4" l="1"/>
  <c r="AF257" i="4"/>
  <c r="J257" i="4" l="1"/>
  <c r="B36" i="5" s="1"/>
  <c r="AF258" i="4"/>
  <c r="B8" i="14" l="1"/>
  <c r="F7" i="5" s="1"/>
  <c r="J258" i="4"/>
  <c r="AF259" i="4"/>
  <c r="T7" i="5" l="1"/>
  <c r="U7" i="5" s="1"/>
  <c r="J259" i="4"/>
  <c r="AF260" i="4"/>
  <c r="C8" i="14"/>
  <c r="I58" i="15"/>
  <c r="O58" i="15" l="1"/>
  <c r="J58" i="15"/>
  <c r="P58" i="15" s="1"/>
  <c r="Y58" i="15" s="1"/>
  <c r="R7" i="5" s="1"/>
  <c r="I8" i="14"/>
  <c r="H8" i="14"/>
  <c r="E34" i="14"/>
  <c r="O8" i="14"/>
  <c r="G8" i="14"/>
  <c r="J260" i="4"/>
  <c r="AF261" i="4"/>
  <c r="B34" i="14" l="1"/>
  <c r="D34" i="14"/>
  <c r="C34" i="14"/>
  <c r="T64" i="14" s="1"/>
  <c r="K81" i="15"/>
  <c r="AD34" i="14"/>
  <c r="X34" i="14"/>
  <c r="AJ34" i="14"/>
  <c r="R34" i="14"/>
  <c r="J261" i="4"/>
  <c r="AF262" i="4"/>
  <c r="K9" i="7"/>
  <c r="Y34" i="14"/>
  <c r="AE34" i="14"/>
  <c r="AK34" i="14"/>
  <c r="S34" i="14"/>
  <c r="S64" i="14"/>
  <c r="U64" i="14"/>
  <c r="R64" i="14"/>
  <c r="K58" i="15"/>
  <c r="U94" i="14"/>
  <c r="S94" i="14"/>
  <c r="R94" i="14"/>
  <c r="T94" i="14"/>
  <c r="X58" i="15"/>
  <c r="Z58" i="15" s="1"/>
  <c r="Q58" i="15"/>
  <c r="L81" i="15" l="1"/>
  <c r="R58" i="15"/>
  <c r="S58" i="15" s="1"/>
  <c r="V58" i="15" s="1"/>
  <c r="J262" i="4"/>
  <c r="AF263" i="4"/>
  <c r="L58" i="15"/>
  <c r="M81" i="15" s="1"/>
  <c r="T58" i="15"/>
  <c r="AD58" i="15"/>
  <c r="AA58" i="15"/>
  <c r="J263" i="4" l="1"/>
  <c r="AF264" i="4"/>
  <c r="U58" i="15"/>
  <c r="AL58" i="15"/>
  <c r="AF58" i="15"/>
  <c r="AG58" i="15" l="1"/>
  <c r="AH58" i="15" s="1"/>
  <c r="AM58" i="15"/>
  <c r="AN58" i="15" s="1"/>
  <c r="AO58" i="15"/>
  <c r="J264" i="4"/>
  <c r="AF265" i="4"/>
  <c r="AP58" i="15" l="1"/>
  <c r="J265" i="4"/>
  <c r="AF266" i="4"/>
  <c r="B9" i="7" l="1"/>
  <c r="C9" i="7" s="1"/>
  <c r="AP82" i="15"/>
  <c r="X7" i="5"/>
  <c r="AT58" i="15"/>
  <c r="J266" i="4"/>
  <c r="AF267" i="4"/>
  <c r="D9" i="7" l="1"/>
  <c r="J267" i="4"/>
  <c r="AF268" i="4"/>
  <c r="J268" i="4" l="1"/>
  <c r="AF269" i="4"/>
  <c r="J269" i="4" l="1"/>
  <c r="AF270" i="4"/>
  <c r="J270" i="4" l="1"/>
  <c r="AF271" i="4"/>
  <c r="J271" i="4" l="1"/>
  <c r="AF272" i="4"/>
  <c r="J272" i="4" l="1"/>
  <c r="AF273" i="4"/>
  <c r="J273" i="4" l="1"/>
  <c r="AF274" i="4"/>
  <c r="J274" i="4" l="1"/>
  <c r="AF275" i="4"/>
  <c r="J275" i="4" l="1"/>
  <c r="AF276" i="4"/>
  <c r="J276" i="4" l="1"/>
  <c r="AF277" i="4"/>
  <c r="J277" i="4" l="1"/>
  <c r="AF278" i="4"/>
  <c r="J278" i="4" l="1"/>
  <c r="AF279" i="4"/>
  <c r="J279" i="4" l="1"/>
  <c r="AF280" i="4"/>
  <c r="J280" i="4" l="1"/>
  <c r="AF281" i="4"/>
  <c r="J281" i="4" l="1"/>
  <c r="AF282" i="4"/>
  <c r="J282" i="4" l="1"/>
  <c r="AF283" i="4"/>
  <c r="J283" i="4" l="1"/>
  <c r="AF284" i="4"/>
  <c r="J284" i="4" l="1"/>
  <c r="AF285" i="4"/>
  <c r="J285" i="4" l="1"/>
  <c r="AF286" i="4"/>
  <c r="J286" i="4" l="1"/>
  <c r="AF287" i="4"/>
  <c r="J287" i="4" l="1"/>
  <c r="AF288" i="4"/>
  <c r="J288" i="4" l="1"/>
  <c r="AF289" i="4"/>
  <c r="J289" i="4" l="1"/>
  <c r="AF290" i="4"/>
  <c r="J290" i="4" l="1"/>
  <c r="AF291" i="4"/>
  <c r="J291" i="4" l="1"/>
  <c r="AF292" i="4"/>
  <c r="J292" i="4" l="1"/>
  <c r="AF293" i="4"/>
  <c r="J293" i="4" l="1"/>
  <c r="AF294" i="4"/>
  <c r="J294" i="4" l="1"/>
  <c r="AF295" i="4"/>
  <c r="J295" i="4" l="1"/>
  <c r="AF296" i="4"/>
  <c r="J296" i="4" l="1"/>
  <c r="AF297" i="4"/>
  <c r="J297" i="4" l="1"/>
  <c r="AF298" i="4"/>
  <c r="J298" i="4" l="1"/>
  <c r="AF299" i="4"/>
  <c r="J299" i="4" l="1"/>
  <c r="AF300" i="4"/>
  <c r="J300" i="4" l="1"/>
  <c r="AF301" i="4"/>
  <c r="J301" i="4" l="1"/>
  <c r="AF302" i="4"/>
  <c r="J302" i="4" l="1"/>
  <c r="AF303" i="4"/>
  <c r="J303" i="4" l="1"/>
  <c r="AF304" i="4"/>
  <c r="J304" i="4" l="1"/>
  <c r="AF305" i="4"/>
  <c r="J305" i="4" l="1"/>
  <c r="AF306" i="4"/>
  <c r="J306" i="4" l="1"/>
  <c r="AF307" i="4"/>
  <c r="J307" i="4" l="1"/>
  <c r="AF308" i="4"/>
  <c r="J308" i="4" l="1"/>
  <c r="AF309" i="4"/>
  <c r="J309" i="4" l="1"/>
  <c r="AF310" i="4"/>
  <c r="J310" i="4" l="1"/>
  <c r="AF311" i="4"/>
  <c r="J311" i="4" l="1"/>
  <c r="AF312" i="4"/>
  <c r="J312" i="4" l="1"/>
  <c r="AF313" i="4"/>
  <c r="J313" i="4" l="1"/>
  <c r="AF314" i="4"/>
  <c r="J314" i="4" l="1"/>
  <c r="AF315" i="4"/>
  <c r="J315" i="4" l="1"/>
  <c r="AF316" i="4"/>
  <c r="J316" i="4" l="1"/>
  <c r="AF317" i="4"/>
  <c r="J317" i="4" l="1"/>
  <c r="AF318" i="4"/>
  <c r="J318" i="4" l="1"/>
  <c r="B37" i="5" s="1"/>
  <c r="AF319" i="4"/>
  <c r="B9" i="14" l="1"/>
  <c r="F8" i="5" s="1"/>
  <c r="J319" i="4"/>
  <c r="AF320" i="4"/>
  <c r="T8" i="5" l="1"/>
  <c r="U8" i="5" s="1"/>
  <c r="J320" i="4"/>
  <c r="AF321" i="4"/>
  <c r="C9" i="14"/>
  <c r="I59" i="15"/>
  <c r="K82" i="15" l="1"/>
  <c r="O59" i="15"/>
  <c r="J321" i="4"/>
  <c r="AF322" i="4"/>
  <c r="I9" i="14"/>
  <c r="H9" i="14"/>
  <c r="G9" i="14"/>
  <c r="E35" i="14"/>
  <c r="O9" i="14"/>
  <c r="J59" i="15"/>
  <c r="P59" i="15" s="1"/>
  <c r="Y59" i="15" s="1"/>
  <c r="R8" i="5" s="1"/>
  <c r="C35" i="14" l="1"/>
  <c r="B35" i="14"/>
  <c r="D35" i="14"/>
  <c r="R95" i="14" s="1"/>
  <c r="L82" i="15"/>
  <c r="AK35" i="14"/>
  <c r="K10" i="7"/>
  <c r="Y35" i="14"/>
  <c r="AE35" i="14"/>
  <c r="S35" i="14"/>
  <c r="U95" i="14"/>
  <c r="T95" i="14"/>
  <c r="S95" i="14"/>
  <c r="J322" i="4"/>
  <c r="AF323" i="4"/>
  <c r="X35" i="14"/>
  <c r="AJ35" i="14"/>
  <c r="R35" i="14"/>
  <c r="AD35" i="14"/>
  <c r="U65" i="14"/>
  <c r="S65" i="14"/>
  <c r="R65" i="14"/>
  <c r="T65" i="14"/>
  <c r="K59" i="15"/>
  <c r="X59" i="15"/>
  <c r="Z59" i="15" s="1"/>
  <c r="Q59" i="15"/>
  <c r="R59" i="15" l="1"/>
  <c r="S59" i="15" s="1"/>
  <c r="V59" i="15" s="1"/>
  <c r="L59" i="15"/>
  <c r="M82" i="15" s="1"/>
  <c r="T59" i="15"/>
  <c r="AD59" i="15"/>
  <c r="AA59" i="15"/>
  <c r="J323" i="4"/>
  <c r="AF324" i="4"/>
  <c r="J324" i="4" l="1"/>
  <c r="AF325" i="4"/>
  <c r="AF59" i="15"/>
  <c r="AL59" i="15"/>
  <c r="U59" i="15"/>
  <c r="AM59" i="15" l="1"/>
  <c r="AN59" i="15" s="1"/>
  <c r="AG59" i="15"/>
  <c r="AH59" i="15" s="1"/>
  <c r="AO59" i="15"/>
  <c r="J325" i="4"/>
  <c r="AF326" i="4"/>
  <c r="AP59" i="15" l="1"/>
  <c r="X8" i="5" s="1"/>
  <c r="J326" i="4"/>
  <c r="AF327" i="4"/>
  <c r="AT59" i="15" l="1"/>
  <c r="AP83" i="15"/>
  <c r="B10" i="7"/>
  <c r="C10" i="7" s="1"/>
  <c r="J327" i="4"/>
  <c r="AF328" i="4"/>
  <c r="D10" i="7" l="1"/>
  <c r="J328" i="4"/>
  <c r="AF329" i="4"/>
  <c r="J329" i="4" l="1"/>
  <c r="AF330" i="4"/>
  <c r="J330" i="4" l="1"/>
  <c r="AF331" i="4"/>
  <c r="J331" i="4" l="1"/>
  <c r="AF332" i="4"/>
  <c r="J332" i="4" l="1"/>
  <c r="AF333" i="4"/>
  <c r="J333" i="4" l="1"/>
  <c r="AF334" i="4"/>
  <c r="J334" i="4" l="1"/>
  <c r="AF335" i="4"/>
  <c r="J335" i="4" l="1"/>
  <c r="AF336" i="4"/>
  <c r="J336" i="4" l="1"/>
  <c r="AF337" i="4"/>
  <c r="J337" i="4" l="1"/>
  <c r="AF338" i="4"/>
  <c r="J338" i="4" l="1"/>
  <c r="AF339" i="4"/>
  <c r="J339" i="4" l="1"/>
  <c r="AF340" i="4"/>
  <c r="J340" i="4" l="1"/>
  <c r="AF341" i="4"/>
  <c r="J341" i="4" l="1"/>
  <c r="AF342" i="4"/>
  <c r="J342" i="4" l="1"/>
  <c r="AF343" i="4"/>
  <c r="J343" i="4" l="1"/>
  <c r="AF344" i="4"/>
  <c r="J344" i="4" l="1"/>
  <c r="AF345" i="4"/>
  <c r="J345" i="4" l="1"/>
  <c r="AF346" i="4"/>
  <c r="J346" i="4" l="1"/>
  <c r="AF347" i="4"/>
  <c r="J347" i="4" l="1"/>
  <c r="AF348" i="4"/>
  <c r="J348" i="4" l="1"/>
  <c r="AF349" i="4"/>
  <c r="J349" i="4" l="1"/>
  <c r="AF350" i="4"/>
  <c r="J350" i="4" l="1"/>
  <c r="AF351" i="4"/>
  <c r="J351" i="4" l="1"/>
  <c r="AF352" i="4"/>
  <c r="J352" i="4" l="1"/>
  <c r="AF353" i="4"/>
  <c r="J353" i="4" l="1"/>
  <c r="AF354" i="4"/>
  <c r="J354" i="4" l="1"/>
  <c r="AF355" i="4"/>
  <c r="J355" i="4" l="1"/>
  <c r="AF356" i="4"/>
  <c r="J356" i="4" l="1"/>
  <c r="AF357" i="4"/>
  <c r="J357" i="4" l="1"/>
  <c r="AF358" i="4"/>
  <c r="J358" i="4" l="1"/>
  <c r="AF359" i="4"/>
  <c r="J359" i="4" l="1"/>
  <c r="AF360" i="4"/>
  <c r="J360" i="4" l="1"/>
  <c r="AF361" i="4"/>
  <c r="J361" i="4" l="1"/>
  <c r="AF362" i="4"/>
  <c r="J362" i="4" l="1"/>
  <c r="AF363" i="4"/>
  <c r="J363" i="4" l="1"/>
  <c r="AF364" i="4"/>
  <c r="J364" i="4" l="1"/>
  <c r="AF365" i="4"/>
  <c r="J365" i="4" l="1"/>
  <c r="AF366" i="4"/>
  <c r="J366" i="4" l="1"/>
  <c r="AF367" i="4"/>
  <c r="J367" i="4" l="1"/>
  <c r="AF368" i="4"/>
  <c r="J368" i="4" l="1"/>
  <c r="AF369" i="4"/>
  <c r="J369" i="4" l="1"/>
  <c r="AF370" i="4"/>
  <c r="J370" i="4" l="1"/>
  <c r="AF371" i="4"/>
  <c r="J371" i="4" l="1"/>
  <c r="AF372" i="4"/>
  <c r="J372" i="4" l="1"/>
  <c r="AF373" i="4"/>
  <c r="J373" i="4" l="1"/>
  <c r="AF374" i="4"/>
  <c r="J374" i="4" l="1"/>
  <c r="AF375" i="4"/>
  <c r="J375" i="4" l="1"/>
  <c r="AF376" i="4"/>
  <c r="J376" i="4" l="1"/>
  <c r="AF377" i="4"/>
  <c r="J377" i="4" l="1"/>
  <c r="AF378" i="4"/>
  <c r="J378" i="4" l="1"/>
  <c r="AF379" i="4"/>
  <c r="J379" i="4" l="1"/>
  <c r="B38" i="5" s="1"/>
  <c r="AF380" i="4"/>
  <c r="B10" i="14" l="1"/>
  <c r="F9" i="5" s="1"/>
  <c r="J380" i="4"/>
  <c r="AF381" i="4"/>
  <c r="T9" i="5" l="1"/>
  <c r="U9" i="5" s="1"/>
  <c r="I60" i="15"/>
  <c r="C10" i="14"/>
  <c r="J381" i="4"/>
  <c r="AF382" i="4"/>
  <c r="J60" i="15" l="1"/>
  <c r="P60" i="15" s="1"/>
  <c r="Y60" i="15" s="1"/>
  <c r="R9" i="5" s="1"/>
  <c r="G10" i="14"/>
  <c r="B36" i="14" s="1"/>
  <c r="E36" i="14"/>
  <c r="O10" i="14"/>
  <c r="I10" i="14"/>
  <c r="D36" i="14" s="1"/>
  <c r="H10" i="14"/>
  <c r="C36" i="14" s="1"/>
  <c r="J382" i="4"/>
  <c r="AF383" i="4"/>
  <c r="O60" i="15"/>
  <c r="K60" i="15" l="1"/>
  <c r="K83" i="15"/>
  <c r="L83" i="15" s="1"/>
  <c r="J383" i="4"/>
  <c r="AF384" i="4"/>
  <c r="U96" i="14"/>
  <c r="R96" i="14"/>
  <c r="S96" i="14"/>
  <c r="T96" i="14"/>
  <c r="AJ36" i="14"/>
  <c r="R36" i="14"/>
  <c r="X36" i="14"/>
  <c r="AD36" i="14"/>
  <c r="U66" i="14"/>
  <c r="T66" i="14"/>
  <c r="R66" i="14"/>
  <c r="S66" i="14"/>
  <c r="L60" i="15"/>
  <c r="M83" i="15" s="1"/>
  <c r="X60" i="15"/>
  <c r="Z60" i="15" s="1"/>
  <c r="Q60" i="15"/>
  <c r="R60" i="15" s="1"/>
  <c r="S60" i="15" s="1"/>
  <c r="V60" i="15" s="1"/>
  <c r="Y36" i="14"/>
  <c r="K11" i="7"/>
  <c r="AE36" i="14"/>
  <c r="AK36" i="14"/>
  <c r="S36" i="14"/>
  <c r="T60" i="15" l="1"/>
  <c r="J384" i="4"/>
  <c r="AF385" i="4"/>
  <c r="AD60" i="15"/>
  <c r="AA60" i="15"/>
  <c r="U60" i="15"/>
  <c r="AL60" i="15" l="1"/>
  <c r="AF60" i="15"/>
  <c r="J385" i="4"/>
  <c r="AF386" i="4"/>
  <c r="AG60" i="15" l="1"/>
  <c r="AM60" i="15"/>
  <c r="AN60" i="15" s="1"/>
  <c r="AO60" i="15"/>
  <c r="J386" i="4"/>
  <c r="AF387" i="4"/>
  <c r="AP60" i="15" l="1"/>
  <c r="AH60" i="15"/>
  <c r="J387" i="4"/>
  <c r="AF388" i="4"/>
  <c r="AP84" i="15" l="1"/>
  <c r="AT60" i="15"/>
  <c r="X9" i="5"/>
  <c r="B11" i="7"/>
  <c r="C11" i="7" s="1"/>
  <c r="J388" i="4"/>
  <c r="AF389" i="4"/>
  <c r="D11" i="7" l="1"/>
  <c r="J389" i="4"/>
  <c r="AF390" i="4"/>
  <c r="J390" i="4" l="1"/>
  <c r="AF391" i="4"/>
  <c r="J391" i="4" l="1"/>
  <c r="AF392" i="4"/>
  <c r="J392" i="4" l="1"/>
  <c r="AF393" i="4"/>
  <c r="J393" i="4" l="1"/>
  <c r="AF394" i="4"/>
  <c r="J394" i="4" l="1"/>
  <c r="AF395" i="4"/>
  <c r="J395" i="4" l="1"/>
  <c r="AF396" i="4"/>
  <c r="J396" i="4" l="1"/>
  <c r="AF397" i="4"/>
  <c r="J397" i="4" l="1"/>
  <c r="AF398" i="4"/>
  <c r="J398" i="4" l="1"/>
  <c r="AF399" i="4"/>
  <c r="J399" i="4" l="1"/>
  <c r="AF400" i="4"/>
  <c r="J400" i="4" l="1"/>
  <c r="AF401" i="4"/>
  <c r="J401" i="4" l="1"/>
  <c r="AF402" i="4"/>
  <c r="J402" i="4" l="1"/>
  <c r="AF403" i="4"/>
  <c r="J403" i="4" l="1"/>
  <c r="AF404" i="4"/>
  <c r="J404" i="4" l="1"/>
  <c r="AF405" i="4"/>
  <c r="J405" i="4" l="1"/>
  <c r="AF406" i="4"/>
  <c r="J406" i="4" l="1"/>
  <c r="AF407" i="4"/>
  <c r="J407" i="4" l="1"/>
  <c r="AF408" i="4"/>
  <c r="J408" i="4" l="1"/>
  <c r="AF409" i="4"/>
  <c r="J409" i="4" l="1"/>
  <c r="AF410" i="4"/>
  <c r="J410" i="4" l="1"/>
  <c r="AF411" i="4"/>
  <c r="J411" i="4" l="1"/>
  <c r="AF412" i="4"/>
  <c r="J412" i="4" l="1"/>
  <c r="AF413" i="4"/>
  <c r="J413" i="4" l="1"/>
  <c r="AF414" i="4"/>
  <c r="J414" i="4" l="1"/>
  <c r="AF415" i="4"/>
  <c r="J415" i="4" l="1"/>
  <c r="AF416" i="4"/>
  <c r="J416" i="4" l="1"/>
  <c r="AF417" i="4"/>
  <c r="J417" i="4" l="1"/>
  <c r="AF418" i="4"/>
  <c r="J418" i="4" l="1"/>
  <c r="AF419" i="4"/>
  <c r="J419" i="4" l="1"/>
  <c r="AF420" i="4"/>
  <c r="J420" i="4" l="1"/>
  <c r="AF421" i="4"/>
  <c r="J421" i="4" l="1"/>
  <c r="AF422" i="4"/>
  <c r="J422" i="4" l="1"/>
  <c r="AF423" i="4"/>
  <c r="J423" i="4" l="1"/>
  <c r="AF424" i="4"/>
  <c r="J424" i="4" l="1"/>
  <c r="AF425" i="4"/>
  <c r="J425" i="4" l="1"/>
  <c r="AF426" i="4"/>
  <c r="J426" i="4" l="1"/>
  <c r="AF427" i="4"/>
  <c r="J427" i="4" l="1"/>
  <c r="AF428" i="4"/>
  <c r="J428" i="4" l="1"/>
  <c r="AF429" i="4"/>
  <c r="J429" i="4" l="1"/>
  <c r="AF430" i="4"/>
  <c r="J430" i="4" l="1"/>
  <c r="AF431" i="4"/>
  <c r="J431" i="4" l="1"/>
  <c r="AF432" i="4"/>
  <c r="J432" i="4" l="1"/>
  <c r="AF433" i="4"/>
  <c r="J433" i="4" l="1"/>
  <c r="AF434" i="4"/>
  <c r="J434" i="4" l="1"/>
  <c r="AF435" i="4"/>
  <c r="J435" i="4" l="1"/>
  <c r="AF436" i="4"/>
  <c r="J436" i="4" l="1"/>
  <c r="AF437" i="4"/>
  <c r="J437" i="4" l="1"/>
  <c r="AF438" i="4"/>
  <c r="J438" i="4" l="1"/>
  <c r="AF439" i="4"/>
  <c r="J439" i="4" l="1"/>
  <c r="AF440" i="4"/>
  <c r="J440" i="4" l="1"/>
  <c r="B39" i="5" s="1"/>
  <c r="AF441" i="4"/>
  <c r="B11" i="14" l="1"/>
  <c r="F10" i="5" s="1"/>
  <c r="T10" i="5" s="1"/>
  <c r="U10" i="5" s="1"/>
  <c r="J441" i="4"/>
  <c r="AF442" i="4"/>
  <c r="C11" i="14" l="1"/>
  <c r="I61" i="15"/>
  <c r="J442" i="4"/>
  <c r="AF443" i="4"/>
  <c r="K84" i="15" l="1"/>
  <c r="L84" i="15" s="1"/>
  <c r="O11" i="14"/>
  <c r="J61" i="15"/>
  <c r="P61" i="15" s="1"/>
  <c r="Y61" i="15" s="1"/>
  <c r="R10" i="5" s="1"/>
  <c r="E37" i="14"/>
  <c r="H11" i="14"/>
  <c r="C37" i="14" s="1"/>
  <c r="G11" i="14"/>
  <c r="B37" i="14" s="1"/>
  <c r="I11" i="14"/>
  <c r="D37" i="14" s="1"/>
  <c r="J443" i="4"/>
  <c r="AF444" i="4"/>
  <c r="O61" i="15"/>
  <c r="U97" i="14" l="1"/>
  <c r="T97" i="14"/>
  <c r="S97" i="14"/>
  <c r="R97" i="14"/>
  <c r="AD37" i="14"/>
  <c r="AJ37" i="14"/>
  <c r="R37" i="14"/>
  <c r="X37" i="14"/>
  <c r="R67" i="14"/>
  <c r="U67" i="14"/>
  <c r="T67" i="14"/>
  <c r="S67" i="14"/>
  <c r="J444" i="4"/>
  <c r="AF445" i="4"/>
  <c r="K61" i="15"/>
  <c r="X61" i="15"/>
  <c r="Z61" i="15" s="1"/>
  <c r="Q61" i="15"/>
  <c r="R61" i="15" s="1"/>
  <c r="S61" i="15" s="1"/>
  <c r="V61" i="15" s="1"/>
  <c r="AK37" i="14"/>
  <c r="S37" i="14"/>
  <c r="AE37" i="14"/>
  <c r="K12" i="7"/>
  <c r="Y37" i="14"/>
  <c r="L61" i="15" l="1"/>
  <c r="M84" i="15" s="1"/>
  <c r="T61" i="15"/>
  <c r="J445" i="4"/>
  <c r="AF446" i="4"/>
  <c r="AD61" i="15"/>
  <c r="AA61" i="15"/>
  <c r="J446" i="4" l="1"/>
  <c r="AF447" i="4"/>
  <c r="U61" i="15"/>
  <c r="AL61" i="15"/>
  <c r="AM61" i="15" s="1"/>
  <c r="AN61" i="15" s="1"/>
  <c r="AF61" i="15"/>
  <c r="AG61" i="15" s="1"/>
  <c r="AH61" i="15" s="1"/>
  <c r="AP61" i="15" l="1"/>
  <c r="AO61" i="15"/>
  <c r="J447" i="4"/>
  <c r="AF448" i="4"/>
  <c r="AP85" i="15" l="1"/>
  <c r="J448" i="4"/>
  <c r="AF449" i="4"/>
  <c r="X10" i="5"/>
  <c r="B12" i="7"/>
  <c r="AT61" i="15"/>
  <c r="D12" i="7" l="1"/>
  <c r="C12" i="7"/>
  <c r="J449" i="4"/>
  <c r="AF450" i="4"/>
  <c r="J450" i="4" l="1"/>
  <c r="AF451" i="4"/>
  <c r="J451" i="4" l="1"/>
  <c r="AF452" i="4"/>
  <c r="J452" i="4" l="1"/>
  <c r="AF453" i="4"/>
  <c r="J453" i="4" l="1"/>
  <c r="AF454" i="4"/>
  <c r="J454" i="4" l="1"/>
  <c r="AF455" i="4"/>
  <c r="J455" i="4" l="1"/>
  <c r="AF456" i="4"/>
  <c r="J456" i="4" l="1"/>
  <c r="AF457" i="4"/>
  <c r="J457" i="4" l="1"/>
  <c r="AF458" i="4"/>
  <c r="J458" i="4" l="1"/>
  <c r="AF459" i="4"/>
  <c r="J459" i="4" l="1"/>
  <c r="AF460" i="4"/>
  <c r="J460" i="4" l="1"/>
  <c r="AF461" i="4"/>
  <c r="J461" i="4" l="1"/>
  <c r="AF462" i="4"/>
  <c r="J462" i="4" l="1"/>
  <c r="AF463" i="4"/>
  <c r="J463" i="4" l="1"/>
  <c r="AF464" i="4"/>
  <c r="J464" i="4" l="1"/>
  <c r="AF465" i="4"/>
  <c r="J465" i="4" l="1"/>
  <c r="AF466" i="4"/>
  <c r="J466" i="4" l="1"/>
  <c r="AF467" i="4"/>
  <c r="J467" i="4" l="1"/>
  <c r="AF468" i="4"/>
  <c r="J468" i="4" l="1"/>
  <c r="AF469" i="4"/>
  <c r="J469" i="4" l="1"/>
  <c r="AF470" i="4"/>
  <c r="J470" i="4" l="1"/>
  <c r="AF471" i="4"/>
  <c r="J471" i="4" l="1"/>
  <c r="AF472" i="4"/>
  <c r="J472" i="4" l="1"/>
  <c r="AF473" i="4"/>
  <c r="J473" i="4" l="1"/>
  <c r="AF474" i="4"/>
  <c r="J474" i="4" l="1"/>
  <c r="AF475" i="4"/>
  <c r="J475" i="4" l="1"/>
  <c r="AF476" i="4"/>
  <c r="J476" i="4" l="1"/>
  <c r="AF477" i="4"/>
  <c r="J477" i="4" l="1"/>
  <c r="AF478" i="4"/>
  <c r="J478" i="4" l="1"/>
  <c r="AF479" i="4"/>
  <c r="J479" i="4" l="1"/>
  <c r="AF480" i="4"/>
  <c r="J480" i="4" l="1"/>
  <c r="AF481" i="4"/>
  <c r="J481" i="4" l="1"/>
  <c r="AF482" i="4"/>
  <c r="J482" i="4" l="1"/>
  <c r="AF483" i="4"/>
  <c r="J483" i="4" l="1"/>
  <c r="AF484" i="4"/>
  <c r="J484" i="4" l="1"/>
  <c r="AF485" i="4"/>
  <c r="J485" i="4" l="1"/>
  <c r="AF486" i="4"/>
  <c r="J486" i="4" l="1"/>
  <c r="AF487" i="4"/>
  <c r="J487" i="4" l="1"/>
  <c r="AF488" i="4"/>
  <c r="J488" i="4" l="1"/>
  <c r="AF489" i="4"/>
  <c r="J489" i="4" l="1"/>
  <c r="AF490" i="4"/>
  <c r="J490" i="4" l="1"/>
  <c r="AF491" i="4"/>
  <c r="J491" i="4" l="1"/>
  <c r="AF492" i="4"/>
  <c r="J492" i="4" l="1"/>
  <c r="AF493" i="4"/>
  <c r="J493" i="4" l="1"/>
  <c r="AF494" i="4"/>
  <c r="J494" i="4" l="1"/>
  <c r="AF495" i="4"/>
  <c r="J495" i="4" l="1"/>
  <c r="AF496" i="4"/>
  <c r="J496" i="4" l="1"/>
  <c r="AF497" i="4"/>
  <c r="J497" i="4" l="1"/>
  <c r="AF498" i="4"/>
  <c r="J498" i="4" l="1"/>
  <c r="AF499" i="4"/>
  <c r="J499" i="4" l="1"/>
  <c r="AF500" i="4"/>
  <c r="J500" i="4" l="1"/>
  <c r="AF501" i="4"/>
  <c r="J501" i="4" l="1"/>
  <c r="B40" i="5" s="1"/>
  <c r="AF502" i="4"/>
  <c r="B12" i="14" l="1"/>
  <c r="F11" i="5" s="1"/>
  <c r="J502" i="4"/>
  <c r="AF503" i="4"/>
  <c r="T11" i="5" l="1"/>
  <c r="U11" i="5" s="1"/>
  <c r="J503" i="4"/>
  <c r="AF504" i="4"/>
  <c r="C12" i="14"/>
  <c r="I62" i="15"/>
  <c r="O12" i="14" l="1"/>
  <c r="I12" i="14"/>
  <c r="D38" i="14" s="1"/>
  <c r="J62" i="15"/>
  <c r="P62" i="15" s="1"/>
  <c r="Y62" i="15" s="1"/>
  <c r="R11" i="5" s="1"/>
  <c r="E38" i="14"/>
  <c r="G12" i="14"/>
  <c r="B38" i="14" s="1"/>
  <c r="H12" i="14"/>
  <c r="C38" i="14" s="1"/>
  <c r="O62" i="15"/>
  <c r="J504" i="4"/>
  <c r="AF505" i="4"/>
  <c r="K62" i="15" l="1"/>
  <c r="L62" i="15" s="1"/>
  <c r="M85" i="15" s="1"/>
  <c r="K85" i="15"/>
  <c r="L85" i="15" s="1"/>
  <c r="U98" i="14"/>
  <c r="S98" i="14"/>
  <c r="R98" i="14"/>
  <c r="T98" i="14"/>
  <c r="S68" i="14"/>
  <c r="R68" i="14"/>
  <c r="U68" i="14"/>
  <c r="T68" i="14"/>
  <c r="AD38" i="14"/>
  <c r="X38" i="14"/>
  <c r="AJ38" i="14"/>
  <c r="R38" i="14"/>
  <c r="X62" i="15"/>
  <c r="Z62" i="15" s="1"/>
  <c r="Q62" i="15"/>
  <c r="R62" i="15" s="1"/>
  <c r="S62" i="15" s="1"/>
  <c r="V62" i="15" s="1"/>
  <c r="K13" i="7"/>
  <c r="Y38" i="14"/>
  <c r="AE38" i="14"/>
  <c r="AK38" i="14"/>
  <c r="S38" i="14"/>
  <c r="J505" i="4"/>
  <c r="AF506" i="4"/>
  <c r="T62" i="15" l="1"/>
  <c r="J506" i="4"/>
  <c r="AF507" i="4"/>
  <c r="AD62" i="15"/>
  <c r="AA62" i="15"/>
  <c r="J507" i="4" l="1"/>
  <c r="AF508" i="4"/>
  <c r="U62" i="15"/>
  <c r="AF62" i="15"/>
  <c r="AG62" i="15" s="1"/>
  <c r="AH62" i="15" s="1"/>
  <c r="AL62" i="15"/>
  <c r="AM62" i="15" s="1"/>
  <c r="AN62" i="15" s="1"/>
  <c r="J508" i="4" l="1"/>
  <c r="AF509" i="4"/>
  <c r="AP62" i="15"/>
  <c r="AO62" i="15"/>
  <c r="AP86" i="15" l="1"/>
  <c r="B13" i="7"/>
  <c r="X11" i="5"/>
  <c r="AT62" i="15"/>
  <c r="J509" i="4"/>
  <c r="AF510" i="4"/>
  <c r="J510" i="4" l="1"/>
  <c r="AF511" i="4"/>
  <c r="C13" i="7"/>
  <c r="D13" i="7"/>
  <c r="J511" i="4" l="1"/>
  <c r="AF512" i="4"/>
  <c r="J512" i="4" l="1"/>
  <c r="AF513" i="4"/>
  <c r="J513" i="4" l="1"/>
  <c r="AF514" i="4"/>
  <c r="J514" i="4" l="1"/>
  <c r="AF515" i="4"/>
  <c r="J515" i="4" l="1"/>
  <c r="AF516" i="4"/>
  <c r="J516" i="4" l="1"/>
  <c r="AF517" i="4"/>
  <c r="J517" i="4" l="1"/>
  <c r="AF518" i="4"/>
  <c r="J518" i="4" l="1"/>
  <c r="AF519" i="4"/>
  <c r="J519" i="4" l="1"/>
  <c r="AF520" i="4"/>
  <c r="J520" i="4" l="1"/>
  <c r="AF521" i="4"/>
  <c r="J521" i="4" l="1"/>
  <c r="AF522" i="4"/>
  <c r="J522" i="4" l="1"/>
  <c r="AF523" i="4"/>
  <c r="J523" i="4" l="1"/>
  <c r="AF524" i="4"/>
  <c r="J524" i="4" l="1"/>
  <c r="AF525" i="4"/>
  <c r="J525" i="4" l="1"/>
  <c r="AF526" i="4"/>
  <c r="J526" i="4" l="1"/>
  <c r="AF527" i="4"/>
  <c r="J527" i="4" l="1"/>
  <c r="AF528" i="4"/>
  <c r="J528" i="4" l="1"/>
  <c r="AF529" i="4"/>
  <c r="J529" i="4" l="1"/>
  <c r="AF530" i="4"/>
  <c r="J530" i="4" l="1"/>
  <c r="AF531" i="4"/>
  <c r="J531" i="4" l="1"/>
  <c r="AF532" i="4"/>
  <c r="J532" i="4" l="1"/>
  <c r="AF533" i="4"/>
  <c r="J533" i="4" l="1"/>
  <c r="AF534" i="4"/>
  <c r="J534" i="4" l="1"/>
  <c r="AF535" i="4"/>
  <c r="J535" i="4" l="1"/>
  <c r="AF536" i="4"/>
  <c r="J536" i="4" l="1"/>
  <c r="AF537" i="4"/>
  <c r="J537" i="4" l="1"/>
  <c r="AF538" i="4"/>
  <c r="J538" i="4" l="1"/>
  <c r="AF539" i="4"/>
  <c r="J539" i="4" l="1"/>
  <c r="AF540" i="4"/>
  <c r="J540" i="4" l="1"/>
  <c r="AF541" i="4"/>
  <c r="J541" i="4" l="1"/>
  <c r="AF542" i="4"/>
  <c r="J542" i="4" l="1"/>
  <c r="AF543" i="4"/>
  <c r="J543" i="4" l="1"/>
  <c r="AF544" i="4"/>
  <c r="J544" i="4" l="1"/>
  <c r="AF545" i="4"/>
  <c r="J545" i="4" l="1"/>
  <c r="AF546" i="4"/>
  <c r="J546" i="4" l="1"/>
  <c r="AF547" i="4"/>
  <c r="J547" i="4" l="1"/>
  <c r="AF548" i="4"/>
  <c r="J548" i="4" l="1"/>
  <c r="AF549" i="4"/>
  <c r="J549" i="4" l="1"/>
  <c r="AF550" i="4"/>
  <c r="J550" i="4" l="1"/>
  <c r="AF551" i="4"/>
  <c r="J551" i="4" l="1"/>
  <c r="AF552" i="4"/>
  <c r="J552" i="4" l="1"/>
  <c r="AF553" i="4"/>
  <c r="J553" i="4" l="1"/>
  <c r="AF554" i="4"/>
  <c r="J554" i="4" l="1"/>
  <c r="AF555" i="4"/>
  <c r="J555" i="4" l="1"/>
  <c r="AF556" i="4"/>
  <c r="J556" i="4" l="1"/>
  <c r="AF557" i="4"/>
  <c r="J557" i="4" l="1"/>
  <c r="AF558" i="4"/>
  <c r="J558" i="4" l="1"/>
  <c r="AF559" i="4"/>
  <c r="J559" i="4" l="1"/>
  <c r="AF560" i="4"/>
  <c r="J560" i="4" l="1"/>
  <c r="AF561" i="4"/>
  <c r="J561" i="4" l="1"/>
  <c r="AF562" i="4"/>
  <c r="J562" i="4" l="1"/>
  <c r="B41" i="5" s="1"/>
  <c r="AF563" i="4"/>
  <c r="B13" i="14" l="1"/>
  <c r="F12" i="5" s="1"/>
  <c r="J563" i="4"/>
  <c r="AF564" i="4"/>
  <c r="T12" i="5" l="1"/>
  <c r="U12" i="5" s="1"/>
  <c r="J564" i="4"/>
  <c r="AF565" i="4"/>
  <c r="I63" i="15"/>
  <c r="C13" i="14"/>
  <c r="O63" i="15" l="1"/>
  <c r="H13" i="14"/>
  <c r="C39" i="14" s="1"/>
  <c r="J63" i="15"/>
  <c r="P63" i="15" s="1"/>
  <c r="Y63" i="15" s="1"/>
  <c r="R12" i="5" s="1"/>
  <c r="E39" i="14"/>
  <c r="G13" i="14"/>
  <c r="B39" i="14" s="1"/>
  <c r="O13" i="14"/>
  <c r="I13" i="14"/>
  <c r="D39" i="14" s="1"/>
  <c r="J565" i="4"/>
  <c r="AF566" i="4"/>
  <c r="K86" i="15" l="1"/>
  <c r="L86" i="15" s="1"/>
  <c r="T69" i="14"/>
  <c r="S69" i="14"/>
  <c r="R69" i="14"/>
  <c r="U69" i="14"/>
  <c r="AJ39" i="14"/>
  <c r="AD39" i="14"/>
  <c r="R39" i="14"/>
  <c r="X39" i="14"/>
  <c r="AK39" i="14"/>
  <c r="AE39" i="14"/>
  <c r="S39" i="14"/>
  <c r="K14" i="7"/>
  <c r="Y39" i="14"/>
  <c r="J566" i="4"/>
  <c r="AF567" i="4"/>
  <c r="K63" i="15"/>
  <c r="U99" i="14"/>
  <c r="T99" i="14"/>
  <c r="S99" i="14"/>
  <c r="R99" i="14"/>
  <c r="X63" i="15"/>
  <c r="Z63" i="15" s="1"/>
  <c r="Q63" i="15"/>
  <c r="R63" i="15" s="1"/>
  <c r="S63" i="15" s="1"/>
  <c r="V63" i="15" s="1"/>
  <c r="AD63" i="15" l="1"/>
  <c r="AA63" i="15"/>
  <c r="J567" i="4"/>
  <c r="AF568" i="4"/>
  <c r="L63" i="15"/>
  <c r="M86" i="15" s="1"/>
  <c r="T63" i="15"/>
  <c r="J568" i="4" l="1"/>
  <c r="AF569" i="4"/>
  <c r="U63" i="15"/>
  <c r="AL63" i="15"/>
  <c r="AM63" i="15" s="1"/>
  <c r="AN63" i="15" s="1"/>
  <c r="AF63" i="15"/>
  <c r="AG63" i="15" s="1"/>
  <c r="AH63" i="15" s="1"/>
  <c r="AO63" i="15" l="1"/>
  <c r="AP63" i="15"/>
  <c r="J569" i="4"/>
  <c r="AF570" i="4"/>
  <c r="AP87" i="15" l="1"/>
  <c r="J570" i="4"/>
  <c r="AF571" i="4"/>
  <c r="B14" i="7"/>
  <c r="AT63" i="15"/>
  <c r="X12" i="5"/>
  <c r="C14" i="7" l="1"/>
  <c r="D14" i="7"/>
  <c r="J571" i="4"/>
  <c r="AF572" i="4"/>
  <c r="J572" i="4" l="1"/>
  <c r="AF573" i="4"/>
  <c r="J573" i="4" l="1"/>
  <c r="AF574" i="4"/>
  <c r="J574" i="4" l="1"/>
  <c r="AF575" i="4"/>
  <c r="J575" i="4" l="1"/>
  <c r="AF576" i="4"/>
  <c r="J576" i="4" l="1"/>
  <c r="AF577" i="4"/>
  <c r="J577" i="4" l="1"/>
  <c r="AF578" i="4"/>
  <c r="J578" i="4" l="1"/>
  <c r="AF579" i="4"/>
  <c r="J579" i="4" l="1"/>
  <c r="AF580" i="4"/>
  <c r="J580" i="4" l="1"/>
  <c r="AF581" i="4"/>
  <c r="J581" i="4" l="1"/>
  <c r="AF582" i="4"/>
  <c r="J582" i="4" l="1"/>
  <c r="AF583" i="4"/>
  <c r="J583" i="4" l="1"/>
  <c r="AF584" i="4"/>
  <c r="J584" i="4" l="1"/>
  <c r="AF585" i="4"/>
  <c r="J585" i="4" l="1"/>
  <c r="AF586" i="4"/>
  <c r="J586" i="4" l="1"/>
  <c r="AF587" i="4"/>
  <c r="J587" i="4" l="1"/>
  <c r="AF588" i="4"/>
  <c r="J588" i="4" l="1"/>
  <c r="AF589" i="4"/>
  <c r="J589" i="4" l="1"/>
  <c r="AF590" i="4"/>
  <c r="J590" i="4" l="1"/>
  <c r="AF591" i="4"/>
  <c r="J591" i="4" l="1"/>
  <c r="AF592" i="4"/>
  <c r="J592" i="4" l="1"/>
  <c r="AF593" i="4"/>
  <c r="J593" i="4" l="1"/>
  <c r="AF594" i="4"/>
  <c r="J594" i="4" l="1"/>
  <c r="AF595" i="4"/>
  <c r="J595" i="4" l="1"/>
  <c r="AF596" i="4"/>
  <c r="J596" i="4" l="1"/>
  <c r="AF597" i="4"/>
  <c r="J597" i="4" l="1"/>
  <c r="AF598" i="4"/>
  <c r="J598" i="4" l="1"/>
  <c r="AF599" i="4"/>
  <c r="J599" i="4" l="1"/>
  <c r="AF600" i="4"/>
  <c r="J600" i="4" l="1"/>
  <c r="AF601" i="4"/>
  <c r="J601" i="4" l="1"/>
  <c r="AF602" i="4"/>
  <c r="J602" i="4" l="1"/>
  <c r="AF603" i="4"/>
  <c r="J603" i="4" l="1"/>
  <c r="AF604" i="4"/>
  <c r="J604" i="4" l="1"/>
  <c r="AF605" i="4"/>
  <c r="J605" i="4" l="1"/>
  <c r="AF606" i="4"/>
  <c r="J606" i="4" l="1"/>
  <c r="AF607" i="4"/>
  <c r="J607" i="4" l="1"/>
  <c r="AF608" i="4"/>
  <c r="J608" i="4" l="1"/>
  <c r="AF609" i="4"/>
  <c r="J609" i="4" l="1"/>
  <c r="AF610" i="4"/>
  <c r="J610" i="4" l="1"/>
  <c r="AF611" i="4"/>
  <c r="J611" i="4" l="1"/>
  <c r="AF612" i="4"/>
  <c r="J612" i="4" l="1"/>
  <c r="AF613" i="4"/>
  <c r="J613" i="4" l="1"/>
  <c r="AF614" i="4"/>
  <c r="J614" i="4" l="1"/>
  <c r="AF615" i="4"/>
  <c r="J615" i="4" l="1"/>
  <c r="AF616" i="4"/>
  <c r="J616" i="4" l="1"/>
  <c r="AF617" i="4"/>
  <c r="AF618" i="4" l="1"/>
  <c r="J617" i="4"/>
  <c r="AF619" i="4" l="1"/>
  <c r="J618" i="4"/>
  <c r="AF620" i="4" l="1"/>
  <c r="J619" i="4"/>
  <c r="AF621" i="4" l="1"/>
  <c r="J620" i="4"/>
  <c r="J621" i="4" l="1"/>
  <c r="AF622" i="4"/>
  <c r="J622" i="4" l="1"/>
  <c r="B42" i="5" s="1"/>
  <c r="AF623" i="4"/>
  <c r="B14" i="14" l="1"/>
  <c r="F13" i="5" s="1"/>
  <c r="J623" i="4"/>
  <c r="AF624" i="4"/>
  <c r="T13" i="5" l="1"/>
  <c r="U13" i="5" s="1"/>
  <c r="I64" i="15"/>
  <c r="C14" i="14"/>
  <c r="J624" i="4"/>
  <c r="AF625" i="4"/>
  <c r="O64" i="15" l="1"/>
  <c r="AF626" i="4"/>
  <c r="J625" i="4"/>
  <c r="E40" i="14"/>
  <c r="O14" i="14"/>
  <c r="I14" i="14"/>
  <c r="D40" i="14" s="1"/>
  <c r="H14" i="14"/>
  <c r="C40" i="14" s="1"/>
  <c r="G14" i="14"/>
  <c r="B40" i="14" s="1"/>
  <c r="J64" i="15"/>
  <c r="P64" i="15" s="1"/>
  <c r="Y64" i="15" s="1"/>
  <c r="R13" i="5" s="1"/>
  <c r="K87" i="15" l="1"/>
  <c r="L87" i="15" s="1"/>
  <c r="U70" i="14"/>
  <c r="T70" i="14"/>
  <c r="S70" i="14"/>
  <c r="R70" i="14"/>
  <c r="Y40" i="14"/>
  <c r="S40" i="14"/>
  <c r="AK40" i="14"/>
  <c r="AE40" i="14"/>
  <c r="K15" i="7"/>
  <c r="U100" i="14"/>
  <c r="R100" i="14"/>
  <c r="S100" i="14"/>
  <c r="T100" i="14"/>
  <c r="AF627" i="4"/>
  <c r="J626" i="4"/>
  <c r="K64" i="15"/>
  <c r="X40" i="14"/>
  <c r="R40" i="14"/>
  <c r="AJ40" i="14"/>
  <c r="AD40" i="14"/>
  <c r="X64" i="15"/>
  <c r="Z64" i="15" s="1"/>
  <c r="Q64" i="15"/>
  <c r="R64" i="15" s="1"/>
  <c r="S64" i="15" s="1"/>
  <c r="V64" i="15" s="1"/>
  <c r="AD64" i="15" l="1"/>
  <c r="AA64" i="15"/>
  <c r="AF628" i="4"/>
  <c r="J627" i="4"/>
  <c r="L64" i="15"/>
  <c r="M87" i="15" s="1"/>
  <c r="T64" i="15"/>
  <c r="AL64" i="15" l="1"/>
  <c r="AM64" i="15" s="1"/>
  <c r="AN64" i="15" s="1"/>
  <c r="AF64" i="15"/>
  <c r="AG64" i="15" s="1"/>
  <c r="AH64" i="15" s="1"/>
  <c r="AF629" i="4"/>
  <c r="J628" i="4"/>
  <c r="U64" i="15"/>
  <c r="AO64" i="15" l="1"/>
  <c r="AP64" i="15"/>
  <c r="J629" i="4"/>
  <c r="AF630" i="4"/>
  <c r="AP88" i="15" l="1"/>
  <c r="J630" i="4"/>
  <c r="AF631" i="4"/>
  <c r="AT64" i="15"/>
  <c r="B15" i="7"/>
  <c r="X13" i="5"/>
  <c r="D15" i="7" l="1"/>
  <c r="C15" i="7"/>
  <c r="J631" i="4"/>
  <c r="AF632" i="4"/>
  <c r="J632" i="4" l="1"/>
  <c r="AF633" i="4"/>
  <c r="AF634" i="4" l="1"/>
  <c r="J633" i="4"/>
  <c r="AF635" i="4" l="1"/>
  <c r="J634" i="4"/>
  <c r="AF636" i="4" l="1"/>
  <c r="J635" i="4"/>
  <c r="AF637" i="4" l="1"/>
  <c r="J636" i="4"/>
  <c r="J637" i="4" l="1"/>
  <c r="AF638" i="4"/>
  <c r="J638" i="4" l="1"/>
  <c r="AF639" i="4"/>
  <c r="J639" i="4" l="1"/>
  <c r="AF640" i="4"/>
  <c r="J640" i="4" l="1"/>
  <c r="AF641" i="4"/>
  <c r="AF642" i="4" l="1"/>
  <c r="J641" i="4"/>
  <c r="AF643" i="4" l="1"/>
  <c r="J642" i="4"/>
  <c r="AF644" i="4" l="1"/>
  <c r="J643" i="4"/>
  <c r="AF645" i="4" l="1"/>
  <c r="J644" i="4"/>
  <c r="J645" i="4" l="1"/>
  <c r="AF646" i="4"/>
  <c r="J646" i="4" l="1"/>
  <c r="AF647" i="4"/>
  <c r="J647" i="4" l="1"/>
  <c r="AF648" i="4"/>
  <c r="J648" i="4" l="1"/>
  <c r="AF649" i="4"/>
  <c r="AF650" i="4" l="1"/>
  <c r="J649" i="4"/>
  <c r="AF651" i="4" l="1"/>
  <c r="J650" i="4"/>
  <c r="AF652" i="4" l="1"/>
  <c r="J651" i="4"/>
  <c r="AF653" i="4" l="1"/>
  <c r="J652" i="4"/>
  <c r="J653" i="4" l="1"/>
  <c r="AF654" i="4"/>
  <c r="J654" i="4" l="1"/>
  <c r="AF655" i="4"/>
  <c r="J655" i="4" l="1"/>
  <c r="AF656" i="4"/>
  <c r="J656" i="4" l="1"/>
  <c r="AF657" i="4"/>
  <c r="AF658" i="4" l="1"/>
  <c r="J657" i="4"/>
  <c r="AF659" i="4" l="1"/>
  <c r="J658" i="4"/>
  <c r="AF660" i="4" l="1"/>
  <c r="J659" i="4"/>
  <c r="AF661" i="4" l="1"/>
  <c r="J660" i="4"/>
  <c r="J661" i="4" l="1"/>
  <c r="AF662" i="4"/>
  <c r="J662" i="4" l="1"/>
  <c r="AF663" i="4"/>
  <c r="J663" i="4" l="1"/>
  <c r="AF664" i="4"/>
  <c r="J664" i="4" l="1"/>
  <c r="AF665" i="4"/>
  <c r="AF666" i="4" l="1"/>
  <c r="J665" i="4"/>
  <c r="AF667" i="4" l="1"/>
  <c r="J666" i="4"/>
  <c r="AF668" i="4" l="1"/>
  <c r="J667" i="4"/>
  <c r="AF669" i="4" l="1"/>
  <c r="J668" i="4"/>
  <c r="J669" i="4" l="1"/>
  <c r="AF670" i="4"/>
  <c r="J670" i="4" l="1"/>
  <c r="AF671" i="4"/>
  <c r="J671" i="4" l="1"/>
  <c r="AF672" i="4"/>
  <c r="J672" i="4" l="1"/>
  <c r="AF673" i="4"/>
  <c r="AF674" i="4" l="1"/>
  <c r="J673" i="4"/>
  <c r="AF675" i="4" l="1"/>
  <c r="J674" i="4"/>
  <c r="AF676" i="4" l="1"/>
  <c r="J675" i="4"/>
  <c r="AF677" i="4" l="1"/>
  <c r="J676" i="4"/>
  <c r="J677" i="4" l="1"/>
  <c r="AF678" i="4"/>
  <c r="J678" i="4" l="1"/>
  <c r="AF679" i="4"/>
  <c r="J679" i="4" l="1"/>
  <c r="AF680" i="4"/>
  <c r="J680" i="4" l="1"/>
  <c r="AF681" i="4"/>
  <c r="J681" i="4" l="1"/>
  <c r="AF682" i="4"/>
  <c r="J682" i="4" l="1"/>
  <c r="AF683" i="4"/>
  <c r="J683" i="4" l="1"/>
  <c r="B43" i="5" s="1"/>
  <c r="AF684" i="4"/>
  <c r="J684" i="4" l="1"/>
  <c r="B15" i="14"/>
  <c r="F14" i="5" s="1"/>
  <c r="AF685" i="4"/>
  <c r="T14" i="5" l="1"/>
  <c r="U14" i="5" s="1"/>
  <c r="I65" i="15"/>
  <c r="C15" i="14"/>
  <c r="J685" i="4"/>
  <c r="AF686" i="4"/>
  <c r="J686" i="4" l="1"/>
  <c r="AF687" i="4"/>
  <c r="J65" i="15"/>
  <c r="P65" i="15" s="1"/>
  <c r="Y65" i="15" s="1"/>
  <c r="R14" i="5" s="1"/>
  <c r="E41" i="14"/>
  <c r="H15" i="14"/>
  <c r="C41" i="14" s="1"/>
  <c r="G15" i="14"/>
  <c r="B41" i="14" s="1"/>
  <c r="O15" i="14"/>
  <c r="I15" i="14"/>
  <c r="D41" i="14" s="1"/>
  <c r="O65" i="15"/>
  <c r="K88" i="15" l="1"/>
  <c r="L88" i="15" s="1"/>
  <c r="U101" i="14"/>
  <c r="T101" i="14"/>
  <c r="S101" i="14"/>
  <c r="R101" i="14"/>
  <c r="U71" i="14"/>
  <c r="T71" i="14"/>
  <c r="S71" i="14"/>
  <c r="R71" i="14"/>
  <c r="K65" i="15"/>
  <c r="AK41" i="14"/>
  <c r="Y41" i="14"/>
  <c r="K16" i="7"/>
  <c r="AE41" i="14"/>
  <c r="S41" i="14"/>
  <c r="J687" i="4"/>
  <c r="AF688" i="4"/>
  <c r="AJ41" i="14"/>
  <c r="AD41" i="14"/>
  <c r="R41" i="14"/>
  <c r="X41" i="14"/>
  <c r="X65" i="15"/>
  <c r="Z65" i="15" s="1"/>
  <c r="Q65" i="15"/>
  <c r="R65" i="15" s="1"/>
  <c r="S65" i="15" s="1"/>
  <c r="V65" i="15" s="1"/>
  <c r="L65" i="15" l="1"/>
  <c r="M88" i="15" s="1"/>
  <c r="T65" i="15"/>
  <c r="J688" i="4"/>
  <c r="AF689" i="4"/>
  <c r="AD65" i="15"/>
  <c r="AA65" i="15"/>
  <c r="J689" i="4" l="1"/>
  <c r="AF690" i="4"/>
  <c r="U65" i="15"/>
  <c r="AL65" i="15"/>
  <c r="AM65" i="15" s="1"/>
  <c r="AN65" i="15" s="1"/>
  <c r="AF65" i="15"/>
  <c r="AG65" i="15" s="1"/>
  <c r="AH65" i="15" s="1"/>
  <c r="AO65" i="15" l="1"/>
  <c r="AP65" i="15"/>
  <c r="J690" i="4"/>
  <c r="AF691" i="4"/>
  <c r="AP89" i="15" l="1"/>
  <c r="J691" i="4"/>
  <c r="AF692" i="4"/>
  <c r="AT65" i="15"/>
  <c r="X14" i="5"/>
  <c r="B16" i="7"/>
  <c r="D16" i="7" l="1"/>
  <c r="C16" i="7"/>
  <c r="J692" i="4"/>
  <c r="AF693" i="4"/>
  <c r="J693" i="4" l="1"/>
  <c r="AF694" i="4"/>
  <c r="J694" i="4" l="1"/>
  <c r="AF695" i="4"/>
  <c r="J695" i="4" l="1"/>
  <c r="AF696" i="4"/>
  <c r="J696" i="4" l="1"/>
  <c r="AF697" i="4"/>
  <c r="J697" i="4" l="1"/>
  <c r="AF698" i="4"/>
  <c r="J698" i="4" l="1"/>
  <c r="AF699" i="4"/>
  <c r="J699" i="4" l="1"/>
  <c r="AF700" i="4"/>
  <c r="J700" i="4" l="1"/>
  <c r="AF701" i="4"/>
  <c r="J701" i="4" l="1"/>
  <c r="AF702" i="4"/>
  <c r="J702" i="4" l="1"/>
  <c r="AF703" i="4"/>
  <c r="J703" i="4" l="1"/>
  <c r="AF704" i="4"/>
  <c r="J704" i="4" l="1"/>
  <c r="AF705" i="4"/>
  <c r="J705" i="4" l="1"/>
  <c r="AF706" i="4"/>
  <c r="J706" i="4" l="1"/>
  <c r="AF707" i="4"/>
  <c r="J707" i="4" l="1"/>
  <c r="AF708" i="4"/>
  <c r="J708" i="4" l="1"/>
  <c r="AF709" i="4"/>
  <c r="J709" i="4" l="1"/>
  <c r="AF710" i="4"/>
  <c r="J710" i="4" l="1"/>
  <c r="AF711" i="4"/>
  <c r="J711" i="4" l="1"/>
  <c r="AF712" i="4"/>
  <c r="J712" i="4" l="1"/>
  <c r="AF713" i="4"/>
  <c r="J713" i="4" l="1"/>
  <c r="AF714" i="4"/>
  <c r="J714" i="4" l="1"/>
  <c r="AF715" i="4"/>
  <c r="J715" i="4" l="1"/>
  <c r="AF716" i="4"/>
  <c r="J716" i="4" l="1"/>
  <c r="AF717" i="4"/>
  <c r="J717" i="4" l="1"/>
  <c r="AF718" i="4"/>
  <c r="J718" i="4" l="1"/>
  <c r="AF719" i="4"/>
  <c r="J719" i="4" l="1"/>
  <c r="AF720" i="4"/>
  <c r="J720" i="4" l="1"/>
  <c r="AF721" i="4"/>
  <c r="J721" i="4" l="1"/>
  <c r="AF722" i="4"/>
  <c r="J722" i="4" l="1"/>
  <c r="AF723" i="4"/>
  <c r="J723" i="4" l="1"/>
  <c r="AF724" i="4"/>
  <c r="J724" i="4" l="1"/>
  <c r="AF725" i="4"/>
  <c r="J725" i="4" l="1"/>
  <c r="AF726" i="4"/>
  <c r="J726" i="4" l="1"/>
  <c r="AF727" i="4"/>
  <c r="J727" i="4" l="1"/>
  <c r="AF728" i="4"/>
  <c r="J728" i="4" l="1"/>
  <c r="AF729" i="4"/>
  <c r="J729" i="4" l="1"/>
  <c r="AF730" i="4"/>
  <c r="J730" i="4" l="1"/>
  <c r="AF731" i="4"/>
  <c r="J731" i="4" l="1"/>
  <c r="AF732" i="4"/>
  <c r="J732" i="4" l="1"/>
  <c r="AF733" i="4"/>
  <c r="J733" i="4" l="1"/>
  <c r="AF734" i="4"/>
  <c r="J734" i="4" l="1"/>
  <c r="AF735" i="4"/>
  <c r="J735" i="4" l="1"/>
  <c r="AF736" i="4"/>
  <c r="J736" i="4" l="1"/>
  <c r="AF737" i="4"/>
  <c r="J737" i="4" l="1"/>
  <c r="AF738" i="4"/>
  <c r="J738" i="4" l="1"/>
  <c r="AF739" i="4"/>
  <c r="J739" i="4" l="1"/>
  <c r="AF740" i="4"/>
  <c r="J740" i="4" l="1"/>
  <c r="AF741" i="4"/>
  <c r="J741" i="4" l="1"/>
  <c r="AF742" i="4"/>
  <c r="J742" i="4" l="1"/>
  <c r="AF743" i="4"/>
  <c r="J743" i="4" l="1"/>
  <c r="AF744" i="4"/>
  <c r="J744" i="4" l="1"/>
  <c r="B44" i="5" s="1"/>
  <c r="AF745" i="4"/>
  <c r="B16" i="14" l="1"/>
  <c r="F15" i="5" s="1"/>
  <c r="J745" i="4"/>
  <c r="AF746" i="4"/>
  <c r="T15" i="5" l="1"/>
  <c r="U15" i="5" s="1"/>
  <c r="J746" i="4"/>
  <c r="AF747" i="4"/>
  <c r="I66" i="15"/>
  <c r="C16" i="14"/>
  <c r="O66" i="15" l="1"/>
  <c r="J66" i="15"/>
  <c r="P66" i="15" s="1"/>
  <c r="Y66" i="15" s="1"/>
  <c r="R15" i="5" s="1"/>
  <c r="E42" i="14"/>
  <c r="O16" i="14"/>
  <c r="I16" i="14"/>
  <c r="D42" i="14" s="1"/>
  <c r="H16" i="14"/>
  <c r="C42" i="14" s="1"/>
  <c r="G16" i="14"/>
  <c r="B42" i="14" s="1"/>
  <c r="J747" i="4"/>
  <c r="AF748" i="4"/>
  <c r="K89" i="15" l="1"/>
  <c r="L89" i="15" s="1"/>
  <c r="K17" i="7"/>
  <c r="Y42" i="14"/>
  <c r="AK42" i="14"/>
  <c r="S42" i="14"/>
  <c r="AE42" i="14"/>
  <c r="U72" i="14"/>
  <c r="T72" i="14"/>
  <c r="S72" i="14"/>
  <c r="R72" i="14"/>
  <c r="X42" i="14"/>
  <c r="R42" i="14"/>
  <c r="AJ42" i="14"/>
  <c r="AD42" i="14"/>
  <c r="J748" i="4"/>
  <c r="AF749" i="4"/>
  <c r="K66" i="15"/>
  <c r="U102" i="14"/>
  <c r="S102" i="14"/>
  <c r="R102" i="14"/>
  <c r="T102" i="14"/>
  <c r="X66" i="15"/>
  <c r="Z66" i="15" s="1"/>
  <c r="Q66" i="15"/>
  <c r="R66" i="15" s="1"/>
  <c r="S66" i="15" s="1"/>
  <c r="V66" i="15" s="1"/>
  <c r="L66" i="15" l="1"/>
  <c r="M89" i="15" s="1"/>
  <c r="T66" i="15"/>
  <c r="J749" i="4"/>
  <c r="AF750" i="4"/>
  <c r="AD66" i="15"/>
  <c r="AA66" i="15"/>
  <c r="AF66" i="15" l="1"/>
  <c r="AG66" i="15" s="1"/>
  <c r="AH66" i="15" s="1"/>
  <c r="AL66" i="15"/>
  <c r="AM66" i="15" s="1"/>
  <c r="AN66" i="15" s="1"/>
  <c r="J750" i="4"/>
  <c r="AF751" i="4"/>
  <c r="U66" i="15"/>
  <c r="AO66" i="15" l="1"/>
  <c r="AP66" i="15"/>
  <c r="J751" i="4"/>
  <c r="AF752" i="4"/>
  <c r="AP90" i="15" l="1"/>
  <c r="J752" i="4"/>
  <c r="AF753" i="4"/>
  <c r="B17" i="7"/>
  <c r="AT66" i="15"/>
  <c r="X15" i="5"/>
  <c r="C17" i="7" l="1"/>
  <c r="D17" i="7"/>
  <c r="J753" i="4"/>
  <c r="AF754" i="4"/>
  <c r="J754" i="4" l="1"/>
  <c r="AF755" i="4"/>
  <c r="J755" i="4" l="1"/>
  <c r="AF756" i="4"/>
  <c r="J756" i="4" l="1"/>
  <c r="AF757" i="4"/>
  <c r="J757" i="4" l="1"/>
  <c r="AF758" i="4"/>
  <c r="J758" i="4" l="1"/>
  <c r="AF759" i="4"/>
  <c r="J759" i="4" l="1"/>
  <c r="AF760" i="4"/>
  <c r="J760" i="4" l="1"/>
  <c r="AF761" i="4"/>
  <c r="J761" i="4" l="1"/>
  <c r="AF762" i="4"/>
  <c r="J762" i="4" l="1"/>
  <c r="AF763" i="4"/>
  <c r="J763" i="4" l="1"/>
  <c r="AF764" i="4"/>
  <c r="J764" i="4" l="1"/>
  <c r="AF765" i="4"/>
  <c r="J765" i="4" l="1"/>
  <c r="AF766" i="4"/>
  <c r="J766" i="4" l="1"/>
  <c r="AF767" i="4"/>
  <c r="J767" i="4" l="1"/>
  <c r="AF768" i="4"/>
  <c r="J768" i="4" l="1"/>
  <c r="AF769" i="4"/>
  <c r="J769" i="4" l="1"/>
  <c r="AF770" i="4"/>
  <c r="J770" i="4" l="1"/>
  <c r="AF771" i="4"/>
  <c r="J771" i="4" l="1"/>
  <c r="AF772" i="4"/>
  <c r="J772" i="4" l="1"/>
  <c r="AF773" i="4"/>
  <c r="J773" i="4" l="1"/>
  <c r="AF774" i="4"/>
  <c r="J774" i="4" l="1"/>
  <c r="AF775" i="4"/>
  <c r="J775" i="4" l="1"/>
  <c r="AF776" i="4"/>
  <c r="J776" i="4" l="1"/>
  <c r="AF777" i="4"/>
  <c r="AF778" i="4" l="1"/>
  <c r="J777" i="4"/>
  <c r="AF779" i="4" l="1"/>
  <c r="J778" i="4"/>
  <c r="AF780" i="4" l="1"/>
  <c r="J779" i="4"/>
  <c r="AF781" i="4" l="1"/>
  <c r="J780" i="4"/>
  <c r="AF782" i="4" l="1"/>
  <c r="J781" i="4"/>
  <c r="AF783" i="4" l="1"/>
  <c r="J782" i="4"/>
  <c r="AF784" i="4" l="1"/>
  <c r="J783" i="4"/>
  <c r="AF785" i="4" l="1"/>
  <c r="J784" i="4"/>
  <c r="AF786" i="4" l="1"/>
  <c r="J785" i="4"/>
  <c r="AF787" i="4" l="1"/>
  <c r="J786" i="4"/>
  <c r="AF788" i="4" l="1"/>
  <c r="J787" i="4"/>
  <c r="AF789" i="4" l="1"/>
  <c r="J788" i="4"/>
  <c r="AF790" i="4" l="1"/>
  <c r="J789" i="4"/>
  <c r="AF791" i="4" l="1"/>
  <c r="J790" i="4"/>
  <c r="AF792" i="4" l="1"/>
  <c r="J791" i="4"/>
  <c r="AF793" i="4" l="1"/>
  <c r="J792" i="4"/>
  <c r="AF794" i="4" l="1"/>
  <c r="J793" i="4"/>
  <c r="AF795" i="4" l="1"/>
  <c r="J794" i="4"/>
  <c r="AF796" i="4" l="1"/>
  <c r="J795" i="4"/>
  <c r="AF797" i="4" l="1"/>
  <c r="J796" i="4"/>
  <c r="AF798" i="4" l="1"/>
  <c r="J797" i="4"/>
  <c r="AF799" i="4" l="1"/>
  <c r="J798" i="4"/>
  <c r="AF800" i="4" l="1"/>
  <c r="J799" i="4"/>
  <c r="AF801" i="4" l="1"/>
  <c r="J800" i="4"/>
  <c r="AF802" i="4" l="1"/>
  <c r="J801" i="4"/>
  <c r="AF803" i="4" l="1"/>
  <c r="J802" i="4"/>
  <c r="AF804" i="4" l="1"/>
  <c r="J803" i="4"/>
  <c r="AF805" i="4" l="1"/>
  <c r="J804" i="4"/>
  <c r="AF806" i="4" l="1"/>
  <c r="J805" i="4"/>
  <c r="B45" i="5" s="1"/>
  <c r="AF807" i="4" l="1"/>
  <c r="B17" i="14"/>
  <c r="F16" i="5" s="1"/>
  <c r="J806" i="4"/>
  <c r="T16" i="5" l="1"/>
  <c r="U16" i="5" s="1"/>
  <c r="I67" i="15"/>
  <c r="C17" i="14"/>
  <c r="AF808" i="4"/>
  <c r="J807" i="4"/>
  <c r="O67" i="15" l="1"/>
  <c r="AF809" i="4"/>
  <c r="J808" i="4"/>
  <c r="I17" i="14"/>
  <c r="D43" i="14" s="1"/>
  <c r="H17" i="14"/>
  <c r="C43" i="14" s="1"/>
  <c r="G17" i="14"/>
  <c r="B43" i="14" s="1"/>
  <c r="J67" i="15"/>
  <c r="P67" i="15" s="1"/>
  <c r="Y67" i="15" s="1"/>
  <c r="R16" i="5" s="1"/>
  <c r="E43" i="14"/>
  <c r="O17" i="14"/>
  <c r="K90" i="15" l="1"/>
  <c r="L90" i="15" s="1"/>
  <c r="AJ43" i="14"/>
  <c r="X43" i="14"/>
  <c r="R43" i="14"/>
  <c r="AD43" i="14"/>
  <c r="AF810" i="4"/>
  <c r="J809" i="4"/>
  <c r="U73" i="14"/>
  <c r="T73" i="14"/>
  <c r="S73" i="14"/>
  <c r="R73" i="14"/>
  <c r="K67" i="15"/>
  <c r="AK43" i="14"/>
  <c r="Y43" i="14"/>
  <c r="K18" i="7"/>
  <c r="AE43" i="14"/>
  <c r="S43" i="14"/>
  <c r="U103" i="14"/>
  <c r="T103" i="14"/>
  <c r="S103" i="14"/>
  <c r="R103" i="14"/>
  <c r="X67" i="15"/>
  <c r="Z67" i="15" s="1"/>
  <c r="Q67" i="15"/>
  <c r="R67" i="15" s="1"/>
  <c r="S67" i="15" s="1"/>
  <c r="V67" i="15" s="1"/>
  <c r="L67" i="15" l="1"/>
  <c r="M90" i="15" s="1"/>
  <c r="T67" i="15"/>
  <c r="AD67" i="15"/>
  <c r="AA67" i="15"/>
  <c r="AF811" i="4"/>
  <c r="J810" i="4"/>
  <c r="AF812" i="4" l="1"/>
  <c r="J811" i="4"/>
  <c r="U67" i="15"/>
  <c r="AF67" i="15"/>
  <c r="AG67" i="15" s="1"/>
  <c r="AH67" i="15" s="1"/>
  <c r="AL67" i="15"/>
  <c r="AM67" i="15" s="1"/>
  <c r="AN67" i="15" s="1"/>
  <c r="AP67" i="15" l="1"/>
  <c r="AO67" i="15"/>
  <c r="AF813" i="4"/>
  <c r="J812" i="4"/>
  <c r="AP91" i="15" l="1"/>
  <c r="AF814" i="4"/>
  <c r="J813" i="4"/>
  <c r="B18" i="7"/>
  <c r="X16" i="5"/>
  <c r="AT67" i="15"/>
  <c r="D18" i="7" l="1"/>
  <c r="C18" i="7"/>
  <c r="AF815" i="4"/>
  <c r="J814" i="4"/>
  <c r="AF816" i="4" l="1"/>
  <c r="J815" i="4"/>
  <c r="AF817" i="4" l="1"/>
  <c r="J816" i="4"/>
  <c r="AF818" i="4" l="1"/>
  <c r="J817" i="4"/>
  <c r="AF819" i="4" l="1"/>
  <c r="J818" i="4"/>
  <c r="AF820" i="4" l="1"/>
  <c r="J819" i="4"/>
  <c r="AF821" i="4" l="1"/>
  <c r="J820" i="4"/>
  <c r="AF822" i="4" l="1"/>
  <c r="J821" i="4"/>
  <c r="AF823" i="4" l="1"/>
  <c r="J822" i="4"/>
  <c r="AF824" i="4" l="1"/>
  <c r="J823" i="4"/>
  <c r="AF825" i="4" l="1"/>
  <c r="J824" i="4"/>
  <c r="AF826" i="4" l="1"/>
  <c r="J825" i="4"/>
  <c r="AF827" i="4" l="1"/>
  <c r="J826" i="4"/>
  <c r="AF828" i="4" l="1"/>
  <c r="J827" i="4"/>
  <c r="AF829" i="4" l="1"/>
  <c r="J828" i="4"/>
  <c r="AF830" i="4" l="1"/>
  <c r="J829" i="4"/>
  <c r="AF831" i="4" l="1"/>
  <c r="J830" i="4"/>
  <c r="AF832" i="4" l="1"/>
  <c r="J831" i="4"/>
  <c r="AF833" i="4" l="1"/>
  <c r="J832" i="4"/>
  <c r="AF834" i="4" l="1"/>
  <c r="J833" i="4"/>
  <c r="AF835" i="4" l="1"/>
  <c r="J834" i="4"/>
  <c r="AF836" i="4" l="1"/>
  <c r="J835" i="4"/>
  <c r="AF837" i="4" l="1"/>
  <c r="J836" i="4"/>
  <c r="AF838" i="4" l="1"/>
  <c r="J837" i="4"/>
  <c r="AF839" i="4" l="1"/>
  <c r="J838" i="4"/>
  <c r="AF840" i="4" l="1"/>
  <c r="J839" i="4"/>
  <c r="AF841" i="4" l="1"/>
  <c r="J840" i="4"/>
  <c r="AF842" i="4" l="1"/>
  <c r="J841" i="4"/>
  <c r="AF843" i="4" l="1"/>
  <c r="J842" i="4"/>
  <c r="AF844" i="4" l="1"/>
  <c r="J843" i="4"/>
  <c r="AF845" i="4" l="1"/>
  <c r="J844" i="4"/>
  <c r="AF846" i="4" l="1"/>
  <c r="J845" i="4"/>
  <c r="AF847" i="4" l="1"/>
  <c r="J846" i="4"/>
  <c r="AF848" i="4" l="1"/>
  <c r="J847" i="4"/>
  <c r="AF849" i="4" l="1"/>
  <c r="J848" i="4"/>
  <c r="AF850" i="4" l="1"/>
  <c r="J849" i="4"/>
  <c r="AF851" i="4" l="1"/>
  <c r="J850" i="4"/>
  <c r="AF852" i="4" l="1"/>
  <c r="J851" i="4"/>
  <c r="AF853" i="4" l="1"/>
  <c r="J852" i="4"/>
  <c r="AF854" i="4" l="1"/>
  <c r="J853" i="4"/>
  <c r="AF855" i="4" l="1"/>
  <c r="J854" i="4"/>
  <c r="AF856" i="4" l="1"/>
  <c r="J855" i="4"/>
  <c r="AF857" i="4" l="1"/>
  <c r="J856" i="4"/>
  <c r="AF858" i="4" l="1"/>
  <c r="J857" i="4"/>
  <c r="AF859" i="4" l="1"/>
  <c r="J858" i="4"/>
  <c r="AF860" i="4" l="1"/>
  <c r="J859" i="4"/>
  <c r="AF861" i="4" l="1"/>
  <c r="J860" i="4"/>
  <c r="AF862" i="4" l="1"/>
  <c r="J861" i="4"/>
  <c r="AF863" i="4" l="1"/>
  <c r="J862" i="4"/>
  <c r="AF864" i="4" l="1"/>
  <c r="J863" i="4"/>
  <c r="AF865" i="4" l="1"/>
  <c r="J864" i="4"/>
  <c r="AF866" i="4" l="1"/>
  <c r="J865" i="4"/>
  <c r="AF867" i="4" l="1"/>
  <c r="J866" i="4"/>
  <c r="B46" i="5" s="1"/>
  <c r="B18" i="14" l="1"/>
  <c r="F17" i="5" s="1"/>
  <c r="AF868" i="4"/>
  <c r="J867" i="4"/>
  <c r="T17" i="5" l="1"/>
  <c r="U17" i="5" s="1"/>
  <c r="AF869" i="4"/>
  <c r="J868" i="4"/>
  <c r="C18" i="14"/>
  <c r="I68" i="15"/>
  <c r="E44" i="14" l="1"/>
  <c r="O18" i="14"/>
  <c r="H18" i="14"/>
  <c r="C44" i="14" s="1"/>
  <c r="G18" i="14"/>
  <c r="B44" i="14" s="1"/>
  <c r="J68" i="15"/>
  <c r="P68" i="15" s="1"/>
  <c r="Y68" i="15" s="1"/>
  <c r="R17" i="5" s="1"/>
  <c r="I18" i="14"/>
  <c r="D44" i="14" s="1"/>
  <c r="O68" i="15"/>
  <c r="AF870" i="4"/>
  <c r="J869" i="4"/>
  <c r="K68" i="15" l="1"/>
  <c r="K91" i="15"/>
  <c r="L91" i="15" s="1"/>
  <c r="Y44" i="14"/>
  <c r="AK44" i="14"/>
  <c r="K19" i="7"/>
  <c r="AE44" i="14"/>
  <c r="S44" i="14"/>
  <c r="L68" i="15"/>
  <c r="M91" i="15" s="1"/>
  <c r="X68" i="15"/>
  <c r="Z68" i="15" s="1"/>
  <c r="Q68" i="15"/>
  <c r="R68" i="15" s="1"/>
  <c r="S68" i="15" s="1"/>
  <c r="V68" i="15" s="1"/>
  <c r="U104" i="14"/>
  <c r="R104" i="14"/>
  <c r="S104" i="14"/>
  <c r="T104" i="14"/>
  <c r="X44" i="14"/>
  <c r="AJ44" i="14"/>
  <c r="AD44" i="14"/>
  <c r="R44" i="14"/>
  <c r="U74" i="14"/>
  <c r="T74" i="14"/>
  <c r="S74" i="14"/>
  <c r="R74" i="14"/>
  <c r="AF871" i="4"/>
  <c r="J870" i="4"/>
  <c r="T68" i="15" l="1"/>
  <c r="U68" i="15"/>
  <c r="AF872" i="4"/>
  <c r="J871" i="4"/>
  <c r="AD68" i="15"/>
  <c r="AA68" i="15"/>
  <c r="AL68" i="15" l="1"/>
  <c r="AM68" i="15" s="1"/>
  <c r="AN68" i="15" s="1"/>
  <c r="AF68" i="15"/>
  <c r="AG68" i="15" s="1"/>
  <c r="AH68" i="15" s="1"/>
  <c r="AF873" i="4"/>
  <c r="J872" i="4"/>
  <c r="AO68" i="15" l="1"/>
  <c r="AP68" i="15"/>
  <c r="AF874" i="4"/>
  <c r="J873" i="4"/>
  <c r="AP92" i="15" l="1"/>
  <c r="AT68" i="15"/>
  <c r="X17" i="5"/>
  <c r="B19" i="7"/>
  <c r="AF875" i="4"/>
  <c r="J874" i="4"/>
  <c r="AF876" i="4" l="1"/>
  <c r="J875" i="4"/>
  <c r="D19" i="7"/>
  <c r="C19" i="7"/>
  <c r="AF877" i="4" l="1"/>
  <c r="J876" i="4"/>
  <c r="AF878" i="4" l="1"/>
  <c r="J877" i="4"/>
  <c r="AF879" i="4" l="1"/>
  <c r="J878" i="4"/>
  <c r="AF880" i="4" l="1"/>
  <c r="J879" i="4"/>
  <c r="AF881" i="4" l="1"/>
  <c r="J880" i="4"/>
  <c r="AF882" i="4" l="1"/>
  <c r="J881" i="4"/>
  <c r="AF883" i="4" l="1"/>
  <c r="J882" i="4"/>
  <c r="AF884" i="4" l="1"/>
  <c r="J883" i="4"/>
  <c r="AF885" i="4" l="1"/>
  <c r="J884" i="4"/>
  <c r="AF886" i="4" l="1"/>
  <c r="J885" i="4"/>
  <c r="AF887" i="4" l="1"/>
  <c r="J886" i="4"/>
  <c r="AF888" i="4" l="1"/>
  <c r="J887" i="4"/>
  <c r="AF889" i="4" l="1"/>
  <c r="J888" i="4"/>
  <c r="AF890" i="4" l="1"/>
  <c r="J889" i="4"/>
  <c r="AF891" i="4" l="1"/>
  <c r="J890" i="4"/>
  <c r="AF892" i="4" l="1"/>
  <c r="J891" i="4"/>
  <c r="AF893" i="4" l="1"/>
  <c r="J892" i="4"/>
  <c r="AF894" i="4" l="1"/>
  <c r="J893" i="4"/>
  <c r="AF895" i="4" l="1"/>
  <c r="J894" i="4"/>
  <c r="AF896" i="4" l="1"/>
  <c r="J895" i="4"/>
  <c r="AF897" i="4" l="1"/>
  <c r="J896" i="4"/>
  <c r="AF898" i="4" l="1"/>
  <c r="J897" i="4"/>
  <c r="AF899" i="4" l="1"/>
  <c r="J898" i="4"/>
  <c r="AF900" i="4" l="1"/>
  <c r="J899" i="4"/>
  <c r="AF901" i="4" l="1"/>
  <c r="J900" i="4"/>
  <c r="AF902" i="4" l="1"/>
  <c r="J901" i="4"/>
  <c r="AF903" i="4" l="1"/>
  <c r="J902" i="4"/>
  <c r="AF904" i="4" l="1"/>
  <c r="J903" i="4"/>
  <c r="AF905" i="4" l="1"/>
  <c r="J904" i="4"/>
  <c r="AF906" i="4" l="1"/>
  <c r="J905" i="4"/>
  <c r="AF907" i="4" l="1"/>
  <c r="J906" i="4"/>
  <c r="AF908" i="4" l="1"/>
  <c r="J907" i="4"/>
  <c r="AF909" i="4" l="1"/>
  <c r="J908" i="4"/>
  <c r="AF910" i="4" l="1"/>
  <c r="J909" i="4"/>
  <c r="AF911" i="4" l="1"/>
  <c r="J910" i="4"/>
  <c r="AF912" i="4" l="1"/>
  <c r="J911" i="4"/>
  <c r="AF913" i="4" l="1"/>
  <c r="J912" i="4"/>
  <c r="AF914" i="4" l="1"/>
  <c r="J913" i="4"/>
  <c r="AF915" i="4" l="1"/>
  <c r="J914" i="4"/>
  <c r="AF916" i="4" l="1"/>
  <c r="J915" i="4"/>
  <c r="AF917" i="4" l="1"/>
  <c r="J916" i="4"/>
  <c r="AF918" i="4" l="1"/>
  <c r="J917" i="4"/>
  <c r="AF919" i="4" l="1"/>
  <c r="J918" i="4"/>
  <c r="AF920" i="4" l="1"/>
  <c r="J919" i="4"/>
  <c r="AF921" i="4" l="1"/>
  <c r="J920" i="4"/>
  <c r="AF922" i="4" l="1"/>
  <c r="J921" i="4"/>
  <c r="AF923" i="4" l="1"/>
  <c r="J922" i="4"/>
  <c r="AF924" i="4" l="1"/>
  <c r="J923" i="4"/>
  <c r="AF925" i="4" l="1"/>
  <c r="J924" i="4"/>
  <c r="AF926" i="4" l="1"/>
  <c r="J925" i="4"/>
  <c r="AF927" i="4" l="1"/>
  <c r="J926" i="4"/>
  <c r="AF928" i="4" l="1"/>
  <c r="J927" i="4"/>
  <c r="B47" i="5" s="1"/>
  <c r="AF929" i="4" l="1"/>
  <c r="B19" i="14"/>
  <c r="F18" i="5" s="1"/>
  <c r="J928" i="4"/>
  <c r="T18" i="5" l="1"/>
  <c r="U18" i="5" s="1"/>
  <c r="I69" i="15"/>
  <c r="C19" i="14"/>
  <c r="AF930" i="4"/>
  <c r="J929" i="4"/>
  <c r="I19" i="14" l="1"/>
  <c r="D45" i="14" s="1"/>
  <c r="J69" i="15"/>
  <c r="P69" i="15" s="1"/>
  <c r="Y69" i="15" s="1"/>
  <c r="R18" i="5" s="1"/>
  <c r="H19" i="14"/>
  <c r="C45" i="14" s="1"/>
  <c r="G19" i="14"/>
  <c r="B45" i="14" s="1"/>
  <c r="O19" i="14"/>
  <c r="E45" i="14"/>
  <c r="AF931" i="4"/>
  <c r="J930" i="4"/>
  <c r="O69" i="15"/>
  <c r="K92" i="15" l="1"/>
  <c r="L92" i="15" s="1"/>
  <c r="U105" i="14"/>
  <c r="T105" i="14"/>
  <c r="S105" i="14"/>
  <c r="R105" i="14"/>
  <c r="AF932" i="4"/>
  <c r="J931" i="4"/>
  <c r="AK45" i="14"/>
  <c r="K20" i="7"/>
  <c r="Y45" i="14"/>
  <c r="AE45" i="14"/>
  <c r="S45" i="14"/>
  <c r="K69" i="15"/>
  <c r="AJ45" i="14"/>
  <c r="X45" i="14"/>
  <c r="AD45" i="14"/>
  <c r="R45" i="14"/>
  <c r="X69" i="15"/>
  <c r="Z69" i="15" s="1"/>
  <c r="Q69" i="15"/>
  <c r="R69" i="15" s="1"/>
  <c r="S69" i="15" s="1"/>
  <c r="V69" i="15" s="1"/>
  <c r="R75" i="14"/>
  <c r="T75" i="14"/>
  <c r="S75" i="14"/>
  <c r="U75" i="14"/>
  <c r="L69" i="15" l="1"/>
  <c r="M92" i="15" s="1"/>
  <c r="T69" i="15"/>
  <c r="AD69" i="15"/>
  <c r="AA69" i="15"/>
  <c r="AF933" i="4"/>
  <c r="J932" i="4"/>
  <c r="AL69" i="15" l="1"/>
  <c r="AM69" i="15" s="1"/>
  <c r="AN69" i="15" s="1"/>
  <c r="AF69" i="15"/>
  <c r="AG69" i="15" s="1"/>
  <c r="AH69" i="15" s="1"/>
  <c r="U69" i="15"/>
  <c r="AF934" i="4"/>
  <c r="J933" i="4"/>
  <c r="AF935" i="4" l="1"/>
  <c r="J934" i="4"/>
  <c r="AP69" i="15"/>
  <c r="AO69" i="15"/>
  <c r="AP93" i="15" l="1"/>
  <c r="X18" i="5"/>
  <c r="AT69" i="15"/>
  <c r="B20" i="7"/>
  <c r="AF936" i="4"/>
  <c r="J935" i="4"/>
  <c r="AF937" i="4" l="1"/>
  <c r="J936" i="4"/>
  <c r="D20" i="7"/>
  <c r="C20" i="7"/>
  <c r="AF938" i="4" l="1"/>
  <c r="J937" i="4"/>
  <c r="AF939" i="4" l="1"/>
  <c r="J938" i="4"/>
  <c r="AF940" i="4" l="1"/>
  <c r="J939" i="4"/>
  <c r="AF941" i="4" l="1"/>
  <c r="J940" i="4"/>
  <c r="AF942" i="4" l="1"/>
  <c r="J941" i="4"/>
  <c r="AF943" i="4" l="1"/>
  <c r="J942" i="4"/>
  <c r="AF944" i="4" l="1"/>
  <c r="J943" i="4"/>
  <c r="AF945" i="4" l="1"/>
  <c r="J944" i="4"/>
  <c r="AF946" i="4" l="1"/>
  <c r="J945" i="4"/>
  <c r="AF947" i="4" l="1"/>
  <c r="J946" i="4"/>
  <c r="AF948" i="4" l="1"/>
  <c r="J947" i="4"/>
  <c r="AF949" i="4" l="1"/>
  <c r="J948" i="4"/>
  <c r="AF950" i="4" l="1"/>
  <c r="J949" i="4"/>
  <c r="AF951" i="4" l="1"/>
  <c r="J950" i="4"/>
  <c r="AF952" i="4" l="1"/>
  <c r="J951" i="4"/>
  <c r="AF953" i="4" l="1"/>
  <c r="J952" i="4"/>
  <c r="AF954" i="4" l="1"/>
  <c r="J953" i="4"/>
  <c r="AF955" i="4" l="1"/>
  <c r="J954" i="4"/>
  <c r="AF956" i="4" l="1"/>
  <c r="J955" i="4"/>
  <c r="AF957" i="4" l="1"/>
  <c r="J956" i="4"/>
  <c r="AF958" i="4" l="1"/>
  <c r="J957" i="4"/>
  <c r="AF959" i="4" l="1"/>
  <c r="J958" i="4"/>
  <c r="AF960" i="4" l="1"/>
  <c r="J959" i="4"/>
  <c r="AF961" i="4" l="1"/>
  <c r="J960" i="4"/>
  <c r="AF962" i="4" l="1"/>
  <c r="J961" i="4"/>
  <c r="AF963" i="4" l="1"/>
  <c r="J962" i="4"/>
  <c r="AF964" i="4" l="1"/>
  <c r="J963" i="4"/>
  <c r="AF965" i="4" l="1"/>
  <c r="J964" i="4"/>
  <c r="AF966" i="4" l="1"/>
  <c r="J965" i="4"/>
  <c r="AF967" i="4" l="1"/>
  <c r="J966" i="4"/>
  <c r="AF968" i="4" l="1"/>
  <c r="J967" i="4"/>
  <c r="AF969" i="4" l="1"/>
  <c r="J968" i="4"/>
  <c r="AF970" i="4" l="1"/>
  <c r="J969" i="4"/>
  <c r="AF971" i="4" l="1"/>
  <c r="J970" i="4"/>
  <c r="AF972" i="4" l="1"/>
  <c r="J971" i="4"/>
  <c r="AF973" i="4" l="1"/>
  <c r="J972" i="4"/>
  <c r="AF974" i="4" l="1"/>
  <c r="J973" i="4"/>
  <c r="AF975" i="4" l="1"/>
  <c r="J974" i="4"/>
  <c r="AF976" i="4" l="1"/>
  <c r="J975" i="4"/>
  <c r="AF977" i="4" l="1"/>
  <c r="J976" i="4"/>
  <c r="AF978" i="4" l="1"/>
  <c r="J977" i="4"/>
  <c r="AF979" i="4" l="1"/>
  <c r="J978" i="4"/>
  <c r="AF980" i="4" l="1"/>
  <c r="J979" i="4"/>
  <c r="AF981" i="4" l="1"/>
  <c r="J980" i="4"/>
  <c r="AF982" i="4" l="1"/>
  <c r="J981" i="4"/>
  <c r="AF983" i="4" l="1"/>
  <c r="J982" i="4"/>
  <c r="AF984" i="4" l="1"/>
  <c r="J983" i="4"/>
  <c r="AF985" i="4" l="1"/>
  <c r="J984" i="4"/>
  <c r="AF986" i="4" l="1"/>
  <c r="J985" i="4"/>
  <c r="AF987" i="4" l="1"/>
  <c r="J986" i="4"/>
  <c r="AF988" i="4" l="1"/>
  <c r="J987" i="4"/>
  <c r="B48" i="5" s="1"/>
  <c r="B20" i="14" l="1"/>
  <c r="F19" i="5" s="1"/>
  <c r="AF989" i="4"/>
  <c r="J988" i="4"/>
  <c r="T19" i="5" l="1"/>
  <c r="U19" i="5" s="1"/>
  <c r="AF990" i="4"/>
  <c r="J989" i="4"/>
  <c r="C20" i="14"/>
  <c r="I70" i="15"/>
  <c r="E46" i="14" l="1"/>
  <c r="O20" i="14"/>
  <c r="I20" i="14"/>
  <c r="D46" i="14" s="1"/>
  <c r="H20" i="14"/>
  <c r="C46" i="14" s="1"/>
  <c r="J70" i="15"/>
  <c r="P70" i="15" s="1"/>
  <c r="Y70" i="15" s="1"/>
  <c r="R19" i="5" s="1"/>
  <c r="G20" i="14"/>
  <c r="B46" i="14" s="1"/>
  <c r="O70" i="15"/>
  <c r="AF991" i="4"/>
  <c r="J990" i="4"/>
  <c r="K70" i="15" l="1"/>
  <c r="L70" i="15" s="1"/>
  <c r="M93" i="15" s="1"/>
  <c r="K93" i="15"/>
  <c r="L93" i="15" s="1"/>
  <c r="X70" i="15"/>
  <c r="Z70" i="15" s="1"/>
  <c r="Q70" i="15"/>
  <c r="R70" i="15" s="1"/>
  <c r="S70" i="15" s="1"/>
  <c r="V70" i="15" s="1"/>
  <c r="X46" i="14"/>
  <c r="AJ46" i="14"/>
  <c r="AD46" i="14"/>
  <c r="R46" i="14"/>
  <c r="S76" i="14"/>
  <c r="R76" i="14"/>
  <c r="U76" i="14"/>
  <c r="T76" i="14"/>
  <c r="U106" i="14"/>
  <c r="S106" i="14"/>
  <c r="R106" i="14"/>
  <c r="T106" i="14"/>
  <c r="K21" i="7"/>
  <c r="Y46" i="14"/>
  <c r="AE46" i="14"/>
  <c r="S46" i="14"/>
  <c r="AK46" i="14"/>
  <c r="AF992" i="4"/>
  <c r="J991" i="4"/>
  <c r="AD70" i="15" l="1"/>
  <c r="AA70" i="15"/>
  <c r="AF993" i="4"/>
  <c r="J992" i="4"/>
  <c r="T70" i="15"/>
  <c r="U70" i="15" l="1"/>
  <c r="AL70" i="15"/>
  <c r="AM70" i="15" s="1"/>
  <c r="AN70" i="15" s="1"/>
  <c r="AF70" i="15"/>
  <c r="AG70" i="15" s="1"/>
  <c r="AH70" i="15" s="1"/>
  <c r="AF994" i="4"/>
  <c r="J993" i="4"/>
  <c r="AF995" i="4" l="1"/>
  <c r="J994" i="4"/>
  <c r="AO70" i="15"/>
  <c r="AP70" i="15"/>
  <c r="AP94" i="15" l="1"/>
  <c r="B21" i="7"/>
  <c r="X19" i="5"/>
  <c r="AT70" i="15"/>
  <c r="AF996" i="4"/>
  <c r="J995" i="4"/>
  <c r="AF997" i="4" l="1"/>
  <c r="J996" i="4"/>
  <c r="C21" i="7"/>
  <c r="D21" i="7"/>
  <c r="AF998" i="4" l="1"/>
  <c r="J997" i="4"/>
  <c r="AF999" i="4" l="1"/>
  <c r="J998" i="4"/>
  <c r="AF1000" i="4" l="1"/>
  <c r="J999" i="4"/>
  <c r="AF1001" i="4" l="1"/>
  <c r="J1000" i="4"/>
  <c r="AF1002" i="4" l="1"/>
  <c r="J1001" i="4"/>
  <c r="AF1003" i="4" l="1"/>
  <c r="J1002" i="4"/>
  <c r="AF1004" i="4" l="1"/>
  <c r="J1003" i="4"/>
  <c r="AF1005" i="4" l="1"/>
  <c r="J1004" i="4"/>
  <c r="AF1006" i="4" l="1"/>
  <c r="J1005" i="4"/>
  <c r="AF1007" i="4" l="1"/>
  <c r="J1006" i="4"/>
  <c r="AF1008" i="4" l="1"/>
  <c r="J1007" i="4"/>
  <c r="AF1009" i="4" l="1"/>
  <c r="J1008" i="4"/>
  <c r="AF1010" i="4" l="1"/>
  <c r="J1009" i="4"/>
  <c r="AF1011" i="4" l="1"/>
  <c r="J1010" i="4"/>
  <c r="AF1012" i="4" l="1"/>
  <c r="J1011" i="4"/>
  <c r="AF1013" i="4" l="1"/>
  <c r="J1012" i="4"/>
  <c r="AF1014" i="4" l="1"/>
  <c r="J1013" i="4"/>
  <c r="AF1015" i="4" l="1"/>
  <c r="J1014" i="4"/>
  <c r="AF1016" i="4" l="1"/>
  <c r="J1015" i="4"/>
  <c r="AF1017" i="4" l="1"/>
  <c r="J1016" i="4"/>
  <c r="AF1018" i="4" l="1"/>
  <c r="J1017" i="4"/>
  <c r="AF1019" i="4" l="1"/>
  <c r="J1018" i="4"/>
  <c r="AF1020" i="4" l="1"/>
  <c r="J1019" i="4"/>
  <c r="AF1021" i="4" l="1"/>
  <c r="J1020" i="4"/>
  <c r="AF1022" i="4" l="1"/>
  <c r="J1021" i="4"/>
  <c r="AF1023" i="4" l="1"/>
  <c r="J1022" i="4"/>
  <c r="AF1024" i="4" l="1"/>
  <c r="J1023" i="4"/>
  <c r="AF1025" i="4" l="1"/>
  <c r="J1024" i="4"/>
  <c r="AF1026" i="4" l="1"/>
  <c r="J1025" i="4"/>
  <c r="AF1027" i="4" l="1"/>
  <c r="J1026" i="4"/>
  <c r="AF1028" i="4" l="1"/>
  <c r="J1027" i="4"/>
  <c r="AF1029" i="4" l="1"/>
  <c r="J1028" i="4"/>
  <c r="AF1030" i="4" l="1"/>
  <c r="J1029" i="4"/>
  <c r="AF1031" i="4" l="1"/>
  <c r="J1030" i="4"/>
  <c r="AF1032" i="4" l="1"/>
  <c r="J1031" i="4"/>
  <c r="AF1033" i="4" l="1"/>
  <c r="J1032" i="4"/>
  <c r="AF1034" i="4" l="1"/>
  <c r="J1033" i="4"/>
  <c r="AF1035" i="4" l="1"/>
  <c r="J1034" i="4"/>
  <c r="AF1036" i="4" l="1"/>
  <c r="J1035" i="4"/>
  <c r="AF1037" i="4" l="1"/>
  <c r="J1036" i="4"/>
  <c r="AF1038" i="4" l="1"/>
  <c r="J1037" i="4"/>
  <c r="AF1039" i="4" l="1"/>
  <c r="J1038" i="4"/>
  <c r="AF1040" i="4" l="1"/>
  <c r="J1039" i="4"/>
  <c r="AF1041" i="4" l="1"/>
  <c r="J1040" i="4"/>
  <c r="AF1042" i="4" l="1"/>
  <c r="J1041" i="4"/>
  <c r="AF1043" i="4" l="1"/>
  <c r="J1042" i="4"/>
  <c r="AF1044" i="4" l="1"/>
  <c r="J1043" i="4"/>
  <c r="AF1045" i="4" l="1"/>
  <c r="J1044" i="4"/>
  <c r="AF1046" i="4" l="1"/>
  <c r="J1045" i="4"/>
  <c r="AF1047" i="4" l="1"/>
  <c r="J1046" i="4"/>
  <c r="AF1048" i="4" l="1"/>
  <c r="J1047" i="4"/>
  <c r="AF1049" i="4" l="1"/>
  <c r="J1048" i="4"/>
  <c r="B49" i="5" s="1"/>
  <c r="AF1050" i="4" l="1"/>
  <c r="B21" i="14"/>
  <c r="F20" i="5" s="1"/>
  <c r="J1049" i="4"/>
  <c r="T20" i="5" l="1"/>
  <c r="U20" i="5" s="1"/>
  <c r="I71" i="15"/>
  <c r="C21" i="14"/>
  <c r="AF1051" i="4"/>
  <c r="J1050" i="4"/>
  <c r="I21" i="14" l="1"/>
  <c r="D47" i="14" s="1"/>
  <c r="H21" i="14"/>
  <c r="C47" i="14" s="1"/>
  <c r="G21" i="14"/>
  <c r="B47" i="14" s="1"/>
  <c r="J71" i="15"/>
  <c r="P71" i="15" s="1"/>
  <c r="Y71" i="15" s="1"/>
  <c r="R20" i="5" s="1"/>
  <c r="E47" i="14"/>
  <c r="O21" i="14"/>
  <c r="O71" i="15"/>
  <c r="AF1052" i="4"/>
  <c r="J1051" i="4"/>
  <c r="K71" i="15" l="1"/>
  <c r="L71" i="15" s="1"/>
  <c r="M94" i="15" s="1"/>
  <c r="K94" i="15"/>
  <c r="L94" i="15" s="1"/>
  <c r="X71" i="15"/>
  <c r="Z71" i="15" s="1"/>
  <c r="Q71" i="15"/>
  <c r="R71" i="15" s="1"/>
  <c r="S71" i="15" s="1"/>
  <c r="V71" i="15" s="1"/>
  <c r="U107" i="14"/>
  <c r="T107" i="14"/>
  <c r="S107" i="14"/>
  <c r="R107" i="14"/>
  <c r="AF1053" i="4"/>
  <c r="J1052" i="4"/>
  <c r="AK47" i="14"/>
  <c r="Y47" i="14"/>
  <c r="K22" i="7"/>
  <c r="AE47" i="14"/>
  <c r="S47" i="14"/>
  <c r="AJ47" i="14"/>
  <c r="X47" i="14"/>
  <c r="AD47" i="14"/>
  <c r="R47" i="14"/>
  <c r="T77" i="14"/>
  <c r="S77" i="14"/>
  <c r="U77" i="14"/>
  <c r="R77" i="14"/>
  <c r="AF1054" i="4" l="1"/>
  <c r="J1053" i="4"/>
  <c r="T71" i="15"/>
  <c r="AD71" i="15"/>
  <c r="AA71" i="15"/>
  <c r="AL71" i="15" l="1"/>
  <c r="AM71" i="15" s="1"/>
  <c r="AN71" i="15" s="1"/>
  <c r="AF71" i="15"/>
  <c r="AG71" i="15" s="1"/>
  <c r="AH71" i="15" s="1"/>
  <c r="U71" i="15"/>
  <c r="AF1055" i="4"/>
  <c r="J1054" i="4"/>
  <c r="AF1056" i="4" l="1"/>
  <c r="J1055" i="4"/>
  <c r="AP71" i="15"/>
  <c r="AO71" i="15"/>
  <c r="AP95" i="15" l="1"/>
  <c r="AT71" i="15"/>
  <c r="X20" i="5"/>
  <c r="B22" i="7"/>
  <c r="AF1057" i="4"/>
  <c r="J1056" i="4"/>
  <c r="AF1058" i="4" l="1"/>
  <c r="J1057" i="4"/>
  <c r="D22" i="7"/>
  <c r="C22" i="7"/>
  <c r="AF1059" i="4" l="1"/>
  <c r="J1058" i="4"/>
  <c r="AF1060" i="4" l="1"/>
  <c r="J1059" i="4"/>
  <c r="AF1061" i="4" l="1"/>
  <c r="J1060" i="4"/>
  <c r="AF1062" i="4" l="1"/>
  <c r="J1061" i="4"/>
  <c r="AF1063" i="4" l="1"/>
  <c r="J1062" i="4"/>
  <c r="AF1064" i="4" l="1"/>
  <c r="J1063" i="4"/>
  <c r="AF1065" i="4" l="1"/>
  <c r="J1064" i="4"/>
  <c r="AF1066" i="4" l="1"/>
  <c r="J1065" i="4"/>
  <c r="AF1067" i="4" l="1"/>
  <c r="J1066" i="4"/>
  <c r="AF1068" i="4" l="1"/>
  <c r="J1067" i="4"/>
  <c r="AF1069" i="4" l="1"/>
  <c r="J1068" i="4"/>
  <c r="AF1070" i="4" l="1"/>
  <c r="J1069" i="4"/>
  <c r="AF1071" i="4" l="1"/>
  <c r="J1070" i="4"/>
  <c r="AF1072" i="4" l="1"/>
  <c r="J1071" i="4"/>
  <c r="AF1073" i="4" l="1"/>
  <c r="J1072" i="4"/>
  <c r="AF1074" i="4" l="1"/>
  <c r="J1073" i="4"/>
  <c r="AF1075" i="4" l="1"/>
  <c r="J1074" i="4"/>
  <c r="AF1076" i="4" l="1"/>
  <c r="J1075" i="4"/>
  <c r="AF1077" i="4" l="1"/>
  <c r="J1076" i="4"/>
  <c r="AF1078" i="4" l="1"/>
  <c r="J1077" i="4"/>
  <c r="AF1079" i="4" l="1"/>
  <c r="J1078" i="4"/>
  <c r="AF1080" i="4" l="1"/>
  <c r="J1079" i="4"/>
  <c r="AF1081" i="4" l="1"/>
  <c r="J1080" i="4"/>
  <c r="AF1082" i="4" l="1"/>
  <c r="J1081" i="4"/>
  <c r="AF1083" i="4" l="1"/>
  <c r="J1082" i="4"/>
  <c r="AF1084" i="4" l="1"/>
  <c r="J1083" i="4"/>
  <c r="AF1085" i="4" l="1"/>
  <c r="J1084" i="4"/>
  <c r="AF1086" i="4" l="1"/>
  <c r="J1085" i="4"/>
  <c r="AF1087" i="4" l="1"/>
  <c r="J1086" i="4"/>
  <c r="AF1088" i="4" l="1"/>
  <c r="J1087" i="4"/>
  <c r="AF1089" i="4" l="1"/>
  <c r="J1088" i="4"/>
  <c r="AF1090" i="4" l="1"/>
  <c r="J1089" i="4"/>
  <c r="AF1091" i="4" l="1"/>
  <c r="J1090" i="4"/>
  <c r="AF1092" i="4" l="1"/>
  <c r="J1091" i="4"/>
  <c r="AF1093" i="4" l="1"/>
  <c r="J1092" i="4"/>
  <c r="AF1094" i="4" l="1"/>
  <c r="J1093" i="4"/>
  <c r="AF1095" i="4" l="1"/>
  <c r="J1094" i="4"/>
  <c r="AF1096" i="4" l="1"/>
  <c r="J1095" i="4"/>
  <c r="AF1097" i="4" l="1"/>
  <c r="J1096" i="4"/>
  <c r="AF1098" i="4" l="1"/>
  <c r="J1097" i="4"/>
  <c r="AF1099" i="4" l="1"/>
  <c r="J1098" i="4"/>
  <c r="AF1100" i="4" l="1"/>
  <c r="J1099" i="4"/>
  <c r="AF1101" i="4" l="1"/>
  <c r="J1100" i="4"/>
  <c r="AF1102" i="4" l="1"/>
  <c r="J1101" i="4"/>
  <c r="AF1103" i="4" l="1"/>
  <c r="J1102" i="4"/>
  <c r="AF1104" i="4" l="1"/>
  <c r="J1103" i="4"/>
  <c r="AF1105" i="4" l="1"/>
  <c r="J1104" i="4"/>
  <c r="AF1106" i="4" l="1"/>
  <c r="J1105" i="4"/>
  <c r="AF1107" i="4" l="1"/>
  <c r="J1106" i="4"/>
  <c r="AF1108" i="4" l="1"/>
  <c r="J1107" i="4"/>
  <c r="AF1109" i="4" l="1"/>
  <c r="J1108" i="4"/>
  <c r="AF1110" i="4" l="1"/>
  <c r="J1109" i="4"/>
  <c r="B50" i="5" s="1"/>
  <c r="B22" i="14" l="1"/>
  <c r="F21" i="5" s="1"/>
  <c r="AF1111" i="4"/>
  <c r="J1110" i="4"/>
  <c r="T21" i="5" l="1"/>
  <c r="U21" i="5" s="1"/>
  <c r="AF1112" i="4"/>
  <c r="J1111" i="4"/>
  <c r="I72" i="15"/>
  <c r="C22" i="14"/>
  <c r="E48" i="14" l="1"/>
  <c r="J72" i="15"/>
  <c r="P72" i="15" s="1"/>
  <c r="Y72" i="15" s="1"/>
  <c r="R21" i="5" s="1"/>
  <c r="O22" i="14"/>
  <c r="I22" i="14"/>
  <c r="D48" i="14" s="1"/>
  <c r="H22" i="14"/>
  <c r="C48" i="14" s="1"/>
  <c r="G22" i="14"/>
  <c r="B48" i="14" s="1"/>
  <c r="AF1113" i="4"/>
  <c r="J1112" i="4"/>
  <c r="O72" i="15"/>
  <c r="K95" i="15" l="1"/>
  <c r="L95" i="15" s="1"/>
  <c r="K72" i="15"/>
  <c r="X48" i="14"/>
  <c r="AD48" i="14"/>
  <c r="AJ48" i="14"/>
  <c r="R48" i="14"/>
  <c r="AF1114" i="4"/>
  <c r="J1113" i="4"/>
  <c r="U78" i="14"/>
  <c r="T78" i="14"/>
  <c r="R78" i="14"/>
  <c r="S78" i="14"/>
  <c r="Y48" i="14"/>
  <c r="K23" i="7"/>
  <c r="AE48" i="14"/>
  <c r="AK48" i="14"/>
  <c r="S48" i="14"/>
  <c r="U108" i="14"/>
  <c r="R108" i="14"/>
  <c r="S108" i="14"/>
  <c r="T108" i="14"/>
  <c r="X72" i="15"/>
  <c r="Z72" i="15" s="1"/>
  <c r="Q72" i="15"/>
  <c r="R72" i="15" s="1"/>
  <c r="S72" i="15" s="1"/>
  <c r="V72" i="15" s="1"/>
  <c r="AD72" i="15" l="1"/>
  <c r="AA72" i="15"/>
  <c r="AF1115" i="4"/>
  <c r="J1114" i="4"/>
  <c r="L72" i="15"/>
  <c r="M95" i="15" s="1"/>
  <c r="T72" i="15"/>
  <c r="U72" i="15" l="1"/>
  <c r="AF1116" i="4"/>
  <c r="J1115" i="4"/>
  <c r="AF72" i="15"/>
  <c r="AG72" i="15" s="1"/>
  <c r="AH72" i="15" s="1"/>
  <c r="AL72" i="15"/>
  <c r="AM72" i="15" s="1"/>
  <c r="AN72" i="15" s="1"/>
  <c r="AF1117" i="4" l="1"/>
  <c r="J1116" i="4"/>
  <c r="AO72" i="15"/>
  <c r="AP72" i="15"/>
  <c r="AP96" i="15" l="1"/>
  <c r="AF1118" i="4"/>
  <c r="J1117" i="4"/>
  <c r="AT72" i="15"/>
  <c r="X21" i="5"/>
  <c r="B23" i="7"/>
  <c r="AF1119" i="4" l="1"/>
  <c r="J1118" i="4"/>
  <c r="C23" i="7"/>
  <c r="D23" i="7"/>
  <c r="AF1120" i="4" l="1"/>
  <c r="J1119" i="4"/>
  <c r="AF1121" i="4" l="1"/>
  <c r="J1120" i="4"/>
  <c r="AF1122" i="4" l="1"/>
  <c r="J1121" i="4"/>
  <c r="AF1123" i="4" l="1"/>
  <c r="J1122" i="4"/>
  <c r="AF1124" i="4" l="1"/>
  <c r="J1123" i="4"/>
  <c r="AF1125" i="4" l="1"/>
  <c r="J1124" i="4"/>
  <c r="AF1126" i="4" l="1"/>
  <c r="J1125" i="4"/>
  <c r="AF1127" i="4" l="1"/>
  <c r="J1126" i="4"/>
  <c r="AF1128" i="4" l="1"/>
  <c r="J1127" i="4"/>
  <c r="AF1129" i="4" l="1"/>
  <c r="J1128" i="4"/>
  <c r="AF1130" i="4" l="1"/>
  <c r="J1129" i="4"/>
  <c r="AF1131" i="4" l="1"/>
  <c r="J1130" i="4"/>
  <c r="AF1132" i="4" l="1"/>
  <c r="J1131" i="4"/>
  <c r="AF1133" i="4" l="1"/>
  <c r="J1132" i="4"/>
  <c r="AF1134" i="4" l="1"/>
  <c r="J1133" i="4"/>
  <c r="AF1135" i="4" l="1"/>
  <c r="J1134" i="4"/>
  <c r="AF1136" i="4" l="1"/>
  <c r="J1135" i="4"/>
  <c r="AF1137" i="4" l="1"/>
  <c r="J1136" i="4"/>
  <c r="AF1138" i="4" l="1"/>
  <c r="J1137" i="4"/>
  <c r="AF1139" i="4" l="1"/>
  <c r="J1138" i="4"/>
  <c r="AF1140" i="4" l="1"/>
  <c r="J1139" i="4"/>
  <c r="AF1141" i="4" l="1"/>
  <c r="J1140" i="4"/>
  <c r="AF1142" i="4" l="1"/>
  <c r="J1141" i="4"/>
  <c r="AF1143" i="4" l="1"/>
  <c r="J1142" i="4"/>
  <c r="AF1144" i="4" l="1"/>
  <c r="J1143" i="4"/>
  <c r="AF1145" i="4" l="1"/>
  <c r="J1144" i="4"/>
  <c r="AF1146" i="4" l="1"/>
  <c r="J1145" i="4"/>
  <c r="AF1147" i="4" l="1"/>
  <c r="J1146" i="4"/>
  <c r="AF1148" i="4" l="1"/>
  <c r="J1147" i="4"/>
  <c r="AF1149" i="4" l="1"/>
  <c r="J1148" i="4"/>
  <c r="AF1150" i="4" l="1"/>
  <c r="J1149" i="4"/>
  <c r="AF1151" i="4" l="1"/>
  <c r="J1150" i="4"/>
  <c r="AF1152" i="4" l="1"/>
  <c r="J1151" i="4"/>
  <c r="AF1153" i="4" l="1"/>
  <c r="J1152" i="4"/>
  <c r="AF1154" i="4" l="1"/>
  <c r="J1153" i="4"/>
  <c r="AF1155" i="4" l="1"/>
  <c r="J1154" i="4"/>
  <c r="AF1156" i="4" l="1"/>
  <c r="J1155" i="4"/>
  <c r="AF1157" i="4" l="1"/>
  <c r="J1156" i="4"/>
  <c r="AF1158" i="4" l="1"/>
  <c r="J1157" i="4"/>
  <c r="AF1159" i="4" l="1"/>
  <c r="J1158" i="4"/>
  <c r="AF1160" i="4" l="1"/>
  <c r="J1159" i="4"/>
  <c r="AF1161" i="4" l="1"/>
  <c r="J1160" i="4"/>
  <c r="AF1162" i="4" l="1"/>
  <c r="J1161" i="4"/>
  <c r="AF1163" i="4" l="1"/>
  <c r="J1162" i="4"/>
  <c r="AF1164" i="4" l="1"/>
  <c r="J1163" i="4"/>
  <c r="AF1165" i="4" l="1"/>
  <c r="J1164" i="4"/>
  <c r="AF1166" i="4" l="1"/>
  <c r="J1165" i="4"/>
  <c r="AF1167" i="4" l="1"/>
  <c r="J1166" i="4"/>
  <c r="AF1168" i="4" l="1"/>
  <c r="J1167" i="4"/>
  <c r="AF1169" i="4" l="1"/>
  <c r="J1168" i="4"/>
  <c r="AF1170" i="4" l="1"/>
  <c r="J1169" i="4"/>
  <c r="AF1171" i="4" l="1"/>
  <c r="J1170" i="4"/>
  <c r="B51" i="5" s="1"/>
  <c r="B23" i="14" l="1"/>
  <c r="F22" i="5" s="1"/>
  <c r="AF1172" i="4"/>
  <c r="J1171" i="4"/>
  <c r="T22" i="5" l="1"/>
  <c r="U22" i="5" s="1"/>
  <c r="AF1173" i="4"/>
  <c r="J1172" i="4"/>
  <c r="C23" i="14"/>
  <c r="I73" i="15"/>
  <c r="AF1174" i="4" l="1"/>
  <c r="J1173" i="4"/>
  <c r="O73" i="15"/>
  <c r="J73" i="15"/>
  <c r="P73" i="15" s="1"/>
  <c r="Y73" i="15" s="1"/>
  <c r="R22" i="5" s="1"/>
  <c r="O23" i="14"/>
  <c r="I23" i="14"/>
  <c r="D49" i="14" s="1"/>
  <c r="H23" i="14"/>
  <c r="C49" i="14" s="1"/>
  <c r="G23" i="14"/>
  <c r="B49" i="14" s="1"/>
  <c r="E49" i="14"/>
  <c r="K96" i="15" l="1"/>
  <c r="L96" i="15" s="1"/>
  <c r="AJ49" i="14"/>
  <c r="X49" i="14"/>
  <c r="R49" i="14"/>
  <c r="AD49" i="14"/>
  <c r="U79" i="14"/>
  <c r="T79" i="14"/>
  <c r="S79" i="14"/>
  <c r="R79" i="14"/>
  <c r="U109" i="14"/>
  <c r="T109" i="14"/>
  <c r="S109" i="14"/>
  <c r="R109" i="14"/>
  <c r="K73" i="15"/>
  <c r="X73" i="15"/>
  <c r="Z73" i="15" s="1"/>
  <c r="Q73" i="15"/>
  <c r="R73" i="15" s="1"/>
  <c r="S73" i="15" s="1"/>
  <c r="V73" i="15" s="1"/>
  <c r="AK49" i="14"/>
  <c r="K24" i="7"/>
  <c r="AE49" i="14"/>
  <c r="S49" i="14"/>
  <c r="Y49" i="14"/>
  <c r="AF1175" i="4"/>
  <c r="J1174" i="4"/>
  <c r="AF1176" i="4" l="1"/>
  <c r="J1175" i="4"/>
  <c r="L73" i="15"/>
  <c r="M96" i="15" s="1"/>
  <c r="T73" i="15"/>
  <c r="AD73" i="15"/>
  <c r="AA73" i="15"/>
  <c r="U73" i="15" l="1"/>
  <c r="AF1177" i="4"/>
  <c r="J1176" i="4"/>
  <c r="AL73" i="15"/>
  <c r="AM73" i="15" s="1"/>
  <c r="AN73" i="15" s="1"/>
  <c r="AF73" i="15"/>
  <c r="AG73" i="15" s="1"/>
  <c r="AH73" i="15" s="1"/>
  <c r="AO73" i="15" l="1"/>
  <c r="AF1178" i="4"/>
  <c r="J1177" i="4"/>
  <c r="AP73" i="15"/>
  <c r="AP97" i="15" l="1"/>
  <c r="AT73" i="15"/>
  <c r="B24" i="7"/>
  <c r="X22" i="5"/>
  <c r="AF1179" i="4"/>
  <c r="J1178" i="4"/>
  <c r="AF1180" i="4" l="1"/>
  <c r="J1179" i="4"/>
  <c r="D24" i="7"/>
  <c r="C24" i="7"/>
  <c r="AF1181" i="4" l="1"/>
  <c r="J1180" i="4"/>
  <c r="AF1182" i="4" l="1"/>
  <c r="J1181" i="4"/>
  <c r="AF1183" i="4" l="1"/>
  <c r="J1182" i="4"/>
  <c r="AF1184" i="4" l="1"/>
  <c r="J1183" i="4"/>
  <c r="AF1185" i="4" l="1"/>
  <c r="J1184" i="4"/>
  <c r="AF1186" i="4" l="1"/>
  <c r="J1185" i="4"/>
  <c r="AF1187" i="4" l="1"/>
  <c r="J1186" i="4"/>
  <c r="AF1188" i="4" l="1"/>
  <c r="J1187" i="4"/>
  <c r="AF1189" i="4" l="1"/>
  <c r="J1188" i="4"/>
  <c r="AF1190" i="4" l="1"/>
  <c r="J1189" i="4"/>
  <c r="AF1191" i="4" l="1"/>
  <c r="J1190" i="4"/>
  <c r="AF1192" i="4" l="1"/>
  <c r="J1191" i="4"/>
  <c r="AF1193" i="4" l="1"/>
  <c r="J1192" i="4"/>
  <c r="AF1194" i="4" l="1"/>
  <c r="J1193" i="4"/>
  <c r="AF1195" i="4" l="1"/>
  <c r="J1194" i="4"/>
  <c r="AF1196" i="4" l="1"/>
  <c r="J1195" i="4"/>
  <c r="AF1197" i="4" l="1"/>
  <c r="J1196" i="4"/>
  <c r="AF1198" i="4" l="1"/>
  <c r="J1197" i="4"/>
  <c r="AF1199" i="4" l="1"/>
  <c r="J1198" i="4"/>
  <c r="AF1200" i="4" l="1"/>
  <c r="J1199" i="4"/>
  <c r="AF1201" i="4" l="1"/>
  <c r="J1200" i="4"/>
  <c r="AF1202" i="4" l="1"/>
  <c r="J1201" i="4"/>
  <c r="AF1203" i="4" l="1"/>
  <c r="J1202" i="4"/>
  <c r="AF1204" i="4" l="1"/>
  <c r="J1203" i="4"/>
  <c r="AF1205" i="4" l="1"/>
  <c r="J1204" i="4"/>
  <c r="AF1206" i="4" l="1"/>
  <c r="J1205" i="4"/>
  <c r="AF1207" i="4" l="1"/>
  <c r="J1206" i="4"/>
  <c r="AF1208" i="4" l="1"/>
  <c r="J1207" i="4"/>
  <c r="AF1209" i="4" l="1"/>
  <c r="J1208" i="4"/>
  <c r="AF1210" i="4" l="1"/>
  <c r="J1209" i="4"/>
  <c r="AF1211" i="4" l="1"/>
  <c r="J1210" i="4"/>
  <c r="AF1212" i="4" l="1"/>
  <c r="J1211" i="4"/>
  <c r="AF1213" i="4" l="1"/>
  <c r="J1212" i="4"/>
  <c r="AF1214" i="4" l="1"/>
  <c r="J1213" i="4"/>
  <c r="AF1215" i="4" l="1"/>
  <c r="J1214" i="4"/>
  <c r="AF1216" i="4" l="1"/>
  <c r="J1215" i="4"/>
  <c r="AF1217" i="4" l="1"/>
  <c r="J1216" i="4"/>
  <c r="AF1218" i="4" l="1"/>
  <c r="J1217" i="4"/>
  <c r="AF1219" i="4" l="1"/>
  <c r="J1218" i="4"/>
  <c r="AF1220" i="4" l="1"/>
  <c r="J1219" i="4"/>
  <c r="AF1221" i="4" l="1"/>
  <c r="J1220" i="4"/>
  <c r="AF1222" i="4" l="1"/>
  <c r="J1221" i="4"/>
  <c r="AF1223" i="4" l="1"/>
  <c r="J1222" i="4"/>
  <c r="AF1224" i="4" l="1"/>
  <c r="J1223" i="4"/>
  <c r="AF1225" i="4" l="1"/>
  <c r="J1224" i="4"/>
  <c r="AF1226" i="4" l="1"/>
  <c r="J1225" i="4"/>
  <c r="AF1227" i="4" l="1"/>
  <c r="J1226" i="4"/>
  <c r="AF1228" i="4" l="1"/>
  <c r="J1227" i="4"/>
  <c r="AF1229" i="4" l="1"/>
  <c r="J1228" i="4"/>
  <c r="AF1230" i="4" l="1"/>
  <c r="J1229" i="4"/>
  <c r="AF1231" i="4" l="1"/>
  <c r="J1230" i="4"/>
  <c r="AF1232" i="4" l="1"/>
  <c r="J1231" i="4"/>
  <c r="B52" i="5" s="1"/>
  <c r="B24" i="14" l="1"/>
  <c r="F23" i="5" s="1"/>
  <c r="AF1233" i="4"/>
  <c r="J1232" i="4"/>
  <c r="F26" i="5" l="1"/>
  <c r="T23" i="5"/>
  <c r="U23" i="5" s="1"/>
  <c r="U26" i="5"/>
  <c r="AF1234" i="4"/>
  <c r="J1233" i="4"/>
  <c r="I74" i="15"/>
  <c r="C24" i="14"/>
  <c r="B27" i="14"/>
  <c r="O6" i="1" s="1"/>
  <c r="O7" i="1" s="1"/>
  <c r="D35" i="15" l="1"/>
  <c r="S17" i="5"/>
  <c r="V17" i="5" s="1"/>
  <c r="G24" i="14"/>
  <c r="J74" i="15"/>
  <c r="P74" i="15" s="1"/>
  <c r="Y74" i="15" s="1"/>
  <c r="R23" i="5" s="1"/>
  <c r="E50" i="14"/>
  <c r="I24" i="14"/>
  <c r="H24" i="14"/>
  <c r="O24" i="14"/>
  <c r="C27" i="14"/>
  <c r="AF1235" i="4"/>
  <c r="J1234" i="4"/>
  <c r="O74" i="15"/>
  <c r="K74" i="15"/>
  <c r="D3" i="15" s="1"/>
  <c r="D50" i="14" l="1"/>
  <c r="I27" i="14"/>
  <c r="B50" i="14"/>
  <c r="G27" i="14"/>
  <c r="B26" i="1"/>
  <c r="Q5" i="1" s="1"/>
  <c r="P6" i="1" s="1"/>
  <c r="P7" i="1" s="1"/>
  <c r="E4" i="22"/>
  <c r="H4" i="22"/>
  <c r="C50" i="14"/>
  <c r="R80" i="14" s="1"/>
  <c r="H27" i="14"/>
  <c r="K97" i="15"/>
  <c r="S9" i="5"/>
  <c r="V9" i="5" s="1"/>
  <c r="AF1236" i="4"/>
  <c r="J1235" i="4"/>
  <c r="U80" i="14"/>
  <c r="T80" i="14"/>
  <c r="S80" i="14"/>
  <c r="S83" i="14" s="1"/>
  <c r="S23" i="5"/>
  <c r="V23" i="5" s="1"/>
  <c r="S16" i="5"/>
  <c r="V16" i="5" s="1"/>
  <c r="S8" i="5"/>
  <c r="V8" i="5" s="1"/>
  <c r="S15" i="5"/>
  <c r="V15" i="5" s="1"/>
  <c r="S7" i="5"/>
  <c r="V7" i="5" s="1"/>
  <c r="S22" i="5"/>
  <c r="V22" i="5" s="1"/>
  <c r="S14" i="5"/>
  <c r="V14" i="5" s="1"/>
  <c r="S6" i="5"/>
  <c r="V6" i="5" s="1"/>
  <c r="S21" i="5"/>
  <c r="V21" i="5" s="1"/>
  <c r="S13" i="5"/>
  <c r="V13" i="5" s="1"/>
  <c r="S5" i="5"/>
  <c r="V5" i="5" s="1"/>
  <c r="AB68" i="15"/>
  <c r="AR68" i="15" s="1"/>
  <c r="K25" i="7"/>
  <c r="Y50" i="14"/>
  <c r="AE50" i="14"/>
  <c r="S50" i="14"/>
  <c r="AK50" i="14"/>
  <c r="E53" i="14"/>
  <c r="U110" i="14"/>
  <c r="S110" i="14"/>
  <c r="R110" i="14"/>
  <c r="T110" i="14"/>
  <c r="S20" i="5"/>
  <c r="V20" i="5" s="1"/>
  <c r="S12" i="5"/>
  <c r="V12" i="5" s="1"/>
  <c r="O9" i="1"/>
  <c r="L74" i="15"/>
  <c r="S19" i="5"/>
  <c r="V19" i="5" s="1"/>
  <c r="S11" i="5"/>
  <c r="V11" i="5" s="1"/>
  <c r="X50" i="14"/>
  <c r="AD50" i="14"/>
  <c r="R50" i="14"/>
  <c r="AJ50" i="14"/>
  <c r="X74" i="15"/>
  <c r="Z74" i="15" s="1"/>
  <c r="G3" i="15" s="1"/>
  <c r="Q74" i="15"/>
  <c r="S18" i="5"/>
  <c r="V18" i="5" s="1"/>
  <c r="S10" i="5"/>
  <c r="V10" i="5" s="1"/>
  <c r="E34" i="15"/>
  <c r="E35" i="15"/>
  <c r="D43" i="15" l="1"/>
  <c r="A24" i="5"/>
  <c r="L97" i="15"/>
  <c r="L99" i="15" s="1"/>
  <c r="D4" i="15"/>
  <c r="D5" i="15" s="1"/>
  <c r="R74" i="15"/>
  <c r="S74" i="15" s="1"/>
  <c r="V74" i="15" s="1"/>
  <c r="Q77" i="15"/>
  <c r="E3" i="15"/>
  <c r="E5" i="15" s="1"/>
  <c r="E7" i="15" s="1"/>
  <c r="F7" i="15" s="1"/>
  <c r="L19" i="7"/>
  <c r="N19" i="7" s="1"/>
  <c r="AR92" i="15"/>
  <c r="W5" i="5"/>
  <c r="W16" i="5"/>
  <c r="W14" i="5"/>
  <c r="W17" i="5"/>
  <c r="Y17" i="5" s="1"/>
  <c r="AB63" i="15"/>
  <c r="AR63" i="15" s="1"/>
  <c r="AB59" i="15"/>
  <c r="AR59" i="15" s="1"/>
  <c r="G34" i="15"/>
  <c r="AB71" i="15"/>
  <c r="AR71" i="15" s="1"/>
  <c r="AB56" i="15"/>
  <c r="AR56" i="15" s="1"/>
  <c r="AB57" i="15"/>
  <c r="AR57" i="15" s="1"/>
  <c r="AB67" i="15"/>
  <c r="AR67" i="15" s="1"/>
  <c r="AB61" i="15"/>
  <c r="AR61" i="15" s="1"/>
  <c r="AB64" i="15"/>
  <c r="AR64" i="15" s="1"/>
  <c r="AB65" i="15"/>
  <c r="AR65" i="15" s="1"/>
  <c r="AB69" i="15"/>
  <c r="AR69" i="15" s="1"/>
  <c r="AD74" i="15"/>
  <c r="AA74" i="15"/>
  <c r="AB72" i="15"/>
  <c r="AR72" i="15" s="1"/>
  <c r="AB73" i="15"/>
  <c r="AR73" i="15" s="1"/>
  <c r="AB58" i="15"/>
  <c r="AR58" i="15" s="1"/>
  <c r="S4" i="5"/>
  <c r="AB66" i="15"/>
  <c r="AR66" i="15" s="1"/>
  <c r="AB62" i="15"/>
  <c r="AR62" i="15" s="1"/>
  <c r="T74" i="15"/>
  <c r="AF1237" i="4"/>
  <c r="J1236" i="4"/>
  <c r="AB70" i="15"/>
  <c r="AR70" i="15" s="1"/>
  <c r="AQ68" i="15"/>
  <c r="AQ92" i="15" s="1"/>
  <c r="AB60" i="15"/>
  <c r="AR60" i="15" s="1"/>
  <c r="G35" i="15"/>
  <c r="M97" i="15" l="1"/>
  <c r="M99" i="15" s="1"/>
  <c r="C46" i="5"/>
  <c r="E42" i="15"/>
  <c r="G42" i="15" s="1"/>
  <c r="E43" i="15"/>
  <c r="G43" i="15" s="1"/>
  <c r="M19" i="7"/>
  <c r="E19" i="7"/>
  <c r="I46" i="5"/>
  <c r="L9" i="7"/>
  <c r="M9" i="7" s="1"/>
  <c r="AR82" i="15"/>
  <c r="L12" i="7"/>
  <c r="N12" i="7" s="1"/>
  <c r="AR85" i="15"/>
  <c r="L18" i="7"/>
  <c r="AR91" i="15"/>
  <c r="L14" i="7"/>
  <c r="N14" i="7" s="1"/>
  <c r="AR87" i="15"/>
  <c r="L24" i="7"/>
  <c r="AR97" i="15"/>
  <c r="L8" i="7"/>
  <c r="N8" i="7" s="1"/>
  <c r="AR81" i="15"/>
  <c r="L7" i="7"/>
  <c r="AR80" i="15"/>
  <c r="L21" i="7"/>
  <c r="N21" i="7" s="1"/>
  <c r="AR94" i="15"/>
  <c r="L23" i="7"/>
  <c r="N23" i="7" s="1"/>
  <c r="AR96" i="15"/>
  <c r="L22" i="7"/>
  <c r="M22" i="7" s="1"/>
  <c r="AR95" i="15"/>
  <c r="L11" i="7"/>
  <c r="N11" i="7" s="1"/>
  <c r="AR84" i="15"/>
  <c r="L13" i="7"/>
  <c r="N13" i="7" s="1"/>
  <c r="AR86" i="15"/>
  <c r="L20" i="7"/>
  <c r="N20" i="7" s="1"/>
  <c r="AR93" i="15"/>
  <c r="L17" i="7"/>
  <c r="N17" i="7" s="1"/>
  <c r="AR90" i="15"/>
  <c r="L16" i="7"/>
  <c r="N16" i="7" s="1"/>
  <c r="AR89" i="15"/>
  <c r="L10" i="7"/>
  <c r="M10" i="7" s="1"/>
  <c r="AR83" i="15"/>
  <c r="L15" i="7"/>
  <c r="N15" i="7" s="1"/>
  <c r="AR88" i="15"/>
  <c r="V4" i="5"/>
  <c r="W4" i="5" s="1"/>
  <c r="G6" i="15"/>
  <c r="AB55" i="15"/>
  <c r="AR55" i="15" s="1"/>
  <c r="Y14" i="5"/>
  <c r="Y16" i="5"/>
  <c r="Y5" i="5"/>
  <c r="AB74" i="15"/>
  <c r="AA77" i="15"/>
  <c r="G46" i="5"/>
  <c r="H46" i="5" s="1"/>
  <c r="W20" i="5"/>
  <c r="W18" i="5"/>
  <c r="Y18" i="5" s="1"/>
  <c r="W23" i="5"/>
  <c r="W22" i="5"/>
  <c r="AQ73" i="15" s="1"/>
  <c r="AQ97" i="15" s="1"/>
  <c r="W21" i="5"/>
  <c r="W12" i="5"/>
  <c r="W11" i="5"/>
  <c r="W19" i="5"/>
  <c r="W7" i="5"/>
  <c r="W10" i="5"/>
  <c r="Y10" i="5" s="1"/>
  <c r="W8" i="5"/>
  <c r="W15" i="5"/>
  <c r="W9" i="5"/>
  <c r="W6" i="5"/>
  <c r="W13" i="5"/>
  <c r="C43" i="5"/>
  <c r="AQ74" i="15"/>
  <c r="AQ98" i="15" s="1"/>
  <c r="C47" i="5"/>
  <c r="S26" i="5"/>
  <c r="O19" i="7"/>
  <c r="M23" i="7"/>
  <c r="M8" i="7"/>
  <c r="AF1238" i="4"/>
  <c r="J1237" i="4"/>
  <c r="N9" i="7"/>
  <c r="M15" i="7"/>
  <c r="AQ56" i="15"/>
  <c r="AQ80" i="15" s="1"/>
  <c r="C34" i="5"/>
  <c r="N7" i="7"/>
  <c r="M7" i="7"/>
  <c r="C45" i="5"/>
  <c r="AQ67" i="15"/>
  <c r="AQ91" i="15" s="1"/>
  <c r="H34" i="15"/>
  <c r="M14" i="7"/>
  <c r="H35" i="15"/>
  <c r="C52" i="5"/>
  <c r="E25" i="7" s="1"/>
  <c r="U74" i="15"/>
  <c r="M24" i="7"/>
  <c r="N24" i="7"/>
  <c r="AL74" i="15"/>
  <c r="AF74" i="15"/>
  <c r="AQ65" i="15"/>
  <c r="AQ89" i="15" s="1"/>
  <c r="N18" i="7"/>
  <c r="M18" i="7"/>
  <c r="F5" i="15"/>
  <c r="N22" i="7" l="1"/>
  <c r="N10" i="7"/>
  <c r="M13" i="7"/>
  <c r="M17" i="7"/>
  <c r="M11" i="7"/>
  <c r="M12" i="7"/>
  <c r="O12" i="7" s="1"/>
  <c r="C39" i="5"/>
  <c r="E12" i="7" s="1"/>
  <c r="M16" i="7"/>
  <c r="O16" i="7" s="1"/>
  <c r="M20" i="7"/>
  <c r="E20" i="7"/>
  <c r="I47" i="5"/>
  <c r="E16" i="7"/>
  <c r="I43" i="5"/>
  <c r="M21" i="7"/>
  <c r="O21" i="7" s="1"/>
  <c r="E7" i="7"/>
  <c r="I34" i="5"/>
  <c r="E18" i="7"/>
  <c r="I45" i="5"/>
  <c r="AR79" i="15"/>
  <c r="AV55" i="15"/>
  <c r="AV56" i="15" s="1"/>
  <c r="AV57" i="15" s="1"/>
  <c r="AV58" i="15" s="1"/>
  <c r="AV59" i="15" s="1"/>
  <c r="AV60" i="15" s="1"/>
  <c r="AV61" i="15" s="1"/>
  <c r="AV62" i="15" s="1"/>
  <c r="AV63" i="15" s="1"/>
  <c r="AV64" i="15" s="1"/>
  <c r="AV65" i="15" s="1"/>
  <c r="AV66" i="15" s="1"/>
  <c r="AV67" i="15" s="1"/>
  <c r="AV68" i="15" s="1"/>
  <c r="AV69" i="15" s="1"/>
  <c r="AV70" i="15" s="1"/>
  <c r="AV71" i="15" s="1"/>
  <c r="AV72" i="15" s="1"/>
  <c r="AV73" i="15" s="1"/>
  <c r="Y4" i="5"/>
  <c r="AQ61" i="15"/>
  <c r="AQ85" i="15" s="1"/>
  <c r="AQ60" i="15"/>
  <c r="AQ84" i="15" s="1"/>
  <c r="Y9" i="5"/>
  <c r="C44" i="5"/>
  <c r="G44" i="5" s="1"/>
  <c r="H44" i="5" s="1"/>
  <c r="Y15" i="5"/>
  <c r="Y22" i="5"/>
  <c r="AQ59" i="15"/>
  <c r="AQ83" i="15" s="1"/>
  <c r="Y8" i="5"/>
  <c r="C49" i="5"/>
  <c r="Y20" i="5"/>
  <c r="C48" i="5"/>
  <c r="Y19" i="5"/>
  <c r="C42" i="5"/>
  <c r="Y13" i="5"/>
  <c r="Y11" i="5"/>
  <c r="AQ58" i="15"/>
  <c r="AQ82" i="15" s="1"/>
  <c r="Y7" i="5"/>
  <c r="AQ57" i="15"/>
  <c r="AQ81" i="15" s="1"/>
  <c r="Y6" i="5"/>
  <c r="C41" i="5"/>
  <c r="Y12" i="5"/>
  <c r="Y21" i="5"/>
  <c r="AM74" i="15"/>
  <c r="AN74" i="15" s="1"/>
  <c r="I3" i="15"/>
  <c r="AG74" i="15"/>
  <c r="AH74" i="15" s="1"/>
  <c r="H3" i="15"/>
  <c r="C35" i="5"/>
  <c r="I35" i="5" s="1"/>
  <c r="AQ71" i="15"/>
  <c r="AQ95" i="15" s="1"/>
  <c r="G47" i="5"/>
  <c r="H47" i="5" s="1"/>
  <c r="G43" i="5"/>
  <c r="H43" i="5" s="1"/>
  <c r="G34" i="5"/>
  <c r="H34" i="5" s="1"/>
  <c r="G45" i="5"/>
  <c r="H45" i="5" s="1"/>
  <c r="G52" i="5"/>
  <c r="H52" i="5" s="1"/>
  <c r="C51" i="5"/>
  <c r="AQ64" i="15"/>
  <c r="AQ88" i="15" s="1"/>
  <c r="AQ72" i="15"/>
  <c r="AQ96" i="15" s="1"/>
  <c r="C50" i="5"/>
  <c r="C40" i="5"/>
  <c r="AQ66" i="15"/>
  <c r="AQ90" i="15" s="1"/>
  <c r="AQ70" i="15"/>
  <c r="AQ94" i="15" s="1"/>
  <c r="C36" i="5"/>
  <c r="C38" i="5"/>
  <c r="AQ62" i="15"/>
  <c r="AQ86" i="15" s="1"/>
  <c r="L6" i="7"/>
  <c r="AQ63" i="15"/>
  <c r="AQ87" i="15" s="1"/>
  <c r="C37" i="5"/>
  <c r="AQ69" i="15"/>
  <c r="AQ93" i="15" s="1"/>
  <c r="W26" i="5"/>
  <c r="V26" i="5"/>
  <c r="S27" i="5"/>
  <c r="O10" i="7"/>
  <c r="O13" i="7"/>
  <c r="O20" i="7"/>
  <c r="O23" i="7"/>
  <c r="O24" i="7"/>
  <c r="AO74" i="15"/>
  <c r="AP74" i="15"/>
  <c r="B48" i="7"/>
  <c r="G19" i="7"/>
  <c r="F19" i="7"/>
  <c r="S19" i="7" s="1"/>
  <c r="H19" i="7"/>
  <c r="O7" i="7"/>
  <c r="O15" i="7"/>
  <c r="AF1239" i="4"/>
  <c r="J1238" i="4"/>
  <c r="O22" i="7"/>
  <c r="F9" i="15"/>
  <c r="O9" i="7"/>
  <c r="O11" i="7"/>
  <c r="O18" i="7"/>
  <c r="C33" i="5"/>
  <c r="AQ55" i="15"/>
  <c r="AQ79" i="15" s="1"/>
  <c r="O17" i="7"/>
  <c r="O8" i="7"/>
  <c r="G5" i="15"/>
  <c r="G7" i="15" s="1"/>
  <c r="G9" i="15"/>
  <c r="O14" i="7"/>
  <c r="I39" i="5" l="1"/>
  <c r="G39" i="5"/>
  <c r="H39" i="5" s="1"/>
  <c r="AR74" i="15"/>
  <c r="AV74" i="15" s="1"/>
  <c r="AG77" i="15"/>
  <c r="E22" i="7"/>
  <c r="H22" i="7" s="1"/>
  <c r="I49" i="5"/>
  <c r="E11" i="7"/>
  <c r="F11" i="7" s="1"/>
  <c r="S11" i="7" s="1"/>
  <c r="I38" i="5"/>
  <c r="E13" i="7"/>
  <c r="B42" i="7" s="1"/>
  <c r="I40" i="5"/>
  <c r="E14" i="7"/>
  <c r="G14" i="7" s="1"/>
  <c r="I41" i="5"/>
  <c r="E15" i="7"/>
  <c r="F15" i="7" s="1"/>
  <c r="S15" i="7" s="1"/>
  <c r="I42" i="5"/>
  <c r="E23" i="7"/>
  <c r="F23" i="7" s="1"/>
  <c r="S23" i="7" s="1"/>
  <c r="I50" i="5"/>
  <c r="E10" i="7"/>
  <c r="H10" i="7" s="1"/>
  <c r="I37" i="5"/>
  <c r="E9" i="7"/>
  <c r="G9" i="7" s="1"/>
  <c r="I36" i="5"/>
  <c r="E24" i="7"/>
  <c r="H24" i="7" s="1"/>
  <c r="I51" i="5"/>
  <c r="E17" i="7"/>
  <c r="H17" i="7" s="1"/>
  <c r="I44" i="5"/>
  <c r="E21" i="7"/>
  <c r="G21" i="7" s="1"/>
  <c r="I48" i="5"/>
  <c r="E6" i="7"/>
  <c r="I33" i="5"/>
  <c r="G42" i="5"/>
  <c r="H42" i="5" s="1"/>
  <c r="I52" i="5"/>
  <c r="AP98" i="15"/>
  <c r="AU55" i="15"/>
  <c r="AW55" i="15" s="1"/>
  <c r="G48" i="5"/>
  <c r="H48" i="5" s="1"/>
  <c r="G49" i="5"/>
  <c r="H49" i="5" s="1"/>
  <c r="G41" i="5"/>
  <c r="H41" i="5" s="1"/>
  <c r="G35" i="5"/>
  <c r="H35" i="5" s="1"/>
  <c r="E8" i="7"/>
  <c r="I5" i="15"/>
  <c r="I7" i="15"/>
  <c r="I9" i="15"/>
  <c r="G38" i="5"/>
  <c r="H38" i="5" s="1"/>
  <c r="G37" i="5"/>
  <c r="H37" i="5" s="1"/>
  <c r="G40" i="5"/>
  <c r="H40" i="5" s="1"/>
  <c r="D33" i="5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G33" i="5"/>
  <c r="G36" i="5"/>
  <c r="H36" i="5" s="1"/>
  <c r="G50" i="5"/>
  <c r="H50" i="5" s="1"/>
  <c r="G51" i="5"/>
  <c r="H51" i="5" s="1"/>
  <c r="M6" i="7"/>
  <c r="H16" i="7"/>
  <c r="N6" i="7"/>
  <c r="AR77" i="15"/>
  <c r="H9" i="15"/>
  <c r="H5" i="15"/>
  <c r="G22" i="7"/>
  <c r="F22" i="7"/>
  <c r="S22" i="7" s="1"/>
  <c r="I19" i="7"/>
  <c r="P18" i="14"/>
  <c r="G44" i="14" s="1"/>
  <c r="B47" i="7"/>
  <c r="H18" i="7"/>
  <c r="G18" i="7"/>
  <c r="F18" i="7"/>
  <c r="S18" i="7" s="1"/>
  <c r="R19" i="7"/>
  <c r="G12" i="7"/>
  <c r="B41" i="7"/>
  <c r="F12" i="7"/>
  <c r="S12" i="7" s="1"/>
  <c r="H12" i="7"/>
  <c r="G15" i="7"/>
  <c r="B44" i="7"/>
  <c r="B39" i="7"/>
  <c r="G10" i="7"/>
  <c r="B50" i="7"/>
  <c r="F21" i="7"/>
  <c r="S21" i="7" s="1"/>
  <c r="B45" i="7"/>
  <c r="H13" i="7"/>
  <c r="F13" i="7"/>
  <c r="S13" i="7" s="1"/>
  <c r="F17" i="7"/>
  <c r="S17" i="7" s="1"/>
  <c r="B25" i="7"/>
  <c r="AT74" i="15"/>
  <c r="X23" i="5"/>
  <c r="Y23" i="5" s="1"/>
  <c r="B49" i="7"/>
  <c r="H20" i="7"/>
  <c r="F20" i="7"/>
  <c r="S20" i="7" s="1"/>
  <c r="G20" i="7"/>
  <c r="G24" i="7"/>
  <c r="B53" i="7"/>
  <c r="F24" i="7"/>
  <c r="S24" i="7" s="1"/>
  <c r="G25" i="7"/>
  <c r="F25" i="7"/>
  <c r="H25" i="7"/>
  <c r="B37" i="7"/>
  <c r="G8" i="7"/>
  <c r="H8" i="7"/>
  <c r="F8" i="7"/>
  <c r="S8" i="7" s="1"/>
  <c r="B40" i="7"/>
  <c r="H14" i="7"/>
  <c r="B43" i="7"/>
  <c r="F14" i="7"/>
  <c r="S14" i="7" s="1"/>
  <c r="AF1240" i="4"/>
  <c r="J1239" i="4"/>
  <c r="J6" i="15"/>
  <c r="G7" i="7"/>
  <c r="F7" i="7"/>
  <c r="S7" i="7" s="1"/>
  <c r="H7" i="7"/>
  <c r="B36" i="7"/>
  <c r="G11" i="7" l="1"/>
  <c r="G23" i="7"/>
  <c r="G17" i="7"/>
  <c r="B46" i="7"/>
  <c r="H23" i="7"/>
  <c r="P22" i="14" s="1"/>
  <c r="G48" i="14" s="1"/>
  <c r="H11" i="7"/>
  <c r="B52" i="7"/>
  <c r="AU56" i="15"/>
  <c r="AU57" i="15" s="1"/>
  <c r="AR98" i="15"/>
  <c r="I55" i="5"/>
  <c r="L25" i="7"/>
  <c r="B38" i="7"/>
  <c r="H21" i="7"/>
  <c r="I21" i="7" s="1"/>
  <c r="H9" i="7"/>
  <c r="P8" i="14" s="1"/>
  <c r="G34" i="14" s="1"/>
  <c r="G13" i="7"/>
  <c r="F9" i="7"/>
  <c r="S9" i="7" s="1"/>
  <c r="F10" i="7"/>
  <c r="S10" i="7" s="1"/>
  <c r="H15" i="7"/>
  <c r="I15" i="7" s="1"/>
  <c r="B51" i="7"/>
  <c r="L29" i="7"/>
  <c r="J5" i="15"/>
  <c r="H7" i="15"/>
  <c r="F16" i="7"/>
  <c r="S16" i="7" s="1"/>
  <c r="O6" i="7"/>
  <c r="O5" i="7" s="1"/>
  <c r="X26" i="5"/>
  <c r="G16" i="7"/>
  <c r="R25" i="7"/>
  <c r="R17" i="7"/>
  <c r="R11" i="7"/>
  <c r="R20" i="7"/>
  <c r="I22" i="7"/>
  <c r="P21" i="14"/>
  <c r="G47" i="14" s="1"/>
  <c r="I25" i="7"/>
  <c r="P24" i="14"/>
  <c r="G50" i="14" s="1"/>
  <c r="I23" i="7"/>
  <c r="I20" i="7"/>
  <c r="P19" i="14"/>
  <c r="G45" i="14" s="1"/>
  <c r="I17" i="7"/>
  <c r="P16" i="14"/>
  <c r="G42" i="14" s="1"/>
  <c r="I16" i="7"/>
  <c r="P15" i="14"/>
  <c r="G41" i="14" s="1"/>
  <c r="I18" i="7"/>
  <c r="P17" i="14"/>
  <c r="G43" i="14" s="1"/>
  <c r="I24" i="7"/>
  <c r="P23" i="14"/>
  <c r="G49" i="14" s="1"/>
  <c r="AF1241" i="4"/>
  <c r="J1240" i="4"/>
  <c r="R13" i="7"/>
  <c r="I10" i="7"/>
  <c r="P9" i="14"/>
  <c r="G35" i="14" s="1"/>
  <c r="R15" i="7"/>
  <c r="R14" i="7"/>
  <c r="I13" i="7"/>
  <c r="P12" i="14"/>
  <c r="G38" i="14" s="1"/>
  <c r="P11" i="14"/>
  <c r="G37" i="14" s="1"/>
  <c r="I12" i="7"/>
  <c r="P19" i="7"/>
  <c r="Q19" i="7" s="1"/>
  <c r="Q47" i="7" s="1"/>
  <c r="J19" i="7"/>
  <c r="H6" i="7"/>
  <c r="G6" i="7"/>
  <c r="F6" i="7"/>
  <c r="S6" i="7" s="1"/>
  <c r="B35" i="7"/>
  <c r="E29" i="7"/>
  <c r="P10" i="14"/>
  <c r="G36" i="14" s="1"/>
  <c r="I11" i="7"/>
  <c r="AG44" i="14"/>
  <c r="AI44" i="14" s="1"/>
  <c r="AA44" i="14"/>
  <c r="AC44" i="14" s="1"/>
  <c r="U44" i="14"/>
  <c r="W44" i="14" s="1"/>
  <c r="AM44" i="14"/>
  <c r="AL1015" i="20"/>
  <c r="AL969" i="20"/>
  <c r="AL900" i="20"/>
  <c r="AL864" i="20"/>
  <c r="AL833" i="20"/>
  <c r="AL782" i="20"/>
  <c r="AL742" i="20"/>
  <c r="AL804" i="20"/>
  <c r="AL657" i="20"/>
  <c r="AL637" i="20"/>
  <c r="AL537" i="20"/>
  <c r="AL458" i="20"/>
  <c r="AL526" i="20"/>
  <c r="AL414" i="20"/>
  <c r="AL361" i="20"/>
  <c r="AL349" i="20"/>
  <c r="AL271" i="20"/>
  <c r="AL244" i="20"/>
  <c r="AL267" i="20"/>
  <c r="AL169" i="20"/>
  <c r="AL84" i="20"/>
  <c r="AL43" i="20"/>
  <c r="AL1026" i="20"/>
  <c r="AL957" i="20"/>
  <c r="AL943" i="20"/>
  <c r="AL881" i="20"/>
  <c r="AL840" i="20"/>
  <c r="AL768" i="20"/>
  <c r="AL687" i="20"/>
  <c r="AL656" i="20"/>
  <c r="AL654" i="20"/>
  <c r="AL625" i="20"/>
  <c r="AL564" i="20"/>
  <c r="AL443" i="20"/>
  <c r="AL535" i="20"/>
  <c r="AL399" i="20"/>
  <c r="AL354" i="20"/>
  <c r="AL278" i="20"/>
  <c r="AL348" i="20"/>
  <c r="AL187" i="20"/>
  <c r="AL166" i="20"/>
  <c r="AL199" i="20"/>
  <c r="AL81" i="20"/>
  <c r="AL44" i="20"/>
  <c r="AL984" i="20"/>
  <c r="AL971" i="20"/>
  <c r="AL960" i="20"/>
  <c r="AL895" i="20"/>
  <c r="AL846" i="20"/>
  <c r="AL773" i="20"/>
  <c r="AL787" i="20"/>
  <c r="AL676" i="20"/>
  <c r="AL644" i="20"/>
  <c r="AL612" i="20"/>
  <c r="AL565" i="20"/>
  <c r="AL484" i="20"/>
  <c r="AL471" i="20"/>
  <c r="AL335" i="20"/>
  <c r="AL419" i="20"/>
  <c r="AL229" i="20"/>
  <c r="AL257" i="20"/>
  <c r="AL356" i="20"/>
  <c r="AL251" i="20"/>
  <c r="AL117" i="20"/>
  <c r="AL200" i="20"/>
  <c r="AL1029" i="20"/>
  <c r="AL902" i="20"/>
  <c r="AL853" i="20"/>
  <c r="AL834" i="20"/>
  <c r="AL721" i="20"/>
  <c r="AL680" i="20"/>
  <c r="AL643" i="20"/>
  <c r="AL618" i="20"/>
  <c r="AL582" i="20"/>
  <c r="AL539" i="20"/>
  <c r="AL457" i="20"/>
  <c r="AL432" i="20"/>
  <c r="AL413" i="20"/>
  <c r="AL340" i="20"/>
  <c r="AL138" i="20"/>
  <c r="AL250" i="20"/>
  <c r="AL115" i="20"/>
  <c r="AL208" i="20"/>
  <c r="AL136" i="20"/>
  <c r="AL1007" i="20"/>
  <c r="AL961" i="20"/>
  <c r="AL936" i="20"/>
  <c r="AL888" i="20"/>
  <c r="AL839" i="20"/>
  <c r="AL775" i="20"/>
  <c r="AL762" i="20"/>
  <c r="AL795" i="20"/>
  <c r="AL658" i="20"/>
  <c r="AL624" i="20"/>
  <c r="AL587" i="20"/>
  <c r="AL507" i="20"/>
  <c r="AL462" i="20"/>
  <c r="AL350" i="20"/>
  <c r="AL418" i="20"/>
  <c r="AL293" i="20"/>
  <c r="AL272" i="20"/>
  <c r="AL202" i="20"/>
  <c r="AL165" i="20"/>
  <c r="AL159" i="20"/>
  <c r="AL364" i="20"/>
  <c r="AL64" i="20"/>
  <c r="AL45" i="20"/>
  <c r="AL982" i="20"/>
  <c r="AL885" i="20"/>
  <c r="AL867" i="20"/>
  <c r="AL788" i="20"/>
  <c r="AL722" i="20"/>
  <c r="AL819" i="20"/>
  <c r="AL639" i="20"/>
  <c r="AL552" i="20"/>
  <c r="AL522" i="20"/>
  <c r="AL469" i="20"/>
  <c r="AL521" i="20"/>
  <c r="AL376" i="20"/>
  <c r="AL355" i="20"/>
  <c r="AL396" i="20"/>
  <c r="AL308" i="20"/>
  <c r="AL180" i="20"/>
  <c r="AL66" i="20"/>
  <c r="AL102" i="20"/>
  <c r="AL215" i="20"/>
  <c r="AL1017" i="20"/>
  <c r="AL515" i="20"/>
  <c r="AL128" i="20"/>
  <c r="AL504" i="20"/>
  <c r="AL474" i="20"/>
  <c r="AL672" i="20"/>
  <c r="AL859" i="20"/>
  <c r="AL926" i="20"/>
  <c r="AL1002" i="20"/>
  <c r="AL92" i="20"/>
  <c r="AL465" i="20"/>
  <c r="AL783" i="20"/>
  <c r="AL80" i="20"/>
  <c r="AL287" i="20"/>
  <c r="AL366" i="20"/>
  <c r="AL534" i="20"/>
  <c r="AL660" i="20"/>
  <c r="AL844" i="20"/>
  <c r="AL916" i="20"/>
  <c r="AL50" i="20"/>
  <c r="AL75" i="20"/>
  <c r="AL189" i="20"/>
  <c r="AL520" i="20"/>
  <c r="AL253" i="20"/>
  <c r="AL385" i="20"/>
  <c r="AL431" i="20"/>
  <c r="AL467" i="20"/>
  <c r="AL561" i="20"/>
  <c r="AL663" i="20"/>
  <c r="AL690" i="20"/>
  <c r="AL745" i="20"/>
  <c r="AL799" i="20"/>
  <c r="AL987" i="20"/>
  <c r="AL958" i="20"/>
  <c r="AL1025" i="20"/>
  <c r="AL975" i="20"/>
  <c r="AL363" i="20"/>
  <c r="AL665" i="20"/>
  <c r="AL988" i="20"/>
  <c r="AL42" i="20"/>
  <c r="AL98" i="20"/>
  <c r="AL324" i="20"/>
  <c r="AL426" i="20"/>
  <c r="AL712" i="20"/>
  <c r="AL920" i="20"/>
  <c r="AL36" i="20"/>
  <c r="AL175" i="20"/>
  <c r="AL209" i="20"/>
  <c r="AL259" i="20"/>
  <c r="AL247" i="20"/>
  <c r="AL395" i="20"/>
  <c r="AL326" i="20"/>
  <c r="AL445" i="20"/>
  <c r="AL541" i="20"/>
  <c r="AL600" i="20"/>
  <c r="AL632" i="20"/>
  <c r="AL749" i="20"/>
  <c r="AL764" i="20"/>
  <c r="AL874" i="20"/>
  <c r="AL928" i="20"/>
  <c r="AL981" i="20"/>
  <c r="AL282" i="20"/>
  <c r="AL492" i="20"/>
  <c r="AL796" i="20"/>
  <c r="AL97" i="20"/>
  <c r="AL70" i="20"/>
  <c r="AL240" i="20"/>
  <c r="AL503" i="20"/>
  <c r="AL702" i="20"/>
  <c r="AL807" i="20"/>
  <c r="AL37" i="20"/>
  <c r="AL207" i="20"/>
  <c r="AL217" i="20"/>
  <c r="AL291" i="20"/>
  <c r="AL255" i="20"/>
  <c r="AL403" i="20"/>
  <c r="AL334" i="20"/>
  <c r="AL453" i="20"/>
  <c r="AL549" i="20"/>
  <c r="AL608" i="20"/>
  <c r="AL640" i="20"/>
  <c r="AL785" i="20"/>
  <c r="AL772" i="20"/>
  <c r="AL906" i="20"/>
  <c r="AL919" i="20"/>
  <c r="AL989" i="20"/>
  <c r="AL174" i="20"/>
  <c r="AL477" i="20"/>
  <c r="AL790" i="20"/>
  <c r="AL63" i="20"/>
  <c r="AL88" i="20"/>
  <c r="AL239" i="20"/>
  <c r="AL501" i="20"/>
  <c r="AL710" i="20"/>
  <c r="AL865" i="20"/>
  <c r="AL39" i="20"/>
  <c r="AL243" i="20"/>
  <c r="AL219" i="20"/>
  <c r="AL130" i="20"/>
  <c r="AL263" i="20"/>
  <c r="AL411" i="20"/>
  <c r="AL342" i="20"/>
  <c r="AL461" i="20"/>
  <c r="AL557" i="20"/>
  <c r="AL616" i="20"/>
  <c r="AL648" i="20"/>
  <c r="AL786" i="20"/>
  <c r="AL780" i="20"/>
  <c r="AL856" i="20"/>
  <c r="AL927" i="20"/>
  <c r="AL999" i="20"/>
  <c r="AL303" i="20"/>
  <c r="AL101" i="20"/>
  <c r="AL186" i="20"/>
  <c r="AL319" i="20"/>
  <c r="AL398" i="20"/>
  <c r="AL548" i="20"/>
  <c r="AL623" i="20"/>
  <c r="AL756" i="20"/>
  <c r="AL898" i="20"/>
  <c r="AL1003" i="20"/>
  <c r="AL466" i="20"/>
  <c r="AL160" i="20"/>
  <c r="AL310" i="20"/>
  <c r="AL698" i="20"/>
  <c r="AL104" i="20"/>
  <c r="AL109" i="20"/>
  <c r="AL194" i="20"/>
  <c r="AL346" i="20"/>
  <c r="AL525" i="20"/>
  <c r="AL556" i="20"/>
  <c r="AL793" i="20"/>
  <c r="AL826" i="20"/>
  <c r="AL950" i="20"/>
  <c r="AL655" i="20"/>
  <c r="AL238" i="20"/>
  <c r="AL700" i="20"/>
  <c r="AL956" i="20"/>
  <c r="AL316" i="20"/>
  <c r="AL223" i="20"/>
  <c r="AL771" i="20"/>
  <c r="AL106" i="20"/>
  <c r="AL389" i="20"/>
  <c r="AL634" i="20"/>
  <c r="AL876" i="20"/>
  <c r="AL1034" i="20"/>
  <c r="AL828" i="20"/>
  <c r="AL274" i="20"/>
  <c r="AL446" i="20"/>
  <c r="AL766" i="20"/>
  <c r="AL407" i="20"/>
  <c r="AL227" i="20"/>
  <c r="AL176" i="20"/>
  <c r="AL405" i="20"/>
  <c r="AL610" i="20"/>
  <c r="AL1022" i="20"/>
  <c r="AL500" i="20"/>
  <c r="AL725" i="20"/>
  <c r="AL302" i="20"/>
  <c r="AL691" i="20"/>
  <c r="AL1020" i="20"/>
  <c r="AL908" i="20"/>
  <c r="AL452" i="20"/>
  <c r="AL145" i="20"/>
  <c r="AL558" i="20"/>
  <c r="AL875" i="20"/>
  <c r="AL47" i="20"/>
  <c r="AL802" i="20"/>
  <c r="AL339" i="20"/>
  <c r="AL726" i="20"/>
  <c r="AL59" i="20"/>
  <c r="AL430" i="20"/>
  <c r="AL179" i="20"/>
  <c r="AL617" i="20"/>
  <c r="AL935" i="20"/>
  <c r="AL110" i="20"/>
  <c r="AL572" i="20"/>
  <c r="AL152" i="20"/>
  <c r="AL392" i="20"/>
  <c r="AL595" i="20"/>
  <c r="AL682" i="20"/>
  <c r="AL890" i="20"/>
  <c r="AL948" i="20"/>
  <c r="AL1031" i="20"/>
  <c r="AL283" i="20"/>
  <c r="AL428" i="20"/>
  <c r="AL841" i="20"/>
  <c r="AL55" i="20"/>
  <c r="AL245" i="20"/>
  <c r="AL473" i="20"/>
  <c r="AL581" i="20"/>
  <c r="AL694" i="20"/>
  <c r="AL737" i="20"/>
  <c r="AL897" i="20"/>
  <c r="AL95" i="20"/>
  <c r="AL184" i="20"/>
  <c r="AL140" i="20"/>
  <c r="AL281" i="20"/>
  <c r="AL317" i="20"/>
  <c r="AL336" i="20"/>
  <c r="AL495" i="20"/>
  <c r="AL543" i="20"/>
  <c r="AL576" i="20"/>
  <c r="AL668" i="20"/>
  <c r="AL697" i="20"/>
  <c r="AL792" i="20"/>
  <c r="AL806" i="20"/>
  <c r="AL924" i="20"/>
  <c r="AL1004" i="20"/>
  <c r="AL96" i="20"/>
  <c r="AL1013" i="20"/>
  <c r="AL369" i="20"/>
  <c r="AL681" i="20"/>
  <c r="AL962" i="20"/>
  <c r="AL118" i="20"/>
  <c r="AL134" i="20"/>
  <c r="AL387" i="20"/>
  <c r="AL533" i="20"/>
  <c r="AL740" i="20"/>
  <c r="AL954" i="20"/>
  <c r="AL54" i="20"/>
  <c r="AL93" i="20"/>
  <c r="AL142" i="20"/>
  <c r="AL178" i="20"/>
  <c r="AL311" i="20"/>
  <c r="AL330" i="20"/>
  <c r="AL390" i="20"/>
  <c r="AL509" i="20"/>
  <c r="AL540" i="20"/>
  <c r="AL615" i="20"/>
  <c r="AL718" i="20"/>
  <c r="AL748" i="20"/>
  <c r="AL810" i="20"/>
  <c r="AL866" i="20"/>
  <c r="AL934" i="20"/>
  <c r="AL995" i="20"/>
  <c r="AL146" i="20"/>
  <c r="AL583" i="20"/>
  <c r="AL847" i="20"/>
  <c r="AL69" i="20"/>
  <c r="AL56" i="20"/>
  <c r="AL437" i="20"/>
  <c r="AL719" i="20"/>
  <c r="AL860" i="20"/>
  <c r="AL72" i="20"/>
  <c r="AL150" i="20"/>
  <c r="AL338" i="20"/>
  <c r="AL517" i="20"/>
  <c r="AL744" i="20"/>
  <c r="AL818" i="20"/>
  <c r="AL942" i="20"/>
  <c r="AL188" i="20"/>
  <c r="AL848" i="20"/>
  <c r="AL85" i="20"/>
  <c r="AL475" i="20"/>
  <c r="AL951" i="20"/>
  <c r="AL158" i="20"/>
  <c r="AL332" i="20"/>
  <c r="AL406" i="20"/>
  <c r="AL626" i="20"/>
  <c r="AL761" i="20"/>
  <c r="AL873" i="20"/>
  <c r="AL1011" i="20"/>
  <c r="AL996" i="20"/>
  <c r="AL438" i="20"/>
  <c r="AL978" i="20"/>
  <c r="AL586" i="20"/>
  <c r="AL256" i="20"/>
  <c r="AL602" i="20"/>
  <c r="AL884" i="20"/>
  <c r="AL425" i="20"/>
  <c r="AL306" i="20"/>
  <c r="AL514" i="20"/>
  <c r="AL851" i="20"/>
  <c r="AL659" i="20"/>
  <c r="AL288" i="20"/>
  <c r="AL183" i="20"/>
  <c r="AL268" i="20"/>
  <c r="AL554" i="20"/>
  <c r="AL912" i="20"/>
  <c r="AL678" i="20"/>
  <c r="AL116" i="20"/>
  <c r="J44" i="14"/>
  <c r="AL163" i="20"/>
  <c r="AL502" i="20"/>
  <c r="AL914" i="20"/>
  <c r="AL729" i="20"/>
  <c r="AL86" i="20"/>
  <c r="AL566" i="20"/>
  <c r="AL991" i="20"/>
  <c r="AL225" i="20"/>
  <c r="AL161" i="20"/>
  <c r="AL574" i="20"/>
  <c r="AL74" i="20"/>
  <c r="AL638" i="20"/>
  <c r="AL196" i="20"/>
  <c r="AL415" i="20"/>
  <c r="AL546" i="20"/>
  <c r="AL703" i="20"/>
  <c r="AL917" i="20"/>
  <c r="AL938" i="20"/>
  <c r="F74" i="14"/>
  <c r="AL173" i="20"/>
  <c r="AL530" i="20"/>
  <c r="AL862" i="20"/>
  <c r="AL67" i="20"/>
  <c r="AL365" i="20"/>
  <c r="AL487" i="20"/>
  <c r="AL580" i="20"/>
  <c r="AL673" i="20"/>
  <c r="AL784" i="20"/>
  <c r="AL911" i="20"/>
  <c r="AL105" i="20"/>
  <c r="AL90" i="20"/>
  <c r="AL204" i="20"/>
  <c r="AL232" i="20"/>
  <c r="AL373" i="20"/>
  <c r="AL400" i="20"/>
  <c r="AL603" i="20"/>
  <c r="AL482" i="20"/>
  <c r="AL646" i="20"/>
  <c r="AL667" i="20"/>
  <c r="AL704" i="20"/>
  <c r="AL800" i="20"/>
  <c r="AL821" i="20"/>
  <c r="AL909" i="20"/>
  <c r="AL985" i="20"/>
  <c r="AL61" i="20"/>
  <c r="AL1030" i="20"/>
  <c r="AL51" i="20"/>
  <c r="AL358" i="20"/>
  <c r="AL763" i="20"/>
  <c r="AL998" i="20"/>
  <c r="AL100" i="20"/>
  <c r="AL197" i="20"/>
  <c r="AL329" i="20"/>
  <c r="AL569" i="20"/>
  <c r="AL753" i="20"/>
  <c r="AL966" i="20"/>
  <c r="AL38" i="20"/>
  <c r="AL60" i="20"/>
  <c r="AL206" i="20"/>
  <c r="AL220" i="20"/>
  <c r="AL254" i="20"/>
  <c r="AL394" i="20"/>
  <c r="AL433" i="20"/>
  <c r="AL460" i="20"/>
  <c r="AL563" i="20"/>
  <c r="AL606" i="20"/>
  <c r="AL716" i="20"/>
  <c r="AL739" i="20"/>
  <c r="AL809" i="20"/>
  <c r="AL932" i="20"/>
  <c r="AL939" i="20"/>
  <c r="AL1001" i="20"/>
  <c r="AL412" i="20"/>
  <c r="AL545" i="20"/>
  <c r="AL891" i="20"/>
  <c r="AL82" i="20"/>
  <c r="AL216" i="20"/>
  <c r="AL261" i="20"/>
  <c r="AL516" i="20"/>
  <c r="AL708" i="20"/>
  <c r="AL913" i="20"/>
  <c r="AL40" i="20"/>
  <c r="AL68" i="20"/>
  <c r="AL214" i="20"/>
  <c r="AL228" i="20"/>
  <c r="AL262" i="20"/>
  <c r="AL402" i="20"/>
  <c r="AL441" i="20"/>
  <c r="AL468" i="20"/>
  <c r="AL571" i="20"/>
  <c r="AL614" i="20"/>
  <c r="AL736" i="20"/>
  <c r="AL747" i="20"/>
  <c r="AL817" i="20"/>
  <c r="AL872" i="20"/>
  <c r="AL947" i="20"/>
  <c r="AL1009" i="20"/>
  <c r="AL252" i="20"/>
  <c r="AL538" i="20"/>
  <c r="AL861" i="20"/>
  <c r="AL185" i="20"/>
  <c r="AL83" i="20"/>
  <c r="AL381" i="20"/>
  <c r="AL550" i="20"/>
  <c r="AL727" i="20"/>
  <c r="AL868" i="20"/>
  <c r="AL48" i="20"/>
  <c r="AL76" i="20"/>
  <c r="AL218" i="20"/>
  <c r="AL236" i="20"/>
  <c r="AL270" i="20"/>
  <c r="AL410" i="20"/>
  <c r="AL449" i="20"/>
  <c r="AL476" i="20"/>
  <c r="AL579" i="20"/>
  <c r="AL622" i="20"/>
  <c r="AL794" i="20"/>
  <c r="AL755" i="20"/>
  <c r="AL825" i="20"/>
  <c r="AL880" i="20"/>
  <c r="AL955" i="20"/>
  <c r="AL1021" i="20"/>
  <c r="AL450" i="20"/>
  <c r="AL604" i="20"/>
  <c r="AL767" i="20"/>
  <c r="AL963" i="20"/>
  <c r="AL464" i="20"/>
  <c r="AL246" i="20"/>
  <c r="AL983" i="20"/>
  <c r="AL598" i="20"/>
  <c r="AL510" i="20"/>
  <c r="AL930" i="20"/>
  <c r="AL46" i="20"/>
  <c r="AL94" i="20"/>
  <c r="AL518" i="20"/>
  <c r="AL858" i="20"/>
  <c r="AL299" i="20"/>
  <c r="AL647" i="20"/>
  <c r="AL273" i="20"/>
  <c r="AL472" i="20"/>
  <c r="AL568" i="20"/>
  <c r="AL724" i="20"/>
  <c r="AL904" i="20"/>
  <c r="AL967" i="20"/>
  <c r="AL210" i="20"/>
  <c r="AL560" i="20"/>
  <c r="AL889" i="20"/>
  <c r="AL315" i="20"/>
  <c r="AL371" i="20"/>
  <c r="AL478" i="20"/>
  <c r="AL553" i="20"/>
  <c r="AL692" i="20"/>
  <c r="AL798" i="20"/>
  <c r="AL1000" i="20"/>
  <c r="AL62" i="20"/>
  <c r="AL129" i="20"/>
  <c r="AL147" i="20"/>
  <c r="AL296" i="20"/>
  <c r="AL528" i="20"/>
  <c r="AL359" i="20"/>
  <c r="AL486" i="20"/>
  <c r="AL542" i="20"/>
  <c r="AL585" i="20"/>
  <c r="AL751" i="20"/>
  <c r="AL711" i="20"/>
  <c r="AL805" i="20"/>
  <c r="AL852" i="20"/>
  <c r="AL931" i="20"/>
  <c r="AL997" i="20"/>
  <c r="AL191" i="20"/>
  <c r="AL993" i="20"/>
  <c r="AL125" i="20"/>
  <c r="AL479" i="20"/>
  <c r="AL776" i="20"/>
  <c r="AL307" i="20"/>
  <c r="I44" i="14"/>
  <c r="AL155" i="20"/>
  <c r="AL408" i="20"/>
  <c r="AL593" i="20"/>
  <c r="AL835" i="20"/>
  <c r="AL49" i="20"/>
  <c r="AL124" i="20"/>
  <c r="AL141" i="20"/>
  <c r="AL284" i="20"/>
  <c r="AL318" i="20"/>
  <c r="AL337" i="20"/>
  <c r="AL497" i="20"/>
  <c r="AL524" i="20"/>
  <c r="AL570" i="20"/>
  <c r="AL621" i="20"/>
  <c r="AL707" i="20"/>
  <c r="AL777" i="20"/>
  <c r="AL816" i="20"/>
  <c r="AL871" i="20"/>
  <c r="AL937" i="20"/>
  <c r="AL1019" i="20"/>
  <c r="AL286" i="20"/>
  <c r="AL662" i="20"/>
  <c r="AL910" i="20"/>
  <c r="AL314" i="20"/>
  <c r="AL201" i="20"/>
  <c r="AL323" i="20"/>
  <c r="AL490" i="20"/>
  <c r="AL705" i="20"/>
  <c r="AL925" i="20"/>
  <c r="AL71" i="20"/>
  <c r="AL135" i="20"/>
  <c r="AL149" i="20"/>
  <c r="AL292" i="20"/>
  <c r="AL388" i="20"/>
  <c r="AL345" i="20"/>
  <c r="AL505" i="20"/>
  <c r="AL427" i="20"/>
  <c r="AL578" i="20"/>
  <c r="AL661" i="20"/>
  <c r="AL715" i="20"/>
  <c r="AL778" i="20"/>
  <c r="AL824" i="20"/>
  <c r="AL879" i="20"/>
  <c r="AL945" i="20"/>
  <c r="AL1027" i="20"/>
  <c r="AL279" i="20"/>
  <c r="AL630" i="20"/>
  <c r="AL903" i="20"/>
  <c r="AL132" i="20"/>
  <c r="AL137" i="20"/>
  <c r="AL322" i="20"/>
  <c r="AL555" i="20"/>
  <c r="AL731" i="20"/>
  <c r="AL968" i="20"/>
  <c r="AL103" i="20"/>
  <c r="AL167" i="20"/>
  <c r="AL157" i="20"/>
  <c r="AL300" i="20"/>
  <c r="AL221" i="20"/>
  <c r="AL353" i="20"/>
  <c r="AL513" i="20"/>
  <c r="AL435" i="20"/>
  <c r="AL589" i="20"/>
  <c r="AL631" i="20"/>
  <c r="AL743" i="20"/>
  <c r="AL779" i="20"/>
  <c r="AL832" i="20"/>
  <c r="AL887" i="20"/>
  <c r="AL953" i="20"/>
  <c r="AL1018" i="20"/>
  <c r="AL368" i="20"/>
  <c r="AL769" i="20"/>
  <c r="AL877" i="20"/>
  <c r="AL384" i="20"/>
  <c r="AL789" i="20"/>
  <c r="AL992" i="20"/>
  <c r="AL328" i="20"/>
  <c r="AL591" i="20"/>
  <c r="AL883" i="20"/>
  <c r="AL192" i="20"/>
  <c r="AL266" i="20"/>
  <c r="AL444" i="20"/>
  <c r="AL590" i="20"/>
  <c r="AL905" i="20"/>
  <c r="AL143" i="20"/>
  <c r="AL863" i="20"/>
  <c r="AL242" i="20"/>
  <c r="AL498" i="20"/>
  <c r="AL758" i="20"/>
  <c r="AL422" i="20"/>
  <c r="AL170" i="20"/>
  <c r="AL144" i="20"/>
  <c r="AL397" i="20"/>
  <c r="AL642" i="20"/>
  <c r="AL986" i="20"/>
  <c r="AL294" i="20"/>
  <c r="AL454" i="20"/>
  <c r="AL774" i="20"/>
  <c r="AL990" i="20"/>
  <c r="AL850" i="20"/>
  <c r="AL343" i="20"/>
  <c r="AL351" i="20"/>
  <c r="AL813" i="20"/>
  <c r="AL321" i="20"/>
  <c r="AL605" i="20"/>
  <c r="AL946" i="20"/>
  <c r="AL222" i="20"/>
  <c r="AL78" i="20"/>
  <c r="AL375" i="20"/>
  <c r="AL770" i="20"/>
  <c r="AL531" i="20"/>
  <c r="AL489" i="20"/>
  <c r="AL171" i="20"/>
  <c r="AL383" i="20"/>
  <c r="AL757" i="20"/>
  <c r="AL730" i="20"/>
  <c r="AL119" i="20"/>
  <c r="AL391" i="20"/>
  <c r="AL734" i="20"/>
  <c r="AL280" i="20"/>
  <c r="AL684" i="20"/>
  <c r="AL230" i="20"/>
  <c r="AL575" i="20"/>
  <c r="AL645" i="20"/>
  <c r="AL738" i="20"/>
  <c r="AL923" i="20"/>
  <c r="AL973" i="20"/>
  <c r="AL404" i="20"/>
  <c r="AL669" i="20"/>
  <c r="AL893" i="20"/>
  <c r="AL181" i="20"/>
  <c r="AL370" i="20"/>
  <c r="AL551" i="20"/>
  <c r="AL629" i="20"/>
  <c r="AL683" i="20"/>
  <c r="AL803" i="20"/>
  <c r="AL87" i="20"/>
  <c r="AL126" i="20"/>
  <c r="AL193" i="20"/>
  <c r="AL211" i="20"/>
  <c r="AL231" i="20"/>
  <c r="AL379" i="20"/>
  <c r="AL423" i="20"/>
  <c r="AL429" i="20"/>
  <c r="AL653" i="20"/>
  <c r="AL584" i="20"/>
  <c r="AL701" i="20"/>
  <c r="AL733" i="20"/>
  <c r="AL797" i="20"/>
  <c r="AL857" i="20"/>
  <c r="AL929" i="20"/>
  <c r="AL1012" i="20"/>
  <c r="AL131" i="20"/>
  <c r="AL1028" i="20"/>
  <c r="AL177" i="20"/>
  <c r="AL451" i="20"/>
  <c r="AL842" i="20"/>
  <c r="AL182" i="20"/>
  <c r="AL111" i="20"/>
  <c r="AL298" i="20"/>
  <c r="AL382" i="20"/>
  <c r="AL607" i="20"/>
  <c r="AL808" i="20"/>
  <c r="AL120" i="20"/>
  <c r="AL91" i="20"/>
  <c r="AL205" i="20"/>
  <c r="AL233" i="20"/>
  <c r="AL269" i="20"/>
  <c r="AL401" i="20"/>
  <c r="AL447" i="20"/>
  <c r="AL483" i="20"/>
  <c r="AL577" i="20"/>
  <c r="AL693" i="20"/>
  <c r="AL706" i="20"/>
  <c r="AL836" i="20"/>
  <c r="AL815" i="20"/>
  <c r="AL878" i="20"/>
  <c r="AL977" i="20"/>
  <c r="AL1016" i="20"/>
  <c r="AL424" i="20"/>
  <c r="AL651" i="20"/>
  <c r="AL918" i="20"/>
  <c r="AL154" i="20"/>
  <c r="AL133" i="20"/>
  <c r="AL386" i="20"/>
  <c r="AL532" i="20"/>
  <c r="AL741" i="20"/>
  <c r="AL941" i="20"/>
  <c r="AL151" i="20"/>
  <c r="AL99" i="20"/>
  <c r="AL213" i="20"/>
  <c r="AL241" i="20"/>
  <c r="AL277" i="20"/>
  <c r="AL409" i="20"/>
  <c r="AL455" i="20"/>
  <c r="AL491" i="20"/>
  <c r="AL619" i="20"/>
  <c r="AL628" i="20"/>
  <c r="AL714" i="20"/>
  <c r="AL854" i="20"/>
  <c r="AL823" i="20"/>
  <c r="AL886" i="20"/>
  <c r="AL979" i="20"/>
  <c r="AL1024" i="20"/>
  <c r="AL421" i="20"/>
  <c r="AL652" i="20"/>
  <c r="AL944" i="20"/>
  <c r="AL234" i="20"/>
  <c r="AL198" i="20"/>
  <c r="AL393" i="20"/>
  <c r="AL611" i="20"/>
  <c r="AL811" i="20"/>
  <c r="AL1005" i="20"/>
  <c r="AL35" i="20"/>
  <c r="AL107" i="20"/>
  <c r="AL235" i="20"/>
  <c r="AL249" i="20"/>
  <c r="AL285" i="20"/>
  <c r="AL417" i="20"/>
  <c r="AL463" i="20"/>
  <c r="AL499" i="20"/>
  <c r="AL544" i="20"/>
  <c r="AL636" i="20"/>
  <c r="AL728" i="20"/>
  <c r="AL760" i="20"/>
  <c r="AL831" i="20"/>
  <c r="AL894" i="20"/>
  <c r="AL980" i="20"/>
  <c r="AL1032" i="20"/>
  <c r="AL527" i="20"/>
  <c r="AL635" i="20"/>
  <c r="AL838" i="20"/>
  <c r="AL781" i="20"/>
  <c r="AL933" i="20"/>
  <c r="AL440" i="20"/>
  <c r="AL674" i="20"/>
  <c r="AL260" i="20"/>
  <c r="AL459" i="20"/>
  <c r="AL696" i="20"/>
  <c r="AL79" i="20"/>
  <c r="AL190" i="20"/>
  <c r="AL378" i="20"/>
  <c r="AL547" i="20"/>
  <c r="AL915" i="20"/>
  <c r="AL1010" i="20"/>
  <c r="AL620" i="20"/>
  <c r="AL304" i="20"/>
  <c r="AL416" i="20"/>
  <c r="AL720" i="20"/>
  <c r="AL258" i="20"/>
  <c r="AL41" i="20"/>
  <c r="AL964" i="20"/>
  <c r="AL488" i="20"/>
  <c r="AL752" i="20"/>
  <c r="AL89" i="20"/>
  <c r="AL1023" i="20"/>
  <c r="AL801" i="20"/>
  <c r="AL264" i="20"/>
  <c r="AL650" i="20"/>
  <c r="AL536" i="20"/>
  <c r="AL921" i="20"/>
  <c r="AL812" i="20"/>
  <c r="AL523" i="20"/>
  <c r="AL108" i="20"/>
  <c r="AL481" i="20"/>
  <c r="AL746" i="20"/>
  <c r="AL470" i="20"/>
  <c r="AL870" i="20"/>
  <c r="AL331" i="20"/>
  <c r="AL633" i="20"/>
  <c r="AL123" i="20"/>
  <c r="AL276" i="20"/>
  <c r="AL153" i="20"/>
  <c r="AL609" i="20"/>
  <c r="AL907" i="20"/>
  <c r="AL53" i="20"/>
  <c r="AL814" i="20"/>
  <c r="AL347" i="20"/>
  <c r="AL765" i="20"/>
  <c r="AL357" i="20"/>
  <c r="AL750" i="20"/>
  <c r="AL309" i="20"/>
  <c r="AL559" i="20"/>
  <c r="AL717" i="20"/>
  <c r="AL791" i="20"/>
  <c r="AL901" i="20"/>
  <c r="AL970" i="20"/>
  <c r="AL237" i="20"/>
  <c r="AL666" i="20"/>
  <c r="AL940" i="20"/>
  <c r="AL139" i="20"/>
  <c r="AL377" i="20"/>
  <c r="AL436" i="20"/>
  <c r="AL670" i="20"/>
  <c r="AL689" i="20"/>
  <c r="AL849" i="20"/>
  <c r="AL112" i="20"/>
  <c r="AL77" i="20"/>
  <c r="AL456" i="20"/>
  <c r="AL162" i="20"/>
  <c r="AL295" i="20"/>
  <c r="AL512" i="20"/>
  <c r="AL374" i="20"/>
  <c r="AL493" i="20"/>
  <c r="AL685" i="20"/>
  <c r="AL599" i="20"/>
  <c r="AL686" i="20"/>
  <c r="AL732" i="20"/>
  <c r="AL827" i="20"/>
  <c r="AL855" i="20"/>
  <c r="AL949" i="20"/>
  <c r="AL1014" i="20"/>
  <c r="AL265" i="20"/>
  <c r="AL1033" i="20"/>
  <c r="AL195" i="20"/>
  <c r="AL573" i="20"/>
  <c r="AL899" i="20"/>
  <c r="K44" i="14"/>
  <c r="AL203" i="20"/>
  <c r="AL113" i="20"/>
  <c r="AL289" i="20"/>
  <c r="AL439" i="20"/>
  <c r="AL671" i="20"/>
  <c r="AL829" i="20"/>
  <c r="AL168" i="20"/>
  <c r="AL290" i="20"/>
  <c r="AL156" i="20"/>
  <c r="AL297" i="20"/>
  <c r="AL380" i="20"/>
  <c r="AL352" i="20"/>
  <c r="AL511" i="20"/>
  <c r="AL434" i="20"/>
  <c r="AL588" i="20"/>
  <c r="AL709" i="20"/>
  <c r="AL713" i="20"/>
  <c r="AL843" i="20"/>
  <c r="AL822" i="20"/>
  <c r="AL952" i="20"/>
  <c r="AL972" i="20"/>
  <c r="AL275" i="20"/>
  <c r="AL496" i="20"/>
  <c r="AL675" i="20"/>
  <c r="AL965" i="20"/>
  <c r="AL224" i="20"/>
  <c r="AL212" i="20"/>
  <c r="AL344" i="20"/>
  <c r="AL562" i="20"/>
  <c r="AL754" i="20"/>
  <c r="AL1008" i="20"/>
  <c r="AL65" i="20"/>
  <c r="AL57" i="20"/>
  <c r="AL164" i="20"/>
  <c r="AL305" i="20"/>
  <c r="AL333" i="20"/>
  <c r="AL360" i="20"/>
  <c r="AL519" i="20"/>
  <c r="AL442" i="20"/>
  <c r="AL596" i="20"/>
  <c r="AL627" i="20"/>
  <c r="AL735" i="20"/>
  <c r="AL759" i="20"/>
  <c r="AL830" i="20"/>
  <c r="AL869" i="20"/>
  <c r="AL976" i="20"/>
  <c r="AL52" i="20"/>
  <c r="AL362" i="20"/>
  <c r="AL664" i="20"/>
  <c r="AL959" i="20"/>
  <c r="AL372" i="20"/>
  <c r="AL148" i="20"/>
  <c r="AL367" i="20"/>
  <c r="AL592" i="20"/>
  <c r="AL820" i="20"/>
  <c r="AL73" i="20"/>
  <c r="AL58" i="20"/>
  <c r="AL172" i="20"/>
  <c r="AL313" i="20"/>
  <c r="AL341" i="20"/>
  <c r="AL485" i="20"/>
  <c r="AL567" i="20"/>
  <c r="AL723" i="20"/>
  <c r="AL301" i="20"/>
  <c r="AL896" i="20"/>
  <c r="AL494" i="20"/>
  <c r="AL121" i="20"/>
  <c r="AL248" i="20"/>
  <c r="AL594" i="20"/>
  <c r="AL837" i="20"/>
  <c r="AL695" i="20"/>
  <c r="AL480" i="20"/>
  <c r="AL114" i="20"/>
  <c r="AL506" i="20"/>
  <c r="AL845" i="20"/>
  <c r="AL688" i="20"/>
  <c r="AL613" i="20"/>
  <c r="AL122" i="20"/>
  <c r="AL327" i="20"/>
  <c r="AL679" i="20"/>
  <c r="AL892" i="20"/>
  <c r="AL448" i="20"/>
  <c r="AL1006" i="20"/>
  <c r="AL994" i="20"/>
  <c r="AL597" i="20"/>
  <c r="AL420" i="20"/>
  <c r="AL508" i="20"/>
  <c r="AL882" i="20"/>
  <c r="AL699" i="20"/>
  <c r="AL312" i="20"/>
  <c r="AL601" i="20"/>
  <c r="AL922" i="20"/>
  <c r="AL127" i="20"/>
  <c r="AL226" i="20"/>
  <c r="AL320" i="20"/>
  <c r="AL641" i="20"/>
  <c r="AL529" i="20"/>
  <c r="AL677" i="20"/>
  <c r="AL325" i="20"/>
  <c r="AL649" i="20"/>
  <c r="AL974" i="20"/>
  <c r="R7" i="7"/>
  <c r="R8" i="7"/>
  <c r="R24" i="7"/>
  <c r="C25" i="7"/>
  <c r="S25" i="7" s="1"/>
  <c r="D25" i="7"/>
  <c r="B29" i="7"/>
  <c r="R21" i="7"/>
  <c r="R12" i="7"/>
  <c r="J7" i="15"/>
  <c r="H8" i="15" s="1"/>
  <c r="R22" i="7"/>
  <c r="R23" i="7"/>
  <c r="I7" i="7"/>
  <c r="P6" i="14"/>
  <c r="G32" i="14" s="1"/>
  <c r="I14" i="7"/>
  <c r="P13" i="14"/>
  <c r="G39" i="14" s="1"/>
  <c r="P7" i="14"/>
  <c r="G33" i="14" s="1"/>
  <c r="I8" i="7"/>
  <c r="R18" i="7"/>
  <c r="R9" i="7" l="1"/>
  <c r="AW56" i="15"/>
  <c r="I9" i="7"/>
  <c r="P20" i="14"/>
  <c r="G46" i="14" s="1"/>
  <c r="P14" i="14"/>
  <c r="G40" i="14" s="1"/>
  <c r="M25" i="7"/>
  <c r="N25" i="7"/>
  <c r="R16" i="7"/>
  <c r="R10" i="7"/>
  <c r="M29" i="7"/>
  <c r="O29" i="7" s="1"/>
  <c r="Y26" i="5"/>
  <c r="B50" i="22"/>
  <c r="C50" i="22"/>
  <c r="D50" i="22"/>
  <c r="G55" i="5"/>
  <c r="H55" i="5" s="1"/>
  <c r="H33" i="5"/>
  <c r="AG32" i="14"/>
  <c r="AI32" i="14" s="1"/>
  <c r="AA32" i="14"/>
  <c r="AC32" i="14" s="1"/>
  <c r="U32" i="14"/>
  <c r="W32" i="14" s="1"/>
  <c r="AM32" i="14"/>
  <c r="Z1015" i="20"/>
  <c r="Z932" i="20"/>
  <c r="Z885" i="20"/>
  <c r="Z805" i="20"/>
  <c r="Z798" i="20"/>
  <c r="Z700" i="20"/>
  <c r="Z561" i="20"/>
  <c r="Z486" i="20"/>
  <c r="Z530" i="20"/>
  <c r="Z410" i="20"/>
  <c r="Z333" i="20"/>
  <c r="Z233" i="20"/>
  <c r="Z245" i="20"/>
  <c r="Z207" i="20"/>
  <c r="Z173" i="20"/>
  <c r="Z195" i="20"/>
  <c r="Z35" i="20"/>
  <c r="Z1028" i="20"/>
  <c r="Z984" i="20"/>
  <c r="Z875" i="20"/>
  <c r="Z827" i="20"/>
  <c r="Z831" i="20"/>
  <c r="Z746" i="20"/>
  <c r="Z696" i="20"/>
  <c r="Z790" i="20"/>
  <c r="Z548" i="20"/>
  <c r="Z528" i="20"/>
  <c r="Z459" i="20"/>
  <c r="Z404" i="20"/>
  <c r="Z417" i="20"/>
  <c r="Z275" i="20"/>
  <c r="Z158" i="20"/>
  <c r="Z178" i="20"/>
  <c r="Z88" i="20"/>
  <c r="Z123" i="20"/>
  <c r="Z982" i="20"/>
  <c r="Z961" i="20"/>
  <c r="Z889" i="20"/>
  <c r="Z902" i="20"/>
  <c r="Z848" i="20"/>
  <c r="Z737" i="20"/>
  <c r="Z703" i="20"/>
  <c r="Z632" i="20"/>
  <c r="Z598" i="20"/>
  <c r="Z471" i="20"/>
  <c r="Z523" i="20"/>
  <c r="Z347" i="20"/>
  <c r="Z375" i="20"/>
  <c r="Z218" i="20"/>
  <c r="Z312" i="20"/>
  <c r="Z319" i="20"/>
  <c r="Z78" i="20"/>
  <c r="Z61" i="20"/>
  <c r="Z987" i="20"/>
  <c r="Z937" i="20"/>
  <c r="Z879" i="20"/>
  <c r="Z760" i="20"/>
  <c r="Z752" i="20"/>
  <c r="Z652" i="20"/>
  <c r="Z657" i="20"/>
  <c r="Z533" i="20"/>
  <c r="Z465" i="20"/>
  <c r="Z346" i="20"/>
  <c r="Z326" i="20"/>
  <c r="Z260" i="20"/>
  <c r="Z192" i="20"/>
  <c r="Z179" i="20"/>
  <c r="Z82" i="20"/>
  <c r="Z45" i="20"/>
  <c r="Z997" i="20"/>
  <c r="Z938" i="20"/>
  <c r="Z892" i="20"/>
  <c r="Z820" i="20"/>
  <c r="Z774" i="20"/>
  <c r="Z709" i="20"/>
  <c r="Z646" i="20"/>
  <c r="Z612" i="20"/>
  <c r="Z591" i="20"/>
  <c r="Z554" i="20"/>
  <c r="Z529" i="20"/>
  <c r="Z453" i="20"/>
  <c r="Z340" i="20"/>
  <c r="Z297" i="20"/>
  <c r="Z309" i="20"/>
  <c r="Z143" i="20"/>
  <c r="Z303" i="20"/>
  <c r="Z121" i="20"/>
  <c r="Z188" i="20"/>
  <c r="Z1025" i="20"/>
  <c r="Z967" i="20"/>
  <c r="Z880" i="20"/>
  <c r="Z854" i="20"/>
  <c r="Z806" i="20"/>
  <c r="Z751" i="20"/>
  <c r="Z710" i="20"/>
  <c r="Z639" i="20"/>
  <c r="Z605" i="20"/>
  <c r="Z568" i="20"/>
  <c r="Z464" i="20"/>
  <c r="Z517" i="20"/>
  <c r="Z397" i="20"/>
  <c r="Z353" i="20"/>
  <c r="Z360" i="20"/>
  <c r="Z222" i="20"/>
  <c r="Z376" i="20"/>
  <c r="Z295" i="20"/>
  <c r="Z42" i="20"/>
  <c r="Z1018" i="20"/>
  <c r="Z964" i="20"/>
  <c r="Z882" i="20"/>
  <c r="Z842" i="20"/>
  <c r="Z761" i="20"/>
  <c r="Z699" i="20"/>
  <c r="Z645" i="20"/>
  <c r="Z642" i="20"/>
  <c r="Z592" i="20"/>
  <c r="Z547" i="20"/>
  <c r="Z466" i="20"/>
  <c r="Z411" i="20"/>
  <c r="Z390" i="20"/>
  <c r="Z282" i="20"/>
  <c r="Z248" i="20"/>
  <c r="Z185" i="20"/>
  <c r="Z119" i="20"/>
  <c r="Z125" i="20"/>
  <c r="Z75" i="20"/>
  <c r="Z1020" i="20"/>
  <c r="Z99" i="20"/>
  <c r="Z80" i="20"/>
  <c r="Z302" i="20"/>
  <c r="Z240" i="20"/>
  <c r="Z274" i="20"/>
  <c r="Z325" i="20"/>
  <c r="Z445" i="20"/>
  <c r="Z456" i="20"/>
  <c r="Z575" i="20"/>
  <c r="Z628" i="20"/>
  <c r="Z695" i="20"/>
  <c r="Z743" i="20"/>
  <c r="Z871" i="20"/>
  <c r="Z884" i="20"/>
  <c r="Z972" i="20"/>
  <c r="Z1034" i="20"/>
  <c r="Z90" i="20"/>
  <c r="Z181" i="20"/>
  <c r="Z215" i="20"/>
  <c r="Z219" i="20"/>
  <c r="Z383" i="20"/>
  <c r="Z419" i="20"/>
  <c r="Z532" i="20"/>
  <c r="Z562" i="20"/>
  <c r="Z613" i="20"/>
  <c r="Z653" i="20"/>
  <c r="Z754" i="20"/>
  <c r="Z769" i="20"/>
  <c r="Z862" i="20"/>
  <c r="Z917" i="20"/>
  <c r="Z993" i="20"/>
  <c r="I32" i="14"/>
  <c r="Z164" i="20"/>
  <c r="Z263" i="20"/>
  <c r="Z159" i="20"/>
  <c r="Z276" i="20"/>
  <c r="Z327" i="20"/>
  <c r="Z363" i="20"/>
  <c r="Z482" i="20"/>
  <c r="Z502" i="20"/>
  <c r="Z614" i="20"/>
  <c r="Z662" i="20"/>
  <c r="Z715" i="20"/>
  <c r="Z770" i="20"/>
  <c r="Z865" i="20"/>
  <c r="Z896" i="20"/>
  <c r="Z1000" i="20"/>
  <c r="Z46" i="20"/>
  <c r="Z172" i="20"/>
  <c r="Z152" i="20"/>
  <c r="Z269" i="20"/>
  <c r="Z336" i="20"/>
  <c r="Z364" i="20"/>
  <c r="Z483" i="20"/>
  <c r="Z495" i="20"/>
  <c r="Z572" i="20"/>
  <c r="Z656" i="20"/>
  <c r="Z755" i="20"/>
  <c r="Z764" i="20"/>
  <c r="Z802" i="20"/>
  <c r="Z906" i="20"/>
  <c r="Z960" i="20"/>
  <c r="Z93" i="20"/>
  <c r="Z110" i="20"/>
  <c r="Z230" i="20"/>
  <c r="Z228" i="20"/>
  <c r="Z385" i="20"/>
  <c r="Z508" i="20"/>
  <c r="Z434" i="20"/>
  <c r="Z454" i="20"/>
  <c r="Z624" i="20"/>
  <c r="Z671" i="20"/>
  <c r="Z801" i="20"/>
  <c r="Z787" i="20"/>
  <c r="Z825" i="20"/>
  <c r="Z919" i="20"/>
  <c r="Z958" i="20"/>
  <c r="Z122" i="20"/>
  <c r="Z213" i="20"/>
  <c r="Z134" i="20"/>
  <c r="Z251" i="20"/>
  <c r="Z415" i="20"/>
  <c r="Z322" i="20"/>
  <c r="Z441" i="20"/>
  <c r="Z537" i="20"/>
  <c r="Z588" i="20"/>
  <c r="Z705" i="20"/>
  <c r="Z832" i="20"/>
  <c r="Z800" i="20"/>
  <c r="Z940" i="20"/>
  <c r="Z157" i="20"/>
  <c r="Z308" i="20"/>
  <c r="Z395" i="20"/>
  <c r="Z538" i="20"/>
  <c r="Z730" i="20"/>
  <c r="Z864" i="20"/>
  <c r="Z1004" i="20"/>
  <c r="Z86" i="20"/>
  <c r="Z1012" i="20"/>
  <c r="Z829" i="20"/>
  <c r="Z265" i="20"/>
  <c r="Z733" i="20"/>
  <c r="Z262" i="20"/>
  <c r="Z634" i="20"/>
  <c r="Z519" i="20"/>
  <c r="Z68" i="20"/>
  <c r="Z91" i="20"/>
  <c r="Z187" i="20"/>
  <c r="Z177" i="20"/>
  <c r="Z304" i="20"/>
  <c r="Z225" i="20"/>
  <c r="Z389" i="20"/>
  <c r="Z509" i="20"/>
  <c r="Z520" i="20"/>
  <c r="Z582" i="20"/>
  <c r="Z649" i="20"/>
  <c r="Z702" i="20"/>
  <c r="Z797" i="20"/>
  <c r="Z812" i="20"/>
  <c r="Z867" i="20"/>
  <c r="Z950" i="20"/>
  <c r="Z1032" i="20"/>
  <c r="Z53" i="20"/>
  <c r="Z65" i="20"/>
  <c r="Z384" i="20"/>
  <c r="Z166" i="20"/>
  <c r="Z283" i="20"/>
  <c r="Z334" i="20"/>
  <c r="Z354" i="20"/>
  <c r="Z473" i="20"/>
  <c r="Z569" i="20"/>
  <c r="Z620" i="20"/>
  <c r="Z660" i="20"/>
  <c r="Z745" i="20"/>
  <c r="Z768" i="20"/>
  <c r="Z911" i="20"/>
  <c r="Z953" i="20"/>
  <c r="Z995" i="20"/>
  <c r="Z98" i="20"/>
  <c r="Z189" i="20"/>
  <c r="Z247" i="20"/>
  <c r="Z227" i="20"/>
  <c r="Z391" i="20"/>
  <c r="Z425" i="20"/>
  <c r="Z543" i="20"/>
  <c r="Z570" i="20"/>
  <c r="Z621" i="20"/>
  <c r="Z661" i="20"/>
  <c r="Z765" i="20"/>
  <c r="Z777" i="20"/>
  <c r="Z887" i="20"/>
  <c r="Z925" i="20"/>
  <c r="Z978" i="20"/>
  <c r="Z41" i="20"/>
  <c r="Z102" i="20"/>
  <c r="Z216" i="20"/>
  <c r="Z220" i="20"/>
  <c r="Z377" i="20"/>
  <c r="Z444" i="20"/>
  <c r="Z426" i="20"/>
  <c r="Z446" i="20"/>
  <c r="Z616" i="20"/>
  <c r="Z663" i="20"/>
  <c r="Z740" i="20"/>
  <c r="Z779" i="20"/>
  <c r="Z817" i="20"/>
  <c r="Z913" i="20"/>
  <c r="Z1026" i="20"/>
  <c r="Z60" i="20"/>
  <c r="J32" i="14"/>
  <c r="Z57" i="20"/>
  <c r="Z141" i="20"/>
  <c r="Z175" i="20"/>
  <c r="Z292" i="20"/>
  <c r="Z343" i="20"/>
  <c r="Z379" i="20"/>
  <c r="Z498" i="20"/>
  <c r="Z518" i="20"/>
  <c r="Z658" i="20"/>
  <c r="Z682" i="20"/>
  <c r="Z789" i="20"/>
  <c r="Z786" i="20"/>
  <c r="Z910" i="20"/>
  <c r="Z912" i="20"/>
  <c r="Z980" i="20"/>
  <c r="Z124" i="20"/>
  <c r="Z97" i="20"/>
  <c r="Z154" i="20"/>
  <c r="Z198" i="20"/>
  <c r="Z315" i="20"/>
  <c r="Z366" i="20"/>
  <c r="Z386" i="20"/>
  <c r="Z505" i="20"/>
  <c r="Z544" i="20"/>
  <c r="Z611" i="20"/>
  <c r="Z732" i="20"/>
  <c r="Z728" i="20"/>
  <c r="Z815" i="20"/>
  <c r="Z886" i="20"/>
  <c r="Z956" i="20"/>
  <c r="Z994" i="20"/>
  <c r="K32" i="14"/>
  <c r="Z131" i="20"/>
  <c r="Z239" i="20"/>
  <c r="Z142" i="20"/>
  <c r="Z259" i="20"/>
  <c r="Z423" i="20"/>
  <c r="Z330" i="20"/>
  <c r="Z449" i="20"/>
  <c r="Z545" i="20"/>
  <c r="Z596" i="20"/>
  <c r="Z636" i="20"/>
  <c r="Z721" i="20"/>
  <c r="Z808" i="20"/>
  <c r="Z852" i="20"/>
  <c r="Z916" i="20"/>
  <c r="Z1008" i="20"/>
  <c r="Z394" i="20"/>
  <c r="Z552" i="20"/>
  <c r="Z680" i="20"/>
  <c r="Z736" i="20"/>
  <c r="Z869" i="20"/>
  <c r="Z922" i="20"/>
  <c r="Z876" i="20"/>
  <c r="Z1014" i="20"/>
  <c r="Z163" i="20"/>
  <c r="Z468" i="20"/>
  <c r="Z457" i="20"/>
  <c r="Z729" i="20"/>
  <c r="Z924" i="20"/>
  <c r="Z361" i="20"/>
  <c r="Z600" i="20"/>
  <c r="Z897" i="20"/>
  <c r="Z144" i="20"/>
  <c r="Z487" i="20"/>
  <c r="Z824" i="20"/>
  <c r="Z272" i="20"/>
  <c r="Z477" i="20"/>
  <c r="Z734" i="20"/>
  <c r="Z439" i="20"/>
  <c r="Z971" i="20"/>
  <c r="Z323" i="20"/>
  <c r="Z833" i="20"/>
  <c r="Z293" i="20"/>
  <c r="Z673" i="20"/>
  <c r="Z989" i="20"/>
  <c r="Z107" i="20"/>
  <c r="Z37" i="20"/>
  <c r="Z111" i="20"/>
  <c r="Z287" i="20"/>
  <c r="Z237" i="20"/>
  <c r="Z289" i="20"/>
  <c r="Z332" i="20"/>
  <c r="Z451" i="20"/>
  <c r="Z463" i="20"/>
  <c r="Z585" i="20"/>
  <c r="Z681" i="20"/>
  <c r="Z701" i="20"/>
  <c r="Z773" i="20"/>
  <c r="Z819" i="20"/>
  <c r="Z874" i="20"/>
  <c r="Z977" i="20"/>
  <c r="Z38" i="20"/>
  <c r="Z148" i="20"/>
  <c r="Z186" i="20"/>
  <c r="Z254" i="20"/>
  <c r="Z226" i="20"/>
  <c r="Z398" i="20"/>
  <c r="Z418" i="20"/>
  <c r="Z563" i="20"/>
  <c r="Z576" i="20"/>
  <c r="Z586" i="20"/>
  <c r="Z704" i="20"/>
  <c r="Z781" i="20"/>
  <c r="Z814" i="20"/>
  <c r="Z893" i="20"/>
  <c r="Z946" i="20"/>
  <c r="Z999" i="20"/>
  <c r="Z55" i="20"/>
  <c r="Z73" i="20"/>
  <c r="Z130" i="20"/>
  <c r="Z174" i="20"/>
  <c r="Z291" i="20"/>
  <c r="Z342" i="20"/>
  <c r="Z362" i="20"/>
  <c r="Z481" i="20"/>
  <c r="Z577" i="20"/>
  <c r="Z650" i="20"/>
  <c r="Z668" i="20"/>
  <c r="Z753" i="20"/>
  <c r="Z776" i="20"/>
  <c r="Z973" i="20"/>
  <c r="Z923" i="20"/>
  <c r="Z1003" i="20"/>
  <c r="Z85" i="20"/>
  <c r="Z133" i="20"/>
  <c r="Z167" i="20"/>
  <c r="Z284" i="20"/>
  <c r="Z335" i="20"/>
  <c r="Z371" i="20"/>
  <c r="Z490" i="20"/>
  <c r="Z510" i="20"/>
  <c r="Z622" i="20"/>
  <c r="Z670" i="20"/>
  <c r="Z747" i="20"/>
  <c r="Z778" i="20"/>
  <c r="Z878" i="20"/>
  <c r="Z904" i="20"/>
  <c r="Z1001" i="20"/>
  <c r="Z116" i="20"/>
  <c r="Z52" i="20"/>
  <c r="Z114" i="20"/>
  <c r="Z205" i="20"/>
  <c r="Z311" i="20"/>
  <c r="Z243" i="20"/>
  <c r="Z407" i="20"/>
  <c r="Z500" i="20"/>
  <c r="Z433" i="20"/>
  <c r="Z615" i="20"/>
  <c r="Z665" i="20"/>
  <c r="Z689" i="20"/>
  <c r="Z767" i="20"/>
  <c r="Z793" i="20"/>
  <c r="Z861" i="20"/>
  <c r="Z939" i="20"/>
  <c r="Z985" i="20"/>
  <c r="Z54" i="20"/>
  <c r="Z64" i="20"/>
  <c r="Z238" i="20"/>
  <c r="Z224" i="20"/>
  <c r="Z258" i="20"/>
  <c r="Z460" i="20"/>
  <c r="Z429" i="20"/>
  <c r="Z440" i="20"/>
  <c r="Z559" i="20"/>
  <c r="Z618" i="20"/>
  <c r="Z679" i="20"/>
  <c r="Z727" i="20"/>
  <c r="Z846" i="20"/>
  <c r="Z868" i="20"/>
  <c r="Z944" i="20"/>
  <c r="Z1006" i="20"/>
  <c r="Z105" i="20"/>
  <c r="Z162" i="20"/>
  <c r="Z206" i="20"/>
  <c r="Z352" i="20"/>
  <c r="Z374" i="20"/>
  <c r="Z513" i="20"/>
  <c r="Z619" i="20"/>
  <c r="Z847" i="20"/>
  <c r="Z1002" i="20"/>
  <c r="Z942" i="20"/>
  <c r="Z271" i="20"/>
  <c r="Z604" i="20"/>
  <c r="Z860" i="20"/>
  <c r="Z317" i="20"/>
  <c r="Z647" i="20"/>
  <c r="Z991" i="20"/>
  <c r="Z261" i="20"/>
  <c r="Z564" i="20"/>
  <c r="Z898" i="20"/>
  <c r="Z357" i="20"/>
  <c r="Z791" i="20"/>
  <c r="Z49" i="20"/>
  <c r="Z427" i="20"/>
  <c r="Z907" i="20"/>
  <c r="Z393" i="20"/>
  <c r="Z795" i="20"/>
  <c r="Z62" i="20"/>
  <c r="Z684" i="20"/>
  <c r="Z100" i="20"/>
  <c r="Z310" i="20"/>
  <c r="Z70" i="20"/>
  <c r="Z184" i="20"/>
  <c r="Z301" i="20"/>
  <c r="Z345" i="20"/>
  <c r="Z396" i="20"/>
  <c r="Z515" i="20"/>
  <c r="Z527" i="20"/>
  <c r="Z584" i="20"/>
  <c r="Z631" i="20"/>
  <c r="Z692" i="20"/>
  <c r="Z796" i="20"/>
  <c r="Z834" i="20"/>
  <c r="Z881" i="20"/>
  <c r="Z959" i="20"/>
  <c r="Z48" i="20"/>
  <c r="Z96" i="20"/>
  <c r="Z129" i="20"/>
  <c r="Z256" i="20"/>
  <c r="Z290" i="20"/>
  <c r="Z341" i="20"/>
  <c r="Z461" i="20"/>
  <c r="Z472" i="20"/>
  <c r="Z534" i="20"/>
  <c r="Z674" i="20"/>
  <c r="Z711" i="20"/>
  <c r="Z839" i="20"/>
  <c r="Z813" i="20"/>
  <c r="Z900" i="20"/>
  <c r="Z935" i="20"/>
  <c r="Z1005" i="20"/>
  <c r="Z40" i="20"/>
  <c r="Z180" i="20"/>
  <c r="Z194" i="20"/>
  <c r="Z286" i="20"/>
  <c r="Z234" i="20"/>
  <c r="Z406" i="20"/>
  <c r="Z428" i="20"/>
  <c r="Z641" i="20"/>
  <c r="Z583" i="20"/>
  <c r="Z594" i="20"/>
  <c r="Z712" i="20"/>
  <c r="Z782" i="20"/>
  <c r="Z822" i="20"/>
  <c r="Z901" i="20"/>
  <c r="Z954" i="20"/>
  <c r="Z1007" i="20"/>
  <c r="Z106" i="20"/>
  <c r="Z197" i="20"/>
  <c r="Z279" i="20"/>
  <c r="Z235" i="20"/>
  <c r="Z399" i="20"/>
  <c r="Z436" i="20"/>
  <c r="Z571" i="20"/>
  <c r="Z578" i="20"/>
  <c r="Z633" i="20"/>
  <c r="Z669" i="20"/>
  <c r="Z766" i="20"/>
  <c r="Z785" i="20"/>
  <c r="Z853" i="20"/>
  <c r="Z933" i="20"/>
  <c r="Z986" i="20"/>
  <c r="Z51" i="20"/>
  <c r="Z92" i="20"/>
  <c r="Z89" i="20"/>
  <c r="Z146" i="20"/>
  <c r="Z190" i="20"/>
  <c r="Z307" i="20"/>
  <c r="Z358" i="20"/>
  <c r="Z378" i="20"/>
  <c r="Z497" i="20"/>
  <c r="Z536" i="20"/>
  <c r="Z603" i="20"/>
  <c r="Z714" i="20"/>
  <c r="Z720" i="20"/>
  <c r="Z792" i="20"/>
  <c r="Z859" i="20"/>
  <c r="Z955" i="20"/>
  <c r="Z1033" i="20"/>
  <c r="Z36" i="20"/>
  <c r="Z128" i="20"/>
  <c r="Z161" i="20"/>
  <c r="Z288" i="20"/>
  <c r="Z344" i="20"/>
  <c r="Z373" i="20"/>
  <c r="Z493" i="20"/>
  <c r="Z504" i="20"/>
  <c r="Z566" i="20"/>
  <c r="Z617" i="20"/>
  <c r="Z686" i="20"/>
  <c r="Z750" i="20"/>
  <c r="Z845" i="20"/>
  <c r="Z929" i="20"/>
  <c r="Z981" i="20"/>
  <c r="Z1016" i="20"/>
  <c r="Z72" i="20"/>
  <c r="Z270" i="20"/>
  <c r="Z232" i="20"/>
  <c r="Z266" i="20"/>
  <c r="Z524" i="20"/>
  <c r="Z437" i="20"/>
  <c r="Z448" i="20"/>
  <c r="Z567" i="20"/>
  <c r="Z626" i="20"/>
  <c r="Z687" i="20"/>
  <c r="Z735" i="20"/>
  <c r="Z866" i="20"/>
  <c r="Z952" i="20"/>
  <c r="Z1024" i="20"/>
  <c r="Z150" i="20"/>
  <c r="Z1009" i="20"/>
  <c r="Z430" i="20"/>
  <c r="Z850" i="20"/>
  <c r="Z140" i="20"/>
  <c r="Z356" i="20"/>
  <c r="Z648" i="20"/>
  <c r="Z112" i="20"/>
  <c r="Z488" i="20"/>
  <c r="Z927" i="20"/>
  <c r="Z217" i="20"/>
  <c r="Z651" i="20"/>
  <c r="Z101" i="20"/>
  <c r="Z697" i="20"/>
  <c r="Z176" i="20"/>
  <c r="Z788" i="20"/>
  <c r="Z67" i="20"/>
  <c r="Z117" i="20"/>
  <c r="Z147" i="20"/>
  <c r="Z135" i="20"/>
  <c r="Z252" i="20"/>
  <c r="Z409" i="20"/>
  <c r="Z339" i="20"/>
  <c r="Z458" i="20"/>
  <c r="Z478" i="20"/>
  <c r="Z590" i="20"/>
  <c r="Z638" i="20"/>
  <c r="Z691" i="20"/>
  <c r="Z816" i="20"/>
  <c r="Z849" i="20"/>
  <c r="Z872" i="20"/>
  <c r="Z975" i="20"/>
  <c r="F62" i="14"/>
  <c r="Z156" i="20"/>
  <c r="Z63" i="20"/>
  <c r="Z193" i="20"/>
  <c r="Z320" i="20"/>
  <c r="Z241" i="20"/>
  <c r="Z405" i="20"/>
  <c r="Z525" i="20"/>
  <c r="Z535" i="20"/>
  <c r="Z541" i="20"/>
  <c r="Z627" i="20"/>
  <c r="Z718" i="20"/>
  <c r="Z799" i="20"/>
  <c r="Z828" i="20"/>
  <c r="Z883" i="20"/>
  <c r="Z941" i="20"/>
  <c r="Z1023" i="20"/>
  <c r="Z84" i="20"/>
  <c r="Z104" i="20"/>
  <c r="Z137" i="20"/>
  <c r="Z264" i="20"/>
  <c r="Z298" i="20"/>
  <c r="Z349" i="20"/>
  <c r="Z469" i="20"/>
  <c r="Z480" i="20"/>
  <c r="Z542" i="20"/>
  <c r="Z593" i="20"/>
  <c r="Z731" i="20"/>
  <c r="Z726" i="20"/>
  <c r="Z821" i="20"/>
  <c r="Z908" i="20"/>
  <c r="Z943" i="20"/>
  <c r="Z1013" i="20"/>
  <c r="Z81" i="20"/>
  <c r="Z138" i="20"/>
  <c r="Z182" i="20"/>
  <c r="Z299" i="20"/>
  <c r="Z350" i="20"/>
  <c r="Z370" i="20"/>
  <c r="Z489" i="20"/>
  <c r="Z607" i="20"/>
  <c r="Z595" i="20"/>
  <c r="Z706" i="20"/>
  <c r="Z757" i="20"/>
  <c r="Z784" i="20"/>
  <c r="Z851" i="20"/>
  <c r="Z931" i="20"/>
  <c r="Z1011" i="20"/>
  <c r="Z196" i="20"/>
  <c r="Z47" i="20"/>
  <c r="Z278" i="20"/>
  <c r="Z210" i="20"/>
  <c r="Z321" i="20"/>
  <c r="Z250" i="20"/>
  <c r="Z422" i="20"/>
  <c r="Z623" i="20"/>
  <c r="Z432" i="20"/>
  <c r="Z551" i="20"/>
  <c r="Z610" i="20"/>
  <c r="Z756" i="20"/>
  <c r="Z719" i="20"/>
  <c r="Z838" i="20"/>
  <c r="Z947" i="20"/>
  <c r="Z936" i="20"/>
  <c r="Z998" i="20"/>
  <c r="Z76" i="20"/>
  <c r="Z95" i="20"/>
  <c r="Z223" i="20"/>
  <c r="Z221" i="20"/>
  <c r="Z273" i="20"/>
  <c r="Z516" i="20"/>
  <c r="Z435" i="20"/>
  <c r="Z447" i="20"/>
  <c r="Z573" i="20"/>
  <c r="Z659" i="20"/>
  <c r="Z685" i="20"/>
  <c r="Z741" i="20"/>
  <c r="Z803" i="20"/>
  <c r="Z915" i="20"/>
  <c r="Z962" i="20"/>
  <c r="Z1021" i="20"/>
  <c r="Z171" i="20"/>
  <c r="Z155" i="20"/>
  <c r="Z169" i="20"/>
  <c r="Z296" i="20"/>
  <c r="Z408" i="20"/>
  <c r="Z381" i="20"/>
  <c r="Z501" i="20"/>
  <c r="Z512" i="20"/>
  <c r="Z574" i="20"/>
  <c r="Z625" i="20"/>
  <c r="Z694" i="20"/>
  <c r="Z758" i="20"/>
  <c r="Z855" i="20"/>
  <c r="Z965" i="20"/>
  <c r="Z267" i="20"/>
  <c r="Z644" i="20"/>
  <c r="Z69" i="20"/>
  <c r="Z412" i="20"/>
  <c r="Z763" i="20"/>
  <c r="Z50" i="20"/>
  <c r="Z475" i="20"/>
  <c r="Z843" i="20"/>
  <c r="Z306" i="20"/>
  <c r="Z550" i="20"/>
  <c r="Z951" i="20"/>
  <c r="Z476" i="20"/>
  <c r="Z677" i="20"/>
  <c r="Z118" i="20"/>
  <c r="Z462" i="20"/>
  <c r="Z966" i="20"/>
  <c r="Z388" i="20"/>
  <c r="Z826" i="20"/>
  <c r="Z108" i="20"/>
  <c r="Z74" i="20"/>
  <c r="Z165" i="20"/>
  <c r="Z199" i="20"/>
  <c r="Z316" i="20"/>
  <c r="Z367" i="20"/>
  <c r="Z403" i="20"/>
  <c r="Z522" i="20"/>
  <c r="Z546" i="20"/>
  <c r="Z597" i="20"/>
  <c r="Z637" i="20"/>
  <c r="Z738" i="20"/>
  <c r="Z870" i="20"/>
  <c r="Z895" i="20"/>
  <c r="Z934" i="20"/>
  <c r="Z979" i="20"/>
  <c r="Z43" i="20"/>
  <c r="Z127" i="20"/>
  <c r="Z136" i="20"/>
  <c r="Z253" i="20"/>
  <c r="Z305" i="20"/>
  <c r="Z348" i="20"/>
  <c r="Z467" i="20"/>
  <c r="Z479" i="20"/>
  <c r="Z556" i="20"/>
  <c r="Z640" i="20"/>
  <c r="Z717" i="20"/>
  <c r="Z775" i="20"/>
  <c r="Z835" i="20"/>
  <c r="Z890" i="20"/>
  <c r="Z969" i="20"/>
  <c r="Z39" i="20"/>
  <c r="Z71" i="20"/>
  <c r="Z201" i="20"/>
  <c r="Z328" i="20"/>
  <c r="Z249" i="20"/>
  <c r="Z413" i="20"/>
  <c r="Z539" i="20"/>
  <c r="Z555" i="20"/>
  <c r="Z549" i="20"/>
  <c r="Z635" i="20"/>
  <c r="Z748" i="20"/>
  <c r="Z903" i="20"/>
  <c r="Z836" i="20"/>
  <c r="Z891" i="20"/>
  <c r="Z949" i="20"/>
  <c r="Z1031" i="20"/>
  <c r="Z212" i="20"/>
  <c r="Z202" i="20"/>
  <c r="Z318" i="20"/>
  <c r="Z242" i="20"/>
  <c r="Z414" i="20"/>
  <c r="Z492" i="20"/>
  <c r="Z424" i="20"/>
  <c r="Z599" i="20"/>
  <c r="Z602" i="20"/>
  <c r="Z724" i="20"/>
  <c r="Z783" i="20"/>
  <c r="Z830" i="20"/>
  <c r="Z909" i="20"/>
  <c r="Z983" i="20"/>
  <c r="Z1017" i="20"/>
  <c r="Z139" i="20"/>
  <c r="Z120" i="20"/>
  <c r="Z153" i="20"/>
  <c r="Z280" i="20"/>
  <c r="Z314" i="20"/>
  <c r="Z365" i="20"/>
  <c r="Z485" i="20"/>
  <c r="Z496" i="20"/>
  <c r="Z558" i="20"/>
  <c r="Z609" i="20"/>
  <c r="Z678" i="20"/>
  <c r="Z742" i="20"/>
  <c r="Z837" i="20"/>
  <c r="Z928" i="20"/>
  <c r="Z957" i="20"/>
  <c r="Z1027" i="20"/>
  <c r="Z83" i="20"/>
  <c r="Z246" i="20"/>
  <c r="Z168" i="20"/>
  <c r="Z285" i="20"/>
  <c r="Z329" i="20"/>
  <c r="Z380" i="20"/>
  <c r="Z499" i="20"/>
  <c r="Z511" i="20"/>
  <c r="Z587" i="20"/>
  <c r="Z672" i="20"/>
  <c r="Z676" i="20"/>
  <c r="Z780" i="20"/>
  <c r="Z818" i="20"/>
  <c r="Z945" i="20"/>
  <c r="Z976" i="20"/>
  <c r="Z59" i="20"/>
  <c r="Z103" i="20"/>
  <c r="Z255" i="20"/>
  <c r="Z229" i="20"/>
  <c r="Z281" i="20"/>
  <c r="Z324" i="20"/>
  <c r="Z443" i="20"/>
  <c r="Z455" i="20"/>
  <c r="Z581" i="20"/>
  <c r="Z667" i="20"/>
  <c r="Z693" i="20"/>
  <c r="Z749" i="20"/>
  <c r="Z811" i="20"/>
  <c r="Z948" i="20"/>
  <c r="Z970" i="20"/>
  <c r="Z1029" i="20"/>
  <c r="Z203" i="20"/>
  <c r="Z338" i="20"/>
  <c r="Z553" i="20"/>
  <c r="Z840" i="20"/>
  <c r="Z200" i="20"/>
  <c r="Z531" i="20"/>
  <c r="Z708" i="20"/>
  <c r="Z313" i="20"/>
  <c r="Z723" i="20"/>
  <c r="Z601" i="20"/>
  <c r="Z1019" i="20"/>
  <c r="Z452" i="20"/>
  <c r="Z858" i="20"/>
  <c r="Z236" i="20"/>
  <c r="Z675" i="20"/>
  <c r="Z115" i="20"/>
  <c r="Z507" i="20"/>
  <c r="Z873" i="20"/>
  <c r="Z231" i="20"/>
  <c r="Z113" i="20"/>
  <c r="Z170" i="20"/>
  <c r="Z214" i="20"/>
  <c r="Z416" i="20"/>
  <c r="Z382" i="20"/>
  <c r="Z402" i="20"/>
  <c r="Z521" i="20"/>
  <c r="Z560" i="20"/>
  <c r="Z630" i="20"/>
  <c r="Z688" i="20"/>
  <c r="Z744" i="20"/>
  <c r="Z863" i="20"/>
  <c r="Z877" i="20"/>
  <c r="Z930" i="20"/>
  <c r="Z1010" i="20"/>
  <c r="Z132" i="20"/>
  <c r="Z211" i="20"/>
  <c r="Z151" i="20"/>
  <c r="Z268" i="20"/>
  <c r="Z484" i="20"/>
  <c r="Z355" i="20"/>
  <c r="Z474" i="20"/>
  <c r="Z494" i="20"/>
  <c r="Z606" i="20"/>
  <c r="Z654" i="20"/>
  <c r="Z707" i="20"/>
  <c r="Z762" i="20"/>
  <c r="Z857" i="20"/>
  <c r="Z888" i="20"/>
  <c r="Z990" i="20"/>
  <c r="Z77" i="20"/>
  <c r="Z94" i="20"/>
  <c r="Z208" i="20"/>
  <c r="Z368" i="20"/>
  <c r="Z369" i="20"/>
  <c r="Z420" i="20"/>
  <c r="Z579" i="20"/>
  <c r="Z438" i="20"/>
  <c r="Z608" i="20"/>
  <c r="Z655" i="20"/>
  <c r="Z716" i="20"/>
  <c r="Z771" i="20"/>
  <c r="Z809" i="20"/>
  <c r="Z905" i="20"/>
  <c r="Z992" i="20"/>
  <c r="Z44" i="20"/>
  <c r="Z79" i="20"/>
  <c r="Z209" i="20"/>
  <c r="Z392" i="20"/>
  <c r="Z257" i="20"/>
  <c r="Z421" i="20"/>
  <c r="Z540" i="20"/>
  <c r="Z431" i="20"/>
  <c r="Z557" i="20"/>
  <c r="Z643" i="20"/>
  <c r="Z807" i="20"/>
  <c r="Z725" i="20"/>
  <c r="Z844" i="20"/>
  <c r="Z899" i="20"/>
  <c r="Z963" i="20"/>
  <c r="Z1022" i="20"/>
  <c r="Z56" i="20"/>
  <c r="Z204" i="20"/>
  <c r="Z160" i="20"/>
  <c r="Z277" i="20"/>
  <c r="Z400" i="20"/>
  <c r="Z372" i="20"/>
  <c r="Z491" i="20"/>
  <c r="Z503" i="20"/>
  <c r="Z580" i="20"/>
  <c r="Z664" i="20"/>
  <c r="Z759" i="20"/>
  <c r="Z772" i="20"/>
  <c r="Z810" i="20"/>
  <c r="Z914" i="20"/>
  <c r="Z968" i="20"/>
  <c r="Z58" i="20"/>
  <c r="Z149" i="20"/>
  <c r="Z183" i="20"/>
  <c r="Z300" i="20"/>
  <c r="Z351" i="20"/>
  <c r="Z387" i="20"/>
  <c r="Z506" i="20"/>
  <c r="Z526" i="20"/>
  <c r="Z698" i="20"/>
  <c r="Z713" i="20"/>
  <c r="Z722" i="20"/>
  <c r="Z794" i="20"/>
  <c r="Z856" i="20"/>
  <c r="Z918" i="20"/>
  <c r="Z988" i="20"/>
  <c r="Z109" i="20"/>
  <c r="Z126" i="20"/>
  <c r="Z294" i="20"/>
  <c r="Z244" i="20"/>
  <c r="Z401" i="20"/>
  <c r="Z331" i="20"/>
  <c r="Z450" i="20"/>
  <c r="Z470" i="20"/>
  <c r="Z666" i="20"/>
  <c r="Z739" i="20"/>
  <c r="Z683" i="20"/>
  <c r="Z804" i="20"/>
  <c r="Z841" i="20"/>
  <c r="Z921" i="20"/>
  <c r="Z974" i="20"/>
  <c r="Z894" i="20"/>
  <c r="Z996" i="20"/>
  <c r="Z66" i="20"/>
  <c r="Z191" i="20"/>
  <c r="Z359" i="20"/>
  <c r="Z514" i="20"/>
  <c r="Z589" i="20"/>
  <c r="Z629" i="20"/>
  <c r="Z823" i="20"/>
  <c r="Z926" i="20"/>
  <c r="Z145" i="20"/>
  <c r="Z87" i="20"/>
  <c r="Z565" i="20"/>
  <c r="Z1030" i="20"/>
  <c r="Z442" i="20"/>
  <c r="Z920" i="20"/>
  <c r="Z337" i="20"/>
  <c r="Z690" i="20"/>
  <c r="AO44" i="14"/>
  <c r="BJ44" i="14" s="1"/>
  <c r="G29" i="7"/>
  <c r="U37" i="14"/>
  <c r="W37" i="14" s="1"/>
  <c r="AM37" i="14"/>
  <c r="AA37" i="14"/>
  <c r="AC37" i="14" s="1"/>
  <c r="AG37" i="14"/>
  <c r="AI37" i="14" s="1"/>
  <c r="AE972" i="20"/>
  <c r="AE893" i="20"/>
  <c r="AE908" i="20"/>
  <c r="AE843" i="20"/>
  <c r="AE794" i="20"/>
  <c r="AE698" i="20"/>
  <c r="AE651" i="20"/>
  <c r="AE618" i="20"/>
  <c r="AE573" i="20"/>
  <c r="AE500" i="20"/>
  <c r="AE519" i="20"/>
  <c r="AE415" i="20"/>
  <c r="AE378" i="20"/>
  <c r="AE310" i="20"/>
  <c r="AE365" i="20"/>
  <c r="AE156" i="20"/>
  <c r="AE268" i="20"/>
  <c r="AE94" i="20"/>
  <c r="AE36" i="20"/>
  <c r="AE997" i="20"/>
  <c r="AE966" i="20"/>
  <c r="AE939" i="20"/>
  <c r="AE903" i="20"/>
  <c r="AE859" i="20"/>
  <c r="AE849" i="20"/>
  <c r="AE792" i="20"/>
  <c r="AE763" i="20"/>
  <c r="AE684" i="20"/>
  <c r="AE632" i="20"/>
  <c r="AE597" i="20"/>
  <c r="AE575" i="20"/>
  <c r="AE485" i="20"/>
  <c r="AE466" i="20"/>
  <c r="AE385" i="20"/>
  <c r="AE422" i="20"/>
  <c r="AE296" i="20"/>
  <c r="AE163" i="20"/>
  <c r="AE134" i="20"/>
  <c r="AE100" i="20"/>
  <c r="AE161" i="20"/>
  <c r="AE1010" i="20"/>
  <c r="AE637" i="20"/>
  <c r="AE470" i="20"/>
  <c r="AE521" i="20"/>
  <c r="AE281" i="20"/>
  <c r="AE205" i="20"/>
  <c r="AE48" i="20"/>
  <c r="AE128" i="20"/>
  <c r="AE1019" i="20"/>
  <c r="AE960" i="20"/>
  <c r="AE951" i="20"/>
  <c r="AE896" i="20"/>
  <c r="AE847" i="20"/>
  <c r="AE798" i="20"/>
  <c r="AE740" i="20"/>
  <c r="AE683" i="20"/>
  <c r="AE644" i="20"/>
  <c r="AE603" i="20"/>
  <c r="AE582" i="20"/>
  <c r="AE560" i="20"/>
  <c r="AE530" i="20"/>
  <c r="AE321" i="20"/>
  <c r="AE358" i="20"/>
  <c r="AE232" i="20"/>
  <c r="AE251" i="20"/>
  <c r="AE183" i="20"/>
  <c r="AE117" i="20"/>
  <c r="AE243" i="20"/>
  <c r="AE992" i="20"/>
  <c r="AE916" i="20"/>
  <c r="AE854" i="20"/>
  <c r="AE804" i="20"/>
  <c r="AE754" i="20"/>
  <c r="AE697" i="20"/>
  <c r="AE650" i="20"/>
  <c r="AE625" i="20"/>
  <c r="AE539" i="20"/>
  <c r="AE436" i="20"/>
  <c r="AE456" i="20"/>
  <c r="AE351" i="20"/>
  <c r="AE371" i="20"/>
  <c r="AE246" i="20"/>
  <c r="AE266" i="20"/>
  <c r="AE244" i="20"/>
  <c r="AE162" i="20"/>
  <c r="AE373" i="20"/>
  <c r="AE74" i="20"/>
  <c r="AE1004" i="20"/>
  <c r="AE920" i="20"/>
  <c r="AE913" i="20"/>
  <c r="AE850" i="20"/>
  <c r="AE785" i="20"/>
  <c r="AE712" i="20"/>
  <c r="AE657" i="20"/>
  <c r="AE654" i="20"/>
  <c r="AE538" i="20"/>
  <c r="AE515" i="20"/>
  <c r="AE455" i="20"/>
  <c r="AE400" i="20"/>
  <c r="AE364" i="20"/>
  <c r="AE303" i="20"/>
  <c r="AE326" i="20"/>
  <c r="AE141" i="20"/>
  <c r="AE59" i="20"/>
  <c r="AE43" i="20"/>
  <c r="AE54" i="20"/>
  <c r="AE1006" i="20"/>
  <c r="AE936" i="20"/>
  <c r="AE898" i="20"/>
  <c r="AE840" i="20"/>
  <c r="AE783" i="20"/>
  <c r="AE733" i="20"/>
  <c r="AE685" i="20"/>
  <c r="AE695" i="20"/>
  <c r="AE545" i="20"/>
  <c r="AE451" i="20"/>
  <c r="AE520" i="20"/>
  <c r="AE336" i="20"/>
  <c r="AE465" i="20"/>
  <c r="AE239" i="20"/>
  <c r="AE261" i="20"/>
  <c r="AE198" i="20"/>
  <c r="AE123" i="20"/>
  <c r="AE103" i="20"/>
  <c r="AE1025" i="20"/>
  <c r="AE47" i="20"/>
  <c r="AE170" i="20"/>
  <c r="AE276" i="20"/>
  <c r="AE240" i="20"/>
  <c r="AE372" i="20"/>
  <c r="AE408" i="20"/>
  <c r="AE527" i="20"/>
  <c r="AE612" i="20"/>
  <c r="AE631" i="20"/>
  <c r="AE658" i="20"/>
  <c r="AE764" i="20"/>
  <c r="AE837" i="20"/>
  <c r="AE884" i="20"/>
  <c r="AE970" i="20"/>
  <c r="AE975" i="20"/>
  <c r="AE119" i="20"/>
  <c r="AE176" i="20"/>
  <c r="AE172" i="20"/>
  <c r="AE297" i="20"/>
  <c r="AE481" i="20"/>
  <c r="AE352" i="20"/>
  <c r="AE471" i="20"/>
  <c r="AE532" i="20"/>
  <c r="AE619" i="20"/>
  <c r="AE667" i="20"/>
  <c r="AE719" i="20"/>
  <c r="AE820" i="20"/>
  <c r="AE875" i="20"/>
  <c r="AE909" i="20"/>
  <c r="AE985" i="20"/>
  <c r="AE127" i="20"/>
  <c r="AE208" i="20"/>
  <c r="AE180" i="20"/>
  <c r="AE305" i="20"/>
  <c r="AE324" i="20"/>
  <c r="AE360" i="20"/>
  <c r="AE479" i="20"/>
  <c r="AE535" i="20"/>
  <c r="AE655" i="20"/>
  <c r="AE679" i="20"/>
  <c r="AE727" i="20"/>
  <c r="AE758" i="20"/>
  <c r="AE907" i="20"/>
  <c r="AE942" i="20"/>
  <c r="AE1001" i="20"/>
  <c r="AE65" i="20"/>
  <c r="AE137" i="20"/>
  <c r="AE173" i="20"/>
  <c r="AE298" i="20"/>
  <c r="AE473" i="20"/>
  <c r="AE353" i="20"/>
  <c r="AE488" i="20"/>
  <c r="AE531" i="20"/>
  <c r="AE577" i="20"/>
  <c r="AE669" i="20"/>
  <c r="AE752" i="20"/>
  <c r="AE760" i="20"/>
  <c r="AE815" i="20"/>
  <c r="AE886" i="20"/>
  <c r="AE973" i="20"/>
  <c r="AE35" i="20"/>
  <c r="AE53" i="20"/>
  <c r="AE57" i="20"/>
  <c r="AE76" i="20"/>
  <c r="AE284" i="20"/>
  <c r="AE242" i="20"/>
  <c r="AE286" i="20"/>
  <c r="AE418" i="20"/>
  <c r="AE432" i="20"/>
  <c r="AE476" i="20"/>
  <c r="AE578" i="20"/>
  <c r="AE672" i="20"/>
  <c r="AE745" i="20"/>
  <c r="AE761" i="20"/>
  <c r="AE816" i="20"/>
  <c r="AE879" i="20"/>
  <c r="AE1009" i="20"/>
  <c r="AE1017" i="20"/>
  <c r="AE112" i="20"/>
  <c r="AE40" i="20"/>
  <c r="AE182" i="20"/>
  <c r="AE309" i="20"/>
  <c r="AE230" i="20"/>
  <c r="AE362" i="20"/>
  <c r="AE514" i="20"/>
  <c r="AE552" i="20"/>
  <c r="AE670" i="20"/>
  <c r="AE622" i="20"/>
  <c r="AE787" i="20"/>
  <c r="AE738" i="20"/>
  <c r="AE833" i="20"/>
  <c r="AE880" i="20"/>
  <c r="AE946" i="20"/>
  <c r="AE1020" i="20"/>
  <c r="AE39" i="20"/>
  <c r="AE154" i="20"/>
  <c r="AE212" i="20"/>
  <c r="AE224" i="20"/>
  <c r="AE356" i="20"/>
  <c r="AE392" i="20"/>
  <c r="AE511" i="20"/>
  <c r="AE567" i="20"/>
  <c r="AE610" i="20"/>
  <c r="AE642" i="20"/>
  <c r="AE762" i="20"/>
  <c r="AE790" i="20"/>
  <c r="AE851" i="20"/>
  <c r="AE931" i="20"/>
  <c r="AE984" i="20"/>
  <c r="AE425" i="20"/>
  <c r="AE523" i="20"/>
  <c r="AE901" i="20"/>
  <c r="AE233" i="20"/>
  <c r="AE713" i="20"/>
  <c r="AE83" i="20"/>
  <c r="AE621" i="20"/>
  <c r="AE963" i="20"/>
  <c r="AE424" i="20"/>
  <c r="AE871" i="20"/>
  <c r="AE222" i="20"/>
  <c r="AE730" i="20"/>
  <c r="AE267" i="20"/>
  <c r="AE572" i="20"/>
  <c r="AE994" i="20"/>
  <c r="AE328" i="20"/>
  <c r="AE846" i="20"/>
  <c r="AE42" i="20"/>
  <c r="AE102" i="20"/>
  <c r="AE300" i="20"/>
  <c r="AE171" i="20"/>
  <c r="AE304" i="20"/>
  <c r="AE529" i="20"/>
  <c r="AE359" i="20"/>
  <c r="AE478" i="20"/>
  <c r="AE588" i="20"/>
  <c r="AE647" i="20"/>
  <c r="AE665" i="20"/>
  <c r="AE741" i="20"/>
  <c r="AE812" i="20"/>
  <c r="AE856" i="20"/>
  <c r="AE928" i="20"/>
  <c r="AE1000" i="20"/>
  <c r="AE51" i="20"/>
  <c r="AE178" i="20"/>
  <c r="AE308" i="20"/>
  <c r="AE248" i="20"/>
  <c r="AE380" i="20"/>
  <c r="AE416" i="20"/>
  <c r="AE568" i="20"/>
  <c r="AE534" i="20"/>
  <c r="AE662" i="20"/>
  <c r="AE666" i="20"/>
  <c r="AE726" i="20"/>
  <c r="AE757" i="20"/>
  <c r="AE858" i="20"/>
  <c r="AE922" i="20"/>
  <c r="AE983" i="20"/>
  <c r="AE55" i="20"/>
  <c r="AE186" i="20"/>
  <c r="AE381" i="20"/>
  <c r="AE256" i="20"/>
  <c r="AE388" i="20"/>
  <c r="AE433" i="20"/>
  <c r="AE430" i="20"/>
  <c r="AE542" i="20"/>
  <c r="AE585" i="20"/>
  <c r="AE674" i="20"/>
  <c r="AE734" i="20"/>
  <c r="AE765" i="20"/>
  <c r="AE866" i="20"/>
  <c r="AE930" i="20"/>
  <c r="AE991" i="20"/>
  <c r="AE38" i="20"/>
  <c r="AE91" i="20"/>
  <c r="AE291" i="20"/>
  <c r="AE249" i="20"/>
  <c r="AE390" i="20"/>
  <c r="AE417" i="20"/>
  <c r="AE576" i="20"/>
  <c r="AE483" i="20"/>
  <c r="AE630" i="20"/>
  <c r="AE694" i="20"/>
  <c r="AE680" i="20"/>
  <c r="AE845" i="20"/>
  <c r="AE822" i="20"/>
  <c r="AE945" i="20"/>
  <c r="AE971" i="20"/>
  <c r="AE106" i="20"/>
  <c r="AE114" i="20"/>
  <c r="AE169" i="20"/>
  <c r="AE181" i="20"/>
  <c r="AE306" i="20"/>
  <c r="AE334" i="20"/>
  <c r="AE361" i="20"/>
  <c r="AE496" i="20"/>
  <c r="AE427" i="20"/>
  <c r="AE584" i="20"/>
  <c r="AE687" i="20"/>
  <c r="AE788" i="20"/>
  <c r="AE768" i="20"/>
  <c r="AE823" i="20"/>
  <c r="AE894" i="20"/>
  <c r="AE978" i="20"/>
  <c r="AE58" i="20"/>
  <c r="AE84" i="20"/>
  <c r="AE316" i="20"/>
  <c r="AE250" i="20"/>
  <c r="AE294" i="20"/>
  <c r="AE449" i="20"/>
  <c r="AE440" i="20"/>
  <c r="AE484" i="20"/>
  <c r="AE583" i="20"/>
  <c r="AE678" i="20"/>
  <c r="AE682" i="20"/>
  <c r="AE769" i="20"/>
  <c r="AE824" i="20"/>
  <c r="AE887" i="20"/>
  <c r="AE1022" i="20"/>
  <c r="AE292" i="20"/>
  <c r="AE86" i="20"/>
  <c r="AE236" i="20"/>
  <c r="AE155" i="20"/>
  <c r="AE288" i="20"/>
  <c r="AE420" i="20"/>
  <c r="AE343" i="20"/>
  <c r="AE462" i="20"/>
  <c r="AE574" i="20"/>
  <c r="AE617" i="20"/>
  <c r="AE649" i="20"/>
  <c r="AE725" i="20"/>
  <c r="AE797" i="20"/>
  <c r="AE876" i="20"/>
  <c r="AE950" i="20"/>
  <c r="AE1005" i="20"/>
  <c r="AE96" i="20"/>
  <c r="AE209" i="20"/>
  <c r="AE175" i="20"/>
  <c r="AE219" i="20"/>
  <c r="AE231" i="20"/>
  <c r="AE363" i="20"/>
  <c r="AE407" i="20"/>
  <c r="AE526" i="20"/>
  <c r="AE565" i="20"/>
  <c r="AE677" i="20"/>
  <c r="AE732" i="20"/>
  <c r="AE835" i="20"/>
  <c r="AE943" i="20"/>
  <c r="AE996" i="20"/>
  <c r="AE344" i="20"/>
  <c r="AE611" i="20"/>
  <c r="AE998" i="20"/>
  <c r="AE401" i="20"/>
  <c r="AE801" i="20"/>
  <c r="AE259" i="20"/>
  <c r="AE668" i="20"/>
  <c r="AE68" i="20"/>
  <c r="AE468" i="20"/>
  <c r="AE974" i="20"/>
  <c r="AE301" i="20"/>
  <c r="AE614" i="20"/>
  <c r="AE938" i="20"/>
  <c r="AE419" i="20"/>
  <c r="AE834" i="20"/>
  <c r="AE148" i="20"/>
  <c r="AE507" i="20"/>
  <c r="AE987" i="20"/>
  <c r="AE81" i="20"/>
  <c r="AE61" i="20"/>
  <c r="AE191" i="20"/>
  <c r="AE283" i="20"/>
  <c r="AE247" i="20"/>
  <c r="AE379" i="20"/>
  <c r="AE423" i="20"/>
  <c r="AE429" i="20"/>
  <c r="AE581" i="20"/>
  <c r="AE591" i="20"/>
  <c r="AE693" i="20"/>
  <c r="AE748" i="20"/>
  <c r="AE863" i="20"/>
  <c r="AE906" i="20"/>
  <c r="AE941" i="20"/>
  <c r="AE1012" i="20"/>
  <c r="AE50" i="20"/>
  <c r="AE110" i="20"/>
  <c r="AE135" i="20"/>
  <c r="AE179" i="20"/>
  <c r="AE312" i="20"/>
  <c r="AE323" i="20"/>
  <c r="AE367" i="20"/>
  <c r="AE486" i="20"/>
  <c r="AE604" i="20"/>
  <c r="AE592" i="20"/>
  <c r="AE673" i="20"/>
  <c r="AE749" i="20"/>
  <c r="AE844" i="20"/>
  <c r="AE864" i="20"/>
  <c r="AE952" i="20"/>
  <c r="AE1008" i="20"/>
  <c r="AE118" i="20"/>
  <c r="AE143" i="20"/>
  <c r="AE187" i="20"/>
  <c r="AE320" i="20"/>
  <c r="AE331" i="20"/>
  <c r="AE375" i="20"/>
  <c r="AE494" i="20"/>
  <c r="AE533" i="20"/>
  <c r="AE600" i="20"/>
  <c r="AE703" i="20"/>
  <c r="AE778" i="20"/>
  <c r="AE803" i="20"/>
  <c r="AE883" i="20"/>
  <c r="AE953" i="20"/>
  <c r="AE1030" i="20"/>
  <c r="AE71" i="20"/>
  <c r="AE130" i="20"/>
  <c r="AE188" i="20"/>
  <c r="AE313" i="20"/>
  <c r="AE332" i="20"/>
  <c r="AE368" i="20"/>
  <c r="AE487" i="20"/>
  <c r="AE543" i="20"/>
  <c r="AE586" i="20"/>
  <c r="AE710" i="20"/>
  <c r="AE735" i="20"/>
  <c r="AE766" i="20"/>
  <c r="AE853" i="20"/>
  <c r="AE932" i="20"/>
  <c r="AE1013" i="20"/>
  <c r="AE160" i="20"/>
  <c r="AE79" i="20"/>
  <c r="AE99" i="20"/>
  <c r="AE132" i="20"/>
  <c r="AE257" i="20"/>
  <c r="AE398" i="20"/>
  <c r="AE441" i="20"/>
  <c r="AE431" i="20"/>
  <c r="AE491" i="20"/>
  <c r="AE663" i="20"/>
  <c r="AE718" i="20"/>
  <c r="AE688" i="20"/>
  <c r="AE759" i="20"/>
  <c r="AE830" i="20"/>
  <c r="AE869" i="20"/>
  <c r="AE977" i="20"/>
  <c r="AE122" i="20"/>
  <c r="AE201" i="20"/>
  <c r="AE189" i="20"/>
  <c r="AE314" i="20"/>
  <c r="AE342" i="20"/>
  <c r="AE369" i="20"/>
  <c r="AE504" i="20"/>
  <c r="AE435" i="20"/>
  <c r="AE736" i="20"/>
  <c r="AE628" i="20"/>
  <c r="AE681" i="20"/>
  <c r="AE776" i="20"/>
  <c r="AE831" i="20"/>
  <c r="AE902" i="20"/>
  <c r="AE986" i="20"/>
  <c r="AE627" i="20"/>
  <c r="AE890" i="20"/>
  <c r="AE463" i="20"/>
  <c r="AE374" i="20"/>
  <c r="AE918" i="20"/>
  <c r="AE475" i="20"/>
  <c r="AE89" i="20"/>
  <c r="AE570" i="20"/>
  <c r="AE80" i="20"/>
  <c r="AE525" i="20"/>
  <c r="AE1029" i="20"/>
  <c r="AE639" i="20"/>
  <c r="AE95" i="20"/>
  <c r="AE447" i="20"/>
  <c r="AE885" i="20"/>
  <c r="AE73" i="20"/>
  <c r="AE125" i="20"/>
  <c r="AE142" i="20"/>
  <c r="AE269" i="20"/>
  <c r="AE311" i="20"/>
  <c r="AE322" i="20"/>
  <c r="AE474" i="20"/>
  <c r="AE493" i="20"/>
  <c r="AE547" i="20"/>
  <c r="AE786" i="20"/>
  <c r="AE692" i="20"/>
  <c r="AE795" i="20"/>
  <c r="AE852" i="20"/>
  <c r="AE924" i="20"/>
  <c r="AE947" i="20"/>
  <c r="AE1016" i="20"/>
  <c r="AE113" i="20"/>
  <c r="AE69" i="20"/>
  <c r="AE199" i="20"/>
  <c r="AE315" i="20"/>
  <c r="AE255" i="20"/>
  <c r="AE387" i="20"/>
  <c r="AE489" i="20"/>
  <c r="AE437" i="20"/>
  <c r="AE596" i="20"/>
  <c r="AE599" i="20"/>
  <c r="AE701" i="20"/>
  <c r="AE756" i="20"/>
  <c r="AE802" i="20"/>
  <c r="AE914" i="20"/>
  <c r="AE949" i="20"/>
  <c r="AE995" i="20"/>
  <c r="AE200" i="20"/>
  <c r="AE77" i="20"/>
  <c r="AE207" i="20"/>
  <c r="AE221" i="20"/>
  <c r="AE263" i="20"/>
  <c r="AE395" i="20"/>
  <c r="AE426" i="20"/>
  <c r="AE445" i="20"/>
  <c r="AE548" i="20"/>
  <c r="AE607" i="20"/>
  <c r="AE709" i="20"/>
  <c r="AE723" i="20"/>
  <c r="AE810" i="20"/>
  <c r="AE873" i="20"/>
  <c r="AE969" i="20"/>
  <c r="AE1003" i="20"/>
  <c r="AE62" i="20"/>
  <c r="AE194" i="20"/>
  <c r="AE131" i="20"/>
  <c r="AE264" i="20"/>
  <c r="AE396" i="20"/>
  <c r="AE497" i="20"/>
  <c r="AE438" i="20"/>
  <c r="AE550" i="20"/>
  <c r="AE593" i="20"/>
  <c r="AE686" i="20"/>
  <c r="AE742" i="20"/>
  <c r="AE773" i="20"/>
  <c r="AE891" i="20"/>
  <c r="AE937" i="20"/>
  <c r="AE982" i="20"/>
  <c r="AE104" i="20"/>
  <c r="AE192" i="20"/>
  <c r="AE138" i="20"/>
  <c r="AE196" i="20"/>
  <c r="AE357" i="20"/>
  <c r="AE340" i="20"/>
  <c r="AE376" i="20"/>
  <c r="AE495" i="20"/>
  <c r="AE551" i="20"/>
  <c r="AE594" i="20"/>
  <c r="AE626" i="20"/>
  <c r="AE743" i="20"/>
  <c r="AE774" i="20"/>
  <c r="AE861" i="20"/>
  <c r="AE962" i="20"/>
  <c r="AE1014" i="20"/>
  <c r="AE87" i="20"/>
  <c r="AE107" i="20"/>
  <c r="AE140" i="20"/>
  <c r="AE265" i="20"/>
  <c r="AE406" i="20"/>
  <c r="AE505" i="20"/>
  <c r="AE439" i="20"/>
  <c r="AE499" i="20"/>
  <c r="AE587" i="20"/>
  <c r="AE635" i="20"/>
  <c r="AE696" i="20"/>
  <c r="AE767" i="20"/>
  <c r="AE838" i="20"/>
  <c r="AE877" i="20"/>
  <c r="AE979" i="20"/>
  <c r="AE46" i="20"/>
  <c r="AE109" i="20"/>
  <c r="AE299" i="20"/>
  <c r="AE253" i="20"/>
  <c r="AE295" i="20"/>
  <c r="AE457" i="20"/>
  <c r="AE458" i="20"/>
  <c r="AE477" i="20"/>
  <c r="AE580" i="20"/>
  <c r="AE671" i="20"/>
  <c r="AE676" i="20"/>
  <c r="AE755" i="20"/>
  <c r="AE842" i="20"/>
  <c r="AE905" i="20"/>
  <c r="AE956" i="20"/>
  <c r="AE1002" i="20"/>
  <c r="AE954" i="20"/>
  <c r="AE1033" i="20"/>
  <c r="AE164" i="20"/>
  <c r="AE862" i="20"/>
  <c r="AE227" i="20"/>
  <c r="AE613" i="20"/>
  <c r="I37" i="14"/>
  <c r="AE409" i="20"/>
  <c r="AE933" i="20"/>
  <c r="AE410" i="20"/>
  <c r="AE808" i="20"/>
  <c r="AE174" i="20"/>
  <c r="AE728" i="20"/>
  <c r="AE101" i="20"/>
  <c r="AE469" i="20"/>
  <c r="AE948" i="20"/>
  <c r="AE414" i="20"/>
  <c r="AE704" i="20"/>
  <c r="AE41" i="20"/>
  <c r="AE52" i="20"/>
  <c r="AE206" i="20"/>
  <c r="AE389" i="20"/>
  <c r="AE254" i="20"/>
  <c r="AE386" i="20"/>
  <c r="AE536" i="20"/>
  <c r="AE444" i="20"/>
  <c r="AE546" i="20"/>
  <c r="AE640" i="20"/>
  <c r="AE691" i="20"/>
  <c r="AE770" i="20"/>
  <c r="AE855" i="20"/>
  <c r="AE904" i="20"/>
  <c r="AE968" i="20"/>
  <c r="AE1027" i="20"/>
  <c r="AE105" i="20"/>
  <c r="AE152" i="20"/>
  <c r="AE150" i="20"/>
  <c r="AE277" i="20"/>
  <c r="AE319" i="20"/>
  <c r="AE330" i="20"/>
  <c r="AE482" i="20"/>
  <c r="AE501" i="20"/>
  <c r="AE555" i="20"/>
  <c r="AE590" i="20"/>
  <c r="AE700" i="20"/>
  <c r="AE796" i="20"/>
  <c r="AE899" i="20"/>
  <c r="AE925" i="20"/>
  <c r="AE955" i="20"/>
  <c r="AE1024" i="20"/>
  <c r="AE168" i="20"/>
  <c r="AE184" i="20"/>
  <c r="AE158" i="20"/>
  <c r="AE285" i="20"/>
  <c r="AE341" i="20"/>
  <c r="AE338" i="20"/>
  <c r="AE490" i="20"/>
  <c r="AE509" i="20"/>
  <c r="AE563" i="20"/>
  <c r="AE598" i="20"/>
  <c r="AE708" i="20"/>
  <c r="AE829" i="20"/>
  <c r="AE809" i="20"/>
  <c r="AE926" i="20"/>
  <c r="AE961" i="20"/>
  <c r="AE1032" i="20"/>
  <c r="AE126" i="20"/>
  <c r="AE151" i="20"/>
  <c r="AE195" i="20"/>
  <c r="AE349" i="20"/>
  <c r="AE339" i="20"/>
  <c r="AE383" i="20"/>
  <c r="AE502" i="20"/>
  <c r="AE541" i="20"/>
  <c r="AE608" i="20"/>
  <c r="AE836" i="20"/>
  <c r="AE779" i="20"/>
  <c r="AE811" i="20"/>
  <c r="AE915" i="20"/>
  <c r="AE919" i="20"/>
  <c r="AE999" i="20"/>
  <c r="AE97" i="20"/>
  <c r="AE70" i="20"/>
  <c r="AE202" i="20"/>
  <c r="AE139" i="20"/>
  <c r="AE272" i="20"/>
  <c r="AE404" i="20"/>
  <c r="AE327" i="20"/>
  <c r="AE446" i="20"/>
  <c r="AE558" i="20"/>
  <c r="AE601" i="20"/>
  <c r="AE633" i="20"/>
  <c r="AE750" i="20"/>
  <c r="AE781" i="20"/>
  <c r="AE857" i="20"/>
  <c r="AE921" i="20"/>
  <c r="AE990" i="20"/>
  <c r="AE72" i="20"/>
  <c r="AE260" i="20"/>
  <c r="AE146" i="20"/>
  <c r="AE204" i="20"/>
  <c r="AE421" i="20"/>
  <c r="AE348" i="20"/>
  <c r="AE384" i="20"/>
  <c r="AE503" i="20"/>
  <c r="AE559" i="20"/>
  <c r="AE602" i="20"/>
  <c r="AE634" i="20"/>
  <c r="AE751" i="20"/>
  <c r="AE782" i="20"/>
  <c r="AE892" i="20"/>
  <c r="AE923" i="20"/>
  <c r="AE976" i="20"/>
  <c r="F67" i="14"/>
  <c r="AE185" i="20"/>
  <c r="AE44" i="20"/>
  <c r="AE190" i="20"/>
  <c r="AE317" i="20"/>
  <c r="AE238" i="20"/>
  <c r="AE370" i="20"/>
  <c r="AE522" i="20"/>
  <c r="AE428" i="20"/>
  <c r="AE702" i="20"/>
  <c r="AE646" i="20"/>
  <c r="AE675" i="20"/>
  <c r="AE746" i="20"/>
  <c r="AE841" i="20"/>
  <c r="AE888" i="20"/>
  <c r="AE1028" i="20"/>
  <c r="AE111" i="20"/>
  <c r="AE791" i="20"/>
  <c r="AE75" i="20"/>
  <c r="AE660" i="20"/>
  <c r="AE63" i="20"/>
  <c r="AE544" i="20"/>
  <c r="AE737" i="20"/>
  <c r="AE252" i="20"/>
  <c r="AE664" i="20"/>
  <c r="AE1034" i="20"/>
  <c r="AE354" i="20"/>
  <c r="AE825" i="20"/>
  <c r="AE245" i="20"/>
  <c r="AE753" i="20"/>
  <c r="AE775" i="20"/>
  <c r="AE82" i="20"/>
  <c r="AE108" i="20"/>
  <c r="AE149" i="20"/>
  <c r="AE274" i="20"/>
  <c r="AE318" i="20"/>
  <c r="AE329" i="20"/>
  <c r="AE464" i="20"/>
  <c r="AE508" i="20"/>
  <c r="AE553" i="20"/>
  <c r="AE645" i="20"/>
  <c r="AE706" i="20"/>
  <c r="AE793" i="20"/>
  <c r="AE848" i="20"/>
  <c r="AE911" i="20"/>
  <c r="AE1023" i="20"/>
  <c r="K37" i="14"/>
  <c r="AE45" i="20"/>
  <c r="AE56" i="20"/>
  <c r="AE214" i="20"/>
  <c r="AE218" i="20"/>
  <c r="AE262" i="20"/>
  <c r="AE394" i="20"/>
  <c r="AE537" i="20"/>
  <c r="AE452" i="20"/>
  <c r="AE554" i="20"/>
  <c r="AE648" i="20"/>
  <c r="AE699" i="20"/>
  <c r="AE771" i="20"/>
  <c r="AE900" i="20"/>
  <c r="AE912" i="20"/>
  <c r="AE959" i="20"/>
  <c r="AE1018" i="20"/>
  <c r="AE49" i="20"/>
  <c r="AE60" i="20"/>
  <c r="AE220" i="20"/>
  <c r="AE226" i="20"/>
  <c r="AE270" i="20"/>
  <c r="AE402" i="20"/>
  <c r="AE620" i="20"/>
  <c r="AE460" i="20"/>
  <c r="AE562" i="20"/>
  <c r="AE656" i="20"/>
  <c r="AE707" i="20"/>
  <c r="AE772" i="20"/>
  <c r="AE800" i="20"/>
  <c r="AE944" i="20"/>
  <c r="AE967" i="20"/>
  <c r="AE1026" i="20"/>
  <c r="AE85" i="20"/>
  <c r="AE215" i="20"/>
  <c r="AE229" i="20"/>
  <c r="AE271" i="20"/>
  <c r="AE403" i="20"/>
  <c r="AE434" i="20"/>
  <c r="AE453" i="20"/>
  <c r="AE556" i="20"/>
  <c r="AE615" i="20"/>
  <c r="AE717" i="20"/>
  <c r="AE731" i="20"/>
  <c r="AE818" i="20"/>
  <c r="AE881" i="20"/>
  <c r="AE980" i="20"/>
  <c r="AE1011" i="20"/>
  <c r="J37" i="14"/>
  <c r="AE37" i="20"/>
  <c r="AE145" i="20"/>
  <c r="AE159" i="20"/>
  <c r="AE203" i="20"/>
  <c r="AE413" i="20"/>
  <c r="AE347" i="20"/>
  <c r="AE391" i="20"/>
  <c r="AE510" i="20"/>
  <c r="AE549" i="20"/>
  <c r="AE616" i="20"/>
  <c r="AE711" i="20"/>
  <c r="AE780" i="20"/>
  <c r="AE819" i="20"/>
  <c r="AE874" i="20"/>
  <c r="AE927" i="20"/>
  <c r="AE1007" i="20"/>
  <c r="AE136" i="20"/>
  <c r="AE78" i="20"/>
  <c r="AE210" i="20"/>
  <c r="AE147" i="20"/>
  <c r="AE280" i="20"/>
  <c r="AE412" i="20"/>
  <c r="AE335" i="20"/>
  <c r="AE454" i="20"/>
  <c r="AE566" i="20"/>
  <c r="AE609" i="20"/>
  <c r="AE641" i="20"/>
  <c r="AE805" i="20"/>
  <c r="AE789" i="20"/>
  <c r="AE865" i="20"/>
  <c r="AE929" i="20"/>
  <c r="AE993" i="20"/>
  <c r="AE66" i="20"/>
  <c r="AE92" i="20"/>
  <c r="AE133" i="20"/>
  <c r="AE258" i="20"/>
  <c r="AE302" i="20"/>
  <c r="AE513" i="20"/>
  <c r="AE448" i="20"/>
  <c r="AE492" i="20"/>
  <c r="AE638" i="20"/>
  <c r="AE629" i="20"/>
  <c r="AE690" i="20"/>
  <c r="AE777" i="20"/>
  <c r="AE832" i="20"/>
  <c r="AE895" i="20"/>
  <c r="AE958" i="20"/>
  <c r="AE289" i="20"/>
  <c r="AE659" i="20"/>
  <c r="AE467" i="20"/>
  <c r="AE989" i="20"/>
  <c r="AE382" i="20"/>
  <c r="AE813" i="20"/>
  <c r="AE234" i="20"/>
  <c r="AE715" i="20"/>
  <c r="AE88" i="20"/>
  <c r="AE506" i="20"/>
  <c r="AE872" i="20"/>
  <c r="AE287" i="20"/>
  <c r="AE747" i="20"/>
  <c r="AE115" i="20"/>
  <c r="AE595" i="20"/>
  <c r="AE193" i="20"/>
  <c r="AE67" i="20"/>
  <c r="AE213" i="20"/>
  <c r="AE225" i="20"/>
  <c r="AE366" i="20"/>
  <c r="AE393" i="20"/>
  <c r="AE528" i="20"/>
  <c r="AE459" i="20"/>
  <c r="AE605" i="20"/>
  <c r="AE652" i="20"/>
  <c r="AE705" i="20"/>
  <c r="AE799" i="20"/>
  <c r="AE868" i="20"/>
  <c r="AE917" i="20"/>
  <c r="AE988" i="20"/>
  <c r="AE90" i="20"/>
  <c r="AE116" i="20"/>
  <c r="AE157" i="20"/>
  <c r="AE282" i="20"/>
  <c r="AE333" i="20"/>
  <c r="AE337" i="20"/>
  <c r="AE472" i="20"/>
  <c r="AE516" i="20"/>
  <c r="AE561" i="20"/>
  <c r="AE653" i="20"/>
  <c r="AE714" i="20"/>
  <c r="AE828" i="20"/>
  <c r="AE867" i="20"/>
  <c r="AE870" i="20"/>
  <c r="AE957" i="20"/>
  <c r="AE98" i="20"/>
  <c r="AE124" i="20"/>
  <c r="AE165" i="20"/>
  <c r="AE290" i="20"/>
  <c r="AE397" i="20"/>
  <c r="AE345" i="20"/>
  <c r="AE480" i="20"/>
  <c r="AE524" i="20"/>
  <c r="AE569" i="20"/>
  <c r="AE661" i="20"/>
  <c r="AE720" i="20"/>
  <c r="AE860" i="20"/>
  <c r="AE807" i="20"/>
  <c r="AE878" i="20"/>
  <c r="AE965" i="20"/>
  <c r="AE153" i="20"/>
  <c r="AE216" i="20"/>
  <c r="AE166" i="20"/>
  <c r="AE293" i="20"/>
  <c r="AE405" i="20"/>
  <c r="AE346" i="20"/>
  <c r="AE498" i="20"/>
  <c r="AE517" i="20"/>
  <c r="AE571" i="20"/>
  <c r="AE606" i="20"/>
  <c r="AE716" i="20"/>
  <c r="AE722" i="20"/>
  <c r="AE817" i="20"/>
  <c r="AE934" i="20"/>
  <c r="AE981" i="20"/>
  <c r="AE1021" i="20"/>
  <c r="AE121" i="20"/>
  <c r="AE120" i="20"/>
  <c r="AE93" i="20"/>
  <c r="AE235" i="20"/>
  <c r="AE237" i="20"/>
  <c r="AE279" i="20"/>
  <c r="AE411" i="20"/>
  <c r="AE442" i="20"/>
  <c r="AE461" i="20"/>
  <c r="AE564" i="20"/>
  <c r="AE623" i="20"/>
  <c r="AE721" i="20"/>
  <c r="AE739" i="20"/>
  <c r="AE826" i="20"/>
  <c r="AE889" i="20"/>
  <c r="AE940" i="20"/>
  <c r="AE1031" i="20"/>
  <c r="AE64" i="20"/>
  <c r="AE177" i="20"/>
  <c r="AE167" i="20"/>
  <c r="AE211" i="20"/>
  <c r="AE223" i="20"/>
  <c r="AE355" i="20"/>
  <c r="AE399" i="20"/>
  <c r="AE518" i="20"/>
  <c r="AE557" i="20"/>
  <c r="AE624" i="20"/>
  <c r="AE729" i="20"/>
  <c r="AE724" i="20"/>
  <c r="AE827" i="20"/>
  <c r="AE882" i="20"/>
  <c r="AE935" i="20"/>
  <c r="AE1015" i="20"/>
  <c r="AE129" i="20"/>
  <c r="AE307" i="20"/>
  <c r="AE197" i="20"/>
  <c r="AE325" i="20"/>
  <c r="AE350" i="20"/>
  <c r="AE377" i="20"/>
  <c r="AE512" i="20"/>
  <c r="AE443" i="20"/>
  <c r="AE589" i="20"/>
  <c r="AE636" i="20"/>
  <c r="AE689" i="20"/>
  <c r="AE784" i="20"/>
  <c r="AE839" i="20"/>
  <c r="AE910" i="20"/>
  <c r="AE964" i="20"/>
  <c r="AE144" i="20"/>
  <c r="AE744" i="20"/>
  <c r="AE275" i="20"/>
  <c r="AE540" i="20"/>
  <c r="AE806" i="20"/>
  <c r="AE241" i="20"/>
  <c r="AE814" i="20"/>
  <c r="AE278" i="20"/>
  <c r="AE821" i="20"/>
  <c r="AE228" i="20"/>
  <c r="AE579" i="20"/>
  <c r="AE217" i="20"/>
  <c r="AE450" i="20"/>
  <c r="AE897" i="20"/>
  <c r="AE273" i="20"/>
  <c r="AE643" i="20"/>
  <c r="U41" i="14"/>
  <c r="W41" i="14" s="1"/>
  <c r="AM41" i="14"/>
  <c r="AA41" i="14"/>
  <c r="AC41" i="14" s="1"/>
  <c r="AG41" i="14"/>
  <c r="AI41" i="14" s="1"/>
  <c r="AI82" i="20"/>
  <c r="AI41" i="20"/>
  <c r="AI107" i="20"/>
  <c r="AI197" i="20"/>
  <c r="AI86" i="20"/>
  <c r="AI157" i="20"/>
  <c r="AI52" i="20"/>
  <c r="AI353" i="20"/>
  <c r="AI56" i="20"/>
  <c r="AI69" i="20"/>
  <c r="AI117" i="20"/>
  <c r="AI952" i="20"/>
  <c r="AI836" i="20"/>
  <c r="AI786" i="20"/>
  <c r="AI728" i="20"/>
  <c r="AI749" i="20"/>
  <c r="AI641" i="20"/>
  <c r="AI622" i="20"/>
  <c r="AI584" i="20"/>
  <c r="AI441" i="20"/>
  <c r="AI454" i="20"/>
  <c r="AI366" i="20"/>
  <c r="AI354" i="20"/>
  <c r="AI285" i="20"/>
  <c r="AI159" i="20"/>
  <c r="AI187" i="20"/>
  <c r="AI121" i="20"/>
  <c r="AI94" i="20"/>
  <c r="AI163" i="20"/>
  <c r="AI127" i="20"/>
  <c r="AI104" i="20"/>
  <c r="AI97" i="20"/>
  <c r="AI66" i="20"/>
  <c r="AI91" i="20"/>
  <c r="AI70" i="20"/>
  <c r="AI36" i="20"/>
  <c r="AI964" i="20"/>
  <c r="AI920" i="20"/>
  <c r="AI854" i="20"/>
  <c r="AI831" i="20"/>
  <c r="AI772" i="20"/>
  <c r="AI723" i="20"/>
  <c r="AI662" i="20"/>
  <c r="AI629" i="20"/>
  <c r="AI573" i="20"/>
  <c r="AI471" i="20"/>
  <c r="AI468" i="20"/>
  <c r="AI381" i="20"/>
  <c r="AI360" i="20"/>
  <c r="AI445" i="20"/>
  <c r="AI257" i="20"/>
  <c r="AI194" i="20"/>
  <c r="AI128" i="20"/>
  <c r="AI247" i="20"/>
  <c r="AI288" i="20"/>
  <c r="AI170" i="20"/>
  <c r="AI271" i="20"/>
  <c r="AI240" i="20"/>
  <c r="AI158" i="20"/>
  <c r="AI63" i="20"/>
  <c r="AI46" i="20"/>
  <c r="AI149" i="20"/>
  <c r="AI232" i="20"/>
  <c r="AI133" i="20"/>
  <c r="AI84" i="20"/>
  <c r="AI125" i="20"/>
  <c r="AI975" i="20"/>
  <c r="AI845" i="20"/>
  <c r="AI771" i="20"/>
  <c r="AI864" i="20"/>
  <c r="AI704" i="20"/>
  <c r="AI628" i="20"/>
  <c r="AI625" i="20"/>
  <c r="AI533" i="20"/>
  <c r="AI498" i="20"/>
  <c r="AI411" i="20"/>
  <c r="AI429" i="20"/>
  <c r="AI226" i="20"/>
  <c r="AI278" i="20"/>
  <c r="AI137" i="20"/>
  <c r="AI87" i="20"/>
  <c r="AI90" i="20"/>
  <c r="AI77" i="20"/>
  <c r="AI58" i="20"/>
  <c r="AI196" i="20"/>
  <c r="AI83" i="20"/>
  <c r="AI126" i="20"/>
  <c r="AI62" i="20"/>
  <c r="AI189" i="20"/>
  <c r="AI85" i="20"/>
  <c r="AI93" i="20"/>
  <c r="AI970" i="20"/>
  <c r="AI851" i="20"/>
  <c r="AI727" i="20"/>
  <c r="AI724" i="20"/>
  <c r="AI648" i="20"/>
  <c r="AI615" i="20"/>
  <c r="AI586" i="20"/>
  <c r="AI505" i="20"/>
  <c r="AI518" i="20"/>
  <c r="AI485" i="20"/>
  <c r="AI290" i="20"/>
  <c r="AI221" i="20"/>
  <c r="AI144" i="20"/>
  <c r="AI212" i="20"/>
  <c r="AI45" i="20"/>
  <c r="AI68" i="20"/>
  <c r="AI57" i="20"/>
  <c r="AI164" i="20"/>
  <c r="AI75" i="20"/>
  <c r="AI118" i="20"/>
  <c r="AI55" i="20"/>
  <c r="AI264" i="20"/>
  <c r="AI124" i="20"/>
  <c r="AI35" i="20"/>
  <c r="AI61" i="20"/>
  <c r="AI76" i="20"/>
  <c r="AI322" i="20"/>
  <c r="AI108" i="20"/>
  <c r="AI1004" i="20"/>
  <c r="AI838" i="20"/>
  <c r="AI802" i="20"/>
  <c r="AI741" i="20"/>
  <c r="AI663" i="20"/>
  <c r="AI626" i="20"/>
  <c r="AI552" i="20"/>
  <c r="AI528" i="20"/>
  <c r="AI475" i="20"/>
  <c r="AI347" i="20"/>
  <c r="AI367" i="20"/>
  <c r="AI275" i="20"/>
  <c r="AI361" i="20"/>
  <c r="AI201" i="20"/>
  <c r="AI417" i="20"/>
  <c r="AI311" i="20"/>
  <c r="AI39" i="20"/>
  <c r="AI80" i="20"/>
  <c r="AI188" i="20"/>
  <c r="AI73" i="20"/>
  <c r="AI106" i="20"/>
  <c r="AI53" i="20"/>
  <c r="AI132" i="20"/>
  <c r="AI67" i="20"/>
  <c r="AI110" i="20"/>
  <c r="AI51" i="20"/>
  <c r="AI140" i="20"/>
  <c r="AI92" i="20"/>
  <c r="AI48" i="20"/>
  <c r="AI988" i="20"/>
  <c r="AI697" i="20"/>
  <c r="AI559" i="20"/>
  <c r="AI434" i="20"/>
  <c r="AI396" i="20"/>
  <c r="AI426" i="20"/>
  <c r="AI276" i="20"/>
  <c r="AI208" i="20"/>
  <c r="AI182" i="20"/>
  <c r="AI115" i="20"/>
  <c r="AI101" i="20"/>
  <c r="AI1023" i="20"/>
  <c r="AI1028" i="20"/>
  <c r="AI1008" i="20"/>
  <c r="AI960" i="20"/>
  <c r="AI990" i="20"/>
  <c r="AI932" i="20"/>
  <c r="AI946" i="20"/>
  <c r="AI929" i="20"/>
  <c r="AI914" i="20"/>
  <c r="AI930" i="20"/>
  <c r="AI908" i="20"/>
  <c r="AI901" i="20"/>
  <c r="AI860" i="20"/>
  <c r="AI879" i="20"/>
  <c r="AI785" i="20"/>
  <c r="AI765" i="20"/>
  <c r="AI738" i="20"/>
  <c r="AI675" i="20"/>
  <c r="AI658" i="20"/>
  <c r="AI566" i="20"/>
  <c r="AI464" i="20"/>
  <c r="AI532" i="20"/>
  <c r="AI332" i="20"/>
  <c r="AI418" i="20"/>
  <c r="AI509" i="20"/>
  <c r="AI223" i="20"/>
  <c r="AI130" i="20"/>
  <c r="AI64" i="20"/>
  <c r="AI43" i="20"/>
  <c r="AI1029" i="20"/>
  <c r="AI123" i="20"/>
  <c r="AI296" i="20"/>
  <c r="AI152" i="20"/>
  <c r="AI293" i="20"/>
  <c r="AI453" i="20"/>
  <c r="AI340" i="20"/>
  <c r="AI483" i="20"/>
  <c r="AI572" i="20"/>
  <c r="AI623" i="20"/>
  <c r="AI671" i="20"/>
  <c r="AI731" i="20"/>
  <c r="AI779" i="20"/>
  <c r="AI911" i="20"/>
  <c r="AI956" i="20"/>
  <c r="AI983" i="20"/>
  <c r="AI134" i="20"/>
  <c r="AI160" i="20"/>
  <c r="AI301" i="20"/>
  <c r="AI517" i="20"/>
  <c r="AI348" i="20"/>
  <c r="AI491" i="20"/>
  <c r="AI539" i="20"/>
  <c r="AI659" i="20"/>
  <c r="AI683" i="20"/>
  <c r="AI739" i="20"/>
  <c r="AI787" i="20"/>
  <c r="AI857" i="20"/>
  <c r="AI919" i="20"/>
  <c r="AI991" i="20"/>
  <c r="AI38" i="20"/>
  <c r="AI154" i="20"/>
  <c r="AI281" i="20"/>
  <c r="AI299" i="20"/>
  <c r="AI326" i="20"/>
  <c r="AI478" i="20"/>
  <c r="AI529" i="20"/>
  <c r="AI616" i="20"/>
  <c r="AI602" i="20"/>
  <c r="AI679" i="20"/>
  <c r="AI751" i="20"/>
  <c r="AI871" i="20"/>
  <c r="AI868" i="20"/>
  <c r="AI951" i="20"/>
  <c r="AI1033" i="20"/>
  <c r="AI150" i="20"/>
  <c r="AI176" i="20"/>
  <c r="AI317" i="20"/>
  <c r="AI328" i="20"/>
  <c r="AI364" i="20"/>
  <c r="AI507" i="20"/>
  <c r="AI555" i="20"/>
  <c r="AI590" i="20"/>
  <c r="AI630" i="20"/>
  <c r="AI755" i="20"/>
  <c r="AI824" i="20"/>
  <c r="AI896" i="20"/>
  <c r="AI966" i="20"/>
  <c r="AI981" i="20"/>
  <c r="AI184" i="20"/>
  <c r="AI329" i="20"/>
  <c r="AI336" i="20"/>
  <c r="AI372" i="20"/>
  <c r="AI515" i="20"/>
  <c r="AI563" i="20"/>
  <c r="AI598" i="20"/>
  <c r="AI638" i="20"/>
  <c r="AI798" i="20"/>
  <c r="AI762" i="20"/>
  <c r="AI855" i="20"/>
  <c r="AI918" i="20"/>
  <c r="AI989" i="20"/>
  <c r="AI44" i="20"/>
  <c r="AI105" i="20"/>
  <c r="AI303" i="20"/>
  <c r="AI241" i="20"/>
  <c r="AI259" i="20"/>
  <c r="AI415" i="20"/>
  <c r="AI438" i="20"/>
  <c r="AI489" i="20"/>
  <c r="AI543" i="20"/>
  <c r="AI611" i="20"/>
  <c r="AI688" i="20"/>
  <c r="AI792" i="20"/>
  <c r="AI822" i="20"/>
  <c r="AI885" i="20"/>
  <c r="AI936" i="20"/>
  <c r="AI1014" i="20"/>
  <c r="I41" i="14"/>
  <c r="AI180" i="20"/>
  <c r="AI136" i="20"/>
  <c r="AI277" i="20"/>
  <c r="AI410" i="20"/>
  <c r="AI324" i="20"/>
  <c r="AI467" i="20"/>
  <c r="AI527" i="20"/>
  <c r="AI607" i="20"/>
  <c r="AI655" i="20"/>
  <c r="AI748" i="20"/>
  <c r="AI763" i="20"/>
  <c r="AI858" i="20"/>
  <c r="AI928" i="20"/>
  <c r="AI1010" i="20"/>
  <c r="AI174" i="20"/>
  <c r="AI424" i="20"/>
  <c r="AI388" i="20"/>
  <c r="AI579" i="20"/>
  <c r="AI614" i="20"/>
  <c r="AI730" i="20"/>
  <c r="AI778" i="20"/>
  <c r="AI934" i="20"/>
  <c r="AI980" i="20"/>
  <c r="AI304" i="20"/>
  <c r="AI268" i="20"/>
  <c r="AI490" i="20"/>
  <c r="AI669" i="20"/>
  <c r="AI852" i="20"/>
  <c r="AI996" i="20"/>
  <c r="AI325" i="20"/>
  <c r="AI306" i="20"/>
  <c r="AI677" i="20"/>
  <c r="AI1009" i="20"/>
  <c r="AI522" i="20"/>
  <c r="AI848" i="20"/>
  <c r="AI310" i="20"/>
  <c r="AI593" i="20"/>
  <c r="AI969" i="20"/>
  <c r="AI447" i="20"/>
  <c r="AI984" i="20"/>
  <c r="AI143" i="20"/>
  <c r="AI661" i="20"/>
  <c r="AI718" i="20"/>
  <c r="AI40" i="20"/>
  <c r="AI49" i="20"/>
  <c r="AI190" i="20"/>
  <c r="AI216" i="20"/>
  <c r="AI220" i="20"/>
  <c r="AI368" i="20"/>
  <c r="AI404" i="20"/>
  <c r="AI442" i="20"/>
  <c r="AI642" i="20"/>
  <c r="AI634" i="20"/>
  <c r="AI670" i="20"/>
  <c r="AI746" i="20"/>
  <c r="AI794" i="20"/>
  <c r="AI862" i="20"/>
  <c r="AI917" i="20"/>
  <c r="AI1013" i="20"/>
  <c r="AI198" i="20"/>
  <c r="AI248" i="20"/>
  <c r="AI228" i="20"/>
  <c r="AI376" i="20"/>
  <c r="AI412" i="20"/>
  <c r="AI450" i="20"/>
  <c r="AI538" i="20"/>
  <c r="AI666" i="20"/>
  <c r="AI690" i="20"/>
  <c r="AI754" i="20"/>
  <c r="AI801" i="20"/>
  <c r="AI895" i="20"/>
  <c r="AI925" i="20"/>
  <c r="AI979" i="20"/>
  <c r="AI88" i="20"/>
  <c r="AI224" i="20"/>
  <c r="AI238" i="20"/>
  <c r="AI250" i="20"/>
  <c r="AI390" i="20"/>
  <c r="AI428" i="20"/>
  <c r="AI488" i="20"/>
  <c r="AI608" i="20"/>
  <c r="AI652" i="20"/>
  <c r="AI686" i="20"/>
  <c r="AI742" i="20"/>
  <c r="AI935" i="20"/>
  <c r="AI883" i="20"/>
  <c r="AI963" i="20"/>
  <c r="AI1030" i="20"/>
  <c r="AI214" i="20"/>
  <c r="AI312" i="20"/>
  <c r="AI244" i="20"/>
  <c r="AI392" i="20"/>
  <c r="AI469" i="20"/>
  <c r="AI466" i="20"/>
  <c r="AI554" i="20"/>
  <c r="AI597" i="20"/>
  <c r="AI645" i="20"/>
  <c r="AI774" i="20"/>
  <c r="AI841" i="20"/>
  <c r="AI861" i="20"/>
  <c r="AI948" i="20"/>
  <c r="AI1001" i="20"/>
  <c r="AI135" i="20"/>
  <c r="AI252" i="20"/>
  <c r="AI400" i="20"/>
  <c r="AI323" i="20"/>
  <c r="AI474" i="20"/>
  <c r="AI562" i="20"/>
  <c r="AI605" i="20"/>
  <c r="AI653" i="20"/>
  <c r="AI775" i="20"/>
  <c r="AI761" i="20"/>
  <c r="AI880" i="20"/>
  <c r="AI949" i="20"/>
  <c r="AI1002" i="20"/>
  <c r="AI116" i="20"/>
  <c r="AI50" i="20"/>
  <c r="AI178" i="20"/>
  <c r="AI305" i="20"/>
  <c r="AI377" i="20"/>
  <c r="AI350" i="20"/>
  <c r="AI502" i="20"/>
  <c r="AI448" i="20"/>
  <c r="AI550" i="20"/>
  <c r="AI627" i="20"/>
  <c r="AI703" i="20"/>
  <c r="AI767" i="20"/>
  <c r="AI829" i="20"/>
  <c r="AI892" i="20"/>
  <c r="AI950" i="20"/>
  <c r="AI1032" i="20"/>
  <c r="AI200" i="20"/>
  <c r="AI352" i="20"/>
  <c r="AI544" i="20"/>
  <c r="AI654" i="20"/>
  <c r="AI888" i="20"/>
  <c r="AI151" i="20"/>
  <c r="AI416" i="20"/>
  <c r="AI339" i="20"/>
  <c r="AI621" i="20"/>
  <c r="AI777" i="20"/>
  <c r="AI924" i="20"/>
  <c r="AI298" i="20"/>
  <c r="AI153" i="20"/>
  <c r="AI592" i="20"/>
  <c r="AI803" i="20"/>
  <c r="AI147" i="20"/>
  <c r="AI553" i="20"/>
  <c r="AI878" i="20"/>
  <c r="AI349" i="20"/>
  <c r="AI797" i="20"/>
  <c r="AI357" i="20"/>
  <c r="AI800" i="20"/>
  <c r="AI74" i="20"/>
  <c r="AI482" i="20"/>
  <c r="AI769" i="20"/>
  <c r="AI270" i="20"/>
  <c r="AI825" i="20"/>
  <c r="AI100" i="20"/>
  <c r="AI98" i="20"/>
  <c r="AI131" i="20"/>
  <c r="AI167" i="20"/>
  <c r="AI284" i="20"/>
  <c r="AI437" i="20"/>
  <c r="AI355" i="20"/>
  <c r="AI506" i="20"/>
  <c r="AI537" i="20"/>
  <c r="AI651" i="20"/>
  <c r="AI707" i="20"/>
  <c r="AI721" i="20"/>
  <c r="AI793" i="20"/>
  <c r="AI887" i="20"/>
  <c r="AI923" i="20"/>
  <c r="AI1012" i="20"/>
  <c r="AI139" i="20"/>
  <c r="AI175" i="20"/>
  <c r="AI292" i="20"/>
  <c r="AI501" i="20"/>
  <c r="AI363" i="20"/>
  <c r="AI514" i="20"/>
  <c r="AI545" i="20"/>
  <c r="AI699" i="20"/>
  <c r="AI715" i="20"/>
  <c r="AI729" i="20"/>
  <c r="AI816" i="20"/>
  <c r="AI870" i="20"/>
  <c r="AI931" i="20"/>
  <c r="AI1034" i="20"/>
  <c r="AI205" i="20"/>
  <c r="AI161" i="20"/>
  <c r="AI302" i="20"/>
  <c r="AI314" i="20"/>
  <c r="AI341" i="20"/>
  <c r="AI492" i="20"/>
  <c r="AI431" i="20"/>
  <c r="AI585" i="20"/>
  <c r="AI665" i="20"/>
  <c r="AI685" i="20"/>
  <c r="AI789" i="20"/>
  <c r="AI811" i="20"/>
  <c r="AI874" i="20"/>
  <c r="AI961" i="20"/>
  <c r="AI122" i="20"/>
  <c r="AI155" i="20"/>
  <c r="AI191" i="20"/>
  <c r="AI308" i="20"/>
  <c r="AI335" i="20"/>
  <c r="AI379" i="20"/>
  <c r="AI530" i="20"/>
  <c r="AI561" i="20"/>
  <c r="AI604" i="20"/>
  <c r="AI757" i="20"/>
  <c r="AI745" i="20"/>
  <c r="AI799" i="20"/>
  <c r="AI886" i="20"/>
  <c r="AI957" i="20"/>
  <c r="AI1003" i="20"/>
  <c r="AI199" i="20"/>
  <c r="AI316" i="20"/>
  <c r="AI343" i="20"/>
  <c r="AI387" i="20"/>
  <c r="AI540" i="20"/>
  <c r="AI569" i="20"/>
  <c r="AI612" i="20"/>
  <c r="AI782" i="20"/>
  <c r="AI753" i="20"/>
  <c r="AI807" i="20"/>
  <c r="AI894" i="20"/>
  <c r="AI939" i="20"/>
  <c r="AI1011" i="20"/>
  <c r="AI78" i="20"/>
  <c r="AI112" i="20"/>
  <c r="AI320" i="20"/>
  <c r="AI262" i="20"/>
  <c r="AI274" i="20"/>
  <c r="AI414" i="20"/>
  <c r="AI452" i="20"/>
  <c r="AI512" i="20"/>
  <c r="AI557" i="20"/>
  <c r="AI682" i="20"/>
  <c r="AI710" i="20"/>
  <c r="AI903" i="20"/>
  <c r="AI820" i="20"/>
  <c r="AI907" i="20"/>
  <c r="AI994" i="20"/>
  <c r="AI578" i="20"/>
  <c r="AI808" i="20"/>
  <c r="AI286" i="20"/>
  <c r="AI600" i="20"/>
  <c r="AI300" i="20"/>
  <c r="AI733" i="20"/>
  <c r="AI279" i="20"/>
  <c r="AI673" i="20"/>
  <c r="AI177" i="20"/>
  <c r="AI691" i="20"/>
  <c r="AI204" i="20"/>
  <c r="AI408" i="20"/>
  <c r="AI776" i="20"/>
  <c r="AI129" i="20"/>
  <c r="AI565" i="20"/>
  <c r="AI915" i="20"/>
  <c r="AI60" i="20"/>
  <c r="AI65" i="20"/>
  <c r="AI195" i="20"/>
  <c r="AI255" i="20"/>
  <c r="AI219" i="20"/>
  <c r="AI375" i="20"/>
  <c r="AI419" i="20"/>
  <c r="AI449" i="20"/>
  <c r="AI560" i="20"/>
  <c r="AI706" i="20"/>
  <c r="AI705" i="20"/>
  <c r="AI736" i="20"/>
  <c r="AI839" i="20"/>
  <c r="AI921" i="20"/>
  <c r="AI937" i="20"/>
  <c r="AI1018" i="20"/>
  <c r="AI203" i="20"/>
  <c r="AI287" i="20"/>
  <c r="AI227" i="20"/>
  <c r="AI383" i="20"/>
  <c r="AI461" i="20"/>
  <c r="AI457" i="20"/>
  <c r="AI568" i="20"/>
  <c r="AI760" i="20"/>
  <c r="AI713" i="20"/>
  <c r="AI744" i="20"/>
  <c r="AI847" i="20"/>
  <c r="AI922" i="20"/>
  <c r="AI945" i="20"/>
  <c r="AI999" i="20"/>
  <c r="AI111" i="20"/>
  <c r="AI231" i="20"/>
  <c r="AI245" i="20"/>
  <c r="AI378" i="20"/>
  <c r="AI405" i="20"/>
  <c r="AI435" i="20"/>
  <c r="AI495" i="20"/>
  <c r="AI674" i="20"/>
  <c r="AI672" i="20"/>
  <c r="AI692" i="20"/>
  <c r="AI796" i="20"/>
  <c r="AI826" i="20"/>
  <c r="AI889" i="20"/>
  <c r="AI1005" i="20"/>
  <c r="AI89" i="20"/>
  <c r="AI239" i="20"/>
  <c r="AI225" i="20"/>
  <c r="AI243" i="20"/>
  <c r="AI399" i="20"/>
  <c r="AI536" i="20"/>
  <c r="AI473" i="20"/>
  <c r="AI624" i="20"/>
  <c r="AI595" i="20"/>
  <c r="AI783" i="20"/>
  <c r="AI790" i="20"/>
  <c r="AI806" i="20"/>
  <c r="AI869" i="20"/>
  <c r="AI973" i="20"/>
  <c r="AI998" i="20"/>
  <c r="AI233" i="20"/>
  <c r="AI251" i="20"/>
  <c r="AI407" i="20"/>
  <c r="AI430" i="20"/>
  <c r="AI481" i="20"/>
  <c r="AI535" i="20"/>
  <c r="AI603" i="20"/>
  <c r="AI680" i="20"/>
  <c r="AI791" i="20"/>
  <c r="AI814" i="20"/>
  <c r="AI877" i="20"/>
  <c r="AI977" i="20"/>
  <c r="AI1006" i="20"/>
  <c r="J41" i="14"/>
  <c r="AI165" i="20"/>
  <c r="AI71" i="20"/>
  <c r="AI185" i="20"/>
  <c r="AI337" i="20"/>
  <c r="AI338" i="20"/>
  <c r="AI365" i="20"/>
  <c r="AI516" i="20"/>
  <c r="AI455" i="20"/>
  <c r="AI609" i="20"/>
  <c r="AI632" i="20"/>
  <c r="AI709" i="20"/>
  <c r="AI832" i="20"/>
  <c r="AI835" i="20"/>
  <c r="AI898" i="20"/>
  <c r="AI985" i="20"/>
  <c r="AI213" i="20"/>
  <c r="AI179" i="20"/>
  <c r="AI215" i="20"/>
  <c r="AI385" i="20"/>
  <c r="AI359" i="20"/>
  <c r="AI403" i="20"/>
  <c r="AI433" i="20"/>
  <c r="AI588" i="20"/>
  <c r="AI631" i="20"/>
  <c r="AI689" i="20"/>
  <c r="AI720" i="20"/>
  <c r="AI823" i="20"/>
  <c r="AI910" i="20"/>
  <c r="AI955" i="20"/>
  <c r="AI1000" i="20"/>
  <c r="AI145" i="20"/>
  <c r="AI183" i="20"/>
  <c r="AI369" i="20"/>
  <c r="AI318" i="20"/>
  <c r="AI890" i="20"/>
  <c r="AI260" i="20"/>
  <c r="AI916" i="20"/>
  <c r="AI520" i="20"/>
  <c r="AI109" i="20"/>
  <c r="AI156" i="20"/>
  <c r="AI138" i="20"/>
  <c r="AI265" i="20"/>
  <c r="AI283" i="20"/>
  <c r="AI493" i="20"/>
  <c r="AI462" i="20"/>
  <c r="AI513" i="20"/>
  <c r="AI567" i="20"/>
  <c r="AI643" i="20"/>
  <c r="AI712" i="20"/>
  <c r="AI735" i="20"/>
  <c r="AI846" i="20"/>
  <c r="AI909" i="20"/>
  <c r="AI958" i="20"/>
  <c r="AI1017" i="20"/>
  <c r="AI146" i="20"/>
  <c r="AI273" i="20"/>
  <c r="AI291" i="20"/>
  <c r="AI556" i="20"/>
  <c r="AI470" i="20"/>
  <c r="AI521" i="20"/>
  <c r="AI575" i="20"/>
  <c r="AI594" i="20"/>
  <c r="AI732" i="20"/>
  <c r="AI743" i="20"/>
  <c r="AI856" i="20"/>
  <c r="AI940" i="20"/>
  <c r="AI943" i="20"/>
  <c r="AI1025" i="20"/>
  <c r="AI142" i="20"/>
  <c r="AI168" i="20"/>
  <c r="AI309" i="20"/>
  <c r="AI531" i="20"/>
  <c r="AI356" i="20"/>
  <c r="AI499" i="20"/>
  <c r="AI547" i="20"/>
  <c r="AI714" i="20"/>
  <c r="AI740" i="20"/>
  <c r="AI747" i="20"/>
  <c r="AI795" i="20"/>
  <c r="AI865" i="20"/>
  <c r="AI927" i="20"/>
  <c r="AI1026" i="20"/>
  <c r="AI42" i="20"/>
  <c r="AI162" i="20"/>
  <c r="AI289" i="20"/>
  <c r="AI307" i="20"/>
  <c r="AI334" i="20"/>
  <c r="AI486" i="20"/>
  <c r="AI432" i="20"/>
  <c r="AI534" i="20"/>
  <c r="AI610" i="20"/>
  <c r="AI687" i="20"/>
  <c r="AI759" i="20"/>
  <c r="AI813" i="20"/>
  <c r="AI876" i="20"/>
  <c r="AI965" i="20"/>
  <c r="AI1016" i="20"/>
  <c r="AI297" i="20"/>
  <c r="AI315" i="20"/>
  <c r="AI342" i="20"/>
  <c r="AI494" i="20"/>
  <c r="AI440" i="20"/>
  <c r="AI542" i="20"/>
  <c r="AI618" i="20"/>
  <c r="AI695" i="20"/>
  <c r="AI766" i="20"/>
  <c r="AI821" i="20"/>
  <c r="AI884" i="20"/>
  <c r="AI942" i="20"/>
  <c r="AI1024" i="20"/>
  <c r="AI99" i="20"/>
  <c r="AI148" i="20"/>
  <c r="AI345" i="20"/>
  <c r="AI269" i="20"/>
  <c r="AI402" i="20"/>
  <c r="AI477" i="20"/>
  <c r="AI459" i="20"/>
  <c r="AI519" i="20"/>
  <c r="AI599" i="20"/>
  <c r="AI647" i="20"/>
  <c r="AI716" i="20"/>
  <c r="AI849" i="20"/>
  <c r="AI850" i="20"/>
  <c r="AI913" i="20"/>
  <c r="AI978" i="20"/>
  <c r="AI113" i="20"/>
  <c r="AI409" i="20"/>
  <c r="AI249" i="20"/>
  <c r="AI267" i="20"/>
  <c r="AI423" i="20"/>
  <c r="AI446" i="20"/>
  <c r="AI497" i="20"/>
  <c r="AI551" i="20"/>
  <c r="AI619" i="20"/>
  <c r="AI696" i="20"/>
  <c r="AI719" i="20"/>
  <c r="AI830" i="20"/>
  <c r="AI893" i="20"/>
  <c r="AI944" i="20"/>
  <c r="AI1020" i="20"/>
  <c r="AI218" i="20"/>
  <c r="AI510" i="20"/>
  <c r="AI558" i="20"/>
  <c r="AI711" i="20"/>
  <c r="AI837" i="20"/>
  <c r="AI993" i="20"/>
  <c r="AI102" i="20"/>
  <c r="AI476" i="20"/>
  <c r="AI581" i="20"/>
  <c r="AI773" i="20"/>
  <c r="AI941" i="20"/>
  <c r="AI173" i="20"/>
  <c r="AI333" i="20"/>
  <c r="AI657" i="20"/>
  <c r="AI866" i="20"/>
  <c r="AI327" i="20"/>
  <c r="AI737" i="20"/>
  <c r="AI995" i="20"/>
  <c r="AI439" i="20"/>
  <c r="AI819" i="20"/>
  <c r="AI508" i="20"/>
  <c r="AI827" i="20"/>
  <c r="AI272" i="20"/>
  <c r="AI613" i="20"/>
  <c r="AI120" i="20"/>
  <c r="AI633" i="20"/>
  <c r="AI47" i="20"/>
  <c r="AI72" i="20"/>
  <c r="AI202" i="20"/>
  <c r="AI222" i="20"/>
  <c r="AI234" i="20"/>
  <c r="AI374" i="20"/>
  <c r="AI526" i="20"/>
  <c r="AI472" i="20"/>
  <c r="AI574" i="20"/>
  <c r="AI636" i="20"/>
  <c r="AI784" i="20"/>
  <c r="AI726" i="20"/>
  <c r="AI859" i="20"/>
  <c r="AI867" i="20"/>
  <c r="AI972" i="20"/>
  <c r="AI1031" i="20"/>
  <c r="AI210" i="20"/>
  <c r="AI230" i="20"/>
  <c r="AI242" i="20"/>
  <c r="AI382" i="20"/>
  <c r="AI564" i="20"/>
  <c r="AI480" i="20"/>
  <c r="AI582" i="20"/>
  <c r="AI644" i="20"/>
  <c r="AI678" i="20"/>
  <c r="AI734" i="20"/>
  <c r="AI872" i="20"/>
  <c r="AI875" i="20"/>
  <c r="AI992" i="20"/>
  <c r="AI1022" i="20"/>
  <c r="AI206" i="20"/>
  <c r="AI280" i="20"/>
  <c r="AI236" i="20"/>
  <c r="AI384" i="20"/>
  <c r="AI420" i="20"/>
  <c r="AI458" i="20"/>
  <c r="AI546" i="20"/>
  <c r="AI589" i="20"/>
  <c r="AI637" i="20"/>
  <c r="AI758" i="20"/>
  <c r="AI809" i="20"/>
  <c r="AI853" i="20"/>
  <c r="AI933" i="20"/>
  <c r="AI987" i="20"/>
  <c r="AI96" i="20"/>
  <c r="AI256" i="20"/>
  <c r="AI246" i="20"/>
  <c r="AI258" i="20"/>
  <c r="AI398" i="20"/>
  <c r="AI436" i="20"/>
  <c r="AI496" i="20"/>
  <c r="AI541" i="20"/>
  <c r="AI660" i="20"/>
  <c r="AI694" i="20"/>
  <c r="AI750" i="20"/>
  <c r="AI804" i="20"/>
  <c r="AI891" i="20"/>
  <c r="AI971" i="20"/>
  <c r="AI1021" i="20"/>
  <c r="AI254" i="20"/>
  <c r="AI266" i="20"/>
  <c r="AI406" i="20"/>
  <c r="AI444" i="20"/>
  <c r="AI504" i="20"/>
  <c r="AI549" i="20"/>
  <c r="AI668" i="20"/>
  <c r="AI702" i="20"/>
  <c r="AI840" i="20"/>
  <c r="AI812" i="20"/>
  <c r="AI899" i="20"/>
  <c r="AI976" i="20"/>
  <c r="K41" i="14"/>
  <c r="F71" i="14"/>
  <c r="AI37" i="20"/>
  <c r="AI166" i="20"/>
  <c r="AI192" i="20"/>
  <c r="AI393" i="20"/>
  <c r="AI344" i="20"/>
  <c r="AI380" i="20"/>
  <c r="AI523" i="20"/>
  <c r="AI571" i="20"/>
  <c r="AI606" i="20"/>
  <c r="AI646" i="20"/>
  <c r="AI722" i="20"/>
  <c r="AI770" i="20"/>
  <c r="AI863" i="20"/>
  <c r="AI926" i="20"/>
  <c r="AI1027" i="20"/>
  <c r="AI54" i="20"/>
  <c r="AI186" i="20"/>
  <c r="AI313" i="20"/>
  <c r="AI358" i="20"/>
  <c r="AI456" i="20"/>
  <c r="AI650" i="20"/>
  <c r="AI768" i="20"/>
  <c r="AI900" i="20"/>
  <c r="AI1015" i="20"/>
  <c r="AI141" i="20"/>
  <c r="AI580" i="20"/>
  <c r="AI756" i="20"/>
  <c r="AI844" i="20"/>
  <c r="AI982" i="20"/>
  <c r="AI294" i="20"/>
  <c r="AI484" i="20"/>
  <c r="AI781" i="20"/>
  <c r="AI114" i="20"/>
  <c r="AI596" i="20"/>
  <c r="AI938" i="20"/>
  <c r="AI500" i="20"/>
  <c r="AI882" i="20"/>
  <c r="AI601" i="20"/>
  <c r="AI331" i="20"/>
  <c r="AI912" i="20"/>
  <c r="AI282" i="20"/>
  <c r="AI828" i="20"/>
  <c r="AI422" i="20"/>
  <c r="AI59" i="20"/>
  <c r="AI95" i="20"/>
  <c r="AI209" i="20"/>
  <c r="AI229" i="20"/>
  <c r="AI362" i="20"/>
  <c r="AI389" i="20"/>
  <c r="AI548" i="20"/>
  <c r="AI479" i="20"/>
  <c r="AI635" i="20"/>
  <c r="AI656" i="20"/>
  <c r="AI676" i="20"/>
  <c r="AI780" i="20"/>
  <c r="AI810" i="20"/>
  <c r="AI873" i="20"/>
  <c r="AI968" i="20"/>
  <c r="AI103" i="20"/>
  <c r="AI217" i="20"/>
  <c r="AI237" i="20"/>
  <c r="AI370" i="20"/>
  <c r="AI397" i="20"/>
  <c r="AI427" i="20"/>
  <c r="AI487" i="20"/>
  <c r="AI667" i="20"/>
  <c r="AI664" i="20"/>
  <c r="AI684" i="20"/>
  <c r="AI788" i="20"/>
  <c r="AI818" i="20"/>
  <c r="AI881" i="20"/>
  <c r="AI974" i="20"/>
  <c r="AI81" i="20"/>
  <c r="AI211" i="20"/>
  <c r="AI319" i="20"/>
  <c r="AI235" i="20"/>
  <c r="AI391" i="20"/>
  <c r="AI525" i="20"/>
  <c r="AI465" i="20"/>
  <c r="AI576" i="20"/>
  <c r="AI587" i="20"/>
  <c r="AI725" i="20"/>
  <c r="AI752" i="20"/>
  <c r="AI904" i="20"/>
  <c r="AI954" i="20"/>
  <c r="AI953" i="20"/>
  <c r="AI1007" i="20"/>
  <c r="AI119" i="20"/>
  <c r="AI263" i="20"/>
  <c r="AI253" i="20"/>
  <c r="AI386" i="20"/>
  <c r="AI413" i="20"/>
  <c r="AI443" i="20"/>
  <c r="AI503" i="20"/>
  <c r="AI583" i="20"/>
  <c r="AI698" i="20"/>
  <c r="AI700" i="20"/>
  <c r="AI805" i="20"/>
  <c r="AI834" i="20"/>
  <c r="AI897" i="20"/>
  <c r="AI959" i="20"/>
  <c r="AI295" i="20"/>
  <c r="AI261" i="20"/>
  <c r="AI394" i="20"/>
  <c r="AI421" i="20"/>
  <c r="AI451" i="20"/>
  <c r="AI511" i="20"/>
  <c r="AI591" i="20"/>
  <c r="AI639" i="20"/>
  <c r="AI708" i="20"/>
  <c r="AI817" i="20"/>
  <c r="AI842" i="20"/>
  <c r="AI905" i="20"/>
  <c r="AI967" i="20"/>
  <c r="AI172" i="20"/>
  <c r="AI181" i="20"/>
  <c r="AI171" i="20"/>
  <c r="AI207" i="20"/>
  <c r="AI321" i="20"/>
  <c r="AI351" i="20"/>
  <c r="AI395" i="20"/>
  <c r="AI425" i="20"/>
  <c r="AI577" i="20"/>
  <c r="AI620" i="20"/>
  <c r="AI681" i="20"/>
  <c r="AI833" i="20"/>
  <c r="AI815" i="20"/>
  <c r="AI902" i="20"/>
  <c r="AI947" i="20"/>
  <c r="AI1019" i="20"/>
  <c r="AI79" i="20"/>
  <c r="AI193" i="20"/>
  <c r="AI401" i="20"/>
  <c r="AI346" i="20"/>
  <c r="AI373" i="20"/>
  <c r="AI524" i="20"/>
  <c r="AI463" i="20"/>
  <c r="AI617" i="20"/>
  <c r="AI640" i="20"/>
  <c r="AI717" i="20"/>
  <c r="AI764" i="20"/>
  <c r="AI843" i="20"/>
  <c r="AI906" i="20"/>
  <c r="AI997" i="20"/>
  <c r="AI649" i="20"/>
  <c r="AI371" i="20"/>
  <c r="AI169" i="20"/>
  <c r="AI693" i="20"/>
  <c r="AI330" i="20"/>
  <c r="AI701" i="20"/>
  <c r="AI570" i="20"/>
  <c r="AI986" i="20"/>
  <c r="AI460" i="20"/>
  <c r="AI962" i="20"/>
  <c r="AG50" i="14"/>
  <c r="AI50" i="14" s="1"/>
  <c r="U50" i="14"/>
  <c r="W50" i="14" s="1"/>
  <c r="AM50" i="14"/>
  <c r="AA50" i="14"/>
  <c r="AC50" i="14" s="1"/>
  <c r="AR1030" i="20"/>
  <c r="AR894" i="20"/>
  <c r="AR778" i="20"/>
  <c r="AR769" i="20"/>
  <c r="AR654" i="20"/>
  <c r="AR659" i="20"/>
  <c r="AR550" i="20"/>
  <c r="AR489" i="20"/>
  <c r="AR581" i="20"/>
  <c r="AR341" i="20"/>
  <c r="AR369" i="20"/>
  <c r="AR293" i="20"/>
  <c r="AR216" i="20"/>
  <c r="AR187" i="20"/>
  <c r="AR105" i="20"/>
  <c r="AR71" i="20"/>
  <c r="AR1028" i="20"/>
  <c r="AR921" i="20"/>
  <c r="AR862" i="20"/>
  <c r="AR830" i="20"/>
  <c r="AR764" i="20"/>
  <c r="AR728" i="20"/>
  <c r="AR703" i="20"/>
  <c r="AR656" i="20"/>
  <c r="AR623" i="20"/>
  <c r="AR571" i="20"/>
  <c r="AR565" i="20"/>
  <c r="AR455" i="20"/>
  <c r="AR391" i="20"/>
  <c r="AR299" i="20"/>
  <c r="AR370" i="20"/>
  <c r="AR202" i="20"/>
  <c r="AR181" i="20"/>
  <c r="AR84" i="20"/>
  <c r="AR102" i="20"/>
  <c r="AR829" i="20"/>
  <c r="AR721" i="20"/>
  <c r="AR682" i="20"/>
  <c r="AR700" i="20"/>
  <c r="AR593" i="20"/>
  <c r="AR557" i="20"/>
  <c r="AR469" i="20"/>
  <c r="AR406" i="20"/>
  <c r="AR419" i="20"/>
  <c r="AR229" i="20"/>
  <c r="AR152" i="20"/>
  <c r="AR273" i="20"/>
  <c r="AR107" i="20"/>
  <c r="AR93" i="20"/>
  <c r="AR77" i="20"/>
  <c r="AR1016" i="20"/>
  <c r="AR931" i="20"/>
  <c r="AR930" i="20"/>
  <c r="AR836" i="20"/>
  <c r="AR779" i="20"/>
  <c r="AR735" i="20"/>
  <c r="AR704" i="20"/>
  <c r="AR649" i="20"/>
  <c r="AR616" i="20"/>
  <c r="AR564" i="20"/>
  <c r="AR475" i="20"/>
  <c r="AR412" i="20"/>
  <c r="AR327" i="20"/>
  <c r="AR235" i="20"/>
  <c r="AR263" i="20"/>
  <c r="AR138" i="20"/>
  <c r="AR72" i="20"/>
  <c r="AR134" i="20"/>
  <c r="AR109" i="20"/>
  <c r="AR925" i="20"/>
  <c r="AR749" i="20"/>
  <c r="AR642" i="20"/>
  <c r="AR535" i="20"/>
  <c r="AR432" i="20"/>
  <c r="AR476" i="20"/>
  <c r="AR405" i="20"/>
  <c r="AR320" i="20"/>
  <c r="AR228" i="20"/>
  <c r="AR250" i="20"/>
  <c r="AR323" i="20"/>
  <c r="AR157" i="20"/>
  <c r="AR110" i="20"/>
  <c r="AR42" i="20"/>
  <c r="AR1027" i="20"/>
  <c r="AR887" i="20"/>
  <c r="AR831" i="20"/>
  <c r="AR765" i="20"/>
  <c r="AR730" i="20"/>
  <c r="AR697" i="20"/>
  <c r="AR637" i="20"/>
  <c r="AR610" i="20"/>
  <c r="AR496" i="20"/>
  <c r="AR534" i="20"/>
  <c r="AR348" i="20"/>
  <c r="AR384" i="20"/>
  <c r="AR292" i="20"/>
  <c r="AR314" i="20"/>
  <c r="AR145" i="20"/>
  <c r="AR167" i="20"/>
  <c r="AR197" i="20"/>
  <c r="AR86" i="20"/>
  <c r="AR1021" i="20"/>
  <c r="AR993" i="20"/>
  <c r="AR1003" i="20"/>
  <c r="AR969" i="20"/>
  <c r="AR963" i="20"/>
  <c r="AR943" i="20"/>
  <c r="AR945" i="20"/>
  <c r="AR940" i="20"/>
  <c r="AR919" i="20"/>
  <c r="AR906" i="20"/>
  <c r="AR901" i="20"/>
  <c r="AR835" i="20"/>
  <c r="AR824" i="20"/>
  <c r="AR774" i="20"/>
  <c r="AR710" i="20"/>
  <c r="AR655" i="20"/>
  <c r="AR614" i="20"/>
  <c r="AR570" i="20"/>
  <c r="AR482" i="20"/>
  <c r="AR519" i="20"/>
  <c r="AR342" i="20"/>
  <c r="AR355" i="20"/>
  <c r="AR278" i="20"/>
  <c r="AR209" i="20"/>
  <c r="AR180" i="20"/>
  <c r="AR66" i="20"/>
  <c r="AR126" i="20"/>
  <c r="AR1023" i="20"/>
  <c r="AR92" i="20"/>
  <c r="AR175" i="20"/>
  <c r="AR217" i="20"/>
  <c r="AR237" i="20"/>
  <c r="AR377" i="20"/>
  <c r="AR413" i="20"/>
  <c r="AR573" i="20"/>
  <c r="AR572" i="20"/>
  <c r="AR635" i="20"/>
  <c r="AR663" i="20"/>
  <c r="AR723" i="20"/>
  <c r="AR787" i="20"/>
  <c r="AR856" i="20"/>
  <c r="AR927" i="20"/>
  <c r="AR980" i="20"/>
  <c r="AR123" i="20"/>
  <c r="AR266" i="20"/>
  <c r="AR308" i="20"/>
  <c r="AR343" i="20"/>
  <c r="AR471" i="20"/>
  <c r="AR498" i="20"/>
  <c r="AR544" i="20"/>
  <c r="AR603" i="20"/>
  <c r="AR713" i="20"/>
  <c r="AR744" i="20"/>
  <c r="AR847" i="20"/>
  <c r="AR910" i="20"/>
  <c r="AR959" i="20"/>
  <c r="AR1018" i="20"/>
  <c r="AR87" i="20"/>
  <c r="AR67" i="20"/>
  <c r="AR140" i="20"/>
  <c r="AR176" i="20"/>
  <c r="AR317" i="20"/>
  <c r="AR344" i="20"/>
  <c r="AR372" i="20"/>
  <c r="AR499" i="20"/>
  <c r="AR643" i="20"/>
  <c r="AR652" i="20"/>
  <c r="AR676" i="20"/>
  <c r="AR754" i="20"/>
  <c r="AR817" i="20"/>
  <c r="AR853" i="20"/>
  <c r="AR983" i="20"/>
  <c r="AR1013" i="20"/>
  <c r="AR198" i="20"/>
  <c r="AR116" i="20"/>
  <c r="AR199" i="20"/>
  <c r="AR313" i="20"/>
  <c r="AR261" i="20"/>
  <c r="AR401" i="20"/>
  <c r="AR502" i="20"/>
  <c r="AR443" i="20"/>
  <c r="AR539" i="20"/>
  <c r="AR582" i="20"/>
  <c r="AR707" i="20"/>
  <c r="AR747" i="20"/>
  <c r="AR810" i="20"/>
  <c r="AR855" i="20"/>
  <c r="AR918" i="20"/>
  <c r="AR987" i="20"/>
  <c r="AR41" i="20"/>
  <c r="AR60" i="20"/>
  <c r="AR143" i="20"/>
  <c r="AR185" i="20"/>
  <c r="AR318" i="20"/>
  <c r="AR345" i="20"/>
  <c r="AR381" i="20"/>
  <c r="AR516" i="20"/>
  <c r="AR540" i="20"/>
  <c r="AR599" i="20"/>
  <c r="AR631" i="20"/>
  <c r="AR748" i="20"/>
  <c r="AR825" i="20"/>
  <c r="AR912" i="20"/>
  <c r="AR920" i="20"/>
  <c r="AR989" i="20"/>
  <c r="AR54" i="20"/>
  <c r="AR89" i="20"/>
  <c r="AR289" i="20"/>
  <c r="AR247" i="20"/>
  <c r="AR283" i="20"/>
  <c r="AR326" i="20"/>
  <c r="AR453" i="20"/>
  <c r="AR473" i="20"/>
  <c r="AR587" i="20"/>
  <c r="AR626" i="20"/>
  <c r="AR687" i="20"/>
  <c r="AR826" i="20"/>
  <c r="AR813" i="20"/>
  <c r="AR900" i="20"/>
  <c r="AR964" i="20"/>
  <c r="AR1014" i="20"/>
  <c r="AR94" i="20"/>
  <c r="AR99" i="20"/>
  <c r="AR172" i="20"/>
  <c r="AR208" i="20"/>
  <c r="AR220" i="20"/>
  <c r="AR376" i="20"/>
  <c r="AR404" i="20"/>
  <c r="AR541" i="20"/>
  <c r="AR621" i="20"/>
  <c r="AR803" i="20"/>
  <c r="AR879" i="20"/>
  <c r="AR608" i="20"/>
  <c r="AR898" i="20"/>
  <c r="AR141" i="20"/>
  <c r="AR265" i="20"/>
  <c r="AR305" i="20"/>
  <c r="AR160" i="20"/>
  <c r="AR301" i="20"/>
  <c r="AR328" i="20"/>
  <c r="AR356" i="20"/>
  <c r="AR483" i="20"/>
  <c r="AR579" i="20"/>
  <c r="AR622" i="20"/>
  <c r="AR662" i="20"/>
  <c r="AR738" i="20"/>
  <c r="AR786" i="20"/>
  <c r="AR881" i="20"/>
  <c r="AR933" i="20"/>
  <c r="AR997" i="20"/>
  <c r="AR183" i="20"/>
  <c r="AR394" i="20"/>
  <c r="AR251" i="20"/>
  <c r="AR407" i="20"/>
  <c r="AR531" i="20"/>
  <c r="AR441" i="20"/>
  <c r="AR551" i="20"/>
  <c r="AR653" i="20"/>
  <c r="AR718" i="20"/>
  <c r="AR751" i="20"/>
  <c r="AR846" i="20"/>
  <c r="AR868" i="20"/>
  <c r="AR957" i="20"/>
  <c r="AR1032" i="20"/>
  <c r="AR82" i="20"/>
  <c r="AR150" i="20"/>
  <c r="AR204" i="20"/>
  <c r="AR288" i="20"/>
  <c r="AR252" i="20"/>
  <c r="AR408" i="20"/>
  <c r="AR494" i="20"/>
  <c r="AR442" i="20"/>
  <c r="AR545" i="20"/>
  <c r="AR604" i="20"/>
  <c r="AR706" i="20"/>
  <c r="AR745" i="20"/>
  <c r="AR848" i="20"/>
  <c r="AR911" i="20"/>
  <c r="AR986" i="20"/>
  <c r="AR1019" i="20"/>
  <c r="AR233" i="20"/>
  <c r="AR75" i="20"/>
  <c r="AR148" i="20"/>
  <c r="AR184" i="20"/>
  <c r="AR322" i="20"/>
  <c r="AR352" i="20"/>
  <c r="AR380" i="20"/>
  <c r="AR507" i="20"/>
  <c r="AR538" i="20"/>
  <c r="AR597" i="20"/>
  <c r="AR708" i="20"/>
  <c r="AR783" i="20"/>
  <c r="AR849" i="20"/>
  <c r="AR861" i="20"/>
  <c r="AR916" i="20"/>
  <c r="AR996" i="20"/>
  <c r="AR100" i="20"/>
  <c r="AR69" i="20"/>
  <c r="AR40" i="20"/>
  <c r="AR124" i="20"/>
  <c r="AR207" i="20"/>
  <c r="AR128" i="20"/>
  <c r="AR269" i="20"/>
  <c r="AR409" i="20"/>
  <c r="AR324" i="20"/>
  <c r="AR451" i="20"/>
  <c r="AR547" i="20"/>
  <c r="AR590" i="20"/>
  <c r="AR741" i="20"/>
  <c r="AR755" i="20"/>
  <c r="AR842" i="20"/>
  <c r="AR863" i="20"/>
  <c r="AR926" i="20"/>
  <c r="AR998" i="20"/>
  <c r="AR190" i="20"/>
  <c r="AR312" i="20"/>
  <c r="AR186" i="20"/>
  <c r="AR311" i="20"/>
  <c r="AR339" i="20"/>
  <c r="AR390" i="20"/>
  <c r="AR517" i="20"/>
  <c r="AR549" i="20"/>
  <c r="AR594" i="20"/>
  <c r="AR633" i="20"/>
  <c r="AR694" i="20"/>
  <c r="AR865" i="20"/>
  <c r="AR820" i="20"/>
  <c r="AR907" i="20"/>
  <c r="AR991" i="20"/>
  <c r="AR59" i="20"/>
  <c r="AR52" i="20"/>
  <c r="AR58" i="20"/>
  <c r="AR304" i="20"/>
  <c r="AR242" i="20"/>
  <c r="AR284" i="20"/>
  <c r="AR532" i="20"/>
  <c r="AR447" i="20"/>
  <c r="AR474" i="20"/>
  <c r="AR577" i="20"/>
  <c r="AR644" i="20"/>
  <c r="AR689" i="20"/>
  <c r="AR720" i="20"/>
  <c r="AR823" i="20"/>
  <c r="AR886" i="20"/>
  <c r="AR937" i="20"/>
  <c r="AR297" i="20"/>
  <c r="AR115" i="20"/>
  <c r="AR188" i="20"/>
  <c r="AR224" i="20"/>
  <c r="AR236" i="20"/>
  <c r="AR392" i="20"/>
  <c r="AR420" i="20"/>
  <c r="AR426" i="20"/>
  <c r="AR578" i="20"/>
  <c r="AR588" i="20"/>
  <c r="AR690" i="20"/>
  <c r="AR729" i="20"/>
  <c r="AR832" i="20"/>
  <c r="AR895" i="20"/>
  <c r="AR948" i="20"/>
  <c r="AR1001" i="20"/>
  <c r="AR139" i="20"/>
  <c r="AR279" i="20"/>
  <c r="AR315" i="20"/>
  <c r="AR358" i="20"/>
  <c r="AR485" i="20"/>
  <c r="AR505" i="20"/>
  <c r="AR566" i="20"/>
  <c r="AR658" i="20"/>
  <c r="AR725" i="20"/>
  <c r="AR790" i="20"/>
  <c r="AR845" i="20"/>
  <c r="AR875" i="20"/>
  <c r="AR974" i="20"/>
  <c r="AR386" i="20"/>
  <c r="AR90" i="20"/>
  <c r="AR147" i="20"/>
  <c r="AR274" i="20"/>
  <c r="AR316" i="20"/>
  <c r="AR351" i="20"/>
  <c r="AR479" i="20"/>
  <c r="AR506" i="20"/>
  <c r="AR552" i="20"/>
  <c r="AR611" i="20"/>
  <c r="AR733" i="20"/>
  <c r="AR752" i="20"/>
  <c r="AR857" i="20"/>
  <c r="AR947" i="20"/>
  <c r="AR936" i="20"/>
  <c r="AR1026" i="20"/>
  <c r="AR132" i="20"/>
  <c r="AR182" i="20"/>
  <c r="AR212" i="20"/>
  <c r="AR218" i="20"/>
  <c r="AR260" i="20"/>
  <c r="AR416" i="20"/>
  <c r="AR423" i="20"/>
  <c r="AR450" i="20"/>
  <c r="AR553" i="20"/>
  <c r="AR612" i="20"/>
  <c r="AR714" i="20"/>
  <c r="AR753" i="20"/>
  <c r="AR799" i="20"/>
  <c r="AR950" i="20"/>
  <c r="AR938" i="20"/>
  <c r="AR1000" i="20"/>
  <c r="AR121" i="20"/>
  <c r="AR35" i="20"/>
  <c r="AR51" i="20"/>
  <c r="AR83" i="20"/>
  <c r="AR156" i="20"/>
  <c r="AR192" i="20"/>
  <c r="AR354" i="20"/>
  <c r="AR360" i="20"/>
  <c r="AR388" i="20"/>
  <c r="AR515" i="20"/>
  <c r="AR546" i="20"/>
  <c r="AR605" i="20"/>
  <c r="AR716" i="20"/>
  <c r="AR784" i="20"/>
  <c r="AR800" i="20"/>
  <c r="AR888" i="20"/>
  <c r="AR924" i="20"/>
  <c r="AR1004" i="20"/>
  <c r="AR119" i="20"/>
  <c r="AR120" i="20"/>
  <c r="AR129" i="20"/>
  <c r="AR262" i="20"/>
  <c r="AR403" i="20"/>
  <c r="AR325" i="20"/>
  <c r="AR460" i="20"/>
  <c r="AR480" i="20"/>
  <c r="AR600" i="20"/>
  <c r="AR640" i="20"/>
  <c r="AR709" i="20"/>
  <c r="AR850" i="20"/>
  <c r="AR819" i="20"/>
  <c r="AR890" i="20"/>
  <c r="AR992" i="20"/>
  <c r="AR88" i="20"/>
  <c r="AR61" i="20"/>
  <c r="AR122" i="20"/>
  <c r="AR179" i="20"/>
  <c r="AR306" i="20"/>
  <c r="AR227" i="20"/>
  <c r="AR383" i="20"/>
  <c r="AR511" i="20"/>
  <c r="AR537" i="20"/>
  <c r="AR585" i="20"/>
  <c r="AR629" i="20"/>
  <c r="AR696" i="20"/>
  <c r="AR727" i="20"/>
  <c r="AR822" i="20"/>
  <c r="AR893" i="20"/>
  <c r="AR935" i="20"/>
  <c r="AR1033" i="20"/>
  <c r="AR648" i="20"/>
  <c r="AR1002" i="20"/>
  <c r="AR118" i="20"/>
  <c r="AR74" i="20"/>
  <c r="AR131" i="20"/>
  <c r="AR258" i="20"/>
  <c r="AR300" i="20"/>
  <c r="AR335" i="20"/>
  <c r="AR463" i="20"/>
  <c r="AR490" i="20"/>
  <c r="AR536" i="20"/>
  <c r="AR595" i="20"/>
  <c r="AR705" i="20"/>
  <c r="AR736" i="20"/>
  <c r="AR839" i="20"/>
  <c r="AR902" i="20"/>
  <c r="AR953" i="20"/>
  <c r="AR1029" i="20"/>
  <c r="AR232" i="20"/>
  <c r="AR230" i="20"/>
  <c r="AR371" i="20"/>
  <c r="AR422" i="20"/>
  <c r="AR428" i="20"/>
  <c r="AR448" i="20"/>
  <c r="AR636" i="20"/>
  <c r="AR665" i="20"/>
  <c r="AR677" i="20"/>
  <c r="AR781" i="20"/>
  <c r="AR852" i="20"/>
  <c r="AR923" i="20"/>
  <c r="AR968" i="20"/>
  <c r="AR196" i="20"/>
  <c r="AR65" i="20"/>
  <c r="AR211" i="20"/>
  <c r="AR223" i="20"/>
  <c r="AR259" i="20"/>
  <c r="AR415" i="20"/>
  <c r="AR429" i="20"/>
  <c r="AR449" i="20"/>
  <c r="AR559" i="20"/>
  <c r="AR661" i="20"/>
  <c r="AR750" i="20"/>
  <c r="AR775" i="20"/>
  <c r="AR860" i="20"/>
  <c r="AR876" i="20"/>
  <c r="AR965" i="20"/>
  <c r="AR1015" i="20"/>
  <c r="AR43" i="20"/>
  <c r="AR98" i="20"/>
  <c r="AR155" i="20"/>
  <c r="AR282" i="20"/>
  <c r="AR346" i="20"/>
  <c r="AR359" i="20"/>
  <c r="AR487" i="20"/>
  <c r="AR514" i="20"/>
  <c r="AR560" i="20"/>
  <c r="AR619" i="20"/>
  <c r="AR841" i="20"/>
  <c r="AR809" i="20"/>
  <c r="AR904" i="20"/>
  <c r="AR869" i="20"/>
  <c r="AR944" i="20"/>
  <c r="AR1034" i="20"/>
  <c r="AR154" i="20"/>
  <c r="AR38" i="20"/>
  <c r="AR39" i="20"/>
  <c r="AR214" i="20"/>
  <c r="AR240" i="20"/>
  <c r="AR226" i="20"/>
  <c r="AR268" i="20"/>
  <c r="AR462" i="20"/>
  <c r="AR431" i="20"/>
  <c r="AR458" i="20"/>
  <c r="AR561" i="20"/>
  <c r="AR620" i="20"/>
  <c r="AR726" i="20"/>
  <c r="AR760" i="20"/>
  <c r="AR807" i="20"/>
  <c r="AR870" i="20"/>
  <c r="AR946" i="20"/>
  <c r="AR1008" i="20"/>
  <c r="AR49" i="20"/>
  <c r="AR68" i="20"/>
  <c r="AR151" i="20"/>
  <c r="AR193" i="20"/>
  <c r="AR362" i="20"/>
  <c r="AR353" i="20"/>
  <c r="AR389" i="20"/>
  <c r="AR524" i="20"/>
  <c r="AR548" i="20"/>
  <c r="AR607" i="20"/>
  <c r="AR639" i="20"/>
  <c r="AR767" i="20"/>
  <c r="AR763" i="20"/>
  <c r="AR858" i="20"/>
  <c r="AR928" i="20"/>
  <c r="AR994" i="20"/>
  <c r="AR203" i="20"/>
  <c r="AR78" i="20"/>
  <c r="AR97" i="20"/>
  <c r="AR130" i="20"/>
  <c r="AR255" i="20"/>
  <c r="AR291" i="20"/>
  <c r="AR334" i="20"/>
  <c r="AR461" i="20"/>
  <c r="AR481" i="20"/>
  <c r="AR542" i="20"/>
  <c r="AR634" i="20"/>
  <c r="AR695" i="20"/>
  <c r="AR766" i="20"/>
  <c r="AR821" i="20"/>
  <c r="AR908" i="20"/>
  <c r="AR972" i="20"/>
  <c r="AR1022" i="20"/>
  <c r="AR319" i="20"/>
  <c r="AR525" i="20"/>
  <c r="AR602" i="20"/>
  <c r="AR702" i="20"/>
  <c r="AR828" i="20"/>
  <c r="AR961" i="20"/>
  <c r="AR468" i="20"/>
  <c r="AR756" i="20"/>
  <c r="AR125" i="20"/>
  <c r="AR189" i="20"/>
  <c r="AR195" i="20"/>
  <c r="AR330" i="20"/>
  <c r="AR243" i="20"/>
  <c r="AR399" i="20"/>
  <c r="AR527" i="20"/>
  <c r="AR433" i="20"/>
  <c r="AR543" i="20"/>
  <c r="AR645" i="20"/>
  <c r="AR712" i="20"/>
  <c r="AR743" i="20"/>
  <c r="AR838" i="20"/>
  <c r="AR909" i="20"/>
  <c r="AR951" i="20"/>
  <c r="AR1024" i="20"/>
  <c r="AR161" i="20"/>
  <c r="AR294" i="20"/>
  <c r="AR321" i="20"/>
  <c r="AR357" i="20"/>
  <c r="AR492" i="20"/>
  <c r="AR512" i="20"/>
  <c r="AR660" i="20"/>
  <c r="AR672" i="20"/>
  <c r="AR724" i="20"/>
  <c r="AR780" i="20"/>
  <c r="AR851" i="20"/>
  <c r="AR929" i="20"/>
  <c r="AR990" i="20"/>
  <c r="AR36" i="20"/>
  <c r="AR142" i="20"/>
  <c r="AR162" i="20"/>
  <c r="AR287" i="20"/>
  <c r="AR338" i="20"/>
  <c r="AR366" i="20"/>
  <c r="AR493" i="20"/>
  <c r="AR513" i="20"/>
  <c r="AR574" i="20"/>
  <c r="AR666" i="20"/>
  <c r="AR791" i="20"/>
  <c r="AR798" i="20"/>
  <c r="AR872" i="20"/>
  <c r="AR883" i="20"/>
  <c r="AR978" i="20"/>
  <c r="AR158" i="20"/>
  <c r="AR73" i="20"/>
  <c r="AR225" i="20"/>
  <c r="AR231" i="20"/>
  <c r="AR267" i="20"/>
  <c r="AR454" i="20"/>
  <c r="AR437" i="20"/>
  <c r="AR457" i="20"/>
  <c r="AR567" i="20"/>
  <c r="AR669" i="20"/>
  <c r="AR758" i="20"/>
  <c r="AR776" i="20"/>
  <c r="AR905" i="20"/>
  <c r="AR884" i="20"/>
  <c r="AR973" i="20"/>
  <c r="AR50" i="20"/>
  <c r="AR45" i="20"/>
  <c r="AR106" i="20"/>
  <c r="AR163" i="20"/>
  <c r="AR290" i="20"/>
  <c r="AR410" i="20"/>
  <c r="AR367" i="20"/>
  <c r="AR495" i="20"/>
  <c r="AR522" i="20"/>
  <c r="AR568" i="20"/>
  <c r="AR628" i="20"/>
  <c r="AR680" i="20"/>
  <c r="AR834" i="20"/>
  <c r="AR806" i="20"/>
  <c r="AR877" i="20"/>
  <c r="AR952" i="20"/>
  <c r="AR1017" i="20"/>
  <c r="AR48" i="20"/>
  <c r="AR133" i="20"/>
  <c r="AR215" i="20"/>
  <c r="AR136" i="20"/>
  <c r="AR277" i="20"/>
  <c r="AR417" i="20"/>
  <c r="AR332" i="20"/>
  <c r="AR459" i="20"/>
  <c r="AR555" i="20"/>
  <c r="AR598" i="20"/>
  <c r="AR638" i="20"/>
  <c r="AR759" i="20"/>
  <c r="AR762" i="20"/>
  <c r="AR896" i="20"/>
  <c r="AR955" i="20"/>
  <c r="AR1010" i="20"/>
  <c r="AR63" i="20"/>
  <c r="AR64" i="20"/>
  <c r="AR194" i="20"/>
  <c r="AR347" i="20"/>
  <c r="AR398" i="20"/>
  <c r="AR424" i="20"/>
  <c r="AR641" i="20"/>
  <c r="AR757" i="20"/>
  <c r="AR915" i="20"/>
  <c r="AR173" i="20"/>
  <c r="AR113" i="20"/>
  <c r="AR146" i="20"/>
  <c r="AR271" i="20"/>
  <c r="AR307" i="20"/>
  <c r="AR350" i="20"/>
  <c r="AR477" i="20"/>
  <c r="AR497" i="20"/>
  <c r="AR558" i="20"/>
  <c r="AR650" i="20"/>
  <c r="AR711" i="20"/>
  <c r="AR782" i="20"/>
  <c r="AR837" i="20"/>
  <c r="AR867" i="20"/>
  <c r="AR971" i="20"/>
  <c r="AR249" i="20"/>
  <c r="AR245" i="20"/>
  <c r="AR385" i="20"/>
  <c r="AR421" i="20"/>
  <c r="AR427" i="20"/>
  <c r="AR580" i="20"/>
  <c r="AR667" i="20"/>
  <c r="AR671" i="20"/>
  <c r="AR731" i="20"/>
  <c r="AR795" i="20"/>
  <c r="AR864" i="20"/>
  <c r="AR941" i="20"/>
  <c r="AR988" i="20"/>
  <c r="AR95" i="20"/>
  <c r="AR96" i="20"/>
  <c r="AR264" i="20"/>
  <c r="AR238" i="20"/>
  <c r="AR379" i="20"/>
  <c r="AR425" i="20"/>
  <c r="AR436" i="20"/>
  <c r="AR456" i="20"/>
  <c r="AR668" i="20"/>
  <c r="AR673" i="20"/>
  <c r="AR685" i="20"/>
  <c r="AR789" i="20"/>
  <c r="AR873" i="20"/>
  <c r="AR866" i="20"/>
  <c r="AR977" i="20"/>
  <c r="AR101" i="20"/>
  <c r="AR174" i="20"/>
  <c r="AR170" i="20"/>
  <c r="AR295" i="20"/>
  <c r="AR402" i="20"/>
  <c r="AR374" i="20"/>
  <c r="AR501" i="20"/>
  <c r="AR521" i="20"/>
  <c r="AR589" i="20"/>
  <c r="AR692" i="20"/>
  <c r="AR678" i="20"/>
  <c r="AR801" i="20"/>
  <c r="AR804" i="20"/>
  <c r="AR891" i="20"/>
  <c r="AR962" i="20"/>
  <c r="K50" i="14"/>
  <c r="AR37" i="20"/>
  <c r="AR47" i="20"/>
  <c r="AR81" i="20"/>
  <c r="AR257" i="20"/>
  <c r="AR239" i="20"/>
  <c r="AR275" i="20"/>
  <c r="AR518" i="20"/>
  <c r="AR445" i="20"/>
  <c r="AR465" i="20"/>
  <c r="AR575" i="20"/>
  <c r="AR683" i="20"/>
  <c r="AR679" i="20"/>
  <c r="AR777" i="20"/>
  <c r="AR805" i="20"/>
  <c r="AR892" i="20"/>
  <c r="AR975" i="20"/>
  <c r="AR1031" i="20"/>
  <c r="AR62" i="20"/>
  <c r="AR91" i="20"/>
  <c r="AR164" i="20"/>
  <c r="AR200" i="20"/>
  <c r="AR418" i="20"/>
  <c r="AR368" i="20"/>
  <c r="AR396" i="20"/>
  <c r="AR523" i="20"/>
  <c r="AR554" i="20"/>
  <c r="AR613" i="20"/>
  <c r="AR734" i="20"/>
  <c r="AR785" i="20"/>
  <c r="AR808" i="20"/>
  <c r="AR871" i="20"/>
  <c r="AR932" i="20"/>
  <c r="AR1012" i="20"/>
  <c r="AR127" i="20"/>
  <c r="AR149" i="20"/>
  <c r="AR137" i="20"/>
  <c r="AR270" i="20"/>
  <c r="AR411" i="20"/>
  <c r="AR333" i="20"/>
  <c r="AR488" i="20"/>
  <c r="AR717" i="20"/>
  <c r="AR79" i="20"/>
  <c r="AR80" i="20"/>
  <c r="AR210" i="20"/>
  <c r="AR222" i="20"/>
  <c r="AR363" i="20"/>
  <c r="AR414" i="20"/>
  <c r="AR625" i="20"/>
  <c r="AR440" i="20"/>
  <c r="AR618" i="20"/>
  <c r="AR657" i="20"/>
  <c r="AR742" i="20"/>
  <c r="AR773" i="20"/>
  <c r="AR844" i="20"/>
  <c r="AR922" i="20"/>
  <c r="AR960" i="20"/>
  <c r="AR168" i="20"/>
  <c r="AR309" i="20"/>
  <c r="AR336" i="20"/>
  <c r="AR364" i="20"/>
  <c r="AR491" i="20"/>
  <c r="AR609" i="20"/>
  <c r="AR627" i="20"/>
  <c r="AR670" i="20"/>
  <c r="AR746" i="20"/>
  <c r="AR794" i="20"/>
  <c r="AR913" i="20"/>
  <c r="AR967" i="20"/>
  <c r="AR1005" i="20"/>
  <c r="AR280" i="20"/>
  <c r="AR478" i="20"/>
  <c r="AR169" i="20"/>
  <c r="AR302" i="20"/>
  <c r="AR329" i="20"/>
  <c r="AR365" i="20"/>
  <c r="AR500" i="20"/>
  <c r="AR520" i="20"/>
  <c r="AR583" i="20"/>
  <c r="AR684" i="20"/>
  <c r="AR732" i="20"/>
  <c r="AR788" i="20"/>
  <c r="AR859" i="20"/>
  <c r="AR934" i="20"/>
  <c r="AR1006" i="20"/>
  <c r="AR85" i="20"/>
  <c r="AR104" i="20"/>
  <c r="AR296" i="20"/>
  <c r="AR246" i="20"/>
  <c r="AR387" i="20"/>
  <c r="AR446" i="20"/>
  <c r="AR444" i="20"/>
  <c r="AR464" i="20"/>
  <c r="AR584" i="20"/>
  <c r="AR699" i="20"/>
  <c r="AR693" i="20"/>
  <c r="AR797" i="20"/>
  <c r="AR949" i="20"/>
  <c r="AR874" i="20"/>
  <c r="AR976" i="20"/>
  <c r="AR46" i="20"/>
  <c r="AR117" i="20"/>
  <c r="AR206" i="20"/>
  <c r="AR178" i="20"/>
  <c r="AR303" i="20"/>
  <c r="AR331" i="20"/>
  <c r="AR382" i="20"/>
  <c r="AR509" i="20"/>
  <c r="AR529" i="20"/>
  <c r="AR586" i="20"/>
  <c r="AR793" i="20"/>
  <c r="AR686" i="20"/>
  <c r="AR833" i="20"/>
  <c r="AR812" i="20"/>
  <c r="AR899" i="20"/>
  <c r="AR970" i="20"/>
  <c r="AR44" i="20"/>
  <c r="AR57" i="20"/>
  <c r="AR272" i="20"/>
  <c r="AR234" i="20"/>
  <c r="AR276" i="20"/>
  <c r="AR526" i="20"/>
  <c r="AR439" i="20"/>
  <c r="AR466" i="20"/>
  <c r="AR569" i="20"/>
  <c r="AR630" i="20"/>
  <c r="AR681" i="20"/>
  <c r="AR761" i="20"/>
  <c r="AR815" i="20"/>
  <c r="AR878" i="20"/>
  <c r="AR954" i="20"/>
  <c r="AR999" i="20"/>
  <c r="I50" i="14"/>
  <c r="AR248" i="20"/>
  <c r="AR76" i="20"/>
  <c r="AR159" i="20"/>
  <c r="AR201" i="20"/>
  <c r="AR221" i="20"/>
  <c r="AR361" i="20"/>
  <c r="AR397" i="20"/>
  <c r="AR533" i="20"/>
  <c r="AR556" i="20"/>
  <c r="AR615" i="20"/>
  <c r="AR647" i="20"/>
  <c r="AR768" i="20"/>
  <c r="AR771" i="20"/>
  <c r="AR897" i="20"/>
  <c r="AR939" i="20"/>
  <c r="AR995" i="20"/>
  <c r="AR827" i="20"/>
  <c r="J50" i="14"/>
  <c r="AR166" i="20"/>
  <c r="AR213" i="20"/>
  <c r="AR153" i="20"/>
  <c r="AR286" i="20"/>
  <c r="AR486" i="20"/>
  <c r="AR349" i="20"/>
  <c r="AR484" i="20"/>
  <c r="AR504" i="20"/>
  <c r="AR624" i="20"/>
  <c r="AR664" i="20"/>
  <c r="AR792" i="20"/>
  <c r="AR772" i="20"/>
  <c r="AR843" i="20"/>
  <c r="AR914" i="20"/>
  <c r="AR982" i="20"/>
  <c r="AR256" i="20"/>
  <c r="AR244" i="20"/>
  <c r="AR400" i="20"/>
  <c r="AR430" i="20"/>
  <c r="AR434" i="20"/>
  <c r="AR601" i="20"/>
  <c r="AR596" i="20"/>
  <c r="AR698" i="20"/>
  <c r="AR737" i="20"/>
  <c r="AR840" i="20"/>
  <c r="AR903" i="20"/>
  <c r="AR956" i="20"/>
  <c r="AR1009" i="20"/>
  <c r="AR55" i="20"/>
  <c r="AR108" i="20"/>
  <c r="AR191" i="20"/>
  <c r="AR281" i="20"/>
  <c r="AR253" i="20"/>
  <c r="AR393" i="20"/>
  <c r="AR438" i="20"/>
  <c r="AR435" i="20"/>
  <c r="AR617" i="20"/>
  <c r="AR675" i="20"/>
  <c r="AR691" i="20"/>
  <c r="AR739" i="20"/>
  <c r="AR802" i="20"/>
  <c r="AR889" i="20"/>
  <c r="AR942" i="20"/>
  <c r="AR979" i="20"/>
  <c r="AR205" i="20"/>
  <c r="AR56" i="20"/>
  <c r="AR135" i="20"/>
  <c r="AR177" i="20"/>
  <c r="AR310" i="20"/>
  <c r="AR337" i="20"/>
  <c r="AR373" i="20"/>
  <c r="AR508" i="20"/>
  <c r="AR528" i="20"/>
  <c r="AR591" i="20"/>
  <c r="AR715" i="20"/>
  <c r="AR740" i="20"/>
  <c r="AR796" i="20"/>
  <c r="AR880" i="20"/>
  <c r="AR958" i="20"/>
  <c r="AR981" i="20"/>
  <c r="F80" i="14"/>
  <c r="AR103" i="20"/>
  <c r="AR111" i="20"/>
  <c r="AR112" i="20"/>
  <c r="AR378" i="20"/>
  <c r="AR254" i="20"/>
  <c r="AR395" i="20"/>
  <c r="AR510" i="20"/>
  <c r="AR452" i="20"/>
  <c r="AR472" i="20"/>
  <c r="AR592" i="20"/>
  <c r="AR632" i="20"/>
  <c r="AR701" i="20"/>
  <c r="AR818" i="20"/>
  <c r="AR811" i="20"/>
  <c r="AR882" i="20"/>
  <c r="AR984" i="20"/>
  <c r="AR53" i="20"/>
  <c r="AR114" i="20"/>
  <c r="AR171" i="20"/>
  <c r="AR298" i="20"/>
  <c r="AR219" i="20"/>
  <c r="AR375" i="20"/>
  <c r="AR503" i="20"/>
  <c r="AR530" i="20"/>
  <c r="AR576" i="20"/>
  <c r="AR651" i="20"/>
  <c r="AR688" i="20"/>
  <c r="AR719" i="20"/>
  <c r="AR814" i="20"/>
  <c r="AR885" i="20"/>
  <c r="AR966" i="20"/>
  <c r="AR1025" i="20"/>
  <c r="AR70" i="20"/>
  <c r="AR165" i="20"/>
  <c r="AR241" i="20"/>
  <c r="AR144" i="20"/>
  <c r="AR285" i="20"/>
  <c r="AR470" i="20"/>
  <c r="AR340" i="20"/>
  <c r="AR467" i="20"/>
  <c r="AR563" i="20"/>
  <c r="AR606" i="20"/>
  <c r="AR646" i="20"/>
  <c r="AR722" i="20"/>
  <c r="AR770" i="20"/>
  <c r="AR854" i="20"/>
  <c r="AR917" i="20"/>
  <c r="AR1011" i="20"/>
  <c r="AR562" i="20"/>
  <c r="AR674" i="20"/>
  <c r="AR816" i="20"/>
  <c r="AR985" i="20"/>
  <c r="AR1020" i="20"/>
  <c r="AR1007" i="20"/>
  <c r="J7" i="7"/>
  <c r="P7" i="7"/>
  <c r="Q7" i="7" s="1"/>
  <c r="Q35" i="7" s="1"/>
  <c r="AL26" i="20"/>
  <c r="AL29" i="20"/>
  <c r="AL28" i="20"/>
  <c r="AL27" i="20"/>
  <c r="AL25" i="20"/>
  <c r="AL24" i="20"/>
  <c r="AH74" i="14"/>
  <c r="V104" i="14"/>
  <c r="AP44" i="14"/>
  <c r="V74" i="14"/>
  <c r="AG34" i="14"/>
  <c r="AI34" i="14" s="1"/>
  <c r="AM34" i="14"/>
  <c r="U34" i="14"/>
  <c r="W34" i="14" s="1"/>
  <c r="AA34" i="14"/>
  <c r="AC34" i="14" s="1"/>
  <c r="AB960" i="20"/>
  <c r="AB963" i="20"/>
  <c r="AB942" i="20"/>
  <c r="AB902" i="20"/>
  <c r="AB811" i="20"/>
  <c r="AB794" i="20"/>
  <c r="AB735" i="20"/>
  <c r="AB726" i="20"/>
  <c r="AB670" i="20"/>
  <c r="AB611" i="20"/>
  <c r="AB626" i="20"/>
  <c r="AB580" i="20"/>
  <c r="AB514" i="20"/>
  <c r="AB487" i="20"/>
  <c r="AB407" i="20"/>
  <c r="AB363" i="20"/>
  <c r="AB294" i="20"/>
  <c r="AB177" i="20"/>
  <c r="AB199" i="20"/>
  <c r="AB67" i="20"/>
  <c r="AB117" i="20"/>
  <c r="AB1019" i="20"/>
  <c r="AB928" i="20"/>
  <c r="AB895" i="20"/>
  <c r="AB865" i="20"/>
  <c r="AB765" i="20"/>
  <c r="AB747" i="20"/>
  <c r="AB663" i="20"/>
  <c r="AB604" i="20"/>
  <c r="AB560" i="20"/>
  <c r="AB513" i="20"/>
  <c r="AB436" i="20"/>
  <c r="AB357" i="20"/>
  <c r="AB470" i="20"/>
  <c r="AB237" i="20"/>
  <c r="AB184" i="20"/>
  <c r="AB140" i="20"/>
  <c r="AB134" i="20"/>
  <c r="AB1015" i="20"/>
  <c r="AB973" i="20"/>
  <c r="AB926" i="20"/>
  <c r="AB909" i="20"/>
  <c r="AB858" i="20"/>
  <c r="AB888" i="20"/>
  <c r="AB787" i="20"/>
  <c r="AB738" i="20"/>
  <c r="AB734" i="20"/>
  <c r="AB657" i="20"/>
  <c r="AB590" i="20"/>
  <c r="AB691" i="20"/>
  <c r="AB450" i="20"/>
  <c r="AB429" i="20"/>
  <c r="AB350" i="20"/>
  <c r="AB307" i="20"/>
  <c r="AB230" i="20"/>
  <c r="AB297" i="20"/>
  <c r="AB147" i="20"/>
  <c r="AB65" i="20"/>
  <c r="AB49" i="20"/>
  <c r="AB990" i="20"/>
  <c r="AB752" i="20"/>
  <c r="AB664" i="20"/>
  <c r="AB597" i="20"/>
  <c r="AB579" i="20"/>
  <c r="AB515" i="20"/>
  <c r="AB478" i="20"/>
  <c r="AB343" i="20"/>
  <c r="AB308" i="20"/>
  <c r="AB526" i="20"/>
  <c r="AB204" i="20"/>
  <c r="AB90" i="20"/>
  <c r="AB189" i="20"/>
  <c r="AB1028" i="20"/>
  <c r="AB938" i="20"/>
  <c r="AB929" i="20"/>
  <c r="AB921" i="20"/>
  <c r="AB851" i="20"/>
  <c r="AB774" i="20"/>
  <c r="AB724" i="20"/>
  <c r="AB706" i="20"/>
  <c r="AB645" i="20"/>
  <c r="AB582" i="20"/>
  <c r="AB464" i="20"/>
  <c r="AB500" i="20"/>
  <c r="AB421" i="20"/>
  <c r="AB328" i="20"/>
  <c r="AB301" i="20"/>
  <c r="AB274" i="20"/>
  <c r="AB211" i="20"/>
  <c r="AB158" i="20"/>
  <c r="AB264" i="20"/>
  <c r="AB44" i="20"/>
  <c r="AB1008" i="20"/>
  <c r="AB952" i="20"/>
  <c r="AB874" i="20"/>
  <c r="AB905" i="20"/>
  <c r="AB848" i="20"/>
  <c r="AB780" i="20"/>
  <c r="AB729" i="20"/>
  <c r="AB777" i="20"/>
  <c r="AB658" i="20"/>
  <c r="AB644" i="20"/>
  <c r="AB528" i="20"/>
  <c r="AB451" i="20"/>
  <c r="AB372" i="20"/>
  <c r="AB392" i="20"/>
  <c r="AB243" i="20"/>
  <c r="AB295" i="20"/>
  <c r="AB280" i="20"/>
  <c r="AB135" i="20"/>
  <c r="AB108" i="20"/>
  <c r="AB37" i="20"/>
  <c r="AB1026" i="20"/>
  <c r="AB713" i="20"/>
  <c r="AB567" i="20"/>
  <c r="AB449" i="20"/>
  <c r="AB493" i="20"/>
  <c r="AB414" i="20"/>
  <c r="AB377" i="20"/>
  <c r="AB244" i="20"/>
  <c r="AB231" i="20"/>
  <c r="AB162" i="20"/>
  <c r="AB104" i="20"/>
  <c r="AB95" i="20"/>
  <c r="AB1023" i="20"/>
  <c r="AB85" i="20"/>
  <c r="AB123" i="20"/>
  <c r="AB196" i="20"/>
  <c r="AB304" i="20"/>
  <c r="AB236" i="20"/>
  <c r="AB384" i="20"/>
  <c r="AB425" i="20"/>
  <c r="AB442" i="20"/>
  <c r="AB578" i="20"/>
  <c r="AB596" i="20"/>
  <c r="AB698" i="20"/>
  <c r="AB721" i="20"/>
  <c r="AB840" i="20"/>
  <c r="AB887" i="20"/>
  <c r="AB966" i="20"/>
  <c r="AB1000" i="20"/>
  <c r="AB232" i="20"/>
  <c r="AB166" i="20"/>
  <c r="AB212" i="20"/>
  <c r="AB218" i="20"/>
  <c r="AB252" i="20"/>
  <c r="AB400" i="20"/>
  <c r="AB431" i="20"/>
  <c r="AB458" i="20"/>
  <c r="AB553" i="20"/>
  <c r="AB612" i="20"/>
  <c r="AB714" i="20"/>
  <c r="AB737" i="20"/>
  <c r="AB852" i="20"/>
  <c r="AB903" i="20"/>
  <c r="AB946" i="20"/>
  <c r="AB1020" i="20"/>
  <c r="AB60" i="20"/>
  <c r="AB151" i="20"/>
  <c r="AB193" i="20"/>
  <c r="AB310" i="20"/>
  <c r="AB329" i="20"/>
  <c r="AB373" i="20"/>
  <c r="AB516" i="20"/>
  <c r="AB545" i="20"/>
  <c r="AB591" i="20"/>
  <c r="AB700" i="20"/>
  <c r="AB740" i="20"/>
  <c r="AB796" i="20"/>
  <c r="AB881" i="20"/>
  <c r="AB950" i="20"/>
  <c r="AB1003" i="20"/>
  <c r="AB110" i="20"/>
  <c r="AB91" i="20"/>
  <c r="AB164" i="20"/>
  <c r="AB208" i="20"/>
  <c r="AB338" i="20"/>
  <c r="AB352" i="20"/>
  <c r="AB396" i="20"/>
  <c r="AB549" i="20"/>
  <c r="AB546" i="20"/>
  <c r="AB621" i="20"/>
  <c r="AB716" i="20"/>
  <c r="AB767" i="20"/>
  <c r="AB808" i="20"/>
  <c r="AB872" i="20"/>
  <c r="AB955" i="20"/>
  <c r="AB1012" i="20"/>
  <c r="AB77" i="20"/>
  <c r="AB122" i="20"/>
  <c r="AB179" i="20"/>
  <c r="AB306" i="20"/>
  <c r="AB394" i="20"/>
  <c r="AB375" i="20"/>
  <c r="AB519" i="20"/>
  <c r="AB533" i="20"/>
  <c r="AB535" i="20"/>
  <c r="AB667" i="20"/>
  <c r="AB688" i="20"/>
  <c r="AB785" i="20"/>
  <c r="AB822" i="20"/>
  <c r="AB877" i="20"/>
  <c r="AB951" i="20"/>
  <c r="AB1033" i="20"/>
  <c r="AB53" i="20"/>
  <c r="AB107" i="20"/>
  <c r="AB180" i="20"/>
  <c r="AB240" i="20"/>
  <c r="AB220" i="20"/>
  <c r="AB368" i="20"/>
  <c r="AB412" i="20"/>
  <c r="AB426" i="20"/>
  <c r="AB562" i="20"/>
  <c r="AB643" i="20"/>
  <c r="AB682" i="20"/>
  <c r="AB769" i="20"/>
  <c r="AB824" i="20"/>
  <c r="AB871" i="20"/>
  <c r="AB948" i="20"/>
  <c r="AB1001" i="20"/>
  <c r="AB92" i="20"/>
  <c r="AB183" i="20"/>
  <c r="AB233" i="20"/>
  <c r="AB221" i="20"/>
  <c r="AB361" i="20"/>
  <c r="AB405" i="20"/>
  <c r="AB435" i="20"/>
  <c r="AB564" i="20"/>
  <c r="AB623" i="20"/>
  <c r="AB647" i="20"/>
  <c r="AB731" i="20"/>
  <c r="AB771" i="20"/>
  <c r="AB864" i="20"/>
  <c r="AB927" i="20"/>
  <c r="AB988" i="20"/>
  <c r="AB285" i="20"/>
  <c r="AB356" i="20"/>
  <c r="AB563" i="20"/>
  <c r="AB636" i="20"/>
  <c r="AB722" i="20"/>
  <c r="AB862" i="20"/>
  <c r="AB933" i="20"/>
  <c r="AB544" i="20"/>
  <c r="AB736" i="20"/>
  <c r="AB1029" i="20"/>
  <c r="AB100" i="20"/>
  <c r="AB651" i="20"/>
  <c r="AB918" i="20"/>
  <c r="AB245" i="20"/>
  <c r="AB598" i="20"/>
  <c r="AB979" i="20"/>
  <c r="AB311" i="20"/>
  <c r="AB617" i="20"/>
  <c r="AB93" i="20"/>
  <c r="AB524" i="20"/>
  <c r="AB809" i="20"/>
  <c r="AB99" i="20"/>
  <c r="AB609" i="20"/>
  <c r="AB904" i="20"/>
  <c r="AB175" i="20"/>
  <c r="AB397" i="20"/>
  <c r="AB763" i="20"/>
  <c r="AB79" i="20"/>
  <c r="AB398" i="20"/>
  <c r="AB710" i="20"/>
  <c r="AB118" i="20"/>
  <c r="AB518" i="20"/>
  <c r="AB668" i="20"/>
  <c r="AB941" i="20"/>
  <c r="AB192" i="20"/>
  <c r="AB605" i="20"/>
  <c r="AB924" i="20"/>
  <c r="AB379" i="20"/>
  <c r="AB685" i="20"/>
  <c r="AB43" i="20"/>
  <c r="AB332" i="20"/>
  <c r="AB791" i="20"/>
  <c r="AB58" i="20"/>
  <c r="AB482" i="20"/>
  <c r="AB870" i="20"/>
  <c r="AB289" i="20"/>
  <c r="AB555" i="20"/>
  <c r="AB925" i="20"/>
  <c r="AB161" i="20"/>
  <c r="AB616" i="20"/>
  <c r="AB992" i="20"/>
  <c r="AB102" i="20"/>
  <c r="AB82" i="20"/>
  <c r="AB139" i="20"/>
  <c r="AB266" i="20"/>
  <c r="AB300" i="20"/>
  <c r="AB335" i="20"/>
  <c r="AB479" i="20"/>
  <c r="AB506" i="20"/>
  <c r="AB552" i="20"/>
  <c r="AB603" i="20"/>
  <c r="AB705" i="20"/>
  <c r="AB744" i="20"/>
  <c r="AB847" i="20"/>
  <c r="AB894" i="20"/>
  <c r="AB944" i="20"/>
  <c r="AB1018" i="20"/>
  <c r="AB281" i="20"/>
  <c r="AB98" i="20"/>
  <c r="AB155" i="20"/>
  <c r="AB282" i="20"/>
  <c r="AB316" i="20"/>
  <c r="AB351" i="20"/>
  <c r="AB495" i="20"/>
  <c r="AB522" i="20"/>
  <c r="AB568" i="20"/>
  <c r="AB619" i="20"/>
  <c r="AB749" i="20"/>
  <c r="AB760" i="20"/>
  <c r="AB931" i="20"/>
  <c r="AB910" i="20"/>
  <c r="AB1011" i="20"/>
  <c r="AB1034" i="20"/>
  <c r="AB42" i="20"/>
  <c r="AB124" i="20"/>
  <c r="AB215" i="20"/>
  <c r="AB136" i="20"/>
  <c r="AB253" i="20"/>
  <c r="AB393" i="20"/>
  <c r="AB324" i="20"/>
  <c r="AB467" i="20"/>
  <c r="AB601" i="20"/>
  <c r="AB606" i="20"/>
  <c r="AB675" i="20"/>
  <c r="AB759" i="20"/>
  <c r="AB802" i="20"/>
  <c r="AB863" i="20"/>
  <c r="AB939" i="20"/>
  <c r="AB987" i="20"/>
  <c r="AB46" i="20"/>
  <c r="AB57" i="20"/>
  <c r="AB256" i="20"/>
  <c r="AB234" i="20"/>
  <c r="AB268" i="20"/>
  <c r="AB416" i="20"/>
  <c r="AB447" i="20"/>
  <c r="AB474" i="20"/>
  <c r="AB569" i="20"/>
  <c r="AB630" i="20"/>
  <c r="AB758" i="20"/>
  <c r="AB753" i="20"/>
  <c r="AB815" i="20"/>
  <c r="AB936" i="20"/>
  <c r="AB958" i="20"/>
  <c r="AB1007" i="20"/>
  <c r="AB126" i="20"/>
  <c r="AB97" i="20"/>
  <c r="AB130" i="20"/>
  <c r="AB263" i="20"/>
  <c r="AB275" i="20"/>
  <c r="AB502" i="20"/>
  <c r="AB461" i="20"/>
  <c r="AB481" i="20"/>
  <c r="AB550" i="20"/>
  <c r="AB699" i="20"/>
  <c r="AB695" i="20"/>
  <c r="AB810" i="20"/>
  <c r="AB821" i="20"/>
  <c r="AB884" i="20"/>
  <c r="AB978" i="20"/>
  <c r="AB1030" i="20"/>
  <c r="AB54" i="20"/>
  <c r="AB66" i="20"/>
  <c r="AB320" i="20"/>
  <c r="AB250" i="20"/>
  <c r="AB284" i="20"/>
  <c r="AB510" i="20"/>
  <c r="AB463" i="20"/>
  <c r="AB490" i="20"/>
  <c r="AB536" i="20"/>
  <c r="AB684" i="20"/>
  <c r="AB689" i="20"/>
  <c r="AB728" i="20"/>
  <c r="AB831" i="20"/>
  <c r="AB878" i="20"/>
  <c r="AB945" i="20"/>
  <c r="AB1021" i="20"/>
  <c r="AB86" i="20"/>
  <c r="AB249" i="20"/>
  <c r="AB322" i="20"/>
  <c r="AB168" i="20"/>
  <c r="AB454" i="20"/>
  <c r="AB499" i="20"/>
  <c r="AB654" i="20"/>
  <c r="AB778" i="20"/>
  <c r="AB1005" i="20"/>
  <c r="AB839" i="20"/>
  <c r="AB957" i="20"/>
  <c r="AB986" i="20"/>
  <c r="AB265" i="20"/>
  <c r="AB413" i="20"/>
  <c r="AB739" i="20"/>
  <c r="AB39" i="20"/>
  <c r="AB486" i="20"/>
  <c r="AB755" i="20"/>
  <c r="AB366" i="20"/>
  <c r="AB812" i="20"/>
  <c r="AB201" i="20"/>
  <c r="AB599" i="20"/>
  <c r="AB959" i="20"/>
  <c r="AB402" i="20"/>
  <c r="AB750" i="20"/>
  <c r="AB615" i="20"/>
  <c r="AB980" i="20"/>
  <c r="AB462" i="20"/>
  <c r="AB610" i="20"/>
  <c r="AB969" i="20"/>
  <c r="AB176" i="20"/>
  <c r="AB364" i="20"/>
  <c r="AB730" i="20"/>
  <c r="AB1013" i="20"/>
  <c r="AB309" i="20"/>
  <c r="AB692" i="20"/>
  <c r="AB996" i="20"/>
  <c r="AB246" i="20"/>
  <c r="AB584" i="20"/>
  <c r="AB781" i="20"/>
  <c r="AB149" i="20"/>
  <c r="AB475" i="20"/>
  <c r="AB826" i="20"/>
  <c r="AB242" i="20"/>
  <c r="AB577" i="20"/>
  <c r="AB937" i="20"/>
  <c r="AB417" i="20"/>
  <c r="AB646" i="20"/>
  <c r="AB182" i="20"/>
  <c r="AB512" i="20"/>
  <c r="AB859" i="20"/>
  <c r="I34" i="14"/>
  <c r="AB362" i="20"/>
  <c r="AB205" i="20"/>
  <c r="AB203" i="20"/>
  <c r="AB223" i="20"/>
  <c r="AB235" i="20"/>
  <c r="AB399" i="20"/>
  <c r="AB581" i="20"/>
  <c r="AB441" i="20"/>
  <c r="AB559" i="20"/>
  <c r="AB637" i="20"/>
  <c r="AB712" i="20"/>
  <c r="AB727" i="20"/>
  <c r="AB846" i="20"/>
  <c r="AB901" i="20"/>
  <c r="AB965" i="20"/>
  <c r="AB1032" i="20"/>
  <c r="AB48" i="20"/>
  <c r="AB73" i="20"/>
  <c r="AB241" i="20"/>
  <c r="AB239" i="20"/>
  <c r="AB251" i="20"/>
  <c r="AB415" i="20"/>
  <c r="AB437" i="20"/>
  <c r="AB457" i="20"/>
  <c r="AB575" i="20"/>
  <c r="AB653" i="20"/>
  <c r="AB799" i="20"/>
  <c r="AB743" i="20"/>
  <c r="AB889" i="20"/>
  <c r="AB930" i="20"/>
  <c r="AB983" i="20"/>
  <c r="AB78" i="20"/>
  <c r="AB83" i="20"/>
  <c r="AB156" i="20"/>
  <c r="AB200" i="20"/>
  <c r="AB317" i="20"/>
  <c r="AB344" i="20"/>
  <c r="AB388" i="20"/>
  <c r="AB531" i="20"/>
  <c r="AB538" i="20"/>
  <c r="AB613" i="20"/>
  <c r="AB708" i="20"/>
  <c r="AB754" i="20"/>
  <c r="AB800" i="20"/>
  <c r="AB861" i="20"/>
  <c r="AB932" i="20"/>
  <c r="AB1004" i="20"/>
  <c r="AB40" i="20"/>
  <c r="AB114" i="20"/>
  <c r="AB171" i="20"/>
  <c r="AB298" i="20"/>
  <c r="AB330" i="20"/>
  <c r="AB367" i="20"/>
  <c r="AB511" i="20"/>
  <c r="AB532" i="20"/>
  <c r="AB659" i="20"/>
  <c r="AB635" i="20"/>
  <c r="AB680" i="20"/>
  <c r="AB784" i="20"/>
  <c r="AB814" i="20"/>
  <c r="AB869" i="20"/>
  <c r="AB943" i="20"/>
  <c r="AB1025" i="20"/>
  <c r="AB63" i="20"/>
  <c r="AB72" i="20"/>
  <c r="AB194" i="20"/>
  <c r="AB354" i="20"/>
  <c r="AB331" i="20"/>
  <c r="AB382" i="20"/>
  <c r="AB525" i="20"/>
  <c r="AB432" i="20"/>
  <c r="AB594" i="20"/>
  <c r="AB715" i="20"/>
  <c r="AB694" i="20"/>
  <c r="AB801" i="20"/>
  <c r="AB828" i="20"/>
  <c r="AB891" i="20"/>
  <c r="AB977" i="20"/>
  <c r="J34" i="14"/>
  <c r="AB109" i="20"/>
  <c r="AB141" i="20"/>
  <c r="AB187" i="20"/>
  <c r="AB314" i="20"/>
  <c r="AB219" i="20"/>
  <c r="AB383" i="20"/>
  <c r="AB527" i="20"/>
  <c r="AB534" i="20"/>
  <c r="AB543" i="20"/>
  <c r="AB725" i="20"/>
  <c r="AB696" i="20"/>
  <c r="AB818" i="20"/>
  <c r="AB830" i="20"/>
  <c r="AB885" i="20"/>
  <c r="AB967" i="20"/>
  <c r="AB1016" i="20"/>
  <c r="AB55" i="20"/>
  <c r="AB115" i="20"/>
  <c r="AB188" i="20"/>
  <c r="AB272" i="20"/>
  <c r="AB228" i="20"/>
  <c r="AB376" i="20"/>
  <c r="AB420" i="20"/>
  <c r="AB434" i="20"/>
  <c r="AB570" i="20"/>
  <c r="AB588" i="20"/>
  <c r="AB690" i="20"/>
  <c r="AB850" i="20"/>
  <c r="AB832" i="20"/>
  <c r="AB879" i="20"/>
  <c r="AB956" i="20"/>
  <c r="AB1009" i="20"/>
  <c r="AB70" i="20"/>
  <c r="AB74" i="20"/>
  <c r="AB131" i="20"/>
  <c r="AB258" i="20"/>
  <c r="AB292" i="20"/>
  <c r="AB471" i="20"/>
  <c r="AB498" i="20"/>
  <c r="AB697" i="20"/>
  <c r="AB886" i="20"/>
  <c r="AB229" i="20"/>
  <c r="AB443" i="20"/>
  <c r="AB779" i="20"/>
  <c r="AB116" i="20"/>
  <c r="AB459" i="20"/>
  <c r="AB795" i="20"/>
  <c r="AB296" i="20"/>
  <c r="AB529" i="20"/>
  <c r="AB875" i="20"/>
  <c r="AB318" i="20"/>
  <c r="AB803" i="20"/>
  <c r="AB45" i="20"/>
  <c r="AB404" i="20"/>
  <c r="AB768" i="20"/>
  <c r="AB993" i="20"/>
  <c r="AB410" i="20"/>
  <c r="AB639" i="20"/>
  <c r="AB448" i="20"/>
  <c r="AB593" i="20"/>
  <c r="AB144" i="20"/>
  <c r="AB975" i="20"/>
  <c r="AB455" i="20"/>
  <c r="AB823" i="20"/>
  <c r="AB160" i="20"/>
  <c r="AB627" i="20"/>
  <c r="AB997" i="20"/>
  <c r="AB278" i="20"/>
  <c r="AB648" i="20"/>
  <c r="AB41" i="20"/>
  <c r="AB121" i="20"/>
  <c r="AB154" i="20"/>
  <c r="AB287" i="20"/>
  <c r="AB299" i="20"/>
  <c r="AB342" i="20"/>
  <c r="AB485" i="20"/>
  <c r="AB505" i="20"/>
  <c r="AB574" i="20"/>
  <c r="AB650" i="20"/>
  <c r="AB741" i="20"/>
  <c r="AB766" i="20"/>
  <c r="AB845" i="20"/>
  <c r="AB908" i="20"/>
  <c r="AB1014" i="20"/>
  <c r="AB69" i="20"/>
  <c r="AB190" i="20"/>
  <c r="AB170" i="20"/>
  <c r="AB303" i="20"/>
  <c r="AB315" i="20"/>
  <c r="AB358" i="20"/>
  <c r="AB501" i="20"/>
  <c r="AB521" i="20"/>
  <c r="AB585" i="20"/>
  <c r="AB666" i="20"/>
  <c r="AB825" i="20"/>
  <c r="AB782" i="20"/>
  <c r="AB804" i="20"/>
  <c r="AB867" i="20"/>
  <c r="AB971" i="20"/>
  <c r="AB38" i="20"/>
  <c r="AB198" i="20"/>
  <c r="AB224" i="20"/>
  <c r="AB226" i="20"/>
  <c r="AB260" i="20"/>
  <c r="AB408" i="20"/>
  <c r="AB439" i="20"/>
  <c r="AB466" i="20"/>
  <c r="AB561" i="20"/>
  <c r="AB620" i="20"/>
  <c r="AB742" i="20"/>
  <c r="AB745" i="20"/>
  <c r="AB807" i="20"/>
  <c r="AB911" i="20"/>
  <c r="AB954" i="20"/>
  <c r="AB999" i="20"/>
  <c r="AB94" i="20"/>
  <c r="AB89" i="20"/>
  <c r="AB305" i="20"/>
  <c r="AB255" i="20"/>
  <c r="AB267" i="20"/>
  <c r="AB438" i="20"/>
  <c r="AB453" i="20"/>
  <c r="AB473" i="20"/>
  <c r="AB542" i="20"/>
  <c r="AB669" i="20"/>
  <c r="AB687" i="20"/>
  <c r="AB761" i="20"/>
  <c r="AB813" i="20"/>
  <c r="AB876" i="20"/>
  <c r="AB972" i="20"/>
  <c r="AB1022" i="20"/>
  <c r="AB127" i="20"/>
  <c r="AB133" i="20"/>
  <c r="AB145" i="20"/>
  <c r="AB262" i="20"/>
  <c r="AB395" i="20"/>
  <c r="AB325" i="20"/>
  <c r="AB468" i="20"/>
  <c r="AB496" i="20"/>
  <c r="AB600" i="20"/>
  <c r="AB707" i="20"/>
  <c r="AB701" i="20"/>
  <c r="AB797" i="20"/>
  <c r="AB843" i="20"/>
  <c r="AB906" i="20"/>
  <c r="AB976" i="20"/>
  <c r="AB157" i="20"/>
  <c r="AB105" i="20"/>
  <c r="AB138" i="20"/>
  <c r="AB271" i="20"/>
  <c r="AB283" i="20"/>
  <c r="AB326" i="20"/>
  <c r="AB469" i="20"/>
  <c r="AB489" i="20"/>
  <c r="AB558" i="20"/>
  <c r="AB634" i="20"/>
  <c r="AB703" i="20"/>
  <c r="AB842" i="20"/>
  <c r="AB829" i="20"/>
  <c r="AB892" i="20"/>
  <c r="AB985" i="20"/>
  <c r="AB327" i="20"/>
  <c r="AB595" i="20"/>
  <c r="AB953" i="20"/>
  <c r="AB369" i="20"/>
  <c r="AB572" i="20"/>
  <c r="AB873" i="20"/>
  <c r="AB207" i="20"/>
  <c r="AB589" i="20"/>
  <c r="AB934" i="20"/>
  <c r="AB386" i="20"/>
  <c r="AB678" i="20"/>
  <c r="AB68" i="20"/>
  <c r="AB540" i="20"/>
  <c r="AB981" i="20"/>
  <c r="AB360" i="20"/>
  <c r="AB816" i="20"/>
  <c r="AB217" i="20"/>
  <c r="AB556" i="20"/>
  <c r="AB919" i="20"/>
  <c r="AB347" i="20"/>
  <c r="AB849" i="20"/>
  <c r="AB59" i="20"/>
  <c r="AB571" i="20"/>
  <c r="AB897" i="20"/>
  <c r="AB148" i="20"/>
  <c r="AB380" i="20"/>
  <c r="AB853" i="20"/>
  <c r="AB111" i="20"/>
  <c r="AB129" i="20"/>
  <c r="AB480" i="20"/>
  <c r="AB827" i="20"/>
  <c r="AB261" i="20"/>
  <c r="AB775" i="20"/>
  <c r="AB47" i="20"/>
  <c r="AB446" i="20"/>
  <c r="AB720" i="20"/>
  <c r="AB213" i="20"/>
  <c r="AB491" i="20"/>
  <c r="AB854" i="20"/>
  <c r="AB197" i="20"/>
  <c r="AB484" i="20"/>
  <c r="AB764" i="20"/>
  <c r="AB87" i="20"/>
  <c r="AB96" i="20"/>
  <c r="AB248" i="20"/>
  <c r="AB222" i="20"/>
  <c r="AB355" i="20"/>
  <c r="AB406" i="20"/>
  <c r="AB428" i="20"/>
  <c r="AB456" i="20"/>
  <c r="AB618" i="20"/>
  <c r="AB649" i="20"/>
  <c r="AB718" i="20"/>
  <c r="AB757" i="20"/>
  <c r="AB922" i="20"/>
  <c r="AB915" i="20"/>
  <c r="AB1010" i="20"/>
  <c r="AB103" i="20"/>
  <c r="AB112" i="20"/>
  <c r="AB312" i="20"/>
  <c r="AB238" i="20"/>
  <c r="AB371" i="20"/>
  <c r="AB422" i="20"/>
  <c r="AB444" i="20"/>
  <c r="AB472" i="20"/>
  <c r="AB652" i="20"/>
  <c r="AB665" i="20"/>
  <c r="AB677" i="20"/>
  <c r="AB773" i="20"/>
  <c r="AB819" i="20"/>
  <c r="AB882" i="20"/>
  <c r="AB968" i="20"/>
  <c r="F64" i="14"/>
  <c r="AB35" i="20"/>
  <c r="AB106" i="20"/>
  <c r="AB163" i="20"/>
  <c r="AB290" i="20"/>
  <c r="AB323" i="20"/>
  <c r="AB359" i="20"/>
  <c r="AB503" i="20"/>
  <c r="AB530" i="20"/>
  <c r="AB576" i="20"/>
  <c r="AB628" i="20"/>
  <c r="AB776" i="20"/>
  <c r="AB783" i="20"/>
  <c r="AB806" i="20"/>
  <c r="AB916" i="20"/>
  <c r="AB935" i="20"/>
  <c r="AB1017" i="20"/>
  <c r="AB174" i="20"/>
  <c r="AB64" i="20"/>
  <c r="AB186" i="20"/>
  <c r="AB319" i="20"/>
  <c r="AB573" i="20"/>
  <c r="AB374" i="20"/>
  <c r="AB517" i="20"/>
  <c r="AB424" i="20"/>
  <c r="AB586" i="20"/>
  <c r="AB676" i="20"/>
  <c r="AB686" i="20"/>
  <c r="AB798" i="20"/>
  <c r="AB820" i="20"/>
  <c r="AB883" i="20"/>
  <c r="AB970" i="20"/>
  <c r="AB61" i="20"/>
  <c r="AB76" i="20"/>
  <c r="AB167" i="20"/>
  <c r="AB209" i="20"/>
  <c r="AB346" i="20"/>
  <c r="AB345" i="20"/>
  <c r="AB389" i="20"/>
  <c r="AB557" i="20"/>
  <c r="AB548" i="20"/>
  <c r="AB607" i="20"/>
  <c r="AB631" i="20"/>
  <c r="AB756" i="20"/>
  <c r="AB841" i="20"/>
  <c r="AB923" i="20"/>
  <c r="AB974" i="20"/>
  <c r="AB989" i="20"/>
  <c r="AB71" i="20"/>
  <c r="AB80" i="20"/>
  <c r="AB202" i="20"/>
  <c r="AB418" i="20"/>
  <c r="AB339" i="20"/>
  <c r="AB390" i="20"/>
  <c r="AB565" i="20"/>
  <c r="AB440" i="20"/>
  <c r="AB602" i="20"/>
  <c r="AB633" i="20"/>
  <c r="AB702" i="20"/>
  <c r="AB817" i="20"/>
  <c r="AB836" i="20"/>
  <c r="AB899" i="20"/>
  <c r="AB961" i="20"/>
  <c r="AB206" i="20"/>
  <c r="AB173" i="20"/>
  <c r="AB195" i="20"/>
  <c r="AB378" i="20"/>
  <c r="AB227" i="20"/>
  <c r="AB391" i="20"/>
  <c r="AB541" i="20"/>
  <c r="AB433" i="20"/>
  <c r="AB551" i="20"/>
  <c r="AB629" i="20"/>
  <c r="AB704" i="20"/>
  <c r="AB719" i="20"/>
  <c r="AB838" i="20"/>
  <c r="AB893" i="20"/>
  <c r="AB1024" i="20"/>
  <c r="AB191" i="20"/>
  <c r="AB370" i="20"/>
  <c r="AB855" i="20"/>
  <c r="AB178" i="20"/>
  <c r="AB674" i="20"/>
  <c r="AB962" i="20"/>
  <c r="AB337" i="20"/>
  <c r="AB748" i="20"/>
  <c r="AB172" i="20"/>
  <c r="AB632" i="20"/>
  <c r="AB84" i="20"/>
  <c r="AB427" i="20"/>
  <c r="AB856" i="20"/>
  <c r="AB88" i="20"/>
  <c r="AB587" i="20"/>
  <c r="AB844" i="20"/>
  <c r="AB132" i="20"/>
  <c r="AB662" i="20"/>
  <c r="AB75" i="20"/>
  <c r="AB523" i="20"/>
  <c r="AB746" i="20"/>
  <c r="AB452" i="20"/>
  <c r="AB991" i="20"/>
  <c r="AB401" i="20"/>
  <c r="AB614" i="20"/>
  <c r="AB994" i="20"/>
  <c r="AB276" i="20"/>
  <c r="AB681" i="20"/>
  <c r="AB51" i="20"/>
  <c r="AB348" i="20"/>
  <c r="AB793" i="20"/>
  <c r="AB341" i="20"/>
  <c r="AB947" i="20"/>
  <c r="AB214" i="20"/>
  <c r="AB313" i="20"/>
  <c r="AB169" i="20"/>
  <c r="AB286" i="20"/>
  <c r="AB419" i="20"/>
  <c r="AB349" i="20"/>
  <c r="AB492" i="20"/>
  <c r="AB520" i="20"/>
  <c r="AB624" i="20"/>
  <c r="AB656" i="20"/>
  <c r="AB733" i="20"/>
  <c r="AB772" i="20"/>
  <c r="AB896" i="20"/>
  <c r="AB920" i="20"/>
  <c r="AB982" i="20"/>
  <c r="AB125" i="20"/>
  <c r="AB56" i="20"/>
  <c r="AB143" i="20"/>
  <c r="AB185" i="20"/>
  <c r="AB302" i="20"/>
  <c r="AB321" i="20"/>
  <c r="AB365" i="20"/>
  <c r="AB508" i="20"/>
  <c r="AB537" i="20"/>
  <c r="AB583" i="20"/>
  <c r="AB672" i="20"/>
  <c r="AB732" i="20"/>
  <c r="AB788" i="20"/>
  <c r="AB866" i="20"/>
  <c r="AB949" i="20"/>
  <c r="AB1002" i="20"/>
  <c r="AB62" i="20"/>
  <c r="AB81" i="20"/>
  <c r="AB273" i="20"/>
  <c r="AB247" i="20"/>
  <c r="AB259" i="20"/>
  <c r="AB423" i="20"/>
  <c r="AB445" i="20"/>
  <c r="AB465" i="20"/>
  <c r="AB625" i="20"/>
  <c r="AB661" i="20"/>
  <c r="AB679" i="20"/>
  <c r="AB751" i="20"/>
  <c r="AB805" i="20"/>
  <c r="AB868" i="20"/>
  <c r="AB964" i="20"/>
  <c r="AB1031" i="20"/>
  <c r="AB119" i="20"/>
  <c r="AB128" i="20"/>
  <c r="AB137" i="20"/>
  <c r="AB254" i="20"/>
  <c r="AB387" i="20"/>
  <c r="AB494" i="20"/>
  <c r="AB460" i="20"/>
  <c r="AB488" i="20"/>
  <c r="AB592" i="20"/>
  <c r="AB683" i="20"/>
  <c r="AB693" i="20"/>
  <c r="AB789" i="20"/>
  <c r="AB835" i="20"/>
  <c r="AB898" i="20"/>
  <c r="AB998" i="20"/>
  <c r="AB50" i="20"/>
  <c r="AB181" i="20"/>
  <c r="AB257" i="20"/>
  <c r="AB152" i="20"/>
  <c r="AB269" i="20"/>
  <c r="AB409" i="20"/>
  <c r="AB340" i="20"/>
  <c r="AB483" i="20"/>
  <c r="AB547" i="20"/>
  <c r="AB622" i="20"/>
  <c r="AB638" i="20"/>
  <c r="AB792" i="20"/>
  <c r="AB762" i="20"/>
  <c r="AB912" i="20"/>
  <c r="AB917" i="20"/>
  <c r="AB995" i="20"/>
  <c r="AB150" i="20"/>
  <c r="AB165" i="20"/>
  <c r="AB153" i="20"/>
  <c r="AB270" i="20"/>
  <c r="AB403" i="20"/>
  <c r="AB333" i="20"/>
  <c r="AB476" i="20"/>
  <c r="AB504" i="20"/>
  <c r="AB608" i="20"/>
  <c r="AB640" i="20"/>
  <c r="AB709" i="20"/>
  <c r="AB834" i="20"/>
  <c r="AB857" i="20"/>
  <c r="AB914" i="20"/>
  <c r="AB984" i="20"/>
  <c r="K34" i="14"/>
  <c r="AB36" i="20"/>
  <c r="AB113" i="20"/>
  <c r="AB146" i="20"/>
  <c r="AB279" i="20"/>
  <c r="AB291" i="20"/>
  <c r="AB334" i="20"/>
  <c r="AB477" i="20"/>
  <c r="AB497" i="20"/>
  <c r="AB566" i="20"/>
  <c r="AB642" i="20"/>
  <c r="AB711" i="20"/>
  <c r="AB860" i="20"/>
  <c r="AB837" i="20"/>
  <c r="AB900" i="20"/>
  <c r="AB142" i="20"/>
  <c r="AB655" i="20"/>
  <c r="AB1006" i="20"/>
  <c r="AB385" i="20"/>
  <c r="AB671" i="20"/>
  <c r="AB101" i="20"/>
  <c r="AB509" i="20"/>
  <c r="AB790" i="20"/>
  <c r="AB159" i="20"/>
  <c r="AB381" i="20"/>
  <c r="AB913" i="20"/>
  <c r="AB216" i="20"/>
  <c r="AB554" i="20"/>
  <c r="AB940" i="20"/>
  <c r="AB353" i="20"/>
  <c r="AB723" i="20"/>
  <c r="AB210" i="20"/>
  <c r="AB641" i="20"/>
  <c r="AB907" i="20"/>
  <c r="AB293" i="20"/>
  <c r="AB507" i="20"/>
  <c r="AB786" i="20"/>
  <c r="AB52" i="20"/>
  <c r="AB336" i="20"/>
  <c r="AB833" i="20"/>
  <c r="AB120" i="20"/>
  <c r="AB430" i="20"/>
  <c r="AB673" i="20"/>
  <c r="AB890" i="20"/>
  <c r="AB225" i="20"/>
  <c r="AB539" i="20"/>
  <c r="AB880" i="20"/>
  <c r="AB288" i="20"/>
  <c r="AB660" i="20"/>
  <c r="AB1027" i="20"/>
  <c r="AB277" i="20"/>
  <c r="AB770" i="20"/>
  <c r="AB411" i="20"/>
  <c r="AB717" i="20"/>
  <c r="AF1242" i="4"/>
  <c r="J1241" i="4"/>
  <c r="P16" i="7"/>
  <c r="Q16" i="7" s="1"/>
  <c r="Q44" i="7" s="1"/>
  <c r="J16" i="7"/>
  <c r="J25" i="7"/>
  <c r="P25" i="7"/>
  <c r="Q25" i="7" s="1"/>
  <c r="Q53" i="7" s="1"/>
  <c r="AI74" i="14"/>
  <c r="W104" i="14"/>
  <c r="AK74" i="14"/>
  <c r="W74" i="14"/>
  <c r="AQ44" i="14"/>
  <c r="R6" i="7"/>
  <c r="J9" i="7"/>
  <c r="P9" i="7"/>
  <c r="Q9" i="7" s="1"/>
  <c r="Q37" i="7" s="1"/>
  <c r="AG42" i="14"/>
  <c r="AI42" i="14" s="1"/>
  <c r="AA42" i="14"/>
  <c r="AC42" i="14" s="1"/>
  <c r="AM42" i="14"/>
  <c r="U42" i="14"/>
  <c r="W42" i="14" s="1"/>
  <c r="AJ150" i="20"/>
  <c r="AJ133" i="20"/>
  <c r="AJ61" i="20"/>
  <c r="AJ197" i="20"/>
  <c r="AJ117" i="20"/>
  <c r="AJ110" i="20"/>
  <c r="AJ48" i="20"/>
  <c r="AJ126" i="20"/>
  <c r="AJ47" i="20"/>
  <c r="AJ85" i="20"/>
  <c r="AJ78" i="20"/>
  <c r="AJ40" i="20"/>
  <c r="AJ94" i="20"/>
  <c r="AJ214" i="20"/>
  <c r="AJ51" i="20"/>
  <c r="AJ49" i="20"/>
  <c r="AJ165" i="20"/>
  <c r="AJ62" i="20"/>
  <c r="AJ54" i="20"/>
  <c r="AJ45" i="20"/>
  <c r="AJ39" i="20"/>
  <c r="AJ50" i="20"/>
  <c r="AJ41" i="20"/>
  <c r="AJ118" i="20"/>
  <c r="AJ53" i="20"/>
  <c r="AJ43" i="20"/>
  <c r="AJ182" i="20"/>
  <c r="AJ86" i="20"/>
  <c r="AJ42" i="20"/>
  <c r="AJ125" i="20"/>
  <c r="AJ38" i="20"/>
  <c r="AJ101" i="20"/>
  <c r="AJ69" i="20"/>
  <c r="AJ35" i="20"/>
  <c r="AJ93" i="20"/>
  <c r="AJ225" i="20"/>
  <c r="AJ46" i="20"/>
  <c r="AJ1032" i="20"/>
  <c r="AJ106" i="20"/>
  <c r="AJ163" i="20"/>
  <c r="AJ282" i="20"/>
  <c r="AJ316" i="20"/>
  <c r="AJ343" i="20"/>
  <c r="AJ471" i="20"/>
  <c r="AJ490" i="20"/>
  <c r="AJ635" i="20"/>
  <c r="AJ603" i="20"/>
  <c r="AJ783" i="20"/>
  <c r="AJ793" i="20"/>
  <c r="AJ831" i="20"/>
  <c r="AJ921" i="20"/>
  <c r="AJ952" i="20"/>
  <c r="AJ1018" i="20"/>
  <c r="AJ95" i="20"/>
  <c r="AJ112" i="20"/>
  <c r="AJ320" i="20"/>
  <c r="AJ246" i="20"/>
  <c r="AJ379" i="20"/>
  <c r="AJ414" i="20"/>
  <c r="AJ541" i="20"/>
  <c r="AJ464" i="20"/>
  <c r="AJ627" i="20"/>
  <c r="AJ691" i="20"/>
  <c r="AJ709" i="20"/>
  <c r="AJ810" i="20"/>
  <c r="AJ827" i="20"/>
  <c r="AJ866" i="20"/>
  <c r="AJ968" i="20"/>
  <c r="AJ103" i="20"/>
  <c r="AJ120" i="20"/>
  <c r="AJ129" i="20"/>
  <c r="AJ254" i="20"/>
  <c r="AJ387" i="20"/>
  <c r="AJ422" i="20"/>
  <c r="AJ573" i="20"/>
  <c r="AJ472" i="20"/>
  <c r="AJ660" i="20"/>
  <c r="AJ715" i="20"/>
  <c r="AJ717" i="20"/>
  <c r="AJ842" i="20"/>
  <c r="AJ835" i="20"/>
  <c r="AJ874" i="20"/>
  <c r="AJ974" i="20"/>
  <c r="AJ115" i="20"/>
  <c r="AJ172" i="20"/>
  <c r="AJ216" i="20"/>
  <c r="AJ410" i="20"/>
  <c r="AJ352" i="20"/>
  <c r="AJ380" i="20"/>
  <c r="AJ499" i="20"/>
  <c r="AJ546" i="20"/>
  <c r="AJ605" i="20"/>
  <c r="AJ674" i="20"/>
  <c r="AJ721" i="20"/>
  <c r="AJ800" i="20"/>
  <c r="AJ912" i="20"/>
  <c r="AJ932" i="20"/>
  <c r="AJ996" i="20"/>
  <c r="AJ59" i="20"/>
  <c r="AJ265" i="20"/>
  <c r="AJ160" i="20"/>
  <c r="AJ277" i="20"/>
  <c r="AJ417" i="20"/>
  <c r="AJ324" i="20"/>
  <c r="AJ443" i="20"/>
  <c r="AJ555" i="20"/>
  <c r="AJ590" i="20"/>
  <c r="AJ654" i="20"/>
  <c r="AJ738" i="20"/>
  <c r="AJ778" i="20"/>
  <c r="AJ854" i="20"/>
  <c r="AJ917" i="20"/>
  <c r="AJ987" i="20"/>
  <c r="AJ82" i="20"/>
  <c r="AJ139" i="20"/>
  <c r="AJ258" i="20"/>
  <c r="AJ292" i="20"/>
  <c r="AJ518" i="20"/>
  <c r="AJ447" i="20"/>
  <c r="AJ466" i="20"/>
  <c r="AJ569" i="20"/>
  <c r="AJ636" i="20"/>
  <c r="AJ705" i="20"/>
  <c r="AJ752" i="20"/>
  <c r="AJ807" i="20"/>
  <c r="AJ894" i="20"/>
  <c r="AJ945" i="20"/>
  <c r="AJ1007" i="20"/>
  <c r="AJ100" i="20"/>
  <c r="AJ183" i="20"/>
  <c r="AJ241" i="20"/>
  <c r="AJ229" i="20"/>
  <c r="AJ369" i="20"/>
  <c r="AJ397" i="20"/>
  <c r="AJ516" i="20"/>
  <c r="AJ564" i="20"/>
  <c r="AJ599" i="20"/>
  <c r="AJ655" i="20"/>
  <c r="AJ731" i="20"/>
  <c r="AJ787" i="20"/>
  <c r="AJ881" i="20"/>
  <c r="AJ918" i="20"/>
  <c r="AJ989" i="20"/>
  <c r="AJ206" i="20"/>
  <c r="AJ204" i="20"/>
  <c r="AJ370" i="20"/>
  <c r="AJ244" i="20"/>
  <c r="AJ412" i="20"/>
  <c r="AJ557" i="20"/>
  <c r="AJ699" i="20"/>
  <c r="AJ753" i="20"/>
  <c r="AJ1019" i="20"/>
  <c r="AJ859" i="20"/>
  <c r="AJ304" i="20"/>
  <c r="AJ73" i="20"/>
  <c r="AJ281" i="20"/>
  <c r="AJ231" i="20"/>
  <c r="AJ251" i="20"/>
  <c r="AJ407" i="20"/>
  <c r="AJ533" i="20"/>
  <c r="AJ441" i="20"/>
  <c r="AJ543" i="20"/>
  <c r="AJ661" i="20"/>
  <c r="AJ687" i="20"/>
  <c r="AJ768" i="20"/>
  <c r="AJ846" i="20"/>
  <c r="AJ901" i="20"/>
  <c r="AJ973" i="20"/>
  <c r="AJ60" i="20"/>
  <c r="AJ143" i="20"/>
  <c r="AJ185" i="20"/>
  <c r="AJ310" i="20"/>
  <c r="AJ329" i="20"/>
  <c r="AJ357" i="20"/>
  <c r="AJ476" i="20"/>
  <c r="AJ528" i="20"/>
  <c r="AJ630" i="20"/>
  <c r="AJ676" i="20"/>
  <c r="AJ756" i="20"/>
  <c r="AJ817" i="20"/>
  <c r="AJ904" i="20"/>
  <c r="AJ920" i="20"/>
  <c r="AJ990" i="20"/>
  <c r="AJ68" i="20"/>
  <c r="AJ151" i="20"/>
  <c r="AJ193" i="20"/>
  <c r="AJ318" i="20"/>
  <c r="AJ337" i="20"/>
  <c r="AJ365" i="20"/>
  <c r="AJ484" i="20"/>
  <c r="AJ617" i="20"/>
  <c r="AJ652" i="20"/>
  <c r="AJ707" i="20"/>
  <c r="AJ760" i="20"/>
  <c r="AJ849" i="20"/>
  <c r="AJ858" i="20"/>
  <c r="AJ928" i="20"/>
  <c r="AJ998" i="20"/>
  <c r="AJ66" i="20"/>
  <c r="AJ296" i="20"/>
  <c r="AJ242" i="20"/>
  <c r="AJ276" i="20"/>
  <c r="AJ416" i="20"/>
  <c r="AJ431" i="20"/>
  <c r="AJ450" i="20"/>
  <c r="AJ553" i="20"/>
  <c r="AJ612" i="20"/>
  <c r="AJ689" i="20"/>
  <c r="AJ736" i="20"/>
  <c r="AJ929" i="20"/>
  <c r="AJ878" i="20"/>
  <c r="AJ966" i="20"/>
  <c r="AJ1028" i="20"/>
  <c r="AJ123" i="20"/>
  <c r="AJ180" i="20"/>
  <c r="AJ248" i="20"/>
  <c r="AJ220" i="20"/>
  <c r="AJ360" i="20"/>
  <c r="AJ388" i="20"/>
  <c r="AJ507" i="20"/>
  <c r="AJ554" i="20"/>
  <c r="AJ613" i="20"/>
  <c r="AJ682" i="20"/>
  <c r="AJ729" i="20"/>
  <c r="AJ808" i="20"/>
  <c r="AJ871" i="20"/>
  <c r="AJ940" i="20"/>
  <c r="AJ1004" i="20"/>
  <c r="I42" i="14"/>
  <c r="AJ213" i="20"/>
  <c r="AJ203" i="20"/>
  <c r="AJ323" i="20"/>
  <c r="AJ227" i="20"/>
  <c r="AJ383" i="20"/>
  <c r="AJ511" i="20"/>
  <c r="AJ530" i="20"/>
  <c r="AJ568" i="20"/>
  <c r="AJ637" i="20"/>
  <c r="AJ712" i="20"/>
  <c r="AJ751" i="20"/>
  <c r="AJ822" i="20"/>
  <c r="AJ877" i="20"/>
  <c r="AJ978" i="20"/>
  <c r="AJ1033" i="20"/>
  <c r="AJ75" i="20"/>
  <c r="AJ132" i="20"/>
  <c r="AJ176" i="20"/>
  <c r="AJ293" i="20"/>
  <c r="AJ462" i="20"/>
  <c r="AJ340" i="20"/>
  <c r="AJ459" i="20"/>
  <c r="AJ571" i="20"/>
  <c r="AJ606" i="20"/>
  <c r="AJ670" i="20"/>
  <c r="AJ754" i="20"/>
  <c r="AJ794" i="20"/>
  <c r="AJ873" i="20"/>
  <c r="AJ933" i="20"/>
  <c r="AJ1003" i="20"/>
  <c r="K42" i="14"/>
  <c r="AJ98" i="20"/>
  <c r="AJ155" i="20"/>
  <c r="AJ274" i="20"/>
  <c r="AJ308" i="20"/>
  <c r="AJ335" i="20"/>
  <c r="AJ463" i="20"/>
  <c r="AJ482" i="20"/>
  <c r="AJ589" i="20"/>
  <c r="AJ595" i="20"/>
  <c r="AJ725" i="20"/>
  <c r="AJ792" i="20"/>
  <c r="AJ823" i="20"/>
  <c r="AJ910" i="20"/>
  <c r="AJ944" i="20"/>
  <c r="AJ1029" i="20"/>
  <c r="AJ740" i="20"/>
  <c r="AJ44" i="20"/>
  <c r="AJ166" i="20"/>
  <c r="AJ170" i="20"/>
  <c r="AJ295" i="20"/>
  <c r="AJ315" i="20"/>
  <c r="AJ342" i="20"/>
  <c r="AJ477" i="20"/>
  <c r="AJ505" i="20"/>
  <c r="AJ566" i="20"/>
  <c r="AJ658" i="20"/>
  <c r="AJ694" i="20"/>
  <c r="AJ790" i="20"/>
  <c r="AJ939" i="20"/>
  <c r="AJ867" i="20"/>
  <c r="AJ962" i="20"/>
  <c r="AJ124" i="20"/>
  <c r="AJ207" i="20"/>
  <c r="AJ136" i="20"/>
  <c r="AJ253" i="20"/>
  <c r="AJ393" i="20"/>
  <c r="AJ421" i="20"/>
  <c r="AJ565" i="20"/>
  <c r="AJ609" i="20"/>
  <c r="AJ623" i="20"/>
  <c r="AJ683" i="20"/>
  <c r="AJ755" i="20"/>
  <c r="AJ897" i="20"/>
  <c r="AJ855" i="20"/>
  <c r="AJ936" i="20"/>
  <c r="AJ988" i="20"/>
  <c r="AJ157" i="20"/>
  <c r="AJ215" i="20"/>
  <c r="AJ144" i="20"/>
  <c r="AJ261" i="20"/>
  <c r="AJ401" i="20"/>
  <c r="AJ430" i="20"/>
  <c r="AJ427" i="20"/>
  <c r="AJ539" i="20"/>
  <c r="AJ628" i="20"/>
  <c r="AJ638" i="20"/>
  <c r="AJ722" i="20"/>
  <c r="AJ762" i="20"/>
  <c r="AJ863" i="20"/>
  <c r="AJ947" i="20"/>
  <c r="AJ1014" i="20"/>
  <c r="AJ149" i="20"/>
  <c r="AJ187" i="20"/>
  <c r="AJ306" i="20"/>
  <c r="AJ470" i="20"/>
  <c r="AJ367" i="20"/>
  <c r="AJ495" i="20"/>
  <c r="AJ514" i="20"/>
  <c r="AJ552" i="20"/>
  <c r="AJ643" i="20"/>
  <c r="AJ696" i="20"/>
  <c r="AJ735" i="20"/>
  <c r="AJ806" i="20"/>
  <c r="AJ931" i="20"/>
  <c r="AJ943" i="20"/>
  <c r="AJ1017" i="20"/>
  <c r="AJ74" i="20"/>
  <c r="AJ131" i="20"/>
  <c r="AJ250" i="20"/>
  <c r="AJ284" i="20"/>
  <c r="AJ454" i="20"/>
  <c r="AJ439" i="20"/>
  <c r="AJ458" i="20"/>
  <c r="AJ561" i="20"/>
  <c r="AJ620" i="20"/>
  <c r="AJ697" i="20"/>
  <c r="AJ744" i="20"/>
  <c r="AJ799" i="20"/>
  <c r="AJ886" i="20"/>
  <c r="AJ937" i="20"/>
  <c r="AJ999" i="20"/>
  <c r="AJ102" i="20"/>
  <c r="AJ113" i="20"/>
  <c r="AJ146" i="20"/>
  <c r="AJ271" i="20"/>
  <c r="AJ291" i="20"/>
  <c r="AJ581" i="20"/>
  <c r="AJ453" i="20"/>
  <c r="AJ481" i="20"/>
  <c r="AJ542" i="20"/>
  <c r="AJ634" i="20"/>
  <c r="AJ784" i="20"/>
  <c r="AJ766" i="20"/>
  <c r="AJ829" i="20"/>
  <c r="AJ892" i="20"/>
  <c r="AJ972" i="20"/>
  <c r="AJ1030" i="20"/>
  <c r="AJ174" i="20"/>
  <c r="AJ196" i="20"/>
  <c r="AJ312" i="20"/>
  <c r="AJ236" i="20"/>
  <c r="AJ376" i="20"/>
  <c r="AJ404" i="20"/>
  <c r="AJ523" i="20"/>
  <c r="AJ570" i="20"/>
  <c r="AJ651" i="20"/>
  <c r="AJ698" i="20"/>
  <c r="AJ745" i="20"/>
  <c r="AJ824" i="20"/>
  <c r="AJ887" i="20"/>
  <c r="AJ956" i="20"/>
  <c r="AJ993" i="20"/>
  <c r="AJ65" i="20"/>
  <c r="AJ249" i="20"/>
  <c r="AJ223" i="20"/>
  <c r="AJ243" i="20"/>
  <c r="AJ399" i="20"/>
  <c r="AJ527" i="20"/>
  <c r="AJ433" i="20"/>
  <c r="AJ535" i="20"/>
  <c r="AJ653" i="20"/>
  <c r="AJ679" i="20"/>
  <c r="AJ767" i="20"/>
  <c r="AJ838" i="20"/>
  <c r="AJ893" i="20"/>
  <c r="AJ965" i="20"/>
  <c r="AJ1024" i="20"/>
  <c r="AJ87" i="20"/>
  <c r="AJ104" i="20"/>
  <c r="AJ288" i="20"/>
  <c r="AJ238" i="20"/>
  <c r="AJ371" i="20"/>
  <c r="AJ406" i="20"/>
  <c r="AJ537" i="20"/>
  <c r="AJ456" i="20"/>
  <c r="AJ618" i="20"/>
  <c r="AJ673" i="20"/>
  <c r="AJ701" i="20"/>
  <c r="AJ797" i="20"/>
  <c r="AJ819" i="20"/>
  <c r="AJ941" i="20"/>
  <c r="AJ960" i="20"/>
  <c r="AJ99" i="20"/>
  <c r="AJ156" i="20"/>
  <c r="AJ200" i="20"/>
  <c r="AJ317" i="20"/>
  <c r="AJ336" i="20"/>
  <c r="AJ364" i="20"/>
  <c r="AJ483" i="20"/>
  <c r="AJ601" i="20"/>
  <c r="AJ644" i="20"/>
  <c r="AJ716" i="20"/>
  <c r="AJ776" i="20"/>
  <c r="AJ841" i="20"/>
  <c r="AJ861" i="20"/>
  <c r="AJ916" i="20"/>
  <c r="AJ1013" i="20"/>
  <c r="AJ107" i="20"/>
  <c r="AJ164" i="20"/>
  <c r="AJ208" i="20"/>
  <c r="AJ346" i="20"/>
  <c r="AJ344" i="20"/>
  <c r="AJ372" i="20"/>
  <c r="AJ491" i="20"/>
  <c r="AJ538" i="20"/>
  <c r="AJ597" i="20"/>
  <c r="AJ726" i="20"/>
  <c r="AJ777" i="20"/>
  <c r="AJ857" i="20"/>
  <c r="AJ880" i="20"/>
  <c r="AJ924" i="20"/>
  <c r="AJ1027" i="20"/>
  <c r="J42" i="14"/>
  <c r="AJ97" i="20"/>
  <c r="AJ130" i="20"/>
  <c r="AJ255" i="20"/>
  <c r="AJ275" i="20"/>
  <c r="AJ446" i="20"/>
  <c r="AJ437" i="20"/>
  <c r="AJ465" i="20"/>
  <c r="AJ567" i="20"/>
  <c r="AJ733" i="20"/>
  <c r="AJ711" i="20"/>
  <c r="AJ818" i="20"/>
  <c r="AJ813" i="20"/>
  <c r="AJ876" i="20"/>
  <c r="AJ1006" i="20"/>
  <c r="AJ1031" i="20"/>
  <c r="AJ181" i="20"/>
  <c r="AJ195" i="20"/>
  <c r="AJ314" i="20"/>
  <c r="AJ219" i="20"/>
  <c r="AJ375" i="20"/>
  <c r="AJ503" i="20"/>
  <c r="AJ522" i="20"/>
  <c r="AJ560" i="20"/>
  <c r="AJ629" i="20"/>
  <c r="AJ704" i="20"/>
  <c r="AJ743" i="20"/>
  <c r="AJ814" i="20"/>
  <c r="AJ869" i="20"/>
  <c r="AJ951" i="20"/>
  <c r="AJ1025" i="20"/>
  <c r="AJ63" i="20"/>
  <c r="AJ80" i="20"/>
  <c r="AJ210" i="20"/>
  <c r="AJ362" i="20"/>
  <c r="AJ347" i="20"/>
  <c r="AJ382" i="20"/>
  <c r="AJ517" i="20"/>
  <c r="AJ432" i="20"/>
  <c r="AJ594" i="20"/>
  <c r="AJ649" i="20"/>
  <c r="AJ677" i="20"/>
  <c r="AJ773" i="20"/>
  <c r="AJ836" i="20"/>
  <c r="AJ907" i="20"/>
  <c r="AJ969" i="20"/>
  <c r="AJ90" i="20"/>
  <c r="AJ147" i="20"/>
  <c r="AJ266" i="20"/>
  <c r="AJ300" i="20"/>
  <c r="AJ327" i="20"/>
  <c r="AJ455" i="20"/>
  <c r="AJ474" i="20"/>
  <c r="AJ577" i="20"/>
  <c r="AJ668" i="20"/>
  <c r="AJ713" i="20"/>
  <c r="AJ791" i="20"/>
  <c r="AJ815" i="20"/>
  <c r="AJ902" i="20"/>
  <c r="AJ953" i="20"/>
  <c r="AJ1021" i="20"/>
  <c r="AJ37" i="20"/>
  <c r="AJ134" i="20"/>
  <c r="AJ162" i="20"/>
  <c r="AJ287" i="20"/>
  <c r="AJ307" i="20"/>
  <c r="AJ334" i="20"/>
  <c r="AJ469" i="20"/>
  <c r="AJ497" i="20"/>
  <c r="AJ558" i="20"/>
  <c r="AJ650" i="20"/>
  <c r="AJ686" i="20"/>
  <c r="AJ782" i="20"/>
  <c r="AJ845" i="20"/>
  <c r="AJ908" i="20"/>
  <c r="AJ971" i="20"/>
  <c r="AJ531" i="20"/>
  <c r="AJ665" i="20"/>
  <c r="AJ693" i="20"/>
  <c r="AJ811" i="20"/>
  <c r="AJ986" i="20"/>
  <c r="AJ56" i="20"/>
  <c r="AJ135" i="20"/>
  <c r="AJ177" i="20"/>
  <c r="AJ302" i="20"/>
  <c r="AJ321" i="20"/>
  <c r="AJ349" i="20"/>
  <c r="AJ468" i="20"/>
  <c r="AJ520" i="20"/>
  <c r="AJ624" i="20"/>
  <c r="AJ672" i="20"/>
  <c r="AJ748" i="20"/>
  <c r="AJ803" i="20"/>
  <c r="AJ872" i="20"/>
  <c r="AJ955" i="20"/>
  <c r="AJ982" i="20"/>
  <c r="AJ57" i="20"/>
  <c r="AJ232" i="20"/>
  <c r="AJ226" i="20"/>
  <c r="AJ260" i="20"/>
  <c r="AJ400" i="20"/>
  <c r="AJ486" i="20"/>
  <c r="AJ434" i="20"/>
  <c r="AJ593" i="20"/>
  <c r="AJ596" i="20"/>
  <c r="AJ750" i="20"/>
  <c r="AJ720" i="20"/>
  <c r="AJ848" i="20"/>
  <c r="AJ911" i="20"/>
  <c r="AJ946" i="20"/>
  <c r="AJ1000" i="20"/>
  <c r="AJ58" i="20"/>
  <c r="AJ264" i="20"/>
  <c r="AJ234" i="20"/>
  <c r="AJ268" i="20"/>
  <c r="AJ408" i="20"/>
  <c r="AJ545" i="20"/>
  <c r="AJ442" i="20"/>
  <c r="AJ667" i="20"/>
  <c r="AJ604" i="20"/>
  <c r="AJ681" i="20"/>
  <c r="AJ728" i="20"/>
  <c r="AJ860" i="20"/>
  <c r="AJ870" i="20"/>
  <c r="AJ954" i="20"/>
  <c r="AJ1008" i="20"/>
  <c r="AJ77" i="20"/>
  <c r="AJ64" i="20"/>
  <c r="AJ194" i="20"/>
  <c r="AJ319" i="20"/>
  <c r="AJ331" i="20"/>
  <c r="AJ366" i="20"/>
  <c r="AJ501" i="20"/>
  <c r="AJ529" i="20"/>
  <c r="AJ625" i="20"/>
  <c r="AJ633" i="20"/>
  <c r="AJ718" i="20"/>
  <c r="AJ757" i="20"/>
  <c r="AJ820" i="20"/>
  <c r="AJ891" i="20"/>
  <c r="AJ983" i="20"/>
  <c r="AJ70" i="20"/>
  <c r="AJ105" i="20"/>
  <c r="AJ138" i="20"/>
  <c r="AJ263" i="20"/>
  <c r="AJ283" i="20"/>
  <c r="AJ510" i="20"/>
  <c r="AJ445" i="20"/>
  <c r="AJ473" i="20"/>
  <c r="AJ575" i="20"/>
  <c r="AJ626" i="20"/>
  <c r="AJ749" i="20"/>
  <c r="AJ850" i="20"/>
  <c r="AJ821" i="20"/>
  <c r="AJ884" i="20"/>
  <c r="AJ964" i="20"/>
  <c r="AJ1022" i="20"/>
  <c r="AJ127" i="20"/>
  <c r="AJ173" i="20"/>
  <c r="AJ153" i="20"/>
  <c r="AJ278" i="20"/>
  <c r="AJ411" i="20"/>
  <c r="AJ325" i="20"/>
  <c r="AJ444" i="20"/>
  <c r="AJ496" i="20"/>
  <c r="AJ600" i="20"/>
  <c r="AJ648" i="20"/>
  <c r="AJ724" i="20"/>
  <c r="AJ780" i="20"/>
  <c r="AJ896" i="20"/>
  <c r="AJ898" i="20"/>
  <c r="AJ992" i="20"/>
  <c r="AJ289" i="20"/>
  <c r="AJ211" i="20"/>
  <c r="AJ386" i="20"/>
  <c r="AJ235" i="20"/>
  <c r="AJ391" i="20"/>
  <c r="AJ519" i="20"/>
  <c r="AJ549" i="20"/>
  <c r="AJ576" i="20"/>
  <c r="AJ645" i="20"/>
  <c r="AJ742" i="20"/>
  <c r="AJ759" i="20"/>
  <c r="AJ830" i="20"/>
  <c r="AJ885" i="20"/>
  <c r="AJ957" i="20"/>
  <c r="AJ1016" i="20"/>
  <c r="AJ79" i="20"/>
  <c r="AJ96" i="20"/>
  <c r="AJ256" i="20"/>
  <c r="AJ230" i="20"/>
  <c r="AJ363" i="20"/>
  <c r="AJ398" i="20"/>
  <c r="AJ448" i="20"/>
  <c r="AJ610" i="20"/>
  <c r="AJ789" i="20"/>
  <c r="AJ930" i="20"/>
  <c r="AJ796" i="20"/>
  <c r="AJ116" i="20"/>
  <c r="AJ199" i="20"/>
  <c r="AJ305" i="20"/>
  <c r="AJ245" i="20"/>
  <c r="AJ385" i="20"/>
  <c r="AJ413" i="20"/>
  <c r="AJ532" i="20"/>
  <c r="AJ580" i="20"/>
  <c r="AJ615" i="20"/>
  <c r="AJ671" i="20"/>
  <c r="AJ747" i="20"/>
  <c r="AJ834" i="20"/>
  <c r="AJ942" i="20"/>
  <c r="AJ934" i="20"/>
  <c r="AJ980" i="20"/>
  <c r="F72" i="14"/>
  <c r="AJ114" i="20"/>
  <c r="AJ171" i="20"/>
  <c r="AJ290" i="20"/>
  <c r="AJ338" i="20"/>
  <c r="AJ351" i="20"/>
  <c r="AJ479" i="20"/>
  <c r="AJ498" i="20"/>
  <c r="AJ536" i="20"/>
  <c r="AJ611" i="20"/>
  <c r="AJ680" i="20"/>
  <c r="AJ719" i="20"/>
  <c r="AJ839" i="20"/>
  <c r="AJ922" i="20"/>
  <c r="AJ958" i="20"/>
  <c r="AJ1026" i="20"/>
  <c r="AJ122" i="20"/>
  <c r="AJ179" i="20"/>
  <c r="AJ298" i="20"/>
  <c r="AJ402" i="20"/>
  <c r="AJ359" i="20"/>
  <c r="AJ487" i="20"/>
  <c r="AJ506" i="20"/>
  <c r="AJ544" i="20"/>
  <c r="AJ619" i="20"/>
  <c r="AJ688" i="20"/>
  <c r="AJ727" i="20"/>
  <c r="AJ847" i="20"/>
  <c r="AJ923" i="20"/>
  <c r="AJ935" i="20"/>
  <c r="AJ1034" i="20"/>
  <c r="AJ111" i="20"/>
  <c r="AJ128" i="20"/>
  <c r="AJ137" i="20"/>
  <c r="AJ262" i="20"/>
  <c r="AJ395" i="20"/>
  <c r="AJ438" i="20"/>
  <c r="AJ428" i="20"/>
  <c r="AJ480" i="20"/>
  <c r="AJ584" i="20"/>
  <c r="AJ632" i="20"/>
  <c r="AJ741" i="20"/>
  <c r="AJ764" i="20"/>
  <c r="AJ843" i="20"/>
  <c r="AJ882" i="20"/>
  <c r="AJ976" i="20"/>
  <c r="AJ109" i="20"/>
  <c r="AJ72" i="20"/>
  <c r="AJ202" i="20"/>
  <c r="AJ322" i="20"/>
  <c r="AJ339" i="20"/>
  <c r="AJ374" i="20"/>
  <c r="AJ509" i="20"/>
  <c r="AJ424" i="20"/>
  <c r="AJ586" i="20"/>
  <c r="AJ641" i="20"/>
  <c r="AJ734" i="20"/>
  <c r="AJ765" i="20"/>
  <c r="AJ828" i="20"/>
  <c r="AJ899" i="20"/>
  <c r="AJ961" i="20"/>
  <c r="AJ92" i="20"/>
  <c r="AJ175" i="20"/>
  <c r="AJ217" i="20"/>
  <c r="AJ221" i="20"/>
  <c r="AJ361" i="20"/>
  <c r="AJ389" i="20"/>
  <c r="AJ508" i="20"/>
  <c r="AJ556" i="20"/>
  <c r="AJ591" i="20"/>
  <c r="AJ647" i="20"/>
  <c r="AJ723" i="20"/>
  <c r="AJ779" i="20"/>
  <c r="AJ864" i="20"/>
  <c r="AJ959" i="20"/>
  <c r="AJ981" i="20"/>
  <c r="AJ36" i="20"/>
  <c r="AJ121" i="20"/>
  <c r="AJ154" i="20"/>
  <c r="AJ279" i="20"/>
  <c r="AJ299" i="20"/>
  <c r="AJ326" i="20"/>
  <c r="AJ461" i="20"/>
  <c r="AJ489" i="20"/>
  <c r="AJ550" i="20"/>
  <c r="AJ642" i="20"/>
  <c r="AJ678" i="20"/>
  <c r="AJ774" i="20"/>
  <c r="AJ837" i="20"/>
  <c r="AJ900" i="20"/>
  <c r="AJ963" i="20"/>
  <c r="AJ190" i="20"/>
  <c r="AJ257" i="20"/>
  <c r="AJ169" i="20"/>
  <c r="AJ294" i="20"/>
  <c r="AJ478" i="20"/>
  <c r="AJ341" i="20"/>
  <c r="AJ460" i="20"/>
  <c r="AJ512" i="20"/>
  <c r="AJ616" i="20"/>
  <c r="AJ914" i="20"/>
  <c r="AJ91" i="20"/>
  <c r="AJ148" i="20"/>
  <c r="AJ192" i="20"/>
  <c r="AJ309" i="20"/>
  <c r="AJ328" i="20"/>
  <c r="AJ356" i="20"/>
  <c r="AJ475" i="20"/>
  <c r="AJ585" i="20"/>
  <c r="AJ622" i="20"/>
  <c r="AJ708" i="20"/>
  <c r="AJ775" i="20"/>
  <c r="AJ809" i="20"/>
  <c r="AJ853" i="20"/>
  <c r="AJ950" i="20"/>
  <c r="AJ1005" i="20"/>
  <c r="AJ81" i="20"/>
  <c r="AJ313" i="20"/>
  <c r="AJ239" i="20"/>
  <c r="AJ259" i="20"/>
  <c r="AJ415" i="20"/>
  <c r="AJ534" i="20"/>
  <c r="AJ449" i="20"/>
  <c r="AJ551" i="20"/>
  <c r="AJ669" i="20"/>
  <c r="AJ695" i="20"/>
  <c r="AJ769" i="20"/>
  <c r="AJ852" i="20"/>
  <c r="AJ909" i="20"/>
  <c r="AJ977" i="20"/>
  <c r="AJ1015" i="20"/>
  <c r="AJ89" i="20"/>
  <c r="AJ378" i="20"/>
  <c r="AJ247" i="20"/>
  <c r="AJ267" i="20"/>
  <c r="AJ423" i="20"/>
  <c r="AJ429" i="20"/>
  <c r="AJ457" i="20"/>
  <c r="AJ559" i="20"/>
  <c r="AJ675" i="20"/>
  <c r="AJ703" i="20"/>
  <c r="AJ802" i="20"/>
  <c r="AJ805" i="20"/>
  <c r="AJ868" i="20"/>
  <c r="AJ991" i="20"/>
  <c r="AJ1023" i="20"/>
  <c r="AJ76" i="20"/>
  <c r="AJ159" i="20"/>
  <c r="AJ201" i="20"/>
  <c r="AJ354" i="20"/>
  <c r="AJ345" i="20"/>
  <c r="AJ373" i="20"/>
  <c r="AJ492" i="20"/>
  <c r="AJ540" i="20"/>
  <c r="AJ692" i="20"/>
  <c r="AJ631" i="20"/>
  <c r="AJ761" i="20"/>
  <c r="AJ763" i="20"/>
  <c r="AJ889" i="20"/>
  <c r="AJ919" i="20"/>
  <c r="AJ1010" i="20"/>
  <c r="AJ119" i="20"/>
  <c r="AJ141" i="20"/>
  <c r="AJ145" i="20"/>
  <c r="AJ270" i="20"/>
  <c r="AJ403" i="20"/>
  <c r="AJ502" i="20"/>
  <c r="AJ436" i="20"/>
  <c r="AJ488" i="20"/>
  <c r="AJ592" i="20"/>
  <c r="AJ640" i="20"/>
  <c r="AJ785" i="20"/>
  <c r="AJ772" i="20"/>
  <c r="AJ865" i="20"/>
  <c r="AJ890" i="20"/>
  <c r="AJ984" i="20"/>
  <c r="AJ67" i="20"/>
  <c r="AJ297" i="20"/>
  <c r="AJ168" i="20"/>
  <c r="AJ285" i="20"/>
  <c r="AJ425" i="20"/>
  <c r="AJ332" i="20"/>
  <c r="AJ451" i="20"/>
  <c r="AJ563" i="20"/>
  <c r="AJ598" i="20"/>
  <c r="AJ662" i="20"/>
  <c r="AJ746" i="20"/>
  <c r="AJ786" i="20"/>
  <c r="AJ862" i="20"/>
  <c r="AJ925" i="20"/>
  <c r="AJ1002" i="20"/>
  <c r="AJ71" i="20"/>
  <c r="AJ88" i="20"/>
  <c r="AJ224" i="20"/>
  <c r="AJ222" i="20"/>
  <c r="AJ355" i="20"/>
  <c r="AJ390" i="20"/>
  <c r="AJ525" i="20"/>
  <c r="AJ440" i="20"/>
  <c r="AJ602" i="20"/>
  <c r="AJ657" i="20"/>
  <c r="AJ685" i="20"/>
  <c r="AJ781" i="20"/>
  <c r="AJ844" i="20"/>
  <c r="AJ915" i="20"/>
  <c r="AJ985" i="20"/>
  <c r="AJ108" i="20"/>
  <c r="AJ191" i="20"/>
  <c r="AJ273" i="20"/>
  <c r="AJ237" i="20"/>
  <c r="AJ377" i="20"/>
  <c r="AJ405" i="20"/>
  <c r="AJ524" i="20"/>
  <c r="AJ572" i="20"/>
  <c r="AJ607" i="20"/>
  <c r="AJ663" i="20"/>
  <c r="AJ739" i="20"/>
  <c r="AJ795" i="20"/>
  <c r="AJ913" i="20"/>
  <c r="AJ926" i="20"/>
  <c r="AJ1020" i="20"/>
  <c r="AJ1001" i="20"/>
  <c r="AJ995" i="20"/>
  <c r="AJ272" i="20"/>
  <c r="AJ212" i="20"/>
  <c r="AJ218" i="20"/>
  <c r="AJ252" i="20"/>
  <c r="AJ392" i="20"/>
  <c r="AJ420" i="20"/>
  <c r="AJ426" i="20"/>
  <c r="AJ587" i="20"/>
  <c r="AJ588" i="20"/>
  <c r="AJ714" i="20"/>
  <c r="AJ833" i="20"/>
  <c r="AJ840" i="20"/>
  <c r="AJ903" i="20"/>
  <c r="AJ938" i="20"/>
  <c r="AJ1009" i="20"/>
  <c r="AJ52" i="20"/>
  <c r="AJ198" i="20"/>
  <c r="AJ178" i="20"/>
  <c r="AJ303" i="20"/>
  <c r="AJ330" i="20"/>
  <c r="AJ350" i="20"/>
  <c r="AJ485" i="20"/>
  <c r="AJ513" i="20"/>
  <c r="AJ574" i="20"/>
  <c r="AJ666" i="20"/>
  <c r="AJ702" i="20"/>
  <c r="AJ798" i="20"/>
  <c r="AJ804" i="20"/>
  <c r="AJ875" i="20"/>
  <c r="AJ970" i="20"/>
  <c r="AJ55" i="20"/>
  <c r="AJ240" i="20"/>
  <c r="AJ186" i="20"/>
  <c r="AJ311" i="20"/>
  <c r="AJ394" i="20"/>
  <c r="AJ358" i="20"/>
  <c r="AJ493" i="20"/>
  <c r="AJ521" i="20"/>
  <c r="AJ582" i="20"/>
  <c r="AJ684" i="20"/>
  <c r="AJ710" i="20"/>
  <c r="AJ825" i="20"/>
  <c r="AJ812" i="20"/>
  <c r="AJ883" i="20"/>
  <c r="AJ975" i="20"/>
  <c r="AJ189" i="20"/>
  <c r="AJ233" i="20"/>
  <c r="AJ152" i="20"/>
  <c r="AJ269" i="20"/>
  <c r="AJ409" i="20"/>
  <c r="AJ494" i="20"/>
  <c r="AJ435" i="20"/>
  <c r="AJ547" i="20"/>
  <c r="AJ659" i="20"/>
  <c r="AJ646" i="20"/>
  <c r="AJ730" i="20"/>
  <c r="AJ770" i="20"/>
  <c r="AJ888" i="20"/>
  <c r="AJ967" i="20"/>
  <c r="AJ979" i="20"/>
  <c r="AJ84" i="20"/>
  <c r="AJ167" i="20"/>
  <c r="AJ209" i="20"/>
  <c r="AJ418" i="20"/>
  <c r="AJ353" i="20"/>
  <c r="AJ381" i="20"/>
  <c r="AJ500" i="20"/>
  <c r="AJ548" i="20"/>
  <c r="AJ583" i="20"/>
  <c r="AJ639" i="20"/>
  <c r="AJ826" i="20"/>
  <c r="AJ771" i="20"/>
  <c r="AJ856" i="20"/>
  <c r="AJ927" i="20"/>
  <c r="AJ1011" i="20"/>
  <c r="AJ142" i="20"/>
  <c r="AJ188" i="20"/>
  <c r="AJ280" i="20"/>
  <c r="AJ228" i="20"/>
  <c r="AJ368" i="20"/>
  <c r="AJ396" i="20"/>
  <c r="AJ515" i="20"/>
  <c r="AJ562" i="20"/>
  <c r="AJ621" i="20"/>
  <c r="AJ690" i="20"/>
  <c r="AJ737" i="20"/>
  <c r="AJ816" i="20"/>
  <c r="AJ879" i="20"/>
  <c r="AJ948" i="20"/>
  <c r="AJ1012" i="20"/>
  <c r="AJ158" i="20"/>
  <c r="AJ205" i="20"/>
  <c r="AJ161" i="20"/>
  <c r="AJ286" i="20"/>
  <c r="AJ419" i="20"/>
  <c r="AJ333" i="20"/>
  <c r="AJ452" i="20"/>
  <c r="AJ504" i="20"/>
  <c r="AJ608" i="20"/>
  <c r="AJ656" i="20"/>
  <c r="AJ732" i="20"/>
  <c r="AJ788" i="20"/>
  <c r="AJ851" i="20"/>
  <c r="AJ906" i="20"/>
  <c r="AJ994" i="20"/>
  <c r="AJ83" i="20"/>
  <c r="AJ140" i="20"/>
  <c r="AJ184" i="20"/>
  <c r="AJ301" i="20"/>
  <c r="AJ526" i="20"/>
  <c r="AJ348" i="20"/>
  <c r="AJ467" i="20"/>
  <c r="AJ579" i="20"/>
  <c r="AJ614" i="20"/>
  <c r="AJ700" i="20"/>
  <c r="AJ758" i="20"/>
  <c r="AJ801" i="20"/>
  <c r="AJ905" i="20"/>
  <c r="AJ949" i="20"/>
  <c r="AJ997" i="20"/>
  <c r="AJ384" i="20"/>
  <c r="AJ578" i="20"/>
  <c r="AJ706" i="20"/>
  <c r="AJ832" i="20"/>
  <c r="AJ895" i="20"/>
  <c r="AJ664" i="20"/>
  <c r="U47" i="14"/>
  <c r="W47" i="14" s="1"/>
  <c r="AG47" i="14"/>
  <c r="AI47" i="14" s="1"/>
  <c r="AM47" i="14"/>
  <c r="AA47" i="14"/>
  <c r="AC47" i="14" s="1"/>
  <c r="AO1021" i="20"/>
  <c r="AO68" i="20"/>
  <c r="AO110" i="20"/>
  <c r="AO143" i="20"/>
  <c r="AO276" i="20"/>
  <c r="AO312" i="20"/>
  <c r="AO323" i="20"/>
  <c r="AO474" i="20"/>
  <c r="AO494" i="20"/>
  <c r="AO629" i="20"/>
  <c r="AO647" i="20"/>
  <c r="AO780" i="20"/>
  <c r="AO847" i="20"/>
  <c r="AO801" i="20"/>
  <c r="AO873" i="20"/>
  <c r="AO960" i="20"/>
  <c r="AO187" i="20"/>
  <c r="AO77" i="20"/>
  <c r="AO215" i="20"/>
  <c r="AO227" i="20"/>
  <c r="AO368" i="20"/>
  <c r="AO395" i="20"/>
  <c r="AO570" i="20"/>
  <c r="AO453" i="20"/>
  <c r="AO599" i="20"/>
  <c r="AO662" i="20"/>
  <c r="AO682" i="20"/>
  <c r="AO762" i="20"/>
  <c r="AO824" i="20"/>
  <c r="AO888" i="20"/>
  <c r="AO983" i="20"/>
  <c r="AO84" i="20"/>
  <c r="AO126" i="20"/>
  <c r="AO159" i="20"/>
  <c r="AO292" i="20"/>
  <c r="AO327" i="20"/>
  <c r="AO339" i="20"/>
  <c r="AO490" i="20"/>
  <c r="AO510" i="20"/>
  <c r="AO555" i="20"/>
  <c r="AO663" i="20"/>
  <c r="AO683" i="20"/>
  <c r="AO763" i="20"/>
  <c r="AO817" i="20"/>
  <c r="AO889" i="20"/>
  <c r="AO959" i="20"/>
  <c r="AO45" i="20"/>
  <c r="AO128" i="20"/>
  <c r="AO137" i="20"/>
  <c r="AO181" i="20"/>
  <c r="AO314" i="20"/>
  <c r="AO349" i="20"/>
  <c r="AO353" i="20"/>
  <c r="AO512" i="20"/>
  <c r="AO535" i="20"/>
  <c r="AO602" i="20"/>
  <c r="AO723" i="20"/>
  <c r="AO727" i="20"/>
  <c r="AO806" i="20"/>
  <c r="AO928" i="20"/>
  <c r="AO921" i="20"/>
  <c r="AO1024" i="20"/>
  <c r="AO48" i="20"/>
  <c r="AO78" i="20"/>
  <c r="AO246" i="20"/>
  <c r="AO244" i="20"/>
  <c r="AO280" i="20"/>
  <c r="AO412" i="20"/>
  <c r="AO442" i="20"/>
  <c r="AO462" i="20"/>
  <c r="AO556" i="20"/>
  <c r="AO666" i="20"/>
  <c r="AO700" i="20"/>
  <c r="AO756" i="20"/>
  <c r="AO826" i="20"/>
  <c r="AO890" i="20"/>
  <c r="AO961" i="20"/>
  <c r="AO1020" i="20"/>
  <c r="AO82" i="20"/>
  <c r="AO111" i="20"/>
  <c r="AO217" i="20"/>
  <c r="AO239" i="20"/>
  <c r="AO273" i="20"/>
  <c r="AO424" i="20"/>
  <c r="AO428" i="20"/>
  <c r="AO479" i="20"/>
  <c r="AO566" i="20"/>
  <c r="AO633" i="20"/>
  <c r="AO694" i="20"/>
  <c r="AO742" i="20"/>
  <c r="AO812" i="20"/>
  <c r="AO939" i="20"/>
  <c r="AO963" i="20"/>
  <c r="AO1025" i="20"/>
  <c r="AO56" i="20"/>
  <c r="AO94" i="20"/>
  <c r="AO310" i="20"/>
  <c r="AO260" i="20"/>
  <c r="AO296" i="20"/>
  <c r="AO443" i="20"/>
  <c r="AO458" i="20"/>
  <c r="AO478" i="20"/>
  <c r="AO572" i="20"/>
  <c r="AO631" i="20"/>
  <c r="AO716" i="20"/>
  <c r="AO765" i="20"/>
  <c r="AO842" i="20"/>
  <c r="AO906" i="20"/>
  <c r="AO990" i="20"/>
  <c r="AO1019" i="20"/>
  <c r="AO211" i="20"/>
  <c r="AO127" i="20"/>
  <c r="AO261" i="20"/>
  <c r="AO255" i="20"/>
  <c r="AO289" i="20"/>
  <c r="AO515" i="20"/>
  <c r="AO444" i="20"/>
  <c r="AO495" i="20"/>
  <c r="AO582" i="20"/>
  <c r="AO689" i="20"/>
  <c r="AO710" i="20"/>
  <c r="AO758" i="20"/>
  <c r="AO828" i="20"/>
  <c r="AO875" i="20"/>
  <c r="AO942" i="20"/>
  <c r="AO1004" i="20"/>
  <c r="AO918" i="20"/>
  <c r="AO948" i="20"/>
  <c r="AO1015" i="20"/>
  <c r="AO116" i="20"/>
  <c r="AO301" i="20"/>
  <c r="AO191" i="20"/>
  <c r="AO344" i="20"/>
  <c r="AO522" i="20"/>
  <c r="AO429" i="20"/>
  <c r="AO715" i="20"/>
  <c r="AO849" i="20"/>
  <c r="AO47" i="20"/>
  <c r="AO240" i="20"/>
  <c r="AO508" i="20"/>
  <c r="AO626" i="20"/>
  <c r="AO823" i="20"/>
  <c r="AO920" i="20"/>
  <c r="AO297" i="20"/>
  <c r="AO388" i="20"/>
  <c r="AO802" i="20"/>
  <c r="AO279" i="20"/>
  <c r="AO608" i="20"/>
  <c r="F77" i="14"/>
  <c r="AO342" i="20"/>
  <c r="AO737" i="20"/>
  <c r="AO209" i="20"/>
  <c r="AO558" i="20"/>
  <c r="AO951" i="20"/>
  <c r="AO266" i="20"/>
  <c r="AO797" i="20"/>
  <c r="AO229" i="20"/>
  <c r="AO665" i="20"/>
  <c r="AO35" i="20"/>
  <c r="AO321" i="20"/>
  <c r="AO851" i="20"/>
  <c r="AO155" i="20"/>
  <c r="AO69" i="20"/>
  <c r="AO207" i="20"/>
  <c r="AO219" i="20"/>
  <c r="AO360" i="20"/>
  <c r="AO387" i="20"/>
  <c r="AO534" i="20"/>
  <c r="AO445" i="20"/>
  <c r="AO591" i="20"/>
  <c r="AO654" i="20"/>
  <c r="AO674" i="20"/>
  <c r="AO854" i="20"/>
  <c r="AO816" i="20"/>
  <c r="AO880" i="20"/>
  <c r="AO982" i="20"/>
  <c r="AO113" i="20"/>
  <c r="AO170" i="20"/>
  <c r="AO150" i="20"/>
  <c r="AO291" i="20"/>
  <c r="AO326" i="20"/>
  <c r="AO330" i="20"/>
  <c r="AO481" i="20"/>
  <c r="AO517" i="20"/>
  <c r="AO613" i="20"/>
  <c r="AO669" i="20"/>
  <c r="AO721" i="20"/>
  <c r="AO769" i="20"/>
  <c r="AO901" i="20"/>
  <c r="AO903" i="20"/>
  <c r="AO987" i="20"/>
  <c r="AO269" i="20"/>
  <c r="AO85" i="20"/>
  <c r="AO221" i="20"/>
  <c r="AO235" i="20"/>
  <c r="AO376" i="20"/>
  <c r="AO403" i="20"/>
  <c r="AO425" i="20"/>
  <c r="AO461" i="20"/>
  <c r="AO607" i="20"/>
  <c r="AO670" i="20"/>
  <c r="AO690" i="20"/>
  <c r="AO770" i="20"/>
  <c r="AO832" i="20"/>
  <c r="AO896" i="20"/>
  <c r="AO957" i="20"/>
  <c r="AO194" i="20"/>
  <c r="AO95" i="20"/>
  <c r="AO201" i="20"/>
  <c r="AO223" i="20"/>
  <c r="AO257" i="20"/>
  <c r="AO413" i="20"/>
  <c r="AO417" i="20"/>
  <c r="AO463" i="20"/>
  <c r="AO550" i="20"/>
  <c r="AO617" i="20"/>
  <c r="AO678" i="20"/>
  <c r="AO726" i="20"/>
  <c r="AO857" i="20"/>
  <c r="AO900" i="20"/>
  <c r="AO943" i="20"/>
  <c r="AO1005" i="20"/>
  <c r="AO100" i="20"/>
  <c r="AO163" i="20"/>
  <c r="AO175" i="20"/>
  <c r="AO308" i="20"/>
  <c r="AO328" i="20"/>
  <c r="AO355" i="20"/>
  <c r="AO506" i="20"/>
  <c r="AO526" i="20"/>
  <c r="AO571" i="20"/>
  <c r="AO681" i="20"/>
  <c r="AO699" i="20"/>
  <c r="AO779" i="20"/>
  <c r="AO833" i="20"/>
  <c r="AO905" i="20"/>
  <c r="AO980" i="20"/>
  <c r="AO41" i="20"/>
  <c r="AO39" i="20"/>
  <c r="AO168" i="20"/>
  <c r="AO303" i="20"/>
  <c r="AO224" i="20"/>
  <c r="AO356" i="20"/>
  <c r="AO492" i="20"/>
  <c r="AO538" i="20"/>
  <c r="AO557" i="20"/>
  <c r="AO640" i="20"/>
  <c r="AO701" i="20"/>
  <c r="AO789" i="20"/>
  <c r="AO827" i="20"/>
  <c r="AO359" i="20"/>
  <c r="AO638" i="20"/>
  <c r="AO966" i="20"/>
  <c r="AO184" i="20"/>
  <c r="AO546" i="20"/>
  <c r="AO717" i="20"/>
  <c r="AO972" i="20"/>
  <c r="AO452" i="20"/>
  <c r="AO1007" i="20"/>
  <c r="AO651" i="20"/>
  <c r="AO702" i="20"/>
  <c r="AO480" i="20"/>
  <c r="AO105" i="20"/>
  <c r="AO138" i="20"/>
  <c r="AO142" i="20"/>
  <c r="AO283" i="20"/>
  <c r="AO475" i="20"/>
  <c r="AO322" i="20"/>
  <c r="AO473" i="20"/>
  <c r="AO509" i="20"/>
  <c r="AO605" i="20"/>
  <c r="AO661" i="20"/>
  <c r="AO830" i="20"/>
  <c r="AO761" i="20"/>
  <c r="AO869" i="20"/>
  <c r="AO895" i="20"/>
  <c r="AO979" i="20"/>
  <c r="AO147" i="20"/>
  <c r="AO50" i="20"/>
  <c r="AO172" i="20"/>
  <c r="AO214" i="20"/>
  <c r="AO234" i="20"/>
  <c r="AO390" i="20"/>
  <c r="AO394" i="20"/>
  <c r="AO432" i="20"/>
  <c r="AO606" i="20"/>
  <c r="AO620" i="20"/>
  <c r="AO680" i="20"/>
  <c r="AO736" i="20"/>
  <c r="AO768" i="20"/>
  <c r="AO878" i="20"/>
  <c r="AO916" i="20"/>
  <c r="AO985" i="20"/>
  <c r="AO121" i="20"/>
  <c r="AO202" i="20"/>
  <c r="AO158" i="20"/>
  <c r="AO299" i="20"/>
  <c r="AO334" i="20"/>
  <c r="AO338" i="20"/>
  <c r="AO489" i="20"/>
  <c r="AO525" i="20"/>
  <c r="AO621" i="20"/>
  <c r="AO704" i="20"/>
  <c r="AO729" i="20"/>
  <c r="AO777" i="20"/>
  <c r="AO855" i="20"/>
  <c r="AO911" i="20"/>
  <c r="AO995" i="20"/>
  <c r="AO162" i="20"/>
  <c r="AO222" i="20"/>
  <c r="AO152" i="20"/>
  <c r="AO287" i="20"/>
  <c r="AO335" i="20"/>
  <c r="AO340" i="20"/>
  <c r="AO476" i="20"/>
  <c r="AO527" i="20"/>
  <c r="AO541" i="20"/>
  <c r="AO616" i="20"/>
  <c r="AO685" i="20"/>
  <c r="AO749" i="20"/>
  <c r="AO811" i="20"/>
  <c r="AO907" i="20"/>
  <c r="AO949" i="20"/>
  <c r="AO1026" i="20"/>
  <c r="AO73" i="20"/>
  <c r="AO101" i="20"/>
  <c r="AO285" i="20"/>
  <c r="AO251" i="20"/>
  <c r="AO392" i="20"/>
  <c r="AO419" i="20"/>
  <c r="AO441" i="20"/>
  <c r="AO477" i="20"/>
  <c r="AO623" i="20"/>
  <c r="AO712" i="20"/>
  <c r="AO706" i="20"/>
  <c r="AO786" i="20"/>
  <c r="AO848" i="20"/>
  <c r="AO912" i="20"/>
  <c r="AO973" i="20"/>
  <c r="AO52" i="20"/>
  <c r="AO86" i="20"/>
  <c r="AO278" i="20"/>
  <c r="AO252" i="20"/>
  <c r="AO288" i="20"/>
  <c r="AO420" i="20"/>
  <c r="AO450" i="20"/>
  <c r="AO470" i="20"/>
  <c r="AO564" i="20"/>
  <c r="AO782" i="20"/>
  <c r="AO708" i="20"/>
  <c r="AO764" i="20"/>
  <c r="AO834" i="20"/>
  <c r="AO898" i="20"/>
  <c r="AO969" i="20"/>
  <c r="AO1028" i="20"/>
  <c r="AO89" i="20"/>
  <c r="AO117" i="20"/>
  <c r="AO367" i="20"/>
  <c r="AO267" i="20"/>
  <c r="AO408" i="20"/>
  <c r="AO499" i="20"/>
  <c r="AO457" i="20"/>
  <c r="AO493" i="20"/>
  <c r="AO589" i="20"/>
  <c r="AO645" i="20"/>
  <c r="AO738" i="20"/>
  <c r="AO807" i="20"/>
  <c r="AO856" i="20"/>
  <c r="AO879" i="20"/>
  <c r="AO989" i="20"/>
  <c r="AO60" i="20"/>
  <c r="AO102" i="20"/>
  <c r="AO135" i="20"/>
  <c r="AO268" i="20"/>
  <c r="AO304" i="20"/>
  <c r="AO507" i="20"/>
  <c r="AO466" i="20"/>
  <c r="AO486" i="20"/>
  <c r="AO580" i="20"/>
  <c r="AO639" i="20"/>
  <c r="AO746" i="20"/>
  <c r="AO766" i="20"/>
  <c r="AO850" i="20"/>
  <c r="AO914" i="20"/>
  <c r="AO991" i="20"/>
  <c r="AO1027" i="20"/>
  <c r="AO437" i="20"/>
  <c r="AO646" i="20"/>
  <c r="AO822" i="20"/>
  <c r="AO872" i="20"/>
  <c r="AO976" i="20"/>
  <c r="AO864" i="20"/>
  <c r="AO377" i="20"/>
  <c r="AO751" i="20"/>
  <c r="AO1009" i="20"/>
  <c r="AO198" i="20"/>
  <c r="AO529" i="20"/>
  <c r="AO720" i="20"/>
  <c r="AO1016" i="20"/>
  <c r="AO263" i="20"/>
  <c r="AO722" i="20"/>
  <c r="AO950" i="20"/>
  <c r="AO55" i="20"/>
  <c r="AO532" i="20"/>
  <c r="AO866" i="20"/>
  <c r="AO144" i="20"/>
  <c r="AO533" i="20"/>
  <c r="AO941" i="20"/>
  <c r="AO346" i="20"/>
  <c r="AO785" i="20"/>
  <c r="AO231" i="20"/>
  <c r="AO625" i="20"/>
  <c r="AO1013" i="20"/>
  <c r="AO422" i="20"/>
  <c r="AO831" i="20"/>
  <c r="AO119" i="20"/>
  <c r="AO487" i="20"/>
  <c r="AO934" i="20"/>
  <c r="AO282" i="20"/>
  <c r="AO799" i="20"/>
  <c r="AO66" i="20"/>
  <c r="AO46" i="20"/>
  <c r="AO164" i="20"/>
  <c r="AO206" i="20"/>
  <c r="AO226" i="20"/>
  <c r="AO382" i="20"/>
  <c r="AO386" i="20"/>
  <c r="AO562" i="20"/>
  <c r="AO577" i="20"/>
  <c r="AO612" i="20"/>
  <c r="AO668" i="20"/>
  <c r="AO728" i="20"/>
  <c r="AO760" i="20"/>
  <c r="AO861" i="20"/>
  <c r="AO955" i="20"/>
  <c r="AO977" i="20"/>
  <c r="AO115" i="20"/>
  <c r="AO112" i="20"/>
  <c r="AO294" i="20"/>
  <c r="AO165" i="20"/>
  <c r="AO298" i="20"/>
  <c r="AO333" i="20"/>
  <c r="AO337" i="20"/>
  <c r="AO496" i="20"/>
  <c r="AO598" i="20"/>
  <c r="AO673" i="20"/>
  <c r="AO705" i="20"/>
  <c r="AO815" i="20"/>
  <c r="AO783" i="20"/>
  <c r="AO870" i="20"/>
  <c r="AO946" i="20"/>
  <c r="AO1002" i="20"/>
  <c r="AO54" i="20"/>
  <c r="AO180" i="20"/>
  <c r="AO238" i="20"/>
  <c r="AO242" i="20"/>
  <c r="AO398" i="20"/>
  <c r="AO402" i="20"/>
  <c r="AO440" i="20"/>
  <c r="AO664" i="20"/>
  <c r="AO656" i="20"/>
  <c r="AO730" i="20"/>
  <c r="AO744" i="20"/>
  <c r="AO776" i="20"/>
  <c r="AO910" i="20"/>
  <c r="AO924" i="20"/>
  <c r="AO1011" i="20"/>
  <c r="AO44" i="20"/>
  <c r="AO70" i="20"/>
  <c r="AO216" i="20"/>
  <c r="AO236" i="20"/>
  <c r="AO272" i="20"/>
  <c r="AO404" i="20"/>
  <c r="AO434" i="20"/>
  <c r="AO454" i="20"/>
  <c r="AO548" i="20"/>
  <c r="AO658" i="20"/>
  <c r="AO692" i="20"/>
  <c r="AO748" i="20"/>
  <c r="AO818" i="20"/>
  <c r="AO882" i="20"/>
  <c r="AO988" i="20"/>
  <c r="AO1029" i="20"/>
  <c r="AO186" i="20"/>
  <c r="AO132" i="20"/>
  <c r="AO174" i="20"/>
  <c r="AO315" i="20"/>
  <c r="AO350" i="20"/>
  <c r="AO354" i="20"/>
  <c r="AO505" i="20"/>
  <c r="AO545" i="20"/>
  <c r="AO649" i="20"/>
  <c r="AO636" i="20"/>
  <c r="AO745" i="20"/>
  <c r="AO793" i="20"/>
  <c r="AO886" i="20"/>
  <c r="AO917" i="20"/>
  <c r="AO1008" i="20"/>
  <c r="I47" i="14"/>
  <c r="AO108" i="20"/>
  <c r="AO195" i="20"/>
  <c r="AO183" i="20"/>
  <c r="AO316" i="20"/>
  <c r="AO336" i="20"/>
  <c r="AO363" i="20"/>
  <c r="AO514" i="20"/>
  <c r="AO614" i="20"/>
  <c r="AO579" i="20"/>
  <c r="AO630" i="20"/>
  <c r="AO707" i="20"/>
  <c r="AO787" i="20"/>
  <c r="AO841" i="20"/>
  <c r="AO913" i="20"/>
  <c r="AO958" i="20"/>
  <c r="AO98" i="20"/>
  <c r="AO38" i="20"/>
  <c r="AO148" i="20"/>
  <c r="AO190" i="20"/>
  <c r="AO415" i="20"/>
  <c r="AO366" i="20"/>
  <c r="AO370" i="20"/>
  <c r="AO521" i="20"/>
  <c r="AO561" i="20"/>
  <c r="AO596" i="20"/>
  <c r="AO652" i="20"/>
  <c r="AO757" i="20"/>
  <c r="AO814" i="20"/>
  <c r="AO938" i="20"/>
  <c r="AO933" i="20"/>
  <c r="AO986" i="20"/>
  <c r="J47" i="14"/>
  <c r="AO124" i="20"/>
  <c r="AO61" i="20"/>
  <c r="AO199" i="20"/>
  <c r="AO423" i="20"/>
  <c r="AO352" i="20"/>
  <c r="AO379" i="20"/>
  <c r="AO530" i="20"/>
  <c r="AO583" i="20"/>
  <c r="AO731" i="20"/>
  <c r="AO808" i="20"/>
  <c r="AO887" i="20"/>
  <c r="AO554" i="20"/>
  <c r="AO909" i="20"/>
  <c r="AO42" i="20"/>
  <c r="AO218" i="20"/>
  <c r="AO569" i="20"/>
  <c r="AO846" i="20"/>
  <c r="AO237" i="20"/>
  <c r="AO592" i="20"/>
  <c r="AO883" i="20"/>
  <c r="AO220" i="20"/>
  <c r="AO642" i="20"/>
  <c r="AO99" i="20"/>
  <c r="AO468" i="20"/>
  <c r="AO893" i="20"/>
  <c r="AO154" i="20"/>
  <c r="AO537" i="20"/>
  <c r="AO952" i="20"/>
  <c r="AO421" i="20"/>
  <c r="AO686" i="20"/>
  <c r="AO123" i="20"/>
  <c r="AO464" i="20"/>
  <c r="AO860" i="20"/>
  <c r="AO247" i="20"/>
  <c r="AO750" i="20"/>
  <c r="AO96" i="20"/>
  <c r="AO568" i="20"/>
  <c r="AO922" i="20"/>
  <c r="AO83" i="20"/>
  <c r="AO104" i="20"/>
  <c r="AO262" i="20"/>
  <c r="AO157" i="20"/>
  <c r="AO290" i="20"/>
  <c r="AO325" i="20"/>
  <c r="AO329" i="20"/>
  <c r="AO488" i="20"/>
  <c r="AO576" i="20"/>
  <c r="AO641" i="20"/>
  <c r="AO697" i="20"/>
  <c r="AO803" i="20"/>
  <c r="AO775" i="20"/>
  <c r="AO859" i="20"/>
  <c r="AO930" i="20"/>
  <c r="AO994" i="20"/>
  <c r="AO75" i="20"/>
  <c r="AO79" i="20"/>
  <c r="AO185" i="20"/>
  <c r="AO277" i="20"/>
  <c r="AO241" i="20"/>
  <c r="AO397" i="20"/>
  <c r="AO401" i="20"/>
  <c r="AO447" i="20"/>
  <c r="AO584" i="20"/>
  <c r="AO601" i="20"/>
  <c r="AO711" i="20"/>
  <c r="AO774" i="20"/>
  <c r="AO837" i="20"/>
  <c r="AO884" i="20"/>
  <c r="AO971" i="20"/>
  <c r="AO1014" i="20"/>
  <c r="AO37" i="20"/>
  <c r="AO120" i="20"/>
  <c r="AO129" i="20"/>
  <c r="AO173" i="20"/>
  <c r="AO306" i="20"/>
  <c r="AO341" i="20"/>
  <c r="AO345" i="20"/>
  <c r="AO504" i="20"/>
  <c r="AO632" i="20"/>
  <c r="AO594" i="20"/>
  <c r="AO713" i="20"/>
  <c r="AO719" i="20"/>
  <c r="AO791" i="20"/>
  <c r="AO902" i="20"/>
  <c r="AO947" i="20"/>
  <c r="AO1010" i="20"/>
  <c r="AO92" i="20"/>
  <c r="AO131" i="20"/>
  <c r="AO167" i="20"/>
  <c r="AO300" i="20"/>
  <c r="AO391" i="20"/>
  <c r="AO347" i="20"/>
  <c r="AO498" i="20"/>
  <c r="AO518" i="20"/>
  <c r="AO563" i="20"/>
  <c r="AO671" i="20"/>
  <c r="AO691" i="20"/>
  <c r="AO771" i="20"/>
  <c r="AO825" i="20"/>
  <c r="AO897" i="20"/>
  <c r="AO967" i="20"/>
  <c r="AO91" i="20"/>
  <c r="AO72" i="20"/>
  <c r="AO196" i="20"/>
  <c r="AO302" i="20"/>
  <c r="AO258" i="20"/>
  <c r="AO414" i="20"/>
  <c r="AO418" i="20"/>
  <c r="AO456" i="20"/>
  <c r="AO544" i="20"/>
  <c r="AO595" i="20"/>
  <c r="AO643" i="20"/>
  <c r="AO796" i="20"/>
  <c r="AO792" i="20"/>
  <c r="AO852" i="20"/>
  <c r="AO923" i="20"/>
  <c r="AO992" i="20"/>
  <c r="AO81" i="20"/>
  <c r="AO109" i="20"/>
  <c r="AO317" i="20"/>
  <c r="AO259" i="20"/>
  <c r="AO400" i="20"/>
  <c r="AO435" i="20"/>
  <c r="AO449" i="20"/>
  <c r="AO485" i="20"/>
  <c r="AO657" i="20"/>
  <c r="AO637" i="20"/>
  <c r="AO714" i="20"/>
  <c r="AO794" i="20"/>
  <c r="AO862" i="20"/>
  <c r="AO871" i="20"/>
  <c r="AO981" i="20"/>
  <c r="AO130" i="20"/>
  <c r="AO88" i="20"/>
  <c r="AO212" i="20"/>
  <c r="AO141" i="20"/>
  <c r="AO274" i="20"/>
  <c r="AO459" i="20"/>
  <c r="AO491" i="20"/>
  <c r="AO472" i="20"/>
  <c r="AO560" i="20"/>
  <c r="AO611" i="20"/>
  <c r="AO659" i="20"/>
  <c r="AO798" i="20"/>
  <c r="AO759" i="20"/>
  <c r="AO885" i="20"/>
  <c r="AO944" i="20"/>
  <c r="AO1000" i="20"/>
  <c r="AO97" i="20"/>
  <c r="AO125" i="20"/>
  <c r="AO134" i="20"/>
  <c r="AO275" i="20"/>
  <c r="AO416" i="20"/>
  <c r="AO542" i="20"/>
  <c r="AO465" i="20"/>
  <c r="AO501" i="20"/>
  <c r="AO597" i="20"/>
  <c r="AO653" i="20"/>
  <c r="AO781" i="20"/>
  <c r="AO839" i="20"/>
  <c r="AO1033" i="20"/>
  <c r="AO648" i="20"/>
  <c r="AO937" i="20"/>
  <c r="AO156" i="20"/>
  <c r="AO378" i="20"/>
  <c r="AO604" i="20"/>
  <c r="AO853" i="20"/>
  <c r="AO146" i="20"/>
  <c r="AO586" i="20"/>
  <c r="AO836" i="20"/>
  <c r="AO179" i="20"/>
  <c r="AO200" i="20"/>
  <c r="AO438" i="20"/>
  <c r="AO732" i="20"/>
  <c r="AO210" i="20"/>
  <c r="AO519" i="20"/>
  <c r="AO899" i="20"/>
  <c r="AO166" i="20"/>
  <c r="AO627" i="20"/>
  <c r="AO57" i="20"/>
  <c r="AO483" i="20"/>
  <c r="AO804" i="20"/>
  <c r="AO204" i="20"/>
  <c r="AO552" i="20"/>
  <c r="AO999" i="20"/>
  <c r="AO451" i="20"/>
  <c r="AO820" i="20"/>
  <c r="AO230" i="20"/>
  <c r="AO667" i="20"/>
  <c r="AO36" i="20"/>
  <c r="AO71" i="20"/>
  <c r="AO177" i="20"/>
  <c r="AO245" i="20"/>
  <c r="AO233" i="20"/>
  <c r="AO389" i="20"/>
  <c r="AO393" i="20"/>
  <c r="AO439" i="20"/>
  <c r="AO575" i="20"/>
  <c r="AO593" i="20"/>
  <c r="AO703" i="20"/>
  <c r="AO773" i="20"/>
  <c r="AO829" i="20"/>
  <c r="AO876" i="20"/>
  <c r="AO953" i="20"/>
  <c r="AO1006" i="20"/>
  <c r="AO67" i="20"/>
  <c r="AO178" i="20"/>
  <c r="AO136" i="20"/>
  <c r="AO271" i="20"/>
  <c r="AO305" i="20"/>
  <c r="AO324" i="20"/>
  <c r="AO460" i="20"/>
  <c r="AO511" i="20"/>
  <c r="AO696" i="20"/>
  <c r="AO600" i="20"/>
  <c r="AO754" i="20"/>
  <c r="AO733" i="20"/>
  <c r="AO844" i="20"/>
  <c r="AO891" i="20"/>
  <c r="AO975" i="20"/>
  <c r="AO1032" i="20"/>
  <c r="AO107" i="20"/>
  <c r="AO87" i="20"/>
  <c r="AO193" i="20"/>
  <c r="AO309" i="20"/>
  <c r="AO249" i="20"/>
  <c r="AO405" i="20"/>
  <c r="AO409" i="20"/>
  <c r="AO455" i="20"/>
  <c r="AO590" i="20"/>
  <c r="AO609" i="20"/>
  <c r="AO747" i="20"/>
  <c r="AO718" i="20"/>
  <c r="AO845" i="20"/>
  <c r="AO892" i="20"/>
  <c r="AO935" i="20"/>
  <c r="AO997" i="20"/>
  <c r="AO65" i="20"/>
  <c r="AO93" i="20"/>
  <c r="AO253" i="20"/>
  <c r="AO243" i="20"/>
  <c r="AO384" i="20"/>
  <c r="AO411" i="20"/>
  <c r="AO433" i="20"/>
  <c r="AO469" i="20"/>
  <c r="AO615" i="20"/>
  <c r="AO688" i="20"/>
  <c r="AO698" i="20"/>
  <c r="AO778" i="20"/>
  <c r="AO840" i="20"/>
  <c r="AO904" i="20"/>
  <c r="AO965" i="20"/>
  <c r="AO53" i="20"/>
  <c r="AO139" i="20"/>
  <c r="AO145" i="20"/>
  <c r="AO189" i="20"/>
  <c r="AO343" i="20"/>
  <c r="AO357" i="20"/>
  <c r="AO361" i="20"/>
  <c r="AO520" i="20"/>
  <c r="AO543" i="20"/>
  <c r="AO610" i="20"/>
  <c r="AO755" i="20"/>
  <c r="AO735" i="20"/>
  <c r="AO838" i="20"/>
  <c r="AO858" i="20"/>
  <c r="AO929" i="20"/>
  <c r="AO993" i="20"/>
  <c r="AO254" i="20"/>
  <c r="AO140" i="20"/>
  <c r="AO182" i="20"/>
  <c r="AO351" i="20"/>
  <c r="AO358" i="20"/>
  <c r="AO362" i="20"/>
  <c r="AO513" i="20"/>
  <c r="AO553" i="20"/>
  <c r="AO588" i="20"/>
  <c r="AO644" i="20"/>
  <c r="AO753" i="20"/>
  <c r="AO800" i="20"/>
  <c r="AO926" i="20"/>
  <c r="AO925" i="20"/>
  <c r="AO978" i="20"/>
  <c r="AO90" i="20"/>
  <c r="AO203" i="20"/>
  <c r="AO161" i="20"/>
  <c r="AO205" i="20"/>
  <c r="AO467" i="20"/>
  <c r="AO373" i="20"/>
  <c r="AO559" i="20"/>
  <c r="AO687" i="20"/>
  <c r="AO813" i="20"/>
  <c r="AO374" i="20"/>
  <c r="AO660" i="20"/>
  <c r="AO954" i="20"/>
  <c r="AO293" i="20"/>
  <c r="AO503" i="20"/>
  <c r="AO725" i="20"/>
  <c r="AO1012" i="20"/>
  <c r="AO256" i="20"/>
  <c r="AO676" i="20"/>
  <c r="AO1030" i="20"/>
  <c r="AO332" i="20"/>
  <c r="AO677" i="20"/>
  <c r="AO1018" i="20"/>
  <c r="AO307" i="20"/>
  <c r="AO628" i="20"/>
  <c r="AO103" i="20"/>
  <c r="AO471" i="20"/>
  <c r="AO908" i="20"/>
  <c r="AO133" i="20"/>
  <c r="AO603" i="20"/>
  <c r="AO114" i="20"/>
  <c r="AO436" i="20"/>
  <c r="AO867" i="20"/>
  <c r="AO149" i="20"/>
  <c r="AO619" i="20"/>
  <c r="AO1017" i="20"/>
  <c r="AO106" i="20"/>
  <c r="AO51" i="20"/>
  <c r="AO192" i="20"/>
  <c r="AO383" i="20"/>
  <c r="AO248" i="20"/>
  <c r="AO380" i="20"/>
  <c r="AO516" i="20"/>
  <c r="AO430" i="20"/>
  <c r="AO581" i="20"/>
  <c r="AO634" i="20"/>
  <c r="AO739" i="20"/>
  <c r="AO724" i="20"/>
  <c r="AO894" i="20"/>
  <c r="AO936" i="20"/>
  <c r="AO962" i="20"/>
  <c r="AO1022" i="20"/>
  <c r="AO76" i="20"/>
  <c r="AO118" i="20"/>
  <c r="AO151" i="20"/>
  <c r="AO284" i="20"/>
  <c r="AO320" i="20"/>
  <c r="AO331" i="20"/>
  <c r="AO482" i="20"/>
  <c r="AO502" i="20"/>
  <c r="AO547" i="20"/>
  <c r="AO655" i="20"/>
  <c r="AO675" i="20"/>
  <c r="AO865" i="20"/>
  <c r="AO809" i="20"/>
  <c r="AO881" i="20"/>
  <c r="AO968" i="20"/>
  <c r="K47" i="14"/>
  <c r="AO40" i="20"/>
  <c r="AO62" i="20"/>
  <c r="AO208" i="20"/>
  <c r="AO228" i="20"/>
  <c r="AO264" i="20"/>
  <c r="AO396" i="20"/>
  <c r="AO426" i="20"/>
  <c r="AO446" i="20"/>
  <c r="AO540" i="20"/>
  <c r="AO650" i="20"/>
  <c r="AO684" i="20"/>
  <c r="AO740" i="20"/>
  <c r="AO810" i="20"/>
  <c r="AO874" i="20"/>
  <c r="AO974" i="20"/>
  <c r="AO59" i="20"/>
  <c r="AO64" i="20"/>
  <c r="AO188" i="20"/>
  <c r="AO270" i="20"/>
  <c r="AO250" i="20"/>
  <c r="AO406" i="20"/>
  <c r="AO410" i="20"/>
  <c r="AO448" i="20"/>
  <c r="AO536" i="20"/>
  <c r="AO587" i="20"/>
  <c r="AO635" i="20"/>
  <c r="AO752" i="20"/>
  <c r="AO784" i="20"/>
  <c r="AO927" i="20"/>
  <c r="AO932" i="20"/>
  <c r="AO984" i="20"/>
  <c r="AO286" i="20"/>
  <c r="AO375" i="20"/>
  <c r="AO160" i="20"/>
  <c r="AO295" i="20"/>
  <c r="AO399" i="20"/>
  <c r="AO348" i="20"/>
  <c r="AO484" i="20"/>
  <c r="AO531" i="20"/>
  <c r="AO549" i="20"/>
  <c r="AO624" i="20"/>
  <c r="AO693" i="20"/>
  <c r="AO788" i="20"/>
  <c r="AO819" i="20"/>
  <c r="AO915" i="20"/>
  <c r="AO940" i="20"/>
  <c r="AO1034" i="20"/>
  <c r="AO58" i="20"/>
  <c r="AO171" i="20"/>
  <c r="AO153" i="20"/>
  <c r="AO197" i="20"/>
  <c r="AO407" i="20"/>
  <c r="AO365" i="20"/>
  <c r="AO369" i="20"/>
  <c r="AO528" i="20"/>
  <c r="AO551" i="20"/>
  <c r="AO618" i="20"/>
  <c r="AO679" i="20"/>
  <c r="AO743" i="20"/>
  <c r="AO805" i="20"/>
  <c r="AO877" i="20"/>
  <c r="AO964" i="20"/>
  <c r="AO1001" i="20"/>
  <c r="AO49" i="20"/>
  <c r="AO43" i="20"/>
  <c r="AO176" i="20"/>
  <c r="AO311" i="20"/>
  <c r="AO232" i="20"/>
  <c r="AO364" i="20"/>
  <c r="AO500" i="20"/>
  <c r="AO539" i="20"/>
  <c r="AO565" i="20"/>
  <c r="AO672" i="20"/>
  <c r="AO709" i="20"/>
  <c r="AO790" i="20"/>
  <c r="AO835" i="20"/>
  <c r="AO919" i="20"/>
  <c r="AO956" i="20"/>
  <c r="AO1023" i="20"/>
  <c r="AO122" i="20"/>
  <c r="AO63" i="20"/>
  <c r="AO169" i="20"/>
  <c r="AO213" i="20"/>
  <c r="AO225" i="20"/>
  <c r="AO381" i="20"/>
  <c r="AO385" i="20"/>
  <c r="AO431" i="20"/>
  <c r="AO567" i="20"/>
  <c r="AO585" i="20"/>
  <c r="AO695" i="20"/>
  <c r="AO772" i="20"/>
  <c r="AO821" i="20"/>
  <c r="AO868" i="20"/>
  <c r="AO945" i="20"/>
  <c r="AO998" i="20"/>
  <c r="AO371" i="20"/>
  <c r="AO622" i="20"/>
  <c r="AO795" i="20"/>
  <c r="AO1003" i="20"/>
  <c r="AO74" i="20"/>
  <c r="AO319" i="20"/>
  <c r="AO372" i="20"/>
  <c r="AO573" i="20"/>
  <c r="AO843" i="20"/>
  <c r="AO1031" i="20"/>
  <c r="AO578" i="20"/>
  <c r="AO524" i="20"/>
  <c r="AO970" i="20"/>
  <c r="AO313" i="20"/>
  <c r="AO741" i="20"/>
  <c r="AO318" i="20"/>
  <c r="AO497" i="20"/>
  <c r="AO863" i="20"/>
  <c r="AO265" i="20"/>
  <c r="AO734" i="20"/>
  <c r="AO80" i="20"/>
  <c r="AO427" i="20"/>
  <c r="AO931" i="20"/>
  <c r="AO281" i="20"/>
  <c r="AO574" i="20"/>
  <c r="AO996" i="20"/>
  <c r="AO523" i="20"/>
  <c r="AO767" i="20"/>
  <c r="D29" i="7"/>
  <c r="AJ74" i="14"/>
  <c r="X74" i="14"/>
  <c r="AR44" i="14"/>
  <c r="X104" i="14"/>
  <c r="J21" i="7"/>
  <c r="P21" i="7"/>
  <c r="Q21" i="7" s="1"/>
  <c r="Q49" i="7" s="1"/>
  <c r="J17" i="7"/>
  <c r="P17" i="7"/>
  <c r="Q17" i="7" s="1"/>
  <c r="Q45" i="7" s="1"/>
  <c r="P22" i="7"/>
  <c r="Q22" i="7" s="1"/>
  <c r="Q50" i="7" s="1"/>
  <c r="J22" i="7"/>
  <c r="J8" i="7"/>
  <c r="P8" i="7"/>
  <c r="Q8" i="7" s="1"/>
  <c r="Q36" i="7" s="1"/>
  <c r="I6" i="7"/>
  <c r="H29" i="7"/>
  <c r="I29" i="7" s="1"/>
  <c r="P5" i="14"/>
  <c r="G31" i="14" s="1"/>
  <c r="AG46" i="14"/>
  <c r="AI46" i="14" s="1"/>
  <c r="U46" i="14"/>
  <c r="W46" i="14" s="1"/>
  <c r="AA46" i="14"/>
  <c r="AC46" i="14" s="1"/>
  <c r="AM46" i="14"/>
  <c r="AN97" i="20"/>
  <c r="AN45" i="20"/>
  <c r="AN42" i="20"/>
  <c r="AN44" i="20"/>
  <c r="AN65" i="20"/>
  <c r="AN37" i="20"/>
  <c r="AN39" i="20"/>
  <c r="AN56" i="20"/>
  <c r="AN36" i="20"/>
  <c r="AN169" i="20"/>
  <c r="AN186" i="20"/>
  <c r="AN137" i="20"/>
  <c r="AN98" i="20"/>
  <c r="AN73" i="20"/>
  <c r="AN122" i="20"/>
  <c r="AN66" i="20"/>
  <c r="AN55" i="20"/>
  <c r="AN46" i="20"/>
  <c r="AN90" i="20"/>
  <c r="AN51" i="20"/>
  <c r="AN35" i="20"/>
  <c r="AN276" i="20"/>
  <c r="AN58" i="20"/>
  <c r="AN50" i="20"/>
  <c r="AN105" i="20"/>
  <c r="AN154" i="20"/>
  <c r="AN53" i="20"/>
  <c r="AN43" i="20"/>
  <c r="AN52" i="20"/>
  <c r="AN1027" i="20"/>
  <c r="AN293" i="20"/>
  <c r="AN269" i="20"/>
  <c r="AN148" i="20"/>
  <c r="AN257" i="20"/>
  <c r="AN421" i="20"/>
  <c r="AN336" i="20"/>
  <c r="AN487" i="20"/>
  <c r="AN542" i="20"/>
  <c r="AN618" i="20"/>
  <c r="AN666" i="20"/>
  <c r="AN751" i="20"/>
  <c r="AN798" i="20"/>
  <c r="AN857" i="20"/>
  <c r="AN946" i="20"/>
  <c r="AN993" i="20"/>
  <c r="AN75" i="20"/>
  <c r="AN76" i="20"/>
  <c r="AN198" i="20"/>
  <c r="AN326" i="20"/>
  <c r="AN359" i="20"/>
  <c r="AN378" i="20"/>
  <c r="AN545" i="20"/>
  <c r="AN468" i="20"/>
  <c r="AN622" i="20"/>
  <c r="AN637" i="20"/>
  <c r="AN714" i="20"/>
  <c r="AN802" i="20"/>
  <c r="AN807" i="20"/>
  <c r="AN870" i="20"/>
  <c r="AN1002" i="20"/>
  <c r="AN112" i="20"/>
  <c r="AN179" i="20"/>
  <c r="AN245" i="20"/>
  <c r="AN390" i="20"/>
  <c r="AN373" i="20"/>
  <c r="AN401" i="20"/>
  <c r="AN439" i="20"/>
  <c r="AN551" i="20"/>
  <c r="AN663" i="20"/>
  <c r="AN667" i="20"/>
  <c r="AN797" i="20"/>
  <c r="AN838" i="20"/>
  <c r="AN851" i="20"/>
  <c r="AN931" i="20"/>
  <c r="AN992" i="20"/>
  <c r="AN91" i="20"/>
  <c r="AN92" i="20"/>
  <c r="AN214" i="20"/>
  <c r="AN398" i="20"/>
  <c r="AN375" i="20"/>
  <c r="AN394" i="20"/>
  <c r="AN432" i="20"/>
  <c r="AN484" i="20"/>
  <c r="AN632" i="20"/>
  <c r="AN653" i="20"/>
  <c r="AN781" i="20"/>
  <c r="AN846" i="20"/>
  <c r="AN823" i="20"/>
  <c r="AN886" i="20"/>
  <c r="AN965" i="20"/>
  <c r="AN64" i="20"/>
  <c r="AN131" i="20"/>
  <c r="AN173" i="20"/>
  <c r="AN274" i="20"/>
  <c r="AN325" i="20"/>
  <c r="AN353" i="20"/>
  <c r="AN504" i="20"/>
  <c r="AN552" i="20"/>
  <c r="AN656" i="20"/>
  <c r="AN680" i="20"/>
  <c r="AN728" i="20"/>
  <c r="AN759" i="20"/>
  <c r="AN854" i="20"/>
  <c r="AN953" i="20"/>
  <c r="AN1023" i="20"/>
  <c r="AN113" i="20"/>
  <c r="AN170" i="20"/>
  <c r="AN166" i="20"/>
  <c r="AN291" i="20"/>
  <c r="AN327" i="20"/>
  <c r="AN346" i="20"/>
  <c r="AN505" i="20"/>
  <c r="AN436" i="20"/>
  <c r="AN590" i="20"/>
  <c r="AN670" i="20"/>
  <c r="AN682" i="20"/>
  <c r="AN769" i="20"/>
  <c r="AN832" i="20"/>
  <c r="AN887" i="20"/>
  <c r="AN958" i="20"/>
  <c r="AN57" i="20"/>
  <c r="AN126" i="20"/>
  <c r="AN167" i="20"/>
  <c r="AN294" i="20"/>
  <c r="AN374" i="20"/>
  <c r="AN347" i="20"/>
  <c r="AN499" i="20"/>
  <c r="AN437" i="20"/>
  <c r="AN547" i="20"/>
  <c r="AN615" i="20"/>
  <c r="AN692" i="20"/>
  <c r="AN764" i="20"/>
  <c r="AN842" i="20"/>
  <c r="AN889" i="20"/>
  <c r="AN947" i="20"/>
  <c r="AN1030" i="20"/>
  <c r="AN88" i="20"/>
  <c r="AN155" i="20"/>
  <c r="AN197" i="20"/>
  <c r="AN298" i="20"/>
  <c r="AN349" i="20"/>
  <c r="AN377" i="20"/>
  <c r="AN528" i="20"/>
  <c r="AN576" i="20"/>
  <c r="AN603" i="20"/>
  <c r="AN643" i="20"/>
  <c r="AN752" i="20"/>
  <c r="AN783" i="20"/>
  <c r="AN852" i="20"/>
  <c r="AN924" i="20"/>
  <c r="AN1010" i="20"/>
  <c r="AN944" i="20"/>
  <c r="AN1005" i="20"/>
  <c r="AN162" i="20"/>
  <c r="AN177" i="20"/>
  <c r="AN149" i="20"/>
  <c r="AN250" i="20"/>
  <c r="AN423" i="20"/>
  <c r="AN329" i="20"/>
  <c r="AN480" i="20"/>
  <c r="AN569" i="20"/>
  <c r="AN604" i="20"/>
  <c r="AN652" i="20"/>
  <c r="AN713" i="20"/>
  <c r="AN792" i="20"/>
  <c r="AN863" i="20"/>
  <c r="AN927" i="20"/>
  <c r="AN980" i="20"/>
  <c r="AN71" i="20"/>
  <c r="AN350" i="20"/>
  <c r="AN164" i="20"/>
  <c r="AN273" i="20"/>
  <c r="AN498" i="20"/>
  <c r="AN352" i="20"/>
  <c r="AN503" i="20"/>
  <c r="AN558" i="20"/>
  <c r="AN757" i="20"/>
  <c r="AN712" i="20"/>
  <c r="AN772" i="20"/>
  <c r="AN813" i="20"/>
  <c r="AN884" i="20"/>
  <c r="AN921" i="20"/>
  <c r="AN1009" i="20"/>
  <c r="AN308" i="20"/>
  <c r="AN229" i="20"/>
  <c r="AN165" i="20"/>
  <c r="AN544" i="20"/>
  <c r="AN668" i="20"/>
  <c r="AN720" i="20"/>
  <c r="AN861" i="20"/>
  <c r="AN908" i="20"/>
  <c r="AN309" i="20"/>
  <c r="AN567" i="20"/>
  <c r="AN943" i="20"/>
  <c r="AN218" i="20"/>
  <c r="AN669" i="20"/>
  <c r="AN38" i="20"/>
  <c r="AN449" i="20"/>
  <c r="AN841" i="20"/>
  <c r="AN140" i="20"/>
  <c r="AN610" i="20"/>
  <c r="AN945" i="20"/>
  <c r="AN119" i="20"/>
  <c r="AN176" i="20"/>
  <c r="AN212" i="20"/>
  <c r="AN382" i="20"/>
  <c r="AN356" i="20"/>
  <c r="AN400" i="20"/>
  <c r="AN430" i="20"/>
  <c r="AN557" i="20"/>
  <c r="AN628" i="20"/>
  <c r="AN710" i="20"/>
  <c r="AN750" i="20"/>
  <c r="AN836" i="20"/>
  <c r="AN907" i="20"/>
  <c r="AN78" i="20"/>
  <c r="AN300" i="20"/>
  <c r="AN246" i="20"/>
  <c r="AN280" i="20"/>
  <c r="AN420" i="20"/>
  <c r="AN451" i="20"/>
  <c r="AN494" i="20"/>
  <c r="AN564" i="20"/>
  <c r="AN626" i="20"/>
  <c r="AN701" i="20"/>
  <c r="AN724" i="20"/>
  <c r="AN843" i="20"/>
  <c r="AN890" i="20"/>
  <c r="AN949" i="20"/>
  <c r="AN1003" i="20"/>
  <c r="AN104" i="20"/>
  <c r="AN171" i="20"/>
  <c r="AN213" i="20"/>
  <c r="AN314" i="20"/>
  <c r="AN365" i="20"/>
  <c r="AN393" i="20"/>
  <c r="AN431" i="20"/>
  <c r="AN543" i="20"/>
  <c r="AN619" i="20"/>
  <c r="AN659" i="20"/>
  <c r="AN796" i="20"/>
  <c r="AN806" i="20"/>
  <c r="AN885" i="20"/>
  <c r="AN923" i="20"/>
  <c r="AN984" i="20"/>
  <c r="I46" i="14"/>
  <c r="AN146" i="20"/>
  <c r="AN192" i="20"/>
  <c r="AN252" i="20"/>
  <c r="AN232" i="20"/>
  <c r="AN372" i="20"/>
  <c r="AN416" i="20"/>
  <c r="AN446" i="20"/>
  <c r="AN573" i="20"/>
  <c r="AN584" i="20"/>
  <c r="AN722" i="20"/>
  <c r="AN733" i="20"/>
  <c r="AN864" i="20"/>
  <c r="AN917" i="20"/>
  <c r="AN974" i="20"/>
  <c r="AN1015" i="20"/>
  <c r="AN120" i="20"/>
  <c r="AN187" i="20"/>
  <c r="AN277" i="20"/>
  <c r="AN442" i="20"/>
  <c r="AN381" i="20"/>
  <c r="AN409" i="20"/>
  <c r="AN447" i="20"/>
  <c r="AN559" i="20"/>
  <c r="AN703" i="20"/>
  <c r="AN687" i="20"/>
  <c r="AN799" i="20"/>
  <c r="AN758" i="20"/>
  <c r="AN859" i="20"/>
  <c r="AN935" i="20"/>
  <c r="AN998" i="20"/>
  <c r="J46" i="14"/>
  <c r="AN87" i="20"/>
  <c r="AN144" i="20"/>
  <c r="AN180" i="20"/>
  <c r="AN289" i="20"/>
  <c r="AN324" i="20"/>
  <c r="AN368" i="20"/>
  <c r="AN519" i="20"/>
  <c r="AN574" i="20"/>
  <c r="AN601" i="20"/>
  <c r="AN678" i="20"/>
  <c r="AN837" i="20"/>
  <c r="AN804" i="20"/>
  <c r="AN875" i="20"/>
  <c r="AN971" i="20"/>
  <c r="AN1000" i="20"/>
  <c r="AN72" i="20"/>
  <c r="AN139" i="20"/>
  <c r="AN181" i="20"/>
  <c r="AN282" i="20"/>
  <c r="AN333" i="20"/>
  <c r="AN361" i="20"/>
  <c r="AN512" i="20"/>
  <c r="AN560" i="20"/>
  <c r="AN587" i="20"/>
  <c r="AN627" i="20"/>
  <c r="AN736" i="20"/>
  <c r="AN767" i="20"/>
  <c r="AN862" i="20"/>
  <c r="AN954" i="20"/>
  <c r="AN977" i="20"/>
  <c r="AN406" i="20"/>
  <c r="AN202" i="20"/>
  <c r="AN174" i="20"/>
  <c r="AN299" i="20"/>
  <c r="AN335" i="20"/>
  <c r="AN354" i="20"/>
  <c r="AN513" i="20"/>
  <c r="AN444" i="20"/>
  <c r="AN598" i="20"/>
  <c r="AN688" i="20"/>
  <c r="AN690" i="20"/>
  <c r="AN777" i="20"/>
  <c r="AN840" i="20"/>
  <c r="AN895" i="20"/>
  <c r="AN966" i="20"/>
  <c r="AN111" i="20"/>
  <c r="AN168" i="20"/>
  <c r="AN204" i="20"/>
  <c r="AN313" i="20"/>
  <c r="AN348" i="20"/>
  <c r="AN392" i="20"/>
  <c r="AN538" i="20"/>
  <c r="AN549" i="20"/>
  <c r="AN625" i="20"/>
  <c r="AN702" i="20"/>
  <c r="AN742" i="20"/>
  <c r="AN828" i="20"/>
  <c r="AN899" i="20"/>
  <c r="AN936" i="20"/>
  <c r="AN997" i="20"/>
  <c r="AN357" i="20"/>
  <c r="AN74" i="20"/>
  <c r="AN638" i="20"/>
  <c r="AN934" i="20"/>
  <c r="AN157" i="20"/>
  <c r="AN536" i="20"/>
  <c r="AN876" i="20"/>
  <c r="AN150" i="20"/>
  <c r="AN577" i="20"/>
  <c r="AN829" i="20"/>
  <c r="AN383" i="20"/>
  <c r="AN830" i="20"/>
  <c r="AN403" i="20"/>
  <c r="AN833" i="20"/>
  <c r="AN236" i="20"/>
  <c r="AN548" i="20"/>
  <c r="AN874" i="20"/>
  <c r="AN133" i="20"/>
  <c r="AN588" i="20"/>
  <c r="AN925" i="20"/>
  <c r="AN620" i="20"/>
  <c r="AN195" i="20"/>
  <c r="AN455" i="20"/>
  <c r="AN766" i="20"/>
  <c r="AN999" i="20"/>
  <c r="AN391" i="20"/>
  <c r="AN681" i="20"/>
  <c r="AN85" i="20"/>
  <c r="AN501" i="20"/>
  <c r="AN896" i="20"/>
  <c r="AN413" i="20"/>
  <c r="AN743" i="20"/>
  <c r="AN114" i="20"/>
  <c r="AN185" i="20"/>
  <c r="AN183" i="20"/>
  <c r="AN310" i="20"/>
  <c r="AN231" i="20"/>
  <c r="AN363" i="20"/>
  <c r="AN515" i="20"/>
  <c r="AN453" i="20"/>
  <c r="AN563" i="20"/>
  <c r="AN647" i="20"/>
  <c r="AN708" i="20"/>
  <c r="AN723" i="20"/>
  <c r="AN856" i="20"/>
  <c r="AN905" i="20"/>
  <c r="AN961" i="20"/>
  <c r="AN1029" i="20"/>
  <c r="AN63" i="20"/>
  <c r="AN301" i="20"/>
  <c r="AN156" i="20"/>
  <c r="AN265" i="20"/>
  <c r="AN434" i="20"/>
  <c r="AN344" i="20"/>
  <c r="AN495" i="20"/>
  <c r="AN550" i="20"/>
  <c r="AN648" i="20"/>
  <c r="AN704" i="20"/>
  <c r="AN771" i="20"/>
  <c r="AN805" i="20"/>
  <c r="AN865" i="20"/>
  <c r="AN963" i="20"/>
  <c r="AN1001" i="20"/>
  <c r="AN94" i="20"/>
  <c r="AN135" i="20"/>
  <c r="AN262" i="20"/>
  <c r="AN296" i="20"/>
  <c r="AN490" i="20"/>
  <c r="AN467" i="20"/>
  <c r="AN510" i="20"/>
  <c r="AN580" i="20"/>
  <c r="AN672" i="20"/>
  <c r="AN717" i="20"/>
  <c r="AN740" i="20"/>
  <c r="AN810" i="20"/>
  <c r="AN906" i="20"/>
  <c r="AN948" i="20"/>
  <c r="AN1017" i="20"/>
  <c r="AN79" i="20"/>
  <c r="AN136" i="20"/>
  <c r="AN172" i="20"/>
  <c r="AN281" i="20"/>
  <c r="AN553" i="20"/>
  <c r="AN360" i="20"/>
  <c r="AN511" i="20"/>
  <c r="AN566" i="20"/>
  <c r="AN593" i="20"/>
  <c r="AN730" i="20"/>
  <c r="AN773" i="20"/>
  <c r="AN845" i="20"/>
  <c r="AN867" i="20"/>
  <c r="AN929" i="20"/>
  <c r="AN1031" i="20"/>
  <c r="AN210" i="20"/>
  <c r="AN208" i="20"/>
  <c r="AN316" i="20"/>
  <c r="AN248" i="20"/>
  <c r="AN388" i="20"/>
  <c r="AN522" i="20"/>
  <c r="AN462" i="20"/>
  <c r="AN621" i="20"/>
  <c r="AN600" i="20"/>
  <c r="AN779" i="20"/>
  <c r="AN749" i="20"/>
  <c r="AN811" i="20"/>
  <c r="AN919" i="20"/>
  <c r="AN950" i="20"/>
  <c r="AN1004" i="20"/>
  <c r="AN129" i="20"/>
  <c r="AN203" i="20"/>
  <c r="AN414" i="20"/>
  <c r="AN233" i="20"/>
  <c r="AN397" i="20"/>
  <c r="AN466" i="20"/>
  <c r="AN463" i="20"/>
  <c r="AN575" i="20"/>
  <c r="AN594" i="20"/>
  <c r="AN642" i="20"/>
  <c r="AN727" i="20"/>
  <c r="AN774" i="20"/>
  <c r="AN858" i="20"/>
  <c r="AN922" i="20"/>
  <c r="AN1024" i="20"/>
  <c r="AN115" i="20"/>
  <c r="AN116" i="20"/>
  <c r="AN292" i="20"/>
  <c r="AN226" i="20"/>
  <c r="AN399" i="20"/>
  <c r="AN418" i="20"/>
  <c r="AN456" i="20"/>
  <c r="AN508" i="20"/>
  <c r="AN711" i="20"/>
  <c r="AN695" i="20"/>
  <c r="AN689" i="20"/>
  <c r="AN768" i="20"/>
  <c r="AN847" i="20"/>
  <c r="AN910" i="20"/>
  <c r="AN964" i="20"/>
  <c r="AN70" i="20"/>
  <c r="AN268" i="20"/>
  <c r="AN238" i="20"/>
  <c r="AN272" i="20"/>
  <c r="AN412" i="20"/>
  <c r="AN443" i="20"/>
  <c r="AN486" i="20"/>
  <c r="AN556" i="20"/>
  <c r="AN624" i="20"/>
  <c r="AN693" i="20"/>
  <c r="AN789" i="20"/>
  <c r="AN835" i="20"/>
  <c r="AN882" i="20"/>
  <c r="AN941" i="20"/>
  <c r="AN995" i="20"/>
  <c r="AN507" i="20"/>
  <c r="AN555" i="20"/>
  <c r="AN700" i="20"/>
  <c r="AN765" i="20"/>
  <c r="AN897" i="20"/>
  <c r="AN955" i="20"/>
  <c r="AN554" i="20"/>
  <c r="AN699" i="20"/>
  <c r="AN904" i="20"/>
  <c r="AN903" i="20"/>
  <c r="AN96" i="20"/>
  <c r="AN611" i="20"/>
  <c r="AN860" i="20"/>
  <c r="AN259" i="20"/>
  <c r="AN570" i="20"/>
  <c r="AN194" i="20"/>
  <c r="AN337" i="20"/>
  <c r="AN660" i="20"/>
  <c r="AN988" i="20"/>
  <c r="AN319" i="20"/>
  <c r="AN654" i="20"/>
  <c r="AN994" i="20"/>
  <c r="AN506" i="20"/>
  <c r="AN664" i="20"/>
  <c r="AN973" i="20"/>
  <c r="AN227" i="20"/>
  <c r="AN671" i="20"/>
  <c r="AN888" i="20"/>
  <c r="AN230" i="20"/>
  <c r="AN478" i="20"/>
  <c r="AN827" i="20"/>
  <c r="AN124" i="20"/>
  <c r="AN464" i="20"/>
  <c r="AN868" i="20"/>
  <c r="AN514" i="20"/>
  <c r="AN586" i="20"/>
  <c r="AN410" i="20"/>
  <c r="AN760" i="20"/>
  <c r="AN235" i="20"/>
  <c r="AN673" i="20"/>
  <c r="AN1026" i="20"/>
  <c r="AN328" i="20"/>
  <c r="AN790" i="20"/>
  <c r="AN49" i="20"/>
  <c r="AN101" i="20"/>
  <c r="AN317" i="20"/>
  <c r="AN251" i="20"/>
  <c r="AN295" i="20"/>
  <c r="AN482" i="20"/>
  <c r="AN465" i="20"/>
  <c r="AN517" i="20"/>
  <c r="AN562" i="20"/>
  <c r="AN630" i="20"/>
  <c r="AN707" i="20"/>
  <c r="AN778" i="20"/>
  <c r="AN900" i="20"/>
  <c r="AN912" i="20"/>
  <c r="AN959" i="20"/>
  <c r="AN127" i="20"/>
  <c r="AN184" i="20"/>
  <c r="AN220" i="20"/>
  <c r="AN224" i="20"/>
  <c r="AN364" i="20"/>
  <c r="AN408" i="20"/>
  <c r="AN438" i="20"/>
  <c r="AN565" i="20"/>
  <c r="AN655" i="20"/>
  <c r="AN718" i="20"/>
  <c r="AN725" i="20"/>
  <c r="AN844" i="20"/>
  <c r="AN915" i="20"/>
  <c r="AN952" i="20"/>
  <c r="AN1013" i="20"/>
  <c r="AN48" i="20"/>
  <c r="AN261" i="20"/>
  <c r="AN199" i="20"/>
  <c r="AN358" i="20"/>
  <c r="AN247" i="20"/>
  <c r="AN379" i="20"/>
  <c r="AN561" i="20"/>
  <c r="AN469" i="20"/>
  <c r="AN579" i="20"/>
  <c r="AN641" i="20"/>
  <c r="AN746" i="20"/>
  <c r="AN739" i="20"/>
  <c r="AN809" i="20"/>
  <c r="AN951" i="20"/>
  <c r="AN989" i="20"/>
  <c r="AN1028" i="20"/>
  <c r="AN178" i="20"/>
  <c r="AN200" i="20"/>
  <c r="AN284" i="20"/>
  <c r="AN240" i="20"/>
  <c r="AN380" i="20"/>
  <c r="AN458" i="20"/>
  <c r="AN454" i="20"/>
  <c r="AN581" i="20"/>
  <c r="AN592" i="20"/>
  <c r="AN754" i="20"/>
  <c r="AN741" i="20"/>
  <c r="AN803" i="20"/>
  <c r="AN918" i="20"/>
  <c r="AN942" i="20"/>
  <c r="AN996" i="20"/>
  <c r="AN54" i="20"/>
  <c r="AN110" i="20"/>
  <c r="AN151" i="20"/>
  <c r="AN278" i="20"/>
  <c r="AN312" i="20"/>
  <c r="AN331" i="20"/>
  <c r="AN483" i="20"/>
  <c r="AN526" i="20"/>
  <c r="AN531" i="20"/>
  <c r="AN599" i="20"/>
  <c r="AN676" i="20"/>
  <c r="AN756" i="20"/>
  <c r="AN826" i="20"/>
  <c r="AN873" i="20"/>
  <c r="AN962" i="20"/>
  <c r="AN1033" i="20"/>
  <c r="F76" i="14"/>
  <c r="AN95" i="20"/>
  <c r="AN152" i="20"/>
  <c r="AN188" i="20"/>
  <c r="AN297" i="20"/>
  <c r="AN332" i="20"/>
  <c r="AN376" i="20"/>
  <c r="AN527" i="20"/>
  <c r="AN582" i="20"/>
  <c r="AN609" i="20"/>
  <c r="AN686" i="20"/>
  <c r="AN726" i="20"/>
  <c r="AN812" i="20"/>
  <c r="AN883" i="20"/>
  <c r="AN920" i="20"/>
  <c r="AN1008" i="20"/>
  <c r="AN80" i="20"/>
  <c r="AN147" i="20"/>
  <c r="AN189" i="20"/>
  <c r="AN290" i="20"/>
  <c r="AN341" i="20"/>
  <c r="AN369" i="20"/>
  <c r="AN520" i="20"/>
  <c r="AN568" i="20"/>
  <c r="AN595" i="20"/>
  <c r="AN635" i="20"/>
  <c r="AN744" i="20"/>
  <c r="AN775" i="20"/>
  <c r="AN893" i="20"/>
  <c r="AN916" i="20"/>
  <c r="AN985" i="20"/>
  <c r="AN82" i="20"/>
  <c r="AN153" i="20"/>
  <c r="AN175" i="20"/>
  <c r="AN302" i="20"/>
  <c r="AN223" i="20"/>
  <c r="AN355" i="20"/>
  <c r="AN445" i="20"/>
  <c r="AN623" i="20"/>
  <c r="AN850" i="20"/>
  <c r="AN1021" i="20"/>
  <c r="AN770" i="20"/>
  <c r="AN1006" i="20"/>
  <c r="AN981" i="20"/>
  <c r="AN205" i="20"/>
  <c r="AN541" i="20"/>
  <c r="AN795" i="20"/>
  <c r="AN976" i="20"/>
  <c r="AN303" i="20"/>
  <c r="AN525" i="20"/>
  <c r="AN800" i="20"/>
  <c r="AN209" i="20"/>
  <c r="AN450" i="20"/>
  <c r="AN745" i="20"/>
  <c r="AN201" i="20"/>
  <c r="AN489" i="20"/>
  <c r="AN816" i="20"/>
  <c r="AN100" i="20"/>
  <c r="AN440" i="20"/>
  <c r="AN869" i="20"/>
  <c r="AN271" i="20"/>
  <c r="AN665" i="20"/>
  <c r="AN1018" i="20"/>
  <c r="AN435" i="20"/>
  <c r="AN788" i="20"/>
  <c r="AN123" i="20"/>
  <c r="AN474" i="20"/>
  <c r="AN697" i="20"/>
  <c r="AN496" i="20"/>
  <c r="AN128" i="20"/>
  <c r="AN417" i="20"/>
  <c r="AN892" i="20"/>
  <c r="AN260" i="20"/>
  <c r="AN696" i="20"/>
  <c r="AN1007" i="20"/>
  <c r="AN253" i="20"/>
  <c r="AN546" i="20"/>
  <c r="AN978" i="20"/>
  <c r="AN249" i="20"/>
  <c r="AN658" i="20"/>
  <c r="AN67" i="20"/>
  <c r="AN68" i="20"/>
  <c r="AN190" i="20"/>
  <c r="AN315" i="20"/>
  <c r="AN351" i="20"/>
  <c r="AN370" i="20"/>
  <c r="AN529" i="20"/>
  <c r="AN460" i="20"/>
  <c r="AN614" i="20"/>
  <c r="AN629" i="20"/>
  <c r="AN706" i="20"/>
  <c r="AN793" i="20"/>
  <c r="AN901" i="20"/>
  <c r="AN911" i="20"/>
  <c r="AN982" i="20"/>
  <c r="AN86" i="20"/>
  <c r="AN342" i="20"/>
  <c r="AN254" i="20"/>
  <c r="AN288" i="20"/>
  <c r="AN426" i="20"/>
  <c r="AN459" i="20"/>
  <c r="AN502" i="20"/>
  <c r="AN572" i="20"/>
  <c r="AN640" i="20"/>
  <c r="AN709" i="20"/>
  <c r="AN732" i="20"/>
  <c r="AN853" i="20"/>
  <c r="AN898" i="20"/>
  <c r="AN940" i="20"/>
  <c r="AN1011" i="20"/>
  <c r="AN106" i="20"/>
  <c r="AN117" i="20"/>
  <c r="AN142" i="20"/>
  <c r="AN267" i="20"/>
  <c r="AN311" i="20"/>
  <c r="AN322" i="20"/>
  <c r="AN481" i="20"/>
  <c r="AN532" i="20"/>
  <c r="AN578" i="20"/>
  <c r="AN646" i="20"/>
  <c r="AN721" i="20"/>
  <c r="AN794" i="20"/>
  <c r="AN808" i="20"/>
  <c r="AN937" i="20"/>
  <c r="AN979" i="20"/>
  <c r="AN47" i="20"/>
  <c r="AN102" i="20"/>
  <c r="AN143" i="20"/>
  <c r="AN270" i="20"/>
  <c r="AN304" i="20"/>
  <c r="AN323" i="20"/>
  <c r="AN475" i="20"/>
  <c r="AN518" i="20"/>
  <c r="AN613" i="20"/>
  <c r="AN591" i="20"/>
  <c r="AN729" i="20"/>
  <c r="AN748" i="20"/>
  <c r="AN818" i="20"/>
  <c r="AN914" i="20"/>
  <c r="AN956" i="20"/>
  <c r="AN1025" i="20"/>
  <c r="AN121" i="20"/>
  <c r="AN69" i="20"/>
  <c r="AN215" i="20"/>
  <c r="AN219" i="20"/>
  <c r="AN263" i="20"/>
  <c r="AN395" i="20"/>
  <c r="AN433" i="20"/>
  <c r="AN485" i="20"/>
  <c r="AN605" i="20"/>
  <c r="AN657" i="20"/>
  <c r="AN675" i="20"/>
  <c r="AN755" i="20"/>
  <c r="AN825" i="20"/>
  <c r="AN880" i="20"/>
  <c r="AN960" i="20"/>
  <c r="AN244" i="20"/>
  <c r="AN216" i="20"/>
  <c r="AN222" i="20"/>
  <c r="AN256" i="20"/>
  <c r="AN396" i="20"/>
  <c r="AN427" i="20"/>
  <c r="AN470" i="20"/>
  <c r="AN540" i="20"/>
  <c r="AN608" i="20"/>
  <c r="AN677" i="20"/>
  <c r="AN787" i="20"/>
  <c r="AN819" i="20"/>
  <c r="AN866" i="20"/>
  <c r="AN970" i="20"/>
  <c r="AN1012" i="20"/>
  <c r="AN161" i="20"/>
  <c r="AN211" i="20"/>
  <c r="AN132" i="20"/>
  <c r="AN241" i="20"/>
  <c r="AN405" i="20"/>
  <c r="AN530" i="20"/>
  <c r="AN471" i="20"/>
  <c r="AN583" i="20"/>
  <c r="AN602" i="20"/>
  <c r="AN650" i="20"/>
  <c r="AN735" i="20"/>
  <c r="AN782" i="20"/>
  <c r="AN877" i="20"/>
  <c r="AN930" i="20"/>
  <c r="AN983" i="20"/>
  <c r="AN41" i="20"/>
  <c r="AN93" i="20"/>
  <c r="AN285" i="20"/>
  <c r="AN243" i="20"/>
  <c r="AN287" i="20"/>
  <c r="AN419" i="20"/>
  <c r="AN457" i="20"/>
  <c r="AN509" i="20"/>
  <c r="AN679" i="20"/>
  <c r="AN849" i="20"/>
  <c r="AN1034" i="20"/>
  <c r="AN163" i="20"/>
  <c r="AN535" i="20"/>
  <c r="AN791" i="20"/>
  <c r="AN109" i="20"/>
  <c r="AN533" i="20"/>
  <c r="AN715" i="20"/>
  <c r="AN488" i="20"/>
  <c r="AN821" i="20"/>
  <c r="AN125" i="20"/>
  <c r="AN330" i="20"/>
  <c r="AN753" i="20"/>
  <c r="AN99" i="20"/>
  <c r="AN402" i="20"/>
  <c r="AN661" i="20"/>
  <c r="AN894" i="20"/>
  <c r="AN221" i="20"/>
  <c r="AN493" i="20"/>
  <c r="AN822" i="20"/>
  <c r="AN62" i="20"/>
  <c r="AN404" i="20"/>
  <c r="AN685" i="20"/>
  <c r="AN1032" i="20"/>
  <c r="AN407" i="20"/>
  <c r="AN636" i="20"/>
  <c r="AN972" i="20"/>
  <c r="AN345" i="20"/>
  <c r="AN933" i="20"/>
  <c r="AN225" i="20"/>
  <c r="AN634" i="20"/>
  <c r="AN107" i="20"/>
  <c r="AN448" i="20"/>
  <c r="AN839" i="20"/>
  <c r="AN279" i="20"/>
  <c r="AN691" i="20"/>
  <c r="AN193" i="20"/>
  <c r="AN479" i="20"/>
  <c r="AN909" i="20"/>
  <c r="AN130" i="20"/>
  <c r="AN145" i="20"/>
  <c r="AN141" i="20"/>
  <c r="AN242" i="20"/>
  <c r="AN415" i="20"/>
  <c r="AN321" i="20"/>
  <c r="AN472" i="20"/>
  <c r="AN524" i="20"/>
  <c r="AN596" i="20"/>
  <c r="AN644" i="20"/>
  <c r="AN705" i="20"/>
  <c r="AN784" i="20"/>
  <c r="AN855" i="20"/>
  <c r="AN926" i="20"/>
  <c r="AN975" i="20"/>
  <c r="AN40" i="20"/>
  <c r="AN217" i="20"/>
  <c r="AN191" i="20"/>
  <c r="AN318" i="20"/>
  <c r="AN239" i="20"/>
  <c r="AN371" i="20"/>
  <c r="AN523" i="20"/>
  <c r="AN461" i="20"/>
  <c r="AN571" i="20"/>
  <c r="AN633" i="20"/>
  <c r="AN716" i="20"/>
  <c r="AN731" i="20"/>
  <c r="AN801" i="20"/>
  <c r="AN913" i="20"/>
  <c r="AN969" i="20"/>
  <c r="AN1020" i="20"/>
  <c r="AN83" i="20"/>
  <c r="AN84" i="20"/>
  <c r="AN206" i="20"/>
  <c r="AN334" i="20"/>
  <c r="AN367" i="20"/>
  <c r="AN386" i="20"/>
  <c r="AN424" i="20"/>
  <c r="AN476" i="20"/>
  <c r="AN631" i="20"/>
  <c r="AN645" i="20"/>
  <c r="AN738" i="20"/>
  <c r="AN814" i="20"/>
  <c r="AN815" i="20"/>
  <c r="AN878" i="20"/>
  <c r="AN957" i="20"/>
  <c r="AN89" i="20"/>
  <c r="AN61" i="20"/>
  <c r="AN207" i="20"/>
  <c r="AN422" i="20"/>
  <c r="AN255" i="20"/>
  <c r="AN387" i="20"/>
  <c r="AN425" i="20"/>
  <c r="AN477" i="20"/>
  <c r="AN589" i="20"/>
  <c r="AN649" i="20"/>
  <c r="AN780" i="20"/>
  <c r="AN747" i="20"/>
  <c r="AN817" i="20"/>
  <c r="AN872" i="20"/>
  <c r="AN990" i="20"/>
  <c r="AN1019" i="20"/>
  <c r="AN81" i="20"/>
  <c r="AN138" i="20"/>
  <c r="AN158" i="20"/>
  <c r="AN283" i="20"/>
  <c r="AN366" i="20"/>
  <c r="AN338" i="20"/>
  <c r="AN497" i="20"/>
  <c r="AN428" i="20"/>
  <c r="AN639" i="20"/>
  <c r="AN662" i="20"/>
  <c r="AN674" i="20"/>
  <c r="AN761" i="20"/>
  <c r="AN824" i="20"/>
  <c r="AN879" i="20"/>
  <c r="AN1014" i="20"/>
  <c r="K46" i="14"/>
  <c r="AN118" i="20"/>
  <c r="AN159" i="20"/>
  <c r="AN286" i="20"/>
  <c r="AN320" i="20"/>
  <c r="AN339" i="20"/>
  <c r="AN491" i="20"/>
  <c r="AN429" i="20"/>
  <c r="AN539" i="20"/>
  <c r="AN607" i="20"/>
  <c r="AN684" i="20"/>
  <c r="AN763" i="20"/>
  <c r="AN834" i="20"/>
  <c r="AN881" i="20"/>
  <c r="AN939" i="20"/>
  <c r="AN1022" i="20"/>
  <c r="AN103" i="20"/>
  <c r="AN160" i="20"/>
  <c r="AN196" i="20"/>
  <c r="AN305" i="20"/>
  <c r="AN340" i="20"/>
  <c r="AN384" i="20"/>
  <c r="AN537" i="20"/>
  <c r="AN585" i="20"/>
  <c r="AN617" i="20"/>
  <c r="AN694" i="20"/>
  <c r="AN734" i="20"/>
  <c r="AN820" i="20"/>
  <c r="AN891" i="20"/>
  <c r="AN928" i="20"/>
  <c r="AN1016" i="20"/>
  <c r="AN59" i="20"/>
  <c r="AN60" i="20"/>
  <c r="AN182" i="20"/>
  <c r="AN307" i="20"/>
  <c r="AN343" i="20"/>
  <c r="AN362" i="20"/>
  <c r="AN521" i="20"/>
  <c r="AN452" i="20"/>
  <c r="AN606" i="20"/>
  <c r="AN737" i="20"/>
  <c r="AN698" i="20"/>
  <c r="AN785" i="20"/>
  <c r="AN848" i="20"/>
  <c r="AN306" i="20"/>
  <c r="AN385" i="20"/>
  <c r="AN651" i="20"/>
  <c r="AN932" i="20"/>
  <c r="AN134" i="20"/>
  <c r="AN473" i="20"/>
  <c r="AN786" i="20"/>
  <c r="AN967" i="20"/>
  <c r="AN258" i="20"/>
  <c r="AN612" i="20"/>
  <c r="AN938" i="20"/>
  <c r="AN275" i="20"/>
  <c r="AN597" i="20"/>
  <c r="AN871" i="20"/>
  <c r="AN228" i="20"/>
  <c r="AN492" i="20"/>
  <c r="AN831" i="20"/>
  <c r="AN77" i="20"/>
  <c r="AN441" i="20"/>
  <c r="AN683" i="20"/>
  <c r="AN968" i="20"/>
  <c r="AN264" i="20"/>
  <c r="AN616" i="20"/>
  <c r="AN987" i="20"/>
  <c r="AN234" i="20"/>
  <c r="AN516" i="20"/>
  <c r="AN776" i="20"/>
  <c r="AN266" i="20"/>
  <c r="AN986" i="20"/>
  <c r="AN389" i="20"/>
  <c r="AN719" i="20"/>
  <c r="AN108" i="20"/>
  <c r="AN500" i="20"/>
  <c r="AN902" i="20"/>
  <c r="AN411" i="20"/>
  <c r="AN762" i="20"/>
  <c r="AN237" i="20"/>
  <c r="AN534" i="20"/>
  <c r="AN991" i="20"/>
  <c r="U35" i="14"/>
  <c r="W35" i="14" s="1"/>
  <c r="AG35" i="14"/>
  <c r="AI35" i="14" s="1"/>
  <c r="AA35" i="14"/>
  <c r="AC35" i="14" s="1"/>
  <c r="AM35" i="14"/>
  <c r="AC97" i="20"/>
  <c r="AC561" i="20"/>
  <c r="AC953" i="20"/>
  <c r="AC78" i="20"/>
  <c r="AC159" i="20"/>
  <c r="AC149" i="20"/>
  <c r="AC201" i="20"/>
  <c r="AC363" i="20"/>
  <c r="AC345" i="20"/>
  <c r="AC389" i="20"/>
  <c r="AC435" i="20"/>
  <c r="AC547" i="20"/>
  <c r="AC606" i="20"/>
  <c r="AC743" i="20"/>
  <c r="AC793" i="20"/>
  <c r="AC826" i="20"/>
  <c r="AC862" i="20"/>
  <c r="AC943" i="20"/>
  <c r="AC1029" i="20"/>
  <c r="AC254" i="20"/>
  <c r="AC702" i="20"/>
  <c r="AC47" i="20"/>
  <c r="AC107" i="20"/>
  <c r="AC249" i="20"/>
  <c r="AC243" i="20"/>
  <c r="AC285" i="20"/>
  <c r="AC417" i="20"/>
  <c r="AC440" i="20"/>
  <c r="AC507" i="20"/>
  <c r="AC570" i="20"/>
  <c r="AC621" i="20"/>
  <c r="AC682" i="20"/>
  <c r="AC770" i="20"/>
  <c r="AC800" i="20"/>
  <c r="AC871" i="20"/>
  <c r="AC946" i="20"/>
  <c r="AC1008" i="20"/>
  <c r="AC360" i="20"/>
  <c r="AC1013" i="20"/>
  <c r="AC93" i="20"/>
  <c r="AC121" i="20"/>
  <c r="AC138" i="20"/>
  <c r="AC279" i="20"/>
  <c r="AC412" i="20"/>
  <c r="AC334" i="20"/>
  <c r="AC485" i="20"/>
  <c r="AC505" i="20"/>
  <c r="AC625" i="20"/>
  <c r="AC649" i="20"/>
  <c r="AC726" i="20"/>
  <c r="AC827" i="20"/>
  <c r="AC913" i="20"/>
  <c r="AC932" i="20"/>
  <c r="AC985" i="20"/>
  <c r="AC124" i="20"/>
  <c r="AC554" i="20"/>
  <c r="AC987" i="20"/>
  <c r="AC175" i="20"/>
  <c r="AC65" i="20"/>
  <c r="AC195" i="20"/>
  <c r="AC223" i="20"/>
  <c r="AC356" i="20"/>
  <c r="AC407" i="20"/>
  <c r="AC429" i="20"/>
  <c r="AC449" i="20"/>
  <c r="AC628" i="20"/>
  <c r="AC658" i="20"/>
  <c r="AC811" i="20"/>
  <c r="AC842" i="20"/>
  <c r="AC845" i="20"/>
  <c r="AC867" i="20"/>
  <c r="AC962" i="20"/>
  <c r="AC438" i="20"/>
  <c r="AC912" i="20"/>
  <c r="AC63" i="20"/>
  <c r="AC67" i="20"/>
  <c r="AC181" i="20"/>
  <c r="AC265" i="20"/>
  <c r="AC245" i="20"/>
  <c r="AC377" i="20"/>
  <c r="AC421" i="20"/>
  <c r="AC467" i="20"/>
  <c r="AC579" i="20"/>
  <c r="AC668" i="20"/>
  <c r="AC699" i="20"/>
  <c r="AC738" i="20"/>
  <c r="AC825" i="20"/>
  <c r="AC888" i="20"/>
  <c r="AC939" i="20"/>
  <c r="AC1028" i="20"/>
  <c r="AC269" i="20"/>
  <c r="AC792" i="20"/>
  <c r="AC225" i="20"/>
  <c r="AC81" i="20"/>
  <c r="AC211" i="20"/>
  <c r="AC239" i="20"/>
  <c r="AC372" i="20"/>
  <c r="AC423" i="20"/>
  <c r="AC445" i="20"/>
  <c r="AC465" i="20"/>
  <c r="AC585" i="20"/>
  <c r="AC674" i="20"/>
  <c r="AC686" i="20"/>
  <c r="AC766" i="20"/>
  <c r="AC812" i="20"/>
  <c r="AC883" i="20"/>
  <c r="AC961" i="20"/>
  <c r="AC112" i="20"/>
  <c r="AC525" i="20"/>
  <c r="AC870" i="20"/>
  <c r="AC46" i="20"/>
  <c r="AC58" i="20"/>
  <c r="AC204" i="20"/>
  <c r="AC232" i="20"/>
  <c r="AC268" i="20"/>
  <c r="AC416" i="20"/>
  <c r="AC430" i="20"/>
  <c r="AC498" i="20"/>
  <c r="AC560" i="20"/>
  <c r="AC670" i="20"/>
  <c r="AC680" i="20"/>
  <c r="AC752" i="20"/>
  <c r="AC847" i="20"/>
  <c r="AC869" i="20"/>
  <c r="AC974" i="20"/>
  <c r="AC1024" i="20"/>
  <c r="AC212" i="20"/>
  <c r="AC591" i="20"/>
  <c r="AC1032" i="20"/>
  <c r="AC38" i="20"/>
  <c r="AC99" i="20"/>
  <c r="AC213" i="20"/>
  <c r="AC235" i="20"/>
  <c r="AC277" i="20"/>
  <c r="AC409" i="20"/>
  <c r="AC432" i="20"/>
  <c r="AC499" i="20"/>
  <c r="AC562" i="20"/>
  <c r="AC613" i="20"/>
  <c r="AC761" i="20"/>
  <c r="AC769" i="20"/>
  <c r="AC882" i="20"/>
  <c r="AC931" i="20"/>
  <c r="AC938" i="20"/>
  <c r="AC1000" i="20"/>
  <c r="AC386" i="20"/>
  <c r="AC783" i="20"/>
  <c r="AC62" i="20"/>
  <c r="AC41" i="20"/>
  <c r="AC164" i="20"/>
  <c r="AC307" i="20"/>
  <c r="AC228" i="20"/>
  <c r="AC376" i="20"/>
  <c r="AC504" i="20"/>
  <c r="AC458" i="20"/>
  <c r="AC577" i="20"/>
  <c r="AC630" i="20"/>
  <c r="AC697" i="20"/>
  <c r="AC853" i="20"/>
  <c r="AC807" i="20"/>
  <c r="AC886" i="20"/>
  <c r="AC944" i="20"/>
  <c r="AC1034" i="20"/>
  <c r="AC488" i="20"/>
  <c r="AC118" i="20"/>
  <c r="AC40" i="20"/>
  <c r="AC168" i="20"/>
  <c r="AC202" i="20"/>
  <c r="AC487" i="20"/>
  <c r="AC346" i="20"/>
  <c r="AC398" i="20"/>
  <c r="AC436" i="20"/>
  <c r="AC557" i="20"/>
  <c r="AC616" i="20"/>
  <c r="AC656" i="20"/>
  <c r="AC803" i="20"/>
  <c r="AC804" i="20"/>
  <c r="AC874" i="20"/>
  <c r="AC951" i="20"/>
  <c r="AC1003" i="20"/>
  <c r="AC144" i="20"/>
  <c r="AC660" i="20"/>
  <c r="AC1009" i="20"/>
  <c r="AC101" i="20"/>
  <c r="AC158" i="20"/>
  <c r="AC146" i="20"/>
  <c r="AC287" i="20"/>
  <c r="AC420" i="20"/>
  <c r="AC342" i="20"/>
  <c r="AC493" i="20"/>
  <c r="AC513" i="20"/>
  <c r="AC631" i="20"/>
  <c r="AC657" i="20"/>
  <c r="AC725" i="20"/>
  <c r="AC914" i="20"/>
  <c r="AC923" i="20"/>
  <c r="AC930" i="20"/>
  <c r="AC999" i="20"/>
  <c r="AC182" i="20"/>
  <c r="AC442" i="20"/>
  <c r="AC991" i="20"/>
  <c r="AC167" i="20"/>
  <c r="AC134" i="20"/>
  <c r="AC387" i="20"/>
  <c r="AC267" i="20"/>
  <c r="AC309" i="20"/>
  <c r="AC336" i="20"/>
  <c r="AC464" i="20"/>
  <c r="AC566" i="20"/>
  <c r="AC537" i="20"/>
  <c r="AC604" i="20"/>
  <c r="AC706" i="20"/>
  <c r="AC721" i="20"/>
  <c r="AC824" i="20"/>
  <c r="AC895" i="20"/>
  <c r="AC992" i="20"/>
  <c r="AC1030" i="20"/>
  <c r="AC337" i="20"/>
  <c r="AC802" i="20"/>
  <c r="AC117" i="20"/>
  <c r="AC274" i="20"/>
  <c r="AC162" i="20"/>
  <c r="AC303" i="20"/>
  <c r="AC431" i="20"/>
  <c r="AC358" i="20"/>
  <c r="AC509" i="20"/>
  <c r="AC529" i="20"/>
  <c r="AC669" i="20"/>
  <c r="AC673" i="20"/>
  <c r="AC741" i="20"/>
  <c r="AC765" i="20"/>
  <c r="AC860" i="20"/>
  <c r="AC929" i="20"/>
  <c r="AC1012" i="20"/>
  <c r="AC91" i="20"/>
  <c r="AC481" i="20"/>
  <c r="AC926" i="20"/>
  <c r="AC104" i="20"/>
  <c r="AC122" i="20"/>
  <c r="AC155" i="20"/>
  <c r="AC296" i="20"/>
  <c r="AC347" i="20"/>
  <c r="AC367" i="20"/>
  <c r="AC494" i="20"/>
  <c r="AC542" i="20"/>
  <c r="AC587" i="20"/>
  <c r="AC701" i="20"/>
  <c r="AC695" i="20"/>
  <c r="AC775" i="20"/>
  <c r="AC805" i="20"/>
  <c r="AC876" i="20"/>
  <c r="AC986" i="20"/>
  <c r="AC715" i="20"/>
  <c r="AC955" i="20"/>
  <c r="AC1027" i="20"/>
  <c r="AC291" i="20"/>
  <c r="AC750" i="20"/>
  <c r="AC39" i="20"/>
  <c r="AC242" i="20"/>
  <c r="AC331" i="20"/>
  <c r="AC156" i="20"/>
  <c r="AC299" i="20"/>
  <c r="AC220" i="20"/>
  <c r="AC368" i="20"/>
  <c r="AC496" i="20"/>
  <c r="AC450" i="20"/>
  <c r="AC569" i="20"/>
  <c r="AC684" i="20"/>
  <c r="AC689" i="20"/>
  <c r="AC753" i="20"/>
  <c r="AC866" i="20"/>
  <c r="AC878" i="20"/>
  <c r="AC936" i="20"/>
  <c r="AC1026" i="20"/>
  <c r="AC375" i="20"/>
  <c r="AC813" i="20"/>
  <c r="AC64" i="20"/>
  <c r="AC82" i="20"/>
  <c r="AC266" i="20"/>
  <c r="AC256" i="20"/>
  <c r="AC292" i="20"/>
  <c r="AC327" i="20"/>
  <c r="AC454" i="20"/>
  <c r="AC522" i="20"/>
  <c r="AC543" i="20"/>
  <c r="AC635" i="20"/>
  <c r="AC704" i="20"/>
  <c r="AC785" i="20"/>
  <c r="AC822" i="20"/>
  <c r="AC893" i="20"/>
  <c r="AC973" i="20"/>
  <c r="AC1023" i="20"/>
  <c r="AC506" i="20"/>
  <c r="AC79" i="20"/>
  <c r="AC84" i="20"/>
  <c r="AC250" i="20"/>
  <c r="AC153" i="20"/>
  <c r="AC278" i="20"/>
  <c r="AC410" i="20"/>
  <c r="AC341" i="20"/>
  <c r="AC500" i="20"/>
  <c r="AC564" i="20"/>
  <c r="AC615" i="20"/>
  <c r="AC663" i="20"/>
  <c r="AC731" i="20"/>
  <c r="AC763" i="20"/>
  <c r="AC905" i="20"/>
  <c r="AC940" i="20"/>
  <c r="AC998" i="20"/>
  <c r="AC273" i="20"/>
  <c r="AC688" i="20"/>
  <c r="AC86" i="20"/>
  <c r="AC44" i="20"/>
  <c r="AC176" i="20"/>
  <c r="AC210" i="20"/>
  <c r="AC222" i="20"/>
  <c r="AC354" i="20"/>
  <c r="AC406" i="20"/>
  <c r="AC444" i="20"/>
  <c r="AC565" i="20"/>
  <c r="AC624" i="20"/>
  <c r="AC664" i="20"/>
  <c r="AC843" i="20"/>
  <c r="AC834" i="20"/>
  <c r="AC906" i="20"/>
  <c r="AC967" i="20"/>
  <c r="AC1004" i="20"/>
  <c r="AC60" i="20"/>
  <c r="AC539" i="20"/>
  <c r="AC135" i="20"/>
  <c r="AC53" i="20"/>
  <c r="AC188" i="20"/>
  <c r="AC403" i="20"/>
  <c r="AC252" i="20"/>
  <c r="AC400" i="20"/>
  <c r="AC528" i="20"/>
  <c r="AC482" i="20"/>
  <c r="AC544" i="20"/>
  <c r="AC654" i="20"/>
  <c r="AC727" i="20"/>
  <c r="AC736" i="20"/>
  <c r="AC831" i="20"/>
  <c r="AC910" i="20"/>
  <c r="AC958" i="20"/>
  <c r="AC1033" i="20"/>
  <c r="AC511" i="20"/>
  <c r="AC856" i="20"/>
  <c r="AC52" i="20"/>
  <c r="AC192" i="20"/>
  <c r="AC258" i="20"/>
  <c r="AC238" i="20"/>
  <c r="AC370" i="20"/>
  <c r="AC422" i="20"/>
  <c r="AC460" i="20"/>
  <c r="AC581" i="20"/>
  <c r="AC644" i="20"/>
  <c r="AC700" i="20"/>
  <c r="AC732" i="20"/>
  <c r="AC772" i="20"/>
  <c r="AC865" i="20"/>
  <c r="AC927" i="20"/>
  <c r="AC989" i="20"/>
  <c r="AC141" i="20"/>
  <c r="AC601" i="20"/>
  <c r="AC957" i="20"/>
  <c r="AC61" i="20"/>
  <c r="AC89" i="20"/>
  <c r="AC241" i="20"/>
  <c r="AC247" i="20"/>
  <c r="AC380" i="20"/>
  <c r="AC455" i="20"/>
  <c r="AC453" i="20"/>
  <c r="AC473" i="20"/>
  <c r="AC593" i="20"/>
  <c r="AC676" i="20"/>
  <c r="AC694" i="20"/>
  <c r="AC774" i="20"/>
  <c r="AC820" i="20"/>
  <c r="AC891" i="20"/>
  <c r="AC969" i="20"/>
  <c r="AC318" i="20"/>
  <c r="AC703" i="20"/>
  <c r="K35" i="14"/>
  <c r="AC54" i="20"/>
  <c r="AC74" i="20"/>
  <c r="AC234" i="20"/>
  <c r="AC248" i="20"/>
  <c r="AC284" i="20"/>
  <c r="AC527" i="20"/>
  <c r="AC446" i="20"/>
  <c r="AC514" i="20"/>
  <c r="AC576" i="20"/>
  <c r="AC627" i="20"/>
  <c r="AC696" i="20"/>
  <c r="AC784" i="20"/>
  <c r="AC814" i="20"/>
  <c r="AC885" i="20"/>
  <c r="AC965" i="20"/>
  <c r="AC1015" i="20"/>
  <c r="AC502" i="20"/>
  <c r="AC899" i="20"/>
  <c r="AC128" i="20"/>
  <c r="AC215" i="20"/>
  <c r="AC179" i="20"/>
  <c r="AC320" i="20"/>
  <c r="AC340" i="20"/>
  <c r="AC391" i="20"/>
  <c r="AC518" i="20"/>
  <c r="AC433" i="20"/>
  <c r="AC611" i="20"/>
  <c r="AC642" i="20"/>
  <c r="AC719" i="20"/>
  <c r="AC799" i="20"/>
  <c r="AC829" i="20"/>
  <c r="AC900" i="20"/>
  <c r="AC971" i="20"/>
  <c r="AC50" i="20"/>
  <c r="AC568" i="20"/>
  <c r="AC199" i="20"/>
  <c r="AC289" i="20"/>
  <c r="AC165" i="20"/>
  <c r="AC217" i="20"/>
  <c r="AC229" i="20"/>
  <c r="AC361" i="20"/>
  <c r="AC405" i="20"/>
  <c r="AC451" i="20"/>
  <c r="AC563" i="20"/>
  <c r="AC622" i="20"/>
  <c r="AC683" i="20"/>
  <c r="AC722" i="20"/>
  <c r="AC809" i="20"/>
  <c r="AC872" i="20"/>
  <c r="AC949" i="20"/>
  <c r="AC1002" i="20"/>
  <c r="AC304" i="20"/>
  <c r="AC768" i="20"/>
  <c r="AC111" i="20"/>
  <c r="AC92" i="20"/>
  <c r="AC282" i="20"/>
  <c r="AC161" i="20"/>
  <c r="AC286" i="20"/>
  <c r="AC418" i="20"/>
  <c r="AC349" i="20"/>
  <c r="AC508" i="20"/>
  <c r="AC572" i="20"/>
  <c r="AC623" i="20"/>
  <c r="AC671" i="20"/>
  <c r="AC739" i="20"/>
  <c r="AC771" i="20"/>
  <c r="AC924" i="20"/>
  <c r="AC996" i="20"/>
  <c r="AC1006" i="20"/>
  <c r="AC208" i="20"/>
  <c r="AC592" i="20"/>
  <c r="AC88" i="20"/>
  <c r="AC106" i="20"/>
  <c r="AC139" i="20"/>
  <c r="AC280" i="20"/>
  <c r="AC316" i="20"/>
  <c r="AC351" i="20"/>
  <c r="AC478" i="20"/>
  <c r="AC534" i="20"/>
  <c r="AC567" i="20"/>
  <c r="AC659" i="20"/>
  <c r="AC679" i="20"/>
  <c r="AC835" i="20"/>
  <c r="AC846" i="20"/>
  <c r="AC956" i="20"/>
  <c r="AC972" i="20"/>
  <c r="AC51" i="20"/>
  <c r="AC476" i="20"/>
  <c r="AC884" i="20"/>
  <c r="AC71" i="20"/>
  <c r="AC108" i="20"/>
  <c r="AC395" i="20"/>
  <c r="AC177" i="20"/>
  <c r="AC302" i="20"/>
  <c r="AC321" i="20"/>
  <c r="AC365" i="20"/>
  <c r="AC524" i="20"/>
  <c r="AC618" i="20"/>
  <c r="AC677" i="20"/>
  <c r="AC708" i="20"/>
  <c r="AC755" i="20"/>
  <c r="AC787" i="20"/>
  <c r="AC863" i="20"/>
  <c r="AC925" i="20"/>
  <c r="AC997" i="20"/>
  <c r="AC129" i="20"/>
  <c r="AC626" i="20"/>
  <c r="AC1018" i="20"/>
  <c r="AC125" i="20"/>
  <c r="AC136" i="20"/>
  <c r="AC170" i="20"/>
  <c r="AC311" i="20"/>
  <c r="AC495" i="20"/>
  <c r="AC366" i="20"/>
  <c r="AC517" i="20"/>
  <c r="AC550" i="20"/>
  <c r="AC584" i="20"/>
  <c r="AC693" i="20"/>
  <c r="AC749" i="20"/>
  <c r="AC773" i="20"/>
  <c r="AC889" i="20"/>
  <c r="AC948" i="20"/>
  <c r="AC983" i="20"/>
  <c r="AC918" i="20"/>
  <c r="AC841" i="20"/>
  <c r="AC322" i="20"/>
  <c r="AC760" i="20"/>
  <c r="AC120" i="20"/>
  <c r="AC183" i="20"/>
  <c r="AC171" i="20"/>
  <c r="AC312" i="20"/>
  <c r="AC332" i="20"/>
  <c r="AC383" i="20"/>
  <c r="AC510" i="20"/>
  <c r="AC425" i="20"/>
  <c r="AC603" i="20"/>
  <c r="AC634" i="20"/>
  <c r="AC711" i="20"/>
  <c r="AC791" i="20"/>
  <c r="AC821" i="20"/>
  <c r="AC892" i="20"/>
  <c r="AC963" i="20"/>
  <c r="AC150" i="20"/>
  <c r="AC491" i="20"/>
  <c r="AC988" i="20"/>
  <c r="AC85" i="20"/>
  <c r="AC113" i="20"/>
  <c r="AC130" i="20"/>
  <c r="AC271" i="20"/>
  <c r="AC404" i="20"/>
  <c r="AC326" i="20"/>
  <c r="AC477" i="20"/>
  <c r="AC497" i="20"/>
  <c r="AC617" i="20"/>
  <c r="AC641" i="20"/>
  <c r="AC718" i="20"/>
  <c r="AC798" i="20"/>
  <c r="AC844" i="20"/>
  <c r="AC915" i="20"/>
  <c r="AC977" i="20"/>
  <c r="AC66" i="20"/>
  <c r="AC605" i="20"/>
  <c r="AC70" i="20"/>
  <c r="AC115" i="20"/>
  <c r="AC281" i="20"/>
  <c r="AC251" i="20"/>
  <c r="AC293" i="20"/>
  <c r="AC471" i="20"/>
  <c r="AC448" i="20"/>
  <c r="AC515" i="20"/>
  <c r="AC578" i="20"/>
  <c r="AC653" i="20"/>
  <c r="AC690" i="20"/>
  <c r="AC850" i="20"/>
  <c r="AC808" i="20"/>
  <c r="AC879" i="20"/>
  <c r="AC954" i="20"/>
  <c r="AC1020" i="20"/>
  <c r="AC411" i="20"/>
  <c r="AC781" i="20"/>
  <c r="AC55" i="20"/>
  <c r="AC59" i="20"/>
  <c r="AC173" i="20"/>
  <c r="AC233" i="20"/>
  <c r="AC237" i="20"/>
  <c r="AC369" i="20"/>
  <c r="AC413" i="20"/>
  <c r="AC459" i="20"/>
  <c r="AC571" i="20"/>
  <c r="AC636" i="20"/>
  <c r="AC691" i="20"/>
  <c r="AC730" i="20"/>
  <c r="AC817" i="20"/>
  <c r="AC880" i="20"/>
  <c r="AC959" i="20"/>
  <c r="AC1010" i="20"/>
  <c r="AC178" i="20"/>
  <c r="AC717" i="20"/>
  <c r="AC207" i="20"/>
  <c r="AC73" i="20"/>
  <c r="AC203" i="20"/>
  <c r="AC231" i="20"/>
  <c r="AC364" i="20"/>
  <c r="AC415" i="20"/>
  <c r="AC437" i="20"/>
  <c r="AC457" i="20"/>
  <c r="AC645" i="20"/>
  <c r="AC666" i="20"/>
  <c r="AC678" i="20"/>
  <c r="AC758" i="20"/>
  <c r="AC861" i="20"/>
  <c r="AC875" i="20"/>
  <c r="AC970" i="20"/>
  <c r="AC142" i="20"/>
  <c r="AC533" i="20"/>
  <c r="AC942" i="20"/>
  <c r="AC95" i="20"/>
  <c r="AC75" i="20"/>
  <c r="AC189" i="20"/>
  <c r="AC297" i="20"/>
  <c r="AC253" i="20"/>
  <c r="AC385" i="20"/>
  <c r="AC439" i="20"/>
  <c r="AC475" i="20"/>
  <c r="AC610" i="20"/>
  <c r="AC589" i="20"/>
  <c r="AC707" i="20"/>
  <c r="AC746" i="20"/>
  <c r="AC833" i="20"/>
  <c r="AC896" i="20"/>
  <c r="AC947" i="20"/>
  <c r="AC993" i="20"/>
  <c r="AC255" i="20"/>
  <c r="AC681" i="20"/>
  <c r="AC43" i="20"/>
  <c r="AC56" i="20"/>
  <c r="AC200" i="20"/>
  <c r="AC290" i="20"/>
  <c r="AC246" i="20"/>
  <c r="AC378" i="20"/>
  <c r="AC447" i="20"/>
  <c r="AC468" i="20"/>
  <c r="AC588" i="20"/>
  <c r="AC583" i="20"/>
  <c r="AC716" i="20"/>
  <c r="AC740" i="20"/>
  <c r="AC780" i="20"/>
  <c r="AC898" i="20"/>
  <c r="AC980" i="20"/>
  <c r="AC1001" i="20"/>
  <c r="AC911" i="20"/>
  <c r="F65" i="14"/>
  <c r="AC374" i="20"/>
  <c r="AC848" i="20"/>
  <c r="AC77" i="20"/>
  <c r="AC105" i="20"/>
  <c r="AC305" i="20"/>
  <c r="AC263" i="20"/>
  <c r="AC396" i="20"/>
  <c r="AC586" i="20"/>
  <c r="AC469" i="20"/>
  <c r="AC489" i="20"/>
  <c r="AC609" i="20"/>
  <c r="AC633" i="20"/>
  <c r="AC710" i="20"/>
  <c r="AC790" i="20"/>
  <c r="AC836" i="20"/>
  <c r="AC907" i="20"/>
  <c r="AC979" i="20"/>
  <c r="AC306" i="20"/>
  <c r="AC540" i="20"/>
  <c r="AC37" i="20"/>
  <c r="AC206" i="20"/>
  <c r="AC160" i="20"/>
  <c r="AC194" i="20"/>
  <c r="AC371" i="20"/>
  <c r="AC338" i="20"/>
  <c r="AC390" i="20"/>
  <c r="AC428" i="20"/>
  <c r="AC549" i="20"/>
  <c r="AC608" i="20"/>
  <c r="AC648" i="20"/>
  <c r="AC778" i="20"/>
  <c r="AC797" i="20"/>
  <c r="AC859" i="20"/>
  <c r="AC950" i="20"/>
  <c r="AC990" i="20"/>
  <c r="AC163" i="20"/>
  <c r="AC639" i="20"/>
  <c r="AC94" i="20"/>
  <c r="AC45" i="20"/>
  <c r="AC172" i="20"/>
  <c r="AC315" i="20"/>
  <c r="AC236" i="20"/>
  <c r="AC384" i="20"/>
  <c r="AC512" i="20"/>
  <c r="AC466" i="20"/>
  <c r="AC594" i="20"/>
  <c r="AC638" i="20"/>
  <c r="AC705" i="20"/>
  <c r="AC720" i="20"/>
  <c r="AC815" i="20"/>
  <c r="AC894" i="20"/>
  <c r="AC952" i="20"/>
  <c r="AC1017" i="20"/>
  <c r="AC463" i="20"/>
  <c r="AC922" i="20"/>
  <c r="AC102" i="20"/>
  <c r="AC123" i="20"/>
  <c r="AC313" i="20"/>
  <c r="AC259" i="20"/>
  <c r="AC301" i="20"/>
  <c r="AC328" i="20"/>
  <c r="AC456" i="20"/>
  <c r="AC523" i="20"/>
  <c r="AC602" i="20"/>
  <c r="AC596" i="20"/>
  <c r="AC698" i="20"/>
  <c r="AC881" i="20"/>
  <c r="AC816" i="20"/>
  <c r="AC887" i="20"/>
  <c r="AC968" i="20"/>
  <c r="AC1022" i="20"/>
  <c r="AC319" i="20"/>
  <c r="AC776" i="20"/>
  <c r="I35" i="14"/>
  <c r="AC109" i="20"/>
  <c r="AC190" i="20"/>
  <c r="AC154" i="20"/>
  <c r="AC295" i="20"/>
  <c r="AC426" i="20"/>
  <c r="AC350" i="20"/>
  <c r="AC501" i="20"/>
  <c r="AC521" i="20"/>
  <c r="AC637" i="20"/>
  <c r="AC665" i="20"/>
  <c r="AC733" i="20"/>
  <c r="AC757" i="20"/>
  <c r="AC852" i="20"/>
  <c r="AC921" i="20"/>
  <c r="AC1011" i="20"/>
  <c r="AC151" i="20"/>
  <c r="AC595" i="20"/>
  <c r="AC976" i="20"/>
  <c r="AC35" i="20"/>
  <c r="AC166" i="20"/>
  <c r="AC132" i="20"/>
  <c r="AC275" i="20"/>
  <c r="AC317" i="20"/>
  <c r="AC344" i="20"/>
  <c r="AC472" i="20"/>
  <c r="AC652" i="20"/>
  <c r="AC545" i="20"/>
  <c r="AC612" i="20"/>
  <c r="AC714" i="20"/>
  <c r="AC729" i="20"/>
  <c r="AC832" i="20"/>
  <c r="AC903" i="20"/>
  <c r="AC937" i="20"/>
  <c r="AC1019" i="20"/>
  <c r="AC276" i="20"/>
  <c r="AC745" i="20"/>
  <c r="AC103" i="20"/>
  <c r="AC116" i="20"/>
  <c r="AC133" i="20"/>
  <c r="AC185" i="20"/>
  <c r="AC310" i="20"/>
  <c r="AC329" i="20"/>
  <c r="AC373" i="20"/>
  <c r="AC574" i="20"/>
  <c r="AC531" i="20"/>
  <c r="AC590" i="20"/>
  <c r="AC709" i="20"/>
  <c r="AC759" i="20"/>
  <c r="AC795" i="20"/>
  <c r="AC890" i="20"/>
  <c r="AC933" i="20"/>
  <c r="AC1005" i="20"/>
  <c r="AC597" i="20"/>
  <c r="AC904" i="20"/>
  <c r="AC945" i="20"/>
  <c r="AC461" i="20"/>
  <c r="AC854" i="20"/>
  <c r="AC174" i="20"/>
  <c r="AC152" i="20"/>
  <c r="AC186" i="20"/>
  <c r="AC324" i="20"/>
  <c r="AC330" i="20"/>
  <c r="AC382" i="20"/>
  <c r="AC582" i="20"/>
  <c r="AC541" i="20"/>
  <c r="AC600" i="20"/>
  <c r="AC640" i="20"/>
  <c r="AC777" i="20"/>
  <c r="AC789" i="20"/>
  <c r="AC851" i="20"/>
  <c r="AC928" i="20"/>
  <c r="AC982" i="20"/>
  <c r="AC205" i="20"/>
  <c r="AC598" i="20"/>
  <c r="AC36" i="20"/>
  <c r="AC76" i="20"/>
  <c r="AC218" i="20"/>
  <c r="AC145" i="20"/>
  <c r="AC270" i="20"/>
  <c r="AC402" i="20"/>
  <c r="AC333" i="20"/>
  <c r="AC492" i="20"/>
  <c r="AC556" i="20"/>
  <c r="AC607" i="20"/>
  <c r="AC655" i="20"/>
  <c r="AC723" i="20"/>
  <c r="AC819" i="20"/>
  <c r="AC873" i="20"/>
  <c r="AC935" i="20"/>
  <c r="AC1021" i="20"/>
  <c r="AC240" i="20"/>
  <c r="AC748" i="20"/>
  <c r="AC72" i="20"/>
  <c r="AC90" i="20"/>
  <c r="AC298" i="20"/>
  <c r="AC264" i="20"/>
  <c r="AC300" i="20"/>
  <c r="AC335" i="20"/>
  <c r="AC462" i="20"/>
  <c r="AC530" i="20"/>
  <c r="AC551" i="20"/>
  <c r="AC643" i="20"/>
  <c r="AC712" i="20"/>
  <c r="AC786" i="20"/>
  <c r="AC830" i="20"/>
  <c r="AC901" i="20"/>
  <c r="AC984" i="20"/>
  <c r="AC1031" i="20"/>
  <c r="AC424" i="20"/>
  <c r="AC877" i="20"/>
  <c r="AC126" i="20"/>
  <c r="AC49" i="20"/>
  <c r="AC180" i="20"/>
  <c r="AC339" i="20"/>
  <c r="AC244" i="20"/>
  <c r="AC392" i="20"/>
  <c r="AC520" i="20"/>
  <c r="AC474" i="20"/>
  <c r="AC536" i="20"/>
  <c r="AC646" i="20"/>
  <c r="AC713" i="20"/>
  <c r="AC728" i="20"/>
  <c r="AC823" i="20"/>
  <c r="AC902" i="20"/>
  <c r="AC960" i="20"/>
  <c r="AC1025" i="20"/>
  <c r="AC388" i="20"/>
  <c r="AC782" i="20"/>
  <c r="AC48" i="20"/>
  <c r="AC184" i="20"/>
  <c r="AC226" i="20"/>
  <c r="AC230" i="20"/>
  <c r="AC362" i="20"/>
  <c r="AC414" i="20"/>
  <c r="AC452" i="20"/>
  <c r="AC573" i="20"/>
  <c r="AC629" i="20"/>
  <c r="AC672" i="20"/>
  <c r="AC724" i="20"/>
  <c r="AC764" i="20"/>
  <c r="AC857" i="20"/>
  <c r="AC919" i="20"/>
  <c r="AC981" i="20"/>
  <c r="AC148" i="20"/>
  <c r="AC692" i="20"/>
  <c r="AC42" i="20"/>
  <c r="AC57" i="20"/>
  <c r="AC196" i="20"/>
  <c r="AC224" i="20"/>
  <c r="AC260" i="20"/>
  <c r="AC408" i="20"/>
  <c r="AC538" i="20"/>
  <c r="AC490" i="20"/>
  <c r="AC552" i="20"/>
  <c r="AC662" i="20"/>
  <c r="AC762" i="20"/>
  <c r="AC744" i="20"/>
  <c r="AC839" i="20"/>
  <c r="AC916" i="20"/>
  <c r="AC966" i="20"/>
  <c r="AC1016" i="20"/>
  <c r="AC401" i="20"/>
  <c r="AC788" i="20"/>
  <c r="AC127" i="20"/>
  <c r="AC83" i="20"/>
  <c r="AC197" i="20"/>
  <c r="AC219" i="20"/>
  <c r="AC261" i="20"/>
  <c r="AC393" i="20"/>
  <c r="AC503" i="20"/>
  <c r="AC483" i="20"/>
  <c r="AC546" i="20"/>
  <c r="AC754" i="20"/>
  <c r="AC737" i="20"/>
  <c r="AC69" i="20"/>
  <c r="AC558" i="20"/>
  <c r="AC920" i="20"/>
  <c r="AC68" i="20"/>
  <c r="AC216" i="20"/>
  <c r="AC137" i="20"/>
  <c r="AC262" i="20"/>
  <c r="AC394" i="20"/>
  <c r="AC325" i="20"/>
  <c r="AC484" i="20"/>
  <c r="AC548" i="20"/>
  <c r="AC599" i="20"/>
  <c r="AC647" i="20"/>
  <c r="AC756" i="20"/>
  <c r="AC796" i="20"/>
  <c r="AC864" i="20"/>
  <c r="AC934" i="20"/>
  <c r="AC1007" i="20"/>
  <c r="AC193" i="20"/>
  <c r="AC632" i="20"/>
  <c r="AC110" i="20"/>
  <c r="AC191" i="20"/>
  <c r="AC157" i="20"/>
  <c r="AC209" i="20"/>
  <c r="AC221" i="20"/>
  <c r="AC353" i="20"/>
  <c r="AC397" i="20"/>
  <c r="AC443" i="20"/>
  <c r="AC555" i="20"/>
  <c r="AC614" i="20"/>
  <c r="AC675" i="20"/>
  <c r="AC794" i="20"/>
  <c r="AC801" i="20"/>
  <c r="AC897" i="20"/>
  <c r="AC941" i="20"/>
  <c r="AC994" i="20"/>
  <c r="AC419" i="20"/>
  <c r="AC849" i="20"/>
  <c r="AC143" i="20"/>
  <c r="AC257" i="20"/>
  <c r="AC187" i="20"/>
  <c r="AC379" i="20"/>
  <c r="AC348" i="20"/>
  <c r="AC399" i="20"/>
  <c r="AC526" i="20"/>
  <c r="AC441" i="20"/>
  <c r="AC619" i="20"/>
  <c r="AC650" i="20"/>
  <c r="AC751" i="20"/>
  <c r="AC810" i="20"/>
  <c r="AC837" i="20"/>
  <c r="AC908" i="20"/>
  <c r="AC995" i="20"/>
  <c r="AC119" i="20"/>
  <c r="AC427" i="20"/>
  <c r="AC975" i="20"/>
  <c r="AC80" i="20"/>
  <c r="AC98" i="20"/>
  <c r="AC131" i="20"/>
  <c r="AC272" i="20"/>
  <c r="AC308" i="20"/>
  <c r="AC343" i="20"/>
  <c r="AC470" i="20"/>
  <c r="AC532" i="20"/>
  <c r="AC559" i="20"/>
  <c r="AC651" i="20"/>
  <c r="AC734" i="20"/>
  <c r="AC818" i="20"/>
  <c r="AC838" i="20"/>
  <c r="AC909" i="20"/>
  <c r="AC964" i="20"/>
  <c r="AC519" i="20"/>
  <c r="AC806" i="20"/>
  <c r="AC214" i="20"/>
  <c r="AC100" i="20"/>
  <c r="AC314" i="20"/>
  <c r="AC169" i="20"/>
  <c r="AC294" i="20"/>
  <c r="AC479" i="20"/>
  <c r="AC357" i="20"/>
  <c r="AC516" i="20"/>
  <c r="AC580" i="20"/>
  <c r="AC661" i="20"/>
  <c r="AC685" i="20"/>
  <c r="AC747" i="20"/>
  <c r="AC779" i="20"/>
  <c r="AC855" i="20"/>
  <c r="AC917" i="20"/>
  <c r="AC1014" i="20"/>
  <c r="AC227" i="20"/>
  <c r="AC735" i="20"/>
  <c r="J35" i="14"/>
  <c r="AC96" i="20"/>
  <c r="AC114" i="20"/>
  <c r="AC147" i="20"/>
  <c r="AC288" i="20"/>
  <c r="AC323" i="20"/>
  <c r="AC359" i="20"/>
  <c r="AC486" i="20"/>
  <c r="AC535" i="20"/>
  <c r="AC575" i="20"/>
  <c r="AC667" i="20"/>
  <c r="AC687" i="20"/>
  <c r="AC767" i="20"/>
  <c r="AC858" i="20"/>
  <c r="AC868" i="20"/>
  <c r="AC978" i="20"/>
  <c r="AC381" i="20"/>
  <c r="AC828" i="20"/>
  <c r="AC87" i="20"/>
  <c r="AC198" i="20"/>
  <c r="AC140" i="20"/>
  <c r="AC283" i="20"/>
  <c r="AC355" i="20"/>
  <c r="AC352" i="20"/>
  <c r="AC480" i="20"/>
  <c r="AC434" i="20"/>
  <c r="AC553" i="20"/>
  <c r="AC620" i="20"/>
  <c r="AC742" i="20"/>
  <c r="AC840" i="20"/>
  <c r="U49" i="14"/>
  <c r="W49" i="14" s="1"/>
  <c r="AG49" i="14"/>
  <c r="AI49" i="14" s="1"/>
  <c r="AA49" i="14"/>
  <c r="AC49" i="14" s="1"/>
  <c r="AM49" i="14"/>
  <c r="AQ1023" i="20"/>
  <c r="AQ100" i="20"/>
  <c r="AQ75" i="20"/>
  <c r="AQ103" i="20"/>
  <c r="AQ271" i="20"/>
  <c r="AQ245" i="20"/>
  <c r="AQ378" i="20"/>
  <c r="AQ413" i="20"/>
  <c r="AQ435" i="20"/>
  <c r="AQ487" i="20"/>
  <c r="AQ626" i="20"/>
  <c r="AQ664" i="20"/>
  <c r="AQ692" i="20"/>
  <c r="AQ780" i="20"/>
  <c r="AQ834" i="20"/>
  <c r="AQ881" i="20"/>
  <c r="AQ959" i="20"/>
  <c r="AQ165" i="20"/>
  <c r="AQ122" i="20"/>
  <c r="AQ155" i="20"/>
  <c r="AQ191" i="20"/>
  <c r="AQ316" i="20"/>
  <c r="AQ351" i="20"/>
  <c r="AQ371" i="20"/>
  <c r="AQ522" i="20"/>
  <c r="AQ561" i="20"/>
  <c r="AQ659" i="20"/>
  <c r="AQ741" i="20"/>
  <c r="AQ753" i="20"/>
  <c r="AQ824" i="20"/>
  <c r="AQ886" i="20"/>
  <c r="AQ931" i="20"/>
  <c r="AQ1003" i="20"/>
  <c r="AQ92" i="20"/>
  <c r="AQ38" i="20"/>
  <c r="AQ170" i="20"/>
  <c r="AQ305" i="20"/>
  <c r="AQ218" i="20"/>
  <c r="AQ366" i="20"/>
  <c r="AQ502" i="20"/>
  <c r="AQ544" i="20"/>
  <c r="AQ542" i="20"/>
  <c r="AQ618" i="20"/>
  <c r="AQ687" i="20"/>
  <c r="AQ743" i="20"/>
  <c r="AQ829" i="20"/>
  <c r="AQ908" i="20"/>
  <c r="AQ973" i="20"/>
  <c r="AQ1016" i="20"/>
  <c r="AQ85" i="20"/>
  <c r="AQ105" i="20"/>
  <c r="AQ311" i="20"/>
  <c r="AQ249" i="20"/>
  <c r="AQ275" i="20"/>
  <c r="AQ437" i="20"/>
  <c r="AQ446" i="20"/>
  <c r="AQ481" i="20"/>
  <c r="AQ551" i="20"/>
  <c r="AQ603" i="20"/>
  <c r="AQ688" i="20"/>
  <c r="AQ752" i="20"/>
  <c r="AQ822" i="20"/>
  <c r="AQ901" i="20"/>
  <c r="AQ936" i="20"/>
  <c r="AQ1014" i="20"/>
  <c r="AQ107" i="20"/>
  <c r="AQ156" i="20"/>
  <c r="AQ144" i="20"/>
  <c r="AQ277" i="20"/>
  <c r="AQ410" i="20"/>
  <c r="AQ332" i="20"/>
  <c r="AQ467" i="20"/>
  <c r="AQ519" i="20"/>
  <c r="AQ599" i="20"/>
  <c r="AQ639" i="20"/>
  <c r="AQ724" i="20"/>
  <c r="AQ763" i="20"/>
  <c r="AQ858" i="20"/>
  <c r="AQ913" i="20"/>
  <c r="AQ983" i="20"/>
  <c r="AQ44" i="20"/>
  <c r="AQ90" i="20"/>
  <c r="AQ361" i="20"/>
  <c r="AQ159" i="20"/>
  <c r="AQ284" i="20"/>
  <c r="AQ509" i="20"/>
  <c r="AQ339" i="20"/>
  <c r="AQ490" i="20"/>
  <c r="AQ578" i="20"/>
  <c r="AQ597" i="20"/>
  <c r="AQ669" i="20"/>
  <c r="AQ721" i="20"/>
  <c r="AQ777" i="20"/>
  <c r="AQ860" i="20"/>
  <c r="AQ916" i="20"/>
  <c r="AQ996" i="20"/>
  <c r="AQ59" i="20"/>
  <c r="AQ87" i="20"/>
  <c r="AQ217" i="20"/>
  <c r="AQ229" i="20"/>
  <c r="AQ362" i="20"/>
  <c r="AQ397" i="20"/>
  <c r="AQ556" i="20"/>
  <c r="AQ471" i="20"/>
  <c r="AQ617" i="20"/>
  <c r="AQ648" i="20"/>
  <c r="AQ676" i="20"/>
  <c r="AQ764" i="20"/>
  <c r="AQ818" i="20"/>
  <c r="AQ1005" i="20"/>
  <c r="AQ977" i="20"/>
  <c r="AQ110" i="20"/>
  <c r="AQ149" i="20"/>
  <c r="AQ161" i="20"/>
  <c r="AQ294" i="20"/>
  <c r="AQ341" i="20"/>
  <c r="AQ484" i="20"/>
  <c r="AQ581" i="20"/>
  <c r="AQ685" i="20"/>
  <c r="AQ866" i="20"/>
  <c r="AQ873" i="20"/>
  <c r="AQ989" i="20"/>
  <c r="AQ984" i="20"/>
  <c r="AQ77" i="20"/>
  <c r="AQ116" i="20"/>
  <c r="AQ172" i="20"/>
  <c r="AQ142" i="20"/>
  <c r="AQ176" i="20"/>
  <c r="AQ309" i="20"/>
  <c r="AQ328" i="20"/>
  <c r="AQ364" i="20"/>
  <c r="AQ499" i="20"/>
  <c r="AQ539" i="20"/>
  <c r="AQ629" i="20"/>
  <c r="AQ671" i="20"/>
  <c r="AQ739" i="20"/>
  <c r="AQ795" i="20"/>
  <c r="AQ872" i="20"/>
  <c r="AQ919" i="20"/>
  <c r="AQ993" i="20"/>
  <c r="AQ36" i="20"/>
  <c r="AQ89" i="20"/>
  <c r="AQ247" i="20"/>
  <c r="AQ233" i="20"/>
  <c r="AQ259" i="20"/>
  <c r="AQ415" i="20"/>
  <c r="AQ430" i="20"/>
  <c r="AQ465" i="20"/>
  <c r="AQ535" i="20"/>
  <c r="AQ587" i="20"/>
  <c r="AQ841" i="20"/>
  <c r="AQ736" i="20"/>
  <c r="AQ806" i="20"/>
  <c r="AQ885" i="20"/>
  <c r="AQ945" i="20"/>
  <c r="AQ998" i="20"/>
  <c r="AQ70" i="20"/>
  <c r="AQ88" i="20"/>
  <c r="AQ296" i="20"/>
  <c r="AQ254" i="20"/>
  <c r="AQ282" i="20"/>
  <c r="AQ424" i="20"/>
  <c r="AQ444" i="20"/>
  <c r="AQ488" i="20"/>
  <c r="AQ541" i="20"/>
  <c r="AQ690" i="20"/>
  <c r="AQ694" i="20"/>
  <c r="AQ742" i="20"/>
  <c r="AQ844" i="20"/>
  <c r="AQ915" i="20"/>
  <c r="AQ963" i="20"/>
  <c r="AQ1021" i="20"/>
  <c r="AQ124" i="20"/>
  <c r="AQ42" i="20"/>
  <c r="AQ178" i="20"/>
  <c r="AQ313" i="20"/>
  <c r="AQ226" i="20"/>
  <c r="AQ374" i="20"/>
  <c r="AQ510" i="20"/>
  <c r="AQ432" i="20"/>
  <c r="AQ550" i="20"/>
  <c r="AQ658" i="20"/>
  <c r="AQ695" i="20"/>
  <c r="AQ751" i="20"/>
  <c r="AQ837" i="20"/>
  <c r="AQ965" i="20"/>
  <c r="AQ934" i="20"/>
  <c r="AQ1024" i="20"/>
  <c r="AQ61" i="20"/>
  <c r="AQ41" i="20"/>
  <c r="AQ174" i="20"/>
  <c r="AQ208" i="20"/>
  <c r="AQ401" i="20"/>
  <c r="AQ360" i="20"/>
  <c r="AQ396" i="20"/>
  <c r="AQ548" i="20"/>
  <c r="AQ571" i="20"/>
  <c r="AQ590" i="20"/>
  <c r="AQ646" i="20"/>
  <c r="AQ722" i="20"/>
  <c r="AQ770" i="20"/>
  <c r="AQ896" i="20"/>
  <c r="AQ1013" i="20"/>
  <c r="AQ980" i="20"/>
  <c r="AQ125" i="20"/>
  <c r="AQ417" i="20"/>
  <c r="AQ187" i="20"/>
  <c r="AQ231" i="20"/>
  <c r="AQ227" i="20"/>
  <c r="AQ383" i="20"/>
  <c r="AQ403" i="20"/>
  <c r="AQ433" i="20"/>
  <c r="AQ560" i="20"/>
  <c r="AQ620" i="20"/>
  <c r="AQ705" i="20"/>
  <c r="AQ805" i="20"/>
  <c r="AQ823" i="20"/>
  <c r="AQ928" i="20"/>
  <c r="AQ947" i="20"/>
  <c r="AQ1008" i="20"/>
  <c r="AQ123" i="20"/>
  <c r="AQ240" i="20"/>
  <c r="AQ160" i="20"/>
  <c r="AQ293" i="20"/>
  <c r="AQ461" i="20"/>
  <c r="AQ348" i="20"/>
  <c r="AQ483" i="20"/>
  <c r="AQ531" i="20"/>
  <c r="AQ615" i="20"/>
  <c r="AQ655" i="20"/>
  <c r="AQ723" i="20"/>
  <c r="AQ779" i="20"/>
  <c r="AQ857" i="20"/>
  <c r="AQ949" i="20"/>
  <c r="AQ981" i="20"/>
  <c r="AQ67" i="20"/>
  <c r="AQ95" i="20"/>
  <c r="AQ239" i="20"/>
  <c r="AQ237" i="20"/>
  <c r="AQ370" i="20"/>
  <c r="AQ405" i="20"/>
  <c r="AQ427" i="20"/>
  <c r="AQ479" i="20"/>
  <c r="AQ625" i="20"/>
  <c r="AQ656" i="20"/>
  <c r="AQ684" i="20"/>
  <c r="AQ772" i="20"/>
  <c r="AQ826" i="20"/>
  <c r="AQ1002" i="20"/>
  <c r="AQ957" i="20"/>
  <c r="AQ180" i="20"/>
  <c r="AQ57" i="20"/>
  <c r="AQ206" i="20"/>
  <c r="AQ288" i="20"/>
  <c r="AQ244" i="20"/>
  <c r="AQ392" i="20"/>
  <c r="AQ477" i="20"/>
  <c r="AQ450" i="20"/>
  <c r="AQ538" i="20"/>
  <c r="AQ622" i="20"/>
  <c r="AQ698" i="20"/>
  <c r="AQ754" i="20"/>
  <c r="AQ817" i="20"/>
  <c r="AQ903" i="20"/>
  <c r="AQ917" i="20"/>
  <c r="AQ997" i="20"/>
  <c r="AQ60" i="20"/>
  <c r="AQ272" i="20"/>
  <c r="AQ162" i="20"/>
  <c r="AQ297" i="20"/>
  <c r="AQ385" i="20"/>
  <c r="AQ358" i="20"/>
  <c r="AQ494" i="20"/>
  <c r="AQ529" i="20"/>
  <c r="AQ534" i="20"/>
  <c r="AQ610" i="20"/>
  <c r="AQ679" i="20"/>
  <c r="AQ735" i="20"/>
  <c r="AQ821" i="20"/>
  <c r="AQ900" i="20"/>
  <c r="AQ951" i="20"/>
  <c r="AQ1033" i="20"/>
  <c r="AQ141" i="20"/>
  <c r="AQ223" i="20"/>
  <c r="AQ185" i="20"/>
  <c r="AQ318" i="20"/>
  <c r="AQ330" i="20"/>
  <c r="AQ365" i="20"/>
  <c r="AQ508" i="20"/>
  <c r="AQ439" i="20"/>
  <c r="AQ585" i="20"/>
  <c r="AQ706" i="20"/>
  <c r="AQ709" i="20"/>
  <c r="AQ797" i="20"/>
  <c r="AQ843" i="20"/>
  <c r="AQ890" i="20"/>
  <c r="AQ969" i="20"/>
  <c r="AQ78" i="20"/>
  <c r="AQ96" i="20"/>
  <c r="AQ129" i="20"/>
  <c r="AQ262" i="20"/>
  <c r="AQ290" i="20"/>
  <c r="AQ429" i="20"/>
  <c r="AQ452" i="20"/>
  <c r="AQ496" i="20"/>
  <c r="AQ549" i="20"/>
  <c r="AQ633" i="20"/>
  <c r="AQ702" i="20"/>
  <c r="AQ750" i="20"/>
  <c r="AQ856" i="20"/>
  <c r="AQ920" i="20"/>
  <c r="AQ971" i="20"/>
  <c r="AQ1029" i="20"/>
  <c r="AQ39" i="20"/>
  <c r="AQ82" i="20"/>
  <c r="AQ312" i="20"/>
  <c r="AQ151" i="20"/>
  <c r="AQ276" i="20"/>
  <c r="AQ445" i="20"/>
  <c r="AQ331" i="20"/>
  <c r="AQ482" i="20"/>
  <c r="AQ570" i="20"/>
  <c r="AQ589" i="20"/>
  <c r="AQ661" i="20"/>
  <c r="AQ848" i="20"/>
  <c r="AQ769" i="20"/>
  <c r="AQ852" i="20"/>
  <c r="AQ956" i="20"/>
  <c r="AQ986" i="20"/>
  <c r="AQ212" i="20"/>
  <c r="AQ121" i="20"/>
  <c r="AQ130" i="20"/>
  <c r="AQ265" i="20"/>
  <c r="AQ291" i="20"/>
  <c r="AQ326" i="20"/>
  <c r="AQ462" i="20"/>
  <c r="AQ497" i="20"/>
  <c r="AQ567" i="20"/>
  <c r="AQ619" i="20"/>
  <c r="AQ704" i="20"/>
  <c r="AQ809" i="20"/>
  <c r="AQ838" i="20"/>
  <c r="AQ868" i="20"/>
  <c r="AQ952" i="20"/>
  <c r="AQ1020" i="20"/>
  <c r="AQ49" i="20"/>
  <c r="AQ190" i="20"/>
  <c r="AQ224" i="20"/>
  <c r="AQ228" i="20"/>
  <c r="AQ376" i="20"/>
  <c r="AQ412" i="20"/>
  <c r="AQ434" i="20"/>
  <c r="AQ592" i="20"/>
  <c r="AQ606" i="20"/>
  <c r="AQ662" i="20"/>
  <c r="AQ738" i="20"/>
  <c r="AQ786" i="20"/>
  <c r="AQ862" i="20"/>
  <c r="AQ926" i="20"/>
  <c r="AQ979" i="20"/>
  <c r="F79" i="14"/>
  <c r="AQ140" i="20"/>
  <c r="AQ134" i="20"/>
  <c r="AQ168" i="20"/>
  <c r="AQ301" i="20"/>
  <c r="AQ525" i="20"/>
  <c r="AQ356" i="20"/>
  <c r="AQ491" i="20"/>
  <c r="AQ580" i="20"/>
  <c r="AQ623" i="20"/>
  <c r="AQ663" i="20"/>
  <c r="AQ731" i="20"/>
  <c r="AQ787" i="20"/>
  <c r="AQ865" i="20"/>
  <c r="AQ938" i="20"/>
  <c r="AQ1017" i="20"/>
  <c r="AQ108" i="20"/>
  <c r="AQ114" i="20"/>
  <c r="AQ147" i="20"/>
  <c r="AQ183" i="20"/>
  <c r="AQ308" i="20"/>
  <c r="AQ343" i="20"/>
  <c r="AQ363" i="20"/>
  <c r="AQ514" i="20"/>
  <c r="AQ553" i="20"/>
  <c r="AQ621" i="20"/>
  <c r="AQ715" i="20"/>
  <c r="AQ745" i="20"/>
  <c r="AQ800" i="20"/>
  <c r="AQ878" i="20"/>
  <c r="AQ923" i="20"/>
  <c r="AQ995" i="20"/>
  <c r="AQ62" i="20"/>
  <c r="AQ80" i="20"/>
  <c r="AQ264" i="20"/>
  <c r="AQ246" i="20"/>
  <c r="AQ274" i="20"/>
  <c r="AQ422" i="20"/>
  <c r="AQ436" i="20"/>
  <c r="AQ480" i="20"/>
  <c r="AQ616" i="20"/>
  <c r="AQ668" i="20"/>
  <c r="AQ686" i="20"/>
  <c r="AQ734" i="20"/>
  <c r="AQ836" i="20"/>
  <c r="AQ907" i="20"/>
  <c r="AQ972" i="20"/>
  <c r="AQ1030" i="20"/>
  <c r="AQ91" i="20"/>
  <c r="AQ119" i="20"/>
  <c r="AQ128" i="20"/>
  <c r="AQ261" i="20"/>
  <c r="AQ394" i="20"/>
  <c r="AQ485" i="20"/>
  <c r="AQ451" i="20"/>
  <c r="AQ503" i="20"/>
  <c r="AQ583" i="20"/>
  <c r="AQ674" i="20"/>
  <c r="AQ708" i="20"/>
  <c r="AQ796" i="20"/>
  <c r="AQ850" i="20"/>
  <c r="AQ897" i="20"/>
  <c r="AQ982" i="20"/>
  <c r="J49" i="14"/>
  <c r="AQ173" i="20"/>
  <c r="AQ63" i="20"/>
  <c r="AQ193" i="20"/>
  <c r="AQ345" i="20"/>
  <c r="AQ338" i="20"/>
  <c r="AQ373" i="20"/>
  <c r="AQ516" i="20"/>
  <c r="AQ447" i="20"/>
  <c r="AQ593" i="20"/>
  <c r="AQ748" i="20"/>
  <c r="AQ717" i="20"/>
  <c r="AQ808" i="20"/>
  <c r="AQ859" i="20"/>
  <c r="AQ898" i="20"/>
  <c r="AQ992" i="20"/>
  <c r="AQ52" i="20"/>
  <c r="AQ93" i="20"/>
  <c r="AQ255" i="20"/>
  <c r="AQ179" i="20"/>
  <c r="AQ215" i="20"/>
  <c r="AQ219" i="20"/>
  <c r="AQ375" i="20"/>
  <c r="AQ395" i="20"/>
  <c r="AQ425" i="20"/>
  <c r="AQ552" i="20"/>
  <c r="AQ612" i="20"/>
  <c r="AQ697" i="20"/>
  <c r="AQ801" i="20"/>
  <c r="AQ815" i="20"/>
  <c r="AQ910" i="20"/>
  <c r="AQ939" i="20"/>
  <c r="AQ1000" i="20"/>
  <c r="AQ43" i="20"/>
  <c r="AQ50" i="20"/>
  <c r="AQ194" i="20"/>
  <c r="AQ453" i="20"/>
  <c r="AQ242" i="20"/>
  <c r="AQ390" i="20"/>
  <c r="AQ526" i="20"/>
  <c r="AQ448" i="20"/>
  <c r="AQ566" i="20"/>
  <c r="AQ636" i="20"/>
  <c r="AQ711" i="20"/>
  <c r="AQ775" i="20"/>
  <c r="AQ804" i="20"/>
  <c r="AQ875" i="20"/>
  <c r="AQ950" i="20"/>
  <c r="AQ1015" i="20"/>
  <c r="AQ98" i="20"/>
  <c r="AQ131" i="20"/>
  <c r="AQ167" i="20"/>
  <c r="AQ292" i="20"/>
  <c r="AQ327" i="20"/>
  <c r="AQ347" i="20"/>
  <c r="AQ498" i="20"/>
  <c r="AQ537" i="20"/>
  <c r="AQ605" i="20"/>
  <c r="AQ683" i="20"/>
  <c r="AQ729" i="20"/>
  <c r="AQ785" i="20"/>
  <c r="AQ895" i="20"/>
  <c r="AQ924" i="20"/>
  <c r="AQ1004" i="20"/>
  <c r="AQ53" i="20"/>
  <c r="AQ198" i="20"/>
  <c r="AQ256" i="20"/>
  <c r="AQ236" i="20"/>
  <c r="AQ384" i="20"/>
  <c r="AQ420" i="20"/>
  <c r="AQ442" i="20"/>
  <c r="AQ631" i="20"/>
  <c r="AQ614" i="20"/>
  <c r="AQ670" i="20"/>
  <c r="AQ746" i="20"/>
  <c r="AQ794" i="20"/>
  <c r="AQ871" i="20"/>
  <c r="AQ954" i="20"/>
  <c r="AQ987" i="20"/>
  <c r="AQ335" i="20"/>
  <c r="AQ506" i="20"/>
  <c r="AQ613" i="20"/>
  <c r="AQ737" i="20"/>
  <c r="AQ793" i="20"/>
  <c r="AQ932" i="20"/>
  <c r="AQ1012" i="20"/>
  <c r="AQ576" i="20"/>
  <c r="AQ720" i="20"/>
  <c r="I49" i="14"/>
  <c r="AQ133" i="20"/>
  <c r="AQ81" i="20"/>
  <c r="AQ211" i="20"/>
  <c r="AQ225" i="20"/>
  <c r="AQ251" i="20"/>
  <c r="AQ407" i="20"/>
  <c r="AQ469" i="20"/>
  <c r="AQ457" i="20"/>
  <c r="AQ584" i="20"/>
  <c r="AQ682" i="20"/>
  <c r="AQ790" i="20"/>
  <c r="AQ728" i="20"/>
  <c r="AQ847" i="20"/>
  <c r="AQ877" i="20"/>
  <c r="AQ937" i="20"/>
  <c r="AQ1007" i="20"/>
  <c r="AQ126" i="20"/>
  <c r="AQ213" i="20"/>
  <c r="AQ177" i="20"/>
  <c r="AQ310" i="20"/>
  <c r="AQ517" i="20"/>
  <c r="AQ357" i="20"/>
  <c r="AQ500" i="20"/>
  <c r="AQ431" i="20"/>
  <c r="AQ650" i="20"/>
  <c r="AQ699" i="20"/>
  <c r="AQ701" i="20"/>
  <c r="AQ789" i="20"/>
  <c r="AQ835" i="20"/>
  <c r="AQ882" i="20"/>
  <c r="AQ961" i="20"/>
  <c r="AQ84" i="20"/>
  <c r="AQ304" i="20"/>
  <c r="AQ158" i="20"/>
  <c r="AQ192" i="20"/>
  <c r="AQ322" i="20"/>
  <c r="AQ344" i="20"/>
  <c r="AQ380" i="20"/>
  <c r="AQ515" i="20"/>
  <c r="AQ555" i="20"/>
  <c r="AQ667" i="20"/>
  <c r="AQ630" i="20"/>
  <c r="AQ755" i="20"/>
  <c r="AQ832" i="20"/>
  <c r="AQ855" i="20"/>
  <c r="AQ940" i="20"/>
  <c r="AQ1019" i="20"/>
  <c r="AQ99" i="20"/>
  <c r="AQ127" i="20"/>
  <c r="AQ136" i="20"/>
  <c r="AQ269" i="20"/>
  <c r="AQ402" i="20"/>
  <c r="AQ324" i="20"/>
  <c r="AQ459" i="20"/>
  <c r="AQ511" i="20"/>
  <c r="AQ591" i="20"/>
  <c r="AQ767" i="20"/>
  <c r="AQ716" i="20"/>
  <c r="AQ825" i="20"/>
  <c r="AQ879" i="20"/>
  <c r="AQ905" i="20"/>
  <c r="AQ975" i="20"/>
  <c r="K49" i="14"/>
  <c r="AQ117" i="20"/>
  <c r="AQ113" i="20"/>
  <c r="AQ353" i="20"/>
  <c r="AQ257" i="20"/>
  <c r="AQ283" i="20"/>
  <c r="AQ501" i="20"/>
  <c r="AQ454" i="20"/>
  <c r="AQ489" i="20"/>
  <c r="AQ559" i="20"/>
  <c r="AQ611" i="20"/>
  <c r="AQ696" i="20"/>
  <c r="AQ798" i="20"/>
  <c r="AQ830" i="20"/>
  <c r="AQ909" i="20"/>
  <c r="AQ944" i="20"/>
  <c r="AQ1018" i="20"/>
  <c r="AQ94" i="20"/>
  <c r="AQ112" i="20"/>
  <c r="AQ145" i="20"/>
  <c r="AQ278" i="20"/>
  <c r="AQ306" i="20"/>
  <c r="AQ325" i="20"/>
  <c r="AQ468" i="20"/>
  <c r="AQ512" i="20"/>
  <c r="AQ565" i="20"/>
  <c r="AQ649" i="20"/>
  <c r="AQ732" i="20"/>
  <c r="AQ833" i="20"/>
  <c r="AQ803" i="20"/>
  <c r="AQ922" i="20"/>
  <c r="AQ1001" i="20"/>
  <c r="AQ65" i="20"/>
  <c r="AQ195" i="20"/>
  <c r="AQ263" i="20"/>
  <c r="AQ235" i="20"/>
  <c r="AQ391" i="20"/>
  <c r="AQ411" i="20"/>
  <c r="AQ441" i="20"/>
  <c r="AQ568" i="20"/>
  <c r="AQ634" i="20"/>
  <c r="AQ713" i="20"/>
  <c r="AQ880" i="20"/>
  <c r="AQ831" i="20"/>
  <c r="AQ929" i="20"/>
  <c r="AQ955" i="20"/>
  <c r="AQ1026" i="20"/>
  <c r="AQ68" i="20"/>
  <c r="AQ106" i="20"/>
  <c r="AQ139" i="20"/>
  <c r="AQ175" i="20"/>
  <c r="AQ300" i="20"/>
  <c r="AQ355" i="20"/>
  <c r="AQ545" i="20"/>
  <c r="AQ707" i="20"/>
  <c r="AQ870" i="20"/>
  <c r="AQ449" i="20"/>
  <c r="AQ733" i="20"/>
  <c r="AQ999" i="20"/>
  <c r="AQ48" i="20"/>
  <c r="AQ196" i="20"/>
  <c r="AQ154" i="20"/>
  <c r="AQ289" i="20"/>
  <c r="AQ315" i="20"/>
  <c r="AQ350" i="20"/>
  <c r="AQ486" i="20"/>
  <c r="AQ521" i="20"/>
  <c r="AQ624" i="20"/>
  <c r="AQ602" i="20"/>
  <c r="AQ768" i="20"/>
  <c r="AQ727" i="20"/>
  <c r="AQ813" i="20"/>
  <c r="AQ892" i="20"/>
  <c r="AQ943" i="20"/>
  <c r="AQ1025" i="20"/>
  <c r="AQ83" i="20"/>
  <c r="AQ111" i="20"/>
  <c r="AQ303" i="20"/>
  <c r="AQ253" i="20"/>
  <c r="AQ386" i="20"/>
  <c r="AQ421" i="20"/>
  <c r="AQ443" i="20"/>
  <c r="AQ495" i="20"/>
  <c r="AQ643" i="20"/>
  <c r="AQ672" i="20"/>
  <c r="AQ700" i="20"/>
  <c r="AQ788" i="20"/>
  <c r="AQ842" i="20"/>
  <c r="AQ889" i="20"/>
  <c r="AQ967" i="20"/>
  <c r="AQ101" i="20"/>
  <c r="AQ66" i="20"/>
  <c r="AQ248" i="20"/>
  <c r="AQ135" i="20"/>
  <c r="AQ260" i="20"/>
  <c r="AQ408" i="20"/>
  <c r="AQ600" i="20"/>
  <c r="AQ466" i="20"/>
  <c r="AQ554" i="20"/>
  <c r="AQ642" i="20"/>
  <c r="AQ645" i="20"/>
  <c r="AQ783" i="20"/>
  <c r="AQ851" i="20"/>
  <c r="AQ861" i="20"/>
  <c r="AQ933" i="20"/>
  <c r="AQ1010" i="20"/>
  <c r="AQ37" i="20"/>
  <c r="AQ166" i="20"/>
  <c r="AQ200" i="20"/>
  <c r="AQ337" i="20"/>
  <c r="AQ352" i="20"/>
  <c r="AQ388" i="20"/>
  <c r="AQ523" i="20"/>
  <c r="AQ563" i="20"/>
  <c r="AQ675" i="20"/>
  <c r="AQ638" i="20"/>
  <c r="AQ759" i="20"/>
  <c r="AQ762" i="20"/>
  <c r="AQ863" i="20"/>
  <c r="AQ941" i="20"/>
  <c r="AQ1034" i="20"/>
  <c r="AQ287" i="20"/>
  <c r="AQ46" i="20"/>
  <c r="AQ186" i="20"/>
  <c r="AQ369" i="20"/>
  <c r="AQ234" i="20"/>
  <c r="AQ382" i="20"/>
  <c r="AQ518" i="20"/>
  <c r="AQ440" i="20"/>
  <c r="AQ558" i="20"/>
  <c r="AQ628" i="20"/>
  <c r="AQ703" i="20"/>
  <c r="AQ774" i="20"/>
  <c r="AQ845" i="20"/>
  <c r="AQ867" i="20"/>
  <c r="AQ942" i="20"/>
  <c r="AQ1032" i="20"/>
  <c r="AQ319" i="20"/>
  <c r="AQ79" i="20"/>
  <c r="AQ209" i="20"/>
  <c r="AQ221" i="20"/>
  <c r="AQ354" i="20"/>
  <c r="AQ389" i="20"/>
  <c r="AQ533" i="20"/>
  <c r="AQ463" i="20"/>
  <c r="AQ609" i="20"/>
  <c r="AQ640" i="20"/>
  <c r="AQ792" i="20"/>
  <c r="AQ756" i="20"/>
  <c r="AQ810" i="20"/>
  <c r="AQ914" i="20"/>
  <c r="AQ968" i="20"/>
  <c r="AQ132" i="20"/>
  <c r="AQ138" i="20"/>
  <c r="AQ273" i="20"/>
  <c r="AQ299" i="20"/>
  <c r="AQ334" i="20"/>
  <c r="AQ470" i="20"/>
  <c r="AQ505" i="20"/>
  <c r="AQ575" i="20"/>
  <c r="AQ651" i="20"/>
  <c r="AQ712" i="20"/>
  <c r="AQ816" i="20"/>
  <c r="AQ846" i="20"/>
  <c r="AQ876" i="20"/>
  <c r="AQ966" i="20"/>
  <c r="AQ1028" i="20"/>
  <c r="AQ76" i="20"/>
  <c r="AQ73" i="20"/>
  <c r="AQ203" i="20"/>
  <c r="AQ295" i="20"/>
  <c r="AQ243" i="20"/>
  <c r="AQ399" i="20"/>
  <c r="AQ419" i="20"/>
  <c r="AQ666" i="20"/>
  <c r="AQ839" i="20"/>
  <c r="AQ55" i="20"/>
  <c r="AQ72" i="20"/>
  <c r="AQ232" i="20"/>
  <c r="AQ238" i="20"/>
  <c r="AQ266" i="20"/>
  <c r="AQ414" i="20"/>
  <c r="AQ428" i="20"/>
  <c r="AQ472" i="20"/>
  <c r="AQ588" i="20"/>
  <c r="AQ660" i="20"/>
  <c r="AQ678" i="20"/>
  <c r="AQ726" i="20"/>
  <c r="AQ828" i="20"/>
  <c r="AQ899" i="20"/>
  <c r="AQ964" i="20"/>
  <c r="AQ1022" i="20"/>
  <c r="AQ204" i="20"/>
  <c r="AQ150" i="20"/>
  <c r="AQ184" i="20"/>
  <c r="AQ317" i="20"/>
  <c r="AQ336" i="20"/>
  <c r="AQ372" i="20"/>
  <c r="AQ507" i="20"/>
  <c r="AQ547" i="20"/>
  <c r="AQ635" i="20"/>
  <c r="AQ691" i="20"/>
  <c r="AQ747" i="20"/>
  <c r="AQ802" i="20"/>
  <c r="AQ904" i="20"/>
  <c r="AQ927" i="20"/>
  <c r="AQ994" i="20"/>
  <c r="AQ35" i="20"/>
  <c r="AQ157" i="20"/>
  <c r="AQ163" i="20"/>
  <c r="AQ199" i="20"/>
  <c r="AQ329" i="20"/>
  <c r="AQ359" i="20"/>
  <c r="AQ379" i="20"/>
  <c r="AQ530" i="20"/>
  <c r="AQ569" i="20"/>
  <c r="AQ596" i="20"/>
  <c r="AQ681" i="20"/>
  <c r="AQ757" i="20"/>
  <c r="AQ799" i="20"/>
  <c r="AQ894" i="20"/>
  <c r="AQ946" i="20"/>
  <c r="AQ1011" i="20"/>
  <c r="AQ74" i="20"/>
  <c r="AQ280" i="20"/>
  <c r="AQ143" i="20"/>
  <c r="AQ268" i="20"/>
  <c r="AQ416" i="20"/>
  <c r="AQ323" i="20"/>
  <c r="AQ474" i="20"/>
  <c r="AQ562" i="20"/>
  <c r="AQ714" i="20"/>
  <c r="AQ653" i="20"/>
  <c r="AQ784" i="20"/>
  <c r="AQ761" i="20"/>
  <c r="AQ888" i="20"/>
  <c r="AQ935" i="20"/>
  <c r="AQ978" i="20"/>
  <c r="AQ86" i="20"/>
  <c r="AQ104" i="20"/>
  <c r="AQ137" i="20"/>
  <c r="AQ270" i="20"/>
  <c r="AQ298" i="20"/>
  <c r="AQ493" i="20"/>
  <c r="AQ460" i="20"/>
  <c r="AQ504" i="20"/>
  <c r="AQ557" i="20"/>
  <c r="AQ641" i="20"/>
  <c r="AQ710" i="20"/>
  <c r="AQ758" i="20"/>
  <c r="AQ911" i="20"/>
  <c r="AQ921" i="20"/>
  <c r="AQ974" i="20"/>
  <c r="AQ115" i="20"/>
  <c r="AQ188" i="20"/>
  <c r="AQ152" i="20"/>
  <c r="AQ285" i="20"/>
  <c r="AQ418" i="20"/>
  <c r="AQ340" i="20"/>
  <c r="AQ475" i="20"/>
  <c r="AQ527" i="20"/>
  <c r="AQ607" i="20"/>
  <c r="AQ647" i="20"/>
  <c r="AQ766" i="20"/>
  <c r="AQ771" i="20"/>
  <c r="AQ887" i="20"/>
  <c r="AQ930" i="20"/>
  <c r="AQ991" i="20"/>
  <c r="AQ47" i="20"/>
  <c r="AQ54" i="20"/>
  <c r="AQ202" i="20"/>
  <c r="AQ222" i="20"/>
  <c r="AQ250" i="20"/>
  <c r="AQ398" i="20"/>
  <c r="AQ532" i="20"/>
  <c r="AQ456" i="20"/>
  <c r="AQ574" i="20"/>
  <c r="AQ644" i="20"/>
  <c r="AQ725" i="20"/>
  <c r="AQ776" i="20"/>
  <c r="AQ812" i="20"/>
  <c r="AQ883" i="20"/>
  <c r="AQ958" i="20"/>
  <c r="AQ40" i="20"/>
  <c r="AQ164" i="20"/>
  <c r="AQ146" i="20"/>
  <c r="AQ281" i="20"/>
  <c r="AQ307" i="20"/>
  <c r="AQ342" i="20"/>
  <c r="AQ478" i="20"/>
  <c r="AQ513" i="20"/>
  <c r="AQ586" i="20"/>
  <c r="AQ594" i="20"/>
  <c r="AQ740" i="20"/>
  <c r="AQ719" i="20"/>
  <c r="AQ864" i="20"/>
  <c r="AQ884" i="20"/>
  <c r="AQ109" i="20"/>
  <c r="AQ118" i="20"/>
  <c r="AQ181" i="20"/>
  <c r="AQ169" i="20"/>
  <c r="AQ302" i="20"/>
  <c r="AQ377" i="20"/>
  <c r="AQ349" i="20"/>
  <c r="AQ492" i="20"/>
  <c r="AQ540" i="20"/>
  <c r="AQ608" i="20"/>
  <c r="AQ673" i="20"/>
  <c r="AQ693" i="20"/>
  <c r="AQ781" i="20"/>
  <c r="AQ827" i="20"/>
  <c r="AQ874" i="20"/>
  <c r="AQ990" i="20"/>
  <c r="AQ69" i="20"/>
  <c r="AQ58" i="20"/>
  <c r="AQ214" i="20"/>
  <c r="AQ320" i="20"/>
  <c r="AQ252" i="20"/>
  <c r="AQ400" i="20"/>
  <c r="AQ564" i="20"/>
  <c r="AQ458" i="20"/>
  <c r="AQ546" i="20"/>
  <c r="AQ627" i="20"/>
  <c r="AQ637" i="20"/>
  <c r="AQ782" i="20"/>
  <c r="AQ849" i="20"/>
  <c r="AQ853" i="20"/>
  <c r="AQ925" i="20"/>
  <c r="AQ1009" i="20"/>
  <c r="AQ56" i="20"/>
  <c r="AQ97" i="20"/>
  <c r="AQ279" i="20"/>
  <c r="AQ241" i="20"/>
  <c r="AQ267" i="20"/>
  <c r="AQ423" i="20"/>
  <c r="AQ438" i="20"/>
  <c r="AQ473" i="20"/>
  <c r="AQ543" i="20"/>
  <c r="AQ595" i="20"/>
  <c r="AQ680" i="20"/>
  <c r="AQ744" i="20"/>
  <c r="AQ814" i="20"/>
  <c r="AQ893" i="20"/>
  <c r="AQ953" i="20"/>
  <c r="AQ1006" i="20"/>
  <c r="AQ148" i="20"/>
  <c r="AQ189" i="20"/>
  <c r="AQ171" i="20"/>
  <c r="AQ207" i="20"/>
  <c r="AQ393" i="20"/>
  <c r="AQ367" i="20"/>
  <c r="AQ387" i="20"/>
  <c r="AQ536" i="20"/>
  <c r="AQ577" i="20"/>
  <c r="AQ604" i="20"/>
  <c r="AQ689" i="20"/>
  <c r="AQ760" i="20"/>
  <c r="AQ807" i="20"/>
  <c r="AQ902" i="20"/>
  <c r="AQ976" i="20"/>
  <c r="AQ1027" i="20"/>
  <c r="AQ205" i="20"/>
  <c r="AQ71" i="20"/>
  <c r="AQ201" i="20"/>
  <c r="AQ409" i="20"/>
  <c r="AQ346" i="20"/>
  <c r="AQ381" i="20"/>
  <c r="AQ524" i="20"/>
  <c r="AQ455" i="20"/>
  <c r="AQ601" i="20"/>
  <c r="AQ632" i="20"/>
  <c r="AQ749" i="20"/>
  <c r="AQ840" i="20"/>
  <c r="AQ912" i="20"/>
  <c r="AQ906" i="20"/>
  <c r="AQ960" i="20"/>
  <c r="AQ197" i="20"/>
  <c r="AQ45" i="20"/>
  <c r="AQ182" i="20"/>
  <c r="AQ216" i="20"/>
  <c r="AQ220" i="20"/>
  <c r="AQ368" i="20"/>
  <c r="AQ404" i="20"/>
  <c r="AQ426" i="20"/>
  <c r="AQ579" i="20"/>
  <c r="AQ598" i="20"/>
  <c r="AQ654" i="20"/>
  <c r="AQ730" i="20"/>
  <c r="AQ778" i="20"/>
  <c r="AQ854" i="20"/>
  <c r="AQ918" i="20"/>
  <c r="AQ988" i="20"/>
  <c r="AQ102" i="20"/>
  <c r="AQ120" i="20"/>
  <c r="AQ153" i="20"/>
  <c r="AQ286" i="20"/>
  <c r="AQ314" i="20"/>
  <c r="AQ333" i="20"/>
  <c r="AQ476" i="20"/>
  <c r="AQ520" i="20"/>
  <c r="AQ573" i="20"/>
  <c r="AQ657" i="20"/>
  <c r="AQ677" i="20"/>
  <c r="AQ765" i="20"/>
  <c r="AQ811" i="20"/>
  <c r="AQ948" i="20"/>
  <c r="AQ962" i="20"/>
  <c r="AQ51" i="20"/>
  <c r="AQ64" i="20"/>
  <c r="AQ210" i="20"/>
  <c r="AQ230" i="20"/>
  <c r="AQ258" i="20"/>
  <c r="AQ406" i="20"/>
  <c r="AQ572" i="20"/>
  <c r="AQ464" i="20"/>
  <c r="AQ582" i="20"/>
  <c r="AQ652" i="20"/>
  <c r="AQ791" i="20"/>
  <c r="AQ718" i="20"/>
  <c r="AQ820" i="20"/>
  <c r="AQ891" i="20"/>
  <c r="AQ985" i="20"/>
  <c r="AQ1031" i="20"/>
  <c r="AQ321" i="20"/>
  <c r="AQ528" i="20"/>
  <c r="AQ665" i="20"/>
  <c r="AQ773" i="20"/>
  <c r="AQ819" i="20"/>
  <c r="AQ970" i="20"/>
  <c r="AQ869" i="20"/>
  <c r="U45" i="14"/>
  <c r="W45" i="14" s="1"/>
  <c r="AG45" i="14"/>
  <c r="AI45" i="14" s="1"/>
  <c r="AA45" i="14"/>
  <c r="AC45" i="14" s="1"/>
  <c r="AM45" i="14"/>
  <c r="AM466" i="20"/>
  <c r="AM422" i="20"/>
  <c r="AM231" i="20"/>
  <c r="AM250" i="20"/>
  <c r="AM148" i="20"/>
  <c r="AM183" i="20"/>
  <c r="AM52" i="20"/>
  <c r="AM169" i="20"/>
  <c r="AM423" i="20"/>
  <c r="AM323" i="20"/>
  <c r="AM238" i="20"/>
  <c r="AM314" i="20"/>
  <c r="AM212" i="20"/>
  <c r="AM276" i="20"/>
  <c r="AM117" i="20"/>
  <c r="AM74" i="20"/>
  <c r="AM359" i="20"/>
  <c r="AM372" i="20"/>
  <c r="AM296" i="20"/>
  <c r="AM155" i="20"/>
  <c r="AM190" i="20"/>
  <c r="AM108" i="20"/>
  <c r="AM103" i="20"/>
  <c r="AM36" i="20"/>
  <c r="AM344" i="20"/>
  <c r="AM387" i="20"/>
  <c r="AM295" i="20"/>
  <c r="AM309" i="20"/>
  <c r="AM197" i="20"/>
  <c r="AM162" i="20"/>
  <c r="AM94" i="20"/>
  <c r="AM128" i="20"/>
  <c r="AM408" i="20"/>
  <c r="AM329" i="20"/>
  <c r="AM322" i="20"/>
  <c r="AM302" i="20"/>
  <c r="AM273" i="20"/>
  <c r="AM227" i="20"/>
  <c r="AM481" i="20"/>
  <c r="AM67" i="20"/>
  <c r="AM43" i="20"/>
  <c r="AM193" i="20"/>
  <c r="AM530" i="20"/>
  <c r="AM393" i="20"/>
  <c r="AM386" i="20"/>
  <c r="AM358" i="20"/>
  <c r="AM232" i="20"/>
  <c r="AM245" i="20"/>
  <c r="AM133" i="20"/>
  <c r="AM152" i="20"/>
  <c r="AM283" i="20"/>
  <c r="AM129" i="20"/>
  <c r="AM1018" i="20"/>
  <c r="AM553" i="20"/>
  <c r="AM715" i="20"/>
  <c r="AM852" i="20"/>
  <c r="AM958" i="20"/>
  <c r="AM47" i="20"/>
  <c r="AM170" i="20"/>
  <c r="AM220" i="20"/>
  <c r="AM240" i="20"/>
  <c r="AM380" i="20"/>
  <c r="AM416" i="20"/>
  <c r="AM446" i="20"/>
  <c r="AM534" i="20"/>
  <c r="AM585" i="20"/>
  <c r="AM694" i="20"/>
  <c r="AM801" i="20"/>
  <c r="AM813" i="20"/>
  <c r="AM900" i="20"/>
  <c r="AM942" i="20"/>
  <c r="AM1031" i="20"/>
  <c r="AM501" i="20"/>
  <c r="AM591" i="20"/>
  <c r="AM732" i="20"/>
  <c r="AM864" i="20"/>
  <c r="AM1004" i="20"/>
  <c r="AM81" i="20"/>
  <c r="AM160" i="20"/>
  <c r="AM142" i="20"/>
  <c r="AM261" i="20"/>
  <c r="AM311" i="20"/>
  <c r="AM338" i="20"/>
  <c r="AM482" i="20"/>
  <c r="AM517" i="20"/>
  <c r="AM539" i="20"/>
  <c r="AM622" i="20"/>
  <c r="AM794" i="20"/>
  <c r="AM739" i="20"/>
  <c r="AM809" i="20"/>
  <c r="AM873" i="20"/>
  <c r="AM939" i="20"/>
  <c r="AM1024" i="20"/>
  <c r="AM127" i="20"/>
  <c r="AM332" i="20"/>
  <c r="AM587" i="20"/>
  <c r="AM817" i="20"/>
  <c r="AM46" i="20"/>
  <c r="AM126" i="20"/>
  <c r="AM151" i="20"/>
  <c r="AM187" i="20"/>
  <c r="AM325" i="20"/>
  <c r="AM355" i="20"/>
  <c r="AM391" i="20"/>
  <c r="AM531" i="20"/>
  <c r="AM549" i="20"/>
  <c r="AM616" i="20"/>
  <c r="AM677" i="20"/>
  <c r="AM787" i="20"/>
  <c r="AM811" i="20"/>
  <c r="AM865" i="20"/>
  <c r="AM919" i="20"/>
  <c r="AM999" i="20"/>
  <c r="AM207" i="20"/>
  <c r="AM383" i="20"/>
  <c r="AM675" i="20"/>
  <c r="AM951" i="20"/>
  <c r="AM57" i="20"/>
  <c r="AM84" i="20"/>
  <c r="AM260" i="20"/>
  <c r="AM226" i="20"/>
  <c r="AM278" i="20"/>
  <c r="AM457" i="20"/>
  <c r="AM456" i="20"/>
  <c r="AM476" i="20"/>
  <c r="AM570" i="20"/>
  <c r="AM744" i="20"/>
  <c r="AM690" i="20"/>
  <c r="AM829" i="20"/>
  <c r="AM832" i="20"/>
  <c r="AM904" i="20"/>
  <c r="AM1030" i="20"/>
  <c r="AM1017" i="20"/>
  <c r="AM274" i="20"/>
  <c r="AM550" i="20"/>
  <c r="AM816" i="20"/>
  <c r="AM58" i="20"/>
  <c r="AM92" i="20"/>
  <c r="AM292" i="20"/>
  <c r="AM234" i="20"/>
  <c r="AM286" i="20"/>
  <c r="AM521" i="20"/>
  <c r="AM464" i="20"/>
  <c r="AM484" i="20"/>
  <c r="AM578" i="20"/>
  <c r="AM629" i="20"/>
  <c r="AM698" i="20"/>
  <c r="AM908" i="20"/>
  <c r="AM840" i="20"/>
  <c r="AM912" i="20"/>
  <c r="AM959" i="20"/>
  <c r="AM1025" i="20"/>
  <c r="AM269" i="20"/>
  <c r="AM526" i="20"/>
  <c r="AM786" i="20"/>
  <c r="AM983" i="20"/>
  <c r="AM39" i="20"/>
  <c r="AM154" i="20"/>
  <c r="AM204" i="20"/>
  <c r="AM224" i="20"/>
  <c r="AM364" i="20"/>
  <c r="AM400" i="20"/>
  <c r="AM430" i="20"/>
  <c r="AM575" i="20"/>
  <c r="AM638" i="20"/>
  <c r="AM658" i="20"/>
  <c r="AM771" i="20"/>
  <c r="AM798" i="20"/>
  <c r="AM861" i="20"/>
  <c r="AM923" i="20"/>
  <c r="AM997" i="20"/>
  <c r="AM80" i="20"/>
  <c r="AM893" i="20"/>
  <c r="AM463" i="20"/>
  <c r="AM177" i="20"/>
  <c r="AM405" i="20"/>
  <c r="AM695" i="20"/>
  <c r="AM911" i="20"/>
  <c r="AM547" i="20"/>
  <c r="AM131" i="20"/>
  <c r="AM478" i="20"/>
  <c r="AM773" i="20"/>
  <c r="AM145" i="20"/>
  <c r="AM105" i="20"/>
  <c r="AM420" i="20"/>
  <c r="AM574" i="20"/>
  <c r="AM858" i="20"/>
  <c r="AM410" i="20"/>
  <c r="AM120" i="20"/>
  <c r="AM230" i="20"/>
  <c r="AM579" i="20"/>
  <c r="AM913" i="20"/>
  <c r="AM327" i="20"/>
  <c r="AM50" i="20"/>
  <c r="AM678" i="20"/>
  <c r="AM179" i="20"/>
  <c r="AM293" i="20"/>
  <c r="AM699" i="20"/>
  <c r="AM527" i="20"/>
  <c r="AM265" i="20"/>
  <c r="AM659" i="20"/>
  <c r="AM439" i="20"/>
  <c r="AM663" i="20"/>
  <c r="AM745" i="20"/>
  <c r="AM854" i="20"/>
  <c r="AM1005" i="20"/>
  <c r="AM65" i="20"/>
  <c r="AM102" i="20"/>
  <c r="AM308" i="20"/>
  <c r="AM163" i="20"/>
  <c r="AM304" i="20"/>
  <c r="AM331" i="20"/>
  <c r="AM367" i="20"/>
  <c r="AM510" i="20"/>
  <c r="AM612" i="20"/>
  <c r="AM592" i="20"/>
  <c r="AM679" i="20"/>
  <c r="AM741" i="20"/>
  <c r="AM820" i="20"/>
  <c r="AM916" i="20"/>
  <c r="AM929" i="20"/>
  <c r="AM1014" i="20"/>
  <c r="AM500" i="20"/>
  <c r="AM648" i="20"/>
  <c r="AM746" i="20"/>
  <c r="AM986" i="20"/>
  <c r="AM1010" i="20"/>
  <c r="AM45" i="20"/>
  <c r="AM60" i="20"/>
  <c r="AM206" i="20"/>
  <c r="AM333" i="20"/>
  <c r="AM254" i="20"/>
  <c r="AM402" i="20"/>
  <c r="AM432" i="20"/>
  <c r="AM452" i="20"/>
  <c r="AM546" i="20"/>
  <c r="AM664" i="20"/>
  <c r="AM753" i="20"/>
  <c r="AM778" i="20"/>
  <c r="AM808" i="20"/>
  <c r="AM880" i="20"/>
  <c r="AM960" i="20"/>
  <c r="AM68" i="20"/>
  <c r="AM346" i="20"/>
  <c r="AM615" i="20"/>
  <c r="AM915" i="20"/>
  <c r="AM236" i="20"/>
  <c r="AM85" i="20"/>
  <c r="AM215" i="20"/>
  <c r="AM381" i="20"/>
  <c r="AM263" i="20"/>
  <c r="AM419" i="20"/>
  <c r="AM434" i="20"/>
  <c r="AM469" i="20"/>
  <c r="AM556" i="20"/>
  <c r="AM623" i="20"/>
  <c r="AM684" i="20"/>
  <c r="AM762" i="20"/>
  <c r="AM818" i="20"/>
  <c r="AM874" i="20"/>
  <c r="AM941" i="20"/>
  <c r="AM1003" i="20"/>
  <c r="AM235" i="20"/>
  <c r="AM504" i="20"/>
  <c r="AM696" i="20"/>
  <c r="AM963" i="20"/>
  <c r="AM114" i="20"/>
  <c r="AM209" i="20"/>
  <c r="AM173" i="20"/>
  <c r="AM290" i="20"/>
  <c r="AM334" i="20"/>
  <c r="AM369" i="20"/>
  <c r="AM520" i="20"/>
  <c r="AM427" i="20"/>
  <c r="AM597" i="20"/>
  <c r="AM628" i="20"/>
  <c r="AM697" i="20"/>
  <c r="AM836" i="20"/>
  <c r="AM831" i="20"/>
  <c r="AM870" i="20"/>
  <c r="AM957" i="20"/>
  <c r="AM144" i="20"/>
  <c r="AM320" i="20"/>
  <c r="AM554" i="20"/>
  <c r="AM851" i="20"/>
  <c r="I45" i="14"/>
  <c r="AM122" i="20"/>
  <c r="AM251" i="20"/>
  <c r="AM181" i="20"/>
  <c r="AM298" i="20"/>
  <c r="AM342" i="20"/>
  <c r="AM377" i="20"/>
  <c r="AM528" i="20"/>
  <c r="AM435" i="20"/>
  <c r="AM605" i="20"/>
  <c r="AM636" i="20"/>
  <c r="AM705" i="20"/>
  <c r="AM760" i="20"/>
  <c r="AM839" i="20"/>
  <c r="AM878" i="20"/>
  <c r="AM965" i="20"/>
  <c r="AM176" i="20"/>
  <c r="AM297" i="20"/>
  <c r="AM524" i="20"/>
  <c r="AM793" i="20"/>
  <c r="AM995" i="20"/>
  <c r="AM208" i="20"/>
  <c r="AM86" i="20"/>
  <c r="AM244" i="20"/>
  <c r="AM147" i="20"/>
  <c r="AM288" i="20"/>
  <c r="AM473" i="20"/>
  <c r="AM351" i="20"/>
  <c r="AM494" i="20"/>
  <c r="AM582" i="20"/>
  <c r="AM630" i="20"/>
  <c r="AM665" i="20"/>
  <c r="AM725" i="20"/>
  <c r="AM789" i="20"/>
  <c r="AM867" i="20"/>
  <c r="AM974" i="20"/>
  <c r="AM1001" i="20"/>
  <c r="AM937" i="20"/>
  <c r="AM519" i="20"/>
  <c r="AM883" i="20"/>
  <c r="AM284" i="20"/>
  <c r="AM106" i="20"/>
  <c r="AM361" i="20"/>
  <c r="AM689" i="20"/>
  <c r="AM981" i="20"/>
  <c r="AM73" i="20"/>
  <c r="AM412" i="20"/>
  <c r="AM617" i="20"/>
  <c r="AM945" i="20"/>
  <c r="AM676" i="20"/>
  <c r="AM139" i="20"/>
  <c r="AM486" i="20"/>
  <c r="AM750" i="20"/>
  <c r="AM192" i="20"/>
  <c r="AM857" i="20"/>
  <c r="AM301" i="20"/>
  <c r="AM428" i="20"/>
  <c r="AM849" i="20"/>
  <c r="AM404" i="20"/>
  <c r="AM924" i="20"/>
  <c r="AM362" i="20"/>
  <c r="AM722" i="20"/>
  <c r="AM766" i="20"/>
  <c r="AM370" i="20"/>
  <c r="AM841" i="20"/>
  <c r="AM980" i="20"/>
  <c r="AM414" i="20"/>
  <c r="AM783" i="20"/>
  <c r="AM438" i="20"/>
  <c r="AM655" i="20"/>
  <c r="AM772" i="20"/>
  <c r="AM899" i="20"/>
  <c r="AM1013" i="20"/>
  <c r="AM89" i="20"/>
  <c r="AM61" i="20"/>
  <c r="AM191" i="20"/>
  <c r="AM259" i="20"/>
  <c r="AM239" i="20"/>
  <c r="AM395" i="20"/>
  <c r="AM433" i="20"/>
  <c r="AM445" i="20"/>
  <c r="AM604" i="20"/>
  <c r="AM599" i="20"/>
  <c r="AM717" i="20"/>
  <c r="AM740" i="20"/>
  <c r="AM876" i="20"/>
  <c r="AM891" i="20"/>
  <c r="AM935" i="20"/>
  <c r="AM1012" i="20"/>
  <c r="AM515" i="20"/>
  <c r="AM652" i="20"/>
  <c r="AM776" i="20"/>
  <c r="AM894" i="20"/>
  <c r="AM90" i="20"/>
  <c r="AM124" i="20"/>
  <c r="AM149" i="20"/>
  <c r="AM266" i="20"/>
  <c r="AM318" i="20"/>
  <c r="AM345" i="20"/>
  <c r="AM496" i="20"/>
  <c r="AM516" i="20"/>
  <c r="AM569" i="20"/>
  <c r="AM661" i="20"/>
  <c r="AM795" i="20"/>
  <c r="AM785" i="20"/>
  <c r="AM807" i="20"/>
  <c r="AM895" i="20"/>
  <c r="AM977" i="20"/>
  <c r="F75" i="14"/>
  <c r="AM186" i="20"/>
  <c r="AM368" i="20"/>
  <c r="AM702" i="20"/>
  <c r="AM881" i="20"/>
  <c r="AM42" i="20"/>
  <c r="AM300" i="20"/>
  <c r="AM158" i="20"/>
  <c r="AM277" i="20"/>
  <c r="AM349" i="20"/>
  <c r="AM354" i="20"/>
  <c r="AM498" i="20"/>
  <c r="AM532" i="20"/>
  <c r="AM555" i="20"/>
  <c r="AM654" i="20"/>
  <c r="AM683" i="20"/>
  <c r="AM755" i="20"/>
  <c r="AM825" i="20"/>
  <c r="AM889" i="20"/>
  <c r="AM955" i="20"/>
  <c r="AM1021" i="20"/>
  <c r="AM326" i="20"/>
  <c r="AM461" i="20"/>
  <c r="AM756" i="20"/>
  <c r="AM1026" i="20"/>
  <c r="AM79" i="20"/>
  <c r="AM107" i="20"/>
  <c r="AM299" i="20"/>
  <c r="AM249" i="20"/>
  <c r="AM398" i="20"/>
  <c r="AM513" i="20"/>
  <c r="AM479" i="20"/>
  <c r="AM491" i="20"/>
  <c r="AM603" i="20"/>
  <c r="AM643" i="20"/>
  <c r="AM712" i="20"/>
  <c r="AM767" i="20"/>
  <c r="AM838" i="20"/>
  <c r="AM926" i="20"/>
  <c r="AM979" i="20"/>
  <c r="AM63" i="20"/>
  <c r="AM341" i="20"/>
  <c r="AM601" i="20"/>
  <c r="AM888" i="20"/>
  <c r="AM87" i="20"/>
  <c r="AM115" i="20"/>
  <c r="AM132" i="20"/>
  <c r="AM257" i="20"/>
  <c r="AM406" i="20"/>
  <c r="AM328" i="20"/>
  <c r="AM487" i="20"/>
  <c r="AM499" i="20"/>
  <c r="AM611" i="20"/>
  <c r="AM651" i="20"/>
  <c r="AM720" i="20"/>
  <c r="AM775" i="20"/>
  <c r="AM846" i="20"/>
  <c r="AM952" i="20"/>
  <c r="AM987" i="20"/>
  <c r="AM49" i="20"/>
  <c r="AM319" i="20"/>
  <c r="AM541" i="20"/>
  <c r="AM803" i="20"/>
  <c r="AM104" i="20"/>
  <c r="AM217" i="20"/>
  <c r="AM175" i="20"/>
  <c r="AM211" i="20"/>
  <c r="AM223" i="20"/>
  <c r="AM379" i="20"/>
  <c r="AM415" i="20"/>
  <c r="AM429" i="20"/>
  <c r="AM573" i="20"/>
  <c r="AM583" i="20"/>
  <c r="AM701" i="20"/>
  <c r="AM724" i="20"/>
  <c r="AM835" i="20"/>
  <c r="AM856" i="20"/>
  <c r="AM936" i="20"/>
  <c r="AM996" i="20"/>
  <c r="AM96" i="20"/>
  <c r="AM109" i="20"/>
  <c r="AM307" i="20"/>
  <c r="AM237" i="20"/>
  <c r="AM287" i="20"/>
  <c r="AM529" i="20"/>
  <c r="AM458" i="20"/>
  <c r="AM493" i="20"/>
  <c r="AM598" i="20"/>
  <c r="AM708" i="20"/>
  <c r="AM842" i="20"/>
  <c r="AM948" i="20"/>
  <c r="AM581" i="20"/>
  <c r="AM360" i="20"/>
  <c r="AM586" i="20"/>
  <c r="AM758" i="20"/>
  <c r="AM985" i="20"/>
  <c r="AM968" i="20"/>
  <c r="AM282" i="20"/>
  <c r="AM589" i="20"/>
  <c r="AM823" i="20"/>
  <c r="AM255" i="20"/>
  <c r="AM202" i="20"/>
  <c r="AM335" i="20"/>
  <c r="AM649" i="20"/>
  <c r="AM982" i="20"/>
  <c r="AM947" i="20"/>
  <c r="AM280" i="20"/>
  <c r="AM625" i="20"/>
  <c r="AM970" i="20"/>
  <c r="AM608" i="20"/>
  <c r="AM182" i="20"/>
  <c r="AM522" i="20"/>
  <c r="AM738" i="20"/>
  <c r="AM1028" i="20"/>
  <c r="AM641" i="20"/>
  <c r="AM285" i="20"/>
  <c r="AM691" i="20"/>
  <c r="AM460" i="20"/>
  <c r="AM222" i="20"/>
  <c r="AM632" i="20"/>
  <c r="AM988" i="20"/>
  <c r="AM495" i="20"/>
  <c r="AM993" i="20"/>
  <c r="AM437" i="20"/>
  <c r="AM606" i="20"/>
  <c r="AM723" i="20"/>
  <c r="AM906" i="20"/>
  <c r="AM1019" i="20"/>
  <c r="AM161" i="20"/>
  <c r="AM125" i="20"/>
  <c r="AM134" i="20"/>
  <c r="AM253" i="20"/>
  <c r="AM303" i="20"/>
  <c r="AM330" i="20"/>
  <c r="AM474" i="20"/>
  <c r="AM509" i="20"/>
  <c r="AM646" i="20"/>
  <c r="AM614" i="20"/>
  <c r="AM736" i="20"/>
  <c r="AM731" i="20"/>
  <c r="AM860" i="20"/>
  <c r="AM914" i="20"/>
  <c r="AM962" i="20"/>
  <c r="AM1016" i="20"/>
  <c r="AM620" i="20"/>
  <c r="AM666" i="20"/>
  <c r="AM805" i="20"/>
  <c r="AM931" i="20"/>
  <c r="AM219" i="20"/>
  <c r="AM83" i="20"/>
  <c r="AM213" i="20"/>
  <c r="AM225" i="20"/>
  <c r="AM374" i="20"/>
  <c r="AM409" i="20"/>
  <c r="AM455" i="20"/>
  <c r="AM467" i="20"/>
  <c r="AM671" i="20"/>
  <c r="AM668" i="20"/>
  <c r="AM688" i="20"/>
  <c r="AM792" i="20"/>
  <c r="AM814" i="20"/>
  <c r="AM910" i="20"/>
  <c r="AM1015" i="20"/>
  <c r="AM214" i="20"/>
  <c r="AM490" i="20"/>
  <c r="AM633" i="20"/>
  <c r="AM930" i="20"/>
  <c r="AM53" i="20"/>
  <c r="AM76" i="20"/>
  <c r="AM228" i="20"/>
  <c r="AM218" i="20"/>
  <c r="AM270" i="20"/>
  <c r="AM418" i="20"/>
  <c r="AM448" i="20"/>
  <c r="AM468" i="20"/>
  <c r="AM562" i="20"/>
  <c r="AM686" i="20"/>
  <c r="AM682" i="20"/>
  <c r="AM780" i="20"/>
  <c r="AM824" i="20"/>
  <c r="AM896" i="20"/>
  <c r="AM978" i="20"/>
  <c r="AM1034" i="20"/>
  <c r="AM233" i="20"/>
  <c r="AM543" i="20"/>
  <c r="AM821" i="20"/>
  <c r="AM37" i="20"/>
  <c r="AM168" i="20"/>
  <c r="AM138" i="20"/>
  <c r="AM188" i="20"/>
  <c r="AM313" i="20"/>
  <c r="AM348" i="20"/>
  <c r="AM384" i="20"/>
  <c r="AM537" i="20"/>
  <c r="AM559" i="20"/>
  <c r="AM610" i="20"/>
  <c r="AM642" i="20"/>
  <c r="AM751" i="20"/>
  <c r="AM782" i="20"/>
  <c r="AM950" i="20"/>
  <c r="AM932" i="20"/>
  <c r="AM984" i="20"/>
  <c r="AM77" i="20"/>
  <c r="AM347" i="20"/>
  <c r="AM672" i="20"/>
  <c r="AM901" i="20"/>
  <c r="AM200" i="20"/>
  <c r="AM146" i="20"/>
  <c r="AM196" i="20"/>
  <c r="AM365" i="20"/>
  <c r="AM356" i="20"/>
  <c r="AM392" i="20"/>
  <c r="AM576" i="20"/>
  <c r="AM567" i="20"/>
  <c r="AM618" i="20"/>
  <c r="AM650" i="20"/>
  <c r="AM770" i="20"/>
  <c r="AM790" i="20"/>
  <c r="AM853" i="20"/>
  <c r="AM989" i="20"/>
  <c r="AM992" i="20"/>
  <c r="AM55" i="20"/>
  <c r="AM396" i="20"/>
  <c r="AM577" i="20"/>
  <c r="AM815" i="20"/>
  <c r="AM580" i="20"/>
  <c r="AM844" i="20"/>
  <c r="AM898" i="20"/>
  <c r="AM1002" i="20"/>
  <c r="AM843" i="20"/>
  <c r="AM727" i="20"/>
  <c r="AM674" i="20"/>
  <c r="AM165" i="20"/>
  <c r="AM552" i="20"/>
  <c r="AM804" i="20"/>
  <c r="AM315" i="20"/>
  <c r="AM70" i="20"/>
  <c r="AM272" i="20"/>
  <c r="AM566" i="20"/>
  <c r="AM892" i="20"/>
  <c r="AM353" i="20"/>
  <c r="AM210" i="20"/>
  <c r="AM343" i="20"/>
  <c r="AM657" i="20"/>
  <c r="AM990" i="20"/>
  <c r="AM378" i="20"/>
  <c r="AM707" i="20"/>
  <c r="AM938" i="20"/>
  <c r="AM470" i="20"/>
  <c r="AM626" i="20"/>
  <c r="AM506" i="20"/>
  <c r="AM969" i="20"/>
  <c r="AM88" i="20"/>
  <c r="AM514" i="20"/>
  <c r="AM172" i="20"/>
  <c r="AM140" i="20"/>
  <c r="AM752" i="20"/>
  <c r="AM436" i="20"/>
  <c r="AM645" i="20"/>
  <c r="AM769" i="20"/>
  <c r="AM879" i="20"/>
  <c r="K45" i="14"/>
  <c r="AM41" i="20"/>
  <c r="AM56" i="20"/>
  <c r="AM198" i="20"/>
  <c r="AM317" i="20"/>
  <c r="AM246" i="20"/>
  <c r="AM394" i="20"/>
  <c r="AM424" i="20"/>
  <c r="AM444" i="20"/>
  <c r="AM538" i="20"/>
  <c r="AM656" i="20"/>
  <c r="AM721" i="20"/>
  <c r="AM754" i="20"/>
  <c r="AM800" i="20"/>
  <c r="AM872" i="20"/>
  <c r="AM954" i="20"/>
  <c r="AM1027" i="20"/>
  <c r="AM709" i="20"/>
  <c r="AM119" i="20"/>
  <c r="AM216" i="20"/>
  <c r="AM164" i="20"/>
  <c r="AM289" i="20"/>
  <c r="AM324" i="20"/>
  <c r="AM535" i="20"/>
  <c r="AM718" i="20"/>
  <c r="AM512" i="20"/>
  <c r="AM810" i="20"/>
  <c r="AM742" i="20"/>
  <c r="AM78" i="20"/>
  <c r="AM781" i="20"/>
  <c r="AM48" i="20"/>
  <c r="AM640" i="20"/>
  <c r="AM734" i="20"/>
  <c r="AM413" i="20"/>
  <c r="AM897" i="20"/>
  <c r="AM174" i="20"/>
  <c r="AM730" i="20"/>
  <c r="AM681" i="20"/>
  <c r="AM336" i="20"/>
  <c r="AM907" i="20"/>
  <c r="AM451" i="20"/>
  <c r="AM667" i="20"/>
  <c r="AM791" i="20"/>
  <c r="AM877" i="20"/>
  <c r="AM82" i="20"/>
  <c r="AM116" i="20"/>
  <c r="AM141" i="20"/>
  <c r="AM258" i="20"/>
  <c r="AM310" i="20"/>
  <c r="AM337" i="20"/>
  <c r="AM488" i="20"/>
  <c r="AM508" i="20"/>
  <c r="AM561" i="20"/>
  <c r="AM653" i="20"/>
  <c r="AM728" i="20"/>
  <c r="AM777" i="20"/>
  <c r="AM799" i="20"/>
  <c r="AM887" i="20"/>
  <c r="AM966" i="20"/>
  <c r="AM480" i="20"/>
  <c r="AM588" i="20"/>
  <c r="AM714" i="20"/>
  <c r="AM863" i="20"/>
  <c r="AM946" i="20"/>
  <c r="AM112" i="20"/>
  <c r="AM51" i="20"/>
  <c r="AM178" i="20"/>
  <c r="AM252" i="20"/>
  <c r="AM248" i="20"/>
  <c r="AM388" i="20"/>
  <c r="AM441" i="20"/>
  <c r="AM454" i="20"/>
  <c r="AM542" i="20"/>
  <c r="AM593" i="20"/>
  <c r="AM710" i="20"/>
  <c r="AM837" i="20"/>
  <c r="AM845" i="20"/>
  <c r="AM953" i="20"/>
  <c r="AM922" i="20"/>
  <c r="AM975" i="20"/>
  <c r="AM397" i="20"/>
  <c r="AM525" i="20"/>
  <c r="AM726" i="20"/>
  <c r="AM1009" i="20"/>
  <c r="AM71" i="20"/>
  <c r="AM99" i="20"/>
  <c r="AM267" i="20"/>
  <c r="AM241" i="20"/>
  <c r="AM390" i="20"/>
  <c r="AM449" i="20"/>
  <c r="AM471" i="20"/>
  <c r="AM483" i="20"/>
  <c r="AM595" i="20"/>
  <c r="AM635" i="20"/>
  <c r="AM704" i="20"/>
  <c r="AM759" i="20"/>
  <c r="AM830" i="20"/>
  <c r="AM925" i="20"/>
  <c r="AM971" i="20"/>
  <c r="AM98" i="20"/>
  <c r="AM382" i="20"/>
  <c r="AM594" i="20"/>
  <c r="AM822" i="20"/>
  <c r="AM54" i="20"/>
  <c r="AM153" i="20"/>
  <c r="AM159" i="20"/>
  <c r="AM195" i="20"/>
  <c r="AM357" i="20"/>
  <c r="AM363" i="20"/>
  <c r="AM399" i="20"/>
  <c r="AM544" i="20"/>
  <c r="AM557" i="20"/>
  <c r="AM624" i="20"/>
  <c r="AM685" i="20"/>
  <c r="AM788" i="20"/>
  <c r="AM819" i="20"/>
  <c r="AM884" i="20"/>
  <c r="AM927" i="20"/>
  <c r="AM1007" i="20"/>
  <c r="AM143" i="20"/>
  <c r="AM426" i="20"/>
  <c r="AM735" i="20"/>
  <c r="AM1008" i="20"/>
  <c r="AM72" i="20"/>
  <c r="AM185" i="20"/>
  <c r="AM167" i="20"/>
  <c r="AM203" i="20"/>
  <c r="AM421" i="20"/>
  <c r="AM371" i="20"/>
  <c r="AM407" i="20"/>
  <c r="AM568" i="20"/>
  <c r="AM565" i="20"/>
  <c r="AM662" i="20"/>
  <c r="AM693" i="20"/>
  <c r="AM812" i="20"/>
  <c r="AM827" i="20"/>
  <c r="AM933" i="20"/>
  <c r="AM934" i="20"/>
  <c r="AM1023" i="20"/>
  <c r="AM268" i="20"/>
  <c r="AM505" i="20"/>
  <c r="AM669" i="20"/>
  <c r="AM903" i="20"/>
  <c r="J45" i="14"/>
  <c r="AM66" i="20"/>
  <c r="AM100" i="20"/>
  <c r="AM389" i="20"/>
  <c r="AM242" i="20"/>
  <c r="AM294" i="20"/>
  <c r="AM321" i="20"/>
  <c r="AM472" i="20"/>
  <c r="AM492" i="20"/>
  <c r="AM545" i="20"/>
  <c r="AM637" i="20"/>
  <c r="AM706" i="20"/>
  <c r="AM761" i="20"/>
  <c r="AM848" i="20"/>
  <c r="AM871" i="20"/>
  <c r="AM967" i="20"/>
  <c r="AM1033" i="20"/>
  <c r="AM928" i="20"/>
  <c r="AM137" i="20"/>
  <c r="AM189" i="20"/>
  <c r="AM350" i="20"/>
  <c r="AM431" i="20"/>
  <c r="AM613" i="20"/>
  <c r="AM713" i="20"/>
  <c r="AM847" i="20"/>
  <c r="AM886" i="20"/>
  <c r="AM596" i="20"/>
  <c r="AM850" i="20"/>
  <c r="AM956" i="20"/>
  <c r="AM111" i="20"/>
  <c r="AM184" i="20"/>
  <c r="AM281" i="20"/>
  <c r="AM352" i="20"/>
  <c r="AM523" i="20"/>
  <c r="AM687" i="20"/>
  <c r="AM828" i="20"/>
  <c r="AM885" i="20"/>
  <c r="AM502" i="20"/>
  <c r="AM733" i="20"/>
  <c r="AM998" i="20"/>
  <c r="AM69" i="20"/>
  <c r="AM291" i="20"/>
  <c r="AM403" i="20"/>
  <c r="AM453" i="20"/>
  <c r="AM729" i="20"/>
  <c r="AM802" i="20"/>
  <c r="AM943" i="20"/>
  <c r="AM113" i="20"/>
  <c r="AM548" i="20"/>
  <c r="AM35" i="20"/>
  <c r="AM194" i="20"/>
  <c r="AM264" i="20"/>
  <c r="AM609" i="20"/>
  <c r="AM859" i="20"/>
  <c r="AM991" i="20"/>
  <c r="AM417" i="20"/>
  <c r="AM40" i="20"/>
  <c r="AM540" i="20"/>
  <c r="AM1029" i="20"/>
  <c r="AM44" i="20"/>
  <c r="AM571" i="20"/>
  <c r="AM905" i="20"/>
  <c r="AM95" i="20"/>
  <c r="AM507" i="20"/>
  <c r="AM869" i="20"/>
  <c r="AM584" i="20"/>
  <c r="AM673" i="20"/>
  <c r="AM797" i="20"/>
  <c r="AM921" i="20"/>
  <c r="AM201" i="20"/>
  <c r="AM75" i="20"/>
  <c r="AM205" i="20"/>
  <c r="AM373" i="20"/>
  <c r="AM366" i="20"/>
  <c r="AM401" i="20"/>
  <c r="AM447" i="20"/>
  <c r="AM459" i="20"/>
  <c r="AM639" i="20"/>
  <c r="AM660" i="20"/>
  <c r="AM680" i="20"/>
  <c r="AM784" i="20"/>
  <c r="AM806" i="20"/>
  <c r="AM902" i="20"/>
  <c r="AM972" i="20"/>
  <c r="AM503" i="20"/>
  <c r="AM621" i="20"/>
  <c r="AM796" i="20"/>
  <c r="AM855" i="20"/>
  <c r="AM964" i="20"/>
  <c r="AM97" i="20"/>
  <c r="AM110" i="20"/>
  <c r="AM135" i="20"/>
  <c r="AM171" i="20"/>
  <c r="AM312" i="20"/>
  <c r="AM339" i="20"/>
  <c r="AM375" i="20"/>
  <c r="AM518" i="20"/>
  <c r="AM533" i="20"/>
  <c r="AM600" i="20"/>
  <c r="AM711" i="20"/>
  <c r="AM749" i="20"/>
  <c r="AM875" i="20"/>
  <c r="AM961" i="20"/>
  <c r="AM920" i="20"/>
  <c r="AM1000" i="20"/>
  <c r="AM256" i="20"/>
  <c r="AM475" i="20"/>
  <c r="AM779" i="20"/>
  <c r="AM1032" i="20"/>
  <c r="AM136" i="20"/>
  <c r="AM130" i="20"/>
  <c r="AM180" i="20"/>
  <c r="AM305" i="20"/>
  <c r="AM340" i="20"/>
  <c r="AM376" i="20"/>
  <c r="AM536" i="20"/>
  <c r="AM551" i="20"/>
  <c r="AM602" i="20"/>
  <c r="AM634" i="20"/>
  <c r="AM743" i="20"/>
  <c r="AM774" i="20"/>
  <c r="AM918" i="20"/>
  <c r="AM909" i="20"/>
  <c r="AM976" i="20"/>
  <c r="AM118" i="20"/>
  <c r="AM411" i="20"/>
  <c r="AM631" i="20"/>
  <c r="AM866" i="20"/>
  <c r="AM38" i="20"/>
  <c r="AM93" i="20"/>
  <c r="AM243" i="20"/>
  <c r="AM221" i="20"/>
  <c r="AM271" i="20"/>
  <c r="AM425" i="20"/>
  <c r="AM442" i="20"/>
  <c r="AM477" i="20"/>
  <c r="AM564" i="20"/>
  <c r="AM647" i="20"/>
  <c r="AM692" i="20"/>
  <c r="AM763" i="20"/>
  <c r="AM826" i="20"/>
  <c r="AM882" i="20"/>
  <c r="AM949" i="20"/>
  <c r="AM1011" i="20"/>
  <c r="AM157" i="20"/>
  <c r="AM462" i="20"/>
  <c r="AM747" i="20"/>
  <c r="AM64" i="20"/>
  <c r="AM101" i="20"/>
  <c r="AM275" i="20"/>
  <c r="AM229" i="20"/>
  <c r="AM279" i="20"/>
  <c r="AM465" i="20"/>
  <c r="AM450" i="20"/>
  <c r="AM485" i="20"/>
  <c r="AM572" i="20"/>
  <c r="AM590" i="20"/>
  <c r="AM700" i="20"/>
  <c r="AM764" i="20"/>
  <c r="AM834" i="20"/>
  <c r="AM890" i="20"/>
  <c r="AM940" i="20"/>
  <c r="AM994" i="20"/>
  <c r="AM150" i="20"/>
  <c r="AM440" i="20"/>
  <c r="AM737" i="20"/>
  <c r="AM59" i="20"/>
  <c r="AM306" i="20"/>
  <c r="AM385" i="20"/>
  <c r="AM443" i="20"/>
  <c r="AM644" i="20"/>
  <c r="AM768" i="20"/>
  <c r="AM973" i="20"/>
  <c r="AM716" i="20"/>
  <c r="AM156" i="20"/>
  <c r="AM489" i="20"/>
  <c r="AM511" i="20"/>
  <c r="AM703" i="20"/>
  <c r="AM719" i="20"/>
  <c r="AM862" i="20"/>
  <c r="AM1006" i="20"/>
  <c r="AM670" i="20"/>
  <c r="AM868" i="20"/>
  <c r="AM121" i="20"/>
  <c r="AM199" i="20"/>
  <c r="AM247" i="20"/>
  <c r="AM497" i="20"/>
  <c r="AM627" i="20"/>
  <c r="AM607" i="20"/>
  <c r="AM748" i="20"/>
  <c r="AM917" i="20"/>
  <c r="AM1022" i="20"/>
  <c r="AM262" i="20"/>
  <c r="AM757" i="20"/>
  <c r="AM62" i="20"/>
  <c r="AM316" i="20"/>
  <c r="AM558" i="20"/>
  <c r="AM765" i="20"/>
  <c r="AM944" i="20"/>
  <c r="AM91" i="20"/>
  <c r="AM166" i="20"/>
  <c r="AM563" i="20"/>
  <c r="AM833" i="20"/>
  <c r="AM560" i="20"/>
  <c r="AM1020" i="20"/>
  <c r="AM123" i="20"/>
  <c r="AM619" i="20"/>
  <c r="U33" i="14"/>
  <c r="W33" i="14" s="1"/>
  <c r="AM33" i="14"/>
  <c r="AA33" i="14"/>
  <c r="AC33" i="14" s="1"/>
  <c r="AG33" i="14"/>
  <c r="AI33" i="14" s="1"/>
  <c r="AA987" i="20"/>
  <c r="AA990" i="20"/>
  <c r="AA923" i="20"/>
  <c r="AA875" i="20"/>
  <c r="AA855" i="20"/>
  <c r="AA821" i="20"/>
  <c r="AA789" i="20"/>
  <c r="AA739" i="20"/>
  <c r="AA775" i="20"/>
  <c r="AA618" i="20"/>
  <c r="AA629" i="20"/>
  <c r="AA554" i="20"/>
  <c r="AA521" i="20"/>
  <c r="AA451" i="20"/>
  <c r="AA371" i="20"/>
  <c r="AA414" i="20"/>
  <c r="AA328" i="20"/>
  <c r="AA243" i="20"/>
  <c r="AA278" i="20"/>
  <c r="AA168" i="20"/>
  <c r="AA155" i="20"/>
  <c r="AA80" i="20"/>
  <c r="AA288" i="20"/>
  <c r="AA109" i="20"/>
  <c r="AA1026" i="20"/>
  <c r="AA951" i="20"/>
  <c r="AA882" i="20"/>
  <c r="AA887" i="20"/>
  <c r="AA813" i="20"/>
  <c r="AA796" i="20"/>
  <c r="AA832" i="20"/>
  <c r="AA678" i="20"/>
  <c r="AA630" i="20"/>
  <c r="AA610" i="20"/>
  <c r="AA617" i="20"/>
  <c r="AA568" i="20"/>
  <c r="AA528" i="20"/>
  <c r="AA450" i="20"/>
  <c r="AA470" i="20"/>
  <c r="AA421" i="20"/>
  <c r="AA384" i="20"/>
  <c r="AA299" i="20"/>
  <c r="AA329" i="20"/>
  <c r="AA175" i="20"/>
  <c r="AA280" i="20"/>
  <c r="AA134" i="20"/>
  <c r="AA81" i="20"/>
  <c r="AA110" i="20"/>
  <c r="AA1013" i="20"/>
  <c r="AA977" i="20"/>
  <c r="AA925" i="20"/>
  <c r="AA876" i="20"/>
  <c r="AA864" i="20"/>
  <c r="AA833" i="20"/>
  <c r="AA727" i="20"/>
  <c r="AA693" i="20"/>
  <c r="AA653" i="20"/>
  <c r="AA603" i="20"/>
  <c r="AA582" i="20"/>
  <c r="AA539" i="20"/>
  <c r="AA457" i="20"/>
  <c r="AA428" i="20"/>
  <c r="AA469" i="20"/>
  <c r="AA343" i="20"/>
  <c r="AA258" i="20"/>
  <c r="AA277" i="20"/>
  <c r="AA337" i="20"/>
  <c r="AA255" i="20"/>
  <c r="AA206" i="20"/>
  <c r="AA89" i="20"/>
  <c r="AA118" i="20"/>
  <c r="AA56" i="20"/>
  <c r="AA1022" i="20"/>
  <c r="AA976" i="20"/>
  <c r="AA966" i="20"/>
  <c r="AA868" i="20"/>
  <c r="AA850" i="20"/>
  <c r="AA808" i="20"/>
  <c r="AA750" i="20"/>
  <c r="AA731" i="20"/>
  <c r="AA725" i="20"/>
  <c r="AA665" i="20"/>
  <c r="AA627" i="20"/>
  <c r="AA567" i="20"/>
  <c r="AA464" i="20"/>
  <c r="AA507" i="20"/>
  <c r="AA426" i="20"/>
  <c r="AA357" i="20"/>
  <c r="AA335" i="20"/>
  <c r="AA250" i="20"/>
  <c r="AA269" i="20"/>
  <c r="AA311" i="20"/>
  <c r="AA162" i="20"/>
  <c r="AA103" i="20"/>
  <c r="AA57" i="20"/>
  <c r="AA196" i="20"/>
  <c r="AA1030" i="20"/>
  <c r="AA984" i="20"/>
  <c r="AA905" i="20"/>
  <c r="AA911" i="20"/>
  <c r="AA806" i="20"/>
  <c r="AA758" i="20"/>
  <c r="AA730" i="20"/>
  <c r="AA680" i="20"/>
  <c r="AA660" i="20"/>
  <c r="AA581" i="20"/>
  <c r="AA561" i="20"/>
  <c r="AA536" i="20"/>
  <c r="AA515" i="20"/>
  <c r="AA453" i="20"/>
  <c r="AA365" i="20"/>
  <c r="AA386" i="20"/>
  <c r="AA292" i="20"/>
  <c r="AA417" i="20"/>
  <c r="AA272" i="20"/>
  <c r="AA170" i="20"/>
  <c r="AA165" i="20"/>
  <c r="AA58" i="20"/>
  <c r="AA979" i="20"/>
  <c r="AA978" i="20"/>
  <c r="AA897" i="20"/>
  <c r="AA879" i="20"/>
  <c r="AA828" i="20"/>
  <c r="AA802" i="20"/>
  <c r="AA728" i="20"/>
  <c r="AA685" i="20"/>
  <c r="AA645" i="20"/>
  <c r="AA595" i="20"/>
  <c r="AA573" i="20"/>
  <c r="AA553" i="20"/>
  <c r="AA513" i="20"/>
  <c r="AA443" i="20"/>
  <c r="AA363" i="20"/>
  <c r="AA406" i="20"/>
  <c r="AA548" i="20"/>
  <c r="AA235" i="20"/>
  <c r="AA270" i="20"/>
  <c r="AA240" i="20"/>
  <c r="AA161" i="20"/>
  <c r="AA198" i="20"/>
  <c r="AA212" i="20"/>
  <c r="AA75" i="20"/>
  <c r="AA68" i="20"/>
  <c r="AA1033" i="20"/>
  <c r="AA945" i="20"/>
  <c r="AA890" i="20"/>
  <c r="AA853" i="20"/>
  <c r="AA836" i="20"/>
  <c r="AA809" i="20"/>
  <c r="AA721" i="20"/>
  <c r="AA679" i="20"/>
  <c r="AA673" i="20"/>
  <c r="AA658" i="20"/>
  <c r="AA576" i="20"/>
  <c r="AA472" i="20"/>
  <c r="AA492" i="20"/>
  <c r="AA525" i="20"/>
  <c r="AA350" i="20"/>
  <c r="AA361" i="20"/>
  <c r="AA228" i="20"/>
  <c r="AA273" i="20"/>
  <c r="AA169" i="20"/>
  <c r="AA142" i="20"/>
  <c r="AA122" i="20"/>
  <c r="AA55" i="20"/>
  <c r="AA44" i="20"/>
  <c r="AA1027" i="20"/>
  <c r="AA970" i="20"/>
  <c r="AA954" i="20"/>
  <c r="AA867" i="20"/>
  <c r="AA888" i="20"/>
  <c r="AA859" i="20"/>
  <c r="AA781" i="20"/>
  <c r="AA722" i="20"/>
  <c r="AA805" i="20"/>
  <c r="AA672" i="20"/>
  <c r="AA643" i="20"/>
  <c r="AA574" i="20"/>
  <c r="AA564" i="20"/>
  <c r="AA449" i="20"/>
  <c r="AA484" i="20"/>
  <c r="AA461" i="20"/>
  <c r="AA342" i="20"/>
  <c r="AA314" i="20"/>
  <c r="AA220" i="20"/>
  <c r="AA265" i="20"/>
  <c r="AA223" i="20"/>
  <c r="AA147" i="20"/>
  <c r="AA72" i="20"/>
  <c r="AA188" i="20"/>
  <c r="AA77" i="20"/>
  <c r="AA52" i="20"/>
  <c r="AA998" i="20"/>
  <c r="AA957" i="20"/>
  <c r="AA919" i="20"/>
  <c r="AA869" i="20"/>
  <c r="AA843" i="20"/>
  <c r="AA816" i="20"/>
  <c r="AA736" i="20"/>
  <c r="AA686" i="20"/>
  <c r="AA638" i="20"/>
  <c r="AA706" i="20"/>
  <c r="AA575" i="20"/>
  <c r="AA479" i="20"/>
  <c r="AA458" i="20"/>
  <c r="AA478" i="20"/>
  <c r="AA380" i="20"/>
  <c r="AA407" i="20"/>
  <c r="AA307" i="20"/>
  <c r="AA393" i="20"/>
  <c r="AA183" i="20"/>
  <c r="AA312" i="20"/>
  <c r="AA111" i="20"/>
  <c r="AA256" i="20"/>
  <c r="AA83" i="20"/>
  <c r="AA320" i="20"/>
  <c r="AA1025" i="20"/>
  <c r="AA991" i="20"/>
  <c r="AA917" i="20"/>
  <c r="AA916" i="20"/>
  <c r="AA835" i="20"/>
  <c r="AA794" i="20"/>
  <c r="AA719" i="20"/>
  <c r="AA684" i="20"/>
  <c r="AA776" i="20"/>
  <c r="AA652" i="20"/>
  <c r="AA623" i="20"/>
  <c r="AA546" i="20"/>
  <c r="AA471" i="20"/>
  <c r="AA514" i="20"/>
  <c r="AA556" i="20"/>
  <c r="AA372" i="20"/>
  <c r="AA399" i="20"/>
  <c r="AA378" i="20"/>
  <c r="AA284" i="20"/>
  <c r="AA353" i="20"/>
  <c r="AA160" i="20"/>
  <c r="AA211" i="20"/>
  <c r="AA133" i="20"/>
  <c r="AA114" i="20"/>
  <c r="AA51" i="20"/>
  <c r="AA61" i="20"/>
  <c r="AA995" i="20"/>
  <c r="AA840" i="20"/>
  <c r="AA692" i="20"/>
  <c r="AA690" i="20"/>
  <c r="AA625" i="20"/>
  <c r="AA522" i="20"/>
  <c r="AA392" i="20"/>
  <c r="AA231" i="20"/>
  <c r="AA937" i="20"/>
  <c r="AA132" i="20"/>
  <c r="AA1032" i="20"/>
  <c r="AA141" i="20"/>
  <c r="AA163" i="20"/>
  <c r="AA191" i="20"/>
  <c r="AA300" i="20"/>
  <c r="AA351" i="20"/>
  <c r="AA379" i="20"/>
  <c r="AA530" i="20"/>
  <c r="AA569" i="20"/>
  <c r="AA596" i="20"/>
  <c r="AA681" i="20"/>
  <c r="AA729" i="20"/>
  <c r="AA807" i="20"/>
  <c r="AA870" i="20"/>
  <c r="AA931" i="20"/>
  <c r="AA1003" i="20"/>
  <c r="AA74" i="20"/>
  <c r="AA232" i="20"/>
  <c r="AA135" i="20"/>
  <c r="AA244" i="20"/>
  <c r="AA408" i="20"/>
  <c r="AA323" i="20"/>
  <c r="AA474" i="20"/>
  <c r="AA570" i="20"/>
  <c r="AA589" i="20"/>
  <c r="AA669" i="20"/>
  <c r="AA746" i="20"/>
  <c r="AA769" i="20"/>
  <c r="AA872" i="20"/>
  <c r="AA935" i="20"/>
  <c r="AA994" i="20"/>
  <c r="AA189" i="20"/>
  <c r="AA130" i="20"/>
  <c r="AA233" i="20"/>
  <c r="AA267" i="20"/>
  <c r="AA485" i="20"/>
  <c r="AA438" i="20"/>
  <c r="AA481" i="20"/>
  <c r="AA535" i="20"/>
  <c r="AA635" i="20"/>
  <c r="AA704" i="20"/>
  <c r="AA760" i="20"/>
  <c r="AA830" i="20"/>
  <c r="AA893" i="20"/>
  <c r="AA936" i="20"/>
  <c r="AA1034" i="20"/>
  <c r="AA82" i="20"/>
  <c r="AA213" i="20"/>
  <c r="AA50" i="20"/>
  <c r="AA202" i="20"/>
  <c r="AA305" i="20"/>
  <c r="AA226" i="20"/>
  <c r="AA382" i="20"/>
  <c r="AA510" i="20"/>
  <c r="AA440" i="20"/>
  <c r="AA550" i="20"/>
  <c r="AA628" i="20"/>
  <c r="AA711" i="20"/>
  <c r="AA726" i="20"/>
  <c r="AA804" i="20"/>
  <c r="AA908" i="20"/>
  <c r="AA974" i="20"/>
  <c r="AA1015" i="20"/>
  <c r="AA131" i="20"/>
  <c r="AA159" i="20"/>
  <c r="AA268" i="20"/>
  <c r="AA493" i="20"/>
  <c r="AA347" i="20"/>
  <c r="AA498" i="20"/>
  <c r="AA537" i="20"/>
  <c r="AA613" i="20"/>
  <c r="AA707" i="20"/>
  <c r="AA767" i="20"/>
  <c r="AA793" i="20"/>
  <c r="AA852" i="20"/>
  <c r="AA924" i="20"/>
  <c r="AA1004" i="20"/>
  <c r="AA98" i="20"/>
  <c r="AA156" i="20"/>
  <c r="AA224" i="20"/>
  <c r="AA152" i="20"/>
  <c r="AA509" i="20"/>
  <c r="AA527" i="20"/>
  <c r="AA795" i="20"/>
  <c r="AA381" i="20"/>
  <c r="AA427" i="20"/>
  <c r="AA526" i="20"/>
  <c r="AA1031" i="20"/>
  <c r="AA336" i="20"/>
  <c r="AA229" i="20"/>
  <c r="AA647" i="20"/>
  <c r="AA181" i="20"/>
  <c r="AA578" i="20"/>
  <c r="AA940" i="20"/>
  <c r="AA187" i="20"/>
  <c r="AA634" i="20"/>
  <c r="AA947" i="20"/>
  <c r="AA356" i="20"/>
  <c r="AA801" i="20"/>
  <c r="AA94" i="20"/>
  <c r="AA476" i="20"/>
  <c r="AA962" i="20"/>
  <c r="AA48" i="20"/>
  <c r="AA97" i="20"/>
  <c r="AA263" i="20"/>
  <c r="AA437" i="20"/>
  <c r="AA251" i="20"/>
  <c r="AA415" i="20"/>
  <c r="AA517" i="20"/>
  <c r="AA465" i="20"/>
  <c r="AA583" i="20"/>
  <c r="AA611" i="20"/>
  <c r="AA688" i="20"/>
  <c r="AA744" i="20"/>
  <c r="AA814" i="20"/>
  <c r="AA877" i="20"/>
  <c r="AA953" i="20"/>
  <c r="AA1006" i="20"/>
  <c r="AA93" i="20"/>
  <c r="AA173" i="20"/>
  <c r="AA171" i="20"/>
  <c r="AA199" i="20"/>
  <c r="AA308" i="20"/>
  <c r="AA359" i="20"/>
  <c r="AA387" i="20"/>
  <c r="AA532" i="20"/>
  <c r="AA577" i="20"/>
  <c r="AA604" i="20"/>
  <c r="AA689" i="20"/>
  <c r="AA737" i="20"/>
  <c r="AA815" i="20"/>
  <c r="AA878" i="20"/>
  <c r="AA956" i="20"/>
  <c r="AA1011" i="20"/>
  <c r="AA41" i="20"/>
  <c r="AA194" i="20"/>
  <c r="AA297" i="20"/>
  <c r="AA218" i="20"/>
  <c r="AA374" i="20"/>
  <c r="AA502" i="20"/>
  <c r="AA432" i="20"/>
  <c r="AA542" i="20"/>
  <c r="AA674" i="20"/>
  <c r="AA703" i="20"/>
  <c r="AA751" i="20"/>
  <c r="AA845" i="20"/>
  <c r="AA900" i="20"/>
  <c r="AA950" i="20"/>
  <c r="AA205" i="20"/>
  <c r="AA86" i="20"/>
  <c r="AA112" i="20"/>
  <c r="AA137" i="20"/>
  <c r="AA246" i="20"/>
  <c r="AA290" i="20"/>
  <c r="AA333" i="20"/>
  <c r="AA460" i="20"/>
  <c r="AA504" i="20"/>
  <c r="AA549" i="20"/>
  <c r="AA641" i="20"/>
  <c r="AA718" i="20"/>
  <c r="AA849" i="20"/>
  <c r="AA811" i="20"/>
  <c r="AA907" i="20"/>
  <c r="AA971" i="20"/>
  <c r="AA69" i="20"/>
  <c r="AA195" i="20"/>
  <c r="AA247" i="20"/>
  <c r="AA219" i="20"/>
  <c r="AA383" i="20"/>
  <c r="AA411" i="20"/>
  <c r="AA433" i="20"/>
  <c r="AA552" i="20"/>
  <c r="AA650" i="20"/>
  <c r="AA713" i="20"/>
  <c r="AA757" i="20"/>
  <c r="AA839" i="20"/>
  <c r="AA902" i="20"/>
  <c r="AA955" i="20"/>
  <c r="AA999" i="20"/>
  <c r="AA65" i="20"/>
  <c r="AA100" i="20"/>
  <c r="AA53" i="20"/>
  <c r="AA190" i="20"/>
  <c r="AA216" i="20"/>
  <c r="AA385" i="20"/>
  <c r="AA376" i="20"/>
  <c r="AA424" i="20"/>
  <c r="AA442" i="20"/>
  <c r="AA538" i="20"/>
  <c r="AA622" i="20"/>
  <c r="AA637" i="20"/>
  <c r="AA792" i="20"/>
  <c r="AA786" i="20"/>
  <c r="AA862" i="20"/>
  <c r="AA982" i="20"/>
  <c r="AA1005" i="20"/>
  <c r="AA287" i="20"/>
  <c r="AA394" i="20"/>
  <c r="AA487" i="20"/>
  <c r="AA700" i="20"/>
  <c r="AA913" i="20"/>
  <c r="AA294" i="20"/>
  <c r="AA431" i="20"/>
  <c r="AA709" i="20"/>
  <c r="AA961" i="20"/>
  <c r="AA301" i="20"/>
  <c r="AA563" i="20"/>
  <c r="AA912" i="20"/>
  <c r="AA108" i="20"/>
  <c r="AA429" i="20"/>
  <c r="AA732" i="20"/>
  <c r="AA996" i="20"/>
  <c r="AA405" i="20"/>
  <c r="AA774" i="20"/>
  <c r="AA43" i="20"/>
  <c r="AA248" i="20"/>
  <c r="AA398" i="20"/>
  <c r="AA825" i="20"/>
  <c r="AA972" i="20"/>
  <c r="AA176" i="20"/>
  <c r="AA547" i="20"/>
  <c r="AA848" i="20"/>
  <c r="AA99" i="20"/>
  <c r="AA332" i="20"/>
  <c r="AA866" i="20"/>
  <c r="AA143" i="20"/>
  <c r="AA597" i="20"/>
  <c r="AA986" i="20"/>
  <c r="AA215" i="20"/>
  <c r="AA425" i="20"/>
  <c r="AA831" i="20"/>
  <c r="AA144" i="20"/>
  <c r="AA607" i="20"/>
  <c r="AA975" i="20"/>
  <c r="AA262" i="20"/>
  <c r="AA565" i="20"/>
  <c r="AA874" i="20"/>
  <c r="AA39" i="20"/>
  <c r="AA38" i="20"/>
  <c r="AA178" i="20"/>
  <c r="AA281" i="20"/>
  <c r="AA315" i="20"/>
  <c r="AA358" i="20"/>
  <c r="AA486" i="20"/>
  <c r="AA529" i="20"/>
  <c r="AA608" i="20"/>
  <c r="AA626" i="20"/>
  <c r="AA687" i="20"/>
  <c r="AA735" i="20"/>
  <c r="AA829" i="20"/>
  <c r="AA884" i="20"/>
  <c r="AA1001" i="20"/>
  <c r="AA1016" i="20"/>
  <c r="AA84" i="20"/>
  <c r="AA105" i="20"/>
  <c r="AA295" i="20"/>
  <c r="AA225" i="20"/>
  <c r="AA259" i="20"/>
  <c r="AA423" i="20"/>
  <c r="AA430" i="20"/>
  <c r="AA473" i="20"/>
  <c r="AA616" i="20"/>
  <c r="AA619" i="20"/>
  <c r="AA696" i="20"/>
  <c r="AA752" i="20"/>
  <c r="AA822" i="20"/>
  <c r="AA885" i="20"/>
  <c r="AA965" i="20"/>
  <c r="AA1014" i="20"/>
  <c r="AA113" i="20"/>
  <c r="AA129" i="20"/>
  <c r="AA238" i="20"/>
  <c r="AA282" i="20"/>
  <c r="AA325" i="20"/>
  <c r="AA452" i="20"/>
  <c r="AA496" i="20"/>
  <c r="AA541" i="20"/>
  <c r="AA633" i="20"/>
  <c r="AA710" i="20"/>
  <c r="AA817" i="20"/>
  <c r="AA803" i="20"/>
  <c r="AA899" i="20"/>
  <c r="AA963" i="20"/>
  <c r="AA92" i="20"/>
  <c r="AA46" i="20"/>
  <c r="AA303" i="20"/>
  <c r="AA79" i="20"/>
  <c r="AA201" i="20"/>
  <c r="AA310" i="20"/>
  <c r="AA354" i="20"/>
  <c r="AA397" i="20"/>
  <c r="AA524" i="20"/>
  <c r="AA447" i="20"/>
  <c r="AA593" i="20"/>
  <c r="AA648" i="20"/>
  <c r="AA733" i="20"/>
  <c r="AA772" i="20"/>
  <c r="AA826" i="20"/>
  <c r="AA873" i="20"/>
  <c r="AA1010" i="20"/>
  <c r="AA59" i="20"/>
  <c r="AA146" i="20"/>
  <c r="AA249" i="20"/>
  <c r="AA283" i="20"/>
  <c r="AA326" i="20"/>
  <c r="AA454" i="20"/>
  <c r="AA497" i="20"/>
  <c r="AA551" i="20"/>
  <c r="AA594" i="20"/>
  <c r="AA724" i="20"/>
  <c r="AA783" i="20"/>
  <c r="AA846" i="20"/>
  <c r="AA909" i="20"/>
  <c r="AA952" i="20"/>
  <c r="AA1028" i="20"/>
  <c r="AA54" i="20"/>
  <c r="AA117" i="20"/>
  <c r="AA106" i="20"/>
  <c r="AA139" i="20"/>
  <c r="AA167" i="20"/>
  <c r="AA276" i="20"/>
  <c r="AA327" i="20"/>
  <c r="AA355" i="20"/>
  <c r="AA506" i="20"/>
  <c r="AA545" i="20"/>
  <c r="AA621" i="20"/>
  <c r="AA715" i="20"/>
  <c r="AA768" i="20"/>
  <c r="AA800" i="20"/>
  <c r="AA860" i="20"/>
  <c r="AA932" i="20"/>
  <c r="AA1012" i="20"/>
  <c r="AA119" i="20"/>
  <c r="AA157" i="20"/>
  <c r="AA592" i="20"/>
  <c r="AA906" i="20"/>
  <c r="AA192" i="20"/>
  <c r="AA404" i="20"/>
  <c r="AA759" i="20"/>
  <c r="AA989" i="20"/>
  <c r="AA296" i="20"/>
  <c r="AA339" i="20"/>
  <c r="AA766" i="20"/>
  <c r="AA120" i="20"/>
  <c r="AA455" i="20"/>
  <c r="AA881" i="20"/>
  <c r="AA64" i="20"/>
  <c r="AA456" i="20"/>
  <c r="AA742" i="20"/>
  <c r="AA285" i="20"/>
  <c r="AA927" i="20"/>
  <c r="AA402" i="20"/>
  <c r="AA708" i="20"/>
  <c r="AA252" i="20"/>
  <c r="AA699" i="20"/>
  <c r="AA620" i="20"/>
  <c r="AA445" i="20"/>
  <c r="AA787" i="20"/>
  <c r="AA128" i="20"/>
  <c r="AA657" i="20"/>
  <c r="AA62" i="20"/>
  <c r="AA88" i="20"/>
  <c r="AA345" i="20"/>
  <c r="AA222" i="20"/>
  <c r="AA266" i="20"/>
  <c r="AA422" i="20"/>
  <c r="AA436" i="20"/>
  <c r="AA480" i="20"/>
  <c r="AA584" i="20"/>
  <c r="AA668" i="20"/>
  <c r="AA694" i="20"/>
  <c r="AA798" i="20"/>
  <c r="AA844" i="20"/>
  <c r="AA883" i="20"/>
  <c r="AA985" i="20"/>
  <c r="AA1021" i="20"/>
  <c r="AA76" i="20"/>
  <c r="AA42" i="20"/>
  <c r="AA186" i="20"/>
  <c r="AA289" i="20"/>
  <c r="AA369" i="20"/>
  <c r="AA366" i="20"/>
  <c r="AA494" i="20"/>
  <c r="AA580" i="20"/>
  <c r="AA534" i="20"/>
  <c r="AA642" i="20"/>
  <c r="AA695" i="20"/>
  <c r="AA743" i="20"/>
  <c r="AA837" i="20"/>
  <c r="AA892" i="20"/>
  <c r="AA942" i="20"/>
  <c r="AA1024" i="20"/>
  <c r="AA104" i="20"/>
  <c r="AA193" i="20"/>
  <c r="AA302" i="20"/>
  <c r="AA346" i="20"/>
  <c r="AA389" i="20"/>
  <c r="AA516" i="20"/>
  <c r="AA439" i="20"/>
  <c r="AA585" i="20"/>
  <c r="AA640" i="20"/>
  <c r="AA717" i="20"/>
  <c r="AA764" i="20"/>
  <c r="AA818" i="20"/>
  <c r="AA914" i="20"/>
  <c r="AA969" i="20"/>
  <c r="AA125" i="20"/>
  <c r="AA140" i="20"/>
  <c r="AA115" i="20"/>
  <c r="AA172" i="20"/>
  <c r="AA136" i="20"/>
  <c r="AA245" i="20"/>
  <c r="AA418" i="20"/>
  <c r="AA348" i="20"/>
  <c r="AA483" i="20"/>
  <c r="AA511" i="20"/>
  <c r="AA599" i="20"/>
  <c r="AA663" i="20"/>
  <c r="AA740" i="20"/>
  <c r="AA779" i="20"/>
  <c r="AA903" i="20"/>
  <c r="AA922" i="20"/>
  <c r="AA1018" i="20"/>
  <c r="AA49" i="20"/>
  <c r="AA210" i="20"/>
  <c r="AA313" i="20"/>
  <c r="AA234" i="20"/>
  <c r="AA390" i="20"/>
  <c r="AA518" i="20"/>
  <c r="AA448" i="20"/>
  <c r="AA558" i="20"/>
  <c r="AA636" i="20"/>
  <c r="AA741" i="20"/>
  <c r="AA734" i="20"/>
  <c r="AA812" i="20"/>
  <c r="AA928" i="20"/>
  <c r="AA964" i="20"/>
  <c r="AA1023" i="20"/>
  <c r="AA85" i="20"/>
  <c r="AA87" i="20"/>
  <c r="AA40" i="20"/>
  <c r="AA73" i="20"/>
  <c r="AA203" i="20"/>
  <c r="AA279" i="20"/>
  <c r="AA227" i="20"/>
  <c r="AA391" i="20"/>
  <c r="AA419" i="20"/>
  <c r="AA441" i="20"/>
  <c r="AA560" i="20"/>
  <c r="AA587" i="20"/>
  <c r="AA749" i="20"/>
  <c r="AA720" i="20"/>
  <c r="AA847" i="20"/>
  <c r="AA910" i="20"/>
  <c r="AA973" i="20"/>
  <c r="AA1007" i="20"/>
  <c r="AA91" i="20"/>
  <c r="AA324" i="20"/>
  <c r="AA659" i="20"/>
  <c r="AA841" i="20"/>
  <c r="AA959" i="20"/>
  <c r="AA338" i="20"/>
  <c r="AA632" i="20"/>
  <c r="AA810" i="20"/>
  <c r="AA60" i="20"/>
  <c r="AA352" i="20"/>
  <c r="AA598" i="20"/>
  <c r="AA926" i="20"/>
  <c r="AA164" i="20"/>
  <c r="AA260" i="20"/>
  <c r="AA605" i="20"/>
  <c r="AA941" i="20"/>
  <c r="AA362" i="20"/>
  <c r="AA780" i="20"/>
  <c r="AA388" i="20"/>
  <c r="AA523" i="20"/>
  <c r="AA747" i="20"/>
  <c r="AA467" i="20"/>
  <c r="AA763" i="20"/>
  <c r="AA264" i="20"/>
  <c r="AA482" i="20"/>
  <c r="AA904" i="20"/>
  <c r="AA239" i="20"/>
  <c r="AA403" i="20"/>
  <c r="AA894" i="20"/>
  <c r="AA253" i="20"/>
  <c r="AA671" i="20"/>
  <c r="K33" i="14"/>
  <c r="AA102" i="20"/>
  <c r="AA349" i="20"/>
  <c r="AA677" i="20"/>
  <c r="AA126" i="20"/>
  <c r="AA197" i="20"/>
  <c r="AA177" i="20"/>
  <c r="AA286" i="20"/>
  <c r="AA330" i="20"/>
  <c r="AA373" i="20"/>
  <c r="AA500" i="20"/>
  <c r="AA572" i="20"/>
  <c r="AA586" i="20"/>
  <c r="AA683" i="20"/>
  <c r="AA701" i="20"/>
  <c r="AA797" i="20"/>
  <c r="AA896" i="20"/>
  <c r="AA898" i="20"/>
  <c r="AA1002" i="20"/>
  <c r="AA70" i="20"/>
  <c r="AA96" i="20"/>
  <c r="AA501" i="20"/>
  <c r="AA230" i="20"/>
  <c r="AA274" i="20"/>
  <c r="AA477" i="20"/>
  <c r="AA444" i="20"/>
  <c r="AA488" i="20"/>
  <c r="AA600" i="20"/>
  <c r="AA714" i="20"/>
  <c r="AA702" i="20"/>
  <c r="AA799" i="20"/>
  <c r="AA895" i="20"/>
  <c r="AA891" i="20"/>
  <c r="AA1009" i="20"/>
  <c r="AA1029" i="20"/>
  <c r="AA71" i="20"/>
  <c r="AA401" i="20"/>
  <c r="AA237" i="20"/>
  <c r="AA410" i="20"/>
  <c r="AA340" i="20"/>
  <c r="AA475" i="20"/>
  <c r="AA503" i="20"/>
  <c r="AA591" i="20"/>
  <c r="AA655" i="20"/>
  <c r="AA716" i="20"/>
  <c r="AA771" i="20"/>
  <c r="AA871" i="20"/>
  <c r="AA921" i="20"/>
  <c r="AA992" i="20"/>
  <c r="F63" i="14"/>
  <c r="AA124" i="20"/>
  <c r="AA271" i="20"/>
  <c r="AA45" i="20"/>
  <c r="AA174" i="20"/>
  <c r="AA200" i="20"/>
  <c r="AA309" i="20"/>
  <c r="AA360" i="20"/>
  <c r="AA412" i="20"/>
  <c r="AA631" i="20"/>
  <c r="AA571" i="20"/>
  <c r="AA606" i="20"/>
  <c r="AA670" i="20"/>
  <c r="AA790" i="20"/>
  <c r="AA770" i="20"/>
  <c r="AA958" i="20"/>
  <c r="AA934" i="20"/>
  <c r="AA980" i="20"/>
  <c r="AA148" i="20"/>
  <c r="AA145" i="20"/>
  <c r="AA254" i="20"/>
  <c r="AA298" i="20"/>
  <c r="AA341" i="20"/>
  <c r="AA468" i="20"/>
  <c r="AA512" i="20"/>
  <c r="AA557" i="20"/>
  <c r="AA649" i="20"/>
  <c r="AA748" i="20"/>
  <c r="AA765" i="20"/>
  <c r="AA819" i="20"/>
  <c r="AA915" i="20"/>
  <c r="AA997" i="20"/>
  <c r="AA35" i="20"/>
  <c r="AA101" i="20"/>
  <c r="AA180" i="20"/>
  <c r="AA154" i="20"/>
  <c r="AA257" i="20"/>
  <c r="AA291" i="20"/>
  <c r="AA334" i="20"/>
  <c r="AA462" i="20"/>
  <c r="AA505" i="20"/>
  <c r="AA559" i="20"/>
  <c r="AA602" i="20"/>
  <c r="AA756" i="20"/>
  <c r="AA784" i="20"/>
  <c r="AA851" i="20"/>
  <c r="AA930" i="20"/>
  <c r="AA943" i="20"/>
  <c r="AA1017" i="20"/>
  <c r="AA221" i="20"/>
  <c r="AA459" i="20"/>
  <c r="AA639" i="20"/>
  <c r="AA858" i="20"/>
  <c r="I33" i="14"/>
  <c r="AA185" i="20"/>
  <c r="AA508" i="20"/>
  <c r="AA824" i="20"/>
  <c r="AA166" i="20"/>
  <c r="AA588" i="20"/>
  <c r="AA762" i="20"/>
  <c r="AA151" i="20"/>
  <c r="AA666" i="20"/>
  <c r="AA785" i="20"/>
  <c r="AA318" i="20"/>
  <c r="AA656" i="20"/>
  <c r="AA960" i="20"/>
  <c r="AA47" i="20"/>
  <c r="AA322" i="20"/>
  <c r="AA566" i="20"/>
  <c r="AA820" i="20"/>
  <c r="AA409" i="20"/>
  <c r="AA651" i="20"/>
  <c r="AA863" i="20"/>
  <c r="AA127" i="20"/>
  <c r="AA495" i="20"/>
  <c r="AA920" i="20"/>
  <c r="AA331" i="20"/>
  <c r="AA777" i="20"/>
  <c r="AA149" i="20"/>
  <c r="AA375" i="20"/>
  <c r="AA705" i="20"/>
  <c r="AA204" i="20"/>
  <c r="AA519" i="20"/>
  <c r="AA948" i="20"/>
  <c r="AA153" i="20"/>
  <c r="AA520" i="20"/>
  <c r="AA827" i="20"/>
  <c r="AA66" i="20"/>
  <c r="AA214" i="20"/>
  <c r="AA304" i="20"/>
  <c r="AA236" i="20"/>
  <c r="AA400" i="20"/>
  <c r="AA544" i="20"/>
  <c r="AA466" i="20"/>
  <c r="AA562" i="20"/>
  <c r="AA698" i="20"/>
  <c r="AA661" i="20"/>
  <c r="AA738" i="20"/>
  <c r="AA761" i="20"/>
  <c r="AA861" i="20"/>
  <c r="AA933" i="20"/>
  <c r="AA993" i="20"/>
  <c r="AA37" i="20"/>
  <c r="AA158" i="20"/>
  <c r="AA184" i="20"/>
  <c r="AA293" i="20"/>
  <c r="AA344" i="20"/>
  <c r="AA396" i="20"/>
  <c r="AA531" i="20"/>
  <c r="AA555" i="20"/>
  <c r="AA590" i="20"/>
  <c r="AA654" i="20"/>
  <c r="AA755" i="20"/>
  <c r="AA856" i="20"/>
  <c r="AA880" i="20"/>
  <c r="AA918" i="20"/>
  <c r="AA981" i="20"/>
  <c r="AA116" i="20"/>
  <c r="AA179" i="20"/>
  <c r="AA207" i="20"/>
  <c r="AA316" i="20"/>
  <c r="AA367" i="20"/>
  <c r="AA395" i="20"/>
  <c r="AA533" i="20"/>
  <c r="AA624" i="20"/>
  <c r="AA612" i="20"/>
  <c r="AA697" i="20"/>
  <c r="AA745" i="20"/>
  <c r="AA823" i="20"/>
  <c r="AA886" i="20"/>
  <c r="AA939" i="20"/>
  <c r="AA1000" i="20"/>
  <c r="AA107" i="20"/>
  <c r="AA36" i="20"/>
  <c r="AA121" i="20"/>
  <c r="AA138" i="20"/>
  <c r="AA241" i="20"/>
  <c r="AA275" i="20"/>
  <c r="AA540" i="20"/>
  <c r="AA446" i="20"/>
  <c r="AA489" i="20"/>
  <c r="AA543" i="20"/>
  <c r="AA667" i="20"/>
  <c r="AA712" i="20"/>
  <c r="AA782" i="20"/>
  <c r="AA838" i="20"/>
  <c r="AA901" i="20"/>
  <c r="AA944" i="20"/>
  <c r="AA1020" i="20"/>
  <c r="AA182" i="20"/>
  <c r="AA208" i="20"/>
  <c r="AA317" i="20"/>
  <c r="AA368" i="20"/>
  <c r="AA420" i="20"/>
  <c r="AA434" i="20"/>
  <c r="AA579" i="20"/>
  <c r="AA614" i="20"/>
  <c r="AA682" i="20"/>
  <c r="AA791" i="20"/>
  <c r="AA778" i="20"/>
  <c r="AA854" i="20"/>
  <c r="AA938" i="20"/>
  <c r="AA988" i="20"/>
  <c r="AA123" i="20"/>
  <c r="AA67" i="20"/>
  <c r="AA95" i="20"/>
  <c r="AA217" i="20"/>
  <c r="AA321" i="20"/>
  <c r="AA370" i="20"/>
  <c r="AA413" i="20"/>
  <c r="AA435" i="20"/>
  <c r="AA463" i="20"/>
  <c r="AA609" i="20"/>
  <c r="AA664" i="20"/>
  <c r="AA676" i="20"/>
  <c r="AA788" i="20"/>
  <c r="AA842" i="20"/>
  <c r="AA889" i="20"/>
  <c r="AA968" i="20"/>
  <c r="AA261" i="20"/>
  <c r="AA364" i="20"/>
  <c r="AA499" i="20"/>
  <c r="AA615" i="20"/>
  <c r="AA675" i="20"/>
  <c r="AA723" i="20"/>
  <c r="AA865" i="20"/>
  <c r="AA949" i="20"/>
  <c r="AA983" i="20"/>
  <c r="AA63" i="20"/>
  <c r="AA662" i="20"/>
  <c r="AA90" i="20"/>
  <c r="AA490" i="20"/>
  <c r="AA946" i="20"/>
  <c r="AA209" i="20"/>
  <c r="AA601" i="20"/>
  <c r="AA834" i="20"/>
  <c r="AA242" i="20"/>
  <c r="AA644" i="20"/>
  <c r="AA929" i="20"/>
  <c r="AA150" i="20"/>
  <c r="AA646" i="20"/>
  <c r="AA1019" i="20"/>
  <c r="AA319" i="20"/>
  <c r="AA691" i="20"/>
  <c r="AA967" i="20"/>
  <c r="AA416" i="20"/>
  <c r="AA754" i="20"/>
  <c r="AA78" i="20"/>
  <c r="AA377" i="20"/>
  <c r="AA753" i="20"/>
  <c r="AA1008" i="20"/>
  <c r="AA491" i="20"/>
  <c r="AA857" i="20"/>
  <c r="J33" i="14"/>
  <c r="AA306" i="20"/>
  <c r="AA773" i="20"/>
  <c r="AU58" i="15"/>
  <c r="AW57" i="15"/>
  <c r="AG38" i="14"/>
  <c r="AI38" i="14" s="1"/>
  <c r="AM38" i="14"/>
  <c r="U38" i="14"/>
  <c r="W38" i="14" s="1"/>
  <c r="AA38" i="14"/>
  <c r="AC38" i="14" s="1"/>
  <c r="AF1002" i="20"/>
  <c r="AF949" i="20"/>
  <c r="AF912" i="20"/>
  <c r="AF915" i="20"/>
  <c r="AF808" i="20"/>
  <c r="AF767" i="20"/>
  <c r="AF733" i="20"/>
  <c r="AF706" i="20"/>
  <c r="AF679" i="20"/>
  <c r="AF593" i="20"/>
  <c r="AF548" i="20"/>
  <c r="AF453" i="20"/>
  <c r="AF441" i="20"/>
  <c r="AF321" i="20"/>
  <c r="AF341" i="20"/>
  <c r="AF250" i="20"/>
  <c r="AF132" i="20"/>
  <c r="AF176" i="20"/>
  <c r="AF94" i="20"/>
  <c r="AF46" i="20"/>
  <c r="AF1013" i="20"/>
  <c r="AF762" i="20"/>
  <c r="AF694" i="20"/>
  <c r="AF649" i="20"/>
  <c r="AF562" i="20"/>
  <c r="AF516" i="20"/>
  <c r="AF520" i="20"/>
  <c r="AF336" i="20"/>
  <c r="AF356" i="20"/>
  <c r="AF273" i="20"/>
  <c r="AF197" i="20"/>
  <c r="AF169" i="20"/>
  <c r="AF112" i="20"/>
  <c r="AF90" i="20"/>
  <c r="AF1031" i="20"/>
  <c r="AF961" i="20"/>
  <c r="AF878" i="20"/>
  <c r="AF876" i="20"/>
  <c r="AF801" i="20"/>
  <c r="AF776" i="20"/>
  <c r="AF764" i="20"/>
  <c r="AF692" i="20"/>
  <c r="AF653" i="20"/>
  <c r="AF648" i="20"/>
  <c r="AF542" i="20"/>
  <c r="AF438" i="20"/>
  <c r="AF451" i="20"/>
  <c r="AF420" i="20"/>
  <c r="AF295" i="20"/>
  <c r="AF299" i="20"/>
  <c r="AF198" i="20"/>
  <c r="AF163" i="20"/>
  <c r="AF71" i="20"/>
  <c r="AF37" i="20"/>
  <c r="AF1020" i="20"/>
  <c r="AF965" i="20"/>
  <c r="AF935" i="20"/>
  <c r="AF851" i="20"/>
  <c r="AF836" i="20"/>
  <c r="AF724" i="20"/>
  <c r="AF691" i="20"/>
  <c r="AF668" i="20"/>
  <c r="AF594" i="20"/>
  <c r="AF549" i="20"/>
  <c r="AF502" i="20"/>
  <c r="AF515" i="20"/>
  <c r="AF541" i="20"/>
  <c r="AF343" i="20"/>
  <c r="AF224" i="20"/>
  <c r="AF238" i="20"/>
  <c r="AF183" i="20"/>
  <c r="AF117" i="20"/>
  <c r="AF75" i="20"/>
  <c r="AF980" i="20"/>
  <c r="AF952" i="20"/>
  <c r="AF931" i="20"/>
  <c r="AF914" i="20"/>
  <c r="AF823" i="20"/>
  <c r="AF782" i="20"/>
  <c r="AF747" i="20"/>
  <c r="AF737" i="20"/>
  <c r="AF704" i="20"/>
  <c r="AF600" i="20"/>
  <c r="AF547" i="20"/>
  <c r="AF517" i="20"/>
  <c r="AF456" i="20"/>
  <c r="AF378" i="20"/>
  <c r="AF407" i="20"/>
  <c r="AF314" i="20"/>
  <c r="AF196" i="20"/>
  <c r="AF292" i="20"/>
  <c r="AF317" i="20"/>
  <c r="AF55" i="20"/>
  <c r="AF993" i="20"/>
  <c r="AF999" i="20"/>
  <c r="AF926" i="20"/>
  <c r="AF900" i="20"/>
  <c r="AF835" i="20"/>
  <c r="AF769" i="20"/>
  <c r="AF789" i="20"/>
  <c r="AF693" i="20"/>
  <c r="AF646" i="20"/>
  <c r="AF622" i="20"/>
  <c r="AF576" i="20"/>
  <c r="AF479" i="20"/>
  <c r="AF400" i="20"/>
  <c r="AF371" i="20"/>
  <c r="AF231" i="20"/>
  <c r="AF235" i="20"/>
  <c r="AF133" i="20"/>
  <c r="AF261" i="20"/>
  <c r="AF138" i="20"/>
  <c r="AF39" i="20"/>
  <c r="AF951" i="20"/>
  <c r="AF607" i="20"/>
  <c r="AF452" i="20"/>
  <c r="AF505" i="20"/>
  <c r="AF385" i="20"/>
  <c r="AF405" i="20"/>
  <c r="AF288" i="20"/>
  <c r="AF302" i="20"/>
  <c r="AF134" i="20"/>
  <c r="AF76" i="20"/>
  <c r="AF186" i="20"/>
  <c r="AF1018" i="20"/>
  <c r="AF35" i="20"/>
  <c r="AF104" i="20"/>
  <c r="AF155" i="20"/>
  <c r="AF189" i="20"/>
  <c r="AF306" i="20"/>
  <c r="AF333" i="20"/>
  <c r="AF377" i="20"/>
  <c r="AF512" i="20"/>
  <c r="AF568" i="20"/>
  <c r="AF586" i="20"/>
  <c r="AF667" i="20"/>
  <c r="AF788" i="20"/>
  <c r="AF759" i="20"/>
  <c r="AF909" i="20"/>
  <c r="AF923" i="20"/>
  <c r="AF985" i="20"/>
  <c r="AF83" i="20"/>
  <c r="AF84" i="20"/>
  <c r="AF206" i="20"/>
  <c r="AF307" i="20"/>
  <c r="AF351" i="20"/>
  <c r="AF386" i="20"/>
  <c r="AF513" i="20"/>
  <c r="AF460" i="20"/>
  <c r="AF656" i="20"/>
  <c r="AF661" i="20"/>
  <c r="AF714" i="20"/>
  <c r="AF777" i="20"/>
  <c r="AF831" i="20"/>
  <c r="AF886" i="20"/>
  <c r="AF973" i="20"/>
  <c r="I38" i="14"/>
  <c r="AF113" i="20"/>
  <c r="AF69" i="20"/>
  <c r="AF199" i="20"/>
  <c r="AF318" i="20"/>
  <c r="AF247" i="20"/>
  <c r="AF387" i="20"/>
  <c r="AF532" i="20"/>
  <c r="AF469" i="20"/>
  <c r="AF563" i="20"/>
  <c r="AF665" i="20"/>
  <c r="AF708" i="20"/>
  <c r="AF795" i="20"/>
  <c r="AF817" i="20"/>
  <c r="AF934" i="20"/>
  <c r="AF975" i="20"/>
  <c r="AF1019" i="20"/>
  <c r="AF178" i="20"/>
  <c r="AF77" i="20"/>
  <c r="AF207" i="20"/>
  <c r="AF350" i="20"/>
  <c r="AF255" i="20"/>
  <c r="AF395" i="20"/>
  <c r="AF545" i="20"/>
  <c r="AF477" i="20"/>
  <c r="AF571" i="20"/>
  <c r="AF673" i="20"/>
  <c r="AF716" i="20"/>
  <c r="AF796" i="20"/>
  <c r="AF825" i="20"/>
  <c r="AF872" i="20"/>
  <c r="AF981" i="20"/>
  <c r="AF1027" i="20"/>
  <c r="AF185" i="20"/>
  <c r="AF195" i="20"/>
  <c r="AF269" i="20"/>
  <c r="AF241" i="20"/>
  <c r="AF373" i="20"/>
  <c r="AF417" i="20"/>
  <c r="AF447" i="20"/>
  <c r="AF559" i="20"/>
  <c r="AF631" i="20"/>
  <c r="AF658" i="20"/>
  <c r="AF735" i="20"/>
  <c r="AF830" i="20"/>
  <c r="AF869" i="20"/>
  <c r="AF937" i="20"/>
  <c r="AF992" i="20"/>
  <c r="AF98" i="20"/>
  <c r="AF93" i="20"/>
  <c r="AF245" i="20"/>
  <c r="AF498" i="20"/>
  <c r="AF271" i="20"/>
  <c r="AF411" i="20"/>
  <c r="AF585" i="20"/>
  <c r="AF493" i="20"/>
  <c r="AF597" i="20"/>
  <c r="AF711" i="20"/>
  <c r="AF773" i="20"/>
  <c r="AF829" i="20"/>
  <c r="AF841" i="20"/>
  <c r="AF888" i="20"/>
  <c r="AF994" i="20"/>
  <c r="AF1026" i="20"/>
  <c r="AF123" i="20"/>
  <c r="AF124" i="20"/>
  <c r="AF316" i="20"/>
  <c r="AF234" i="20"/>
  <c r="AF391" i="20"/>
  <c r="AF466" i="20"/>
  <c r="AF440" i="20"/>
  <c r="AF500" i="20"/>
  <c r="AF620" i="20"/>
  <c r="AF652" i="20"/>
  <c r="AF705" i="20"/>
  <c r="AF760" i="20"/>
  <c r="AF863" i="20"/>
  <c r="AF918" i="20"/>
  <c r="AF989" i="20"/>
  <c r="AF977" i="20"/>
  <c r="AF58" i="20"/>
  <c r="AF63" i="20"/>
  <c r="AF229" i="20"/>
  <c r="AF434" i="20"/>
  <c r="AF265" i="20"/>
  <c r="AF397" i="20"/>
  <c r="AF328" i="20"/>
  <c r="AF471" i="20"/>
  <c r="AF534" i="20"/>
  <c r="AF688" i="20"/>
  <c r="AF696" i="20"/>
  <c r="AF763" i="20"/>
  <c r="AF774" i="20"/>
  <c r="AF865" i="20"/>
  <c r="AF929" i="20"/>
  <c r="AF1032" i="20"/>
  <c r="J38" i="14"/>
  <c r="AF236" i="20"/>
  <c r="AF201" i="20"/>
  <c r="AF141" i="20"/>
  <c r="AF258" i="20"/>
  <c r="AF415" i="20"/>
  <c r="AF329" i="20"/>
  <c r="AF464" i="20"/>
  <c r="AF524" i="20"/>
  <c r="AF587" i="20"/>
  <c r="AF729" i="20"/>
  <c r="AF720" i="20"/>
  <c r="AF784" i="20"/>
  <c r="AF854" i="20"/>
  <c r="AF933" i="20"/>
  <c r="AF988" i="20"/>
  <c r="AF54" i="20"/>
  <c r="AF130" i="20"/>
  <c r="AF150" i="20"/>
  <c r="AF251" i="20"/>
  <c r="AF311" i="20"/>
  <c r="AF330" i="20"/>
  <c r="AF457" i="20"/>
  <c r="AF533" i="20"/>
  <c r="AF578" i="20"/>
  <c r="AF662" i="20"/>
  <c r="AF707" i="20"/>
  <c r="AF778" i="20"/>
  <c r="AF824" i="20"/>
  <c r="AF879" i="20"/>
  <c r="AF967" i="20"/>
  <c r="AF73" i="20"/>
  <c r="AF162" i="20"/>
  <c r="AF158" i="20"/>
  <c r="AF259" i="20"/>
  <c r="AF319" i="20"/>
  <c r="AF338" i="20"/>
  <c r="AF465" i="20"/>
  <c r="AF569" i="20"/>
  <c r="AF583" i="20"/>
  <c r="AF670" i="20"/>
  <c r="AF715" i="20"/>
  <c r="AF786" i="20"/>
  <c r="AF832" i="20"/>
  <c r="AF887" i="20"/>
  <c r="AF974" i="20"/>
  <c r="AF114" i="20"/>
  <c r="AF103" i="20"/>
  <c r="AF144" i="20"/>
  <c r="AF164" i="20"/>
  <c r="AF305" i="20"/>
  <c r="AF324" i="20"/>
  <c r="AF368" i="20"/>
  <c r="AF511" i="20"/>
  <c r="AF574" i="20"/>
  <c r="AF625" i="20"/>
  <c r="AF771" i="20"/>
  <c r="AF742" i="20"/>
  <c r="AF804" i="20"/>
  <c r="AF883" i="20"/>
  <c r="AF954" i="20"/>
  <c r="AF1000" i="20"/>
  <c r="AF146" i="20"/>
  <c r="AF268" i="20"/>
  <c r="AF174" i="20"/>
  <c r="AF275" i="20"/>
  <c r="AF422" i="20"/>
  <c r="AF354" i="20"/>
  <c r="AF481" i="20"/>
  <c r="AF428" i="20"/>
  <c r="AF598" i="20"/>
  <c r="AF629" i="20"/>
  <c r="AF682" i="20"/>
  <c r="AF805" i="20"/>
  <c r="AF848" i="20"/>
  <c r="AF903" i="20"/>
  <c r="AF958" i="20"/>
  <c r="AF49" i="20"/>
  <c r="AF96" i="20"/>
  <c r="AF147" i="20"/>
  <c r="AF181" i="20"/>
  <c r="AF298" i="20"/>
  <c r="AF325" i="20"/>
  <c r="AF369" i="20"/>
  <c r="AF504" i="20"/>
  <c r="AF560" i="20"/>
  <c r="AF655" i="20"/>
  <c r="AF659" i="20"/>
  <c r="AF787" i="20"/>
  <c r="AF892" i="20"/>
  <c r="AF877" i="20"/>
  <c r="AF932" i="20"/>
  <c r="K38" i="14"/>
  <c r="AF36" i="20"/>
  <c r="AF127" i="20"/>
  <c r="AF168" i="20"/>
  <c r="AF188" i="20"/>
  <c r="AF538" i="20"/>
  <c r="AF348" i="20"/>
  <c r="AF392" i="20"/>
  <c r="AF430" i="20"/>
  <c r="AF621" i="20"/>
  <c r="AF592" i="20"/>
  <c r="AF686" i="20"/>
  <c r="AF725" i="20"/>
  <c r="AF828" i="20"/>
  <c r="AF907" i="20"/>
  <c r="AF944" i="20"/>
  <c r="AF1005" i="20"/>
  <c r="AF97" i="20"/>
  <c r="AF120" i="20"/>
  <c r="AF171" i="20"/>
  <c r="AF205" i="20"/>
  <c r="AF382" i="20"/>
  <c r="AF349" i="20"/>
  <c r="AF393" i="20"/>
  <c r="AF528" i="20"/>
  <c r="AF535" i="20"/>
  <c r="AF602" i="20"/>
  <c r="AF634" i="20"/>
  <c r="AF864" i="20"/>
  <c r="AF775" i="20"/>
  <c r="AF859" i="20"/>
  <c r="AF963" i="20"/>
  <c r="AF1014" i="20"/>
  <c r="AF91" i="20"/>
  <c r="AF92" i="20"/>
  <c r="AF214" i="20"/>
  <c r="AF315" i="20"/>
  <c r="AF359" i="20"/>
  <c r="AF394" i="20"/>
  <c r="AF521" i="20"/>
  <c r="AF468" i="20"/>
  <c r="AF588" i="20"/>
  <c r="AF669" i="20"/>
  <c r="AF730" i="20"/>
  <c r="AF785" i="20"/>
  <c r="AF839" i="20"/>
  <c r="AF894" i="20"/>
  <c r="AF978" i="20"/>
  <c r="AF99" i="20"/>
  <c r="AF100" i="20"/>
  <c r="AF220" i="20"/>
  <c r="AF390" i="20"/>
  <c r="AF367" i="20"/>
  <c r="AF402" i="20"/>
  <c r="AF529" i="20"/>
  <c r="AF476" i="20"/>
  <c r="AF596" i="20"/>
  <c r="AF687" i="20"/>
  <c r="AF681" i="20"/>
  <c r="AF793" i="20"/>
  <c r="AF847" i="20"/>
  <c r="AF902" i="20"/>
  <c r="AF987" i="20"/>
  <c r="AF51" i="20"/>
  <c r="AF62" i="20"/>
  <c r="AF208" i="20"/>
  <c r="AF276" i="20"/>
  <c r="AF256" i="20"/>
  <c r="AF388" i="20"/>
  <c r="AF514" i="20"/>
  <c r="AF470" i="20"/>
  <c r="AF581" i="20"/>
  <c r="AF632" i="20"/>
  <c r="AF746" i="20"/>
  <c r="AF779" i="20"/>
  <c r="AF803" i="20"/>
  <c r="AF882" i="20"/>
  <c r="AF942" i="20"/>
  <c r="AF1024" i="20"/>
  <c r="AF115" i="20"/>
  <c r="AF116" i="20"/>
  <c r="AF284" i="20"/>
  <c r="AF226" i="20"/>
  <c r="AF383" i="20"/>
  <c r="AF418" i="20"/>
  <c r="AF432" i="20"/>
  <c r="AF492" i="20"/>
  <c r="AF612" i="20"/>
  <c r="AF644" i="20"/>
  <c r="AF697" i="20"/>
  <c r="AF838" i="20"/>
  <c r="AF855" i="20"/>
  <c r="AF917" i="20"/>
  <c r="AF972" i="20"/>
  <c r="AF48" i="20"/>
  <c r="AF221" i="20"/>
  <c r="AF211" i="20"/>
  <c r="AF326" i="20"/>
  <c r="AF257" i="20"/>
  <c r="AF389" i="20"/>
  <c r="AF522" i="20"/>
  <c r="AF463" i="20"/>
  <c r="AF575" i="20"/>
  <c r="AF672" i="20"/>
  <c r="AF674" i="20"/>
  <c r="AF751" i="20"/>
  <c r="AF766" i="20"/>
  <c r="AF857" i="20"/>
  <c r="AF921" i="20"/>
  <c r="AF210" i="20"/>
  <c r="AF86" i="20"/>
  <c r="AF260" i="20"/>
  <c r="AF230" i="20"/>
  <c r="AF280" i="20"/>
  <c r="AF412" i="20"/>
  <c r="AF443" i="20"/>
  <c r="AF494" i="20"/>
  <c r="AF540" i="20"/>
  <c r="AF599" i="20"/>
  <c r="AF685" i="20"/>
  <c r="AF802" i="20"/>
  <c r="AF827" i="20"/>
  <c r="AF906" i="20"/>
  <c r="AF941" i="20"/>
  <c r="AF1011" i="20"/>
  <c r="AF122" i="20"/>
  <c r="AF79" i="20"/>
  <c r="AF293" i="20"/>
  <c r="AF140" i="20"/>
  <c r="AF281" i="20"/>
  <c r="AF413" i="20"/>
  <c r="AF344" i="20"/>
  <c r="AF487" i="20"/>
  <c r="AF550" i="20"/>
  <c r="AF601" i="20"/>
  <c r="AF712" i="20"/>
  <c r="AF765" i="20"/>
  <c r="AF790" i="20"/>
  <c r="AF908" i="20"/>
  <c r="AF920" i="20"/>
  <c r="AF1001" i="20"/>
  <c r="AF64" i="20"/>
  <c r="AF285" i="20"/>
  <c r="AF149" i="20"/>
  <c r="AF266" i="20"/>
  <c r="AF423" i="20"/>
  <c r="AF337" i="20"/>
  <c r="AF472" i="20"/>
  <c r="AF561" i="20"/>
  <c r="AF595" i="20"/>
  <c r="AF627" i="20"/>
  <c r="AF728" i="20"/>
  <c r="AF792" i="20"/>
  <c r="AF862" i="20"/>
  <c r="AF945" i="20"/>
  <c r="AF1010" i="20"/>
  <c r="AF41" i="20"/>
  <c r="AF72" i="20"/>
  <c r="AF342" i="20"/>
  <c r="AF157" i="20"/>
  <c r="AF274" i="20"/>
  <c r="AF442" i="20"/>
  <c r="AF345" i="20"/>
  <c r="AF480" i="20"/>
  <c r="AF536" i="20"/>
  <c r="AF603" i="20"/>
  <c r="AF635" i="20"/>
  <c r="AF736" i="20"/>
  <c r="AF799" i="20"/>
  <c r="AF885" i="20"/>
  <c r="AF946" i="20"/>
  <c r="AF1015" i="20"/>
  <c r="AF106" i="20"/>
  <c r="AF126" i="20"/>
  <c r="AF151" i="20"/>
  <c r="AF270" i="20"/>
  <c r="AF320" i="20"/>
  <c r="AF339" i="20"/>
  <c r="AF483" i="20"/>
  <c r="AF577" i="20"/>
  <c r="AF580" i="20"/>
  <c r="AF671" i="20"/>
  <c r="AF721" i="20"/>
  <c r="AF756" i="20"/>
  <c r="AF826" i="20"/>
  <c r="AF897" i="20"/>
  <c r="AF939" i="20"/>
  <c r="AF1022" i="20"/>
  <c r="AF88" i="20"/>
  <c r="AF139" i="20"/>
  <c r="AF173" i="20"/>
  <c r="AF290" i="20"/>
  <c r="AF537" i="20"/>
  <c r="AF361" i="20"/>
  <c r="AF496" i="20"/>
  <c r="AF552" i="20"/>
  <c r="AF619" i="20"/>
  <c r="AF651" i="20"/>
  <c r="AF752" i="20"/>
  <c r="AF845" i="20"/>
  <c r="AF860" i="20"/>
  <c r="AF924" i="20"/>
  <c r="AF1016" i="20"/>
  <c r="AF253" i="20"/>
  <c r="AF119" i="20"/>
  <c r="AF160" i="20"/>
  <c r="AF180" i="20"/>
  <c r="AF374" i="20"/>
  <c r="AF340" i="20"/>
  <c r="AF384" i="20"/>
  <c r="AF527" i="20"/>
  <c r="AF589" i="20"/>
  <c r="AF584" i="20"/>
  <c r="AF678" i="20"/>
  <c r="AF822" i="20"/>
  <c r="AF820" i="20"/>
  <c r="AF899" i="20"/>
  <c r="AF936" i="20"/>
  <c r="AF997" i="20"/>
  <c r="AF53" i="20"/>
  <c r="AF209" i="20"/>
  <c r="AF175" i="20"/>
  <c r="AF294" i="20"/>
  <c r="AF223" i="20"/>
  <c r="AF363" i="20"/>
  <c r="AF507" i="20"/>
  <c r="AF445" i="20"/>
  <c r="AF539" i="20"/>
  <c r="AF641" i="20"/>
  <c r="AF684" i="20"/>
  <c r="AF739" i="20"/>
  <c r="AF850" i="20"/>
  <c r="AF925" i="20"/>
  <c r="AF971" i="20"/>
  <c r="AF1029" i="20"/>
  <c r="AF42" i="20"/>
  <c r="AF170" i="20"/>
  <c r="AF184" i="20"/>
  <c r="AF204" i="20"/>
  <c r="AF232" i="20"/>
  <c r="AF364" i="20"/>
  <c r="AF408" i="20"/>
  <c r="AF446" i="20"/>
  <c r="AF557" i="20"/>
  <c r="AF608" i="20"/>
  <c r="AF702" i="20"/>
  <c r="AF741" i="20"/>
  <c r="AF844" i="20"/>
  <c r="AF943" i="20"/>
  <c r="AF970" i="20"/>
  <c r="AF996" i="20"/>
  <c r="AF56" i="20"/>
  <c r="AF128" i="20"/>
  <c r="AF179" i="20"/>
  <c r="AF213" i="20"/>
  <c r="AF225" i="20"/>
  <c r="AF357" i="20"/>
  <c r="AF401" i="20"/>
  <c r="AF431" i="20"/>
  <c r="AF543" i="20"/>
  <c r="AF610" i="20"/>
  <c r="AF642" i="20"/>
  <c r="AF719" i="20"/>
  <c r="AF783" i="20"/>
  <c r="AF884" i="20"/>
  <c r="AF922" i="20"/>
  <c r="AF976" i="20"/>
  <c r="AF65" i="20"/>
  <c r="AF153" i="20"/>
  <c r="AF187" i="20"/>
  <c r="AF237" i="20"/>
  <c r="AF233" i="20"/>
  <c r="AF365" i="20"/>
  <c r="AF409" i="20"/>
  <c r="AF439" i="20"/>
  <c r="AF551" i="20"/>
  <c r="AF618" i="20"/>
  <c r="AF650" i="20"/>
  <c r="AF727" i="20"/>
  <c r="AF791" i="20"/>
  <c r="AF858" i="20"/>
  <c r="AF930" i="20"/>
  <c r="AF984" i="20"/>
  <c r="AF66" i="20"/>
  <c r="AF85" i="20"/>
  <c r="AF215" i="20"/>
  <c r="AF414" i="20"/>
  <c r="AF263" i="20"/>
  <c r="AF403" i="20"/>
  <c r="AF553" i="20"/>
  <c r="AF485" i="20"/>
  <c r="AF579" i="20"/>
  <c r="AF703" i="20"/>
  <c r="AF738" i="20"/>
  <c r="AF797" i="20"/>
  <c r="AF833" i="20"/>
  <c r="AF880" i="20"/>
  <c r="AF982" i="20"/>
  <c r="AF38" i="20"/>
  <c r="AF217" i="20"/>
  <c r="AF203" i="20"/>
  <c r="AF301" i="20"/>
  <c r="AF249" i="20"/>
  <c r="AF381" i="20"/>
  <c r="AF458" i="20"/>
  <c r="AF455" i="20"/>
  <c r="AF567" i="20"/>
  <c r="AF640" i="20"/>
  <c r="AF666" i="20"/>
  <c r="AF743" i="20"/>
  <c r="AF758" i="20"/>
  <c r="AF901" i="20"/>
  <c r="AF938" i="20"/>
  <c r="AF983" i="20"/>
  <c r="AF121" i="20"/>
  <c r="AF78" i="20"/>
  <c r="AF228" i="20"/>
  <c r="AF222" i="20"/>
  <c r="AF272" i="20"/>
  <c r="AF404" i="20"/>
  <c r="AF435" i="20"/>
  <c r="AF486" i="20"/>
  <c r="AF628" i="20"/>
  <c r="AF591" i="20"/>
  <c r="AF677" i="20"/>
  <c r="AF781" i="20"/>
  <c r="AF819" i="20"/>
  <c r="AF898" i="20"/>
  <c r="AF962" i="20"/>
  <c r="AF1003" i="20"/>
  <c r="AF1034" i="20"/>
  <c r="AF40" i="20"/>
  <c r="AF109" i="20"/>
  <c r="AF309" i="20"/>
  <c r="AF227" i="20"/>
  <c r="AF287" i="20"/>
  <c r="AF474" i="20"/>
  <c r="AF433" i="20"/>
  <c r="AF509" i="20"/>
  <c r="AF554" i="20"/>
  <c r="AF638" i="20"/>
  <c r="AF683" i="20"/>
  <c r="AF846" i="20"/>
  <c r="AF800" i="20"/>
  <c r="AF904" i="20"/>
  <c r="AF968" i="20"/>
  <c r="AF44" i="20"/>
  <c r="AF102" i="20"/>
  <c r="AF398" i="20"/>
  <c r="AF246" i="20"/>
  <c r="AF296" i="20"/>
  <c r="AF482" i="20"/>
  <c r="AF459" i="20"/>
  <c r="AF510" i="20"/>
  <c r="AF556" i="20"/>
  <c r="AF615" i="20"/>
  <c r="AF701" i="20"/>
  <c r="AF732" i="20"/>
  <c r="AF843" i="20"/>
  <c r="AF873" i="20"/>
  <c r="AF940" i="20"/>
  <c r="AF1017" i="20"/>
  <c r="AF57" i="20"/>
  <c r="AF87" i="20"/>
  <c r="AF406" i="20"/>
  <c r="AF148" i="20"/>
  <c r="AF289" i="20"/>
  <c r="AF421" i="20"/>
  <c r="AF352" i="20"/>
  <c r="AF495" i="20"/>
  <c r="AF558" i="20"/>
  <c r="AF609" i="20"/>
  <c r="AF722" i="20"/>
  <c r="AF726" i="20"/>
  <c r="AF798" i="20"/>
  <c r="AF867" i="20"/>
  <c r="AF928" i="20"/>
  <c r="AF1009" i="20"/>
  <c r="AF82" i="20"/>
  <c r="AF95" i="20"/>
  <c r="AF136" i="20"/>
  <c r="AF156" i="20"/>
  <c r="AF297" i="20"/>
  <c r="AF490" i="20"/>
  <c r="AF360" i="20"/>
  <c r="AF503" i="20"/>
  <c r="AF566" i="20"/>
  <c r="AF617" i="20"/>
  <c r="AF754" i="20"/>
  <c r="AF734" i="20"/>
  <c r="AF837" i="20"/>
  <c r="AF875" i="20"/>
  <c r="AF953" i="20"/>
  <c r="AF1023" i="20"/>
  <c r="AF105" i="20"/>
  <c r="AF194" i="20"/>
  <c r="AF166" i="20"/>
  <c r="AF267" i="20"/>
  <c r="AF358" i="20"/>
  <c r="AF346" i="20"/>
  <c r="AF473" i="20"/>
  <c r="AF663" i="20"/>
  <c r="AF590" i="20"/>
  <c r="AF680" i="20"/>
  <c r="AF745" i="20"/>
  <c r="AF794" i="20"/>
  <c r="AF840" i="20"/>
  <c r="AF895" i="20"/>
  <c r="AF1007" i="20"/>
  <c r="AF193" i="20"/>
  <c r="AF111" i="20"/>
  <c r="AF152" i="20"/>
  <c r="AF172" i="20"/>
  <c r="AF313" i="20"/>
  <c r="AF332" i="20"/>
  <c r="AF376" i="20"/>
  <c r="AF519" i="20"/>
  <c r="AF582" i="20"/>
  <c r="AF647" i="20"/>
  <c r="AF814" i="20"/>
  <c r="AF750" i="20"/>
  <c r="AF812" i="20"/>
  <c r="AF891" i="20"/>
  <c r="AF998" i="20"/>
  <c r="AF1008" i="20"/>
  <c r="AF45" i="20"/>
  <c r="AF177" i="20"/>
  <c r="AF167" i="20"/>
  <c r="AF286" i="20"/>
  <c r="AF426" i="20"/>
  <c r="AF355" i="20"/>
  <c r="AF499" i="20"/>
  <c r="AF437" i="20"/>
  <c r="AF531" i="20"/>
  <c r="AF633" i="20"/>
  <c r="AF676" i="20"/>
  <c r="AF731" i="20"/>
  <c r="AF842" i="20"/>
  <c r="AF913" i="20"/>
  <c r="AF955" i="20"/>
  <c r="AF1021" i="20"/>
  <c r="AF101" i="20"/>
  <c r="AF279" i="20"/>
  <c r="AF425" i="20"/>
  <c r="AF546" i="20"/>
  <c r="AF675" i="20"/>
  <c r="AF849" i="20"/>
  <c r="AF896" i="20"/>
  <c r="AF67" i="20"/>
  <c r="AF68" i="20"/>
  <c r="AF190" i="20"/>
  <c r="AF291" i="20"/>
  <c r="AF335" i="20"/>
  <c r="AF370" i="20"/>
  <c r="AF497" i="20"/>
  <c r="AF444" i="20"/>
  <c r="AF614" i="20"/>
  <c r="AF645" i="20"/>
  <c r="AF698" i="20"/>
  <c r="AF761" i="20"/>
  <c r="AF815" i="20"/>
  <c r="AF870" i="20"/>
  <c r="AF957" i="20"/>
  <c r="AF81" i="20"/>
  <c r="AF61" i="20"/>
  <c r="AF191" i="20"/>
  <c r="AF310" i="20"/>
  <c r="AF239" i="20"/>
  <c r="AF379" i="20"/>
  <c r="AF523" i="20"/>
  <c r="AF461" i="20"/>
  <c r="AF555" i="20"/>
  <c r="AF657" i="20"/>
  <c r="AF700" i="20"/>
  <c r="AF755" i="20"/>
  <c r="AF809" i="20"/>
  <c r="AF927" i="20"/>
  <c r="AF969" i="20"/>
  <c r="AF1028" i="20"/>
  <c r="AF43" i="20"/>
  <c r="AF202" i="20"/>
  <c r="AF192" i="20"/>
  <c r="AF212" i="20"/>
  <c r="AF240" i="20"/>
  <c r="AF372" i="20"/>
  <c r="AF416" i="20"/>
  <c r="AF454" i="20"/>
  <c r="AF565" i="20"/>
  <c r="AF616" i="20"/>
  <c r="AF710" i="20"/>
  <c r="AF749" i="20"/>
  <c r="AF856" i="20"/>
  <c r="AF866" i="20"/>
  <c r="AF979" i="20"/>
  <c r="AF1004" i="20"/>
  <c r="AF50" i="20"/>
  <c r="AF300" i="20"/>
  <c r="AF200" i="20"/>
  <c r="AF244" i="20"/>
  <c r="AF248" i="20"/>
  <c r="AF380" i="20"/>
  <c r="AF450" i="20"/>
  <c r="AF462" i="20"/>
  <c r="AF573" i="20"/>
  <c r="AF624" i="20"/>
  <c r="AF718" i="20"/>
  <c r="AF757" i="20"/>
  <c r="AF893" i="20"/>
  <c r="AF874" i="20"/>
  <c r="AF1006" i="20"/>
  <c r="AF1012" i="20"/>
  <c r="AF107" i="20"/>
  <c r="AF108" i="20"/>
  <c r="AF252" i="20"/>
  <c r="AF218" i="20"/>
  <c r="AF375" i="20"/>
  <c r="AF410" i="20"/>
  <c r="AF424" i="20"/>
  <c r="AF484" i="20"/>
  <c r="AF604" i="20"/>
  <c r="AF636" i="20"/>
  <c r="AF689" i="20"/>
  <c r="AF806" i="20"/>
  <c r="AF861" i="20"/>
  <c r="AF910" i="20"/>
  <c r="AF964" i="20"/>
  <c r="AF89" i="20"/>
  <c r="AF70" i="20"/>
  <c r="AF216" i="20"/>
  <c r="AF308" i="20"/>
  <c r="AF264" i="20"/>
  <c r="AF396" i="20"/>
  <c r="AF427" i="20"/>
  <c r="AF478" i="20"/>
  <c r="AF613" i="20"/>
  <c r="AF664" i="20"/>
  <c r="AF772" i="20"/>
  <c r="AF780" i="20"/>
  <c r="AF811" i="20"/>
  <c r="AF890" i="20"/>
  <c r="AF950" i="20"/>
  <c r="AF995" i="20"/>
  <c r="AF129" i="20"/>
  <c r="AF277" i="20"/>
  <c r="AF219" i="20"/>
  <c r="AF419" i="20"/>
  <c r="AF501" i="20"/>
  <c r="AF630" i="20"/>
  <c r="AF853" i="20"/>
  <c r="AF960" i="20"/>
  <c r="AF154" i="20"/>
  <c r="AF137" i="20"/>
  <c r="AF334" i="20"/>
  <c r="AF242" i="20"/>
  <c r="AF399" i="20"/>
  <c r="AF530" i="20"/>
  <c r="AF448" i="20"/>
  <c r="AF508" i="20"/>
  <c r="AF626" i="20"/>
  <c r="AF660" i="20"/>
  <c r="AF713" i="20"/>
  <c r="AF768" i="20"/>
  <c r="AF868" i="20"/>
  <c r="AF919" i="20"/>
  <c r="AF990" i="20"/>
  <c r="AF47" i="20"/>
  <c r="AF125" i="20"/>
  <c r="AF142" i="20"/>
  <c r="AF243" i="20"/>
  <c r="AF303" i="20"/>
  <c r="AF322" i="20"/>
  <c r="AF449" i="20"/>
  <c r="AF525" i="20"/>
  <c r="AF570" i="20"/>
  <c r="AF654" i="20"/>
  <c r="AF699" i="20"/>
  <c r="AF770" i="20"/>
  <c r="AF816" i="20"/>
  <c r="AF871" i="20"/>
  <c r="AF959" i="20"/>
  <c r="AF52" i="20"/>
  <c r="AF110" i="20"/>
  <c r="AF135" i="20"/>
  <c r="AF254" i="20"/>
  <c r="AF304" i="20"/>
  <c r="AF323" i="20"/>
  <c r="AF467" i="20"/>
  <c r="AF518" i="20"/>
  <c r="AF564" i="20"/>
  <c r="AF623" i="20"/>
  <c r="AF709" i="20"/>
  <c r="AF740" i="20"/>
  <c r="AF810" i="20"/>
  <c r="AF881" i="20"/>
  <c r="AF948" i="20"/>
  <c r="AF1025" i="20"/>
  <c r="AF74" i="20"/>
  <c r="AF118" i="20"/>
  <c r="AF143" i="20"/>
  <c r="AF262" i="20"/>
  <c r="AF312" i="20"/>
  <c r="AF331" i="20"/>
  <c r="AF475" i="20"/>
  <c r="AF526" i="20"/>
  <c r="AF572" i="20"/>
  <c r="AF639" i="20"/>
  <c r="AF717" i="20"/>
  <c r="AF748" i="20"/>
  <c r="AF818" i="20"/>
  <c r="AF889" i="20"/>
  <c r="AF956" i="20"/>
  <c r="AF1033" i="20"/>
  <c r="AF80" i="20"/>
  <c r="AF131" i="20"/>
  <c r="AF165" i="20"/>
  <c r="AF282" i="20"/>
  <c r="AF506" i="20"/>
  <c r="AF353" i="20"/>
  <c r="AF488" i="20"/>
  <c r="AF544" i="20"/>
  <c r="AF611" i="20"/>
  <c r="AF643" i="20"/>
  <c r="AF744" i="20"/>
  <c r="AF813" i="20"/>
  <c r="AF852" i="20"/>
  <c r="AF916" i="20"/>
  <c r="AF986" i="20"/>
  <c r="F68" i="14"/>
  <c r="AF161" i="20"/>
  <c r="AF145" i="20"/>
  <c r="AF159" i="20"/>
  <c r="AF278" i="20"/>
  <c r="AF366" i="20"/>
  <c r="AF347" i="20"/>
  <c r="AF491" i="20"/>
  <c r="AF429" i="20"/>
  <c r="AF605" i="20"/>
  <c r="AF695" i="20"/>
  <c r="AF753" i="20"/>
  <c r="AF723" i="20"/>
  <c r="AF834" i="20"/>
  <c r="AF905" i="20"/>
  <c r="AF947" i="20"/>
  <c r="AF1030" i="20"/>
  <c r="AF59" i="20"/>
  <c r="AF60" i="20"/>
  <c r="AF182" i="20"/>
  <c r="AF283" i="20"/>
  <c r="AF327" i="20"/>
  <c r="AF362" i="20"/>
  <c r="AF489" i="20"/>
  <c r="AF436" i="20"/>
  <c r="AF606" i="20"/>
  <c r="AF637" i="20"/>
  <c r="AF690" i="20"/>
  <c r="AF821" i="20"/>
  <c r="AF807" i="20"/>
  <c r="AF911" i="20"/>
  <c r="AF966" i="20"/>
  <c r="AF991" i="20"/>
  <c r="P10" i="7"/>
  <c r="Q10" i="7" s="1"/>
  <c r="Q38" i="7" s="1"/>
  <c r="J10" i="7"/>
  <c r="J24" i="7"/>
  <c r="P24" i="7"/>
  <c r="Q24" i="7" s="1"/>
  <c r="Q52" i="7" s="1"/>
  <c r="J20" i="7"/>
  <c r="P20" i="7"/>
  <c r="Q20" i="7" s="1"/>
  <c r="Q48" i="7" s="1"/>
  <c r="AG40" i="14"/>
  <c r="AI40" i="14" s="1"/>
  <c r="AM40" i="14"/>
  <c r="AA40" i="14"/>
  <c r="AC40" i="14" s="1"/>
  <c r="U40" i="14"/>
  <c r="W40" i="14" s="1"/>
  <c r="AH978" i="20"/>
  <c r="AH897" i="20"/>
  <c r="AH921" i="20"/>
  <c r="AH836" i="20"/>
  <c r="AH795" i="20"/>
  <c r="AH729" i="20"/>
  <c r="AH702" i="20"/>
  <c r="AH674" i="20"/>
  <c r="AH590" i="20"/>
  <c r="AH546" i="20"/>
  <c r="AH529" i="20"/>
  <c r="AH437" i="20"/>
  <c r="AH372" i="20"/>
  <c r="AH343" i="20"/>
  <c r="AH251" i="20"/>
  <c r="AH296" i="20"/>
  <c r="AH302" i="20"/>
  <c r="AH205" i="20"/>
  <c r="AH222" i="20"/>
  <c r="AH211" i="20"/>
  <c r="AH1009" i="20"/>
  <c r="AH834" i="20"/>
  <c r="AH788" i="20"/>
  <c r="AH707" i="20"/>
  <c r="AH680" i="20"/>
  <c r="AH698" i="20"/>
  <c r="AH589" i="20"/>
  <c r="AH544" i="20"/>
  <c r="AH472" i="20"/>
  <c r="AH443" i="20"/>
  <c r="AH460" i="20"/>
  <c r="AH393" i="20"/>
  <c r="AH308" i="20"/>
  <c r="AH190" i="20"/>
  <c r="AH161" i="20"/>
  <c r="AH180" i="20"/>
  <c r="AH57" i="20"/>
  <c r="AH46" i="20"/>
  <c r="AH1002" i="20"/>
  <c r="AH971" i="20"/>
  <c r="AH944" i="20"/>
  <c r="AH882" i="20"/>
  <c r="AH871" i="20"/>
  <c r="AH760" i="20"/>
  <c r="AH751" i="20"/>
  <c r="AH701" i="20"/>
  <c r="AH645" i="20"/>
  <c r="AH595" i="20"/>
  <c r="AH574" i="20"/>
  <c r="AH583" i="20"/>
  <c r="AH530" i="20"/>
  <c r="AH386" i="20"/>
  <c r="AH365" i="20"/>
  <c r="AH315" i="20"/>
  <c r="AH232" i="20"/>
  <c r="AH231" i="20"/>
  <c r="AH94" i="20"/>
  <c r="AH114" i="20"/>
  <c r="AH39" i="20"/>
  <c r="AH1024" i="20"/>
  <c r="AH926" i="20"/>
  <c r="AH868" i="20"/>
  <c r="AH843" i="20"/>
  <c r="AH831" i="20"/>
  <c r="AH752" i="20"/>
  <c r="AH695" i="20"/>
  <c r="AH602" i="20"/>
  <c r="AH573" i="20"/>
  <c r="AH486" i="20"/>
  <c r="AH465" i="20"/>
  <c r="AH501" i="20"/>
  <c r="AH516" i="20"/>
  <c r="AH407" i="20"/>
  <c r="AH273" i="20"/>
  <c r="AH244" i="20"/>
  <c r="AH392" i="20"/>
  <c r="AH146" i="20"/>
  <c r="AH120" i="20"/>
  <c r="AH37" i="20"/>
  <c r="AH1014" i="20"/>
  <c r="AH1018" i="20"/>
  <c r="AH902" i="20"/>
  <c r="AH829" i="20"/>
  <c r="AH757" i="20"/>
  <c r="AH754" i="20"/>
  <c r="AH652" i="20"/>
  <c r="AH625" i="20"/>
  <c r="AH630" i="20"/>
  <c r="AH545" i="20"/>
  <c r="AH543" i="20"/>
  <c r="AH507" i="20"/>
  <c r="AH379" i="20"/>
  <c r="AH350" i="20"/>
  <c r="AH352" i="20"/>
  <c r="AH301" i="20"/>
  <c r="AH191" i="20"/>
  <c r="AH210" i="20"/>
  <c r="AH79" i="20"/>
  <c r="AH101" i="20"/>
  <c r="AH115" i="20"/>
  <c r="AH1029" i="20"/>
  <c r="AH958" i="20"/>
  <c r="AH983" i="20"/>
  <c r="AH950" i="20"/>
  <c r="AH880" i="20"/>
  <c r="AH883" i="20"/>
  <c r="AH833" i="20"/>
  <c r="AH814" i="20"/>
  <c r="AH750" i="20"/>
  <c r="AH700" i="20"/>
  <c r="AH638" i="20"/>
  <c r="AH681" i="20"/>
  <c r="AH567" i="20"/>
  <c r="AH479" i="20"/>
  <c r="AH466" i="20"/>
  <c r="AH322" i="20"/>
  <c r="AH414" i="20"/>
  <c r="AH258" i="20"/>
  <c r="AH237" i="20"/>
  <c r="AH176" i="20"/>
  <c r="AH141" i="20"/>
  <c r="AH81" i="20"/>
  <c r="AH100" i="20"/>
  <c r="AH124" i="20"/>
  <c r="AH254" i="20"/>
  <c r="AH68" i="20"/>
  <c r="AH922" i="20"/>
  <c r="AH329" i="20"/>
  <c r="AH91" i="20"/>
  <c r="AH188" i="20"/>
  <c r="AH202" i="20"/>
  <c r="AH224" i="20"/>
  <c r="AH250" i="20"/>
  <c r="AH406" i="20"/>
  <c r="AH429" i="20"/>
  <c r="AH464" i="20"/>
  <c r="AH559" i="20"/>
  <c r="AH594" i="20"/>
  <c r="AH687" i="20"/>
  <c r="AH743" i="20"/>
  <c r="AH821" i="20"/>
  <c r="AH909" i="20"/>
  <c r="AH936" i="20"/>
  <c r="AH1006" i="20"/>
  <c r="AH55" i="20"/>
  <c r="AH87" i="20"/>
  <c r="AH263" i="20"/>
  <c r="AH245" i="20"/>
  <c r="AH281" i="20"/>
  <c r="AH524" i="20"/>
  <c r="AH451" i="20"/>
  <c r="AH487" i="20"/>
  <c r="AH581" i="20"/>
  <c r="AH689" i="20"/>
  <c r="AH709" i="20"/>
  <c r="AH781" i="20"/>
  <c r="AH855" i="20"/>
  <c r="AH890" i="20"/>
  <c r="AH976" i="20"/>
  <c r="AH1020" i="20"/>
  <c r="AH66" i="20"/>
  <c r="AH157" i="20"/>
  <c r="AH207" i="20"/>
  <c r="AH321" i="20"/>
  <c r="AH359" i="20"/>
  <c r="AH395" i="20"/>
  <c r="AH540" i="20"/>
  <c r="AH562" i="20"/>
  <c r="AH605" i="20"/>
  <c r="AH661" i="20"/>
  <c r="AH773" i="20"/>
  <c r="AH769" i="20"/>
  <c r="AH854" i="20"/>
  <c r="AH945" i="20"/>
  <c r="AH988" i="20"/>
  <c r="AH116" i="20"/>
  <c r="AH103" i="20"/>
  <c r="AH136" i="20"/>
  <c r="AH261" i="20"/>
  <c r="AH297" i="20"/>
  <c r="AH332" i="20"/>
  <c r="AH467" i="20"/>
  <c r="AH503" i="20"/>
  <c r="AH548" i="20"/>
  <c r="AH640" i="20"/>
  <c r="AH731" i="20"/>
  <c r="AH783" i="20"/>
  <c r="AH919" i="20"/>
  <c r="AH906" i="20"/>
  <c r="AH970" i="20"/>
  <c r="AH83" i="20"/>
  <c r="AH40" i="20"/>
  <c r="AH82" i="20"/>
  <c r="AH173" i="20"/>
  <c r="AH223" i="20"/>
  <c r="AH219" i="20"/>
  <c r="AH375" i="20"/>
  <c r="AH411" i="20"/>
  <c r="AH433" i="20"/>
  <c r="AH578" i="20"/>
  <c r="AH621" i="20"/>
  <c r="AH697" i="20"/>
  <c r="AH775" i="20"/>
  <c r="AH785" i="20"/>
  <c r="AH895" i="20"/>
  <c r="AH925" i="20"/>
  <c r="AH979" i="20"/>
  <c r="AH147" i="20"/>
  <c r="AH271" i="20"/>
  <c r="AH328" i="20"/>
  <c r="AH166" i="20"/>
  <c r="AH291" i="20"/>
  <c r="AH326" i="20"/>
  <c r="AH362" i="20"/>
  <c r="AH505" i="20"/>
  <c r="AH587" i="20"/>
  <c r="AH612" i="20"/>
  <c r="AH706" i="20"/>
  <c r="AH728" i="20"/>
  <c r="AH799" i="20"/>
  <c r="AH851" i="20"/>
  <c r="AH931" i="20"/>
  <c r="AH1003" i="20"/>
  <c r="AH85" i="20"/>
  <c r="AH78" i="20"/>
  <c r="AH238" i="20"/>
  <c r="AH228" i="20"/>
  <c r="AH377" i="20"/>
  <c r="AH420" i="20"/>
  <c r="AH450" i="20"/>
  <c r="AH470" i="20"/>
  <c r="AH624" i="20"/>
  <c r="AH691" i="20"/>
  <c r="AH956" i="20"/>
  <c r="AH901" i="20"/>
  <c r="AH112" i="20"/>
  <c r="AH153" i="20"/>
  <c r="AH288" i="20"/>
  <c r="AH314" i="20"/>
  <c r="AH357" i="20"/>
  <c r="AH493" i="20"/>
  <c r="AH528" i="20"/>
  <c r="AH566" i="20"/>
  <c r="AH617" i="20"/>
  <c r="AH694" i="20"/>
  <c r="AH742" i="20"/>
  <c r="AH828" i="20"/>
  <c r="AH875" i="20"/>
  <c r="AH942" i="20"/>
  <c r="AH1016" i="20"/>
  <c r="AH123" i="20"/>
  <c r="AH212" i="20"/>
  <c r="AH184" i="20"/>
  <c r="AH309" i="20"/>
  <c r="AH337" i="20"/>
  <c r="AH380" i="20"/>
  <c r="AH515" i="20"/>
  <c r="AH430" i="20"/>
  <c r="AH584" i="20"/>
  <c r="AH631" i="20"/>
  <c r="AH708" i="20"/>
  <c r="AH796" i="20"/>
  <c r="AH842" i="20"/>
  <c r="AH905" i="20"/>
  <c r="AH984" i="20"/>
  <c r="AH54" i="20"/>
  <c r="AH139" i="20"/>
  <c r="AH247" i="20"/>
  <c r="AH142" i="20"/>
  <c r="AH267" i="20"/>
  <c r="AH423" i="20"/>
  <c r="AH338" i="20"/>
  <c r="AH481" i="20"/>
  <c r="AH561" i="20"/>
  <c r="AH588" i="20"/>
  <c r="AH668" i="20"/>
  <c r="AH745" i="20"/>
  <c r="AH776" i="20"/>
  <c r="AH852" i="20"/>
  <c r="AH924" i="20"/>
  <c r="AH985" i="20"/>
  <c r="AH61" i="20"/>
  <c r="AH384" i="20"/>
  <c r="AH200" i="20"/>
  <c r="AH376" i="20"/>
  <c r="AH353" i="20"/>
  <c r="AH396" i="20"/>
  <c r="AH426" i="20"/>
  <c r="AH446" i="20"/>
  <c r="AH600" i="20"/>
  <c r="AH647" i="20"/>
  <c r="AH748" i="20"/>
  <c r="AH839" i="20"/>
  <c r="AH858" i="20"/>
  <c r="AH927" i="20"/>
  <c r="AH960" i="20"/>
  <c r="AH108" i="20"/>
  <c r="AH203" i="20"/>
  <c r="AH311" i="20"/>
  <c r="AH158" i="20"/>
  <c r="AH283" i="20"/>
  <c r="AH532" i="20"/>
  <c r="AH354" i="20"/>
  <c r="AH497" i="20"/>
  <c r="AH577" i="20"/>
  <c r="AH604" i="20"/>
  <c r="AH705" i="20"/>
  <c r="AH720" i="20"/>
  <c r="AH792" i="20"/>
  <c r="AH887" i="20"/>
  <c r="AH923" i="20"/>
  <c r="AH995" i="20"/>
  <c r="AH107" i="20"/>
  <c r="AH121" i="20"/>
  <c r="AH186" i="20"/>
  <c r="AH262" i="20"/>
  <c r="AH234" i="20"/>
  <c r="AH390" i="20"/>
  <c r="AH436" i="20"/>
  <c r="AH448" i="20"/>
  <c r="AH607" i="20"/>
  <c r="AH665" i="20"/>
  <c r="AH732" i="20"/>
  <c r="AH727" i="20"/>
  <c r="AH805" i="20"/>
  <c r="AH893" i="20"/>
  <c r="AH946" i="20"/>
  <c r="AH1025" i="20"/>
  <c r="AH204" i="20"/>
  <c r="AH187" i="20"/>
  <c r="AH175" i="20"/>
  <c r="AH292" i="20"/>
  <c r="AH327" i="20"/>
  <c r="AH363" i="20"/>
  <c r="AH514" i="20"/>
  <c r="AH547" i="20"/>
  <c r="AH634" i="20"/>
  <c r="AH629" i="20"/>
  <c r="AH738" i="20"/>
  <c r="AH794" i="20"/>
  <c r="AH856" i="20"/>
  <c r="AH973" i="20"/>
  <c r="AH996" i="20"/>
  <c r="AH456" i="20"/>
  <c r="AH954" i="20"/>
  <c r="J40" i="14"/>
  <c r="AH71" i="20"/>
  <c r="AH217" i="20"/>
  <c r="AH229" i="20"/>
  <c r="AH265" i="20"/>
  <c r="AH421" i="20"/>
  <c r="AH435" i="20"/>
  <c r="AH471" i="20"/>
  <c r="AH565" i="20"/>
  <c r="AH667" i="20"/>
  <c r="AH693" i="20"/>
  <c r="AH749" i="20"/>
  <c r="AH835" i="20"/>
  <c r="AH874" i="20"/>
  <c r="AH963" i="20"/>
  <c r="AH1021" i="20"/>
  <c r="AH109" i="20"/>
  <c r="AH102" i="20"/>
  <c r="AH135" i="20"/>
  <c r="AH252" i="20"/>
  <c r="AH401" i="20"/>
  <c r="AH323" i="20"/>
  <c r="AH474" i="20"/>
  <c r="AH494" i="20"/>
  <c r="AH598" i="20"/>
  <c r="AH646" i="20"/>
  <c r="AH715" i="20"/>
  <c r="AH824" i="20"/>
  <c r="AH841" i="20"/>
  <c r="AH888" i="20"/>
  <c r="AH966" i="20"/>
  <c r="AH41" i="20"/>
  <c r="AH97" i="20"/>
  <c r="AH162" i="20"/>
  <c r="AH206" i="20"/>
  <c r="AH425" i="20"/>
  <c r="AH366" i="20"/>
  <c r="AH402" i="20"/>
  <c r="AH424" i="20"/>
  <c r="AH560" i="20"/>
  <c r="AH611" i="20"/>
  <c r="AH696" i="20"/>
  <c r="AH790" i="20"/>
  <c r="AH830" i="20"/>
  <c r="AH869" i="20"/>
  <c r="AH939" i="20"/>
  <c r="AH1026" i="20"/>
  <c r="AH125" i="20"/>
  <c r="AH118" i="20"/>
  <c r="AH151" i="20"/>
  <c r="AH268" i="20"/>
  <c r="AH417" i="20"/>
  <c r="AH339" i="20"/>
  <c r="AH490" i="20"/>
  <c r="AH510" i="20"/>
  <c r="AH614" i="20"/>
  <c r="AH662" i="20"/>
  <c r="AH755" i="20"/>
  <c r="AH770" i="20"/>
  <c r="AH857" i="20"/>
  <c r="AH904" i="20"/>
  <c r="AH974" i="20"/>
  <c r="AH75" i="20"/>
  <c r="AH113" i="20"/>
  <c r="AH178" i="20"/>
  <c r="AH230" i="20"/>
  <c r="AH226" i="20"/>
  <c r="AH382" i="20"/>
  <c r="AH418" i="20"/>
  <c r="AH440" i="20"/>
  <c r="AH576" i="20"/>
  <c r="AH633" i="20"/>
  <c r="AH712" i="20"/>
  <c r="AH719" i="20"/>
  <c r="AH846" i="20"/>
  <c r="AH885" i="20"/>
  <c r="AH938" i="20"/>
  <c r="AH1007" i="20"/>
  <c r="AH60" i="20"/>
  <c r="AH96" i="20"/>
  <c r="AH137" i="20"/>
  <c r="AH272" i="20"/>
  <c r="AH298" i="20"/>
  <c r="AH341" i="20"/>
  <c r="AH477" i="20"/>
  <c r="AH512" i="20"/>
  <c r="AH550" i="20"/>
  <c r="AH601" i="20"/>
  <c r="AH678" i="20"/>
  <c r="AH726" i="20"/>
  <c r="AH812" i="20"/>
  <c r="AH908" i="20"/>
  <c r="AH951" i="20"/>
  <c r="AH1019" i="20"/>
  <c r="AH38" i="20"/>
  <c r="AH98" i="20"/>
  <c r="AH189" i="20"/>
  <c r="AH287" i="20"/>
  <c r="AH235" i="20"/>
  <c r="AH391" i="20"/>
  <c r="AH444" i="20"/>
  <c r="AH449" i="20"/>
  <c r="AH623" i="20"/>
  <c r="AH641" i="20"/>
  <c r="AH636" i="20"/>
  <c r="AH815" i="20"/>
  <c r="AH816" i="20"/>
  <c r="AH861" i="20"/>
  <c r="AH947" i="20"/>
  <c r="AH1000" i="20"/>
  <c r="AH620" i="20"/>
  <c r="AH736" i="20"/>
  <c r="AH859" i="20"/>
  <c r="AH937" i="20"/>
  <c r="AH132" i="20"/>
  <c r="AH294" i="20"/>
  <c r="AH500" i="20"/>
  <c r="AH813" i="20"/>
  <c r="AH59" i="20"/>
  <c r="AH148" i="20"/>
  <c r="AH168" i="20"/>
  <c r="AH293" i="20"/>
  <c r="AH408" i="20"/>
  <c r="AH364" i="20"/>
  <c r="AH499" i="20"/>
  <c r="AH555" i="20"/>
  <c r="AH580" i="20"/>
  <c r="AH672" i="20"/>
  <c r="AH692" i="20"/>
  <c r="AH780" i="20"/>
  <c r="AH826" i="20"/>
  <c r="AH889" i="20"/>
  <c r="AH975" i="20"/>
  <c r="AH164" i="20"/>
  <c r="AH58" i="20"/>
  <c r="AH149" i="20"/>
  <c r="AH199" i="20"/>
  <c r="AH316" i="20"/>
  <c r="AH351" i="20"/>
  <c r="AH387" i="20"/>
  <c r="AH539" i="20"/>
  <c r="AH554" i="20"/>
  <c r="AH597" i="20"/>
  <c r="AH653" i="20"/>
  <c r="AH758" i="20"/>
  <c r="AH761" i="20"/>
  <c r="AH903" i="20"/>
  <c r="AH934" i="20"/>
  <c r="AH980" i="20"/>
  <c r="AH43" i="20"/>
  <c r="AH72" i="20"/>
  <c r="AH278" i="20"/>
  <c r="AH248" i="20"/>
  <c r="AH274" i="20"/>
  <c r="AH468" i="20"/>
  <c r="AH453" i="20"/>
  <c r="AH488" i="20"/>
  <c r="AH599" i="20"/>
  <c r="AH618" i="20"/>
  <c r="AH711" i="20"/>
  <c r="AH765" i="20"/>
  <c r="AH845" i="20"/>
  <c r="AH884" i="20"/>
  <c r="AH991" i="20"/>
  <c r="AH1005" i="20"/>
  <c r="AH74" i="20"/>
  <c r="AH165" i="20"/>
  <c r="AH215" i="20"/>
  <c r="AH368" i="20"/>
  <c r="AH367" i="20"/>
  <c r="AH403" i="20"/>
  <c r="AH579" i="20"/>
  <c r="AH570" i="20"/>
  <c r="AH613" i="20"/>
  <c r="AH669" i="20"/>
  <c r="AH774" i="20"/>
  <c r="AH777" i="20"/>
  <c r="AH862" i="20"/>
  <c r="AH917" i="20"/>
  <c r="AH1012" i="20"/>
  <c r="K40" i="14"/>
  <c r="AH51" i="20"/>
  <c r="AH88" i="20"/>
  <c r="AH129" i="20"/>
  <c r="AH264" i="20"/>
  <c r="AH290" i="20"/>
  <c r="AH333" i="20"/>
  <c r="AH469" i="20"/>
  <c r="AH504" i="20"/>
  <c r="AH542" i="20"/>
  <c r="AH593" i="20"/>
  <c r="AH798" i="20"/>
  <c r="AH767" i="20"/>
  <c r="AH910" i="20"/>
  <c r="AH900" i="20"/>
  <c r="AH943" i="20"/>
  <c r="AH1017" i="20"/>
  <c r="AH67" i="20"/>
  <c r="AH239" i="20"/>
  <c r="AH201" i="20"/>
  <c r="AH400" i="20"/>
  <c r="AH249" i="20"/>
  <c r="AH405" i="20"/>
  <c r="AH535" i="20"/>
  <c r="AH455" i="20"/>
  <c r="AH549" i="20"/>
  <c r="AH651" i="20"/>
  <c r="AH677" i="20"/>
  <c r="AH733" i="20"/>
  <c r="AH819" i="20"/>
  <c r="AH955" i="20"/>
  <c r="AH957" i="20"/>
  <c r="AH1022" i="20"/>
  <c r="AH56" i="20"/>
  <c r="AH65" i="20"/>
  <c r="AH130" i="20"/>
  <c r="AH174" i="20"/>
  <c r="AH299" i="20"/>
  <c r="AH334" i="20"/>
  <c r="AH370" i="20"/>
  <c r="AH513" i="20"/>
  <c r="AH615" i="20"/>
  <c r="AH714" i="20"/>
  <c r="AH823" i="20"/>
  <c r="AH1011" i="20"/>
  <c r="AH156" i="20"/>
  <c r="AH398" i="20"/>
  <c r="AH679" i="20"/>
  <c r="AH93" i="20"/>
  <c r="AH86" i="20"/>
  <c r="AH270" i="20"/>
  <c r="AH236" i="20"/>
  <c r="AH385" i="20"/>
  <c r="AH452" i="20"/>
  <c r="AH458" i="20"/>
  <c r="AH478" i="20"/>
  <c r="AH642" i="20"/>
  <c r="AH797" i="20"/>
  <c r="AH699" i="20"/>
  <c r="AH787" i="20"/>
  <c r="AH825" i="20"/>
  <c r="AH872" i="20"/>
  <c r="AH967" i="20"/>
  <c r="AH47" i="20"/>
  <c r="AH122" i="20"/>
  <c r="AH213" i="20"/>
  <c r="AH134" i="20"/>
  <c r="AH259" i="20"/>
  <c r="AH415" i="20"/>
  <c r="AH330" i="20"/>
  <c r="AH473" i="20"/>
  <c r="AH553" i="20"/>
  <c r="AH747" i="20"/>
  <c r="AH660" i="20"/>
  <c r="AH737" i="20"/>
  <c r="AH768" i="20"/>
  <c r="AH920" i="20"/>
  <c r="AH916" i="20"/>
  <c r="AH986" i="20"/>
  <c r="AH36" i="20"/>
  <c r="AH131" i="20"/>
  <c r="AH177" i="20"/>
  <c r="AH312" i="20"/>
  <c r="AH225" i="20"/>
  <c r="AH381" i="20"/>
  <c r="AH517" i="20"/>
  <c r="AH431" i="20"/>
  <c r="AH591" i="20"/>
  <c r="AH627" i="20"/>
  <c r="AH718" i="20"/>
  <c r="AH804" i="20"/>
  <c r="AH911" i="20"/>
  <c r="AH899" i="20"/>
  <c r="AH992" i="20"/>
  <c r="AH1015" i="20"/>
  <c r="AH171" i="20"/>
  <c r="AH279" i="20"/>
  <c r="AH150" i="20"/>
  <c r="AH275" i="20"/>
  <c r="AH476" i="20"/>
  <c r="AH346" i="20"/>
  <c r="AH489" i="20"/>
  <c r="AH569" i="20"/>
  <c r="AH596" i="20"/>
  <c r="AH682" i="20"/>
  <c r="AH753" i="20"/>
  <c r="AH784" i="20"/>
  <c r="AH860" i="20"/>
  <c r="AH932" i="20"/>
  <c r="AH1004" i="20"/>
  <c r="AH52" i="20"/>
  <c r="AH195" i="20"/>
  <c r="AH193" i="20"/>
  <c r="AH336" i="20"/>
  <c r="AH241" i="20"/>
  <c r="AH397" i="20"/>
  <c r="AH531" i="20"/>
  <c r="AH447" i="20"/>
  <c r="AH541" i="20"/>
  <c r="AH643" i="20"/>
  <c r="AH756" i="20"/>
  <c r="AH725" i="20"/>
  <c r="AH811" i="20"/>
  <c r="AH915" i="20"/>
  <c r="AH949" i="20"/>
  <c r="AH1031" i="20"/>
  <c r="AH45" i="20"/>
  <c r="AH119" i="20"/>
  <c r="AH152" i="20"/>
  <c r="AH277" i="20"/>
  <c r="AH313" i="20"/>
  <c r="AH348" i="20"/>
  <c r="AH483" i="20"/>
  <c r="AH519" i="20"/>
  <c r="AH564" i="20"/>
  <c r="AH656" i="20"/>
  <c r="AH676" i="20"/>
  <c r="AH764" i="20"/>
  <c r="AH810" i="20"/>
  <c r="AH873" i="20"/>
  <c r="AH961" i="20"/>
  <c r="AH194" i="20"/>
  <c r="AH242" i="20"/>
  <c r="AH586" i="20"/>
  <c r="AH286" i="20"/>
  <c r="AH133" i="20"/>
  <c r="AH183" i="20"/>
  <c r="AH300" i="20"/>
  <c r="AH335" i="20"/>
  <c r="AH371" i="20"/>
  <c r="AH522" i="20"/>
  <c r="AH538" i="20"/>
  <c r="AH666" i="20"/>
  <c r="AH637" i="20"/>
  <c r="AH746" i="20"/>
  <c r="AH801" i="20"/>
  <c r="AH864" i="20"/>
  <c r="AH918" i="20"/>
  <c r="AH1008" i="20"/>
  <c r="AH35" i="20"/>
  <c r="AH89" i="20"/>
  <c r="AH154" i="20"/>
  <c r="AH198" i="20"/>
  <c r="AH360" i="20"/>
  <c r="AH358" i="20"/>
  <c r="AH394" i="20"/>
  <c r="AH571" i="20"/>
  <c r="AH552" i="20"/>
  <c r="AH603" i="20"/>
  <c r="AH688" i="20"/>
  <c r="AH789" i="20"/>
  <c r="AH822" i="20"/>
  <c r="AH977" i="20"/>
  <c r="AH930" i="20"/>
  <c r="AH1010" i="20"/>
  <c r="AH84" i="20"/>
  <c r="AH95" i="20"/>
  <c r="AH295" i="20"/>
  <c r="AH253" i="20"/>
  <c r="AH289" i="20"/>
  <c r="AH324" i="20"/>
  <c r="AH459" i="20"/>
  <c r="AH495" i="20"/>
  <c r="AH649" i="20"/>
  <c r="AH632" i="20"/>
  <c r="AH717" i="20"/>
  <c r="AH782" i="20"/>
  <c r="AH878" i="20"/>
  <c r="AH898" i="20"/>
  <c r="AH962" i="20"/>
  <c r="AH1028" i="20"/>
  <c r="AH105" i="20"/>
  <c r="AH170" i="20"/>
  <c r="AH214" i="20"/>
  <c r="AH218" i="20"/>
  <c r="AH374" i="20"/>
  <c r="AH410" i="20"/>
  <c r="AH432" i="20"/>
  <c r="AH568" i="20"/>
  <c r="AH619" i="20"/>
  <c r="AH704" i="20"/>
  <c r="AH791" i="20"/>
  <c r="AH838" i="20"/>
  <c r="AH877" i="20"/>
  <c r="AH940" i="20"/>
  <c r="AH999" i="20"/>
  <c r="AH179" i="20"/>
  <c r="AH111" i="20"/>
  <c r="AH144" i="20"/>
  <c r="AH269" i="20"/>
  <c r="AH305" i="20"/>
  <c r="AH340" i="20"/>
  <c r="AH475" i="20"/>
  <c r="AH511" i="20"/>
  <c r="AH556" i="20"/>
  <c r="AH648" i="20"/>
  <c r="AH847" i="20"/>
  <c r="AH832" i="20"/>
  <c r="AH802" i="20"/>
  <c r="AH914" i="20"/>
  <c r="AH981" i="20"/>
  <c r="AH77" i="20"/>
  <c r="AH70" i="20"/>
  <c r="AH216" i="20"/>
  <c r="AH220" i="20"/>
  <c r="AH369" i="20"/>
  <c r="AH412" i="20"/>
  <c r="AH442" i="20"/>
  <c r="AH462" i="20"/>
  <c r="AH616" i="20"/>
  <c r="AH663" i="20"/>
  <c r="AH683" i="20"/>
  <c r="AH771" i="20"/>
  <c r="AH809" i="20"/>
  <c r="AH929" i="20"/>
  <c r="AH1034" i="20"/>
  <c r="AH92" i="20"/>
  <c r="AH104" i="20"/>
  <c r="AH145" i="20"/>
  <c r="AH280" i="20"/>
  <c r="AH306" i="20"/>
  <c r="AH349" i="20"/>
  <c r="AH485" i="20"/>
  <c r="AH520" i="20"/>
  <c r="AH558" i="20"/>
  <c r="AH609" i="20"/>
  <c r="AH686" i="20"/>
  <c r="AH734" i="20"/>
  <c r="AH820" i="20"/>
  <c r="AH867" i="20"/>
  <c r="AH965" i="20"/>
  <c r="AH1027" i="20"/>
  <c r="AH735" i="20"/>
  <c r="F70" i="14"/>
  <c r="AH106" i="20"/>
  <c r="AH197" i="20"/>
  <c r="AH319" i="20"/>
  <c r="AH243" i="20"/>
  <c r="AH399" i="20"/>
  <c r="AH508" i="20"/>
  <c r="AH457" i="20"/>
  <c r="AH537" i="20"/>
  <c r="AH673" i="20"/>
  <c r="AH644" i="20"/>
  <c r="AH721" i="20"/>
  <c r="AH848" i="20"/>
  <c r="AH870" i="20"/>
  <c r="AH948" i="20"/>
  <c r="AH1001" i="20"/>
  <c r="AH42" i="20"/>
  <c r="AH64" i="20"/>
  <c r="AH246" i="20"/>
  <c r="AH240" i="20"/>
  <c r="AH266" i="20"/>
  <c r="AH422" i="20"/>
  <c r="AH445" i="20"/>
  <c r="AH480" i="20"/>
  <c r="AH575" i="20"/>
  <c r="AH610" i="20"/>
  <c r="AH703" i="20"/>
  <c r="AH759" i="20"/>
  <c r="AH837" i="20"/>
  <c r="AH876" i="20"/>
  <c r="AH952" i="20"/>
  <c r="AH997" i="20"/>
  <c r="AH196" i="20"/>
  <c r="AH318" i="20"/>
  <c r="AH192" i="20"/>
  <c r="AH317" i="20"/>
  <c r="AH345" i="20"/>
  <c r="AH388" i="20"/>
  <c r="AH523" i="20"/>
  <c r="AH438" i="20"/>
  <c r="AH592" i="20"/>
  <c r="AH639" i="20"/>
  <c r="AH716" i="20"/>
  <c r="AH807" i="20"/>
  <c r="AH850" i="20"/>
  <c r="AH913" i="20"/>
  <c r="AH1033" i="20"/>
  <c r="AH76" i="20"/>
  <c r="AH80" i="20"/>
  <c r="AH310" i="20"/>
  <c r="AH256" i="20"/>
  <c r="AH282" i="20"/>
  <c r="AH325" i="20"/>
  <c r="AH461" i="20"/>
  <c r="AH496" i="20"/>
  <c r="AH534" i="20"/>
  <c r="AH650" i="20"/>
  <c r="AH739" i="20"/>
  <c r="AH766" i="20"/>
  <c r="AH863" i="20"/>
  <c r="AH892" i="20"/>
  <c r="AH935" i="20"/>
  <c r="AH1013" i="20"/>
  <c r="AH49" i="20"/>
  <c r="AH69" i="20"/>
  <c r="AH62" i="20"/>
  <c r="AH208" i="20"/>
  <c r="AH484" i="20"/>
  <c r="AH361" i="20"/>
  <c r="AH404" i="20"/>
  <c r="AH434" i="20"/>
  <c r="AH454" i="20"/>
  <c r="AH608" i="20"/>
  <c r="AH655" i="20"/>
  <c r="AH675" i="20"/>
  <c r="AH763" i="20"/>
  <c r="AH879" i="20"/>
  <c r="AH928" i="20"/>
  <c r="AH968" i="20"/>
  <c r="AH172" i="20"/>
  <c r="AH155" i="20"/>
  <c r="AH167" i="20"/>
  <c r="AH284" i="20"/>
  <c r="AH492" i="20"/>
  <c r="AH355" i="20"/>
  <c r="AH506" i="20"/>
  <c r="AH526" i="20"/>
  <c r="AH628" i="20"/>
  <c r="AH690" i="20"/>
  <c r="AH730" i="20"/>
  <c r="AH786" i="20"/>
  <c r="AH886" i="20"/>
  <c r="AH953" i="20"/>
  <c r="AH990" i="20"/>
  <c r="I40" i="14"/>
  <c r="AH99" i="20"/>
  <c r="AH63" i="20"/>
  <c r="AH209" i="20"/>
  <c r="AH221" i="20"/>
  <c r="AH257" i="20"/>
  <c r="AH413" i="20"/>
  <c r="AH427" i="20"/>
  <c r="AH463" i="20"/>
  <c r="AH557" i="20"/>
  <c r="AH659" i="20"/>
  <c r="AH685" i="20"/>
  <c r="AH741" i="20"/>
  <c r="AH827" i="20"/>
  <c r="AH866" i="20"/>
  <c r="AH989" i="20"/>
  <c r="AH1030" i="20"/>
  <c r="AH684" i="20"/>
  <c r="AH818" i="20"/>
  <c r="AH969" i="20"/>
  <c r="AH779" i="20"/>
  <c r="AH959" i="20"/>
  <c r="AH551" i="20"/>
  <c r="AH998" i="20"/>
  <c r="AH73" i="20"/>
  <c r="AH138" i="20"/>
  <c r="AH182" i="20"/>
  <c r="AH307" i="20"/>
  <c r="AH342" i="20"/>
  <c r="AH378" i="20"/>
  <c r="AH521" i="20"/>
  <c r="AH536" i="20"/>
  <c r="AH658" i="20"/>
  <c r="AH740" i="20"/>
  <c r="AH744" i="20"/>
  <c r="AH806" i="20"/>
  <c r="AH894" i="20"/>
  <c r="AH964" i="20"/>
  <c r="AH994" i="20"/>
  <c r="AH303" i="20"/>
  <c r="AH128" i="20"/>
  <c r="AH169" i="20"/>
  <c r="AH304" i="20"/>
  <c r="AH416" i="20"/>
  <c r="AH373" i="20"/>
  <c r="AH509" i="20"/>
  <c r="AH563" i="20"/>
  <c r="AH582" i="20"/>
  <c r="AH657" i="20"/>
  <c r="AH710" i="20"/>
  <c r="AH800" i="20"/>
  <c r="AH844" i="20"/>
  <c r="AH891" i="20"/>
  <c r="AH972" i="20"/>
  <c r="AH1032" i="20"/>
  <c r="AH117" i="20"/>
  <c r="AH110" i="20"/>
  <c r="AH143" i="20"/>
  <c r="AH260" i="20"/>
  <c r="AH409" i="20"/>
  <c r="AH331" i="20"/>
  <c r="AH482" i="20"/>
  <c r="AH502" i="20"/>
  <c r="AH606" i="20"/>
  <c r="AH654" i="20"/>
  <c r="AH723" i="20"/>
  <c r="AH762" i="20"/>
  <c r="AH849" i="20"/>
  <c r="AH896" i="20"/>
  <c r="AH993" i="20"/>
  <c r="AH50" i="20"/>
  <c r="AH163" i="20"/>
  <c r="AH185" i="20"/>
  <c r="AH320" i="20"/>
  <c r="AH233" i="20"/>
  <c r="AH389" i="20"/>
  <c r="AH525" i="20"/>
  <c r="AH439" i="20"/>
  <c r="AH533" i="20"/>
  <c r="AH635" i="20"/>
  <c r="AH724" i="20"/>
  <c r="AH840" i="20"/>
  <c r="AH803" i="20"/>
  <c r="AH907" i="20"/>
  <c r="AH941" i="20"/>
  <c r="AH1023" i="20"/>
  <c r="AH44" i="20"/>
  <c r="AH140" i="20"/>
  <c r="AH126" i="20"/>
  <c r="AH159" i="20"/>
  <c r="AH276" i="20"/>
  <c r="AH428" i="20"/>
  <c r="AH347" i="20"/>
  <c r="AH498" i="20"/>
  <c r="AH518" i="20"/>
  <c r="AH622" i="20"/>
  <c r="AH670" i="20"/>
  <c r="AH722" i="20"/>
  <c r="AH778" i="20"/>
  <c r="AH865" i="20"/>
  <c r="AH912" i="20"/>
  <c r="AH982" i="20"/>
  <c r="AH48" i="20"/>
  <c r="AH90" i="20"/>
  <c r="AH181" i="20"/>
  <c r="AH255" i="20"/>
  <c r="AH227" i="20"/>
  <c r="AH383" i="20"/>
  <c r="AH419" i="20"/>
  <c r="AH441" i="20"/>
  <c r="AH585" i="20"/>
  <c r="AH626" i="20"/>
  <c r="AH713" i="20"/>
  <c r="AH808" i="20"/>
  <c r="AH793" i="20"/>
  <c r="AH853" i="20"/>
  <c r="AH933" i="20"/>
  <c r="AH987" i="20"/>
  <c r="AH53" i="20"/>
  <c r="AH127" i="20"/>
  <c r="AH160" i="20"/>
  <c r="AH285" i="20"/>
  <c r="AH344" i="20"/>
  <c r="AH356" i="20"/>
  <c r="AH491" i="20"/>
  <c r="AH527" i="20"/>
  <c r="AH572" i="20"/>
  <c r="AH664" i="20"/>
  <c r="AH772" i="20"/>
  <c r="AH881" i="20"/>
  <c r="AH671" i="20"/>
  <c r="AH817" i="20"/>
  <c r="I8" i="15"/>
  <c r="F8" i="15"/>
  <c r="G8" i="15"/>
  <c r="J11" i="7"/>
  <c r="P11" i="7"/>
  <c r="Q11" i="7" s="1"/>
  <c r="Q39" i="7" s="1"/>
  <c r="J13" i="7"/>
  <c r="P13" i="7"/>
  <c r="Q13" i="7" s="1"/>
  <c r="Q41" i="7" s="1"/>
  <c r="U43" i="14"/>
  <c r="W43" i="14" s="1"/>
  <c r="AM43" i="14"/>
  <c r="AA43" i="14"/>
  <c r="AC43" i="14" s="1"/>
  <c r="AG43" i="14"/>
  <c r="AI43" i="14" s="1"/>
  <c r="AK989" i="20"/>
  <c r="AK976" i="20"/>
  <c r="AK918" i="20"/>
  <c r="AK886" i="20"/>
  <c r="AK837" i="20"/>
  <c r="AK798" i="20"/>
  <c r="AK733" i="20"/>
  <c r="AK639" i="20"/>
  <c r="AK598" i="20"/>
  <c r="AK570" i="20"/>
  <c r="AK475" i="20"/>
  <c r="AK488" i="20"/>
  <c r="AK383" i="20"/>
  <c r="AK322" i="20"/>
  <c r="AK246" i="20"/>
  <c r="AK177" i="20"/>
  <c r="AK197" i="20"/>
  <c r="AK142" i="20"/>
  <c r="AK54" i="20"/>
  <c r="AK991" i="20"/>
  <c r="AK936" i="20"/>
  <c r="AK891" i="20"/>
  <c r="AK932" i="20"/>
  <c r="AK800" i="20"/>
  <c r="AK745" i="20"/>
  <c r="AK769" i="20"/>
  <c r="AK667" i="20"/>
  <c r="AK600" i="20"/>
  <c r="AK556" i="20"/>
  <c r="AK468" i="20"/>
  <c r="AK424" i="20"/>
  <c r="AK360" i="20"/>
  <c r="AK324" i="20"/>
  <c r="AK431" i="20"/>
  <c r="AK249" i="20"/>
  <c r="AK218" i="20"/>
  <c r="AK52" i="20"/>
  <c r="AK110" i="20"/>
  <c r="AK1005" i="20"/>
  <c r="AK996" i="20"/>
  <c r="AK943" i="20"/>
  <c r="AK905" i="20"/>
  <c r="AK830" i="20"/>
  <c r="AK797" i="20"/>
  <c r="AK732" i="20"/>
  <c r="AK715" i="20"/>
  <c r="AK670" i="20"/>
  <c r="AK576" i="20"/>
  <c r="AK490" i="20"/>
  <c r="AK494" i="20"/>
  <c r="AK534" i="20"/>
  <c r="AK380" i="20"/>
  <c r="AK295" i="20"/>
  <c r="AK298" i="20"/>
  <c r="AK133" i="20"/>
  <c r="AK67" i="20"/>
  <c r="AK39" i="20"/>
  <c r="AK969" i="20"/>
  <c r="AK871" i="20"/>
  <c r="AK815" i="20"/>
  <c r="AK802" i="20"/>
  <c r="AK678" i="20"/>
  <c r="AK717" i="20"/>
  <c r="AK613" i="20"/>
  <c r="AK569" i="20"/>
  <c r="AK426" i="20"/>
  <c r="AK430" i="20"/>
  <c r="AK471" i="20"/>
  <c r="AK261" i="20"/>
  <c r="AK275" i="20"/>
  <c r="AK204" i="20"/>
  <c r="AK106" i="20"/>
  <c r="AK69" i="20"/>
  <c r="AK126" i="20"/>
  <c r="AK1032" i="20"/>
  <c r="AK950" i="20"/>
  <c r="AK940" i="20"/>
  <c r="AK857" i="20"/>
  <c r="AK801" i="20"/>
  <c r="AK793" i="20"/>
  <c r="AK679" i="20"/>
  <c r="AK701" i="20"/>
  <c r="AK599" i="20"/>
  <c r="AK563" i="20"/>
  <c r="AK433" i="20"/>
  <c r="AK453" i="20"/>
  <c r="AK382" i="20"/>
  <c r="AK386" i="20"/>
  <c r="AK310" i="20"/>
  <c r="AK305" i="20"/>
  <c r="AK140" i="20"/>
  <c r="AK53" i="20"/>
  <c r="AK120" i="20"/>
  <c r="AK1018" i="20"/>
  <c r="AK746" i="20"/>
  <c r="AK666" i="20"/>
  <c r="AK593" i="20"/>
  <c r="AK541" i="20"/>
  <c r="AK532" i="20"/>
  <c r="AK381" i="20"/>
  <c r="AK401" i="20"/>
  <c r="AK419" i="20"/>
  <c r="AK231" i="20"/>
  <c r="AK170" i="20"/>
  <c r="AK192" i="20"/>
  <c r="AK108" i="20"/>
  <c r="AK111" i="20"/>
  <c r="AK1021" i="20"/>
  <c r="AK959" i="20"/>
  <c r="AK876" i="20"/>
  <c r="AK858" i="20"/>
  <c r="AK803" i="20"/>
  <c r="AK723" i="20"/>
  <c r="AK714" i="20"/>
  <c r="AK629" i="20"/>
  <c r="AK587" i="20"/>
  <c r="AK497" i="20"/>
  <c r="AK517" i="20"/>
  <c r="AK535" i="20"/>
  <c r="AK337" i="20"/>
  <c r="AK268" i="20"/>
  <c r="AK280" i="20"/>
  <c r="AK155" i="20"/>
  <c r="AK89" i="20"/>
  <c r="AK150" i="20"/>
  <c r="AK36" i="20"/>
  <c r="AK1016" i="20"/>
  <c r="AK77" i="20"/>
  <c r="AK97" i="20"/>
  <c r="AK281" i="20"/>
  <c r="AK239" i="20"/>
  <c r="AK388" i="20"/>
  <c r="AK326" i="20"/>
  <c r="AK461" i="20"/>
  <c r="AK505" i="20"/>
  <c r="AK601" i="20"/>
  <c r="AK684" i="20"/>
  <c r="AK686" i="20"/>
  <c r="AK835" i="20"/>
  <c r="AK852" i="20"/>
  <c r="AK899" i="20"/>
  <c r="AK986" i="20"/>
  <c r="AK87" i="20"/>
  <c r="AK60" i="20"/>
  <c r="AK208" i="20"/>
  <c r="AK129" i="20"/>
  <c r="AK262" i="20"/>
  <c r="AK402" i="20"/>
  <c r="AK333" i="20"/>
  <c r="AK484" i="20"/>
  <c r="AK572" i="20"/>
  <c r="AK615" i="20"/>
  <c r="AK655" i="20"/>
  <c r="AK748" i="20"/>
  <c r="AK763" i="20"/>
  <c r="AK863" i="20"/>
  <c r="AK934" i="20"/>
  <c r="AK988" i="20"/>
  <c r="AK51" i="20"/>
  <c r="AK91" i="20"/>
  <c r="AK225" i="20"/>
  <c r="AK235" i="20"/>
  <c r="AK285" i="20"/>
  <c r="AK479" i="20"/>
  <c r="AK448" i="20"/>
  <c r="AK499" i="20"/>
  <c r="AK610" i="20"/>
  <c r="AK661" i="20"/>
  <c r="AK819" i="20"/>
  <c r="AK777" i="20"/>
  <c r="AK824" i="20"/>
  <c r="AK895" i="20"/>
  <c r="AK946" i="20"/>
  <c r="AK1028" i="20"/>
  <c r="AK215" i="20"/>
  <c r="AK191" i="20"/>
  <c r="AK187" i="20"/>
  <c r="AK312" i="20"/>
  <c r="AK348" i="20"/>
  <c r="AK415" i="20"/>
  <c r="AK526" i="20"/>
  <c r="AK465" i="20"/>
  <c r="AK619" i="20"/>
  <c r="AK634" i="20"/>
  <c r="AK711" i="20"/>
  <c r="AK766" i="20"/>
  <c r="AK820" i="20"/>
  <c r="AK908" i="20"/>
  <c r="AK970" i="20"/>
  <c r="AK96" i="20"/>
  <c r="AK82" i="20"/>
  <c r="AK131" i="20"/>
  <c r="AK256" i="20"/>
  <c r="AK308" i="20"/>
  <c r="AK359" i="20"/>
  <c r="AK470" i="20"/>
  <c r="AK530" i="20"/>
  <c r="AK559" i="20"/>
  <c r="AK643" i="20"/>
  <c r="AK712" i="20"/>
  <c r="AK775" i="20"/>
  <c r="AK813" i="20"/>
  <c r="AK901" i="20"/>
  <c r="AK1004" i="20"/>
  <c r="AK103" i="20"/>
  <c r="AK233" i="20"/>
  <c r="AK181" i="20"/>
  <c r="AK241" i="20"/>
  <c r="AK245" i="20"/>
  <c r="AK385" i="20"/>
  <c r="AK447" i="20"/>
  <c r="AK459" i="20"/>
  <c r="AK554" i="20"/>
  <c r="AK597" i="20"/>
  <c r="AK699" i="20"/>
  <c r="AK730" i="20"/>
  <c r="AK849" i="20"/>
  <c r="AK912" i="20"/>
  <c r="AK947" i="20"/>
  <c r="AK1001" i="20"/>
  <c r="AK190" i="20"/>
  <c r="AK123" i="20"/>
  <c r="AK132" i="20"/>
  <c r="AK267" i="20"/>
  <c r="AK317" i="20"/>
  <c r="AK352" i="20"/>
  <c r="AK480" i="20"/>
  <c r="AK574" i="20"/>
  <c r="AK561" i="20"/>
  <c r="AK620" i="20"/>
  <c r="AK706" i="20"/>
  <c r="AK737" i="20"/>
  <c r="AK807" i="20"/>
  <c r="AK878" i="20"/>
  <c r="AK953" i="20"/>
  <c r="AK1027" i="20"/>
  <c r="AK98" i="20"/>
  <c r="AK272" i="20"/>
  <c r="AK375" i="20"/>
  <c r="AK425" i="20"/>
  <c r="AK659" i="20"/>
  <c r="AK791" i="20"/>
  <c r="AK972" i="20"/>
  <c r="AK35" i="20"/>
  <c r="AK269" i="20"/>
  <c r="AK409" i="20"/>
  <c r="AK483" i="20"/>
  <c r="AK743" i="20"/>
  <c r="AK1029" i="20"/>
  <c r="AK58" i="20"/>
  <c r="AK284" i="20"/>
  <c r="AK708" i="20"/>
  <c r="AK846" i="20"/>
  <c r="AK93" i="20"/>
  <c r="AK404" i="20"/>
  <c r="AK617" i="20"/>
  <c r="AK897" i="20"/>
  <c r="AK167" i="20"/>
  <c r="AK209" i="20"/>
  <c r="AK443" i="20"/>
  <c r="AK755" i="20"/>
  <c r="AK1010" i="20"/>
  <c r="AK153" i="20"/>
  <c r="AK508" i="20"/>
  <c r="AK761" i="20"/>
  <c r="AK917" i="20"/>
  <c r="AK73" i="20"/>
  <c r="AK463" i="20"/>
  <c r="AK685" i="20"/>
  <c r="AK836" i="20"/>
  <c r="AK287" i="20"/>
  <c r="AK533" i="20"/>
  <c r="AK789" i="20"/>
  <c r="AK59" i="20"/>
  <c r="AK467" i="20"/>
  <c r="AK978" i="20"/>
  <c r="AK94" i="20"/>
  <c r="AK182" i="20"/>
  <c r="AK136" i="20"/>
  <c r="AK178" i="20"/>
  <c r="AK303" i="20"/>
  <c r="AK330" i="20"/>
  <c r="AK390" i="20"/>
  <c r="AK525" i="20"/>
  <c r="AK549" i="20"/>
  <c r="AK608" i="20"/>
  <c r="AK632" i="20"/>
  <c r="AK741" i="20"/>
  <c r="AK810" i="20"/>
  <c r="AK865" i="20"/>
  <c r="AK921" i="20"/>
  <c r="AK974" i="20"/>
  <c r="AK86" i="20"/>
  <c r="AK124" i="20"/>
  <c r="AK149" i="20"/>
  <c r="AK193" i="20"/>
  <c r="AK371" i="20"/>
  <c r="AK353" i="20"/>
  <c r="AK397" i="20"/>
  <c r="AK427" i="20"/>
  <c r="AK579" i="20"/>
  <c r="AK614" i="20"/>
  <c r="AK751" i="20"/>
  <c r="AK739" i="20"/>
  <c r="AK817" i="20"/>
  <c r="AK880" i="20"/>
  <c r="AK941" i="20"/>
  <c r="AK994" i="20"/>
  <c r="AK207" i="20"/>
  <c r="AK250" i="20"/>
  <c r="AK164" i="20"/>
  <c r="AK299" i="20"/>
  <c r="AK228" i="20"/>
  <c r="AK384" i="20"/>
  <c r="AK512" i="20"/>
  <c r="AK450" i="20"/>
  <c r="AK536" i="20"/>
  <c r="AK630" i="20"/>
  <c r="AK689" i="20"/>
  <c r="AK728" i="20"/>
  <c r="AK839" i="20"/>
  <c r="AK910" i="20"/>
  <c r="AK968" i="20"/>
  <c r="AK1017" i="20"/>
  <c r="AK101" i="20"/>
  <c r="AK121" i="20"/>
  <c r="AK138" i="20"/>
  <c r="AK263" i="20"/>
  <c r="AK412" i="20"/>
  <c r="AK350" i="20"/>
  <c r="AK485" i="20"/>
  <c r="AK529" i="20"/>
  <c r="AK625" i="20"/>
  <c r="AK649" i="20"/>
  <c r="AK710" i="20"/>
  <c r="AK765" i="20"/>
  <c r="AK851" i="20"/>
  <c r="AK916" i="20"/>
  <c r="AK977" i="20"/>
  <c r="AK297" i="20"/>
  <c r="AK65" i="20"/>
  <c r="AK195" i="20"/>
  <c r="AK320" i="20"/>
  <c r="AK356" i="20"/>
  <c r="AK423" i="20"/>
  <c r="AK429" i="20"/>
  <c r="AK473" i="20"/>
  <c r="AK653" i="20"/>
  <c r="AK642" i="20"/>
  <c r="AK727" i="20"/>
  <c r="AK774" i="20"/>
  <c r="AK828" i="20"/>
  <c r="AK867" i="20"/>
  <c r="AK975" i="20"/>
  <c r="AK127" i="20"/>
  <c r="AK115" i="20"/>
  <c r="AK331" i="20"/>
  <c r="AK259" i="20"/>
  <c r="AK309" i="20"/>
  <c r="AK344" i="20"/>
  <c r="AK472" i="20"/>
  <c r="AK523" i="20"/>
  <c r="AK553" i="20"/>
  <c r="AK612" i="20"/>
  <c r="AK698" i="20"/>
  <c r="AK729" i="20"/>
  <c r="AK848" i="20"/>
  <c r="AK870" i="20"/>
  <c r="AK945" i="20"/>
  <c r="AK1019" i="20"/>
  <c r="K43" i="14"/>
  <c r="AK50" i="20"/>
  <c r="AK49" i="20"/>
  <c r="AK196" i="20"/>
  <c r="AK411" i="20"/>
  <c r="AK260" i="20"/>
  <c r="AK416" i="20"/>
  <c r="AK550" i="20"/>
  <c r="AK482" i="20"/>
  <c r="AK568" i="20"/>
  <c r="AK662" i="20"/>
  <c r="AK735" i="20"/>
  <c r="AK792" i="20"/>
  <c r="AK822" i="20"/>
  <c r="AK931" i="20"/>
  <c r="AK979" i="20"/>
  <c r="AK1024" i="20"/>
  <c r="AK112" i="20"/>
  <c r="AK147" i="20"/>
  <c r="AK355" i="20"/>
  <c r="AK486" i="20"/>
  <c r="AK575" i="20"/>
  <c r="AK799" i="20"/>
  <c r="AK829" i="20"/>
  <c r="AK75" i="20"/>
  <c r="AK578" i="20"/>
  <c r="AK808" i="20"/>
  <c r="AK1000" i="20"/>
  <c r="AK232" i="20"/>
  <c r="AK660" i="20"/>
  <c r="AK877" i="20"/>
  <c r="AK113" i="20"/>
  <c r="AK342" i="20"/>
  <c r="AK702" i="20"/>
  <c r="AK995" i="20"/>
  <c r="AK229" i="20"/>
  <c r="AK618" i="20"/>
  <c r="AK896" i="20"/>
  <c r="AK84" i="20"/>
  <c r="AK487" i="20"/>
  <c r="AK637" i="20"/>
  <c r="AK854" i="20"/>
  <c r="AK395" i="20"/>
  <c r="AK387" i="20"/>
  <c r="AK481" i="20"/>
  <c r="AK759" i="20"/>
  <c r="AK984" i="20"/>
  <c r="AK198" i="20"/>
  <c r="AK374" i="20"/>
  <c r="AK673" i="20"/>
  <c r="AK942" i="20"/>
  <c r="AK393" i="20"/>
  <c r="AK738" i="20"/>
  <c r="AK55" i="20"/>
  <c r="AK56" i="20"/>
  <c r="AK200" i="20"/>
  <c r="AK403" i="20"/>
  <c r="AK254" i="20"/>
  <c r="AK394" i="20"/>
  <c r="AK325" i="20"/>
  <c r="AK476" i="20"/>
  <c r="AK564" i="20"/>
  <c r="AK607" i="20"/>
  <c r="AK647" i="20"/>
  <c r="AK740" i="20"/>
  <c r="AK827" i="20"/>
  <c r="AK855" i="20"/>
  <c r="AK926" i="20"/>
  <c r="AK980" i="20"/>
  <c r="AK43" i="20"/>
  <c r="AK83" i="20"/>
  <c r="AK213" i="20"/>
  <c r="AK227" i="20"/>
  <c r="AK277" i="20"/>
  <c r="AK417" i="20"/>
  <c r="AK440" i="20"/>
  <c r="AK491" i="20"/>
  <c r="AK588" i="20"/>
  <c r="AK631" i="20"/>
  <c r="AK768" i="20"/>
  <c r="AK776" i="20"/>
  <c r="AK816" i="20"/>
  <c r="AK887" i="20"/>
  <c r="AK938" i="20"/>
  <c r="AK1008" i="20"/>
  <c r="AK80" i="20"/>
  <c r="AK66" i="20"/>
  <c r="AK274" i="20"/>
  <c r="AK240" i="20"/>
  <c r="AK292" i="20"/>
  <c r="AK343" i="20"/>
  <c r="AK454" i="20"/>
  <c r="AK514" i="20"/>
  <c r="AK543" i="20"/>
  <c r="AK627" i="20"/>
  <c r="AK696" i="20"/>
  <c r="AK843" i="20"/>
  <c r="AK889" i="20"/>
  <c r="AK885" i="20"/>
  <c r="AK973" i="20"/>
  <c r="AK1031" i="20"/>
  <c r="AK323" i="20"/>
  <c r="AK160" i="20"/>
  <c r="AK202" i="20"/>
  <c r="AK379" i="20"/>
  <c r="AK354" i="20"/>
  <c r="AK414" i="20"/>
  <c r="AK436" i="20"/>
  <c r="AK573" i="20"/>
  <c r="AK652" i="20"/>
  <c r="AK656" i="20"/>
  <c r="AK785" i="20"/>
  <c r="AK772" i="20"/>
  <c r="AK856" i="20"/>
  <c r="AK920" i="20"/>
  <c r="AK999" i="20"/>
  <c r="AK109" i="20"/>
  <c r="AK134" i="20"/>
  <c r="AK146" i="20"/>
  <c r="AK271" i="20"/>
  <c r="AK420" i="20"/>
  <c r="AK358" i="20"/>
  <c r="AK493" i="20"/>
  <c r="AK558" i="20"/>
  <c r="AK645" i="20"/>
  <c r="AK657" i="20"/>
  <c r="AK718" i="20"/>
  <c r="AK773" i="20"/>
  <c r="AK859" i="20"/>
  <c r="AK930" i="20"/>
  <c r="AK985" i="20"/>
  <c r="J43" i="14"/>
  <c r="AK46" i="20"/>
  <c r="AK45" i="20"/>
  <c r="AK188" i="20"/>
  <c r="AK347" i="20"/>
  <c r="AK252" i="20"/>
  <c r="AK408" i="20"/>
  <c r="AK542" i="20"/>
  <c r="AK474" i="20"/>
  <c r="AK560" i="20"/>
  <c r="AK654" i="20"/>
  <c r="AK713" i="20"/>
  <c r="AK752" i="20"/>
  <c r="AK814" i="20"/>
  <c r="AK924" i="20"/>
  <c r="AK966" i="20"/>
  <c r="AK868" i="20"/>
  <c r="AK205" i="20"/>
  <c r="AK754" i="20"/>
  <c r="AK242" i="20"/>
  <c r="AK446" i="20"/>
  <c r="AK688" i="20"/>
  <c r="AK965" i="20"/>
  <c r="AK130" i="20"/>
  <c r="AK477" i="20"/>
  <c r="AK641" i="20"/>
  <c r="AK915" i="20"/>
  <c r="AK165" i="20"/>
  <c r="AK413" i="20"/>
  <c r="AK644" i="20"/>
  <c r="AK833" i="20"/>
  <c r="AK314" i="20"/>
  <c r="AK286" i="20"/>
  <c r="AK539" i="20"/>
  <c r="AK787" i="20"/>
  <c r="AK437" i="20"/>
  <c r="AK782" i="20"/>
  <c r="AK125" i="20"/>
  <c r="AK503" i="20"/>
  <c r="AK592" i="20"/>
  <c r="AK914" i="20"/>
  <c r="AK273" i="20"/>
  <c r="AK562" i="20"/>
  <c r="AK853" i="20"/>
  <c r="AK38" i="20"/>
  <c r="AK116" i="20"/>
  <c r="AK141" i="20"/>
  <c r="AK185" i="20"/>
  <c r="AK318" i="20"/>
  <c r="AK345" i="20"/>
  <c r="AK389" i="20"/>
  <c r="AK582" i="20"/>
  <c r="AK571" i="20"/>
  <c r="AK606" i="20"/>
  <c r="AK719" i="20"/>
  <c r="AK731" i="20"/>
  <c r="AK809" i="20"/>
  <c r="AK872" i="20"/>
  <c r="AK951" i="20"/>
  <c r="AK1013" i="20"/>
  <c r="AK102" i="20"/>
  <c r="AK206" i="20"/>
  <c r="AK156" i="20"/>
  <c r="AK291" i="20"/>
  <c r="AK220" i="20"/>
  <c r="AK376" i="20"/>
  <c r="AK504" i="20"/>
  <c r="AK442" i="20"/>
  <c r="AK602" i="20"/>
  <c r="AK668" i="20"/>
  <c r="AK681" i="20"/>
  <c r="AK720" i="20"/>
  <c r="AK831" i="20"/>
  <c r="AK902" i="20"/>
  <c r="AK952" i="20"/>
  <c r="AK1034" i="20"/>
  <c r="AK183" i="20"/>
  <c r="AK159" i="20"/>
  <c r="AK179" i="20"/>
  <c r="AK304" i="20"/>
  <c r="AK340" i="20"/>
  <c r="AK407" i="20"/>
  <c r="AK518" i="20"/>
  <c r="AK457" i="20"/>
  <c r="AK611" i="20"/>
  <c r="AK626" i="20"/>
  <c r="AK703" i="20"/>
  <c r="AK758" i="20"/>
  <c r="AK812" i="20"/>
  <c r="AK900" i="20"/>
  <c r="AK962" i="20"/>
  <c r="AK158" i="20"/>
  <c r="AK76" i="20"/>
  <c r="AK226" i="20"/>
  <c r="AK145" i="20"/>
  <c r="AK278" i="20"/>
  <c r="AK418" i="20"/>
  <c r="AK349" i="20"/>
  <c r="AK500" i="20"/>
  <c r="AK531" i="20"/>
  <c r="AK628" i="20"/>
  <c r="AK671" i="20"/>
  <c r="AK760" i="20"/>
  <c r="AK779" i="20"/>
  <c r="AK898" i="20"/>
  <c r="AK960" i="20"/>
  <c r="AK1006" i="20"/>
  <c r="I43" i="14"/>
  <c r="AK40" i="20"/>
  <c r="AK168" i="20"/>
  <c r="AK210" i="20"/>
  <c r="AK222" i="20"/>
  <c r="AK362" i="20"/>
  <c r="AK422" i="20"/>
  <c r="AK444" i="20"/>
  <c r="AK581" i="20"/>
  <c r="AK692" i="20"/>
  <c r="AK664" i="20"/>
  <c r="AK786" i="20"/>
  <c r="AK780" i="20"/>
  <c r="AK864" i="20"/>
  <c r="AK928" i="20"/>
  <c r="AK1011" i="20"/>
  <c r="AK104" i="20"/>
  <c r="AK90" i="20"/>
  <c r="AK139" i="20"/>
  <c r="AK264" i="20"/>
  <c r="AK316" i="20"/>
  <c r="AK367" i="20"/>
  <c r="AK478" i="20"/>
  <c r="AK566" i="20"/>
  <c r="AK567" i="20"/>
  <c r="AK651" i="20"/>
  <c r="AK742" i="20"/>
  <c r="AK783" i="20"/>
  <c r="AK821" i="20"/>
  <c r="AK909" i="20"/>
  <c r="AK964" i="20"/>
  <c r="AK61" i="20"/>
  <c r="AK81" i="20"/>
  <c r="AK211" i="20"/>
  <c r="AK223" i="20"/>
  <c r="AK372" i="20"/>
  <c r="AK527" i="20"/>
  <c r="AK445" i="20"/>
  <c r="AK489" i="20"/>
  <c r="AK585" i="20"/>
  <c r="AK658" i="20"/>
  <c r="AK770" i="20"/>
  <c r="AK790" i="20"/>
  <c r="AK844" i="20"/>
  <c r="AK883" i="20"/>
  <c r="AK961" i="20"/>
  <c r="AK219" i="20"/>
  <c r="AK432" i="20"/>
  <c r="AK621" i="20"/>
  <c r="AK879" i="20"/>
  <c r="AK72" i="20"/>
  <c r="AK335" i="20"/>
  <c r="AK506" i="20"/>
  <c r="AK804" i="20"/>
  <c r="AK1023" i="20"/>
  <c r="AK255" i="20"/>
  <c r="AK521" i="20"/>
  <c r="AK757" i="20"/>
  <c r="AK143" i="20"/>
  <c r="AK369" i="20"/>
  <c r="AK683" i="20"/>
  <c r="AK967" i="20"/>
  <c r="AK258" i="20"/>
  <c r="AK357" i="20"/>
  <c r="AK693" i="20"/>
  <c r="AK1014" i="20"/>
  <c r="AK203" i="20"/>
  <c r="AK364" i="20"/>
  <c r="AK650" i="20"/>
  <c r="AK875" i="20"/>
  <c r="AK162" i="20"/>
  <c r="AK509" i="20"/>
  <c r="AK725" i="20"/>
  <c r="AK983" i="20"/>
  <c r="AK253" i="20"/>
  <c r="AK707" i="20"/>
  <c r="AK1009" i="20"/>
  <c r="AK70" i="20"/>
  <c r="AK174" i="20"/>
  <c r="AK148" i="20"/>
  <c r="AK283" i="20"/>
  <c r="AK363" i="20"/>
  <c r="AK368" i="20"/>
  <c r="AK496" i="20"/>
  <c r="AK434" i="20"/>
  <c r="AK577" i="20"/>
  <c r="AK636" i="20"/>
  <c r="AK750" i="20"/>
  <c r="AK753" i="20"/>
  <c r="AK823" i="20"/>
  <c r="AK894" i="20"/>
  <c r="AK944" i="20"/>
  <c r="AK1026" i="20"/>
  <c r="AK151" i="20"/>
  <c r="AK122" i="20"/>
  <c r="AK171" i="20"/>
  <c r="AK296" i="20"/>
  <c r="AK332" i="20"/>
  <c r="AK399" i="20"/>
  <c r="AK510" i="20"/>
  <c r="AK449" i="20"/>
  <c r="AK603" i="20"/>
  <c r="AK726" i="20"/>
  <c r="AK695" i="20"/>
  <c r="AK850" i="20"/>
  <c r="AK890" i="20"/>
  <c r="AK892" i="20"/>
  <c r="AK971" i="20"/>
  <c r="AK175" i="20"/>
  <c r="AK282" i="20"/>
  <c r="AK152" i="20"/>
  <c r="AK194" i="20"/>
  <c r="AK319" i="20"/>
  <c r="AK346" i="20"/>
  <c r="AK406" i="20"/>
  <c r="AK428" i="20"/>
  <c r="AK565" i="20"/>
  <c r="AK624" i="20"/>
  <c r="AK648" i="20"/>
  <c r="AK784" i="20"/>
  <c r="AK764" i="20"/>
  <c r="AK906" i="20"/>
  <c r="AK956" i="20"/>
  <c r="AK990" i="20"/>
  <c r="AK63" i="20"/>
  <c r="AK99" i="20"/>
  <c r="AK257" i="20"/>
  <c r="AK243" i="20"/>
  <c r="AK293" i="20"/>
  <c r="AK328" i="20"/>
  <c r="AK456" i="20"/>
  <c r="AK507" i="20"/>
  <c r="AK537" i="20"/>
  <c r="AK596" i="20"/>
  <c r="AK682" i="20"/>
  <c r="AK778" i="20"/>
  <c r="AK832" i="20"/>
  <c r="AK903" i="20"/>
  <c r="AK954" i="20"/>
  <c r="AK1022" i="20"/>
  <c r="AK71" i="20"/>
  <c r="AK199" i="20"/>
  <c r="AK173" i="20"/>
  <c r="AK217" i="20"/>
  <c r="AK237" i="20"/>
  <c r="AK377" i="20"/>
  <c r="AK421" i="20"/>
  <c r="AK451" i="20"/>
  <c r="AK546" i="20"/>
  <c r="AK589" i="20"/>
  <c r="AK691" i="20"/>
  <c r="AK722" i="20"/>
  <c r="AK841" i="20"/>
  <c r="AK904" i="20"/>
  <c r="AK939" i="20"/>
  <c r="AK993" i="20"/>
  <c r="AK117" i="20"/>
  <c r="AK166" i="20"/>
  <c r="AK154" i="20"/>
  <c r="AK279" i="20"/>
  <c r="AK439" i="20"/>
  <c r="AK366" i="20"/>
  <c r="AK501" i="20"/>
  <c r="AK674" i="20"/>
  <c r="AK584" i="20"/>
  <c r="AK665" i="20"/>
  <c r="AK734" i="20"/>
  <c r="AK781" i="20"/>
  <c r="AK882" i="20"/>
  <c r="AK935" i="20"/>
  <c r="AK1007" i="20"/>
  <c r="AK48" i="20"/>
  <c r="AK184" i="20"/>
  <c r="AK266" i="20"/>
  <c r="AK238" i="20"/>
  <c r="AK378" i="20"/>
  <c r="AK519" i="20"/>
  <c r="AK460" i="20"/>
  <c r="AK548" i="20"/>
  <c r="AK591" i="20"/>
  <c r="AK676" i="20"/>
  <c r="AK724" i="20"/>
  <c r="AK796" i="20"/>
  <c r="AK913" i="20"/>
  <c r="AK927" i="20"/>
  <c r="AK981" i="20"/>
  <c r="AK114" i="20"/>
  <c r="AK288" i="20"/>
  <c r="AK391" i="20"/>
  <c r="AK441" i="20"/>
  <c r="AK677" i="20"/>
  <c r="AK818" i="20"/>
  <c r="AK845" i="20"/>
  <c r="AK963" i="20"/>
  <c r="AK214" i="20"/>
  <c r="AK186" i="20"/>
  <c r="AK398" i="20"/>
  <c r="AK557" i="20"/>
  <c r="AK640" i="20"/>
  <c r="AK749" i="20"/>
  <c r="AK874" i="20"/>
  <c r="AK982" i="20"/>
  <c r="AK135" i="20"/>
  <c r="AK201" i="20"/>
  <c r="AK361" i="20"/>
  <c r="AK435" i="20"/>
  <c r="AK622" i="20"/>
  <c r="AK747" i="20"/>
  <c r="AK888" i="20"/>
  <c r="AK1002" i="20"/>
  <c r="AK74" i="20"/>
  <c r="AK248" i="20"/>
  <c r="AK351" i="20"/>
  <c r="AK522" i="20"/>
  <c r="AK635" i="20"/>
  <c r="AK767" i="20"/>
  <c r="AK805" i="20"/>
  <c r="AK992" i="20"/>
  <c r="AK42" i="20"/>
  <c r="AK180" i="20"/>
  <c r="AK244" i="20"/>
  <c r="AK400" i="20"/>
  <c r="AK552" i="20"/>
  <c r="AK705" i="20"/>
  <c r="AK806" i="20"/>
  <c r="AK958" i="20"/>
  <c r="AK1033" i="20"/>
  <c r="AK92" i="20"/>
  <c r="AK161" i="20"/>
  <c r="AK321" i="20"/>
  <c r="AK516" i="20"/>
  <c r="AK669" i="20"/>
  <c r="AK762" i="20"/>
  <c r="AK862" i="20"/>
  <c r="AK1020" i="20"/>
  <c r="AK78" i="20"/>
  <c r="AK511" i="20"/>
  <c r="AK955" i="20"/>
  <c r="AK64" i="20"/>
  <c r="AK57" i="20"/>
  <c r="AK212" i="20"/>
  <c r="AK224" i="20"/>
  <c r="AK276" i="20"/>
  <c r="AK327" i="20"/>
  <c r="AK438" i="20"/>
  <c r="AK498" i="20"/>
  <c r="AK594" i="20"/>
  <c r="AK700" i="20"/>
  <c r="AK680" i="20"/>
  <c r="AK794" i="20"/>
  <c r="AK838" i="20"/>
  <c r="AK869" i="20"/>
  <c r="AK957" i="20"/>
  <c r="AK1015" i="20"/>
  <c r="AK85" i="20"/>
  <c r="AK105" i="20"/>
  <c r="AK313" i="20"/>
  <c r="AK247" i="20"/>
  <c r="AK396" i="20"/>
  <c r="AK334" i="20"/>
  <c r="AK469" i="20"/>
  <c r="AK513" i="20"/>
  <c r="AK609" i="20"/>
  <c r="AK633" i="20"/>
  <c r="AK694" i="20"/>
  <c r="AK861" i="20"/>
  <c r="AK860" i="20"/>
  <c r="AK907" i="20"/>
  <c r="AK987" i="20"/>
  <c r="AK119" i="20"/>
  <c r="AK68" i="20"/>
  <c r="AK216" i="20"/>
  <c r="AK137" i="20"/>
  <c r="AK270" i="20"/>
  <c r="AK410" i="20"/>
  <c r="AK341" i="20"/>
  <c r="AK492" i="20"/>
  <c r="AK580" i="20"/>
  <c r="AK623" i="20"/>
  <c r="AK663" i="20"/>
  <c r="AK756" i="20"/>
  <c r="AK771" i="20"/>
  <c r="AK866" i="20"/>
  <c r="AK948" i="20"/>
  <c r="AK998" i="20"/>
  <c r="AK265" i="20"/>
  <c r="AK37" i="20"/>
  <c r="AK172" i="20"/>
  <c r="AK307" i="20"/>
  <c r="AK236" i="20"/>
  <c r="AK392" i="20"/>
  <c r="AK520" i="20"/>
  <c r="AK458" i="20"/>
  <c r="AK544" i="20"/>
  <c r="AK638" i="20"/>
  <c r="AK697" i="20"/>
  <c r="AK736" i="20"/>
  <c r="AK847" i="20"/>
  <c r="AK922" i="20"/>
  <c r="AK1003" i="20"/>
  <c r="AK1025" i="20"/>
  <c r="AK95" i="20"/>
  <c r="AK107" i="20"/>
  <c r="AK289" i="20"/>
  <c r="AK251" i="20"/>
  <c r="AK301" i="20"/>
  <c r="AK336" i="20"/>
  <c r="AK464" i="20"/>
  <c r="AK515" i="20"/>
  <c r="AK545" i="20"/>
  <c r="AK604" i="20"/>
  <c r="AK690" i="20"/>
  <c r="AK721" i="20"/>
  <c r="AK840" i="20"/>
  <c r="AK911" i="20"/>
  <c r="AK937" i="20"/>
  <c r="AK1030" i="20"/>
  <c r="AK44" i="20"/>
  <c r="AK176" i="20"/>
  <c r="AK234" i="20"/>
  <c r="AK230" i="20"/>
  <c r="AK370" i="20"/>
  <c r="AK455" i="20"/>
  <c r="AK452" i="20"/>
  <c r="AK540" i="20"/>
  <c r="AK583" i="20"/>
  <c r="AK672" i="20"/>
  <c r="AK811" i="20"/>
  <c r="AK788" i="20"/>
  <c r="AK881" i="20"/>
  <c r="AK919" i="20"/>
  <c r="AK1012" i="20"/>
  <c r="AK79" i="20"/>
  <c r="AK100" i="20"/>
  <c r="AK339" i="20"/>
  <c r="AK169" i="20"/>
  <c r="AK302" i="20"/>
  <c r="AK329" i="20"/>
  <c r="AK373" i="20"/>
  <c r="AK524" i="20"/>
  <c r="AK555" i="20"/>
  <c r="AK590" i="20"/>
  <c r="AK709" i="20"/>
  <c r="AK826" i="20"/>
  <c r="AK834" i="20"/>
  <c r="AK873" i="20"/>
  <c r="AK933" i="20"/>
  <c r="AK997" i="20"/>
  <c r="AK128" i="20"/>
  <c r="AK163" i="20"/>
  <c r="AK495" i="20"/>
  <c r="AK502" i="20"/>
  <c r="AK595" i="20"/>
  <c r="AK687" i="20"/>
  <c r="AK884" i="20"/>
  <c r="AK62" i="20"/>
  <c r="AK144" i="20"/>
  <c r="AK311" i="20"/>
  <c r="AK338" i="20"/>
  <c r="AK538" i="20"/>
  <c r="AK616" i="20"/>
  <c r="AK842" i="20"/>
  <c r="AK929" i="20"/>
  <c r="AK118" i="20"/>
  <c r="AK157" i="20"/>
  <c r="AK221" i="20"/>
  <c r="AK405" i="20"/>
  <c r="AK586" i="20"/>
  <c r="AK675" i="20"/>
  <c r="AK825" i="20"/>
  <c r="AK949" i="20"/>
  <c r="AK88" i="20"/>
  <c r="AK306" i="20"/>
  <c r="AK300" i="20"/>
  <c r="AK462" i="20"/>
  <c r="AK551" i="20"/>
  <c r="AK704" i="20"/>
  <c r="AK893" i="20"/>
  <c r="AK41" i="20"/>
  <c r="AK315" i="20"/>
  <c r="AK528" i="20"/>
  <c r="AK466" i="20"/>
  <c r="AK646" i="20"/>
  <c r="AK744" i="20"/>
  <c r="AK923" i="20"/>
  <c r="AK47" i="20"/>
  <c r="AK290" i="20"/>
  <c r="AK294" i="20"/>
  <c r="AK365" i="20"/>
  <c r="AK547" i="20"/>
  <c r="AK716" i="20"/>
  <c r="AK795" i="20"/>
  <c r="AK925" i="20"/>
  <c r="F73" i="14"/>
  <c r="AK189" i="20"/>
  <c r="AK605" i="20"/>
  <c r="J23" i="7"/>
  <c r="P23" i="7"/>
  <c r="Q23" i="7" s="1"/>
  <c r="Q51" i="7" s="1"/>
  <c r="P15" i="7"/>
  <c r="Q15" i="7" s="1"/>
  <c r="Q43" i="7" s="1"/>
  <c r="J15" i="7"/>
  <c r="P14" i="7"/>
  <c r="Q14" i="7" s="1"/>
  <c r="Q42" i="7" s="1"/>
  <c r="J14" i="7"/>
  <c r="AG36" i="14"/>
  <c r="AI36" i="14" s="1"/>
  <c r="AA36" i="14"/>
  <c r="AC36" i="14" s="1"/>
  <c r="AM36" i="14"/>
  <c r="U36" i="14"/>
  <c r="W36" i="14" s="1"/>
  <c r="AD988" i="20"/>
  <c r="AD695" i="20"/>
  <c r="AD646" i="20"/>
  <c r="AD537" i="20"/>
  <c r="AD426" i="20"/>
  <c r="AD527" i="20"/>
  <c r="AD335" i="20"/>
  <c r="AD355" i="20"/>
  <c r="AD279" i="20"/>
  <c r="AD236" i="20"/>
  <c r="AD196" i="20"/>
  <c r="AD151" i="20"/>
  <c r="AD77" i="20"/>
  <c r="AD96" i="20"/>
  <c r="AD1011" i="20"/>
  <c r="AD957" i="20"/>
  <c r="AD980" i="20"/>
  <c r="AD872" i="20"/>
  <c r="AD854" i="20"/>
  <c r="AD788" i="20"/>
  <c r="AD770" i="20"/>
  <c r="AD688" i="20"/>
  <c r="AD665" i="20"/>
  <c r="AD624" i="20"/>
  <c r="AD538" i="20"/>
  <c r="AD467" i="20"/>
  <c r="AD463" i="20"/>
  <c r="AD376" i="20"/>
  <c r="AD413" i="20"/>
  <c r="AD396" i="20"/>
  <c r="AD195" i="20"/>
  <c r="AD161" i="20"/>
  <c r="AD92" i="20"/>
  <c r="AD127" i="20"/>
  <c r="AD42" i="20"/>
  <c r="AD143" i="20"/>
  <c r="AD999" i="20"/>
  <c r="AD775" i="20"/>
  <c r="AD672" i="20"/>
  <c r="AD623" i="20"/>
  <c r="AD572" i="20"/>
  <c r="AD452" i="20"/>
  <c r="AD414" i="20"/>
  <c r="AD418" i="20"/>
  <c r="AD512" i="20"/>
  <c r="AD202" i="20"/>
  <c r="AD174" i="20"/>
  <c r="AD118" i="20"/>
  <c r="AD1015" i="20"/>
  <c r="AD945" i="20"/>
  <c r="AD892" i="20"/>
  <c r="AD881" i="20"/>
  <c r="AD851" i="20"/>
  <c r="AD797" i="20"/>
  <c r="AD756" i="20"/>
  <c r="AD761" i="20"/>
  <c r="AD658" i="20"/>
  <c r="AD625" i="20"/>
  <c r="AD573" i="20"/>
  <c r="AD516" i="20"/>
  <c r="AD513" i="20"/>
  <c r="AD488" i="20"/>
  <c r="AD349" i="20"/>
  <c r="AD340" i="20"/>
  <c r="AD131" i="20"/>
  <c r="AD243" i="20"/>
  <c r="AD184" i="20"/>
  <c r="AD45" i="20"/>
  <c r="AD175" i="20"/>
  <c r="AD991" i="20"/>
  <c r="AD941" i="20"/>
  <c r="AD894" i="20"/>
  <c r="AD853" i="20"/>
  <c r="AD842" i="20"/>
  <c r="AD794" i="20"/>
  <c r="AD681" i="20"/>
  <c r="AD643" i="20"/>
  <c r="AD610" i="20"/>
  <c r="AD582" i="20"/>
  <c r="AD501" i="20"/>
  <c r="AD449" i="20"/>
  <c r="AD361" i="20"/>
  <c r="AD285" i="20"/>
  <c r="AD272" i="20"/>
  <c r="AD138" i="20"/>
  <c r="AD306" i="20"/>
  <c r="AD420" i="20"/>
  <c r="AD97" i="20"/>
  <c r="AD72" i="20"/>
  <c r="AD38" i="20"/>
  <c r="AD88" i="20"/>
  <c r="AD192" i="20"/>
  <c r="AD1026" i="20"/>
  <c r="AD960" i="20"/>
  <c r="AD879" i="20"/>
  <c r="AD858" i="20"/>
  <c r="AD849" i="20"/>
  <c r="AD768" i="20"/>
  <c r="AD734" i="20"/>
  <c r="AD836" i="20"/>
  <c r="AD636" i="20"/>
  <c r="AD552" i="20"/>
  <c r="AD490" i="20"/>
  <c r="AD478" i="20"/>
  <c r="AD399" i="20"/>
  <c r="AD354" i="20"/>
  <c r="AD221" i="20"/>
  <c r="AD257" i="20"/>
  <c r="AD132" i="20"/>
  <c r="AD66" i="20"/>
  <c r="AD55" i="20"/>
  <c r="AD36" i="20"/>
  <c r="AD104" i="20"/>
  <c r="AD111" i="20"/>
  <c r="AD1008" i="20"/>
  <c r="AD947" i="20"/>
  <c r="AD885" i="20"/>
  <c r="AD856" i="20"/>
  <c r="AD862" i="20"/>
  <c r="AD790" i="20"/>
  <c r="AD777" i="20"/>
  <c r="AD787" i="20"/>
  <c r="AD631" i="20"/>
  <c r="AD612" i="20"/>
  <c r="AD575" i="20"/>
  <c r="AD437" i="20"/>
  <c r="AD350" i="20"/>
  <c r="AD419" i="20"/>
  <c r="AD278" i="20"/>
  <c r="AD300" i="20"/>
  <c r="AD189" i="20"/>
  <c r="AD115" i="20"/>
  <c r="AD35" i="20"/>
  <c r="AD1024" i="20"/>
  <c r="AD62" i="20"/>
  <c r="AD183" i="20"/>
  <c r="AD139" i="20"/>
  <c r="AD280" i="20"/>
  <c r="AD421" i="20"/>
  <c r="AD343" i="20"/>
  <c r="AD486" i="20"/>
  <c r="AD595" i="20"/>
  <c r="AD618" i="20"/>
  <c r="AD666" i="20"/>
  <c r="AD703" i="20"/>
  <c r="AD798" i="20"/>
  <c r="AD861" i="20"/>
  <c r="AD900" i="20"/>
  <c r="AD978" i="20"/>
  <c r="AD70" i="20"/>
  <c r="AD215" i="20"/>
  <c r="AD147" i="20"/>
  <c r="AD288" i="20"/>
  <c r="AD456" i="20"/>
  <c r="AD351" i="20"/>
  <c r="AD494" i="20"/>
  <c r="AD534" i="20"/>
  <c r="AD662" i="20"/>
  <c r="AD674" i="20"/>
  <c r="AD711" i="20"/>
  <c r="AD827" i="20"/>
  <c r="AD882" i="20"/>
  <c r="AD908" i="20"/>
  <c r="AD986" i="20"/>
  <c r="K36" i="14"/>
  <c r="AD37" i="20"/>
  <c r="AD101" i="20"/>
  <c r="AD134" i="20"/>
  <c r="AD162" i="20"/>
  <c r="AD303" i="20"/>
  <c r="AD539" i="20"/>
  <c r="AD374" i="20"/>
  <c r="AD525" i="20"/>
  <c r="AD532" i="20"/>
  <c r="AD717" i="20"/>
  <c r="AD710" i="20"/>
  <c r="AD843" i="20"/>
  <c r="AD802" i="20"/>
  <c r="AD915" i="20"/>
  <c r="AD927" i="20"/>
  <c r="AD1006" i="20"/>
  <c r="AD65" i="20"/>
  <c r="AD208" i="20"/>
  <c r="AD164" i="20"/>
  <c r="AD289" i="20"/>
  <c r="AD317" i="20"/>
  <c r="AD344" i="20"/>
  <c r="AD495" i="20"/>
  <c r="AD458" i="20"/>
  <c r="AD603" i="20"/>
  <c r="AD668" i="20"/>
  <c r="AD713" i="20"/>
  <c r="AD803" i="20"/>
  <c r="AD822" i="20"/>
  <c r="AD917" i="20"/>
  <c r="AD997" i="20"/>
  <c r="AD50" i="20"/>
  <c r="AD94" i="20"/>
  <c r="AD137" i="20"/>
  <c r="AD171" i="20"/>
  <c r="AD312" i="20"/>
  <c r="AD331" i="20"/>
  <c r="AD375" i="20"/>
  <c r="AD518" i="20"/>
  <c r="AD558" i="20"/>
  <c r="AD601" i="20"/>
  <c r="AD641" i="20"/>
  <c r="AD763" i="20"/>
  <c r="AD773" i="20"/>
  <c r="AD860" i="20"/>
  <c r="AD979" i="20"/>
  <c r="AD992" i="20"/>
  <c r="AD81" i="20"/>
  <c r="AD57" i="20"/>
  <c r="AD180" i="20"/>
  <c r="AD305" i="20"/>
  <c r="AD333" i="20"/>
  <c r="AD360" i="20"/>
  <c r="AD511" i="20"/>
  <c r="AD474" i="20"/>
  <c r="AD596" i="20"/>
  <c r="AD627" i="20"/>
  <c r="AD762" i="20"/>
  <c r="AD759" i="20"/>
  <c r="AD838" i="20"/>
  <c r="AD869" i="20"/>
  <c r="AD972" i="20"/>
  <c r="AD110" i="20"/>
  <c r="AD153" i="20"/>
  <c r="AD187" i="20"/>
  <c r="AD332" i="20"/>
  <c r="AD347" i="20"/>
  <c r="AD391" i="20"/>
  <c r="AD429" i="20"/>
  <c r="AD574" i="20"/>
  <c r="AD617" i="20"/>
  <c r="AD657" i="20"/>
  <c r="AD726" i="20"/>
  <c r="AD789" i="20"/>
  <c r="AD899" i="20"/>
  <c r="AD930" i="20"/>
  <c r="AD983" i="20"/>
  <c r="AD1003" i="20"/>
  <c r="AD404" i="20"/>
  <c r="AD113" i="20"/>
  <c r="AD659" i="20"/>
  <c r="AD167" i="20"/>
  <c r="AD461" i="20"/>
  <c r="AD990" i="20"/>
  <c r="AD431" i="20"/>
  <c r="AD911" i="20"/>
  <c r="AD248" i="20"/>
  <c r="AD785" i="20"/>
  <c r="AD99" i="20"/>
  <c r="AD515" i="20"/>
  <c r="AD958" i="20"/>
  <c r="AD405" i="20"/>
  <c r="AD782" i="20"/>
  <c r="AD126" i="20"/>
  <c r="AD169" i="20"/>
  <c r="AD203" i="20"/>
  <c r="AD223" i="20"/>
  <c r="AD363" i="20"/>
  <c r="AD407" i="20"/>
  <c r="AD445" i="20"/>
  <c r="AD587" i="20"/>
  <c r="AD637" i="20"/>
  <c r="AD673" i="20"/>
  <c r="AD742" i="20"/>
  <c r="AD804" i="20"/>
  <c r="AD866" i="20"/>
  <c r="AD921" i="20"/>
  <c r="AD974" i="20"/>
  <c r="AD135" i="20"/>
  <c r="AD177" i="20"/>
  <c r="AD211" i="20"/>
  <c r="AD231" i="20"/>
  <c r="AD371" i="20"/>
  <c r="AD415" i="20"/>
  <c r="AD453" i="20"/>
  <c r="AD626" i="20"/>
  <c r="AD669" i="20"/>
  <c r="AD693" i="20"/>
  <c r="AD750" i="20"/>
  <c r="AD812" i="20"/>
  <c r="AD891" i="20"/>
  <c r="AD929" i="20"/>
  <c r="AD982" i="20"/>
  <c r="AD44" i="20"/>
  <c r="AD56" i="20"/>
  <c r="AD198" i="20"/>
  <c r="AD258" i="20"/>
  <c r="AD238" i="20"/>
  <c r="AD378" i="20"/>
  <c r="AD464" i="20"/>
  <c r="AD476" i="20"/>
  <c r="AD547" i="20"/>
  <c r="AD590" i="20"/>
  <c r="AD692" i="20"/>
  <c r="AD731" i="20"/>
  <c r="AD809" i="20"/>
  <c r="AD905" i="20"/>
  <c r="AD996" i="20"/>
  <c r="AD1002" i="20"/>
  <c r="AD136" i="20"/>
  <c r="AD98" i="20"/>
  <c r="AD266" i="20"/>
  <c r="AD240" i="20"/>
  <c r="AD381" i="20"/>
  <c r="AD408" i="20"/>
  <c r="AD446" i="20"/>
  <c r="AD522" i="20"/>
  <c r="AD702" i="20"/>
  <c r="AD701" i="20"/>
  <c r="AD744" i="20"/>
  <c r="AD758" i="20"/>
  <c r="AD829" i="20"/>
  <c r="AD969" i="20"/>
  <c r="AD977" i="20"/>
  <c r="AD79" i="20"/>
  <c r="AD299" i="20"/>
  <c r="AD201" i="20"/>
  <c r="AD283" i="20"/>
  <c r="AD255" i="20"/>
  <c r="AD395" i="20"/>
  <c r="AD326" i="20"/>
  <c r="AD477" i="20"/>
  <c r="AD549" i="20"/>
  <c r="AD600" i="20"/>
  <c r="AD648" i="20"/>
  <c r="AD733" i="20"/>
  <c r="AD764" i="20"/>
  <c r="AD865" i="20"/>
  <c r="AD928" i="20"/>
  <c r="AD1005" i="20"/>
  <c r="J36" i="14"/>
  <c r="AD200" i="20"/>
  <c r="AD114" i="20"/>
  <c r="AD325" i="20"/>
  <c r="AD256" i="20"/>
  <c r="AD397" i="20"/>
  <c r="AD480" i="20"/>
  <c r="AD462" i="20"/>
  <c r="AD535" i="20"/>
  <c r="AD594" i="20"/>
  <c r="AD642" i="20"/>
  <c r="AD679" i="20"/>
  <c r="AD774" i="20"/>
  <c r="AD845" i="20"/>
  <c r="AD876" i="20"/>
  <c r="AD962" i="20"/>
  <c r="AD49" i="20"/>
  <c r="AD69" i="20"/>
  <c r="AD217" i="20"/>
  <c r="AD130" i="20"/>
  <c r="AD271" i="20"/>
  <c r="AD411" i="20"/>
  <c r="AD342" i="20"/>
  <c r="AD493" i="20"/>
  <c r="AD565" i="20"/>
  <c r="AD616" i="20"/>
  <c r="AD664" i="20"/>
  <c r="AD749" i="20"/>
  <c r="AD780" i="20"/>
  <c r="AD943" i="20"/>
  <c r="AD952" i="20"/>
  <c r="AD989" i="20"/>
  <c r="AD935" i="20"/>
  <c r="AD357" i="20"/>
  <c r="AD651" i="20"/>
  <c r="AD893" i="20"/>
  <c r="AD365" i="20"/>
  <c r="AD704" i="20"/>
  <c r="I36" i="14"/>
  <c r="AD239" i="20"/>
  <c r="AD632" i="20"/>
  <c r="AD47" i="20"/>
  <c r="AD499" i="20"/>
  <c r="AD1033" i="20"/>
  <c r="AD530" i="20"/>
  <c r="AD1000" i="20"/>
  <c r="AD409" i="20"/>
  <c r="AD839" i="20"/>
  <c r="AD122" i="20"/>
  <c r="AD602" i="20"/>
  <c r="AD85" i="20"/>
  <c r="AD275" i="20"/>
  <c r="AD146" i="20"/>
  <c r="AD287" i="20"/>
  <c r="AD440" i="20"/>
  <c r="AD358" i="20"/>
  <c r="AD509" i="20"/>
  <c r="AD581" i="20"/>
  <c r="AD629" i="20"/>
  <c r="AD678" i="20"/>
  <c r="AD778" i="20"/>
  <c r="AD796" i="20"/>
  <c r="AD864" i="20"/>
  <c r="AD1029" i="20"/>
  <c r="AD1007" i="20"/>
  <c r="AD93" i="20"/>
  <c r="AD307" i="20"/>
  <c r="AD154" i="20"/>
  <c r="AD295" i="20"/>
  <c r="AD504" i="20"/>
  <c r="AD366" i="20"/>
  <c r="AD517" i="20"/>
  <c r="AD589" i="20"/>
  <c r="AD654" i="20"/>
  <c r="AD743" i="20"/>
  <c r="AD779" i="20"/>
  <c r="AD819" i="20"/>
  <c r="AD883" i="20"/>
  <c r="AD919" i="20"/>
  <c r="AD998" i="20"/>
  <c r="AD120" i="20"/>
  <c r="AD116" i="20"/>
  <c r="AD149" i="20"/>
  <c r="AD260" i="20"/>
  <c r="AD302" i="20"/>
  <c r="AD321" i="20"/>
  <c r="AD473" i="20"/>
  <c r="AD427" i="20"/>
  <c r="AD562" i="20"/>
  <c r="AD613" i="20"/>
  <c r="AD691" i="20"/>
  <c r="AD730" i="20"/>
  <c r="AD816" i="20"/>
  <c r="AD896" i="20"/>
  <c r="AD938" i="20"/>
  <c r="AD1020" i="20"/>
  <c r="AD86" i="20"/>
  <c r="AD129" i="20"/>
  <c r="AD163" i="20"/>
  <c r="AD304" i="20"/>
  <c r="AD323" i="20"/>
  <c r="AD367" i="20"/>
  <c r="AD510" i="20"/>
  <c r="AD550" i="20"/>
  <c r="AD593" i="20"/>
  <c r="AD633" i="20"/>
  <c r="AD751" i="20"/>
  <c r="AD765" i="20"/>
  <c r="AD852" i="20"/>
  <c r="AD936" i="20"/>
  <c r="AD984" i="20"/>
  <c r="AD43" i="20"/>
  <c r="AD117" i="20"/>
  <c r="AD150" i="20"/>
  <c r="AD178" i="20"/>
  <c r="AD319" i="20"/>
  <c r="AD330" i="20"/>
  <c r="AD390" i="20"/>
  <c r="AD428" i="20"/>
  <c r="AD548" i="20"/>
  <c r="AD599" i="20"/>
  <c r="AD736" i="20"/>
  <c r="AD732" i="20"/>
  <c r="AD818" i="20"/>
  <c r="AD863" i="20"/>
  <c r="AD926" i="20"/>
  <c r="AD1022" i="20"/>
  <c r="AD102" i="20"/>
  <c r="AD145" i="20"/>
  <c r="AD179" i="20"/>
  <c r="AD320" i="20"/>
  <c r="AD339" i="20"/>
  <c r="AD383" i="20"/>
  <c r="AD526" i="20"/>
  <c r="AD566" i="20"/>
  <c r="AD609" i="20"/>
  <c r="AD649" i="20"/>
  <c r="AD811" i="20"/>
  <c r="AD781" i="20"/>
  <c r="AD867" i="20"/>
  <c r="AD922" i="20"/>
  <c r="AD975" i="20"/>
  <c r="AD64" i="20"/>
  <c r="AD152" i="20"/>
  <c r="AD166" i="20"/>
  <c r="AD194" i="20"/>
  <c r="AD388" i="20"/>
  <c r="AD346" i="20"/>
  <c r="AD406" i="20"/>
  <c r="AD444" i="20"/>
  <c r="AD564" i="20"/>
  <c r="AD615" i="20"/>
  <c r="AD786" i="20"/>
  <c r="AD748" i="20"/>
  <c r="AD834" i="20"/>
  <c r="AD873" i="20"/>
  <c r="AD939" i="20"/>
  <c r="AD384" i="20"/>
  <c r="AD783" i="20"/>
  <c r="AD224" i="20"/>
  <c r="AD638" i="20"/>
  <c r="AD963" i="20"/>
  <c r="AD379" i="20"/>
  <c r="AD844" i="20"/>
  <c r="AD227" i="20"/>
  <c r="AD569" i="20"/>
  <c r="AD959" i="20"/>
  <c r="AD416" i="20"/>
  <c r="AD837" i="20"/>
  <c r="AD241" i="20"/>
  <c r="AD685" i="20"/>
  <c r="AD314" i="20"/>
  <c r="AD470" i="20"/>
  <c r="AD884" i="20"/>
  <c r="AD128" i="20"/>
  <c r="AD216" i="20"/>
  <c r="AD182" i="20"/>
  <c r="AD210" i="20"/>
  <c r="AD222" i="20"/>
  <c r="AD362" i="20"/>
  <c r="AD422" i="20"/>
  <c r="AD460" i="20"/>
  <c r="AD580" i="20"/>
  <c r="AD661" i="20"/>
  <c r="AD676" i="20"/>
  <c r="AD800" i="20"/>
  <c r="AD850" i="20"/>
  <c r="AD889" i="20"/>
  <c r="AD942" i="20"/>
  <c r="AD1021" i="20"/>
  <c r="AD250" i="20"/>
  <c r="AD190" i="20"/>
  <c r="AD226" i="20"/>
  <c r="AD230" i="20"/>
  <c r="AD370" i="20"/>
  <c r="AD424" i="20"/>
  <c r="AD468" i="20"/>
  <c r="AD645" i="20"/>
  <c r="AD677" i="20"/>
  <c r="AD684" i="20"/>
  <c r="AD723" i="20"/>
  <c r="AD801" i="20"/>
  <c r="AD897" i="20"/>
  <c r="AD950" i="20"/>
  <c r="AD994" i="20"/>
  <c r="AD40" i="20"/>
  <c r="AD75" i="20"/>
  <c r="AD213" i="20"/>
  <c r="AD364" i="20"/>
  <c r="AD245" i="20"/>
  <c r="AD385" i="20"/>
  <c r="AD567" i="20"/>
  <c r="AD491" i="20"/>
  <c r="AD561" i="20"/>
  <c r="AD655" i="20"/>
  <c r="AD698" i="20"/>
  <c r="AD729" i="20"/>
  <c r="AD815" i="20"/>
  <c r="AD903" i="20"/>
  <c r="AD1013" i="20"/>
  <c r="AD1025" i="20"/>
  <c r="AD199" i="20"/>
  <c r="AD193" i="20"/>
  <c r="AD251" i="20"/>
  <c r="AD247" i="20"/>
  <c r="AD387" i="20"/>
  <c r="AD472" i="20"/>
  <c r="AD469" i="20"/>
  <c r="AD541" i="20"/>
  <c r="AD592" i="20"/>
  <c r="AD640" i="20"/>
  <c r="AD725" i="20"/>
  <c r="AD875" i="20"/>
  <c r="AD857" i="20"/>
  <c r="AD920" i="20"/>
  <c r="AD1004" i="20"/>
  <c r="AD71" i="20"/>
  <c r="AD68" i="20"/>
  <c r="AD214" i="20"/>
  <c r="AD348" i="20"/>
  <c r="AD254" i="20"/>
  <c r="AD394" i="20"/>
  <c r="AD425" i="20"/>
  <c r="AD492" i="20"/>
  <c r="AD563" i="20"/>
  <c r="AD606" i="20"/>
  <c r="AD708" i="20"/>
  <c r="AD747" i="20"/>
  <c r="AD825" i="20"/>
  <c r="AD923" i="20"/>
  <c r="AD948" i="20"/>
  <c r="AD993" i="20"/>
  <c r="AD41" i="20"/>
  <c r="AD61" i="20"/>
  <c r="AD209" i="20"/>
  <c r="AD315" i="20"/>
  <c r="AD263" i="20"/>
  <c r="AD403" i="20"/>
  <c r="AD334" i="20"/>
  <c r="AD485" i="20"/>
  <c r="AD557" i="20"/>
  <c r="AD608" i="20"/>
  <c r="AD656" i="20"/>
  <c r="AD741" i="20"/>
  <c r="AD772" i="20"/>
  <c r="AD898" i="20"/>
  <c r="AD951" i="20"/>
  <c r="AD981" i="20"/>
  <c r="F66" i="14"/>
  <c r="AD160" i="20"/>
  <c r="AD84" i="20"/>
  <c r="AD274" i="20"/>
  <c r="AD228" i="20"/>
  <c r="AD270" i="20"/>
  <c r="AD410" i="20"/>
  <c r="AD441" i="20"/>
  <c r="AD508" i="20"/>
  <c r="AD579" i="20"/>
  <c r="AD622" i="20"/>
  <c r="AD728" i="20"/>
  <c r="AD793" i="20"/>
  <c r="AD841" i="20"/>
  <c r="AD925" i="20"/>
  <c r="AD1009" i="20"/>
  <c r="AD551" i="20"/>
  <c r="AD901" i="20"/>
  <c r="AD584" i="20"/>
  <c r="AD225" i="20"/>
  <c r="AD737" i="20"/>
  <c r="AD389" i="20"/>
  <c r="AD766" i="20"/>
  <c r="AD291" i="20"/>
  <c r="AD753" i="20"/>
  <c r="AD412" i="20"/>
  <c r="AD687" i="20"/>
  <c r="AD53" i="20"/>
  <c r="AD100" i="20"/>
  <c r="AD133" i="20"/>
  <c r="AD244" i="20"/>
  <c r="AD286" i="20"/>
  <c r="AD432" i="20"/>
  <c r="AD457" i="20"/>
  <c r="AD524" i="20"/>
  <c r="AD546" i="20"/>
  <c r="AD597" i="20"/>
  <c r="AD675" i="20"/>
  <c r="AD795" i="20"/>
  <c r="AD859" i="20"/>
  <c r="AD880" i="20"/>
  <c r="AD955" i="20"/>
  <c r="AD1023" i="20"/>
  <c r="AD108" i="20"/>
  <c r="AD141" i="20"/>
  <c r="AD252" i="20"/>
  <c r="AD294" i="20"/>
  <c r="AD496" i="20"/>
  <c r="AD465" i="20"/>
  <c r="AD531" i="20"/>
  <c r="AD554" i="20"/>
  <c r="AD605" i="20"/>
  <c r="AD683" i="20"/>
  <c r="AD722" i="20"/>
  <c r="AD808" i="20"/>
  <c r="AD888" i="20"/>
  <c r="AD961" i="20"/>
  <c r="AD1031" i="20"/>
  <c r="AD119" i="20"/>
  <c r="AD176" i="20"/>
  <c r="AD156" i="20"/>
  <c r="AD281" i="20"/>
  <c r="AD309" i="20"/>
  <c r="AD336" i="20"/>
  <c r="AD487" i="20"/>
  <c r="AD450" i="20"/>
  <c r="AD576" i="20"/>
  <c r="AD660" i="20"/>
  <c r="AD705" i="20"/>
  <c r="AD792" i="20"/>
  <c r="AD814" i="20"/>
  <c r="AD916" i="20"/>
  <c r="AD985" i="20"/>
  <c r="AD39" i="20"/>
  <c r="AD109" i="20"/>
  <c r="AD142" i="20"/>
  <c r="AD170" i="20"/>
  <c r="AD311" i="20"/>
  <c r="AD322" i="20"/>
  <c r="AD382" i="20"/>
  <c r="AD543" i="20"/>
  <c r="AD540" i="20"/>
  <c r="AD591" i="20"/>
  <c r="AD718" i="20"/>
  <c r="AD724" i="20"/>
  <c r="AD810" i="20"/>
  <c r="AD855" i="20"/>
  <c r="AD918" i="20"/>
  <c r="AD1014" i="20"/>
  <c r="AD54" i="20"/>
  <c r="AD159" i="20"/>
  <c r="AD165" i="20"/>
  <c r="AD276" i="20"/>
  <c r="AD318" i="20"/>
  <c r="AD337" i="20"/>
  <c r="AD489" i="20"/>
  <c r="AD443" i="20"/>
  <c r="AD578" i="20"/>
  <c r="AD630" i="20"/>
  <c r="AD707" i="20"/>
  <c r="AD746" i="20"/>
  <c r="AD832" i="20"/>
  <c r="AD912" i="20"/>
  <c r="AD954" i="20"/>
  <c r="AD1019" i="20"/>
  <c r="AD51" i="20"/>
  <c r="AD125" i="20"/>
  <c r="AD158" i="20"/>
  <c r="AD186" i="20"/>
  <c r="AD324" i="20"/>
  <c r="AD338" i="20"/>
  <c r="AD398" i="20"/>
  <c r="AD436" i="20"/>
  <c r="AD556" i="20"/>
  <c r="AD607" i="20"/>
  <c r="AD760" i="20"/>
  <c r="AD740" i="20"/>
  <c r="AD826" i="20"/>
  <c r="AD890" i="20"/>
  <c r="AD934" i="20"/>
  <c r="AD995" i="20"/>
  <c r="AD95" i="20"/>
  <c r="AD267" i="20"/>
  <c r="AD181" i="20"/>
  <c r="AD292" i="20"/>
  <c r="AD448" i="20"/>
  <c r="AD353" i="20"/>
  <c r="AD505" i="20"/>
  <c r="AD459" i="20"/>
  <c r="AD619" i="20"/>
  <c r="AD709" i="20"/>
  <c r="AD735" i="20"/>
  <c r="AD769" i="20"/>
  <c r="AD848" i="20"/>
  <c r="AD871" i="20"/>
  <c r="AD937" i="20"/>
  <c r="AD1018" i="20"/>
  <c r="AD204" i="20"/>
  <c r="AD1012" i="20"/>
  <c r="AD506" i="20"/>
  <c r="AD423" i="20"/>
  <c r="AD932" i="20"/>
  <c r="AD393" i="20"/>
  <c r="AD823" i="20"/>
  <c r="AD298" i="20"/>
  <c r="AD634" i="20"/>
  <c r="AD112" i="20"/>
  <c r="AD611" i="20"/>
  <c r="AD536" i="20"/>
  <c r="AD970" i="20"/>
  <c r="AD282" i="20"/>
  <c r="AD59" i="20"/>
  <c r="AD197" i="20"/>
  <c r="AD308" i="20"/>
  <c r="AD229" i="20"/>
  <c r="AD369" i="20"/>
  <c r="AD521" i="20"/>
  <c r="AD475" i="20"/>
  <c r="AD545" i="20"/>
  <c r="AD639" i="20"/>
  <c r="AD682" i="20"/>
  <c r="AD771" i="20"/>
  <c r="AD799" i="20"/>
  <c r="AD887" i="20"/>
  <c r="AD953" i="20"/>
  <c r="AD1034" i="20"/>
  <c r="AD67" i="20"/>
  <c r="AD205" i="20"/>
  <c r="AD316" i="20"/>
  <c r="AD237" i="20"/>
  <c r="AD377" i="20"/>
  <c r="AD529" i="20"/>
  <c r="AD483" i="20"/>
  <c r="AD553" i="20"/>
  <c r="AD647" i="20"/>
  <c r="AD690" i="20"/>
  <c r="AD721" i="20"/>
  <c r="AD807" i="20"/>
  <c r="AD895" i="20"/>
  <c r="AD976" i="20"/>
  <c r="AD1017" i="20"/>
  <c r="AD121" i="20"/>
  <c r="AD90" i="20"/>
  <c r="AD234" i="20"/>
  <c r="AD232" i="20"/>
  <c r="AD373" i="20"/>
  <c r="AD400" i="20"/>
  <c r="AD438" i="20"/>
  <c r="AD514" i="20"/>
  <c r="AD670" i="20"/>
  <c r="AD667" i="20"/>
  <c r="AD712" i="20"/>
  <c r="AD820" i="20"/>
  <c r="AD821" i="20"/>
  <c r="AD909" i="20"/>
  <c r="AD971" i="20"/>
  <c r="AD52" i="20"/>
  <c r="AD60" i="20"/>
  <c r="AD206" i="20"/>
  <c r="AD290" i="20"/>
  <c r="AD246" i="20"/>
  <c r="AD386" i="20"/>
  <c r="AD528" i="20"/>
  <c r="AD484" i="20"/>
  <c r="AD555" i="20"/>
  <c r="AD598" i="20"/>
  <c r="AD700" i="20"/>
  <c r="AD739" i="20"/>
  <c r="AD817" i="20"/>
  <c r="AD913" i="20"/>
  <c r="AD940" i="20"/>
  <c r="AD1010" i="20"/>
  <c r="AD80" i="20"/>
  <c r="AD91" i="20"/>
  <c r="AD259" i="20"/>
  <c r="AD233" i="20"/>
  <c r="AD261" i="20"/>
  <c r="AD401" i="20"/>
  <c r="AD439" i="20"/>
  <c r="AD507" i="20"/>
  <c r="AD577" i="20"/>
  <c r="AD671" i="20"/>
  <c r="AD714" i="20"/>
  <c r="AD745" i="20"/>
  <c r="AD831" i="20"/>
  <c r="AD870" i="20"/>
  <c r="AD967" i="20"/>
  <c r="AD1016" i="20"/>
  <c r="AD103" i="20"/>
  <c r="AD76" i="20"/>
  <c r="AD242" i="20"/>
  <c r="AD220" i="20"/>
  <c r="AD262" i="20"/>
  <c r="AD402" i="20"/>
  <c r="AD433" i="20"/>
  <c r="AD500" i="20"/>
  <c r="AD571" i="20"/>
  <c r="AD614" i="20"/>
  <c r="AD716" i="20"/>
  <c r="AD755" i="20"/>
  <c r="AD833" i="20"/>
  <c r="AD924" i="20"/>
  <c r="AD956" i="20"/>
  <c r="AD1001" i="20"/>
  <c r="AD207" i="20"/>
  <c r="AD107" i="20"/>
  <c r="AD356" i="20"/>
  <c r="AD249" i="20"/>
  <c r="AD277" i="20"/>
  <c r="AD417" i="20"/>
  <c r="AD455" i="20"/>
  <c r="AD523" i="20"/>
  <c r="AD544" i="20"/>
  <c r="AD628" i="20"/>
  <c r="AD752" i="20"/>
  <c r="AD828" i="20"/>
  <c r="AD847" i="20"/>
  <c r="AD886" i="20"/>
  <c r="AD966" i="20"/>
  <c r="AD1032" i="20"/>
  <c r="AD482" i="20"/>
  <c r="AD635" i="20"/>
  <c r="AD767" i="20"/>
  <c r="AD877" i="20"/>
  <c r="AD987" i="20"/>
  <c r="AD105" i="20"/>
  <c r="AD498" i="20"/>
  <c r="AD696" i="20"/>
  <c r="AD82" i="20"/>
  <c r="AD392" i="20"/>
  <c r="AD791" i="20"/>
  <c r="AD185" i="20"/>
  <c r="AD533" i="20"/>
  <c r="AD949" i="20"/>
  <c r="AD253" i="20"/>
  <c r="AD706" i="20"/>
  <c r="AD168" i="20"/>
  <c r="AD454" i="20"/>
  <c r="AD868" i="20"/>
  <c r="AD269" i="20"/>
  <c r="AD720" i="20"/>
  <c r="AD327" i="20"/>
  <c r="AD874" i="20"/>
  <c r="AD48" i="20"/>
  <c r="AD123" i="20"/>
  <c r="AD140" i="20"/>
  <c r="AD265" i="20"/>
  <c r="AD293" i="20"/>
  <c r="AD559" i="20"/>
  <c r="AD471" i="20"/>
  <c r="AD434" i="20"/>
  <c r="AD560" i="20"/>
  <c r="AD644" i="20"/>
  <c r="AD689" i="20"/>
  <c r="AD776" i="20"/>
  <c r="AD906" i="20"/>
  <c r="AD902" i="20"/>
  <c r="AD965" i="20"/>
  <c r="AD87" i="20"/>
  <c r="AD144" i="20"/>
  <c r="AD148" i="20"/>
  <c r="AD273" i="20"/>
  <c r="AD301" i="20"/>
  <c r="AD328" i="20"/>
  <c r="AD479" i="20"/>
  <c r="AD442" i="20"/>
  <c r="AD568" i="20"/>
  <c r="AD652" i="20"/>
  <c r="AD697" i="20"/>
  <c r="AD784" i="20"/>
  <c r="AD806" i="20"/>
  <c r="AD910" i="20"/>
  <c r="AD973" i="20"/>
  <c r="AD78" i="20"/>
  <c r="AD235" i="20"/>
  <c r="AD155" i="20"/>
  <c r="AD296" i="20"/>
  <c r="AD520" i="20"/>
  <c r="AD359" i="20"/>
  <c r="AD502" i="20"/>
  <c r="AD542" i="20"/>
  <c r="AD585" i="20"/>
  <c r="AD686" i="20"/>
  <c r="AD719" i="20"/>
  <c r="AD757" i="20"/>
  <c r="AD914" i="20"/>
  <c r="AD931" i="20"/>
  <c r="AD1030" i="20"/>
  <c r="AD46" i="20"/>
  <c r="AD124" i="20"/>
  <c r="AD157" i="20"/>
  <c r="AD268" i="20"/>
  <c r="AD310" i="20"/>
  <c r="AD329" i="20"/>
  <c r="AD481" i="20"/>
  <c r="AD435" i="20"/>
  <c r="AD570" i="20"/>
  <c r="AD621" i="20"/>
  <c r="AD699" i="20"/>
  <c r="AD738" i="20"/>
  <c r="AD824" i="20"/>
  <c r="AD904" i="20"/>
  <c r="AD946" i="20"/>
  <c r="AD1028" i="20"/>
  <c r="AD73" i="20"/>
  <c r="AD218" i="20"/>
  <c r="AD172" i="20"/>
  <c r="AD297" i="20"/>
  <c r="AD372" i="20"/>
  <c r="AD352" i="20"/>
  <c r="AD503" i="20"/>
  <c r="AD466" i="20"/>
  <c r="AD588" i="20"/>
  <c r="AD694" i="20"/>
  <c r="AD727" i="20"/>
  <c r="AD835" i="20"/>
  <c r="AD830" i="20"/>
  <c r="AD933" i="20"/>
  <c r="AD964" i="20"/>
  <c r="AD63" i="20"/>
  <c r="AD191" i="20"/>
  <c r="AD173" i="20"/>
  <c r="AD284" i="20"/>
  <c r="AD380" i="20"/>
  <c r="AD345" i="20"/>
  <c r="AD497" i="20"/>
  <c r="AD451" i="20"/>
  <c r="AD583" i="20"/>
  <c r="AD653" i="20"/>
  <c r="AD715" i="20"/>
  <c r="AD754" i="20"/>
  <c r="AD840" i="20"/>
  <c r="AD944" i="20"/>
  <c r="AD968" i="20"/>
  <c r="AD1027" i="20"/>
  <c r="AD89" i="20"/>
  <c r="AD58" i="20"/>
  <c r="AD188" i="20"/>
  <c r="AD313" i="20"/>
  <c r="AD341" i="20"/>
  <c r="AD368" i="20"/>
  <c r="AD519" i="20"/>
  <c r="AD604" i="20"/>
  <c r="AD680" i="20"/>
  <c r="AD846" i="20"/>
  <c r="AD74" i="20"/>
  <c r="AD620" i="20"/>
  <c r="AD907" i="20"/>
  <c r="AD212" i="20"/>
  <c r="AD430" i="20"/>
  <c r="AD813" i="20"/>
  <c r="AD219" i="20"/>
  <c r="AD805" i="20"/>
  <c r="AD83" i="20"/>
  <c r="AD663" i="20"/>
  <c r="AD106" i="20"/>
  <c r="AD586" i="20"/>
  <c r="AD447" i="20"/>
  <c r="AD878" i="20"/>
  <c r="AD264" i="20"/>
  <c r="AD650" i="20"/>
  <c r="P12" i="7"/>
  <c r="Q12" i="7" s="1"/>
  <c r="Q40" i="7" s="1"/>
  <c r="J12" i="7"/>
  <c r="P18" i="7"/>
  <c r="Q18" i="7" s="1"/>
  <c r="Q46" i="7" s="1"/>
  <c r="J18" i="7"/>
  <c r="AG48" i="14"/>
  <c r="AI48" i="14" s="1"/>
  <c r="U48" i="14"/>
  <c r="W48" i="14" s="1"/>
  <c r="AA48" i="14"/>
  <c r="AC48" i="14" s="1"/>
  <c r="AM48" i="14"/>
  <c r="AP69" i="20"/>
  <c r="AP60" i="20"/>
  <c r="AP54" i="20"/>
  <c r="AP45" i="20"/>
  <c r="AP76" i="20"/>
  <c r="AP49" i="20"/>
  <c r="AP61" i="20"/>
  <c r="AP48" i="20"/>
  <c r="AP47" i="20"/>
  <c r="AP37" i="20"/>
  <c r="AP55" i="20"/>
  <c r="AP41" i="20"/>
  <c r="AP59" i="20"/>
  <c r="AP140" i="20"/>
  <c r="AP40" i="20"/>
  <c r="AP46" i="20"/>
  <c r="AP204" i="20"/>
  <c r="AP52" i="20"/>
  <c r="AP123" i="20"/>
  <c r="AP36" i="20"/>
  <c r="AP115" i="20"/>
  <c r="AP44" i="20"/>
  <c r="AP51" i="20"/>
  <c r="AP91" i="20"/>
  <c r="AP67" i="20"/>
  <c r="AP172" i="20"/>
  <c r="AP155" i="20"/>
  <c r="AP83" i="20"/>
  <c r="AP39" i="20"/>
  <c r="AP43" i="20"/>
  <c r="AP93" i="20"/>
  <c r="AP38" i="20"/>
  <c r="AP107" i="20"/>
  <c r="AP100" i="20"/>
  <c r="AP35" i="20"/>
  <c r="AP247" i="20"/>
  <c r="AP124" i="20"/>
  <c r="AP75" i="20"/>
  <c r="AP68" i="20"/>
  <c r="AP187" i="20"/>
  <c r="AP116" i="20"/>
  <c r="AP108" i="20"/>
  <c r="AP84" i="20"/>
  <c r="AP50" i="20"/>
  <c r="AP42" i="20"/>
  <c r="AP1030" i="20"/>
  <c r="AP65" i="20"/>
  <c r="AP287" i="20"/>
  <c r="AP150" i="20"/>
  <c r="AP283" i="20"/>
  <c r="AP484" i="20"/>
  <c r="AP354" i="20"/>
  <c r="AP521" i="20"/>
  <c r="AP544" i="20"/>
  <c r="AP595" i="20"/>
  <c r="AP690" i="20"/>
  <c r="AP753" i="20"/>
  <c r="AP760" i="20"/>
  <c r="AP895" i="20"/>
  <c r="AP993" i="20"/>
  <c r="AP1003" i="20"/>
  <c r="AP164" i="20"/>
  <c r="AP186" i="20"/>
  <c r="AP238" i="20"/>
  <c r="AP242" i="20"/>
  <c r="AP390" i="20"/>
  <c r="AP444" i="20"/>
  <c r="AP472" i="20"/>
  <c r="AP567" i="20"/>
  <c r="AP602" i="20"/>
  <c r="AP704" i="20"/>
  <c r="AP798" i="20"/>
  <c r="AP830" i="20"/>
  <c r="AP893" i="20"/>
  <c r="AP946" i="20"/>
  <c r="AP1033" i="20"/>
  <c r="AP63" i="20"/>
  <c r="AP201" i="20"/>
  <c r="AP344" i="20"/>
  <c r="AP257" i="20"/>
  <c r="AP413" i="20"/>
  <c r="AP435" i="20"/>
  <c r="AP495" i="20"/>
  <c r="AP557" i="20"/>
  <c r="AP643" i="20"/>
  <c r="AP677" i="20"/>
  <c r="AP733" i="20"/>
  <c r="AP819" i="20"/>
  <c r="AP920" i="20"/>
  <c r="AP971" i="20"/>
  <c r="AP1022" i="20"/>
  <c r="AP114" i="20"/>
  <c r="AP197" i="20"/>
  <c r="AP263" i="20"/>
  <c r="AP243" i="20"/>
  <c r="AP391" i="20"/>
  <c r="AP516" i="20"/>
  <c r="AP481" i="20"/>
  <c r="AP561" i="20"/>
  <c r="AP612" i="20"/>
  <c r="AP636" i="20"/>
  <c r="AP848" i="20"/>
  <c r="AP777" i="20"/>
  <c r="AP878" i="20"/>
  <c r="AP955" i="20"/>
  <c r="AP978" i="20"/>
  <c r="J48" i="14"/>
  <c r="AP79" i="20"/>
  <c r="AP217" i="20"/>
  <c r="AP221" i="20"/>
  <c r="AP273" i="20"/>
  <c r="AP425" i="20"/>
  <c r="AP451" i="20"/>
  <c r="AP511" i="20"/>
  <c r="AP573" i="20"/>
  <c r="AP659" i="20"/>
  <c r="AP693" i="20"/>
  <c r="AP749" i="20"/>
  <c r="AP835" i="20"/>
  <c r="AP866" i="20"/>
  <c r="AP962" i="20"/>
  <c r="AP1021" i="20"/>
  <c r="AP147" i="20"/>
  <c r="AP213" i="20"/>
  <c r="AP336" i="20"/>
  <c r="AP259" i="20"/>
  <c r="AP407" i="20"/>
  <c r="AP330" i="20"/>
  <c r="AP497" i="20"/>
  <c r="AP577" i="20"/>
  <c r="AP634" i="20"/>
  <c r="AP652" i="20"/>
  <c r="AP729" i="20"/>
  <c r="AP793" i="20"/>
  <c r="AP927" i="20"/>
  <c r="AP916" i="20"/>
  <c r="AP985" i="20"/>
  <c r="AP113" i="20"/>
  <c r="AP162" i="20"/>
  <c r="AP198" i="20"/>
  <c r="AP218" i="20"/>
  <c r="AP366" i="20"/>
  <c r="AP402" i="20"/>
  <c r="AP448" i="20"/>
  <c r="AP615" i="20"/>
  <c r="AP673" i="20"/>
  <c r="AP680" i="20"/>
  <c r="AP744" i="20"/>
  <c r="AP806" i="20"/>
  <c r="AP869" i="20"/>
  <c r="AP947" i="20"/>
  <c r="AP1034" i="20"/>
  <c r="AP255" i="20"/>
  <c r="AP142" i="20"/>
  <c r="AP423" i="20"/>
  <c r="AP513" i="20"/>
  <c r="AP668" i="20"/>
  <c r="AP824" i="20"/>
  <c r="AP995" i="20"/>
  <c r="AP470" i="20"/>
  <c r="AP132" i="20"/>
  <c r="AP178" i="20"/>
  <c r="AP214" i="20"/>
  <c r="AP234" i="20"/>
  <c r="AP382" i="20"/>
  <c r="AP418" i="20"/>
  <c r="AP464" i="20"/>
  <c r="AP559" i="20"/>
  <c r="AP594" i="20"/>
  <c r="AP696" i="20"/>
  <c r="AP797" i="20"/>
  <c r="AP822" i="20"/>
  <c r="AP885" i="20"/>
  <c r="AP938" i="20"/>
  <c r="AP1007" i="20"/>
  <c r="AP96" i="20"/>
  <c r="AP129" i="20"/>
  <c r="AP256" i="20"/>
  <c r="AP306" i="20"/>
  <c r="AP341" i="20"/>
  <c r="AP477" i="20"/>
  <c r="AP571" i="20"/>
  <c r="AP558" i="20"/>
  <c r="AP609" i="20"/>
  <c r="AP718" i="20"/>
  <c r="AP773" i="20"/>
  <c r="AP837" i="20"/>
  <c r="AP908" i="20"/>
  <c r="AP951" i="20"/>
  <c r="AP1025" i="20"/>
  <c r="AP127" i="20"/>
  <c r="AP144" i="20"/>
  <c r="AP269" i="20"/>
  <c r="AP352" i="20"/>
  <c r="AP356" i="20"/>
  <c r="AP499" i="20"/>
  <c r="AP430" i="20"/>
  <c r="AP564" i="20"/>
  <c r="AP640" i="20"/>
  <c r="AP684" i="20"/>
  <c r="AP764" i="20"/>
  <c r="AP826" i="20"/>
  <c r="AP914" i="20"/>
  <c r="AP992" i="20"/>
  <c r="AP89" i="20"/>
  <c r="AP138" i="20"/>
  <c r="AP174" i="20"/>
  <c r="AP307" i="20"/>
  <c r="AP342" i="20"/>
  <c r="AP378" i="20"/>
  <c r="AP424" i="20"/>
  <c r="AP568" i="20"/>
  <c r="AP619" i="20"/>
  <c r="AP714" i="20"/>
  <c r="AP720" i="20"/>
  <c r="AP784" i="20"/>
  <c r="AP870" i="20"/>
  <c r="AP945" i="20"/>
  <c r="AP994" i="20"/>
  <c r="AP99" i="20"/>
  <c r="AP188" i="20"/>
  <c r="AP160" i="20"/>
  <c r="AP285" i="20"/>
  <c r="AP428" i="20"/>
  <c r="AP372" i="20"/>
  <c r="AP515" i="20"/>
  <c r="AP446" i="20"/>
  <c r="AP580" i="20"/>
  <c r="AP656" i="20"/>
  <c r="AP700" i="20"/>
  <c r="AP780" i="20"/>
  <c r="AP842" i="20"/>
  <c r="AP881" i="20"/>
  <c r="AP968" i="20"/>
  <c r="AP105" i="20"/>
  <c r="AP154" i="20"/>
  <c r="AP190" i="20"/>
  <c r="AP368" i="20"/>
  <c r="AP358" i="20"/>
  <c r="AP394" i="20"/>
  <c r="AP440" i="20"/>
  <c r="AP583" i="20"/>
  <c r="AP641" i="20"/>
  <c r="AP767" i="20"/>
  <c r="AP736" i="20"/>
  <c r="AP831" i="20"/>
  <c r="AP928" i="20"/>
  <c r="AP930" i="20"/>
  <c r="AP1010" i="20"/>
  <c r="AP72" i="20"/>
  <c r="AP254" i="20"/>
  <c r="AP232" i="20"/>
  <c r="AP282" i="20"/>
  <c r="AP476" i="20"/>
  <c r="AP453" i="20"/>
  <c r="AP512" i="20"/>
  <c r="AP534" i="20"/>
  <c r="AP723" i="20"/>
  <c r="AP695" i="20"/>
  <c r="AP735" i="20"/>
  <c r="AP813" i="20"/>
  <c r="AP884" i="20"/>
  <c r="AP952" i="20"/>
  <c r="AP997" i="20"/>
  <c r="AP121" i="20"/>
  <c r="AP170" i="20"/>
  <c r="AP206" i="20"/>
  <c r="AP226" i="20"/>
  <c r="AP374" i="20"/>
  <c r="AP410" i="20"/>
  <c r="AP456" i="20"/>
  <c r="AP551" i="20"/>
  <c r="AP586" i="20"/>
  <c r="AP688" i="20"/>
  <c r="AP752" i="20"/>
  <c r="AP814" i="20"/>
  <c r="AP877" i="20"/>
  <c r="AP999" i="20"/>
  <c r="AP674" i="20"/>
  <c r="AP53" i="20"/>
  <c r="AP88" i="20"/>
  <c r="AP318" i="20"/>
  <c r="AP248" i="20"/>
  <c r="AP298" i="20"/>
  <c r="AP333" i="20"/>
  <c r="AP469" i="20"/>
  <c r="AP528" i="20"/>
  <c r="AP550" i="20"/>
  <c r="AP601" i="20"/>
  <c r="AP711" i="20"/>
  <c r="AP751" i="20"/>
  <c r="AP829" i="20"/>
  <c r="AP900" i="20"/>
  <c r="AP943" i="20"/>
  <c r="AP1013" i="20"/>
  <c r="AP311" i="20"/>
  <c r="AP193" i="20"/>
  <c r="AP320" i="20"/>
  <c r="AP249" i="20"/>
  <c r="AP405" i="20"/>
  <c r="AP427" i="20"/>
  <c r="AP487" i="20"/>
  <c r="AP549" i="20"/>
  <c r="AP635" i="20"/>
  <c r="AP765" i="20"/>
  <c r="AP725" i="20"/>
  <c r="AP811" i="20"/>
  <c r="AP919" i="20"/>
  <c r="AP963" i="20"/>
  <c r="AP1031" i="20"/>
  <c r="AP94" i="20"/>
  <c r="AP208" i="20"/>
  <c r="AP220" i="20"/>
  <c r="AP369" i="20"/>
  <c r="AP420" i="20"/>
  <c r="AP458" i="20"/>
  <c r="AP494" i="20"/>
  <c r="AP624" i="20"/>
  <c r="AP647" i="20"/>
  <c r="AP858" i="20"/>
  <c r="AP886" i="20"/>
  <c r="AP841" i="20"/>
  <c r="AP937" i="20"/>
  <c r="AP966" i="20"/>
  <c r="AP294" i="20"/>
  <c r="AP202" i="20"/>
  <c r="AP302" i="20"/>
  <c r="AP258" i="20"/>
  <c r="AP406" i="20"/>
  <c r="AP429" i="20"/>
  <c r="AP488" i="20"/>
  <c r="AP585" i="20"/>
  <c r="AP618" i="20"/>
  <c r="AP740" i="20"/>
  <c r="AP816" i="20"/>
  <c r="AP846" i="20"/>
  <c r="AP909" i="20"/>
  <c r="AP964" i="20"/>
  <c r="AP1006" i="20"/>
  <c r="AP109" i="20"/>
  <c r="AP110" i="20"/>
  <c r="AP246" i="20"/>
  <c r="AP236" i="20"/>
  <c r="AP385" i="20"/>
  <c r="AP524" i="20"/>
  <c r="AP474" i="20"/>
  <c r="AP510" i="20"/>
  <c r="AP590" i="20"/>
  <c r="AP663" i="20"/>
  <c r="AP683" i="20"/>
  <c r="AP771" i="20"/>
  <c r="AP855" i="20"/>
  <c r="AP880" i="20"/>
  <c r="AP983" i="20"/>
  <c r="K48" i="14"/>
  <c r="AP64" i="20"/>
  <c r="AP222" i="20"/>
  <c r="AP224" i="20"/>
  <c r="AP274" i="20"/>
  <c r="AP422" i="20"/>
  <c r="AP445" i="20"/>
  <c r="AP504" i="20"/>
  <c r="AP657" i="20"/>
  <c r="AP658" i="20"/>
  <c r="AP687" i="20"/>
  <c r="AP727" i="20"/>
  <c r="AP805" i="20"/>
  <c r="AP876" i="20"/>
  <c r="AP944" i="20"/>
  <c r="AP1018" i="20"/>
  <c r="AP139" i="20"/>
  <c r="AP169" i="20"/>
  <c r="AP296" i="20"/>
  <c r="AP225" i="20"/>
  <c r="AP381" i="20"/>
  <c r="AP517" i="20"/>
  <c r="AP463" i="20"/>
  <c r="AP599" i="20"/>
  <c r="AP665" i="20"/>
  <c r="AP702" i="20"/>
  <c r="AP742" i="20"/>
  <c r="AP836" i="20"/>
  <c r="AP899" i="20"/>
  <c r="AP941" i="20"/>
  <c r="AP1032" i="20"/>
  <c r="AP80" i="20"/>
  <c r="AP286" i="20"/>
  <c r="AP240" i="20"/>
  <c r="AP290" i="20"/>
  <c r="AP325" i="20"/>
  <c r="AP461" i="20"/>
  <c r="AP520" i="20"/>
  <c r="AP542" i="20"/>
  <c r="AP593" i="20"/>
  <c r="AP703" i="20"/>
  <c r="AP743" i="20"/>
  <c r="AP821" i="20"/>
  <c r="AP892" i="20"/>
  <c r="AP935" i="20"/>
  <c r="AP600" i="20"/>
  <c r="AP56" i="20"/>
  <c r="AP203" i="20"/>
  <c r="AP185" i="20"/>
  <c r="AP312" i="20"/>
  <c r="AP241" i="20"/>
  <c r="AP397" i="20"/>
  <c r="AP547" i="20"/>
  <c r="AP479" i="20"/>
  <c r="AP541" i="20"/>
  <c r="AP627" i="20"/>
  <c r="AP732" i="20"/>
  <c r="AP758" i="20"/>
  <c r="AP803" i="20"/>
  <c r="AP915" i="20"/>
  <c r="AP965" i="20"/>
  <c r="AP1023" i="20"/>
  <c r="AP119" i="20"/>
  <c r="AP136" i="20"/>
  <c r="AP261" i="20"/>
  <c r="AP313" i="20"/>
  <c r="AP348" i="20"/>
  <c r="AP491" i="20"/>
  <c r="AP563" i="20"/>
  <c r="AP556" i="20"/>
  <c r="AP632" i="20"/>
  <c r="AP676" i="20"/>
  <c r="AP840" i="20"/>
  <c r="AP818" i="20"/>
  <c r="AP906" i="20"/>
  <c r="AP991" i="20"/>
  <c r="AP230" i="20"/>
  <c r="AP279" i="20"/>
  <c r="AP159" i="20"/>
  <c r="AP284" i="20"/>
  <c r="AP500" i="20"/>
  <c r="AP363" i="20"/>
  <c r="AP522" i="20"/>
  <c r="AP538" i="20"/>
  <c r="AP589" i="20"/>
  <c r="AP662" i="20"/>
  <c r="AP759" i="20"/>
  <c r="AP762" i="20"/>
  <c r="AP864" i="20"/>
  <c r="AP972" i="20"/>
  <c r="AP990" i="20"/>
  <c r="AP112" i="20"/>
  <c r="AP145" i="20"/>
  <c r="AP272" i="20"/>
  <c r="AP321" i="20"/>
  <c r="AP357" i="20"/>
  <c r="AP493" i="20"/>
  <c r="AP439" i="20"/>
  <c r="AP574" i="20"/>
  <c r="AP625" i="20"/>
  <c r="AP678" i="20"/>
  <c r="AP775" i="20"/>
  <c r="AP812" i="20"/>
  <c r="AP875" i="20"/>
  <c r="AP942" i="20"/>
  <c r="AP1027" i="20"/>
  <c r="AP58" i="20"/>
  <c r="AP141" i="20"/>
  <c r="AP175" i="20"/>
  <c r="AP300" i="20"/>
  <c r="AP335" i="20"/>
  <c r="AP379" i="20"/>
  <c r="AP535" i="20"/>
  <c r="AP554" i="20"/>
  <c r="AP605" i="20"/>
  <c r="AP698" i="20"/>
  <c r="AP730" i="20"/>
  <c r="AP778" i="20"/>
  <c r="AP911" i="20"/>
  <c r="AP940" i="20"/>
  <c r="AP980" i="20"/>
  <c r="AP128" i="20"/>
  <c r="AP161" i="20"/>
  <c r="AP288" i="20"/>
  <c r="AP492" i="20"/>
  <c r="AP373" i="20"/>
  <c r="AP509" i="20"/>
  <c r="AP455" i="20"/>
  <c r="AP587" i="20"/>
  <c r="AP633" i="20"/>
  <c r="AP694" i="20"/>
  <c r="AP734" i="20"/>
  <c r="AP828" i="20"/>
  <c r="AP891" i="20"/>
  <c r="AP975" i="20"/>
  <c r="AP1024" i="20"/>
  <c r="AP95" i="20"/>
  <c r="AP271" i="20"/>
  <c r="AP237" i="20"/>
  <c r="AP289" i="20"/>
  <c r="AP324" i="20"/>
  <c r="AP467" i="20"/>
  <c r="AP527" i="20"/>
  <c r="AP591" i="20"/>
  <c r="AP697" i="20"/>
  <c r="AP709" i="20"/>
  <c r="AP790" i="20"/>
  <c r="AP863" i="20"/>
  <c r="AP882" i="20"/>
  <c r="AP989" i="20"/>
  <c r="AP1020" i="20"/>
  <c r="AP171" i="20"/>
  <c r="AP177" i="20"/>
  <c r="AP304" i="20"/>
  <c r="AP233" i="20"/>
  <c r="AP389" i="20"/>
  <c r="AP525" i="20"/>
  <c r="AP471" i="20"/>
  <c r="AP533" i="20"/>
  <c r="AP689" i="20"/>
  <c r="AP710" i="20"/>
  <c r="AP750" i="20"/>
  <c r="AP844" i="20"/>
  <c r="AP907" i="20"/>
  <c r="AP949" i="20"/>
  <c r="AP1015" i="20"/>
  <c r="AP303" i="20"/>
  <c r="AP332" i="20"/>
  <c r="AP531" i="20"/>
  <c r="AP705" i="20"/>
  <c r="AP791" i="20"/>
  <c r="AP890" i="20"/>
  <c r="AP961" i="20"/>
  <c r="AP345" i="20"/>
  <c r="AP817" i="20"/>
  <c r="AP92" i="20"/>
  <c r="AP111" i="20"/>
  <c r="AP400" i="20"/>
  <c r="AP253" i="20"/>
  <c r="AP305" i="20"/>
  <c r="AP340" i="20"/>
  <c r="AP483" i="20"/>
  <c r="AP539" i="20"/>
  <c r="AP548" i="20"/>
  <c r="AP755" i="20"/>
  <c r="AP739" i="20"/>
  <c r="AP823" i="20"/>
  <c r="AP810" i="20"/>
  <c r="AP898" i="20"/>
  <c r="AP969" i="20"/>
  <c r="AP85" i="20"/>
  <c r="AP86" i="20"/>
  <c r="AP200" i="20"/>
  <c r="AP384" i="20"/>
  <c r="AP361" i="20"/>
  <c r="AP412" i="20"/>
  <c r="AP450" i="20"/>
  <c r="AP486" i="20"/>
  <c r="AP616" i="20"/>
  <c r="AP639" i="20"/>
  <c r="AP766" i="20"/>
  <c r="AP847" i="20"/>
  <c r="AP833" i="20"/>
  <c r="AP934" i="20"/>
  <c r="AP958" i="20"/>
  <c r="AP106" i="20"/>
  <c r="AP189" i="20"/>
  <c r="AP231" i="20"/>
  <c r="AP235" i="20"/>
  <c r="AP383" i="20"/>
  <c r="AP452" i="20"/>
  <c r="AP473" i="20"/>
  <c r="AP553" i="20"/>
  <c r="AP604" i="20"/>
  <c r="AP669" i="20"/>
  <c r="AP783" i="20"/>
  <c r="AP769" i="20"/>
  <c r="AP861" i="20"/>
  <c r="AP933" i="20"/>
  <c r="AP1009" i="20"/>
  <c r="I48" i="14"/>
  <c r="AP71" i="20"/>
  <c r="AP209" i="20"/>
  <c r="AP408" i="20"/>
  <c r="AP265" i="20"/>
  <c r="AP421" i="20"/>
  <c r="AP443" i="20"/>
  <c r="AP503" i="20"/>
  <c r="AP565" i="20"/>
  <c r="AP651" i="20"/>
  <c r="AP685" i="20"/>
  <c r="AP741" i="20"/>
  <c r="AP827" i="20"/>
  <c r="AP921" i="20"/>
  <c r="AP1001" i="20"/>
  <c r="AP122" i="20"/>
  <c r="AP205" i="20"/>
  <c r="AP295" i="20"/>
  <c r="AP251" i="20"/>
  <c r="AP399" i="20"/>
  <c r="AP322" i="20"/>
  <c r="AP489" i="20"/>
  <c r="AP569" i="20"/>
  <c r="AP620" i="20"/>
  <c r="AP644" i="20"/>
  <c r="AP721" i="20"/>
  <c r="AP785" i="20"/>
  <c r="AP910" i="20"/>
  <c r="AP956" i="20"/>
  <c r="AP986" i="20"/>
  <c r="AP87" i="20"/>
  <c r="AP239" i="20"/>
  <c r="AP229" i="20"/>
  <c r="AP281" i="20"/>
  <c r="AP468" i="20"/>
  <c r="AP459" i="20"/>
  <c r="AP519" i="20"/>
  <c r="AP581" i="20"/>
  <c r="AP667" i="20"/>
  <c r="AP701" i="20"/>
  <c r="AP789" i="20"/>
  <c r="AP843" i="20"/>
  <c r="AP874" i="20"/>
  <c r="AP970" i="20"/>
  <c r="AP1029" i="20"/>
  <c r="AP62" i="20"/>
  <c r="AP176" i="20"/>
  <c r="AP301" i="20"/>
  <c r="AP337" i="20"/>
  <c r="AP388" i="20"/>
  <c r="AP426" i="20"/>
  <c r="AP462" i="20"/>
  <c r="AP592" i="20"/>
  <c r="AP672" i="20"/>
  <c r="AP716" i="20"/>
  <c r="AP796" i="20"/>
  <c r="AP809" i="20"/>
  <c r="AP897" i="20"/>
  <c r="AP959" i="20"/>
  <c r="AP103" i="20"/>
  <c r="AP245" i="20"/>
  <c r="AP297" i="20"/>
  <c r="AP475" i="20"/>
  <c r="AP540" i="20"/>
  <c r="AP717" i="20"/>
  <c r="AP802" i="20"/>
  <c r="AP1028" i="20"/>
  <c r="AP396" i="20"/>
  <c r="AP967" i="20"/>
  <c r="AP77" i="20"/>
  <c r="AP78" i="20"/>
  <c r="AP192" i="20"/>
  <c r="AP317" i="20"/>
  <c r="AP353" i="20"/>
  <c r="AP404" i="20"/>
  <c r="AP442" i="20"/>
  <c r="AP478" i="20"/>
  <c r="AP608" i="20"/>
  <c r="AP631" i="20"/>
  <c r="AP756" i="20"/>
  <c r="AP815" i="20"/>
  <c r="AP825" i="20"/>
  <c r="AP913" i="20"/>
  <c r="AP981" i="20"/>
  <c r="AP212" i="20"/>
  <c r="AP195" i="20"/>
  <c r="AP151" i="20"/>
  <c r="AP276" i="20"/>
  <c r="AP436" i="20"/>
  <c r="AP355" i="20"/>
  <c r="AP514" i="20"/>
  <c r="AP555" i="20"/>
  <c r="AP642" i="20"/>
  <c r="AP654" i="20"/>
  <c r="AP731" i="20"/>
  <c r="AP832" i="20"/>
  <c r="AP856" i="20"/>
  <c r="AP957" i="20"/>
  <c r="AP982" i="20"/>
  <c r="AP81" i="20"/>
  <c r="AP130" i="20"/>
  <c r="AP166" i="20"/>
  <c r="AP299" i="20"/>
  <c r="AP334" i="20"/>
  <c r="AP370" i="20"/>
  <c r="AP579" i="20"/>
  <c r="AP560" i="20"/>
  <c r="AP611" i="20"/>
  <c r="AP706" i="20"/>
  <c r="AP801" i="20"/>
  <c r="AP776" i="20"/>
  <c r="AP859" i="20"/>
  <c r="AP931" i="20"/>
  <c r="AP1017" i="20"/>
  <c r="AP156" i="20"/>
  <c r="AP152" i="20"/>
  <c r="AP277" i="20"/>
  <c r="AP416" i="20"/>
  <c r="AP364" i="20"/>
  <c r="AP507" i="20"/>
  <c r="AP438" i="20"/>
  <c r="AP572" i="20"/>
  <c r="AP648" i="20"/>
  <c r="AP692" i="20"/>
  <c r="AP772" i="20"/>
  <c r="AP834" i="20"/>
  <c r="AP873" i="20"/>
  <c r="AP960" i="20"/>
  <c r="AP97" i="20"/>
  <c r="AP146" i="20"/>
  <c r="AP182" i="20"/>
  <c r="AP315" i="20"/>
  <c r="AP350" i="20"/>
  <c r="AP386" i="20"/>
  <c r="AP432" i="20"/>
  <c r="AP576" i="20"/>
  <c r="AP630" i="20"/>
  <c r="AP748" i="20"/>
  <c r="AP728" i="20"/>
  <c r="AP792" i="20"/>
  <c r="AP902" i="20"/>
  <c r="AP922" i="20"/>
  <c r="AP1002" i="20"/>
  <c r="AP262" i="20"/>
  <c r="AP168" i="20"/>
  <c r="AP293" i="20"/>
  <c r="AP329" i="20"/>
  <c r="AP380" i="20"/>
  <c r="AP523" i="20"/>
  <c r="AP454" i="20"/>
  <c r="AP584" i="20"/>
  <c r="AP664" i="20"/>
  <c r="AP708" i="20"/>
  <c r="AP788" i="20"/>
  <c r="AP850" i="20"/>
  <c r="AP889" i="20"/>
  <c r="AP977" i="20"/>
  <c r="AP125" i="20"/>
  <c r="AP126" i="20"/>
  <c r="AP310" i="20"/>
  <c r="AP252" i="20"/>
  <c r="AP401" i="20"/>
  <c r="AP331" i="20"/>
  <c r="AP490" i="20"/>
  <c r="AP526" i="20"/>
  <c r="AP606" i="20"/>
  <c r="AP681" i="20"/>
  <c r="AP699" i="20"/>
  <c r="AP787" i="20"/>
  <c r="AP865" i="20"/>
  <c r="AP896" i="20"/>
  <c r="AP1000" i="20"/>
  <c r="AP70" i="20"/>
  <c r="AP184" i="20"/>
  <c r="AP309" i="20"/>
  <c r="AP434" i="20"/>
  <c r="AP905" i="20"/>
  <c r="AP180" i="20"/>
  <c r="AP163" i="20"/>
  <c r="AP143" i="20"/>
  <c r="AP268" i="20"/>
  <c r="AP417" i="20"/>
  <c r="AP347" i="20"/>
  <c r="AP506" i="20"/>
  <c r="AP543" i="20"/>
  <c r="AP622" i="20"/>
  <c r="AP646" i="20"/>
  <c r="AP715" i="20"/>
  <c r="AP804" i="20"/>
  <c r="AP929" i="20"/>
  <c r="AP912" i="20"/>
  <c r="AP974" i="20"/>
  <c r="AP98" i="20"/>
  <c r="AP181" i="20"/>
  <c r="AP215" i="20"/>
  <c r="AP227" i="20"/>
  <c r="AP375" i="20"/>
  <c r="AP419" i="20"/>
  <c r="AP465" i="20"/>
  <c r="AP545" i="20"/>
  <c r="AP596" i="20"/>
  <c r="AP661" i="20"/>
  <c r="AP782" i="20"/>
  <c r="AP761" i="20"/>
  <c r="AP853" i="20"/>
  <c r="AP925" i="20"/>
  <c r="AP1008" i="20"/>
  <c r="AP196" i="20"/>
  <c r="AP194" i="20"/>
  <c r="AP270" i="20"/>
  <c r="AP250" i="20"/>
  <c r="AP398" i="20"/>
  <c r="AP508" i="20"/>
  <c r="AP480" i="20"/>
  <c r="AP575" i="20"/>
  <c r="AP610" i="20"/>
  <c r="AP712" i="20"/>
  <c r="AP808" i="20"/>
  <c r="AP838" i="20"/>
  <c r="AP901" i="20"/>
  <c r="AP954" i="20"/>
  <c r="AP998" i="20"/>
  <c r="AP101" i="20"/>
  <c r="AP102" i="20"/>
  <c r="AP216" i="20"/>
  <c r="AP228" i="20"/>
  <c r="AP377" i="20"/>
  <c r="AP460" i="20"/>
  <c r="AP466" i="20"/>
  <c r="AP502" i="20"/>
  <c r="AP650" i="20"/>
  <c r="AP655" i="20"/>
  <c r="AP675" i="20"/>
  <c r="AP763" i="20"/>
  <c r="AP849" i="20"/>
  <c r="AP872" i="20"/>
  <c r="AP976" i="20"/>
  <c r="F78" i="14"/>
  <c r="AP328" i="20"/>
  <c r="AP210" i="20"/>
  <c r="AP392" i="20"/>
  <c r="AP266" i="20"/>
  <c r="AP414" i="20"/>
  <c r="AP437" i="20"/>
  <c r="AP496" i="20"/>
  <c r="AP607" i="20"/>
  <c r="AP628" i="20"/>
  <c r="AP679" i="20"/>
  <c r="AP719" i="20"/>
  <c r="AP887" i="20"/>
  <c r="AP868" i="20"/>
  <c r="AP936" i="20"/>
  <c r="AP1014" i="20"/>
  <c r="AP117" i="20"/>
  <c r="AP118" i="20"/>
  <c r="AP278" i="20"/>
  <c r="AP244" i="20"/>
  <c r="AP393" i="20"/>
  <c r="AP323" i="20"/>
  <c r="AP482" i="20"/>
  <c r="AP518" i="20"/>
  <c r="AP598" i="20"/>
  <c r="AP671" i="20"/>
  <c r="AP691" i="20"/>
  <c r="AP779" i="20"/>
  <c r="AP857" i="20"/>
  <c r="AP888" i="20"/>
  <c r="AP984" i="20"/>
  <c r="AP74" i="20"/>
  <c r="AP157" i="20"/>
  <c r="AP191" i="20"/>
  <c r="AP316" i="20"/>
  <c r="AP351" i="20"/>
  <c r="AP395" i="20"/>
  <c r="AP441" i="20"/>
  <c r="AP570" i="20"/>
  <c r="AP621" i="20"/>
  <c r="AP637" i="20"/>
  <c r="AP746" i="20"/>
  <c r="AP794" i="20"/>
  <c r="AP862" i="20"/>
  <c r="AP926" i="20"/>
  <c r="AP979" i="20"/>
  <c r="AP148" i="20"/>
  <c r="AP131" i="20"/>
  <c r="AP135" i="20"/>
  <c r="AP260" i="20"/>
  <c r="AP409" i="20"/>
  <c r="AP339" i="20"/>
  <c r="AP498" i="20"/>
  <c r="AP532" i="20"/>
  <c r="AP614" i="20"/>
  <c r="AP638" i="20"/>
  <c r="AP707" i="20"/>
  <c r="AP795" i="20"/>
  <c r="AP894" i="20"/>
  <c r="AP904" i="20"/>
  <c r="AP1026" i="20"/>
  <c r="AP799" i="20"/>
  <c r="AP90" i="20"/>
  <c r="AP173" i="20"/>
  <c r="AP207" i="20"/>
  <c r="AP219" i="20"/>
  <c r="AP367" i="20"/>
  <c r="AP411" i="20"/>
  <c r="AP457" i="20"/>
  <c r="AP537" i="20"/>
  <c r="AP588" i="20"/>
  <c r="AP653" i="20"/>
  <c r="AP781" i="20"/>
  <c r="AP839" i="20"/>
  <c r="AP903" i="20"/>
  <c r="AP917" i="20"/>
  <c r="AP996" i="20"/>
  <c r="AP73" i="20"/>
  <c r="AP319" i="20"/>
  <c r="AP158" i="20"/>
  <c r="AP291" i="20"/>
  <c r="AP326" i="20"/>
  <c r="AP362" i="20"/>
  <c r="AP529" i="20"/>
  <c r="AP552" i="20"/>
  <c r="AP603" i="20"/>
  <c r="AP713" i="20"/>
  <c r="AP757" i="20"/>
  <c r="AP768" i="20"/>
  <c r="AP851" i="20"/>
  <c r="AP923" i="20"/>
  <c r="AP1011" i="20"/>
  <c r="AP104" i="20"/>
  <c r="AP137" i="20"/>
  <c r="AP264" i="20"/>
  <c r="AP314" i="20"/>
  <c r="AP349" i="20"/>
  <c r="AP485" i="20"/>
  <c r="AP431" i="20"/>
  <c r="AP566" i="20"/>
  <c r="AP617" i="20"/>
  <c r="AP747" i="20"/>
  <c r="AP774" i="20"/>
  <c r="AP845" i="20"/>
  <c r="AP867" i="20"/>
  <c r="AP973" i="20"/>
  <c r="AP1019" i="20"/>
  <c r="AP57" i="20"/>
  <c r="AP133" i="20"/>
  <c r="AP167" i="20"/>
  <c r="AP292" i="20"/>
  <c r="AP327" i="20"/>
  <c r="AP371" i="20"/>
  <c r="AP530" i="20"/>
  <c r="AP546" i="20"/>
  <c r="AP597" i="20"/>
  <c r="AP670" i="20"/>
  <c r="AP722" i="20"/>
  <c r="AP770" i="20"/>
  <c r="AP879" i="20"/>
  <c r="AP939" i="20"/>
  <c r="AP1004" i="20"/>
  <c r="AP120" i="20"/>
  <c r="AP153" i="20"/>
  <c r="AP280" i="20"/>
  <c r="AP360" i="20"/>
  <c r="AP365" i="20"/>
  <c r="AP501" i="20"/>
  <c r="AP447" i="20"/>
  <c r="AP582" i="20"/>
  <c r="AP626" i="20"/>
  <c r="AP686" i="20"/>
  <c r="AP726" i="20"/>
  <c r="AP820" i="20"/>
  <c r="AP883" i="20"/>
  <c r="AP950" i="20"/>
  <c r="AP1016" i="20"/>
  <c r="AP66" i="20"/>
  <c r="AP149" i="20"/>
  <c r="AP183" i="20"/>
  <c r="AP308" i="20"/>
  <c r="AP343" i="20"/>
  <c r="AP387" i="20"/>
  <c r="AP433" i="20"/>
  <c r="AP562" i="20"/>
  <c r="AP613" i="20"/>
  <c r="AP629" i="20"/>
  <c r="AP738" i="20"/>
  <c r="AP786" i="20"/>
  <c r="AP854" i="20"/>
  <c r="AP918" i="20"/>
  <c r="AP988" i="20"/>
  <c r="AP179" i="20"/>
  <c r="AP223" i="20"/>
  <c r="AP134" i="20"/>
  <c r="AP267" i="20"/>
  <c r="AP415" i="20"/>
  <c r="AP338" i="20"/>
  <c r="AP505" i="20"/>
  <c r="AP623" i="20"/>
  <c r="AP666" i="20"/>
  <c r="AP660" i="20"/>
  <c r="AP737" i="20"/>
  <c r="AP800" i="20"/>
  <c r="AP852" i="20"/>
  <c r="AP924" i="20"/>
  <c r="AP1012" i="20"/>
  <c r="AP82" i="20"/>
  <c r="AP165" i="20"/>
  <c r="AP199" i="20"/>
  <c r="AP376" i="20"/>
  <c r="AP359" i="20"/>
  <c r="AP403" i="20"/>
  <c r="AP449" i="20"/>
  <c r="AP578" i="20"/>
  <c r="AP649" i="20"/>
  <c r="AP645" i="20"/>
  <c r="AP754" i="20"/>
  <c r="AP807" i="20"/>
  <c r="AP871" i="20"/>
  <c r="AP953" i="20"/>
  <c r="AP987" i="20"/>
  <c r="AP211" i="20"/>
  <c r="AP275" i="20"/>
  <c r="AP346" i="20"/>
  <c r="AP536" i="20"/>
  <c r="AP682" i="20"/>
  <c r="AP745" i="20"/>
  <c r="AP860" i="20"/>
  <c r="AP932" i="20"/>
  <c r="AP948" i="20"/>
  <c r="AP1005" i="20"/>
  <c r="AP724" i="20"/>
  <c r="O25" i="7" l="1"/>
  <c r="D47" i="22"/>
  <c r="C47" i="22"/>
  <c r="B47" i="22"/>
  <c r="B41" i="22"/>
  <c r="D41" i="22"/>
  <c r="C41" i="22"/>
  <c r="C44" i="22"/>
  <c r="B44" i="22"/>
  <c r="D44" i="22"/>
  <c r="D46" i="22"/>
  <c r="C46" i="22"/>
  <c r="B46" i="22"/>
  <c r="D54" i="22"/>
  <c r="B54" i="22"/>
  <c r="C54" i="22"/>
  <c r="B39" i="22"/>
  <c r="D39" i="22"/>
  <c r="C39" i="22"/>
  <c r="B53" i="22"/>
  <c r="C53" i="22"/>
  <c r="D53" i="22"/>
  <c r="B40" i="22"/>
  <c r="D40" i="22"/>
  <c r="C40" i="22"/>
  <c r="B56" i="22"/>
  <c r="D56" i="22"/>
  <c r="C56" i="22"/>
  <c r="D38" i="22"/>
  <c r="C38" i="22"/>
  <c r="B38" i="22"/>
  <c r="C51" i="22"/>
  <c r="B51" i="22"/>
  <c r="D51" i="22"/>
  <c r="B42" i="22"/>
  <c r="D42" i="22"/>
  <c r="C42" i="22"/>
  <c r="B49" i="22"/>
  <c r="D49" i="22"/>
  <c r="C49" i="22"/>
  <c r="D55" i="22"/>
  <c r="C55" i="22"/>
  <c r="B55" i="22"/>
  <c r="C52" i="22"/>
  <c r="B52" i="22"/>
  <c r="D52" i="22"/>
  <c r="B48" i="22"/>
  <c r="D48" i="22"/>
  <c r="C48" i="22"/>
  <c r="C43" i="22"/>
  <c r="B43" i="22"/>
  <c r="D43" i="22"/>
  <c r="AP28" i="20"/>
  <c r="AP25" i="20"/>
  <c r="AP29" i="20"/>
  <c r="AP26" i="20"/>
  <c r="AP24" i="20"/>
  <c r="AP27" i="20"/>
  <c r="AO36" i="14"/>
  <c r="BJ36" i="14" s="1"/>
  <c r="AH73" i="14"/>
  <c r="V103" i="14"/>
  <c r="V73" i="14"/>
  <c r="AP43" i="14"/>
  <c r="U31" i="14"/>
  <c r="W31" i="14" s="1"/>
  <c r="AG31" i="14"/>
  <c r="AI31" i="14" s="1"/>
  <c r="AM31" i="14"/>
  <c r="AA31" i="14"/>
  <c r="Y120" i="20"/>
  <c r="Y138" i="20"/>
  <c r="Y108" i="20"/>
  <c r="Y146" i="20"/>
  <c r="Y210" i="20"/>
  <c r="Y82" i="20"/>
  <c r="Y693" i="20"/>
  <c r="Y586" i="20"/>
  <c r="Y461" i="20"/>
  <c r="Y457" i="20"/>
  <c r="Y562" i="20"/>
  <c r="Y408" i="20"/>
  <c r="Y252" i="20"/>
  <c r="Y423" i="20"/>
  <c r="Y94" i="20"/>
  <c r="Y60" i="20"/>
  <c r="Y42" i="20"/>
  <c r="Y84" i="20"/>
  <c r="Y91" i="20"/>
  <c r="Y737" i="20"/>
  <c r="Y525" i="20"/>
  <c r="Y444" i="20"/>
  <c r="Y435" i="20"/>
  <c r="Y281" i="20"/>
  <c r="Y239" i="20"/>
  <c r="Y277" i="20"/>
  <c r="Y103" i="20"/>
  <c r="Y66" i="20"/>
  <c r="Y96" i="20"/>
  <c r="Y221" i="20"/>
  <c r="Y40" i="20"/>
  <c r="Y53" i="20"/>
  <c r="Y751" i="20"/>
  <c r="Y589" i="20"/>
  <c r="Y569" i="20"/>
  <c r="Y472" i="20"/>
  <c r="Y378" i="20"/>
  <c r="Y358" i="20"/>
  <c r="Y335" i="20"/>
  <c r="Y206" i="20"/>
  <c r="Y246" i="20"/>
  <c r="Y72" i="20"/>
  <c r="Y107" i="20"/>
  <c r="Y105" i="20"/>
  <c r="Y203" i="20"/>
  <c r="Y37" i="20"/>
  <c r="Y114" i="20"/>
  <c r="Y690" i="20"/>
  <c r="Y606" i="20"/>
  <c r="Y502" i="20"/>
  <c r="Y450" i="20"/>
  <c r="Y379" i="20"/>
  <c r="Y344" i="20"/>
  <c r="Y259" i="20"/>
  <c r="Y142" i="20"/>
  <c r="Y117" i="20"/>
  <c r="Y81" i="20"/>
  <c r="Y768" i="20"/>
  <c r="Y679" i="20"/>
  <c r="Y637" i="20"/>
  <c r="Y624" i="20"/>
  <c r="Y587" i="20"/>
  <c r="Y549" i="20"/>
  <c r="Y438" i="20"/>
  <c r="Y514" i="20"/>
  <c r="Y491" i="20"/>
  <c r="Y296" i="20"/>
  <c r="Y316" i="20"/>
  <c r="Y191" i="20"/>
  <c r="Y285" i="20"/>
  <c r="Y124" i="20"/>
  <c r="Y838" i="20"/>
  <c r="Y659" i="20"/>
  <c r="Y704" i="20"/>
  <c r="Y688" i="20"/>
  <c r="Y602" i="20"/>
  <c r="Y575" i="20"/>
  <c r="Y487" i="20"/>
  <c r="Y508" i="20"/>
  <c r="Y372" i="20"/>
  <c r="Y232" i="20"/>
  <c r="Y303" i="20"/>
  <c r="Y184" i="20"/>
  <c r="Y43" i="20"/>
  <c r="Y90" i="20"/>
  <c r="Y775" i="20"/>
  <c r="Y761" i="20"/>
  <c r="Y846" i="20"/>
  <c r="Y774" i="20"/>
  <c r="Y797" i="20"/>
  <c r="Y752" i="20"/>
  <c r="Y683" i="20"/>
  <c r="Y694" i="20"/>
  <c r="Y644" i="20"/>
  <c r="Y609" i="20"/>
  <c r="Y648" i="20"/>
  <c r="Y534" i="20"/>
  <c r="Y393" i="20"/>
  <c r="Y365" i="20"/>
  <c r="Y391" i="20"/>
  <c r="Y205" i="20"/>
  <c r="Y169" i="20"/>
  <c r="Y155" i="20"/>
  <c r="Y106" i="20"/>
  <c r="Y54" i="20"/>
  <c r="Y65" i="20"/>
  <c r="Y52" i="20"/>
  <c r="Y41" i="20"/>
  <c r="Y57" i="20"/>
  <c r="Y684" i="20"/>
  <c r="Y746" i="20"/>
  <c r="Y568" i="20"/>
  <c r="Y521" i="20"/>
  <c r="Y329" i="20"/>
  <c r="Y422" i="20"/>
  <c r="Y266" i="20"/>
  <c r="Y141" i="20"/>
  <c r="Y156" i="20"/>
  <c r="Y202" i="20"/>
  <c r="Y1027" i="20"/>
  <c r="Y74" i="20"/>
  <c r="Y128" i="20"/>
  <c r="Y161" i="20"/>
  <c r="Y197" i="20"/>
  <c r="Y327" i="20"/>
  <c r="Y357" i="20"/>
  <c r="Y385" i="20"/>
  <c r="Y528" i="20"/>
  <c r="Y567" i="20"/>
  <c r="Y594" i="20"/>
  <c r="Y803" i="20"/>
  <c r="Y743" i="20"/>
  <c r="Y821" i="20"/>
  <c r="Y868" i="20"/>
  <c r="Y944" i="20"/>
  <c r="Y1025" i="20"/>
  <c r="Y841" i="20"/>
  <c r="Y888" i="20"/>
  <c r="Y991" i="20"/>
  <c r="C17" i="19"/>
  <c r="C16" i="19"/>
  <c r="C18" i="19"/>
  <c r="Y139" i="20"/>
  <c r="Y61" i="20"/>
  <c r="Y199" i="20"/>
  <c r="Y343" i="20"/>
  <c r="Y352" i="20"/>
  <c r="Y387" i="20"/>
  <c r="Y522" i="20"/>
  <c r="Y469" i="20"/>
  <c r="Y591" i="20"/>
  <c r="Y764" i="20"/>
  <c r="Y691" i="20"/>
  <c r="Y909" i="20"/>
  <c r="Y849" i="20"/>
  <c r="Y896" i="20"/>
  <c r="Y1000" i="20"/>
  <c r="Y35" i="20"/>
  <c r="Y88" i="20"/>
  <c r="Y310" i="20"/>
  <c r="Y157" i="20"/>
  <c r="Y282" i="20"/>
  <c r="Y507" i="20"/>
  <c r="Y345" i="20"/>
  <c r="Y488" i="20"/>
  <c r="Y583" i="20"/>
  <c r="Y603" i="20"/>
  <c r="Y681" i="20"/>
  <c r="Y781" i="20"/>
  <c r="Y791" i="20"/>
  <c r="Y886" i="20"/>
  <c r="Y983" i="20"/>
  <c r="Y1002" i="20"/>
  <c r="Y118" i="20"/>
  <c r="Y151" i="20"/>
  <c r="Y276" i="20"/>
  <c r="Y320" i="20"/>
  <c r="Y339" i="20"/>
  <c r="Y474" i="20"/>
  <c r="Y526" i="20"/>
  <c r="Y547" i="20"/>
  <c r="Y647" i="20"/>
  <c r="Y708" i="20"/>
  <c r="Y771" i="20"/>
  <c r="Y801" i="20"/>
  <c r="Y918" i="20"/>
  <c r="Y976" i="20"/>
  <c r="Y92" i="20"/>
  <c r="Y126" i="20"/>
  <c r="Y159" i="20"/>
  <c r="Y284" i="20"/>
  <c r="Y375" i="20"/>
  <c r="Y347" i="20"/>
  <c r="Y482" i="20"/>
  <c r="Y429" i="20"/>
  <c r="Y555" i="20"/>
  <c r="Y655" i="20"/>
  <c r="Y716" i="20"/>
  <c r="Y779" i="20"/>
  <c r="Y809" i="20"/>
  <c r="Y919" i="20"/>
  <c r="Y988" i="20"/>
  <c r="Y50" i="20"/>
  <c r="Y196" i="20"/>
  <c r="Y318" i="20"/>
  <c r="Y242" i="20"/>
  <c r="Y398" i="20"/>
  <c r="Y418" i="20"/>
  <c r="Y448" i="20"/>
  <c r="Y544" i="20"/>
  <c r="Y620" i="20"/>
  <c r="Y635" i="20"/>
  <c r="Y728" i="20"/>
  <c r="Y847" i="20"/>
  <c r="Y860" i="20"/>
  <c r="Y952" i="20"/>
  <c r="Y1017" i="20"/>
  <c r="Y78" i="20"/>
  <c r="Y262" i="20"/>
  <c r="Y236" i="20"/>
  <c r="Y280" i="20"/>
  <c r="Y420" i="20"/>
  <c r="Y434" i="20"/>
  <c r="Y486" i="20"/>
  <c r="Y572" i="20"/>
  <c r="Y666" i="20"/>
  <c r="Y788" i="20"/>
  <c r="Y807" i="20"/>
  <c r="Y826" i="20"/>
  <c r="Y881" i="20"/>
  <c r="Y961" i="20"/>
  <c r="Y1028" i="20"/>
  <c r="Y328" i="20"/>
  <c r="Y498" i="20"/>
  <c r="Y571" i="20"/>
  <c r="Y671" i="20"/>
  <c r="Y795" i="20"/>
  <c r="Y825" i="20"/>
  <c r="Y967" i="20"/>
  <c r="Y463" i="20"/>
  <c r="Y750" i="20"/>
  <c r="Y943" i="20"/>
  <c r="Y301" i="20"/>
  <c r="Y509" i="20"/>
  <c r="Y794" i="20"/>
  <c r="Y735" i="20"/>
  <c r="Y1009" i="20"/>
  <c r="Y49" i="20"/>
  <c r="Y95" i="20"/>
  <c r="Y245" i="20"/>
  <c r="Y231" i="20"/>
  <c r="Y273" i="20"/>
  <c r="Y421" i="20"/>
  <c r="Y436" i="20"/>
  <c r="Y479" i="20"/>
  <c r="Y541" i="20"/>
  <c r="Y601" i="20"/>
  <c r="Y686" i="20"/>
  <c r="Y796" i="20"/>
  <c r="Y828" i="20"/>
  <c r="Y928" i="20"/>
  <c r="Y957" i="20"/>
  <c r="Y996" i="20"/>
  <c r="Y848" i="20"/>
  <c r="Y903" i="20"/>
  <c r="Y980" i="20"/>
  <c r="C30" i="19"/>
  <c r="C29" i="19"/>
  <c r="C23" i="19"/>
  <c r="F61" i="14"/>
  <c r="Y89" i="20"/>
  <c r="Y125" i="20"/>
  <c r="Y150" i="20"/>
  <c r="Y267" i="20"/>
  <c r="Y416" i="20"/>
  <c r="Y322" i="20"/>
  <c r="Y465" i="20"/>
  <c r="Y538" i="20"/>
  <c r="Y597" i="20"/>
  <c r="Y645" i="20"/>
  <c r="Y698" i="20"/>
  <c r="Y769" i="20"/>
  <c r="Y856" i="20"/>
  <c r="Y911" i="20"/>
  <c r="Y1003" i="20"/>
  <c r="Y59" i="20"/>
  <c r="Y317" i="20"/>
  <c r="Y185" i="20"/>
  <c r="Y229" i="20"/>
  <c r="Y233" i="20"/>
  <c r="Y381" i="20"/>
  <c r="Y409" i="20"/>
  <c r="Y439" i="20"/>
  <c r="Y558" i="20"/>
  <c r="Y618" i="20"/>
  <c r="Y695" i="20"/>
  <c r="Y726" i="20"/>
  <c r="Y845" i="20"/>
  <c r="Y892" i="20"/>
  <c r="Y945" i="20"/>
  <c r="Y1014" i="20"/>
  <c r="Y77" i="20"/>
  <c r="Y215" i="20"/>
  <c r="Y219" i="20"/>
  <c r="Y368" i="20"/>
  <c r="Y403" i="20"/>
  <c r="Y554" i="20"/>
  <c r="Y485" i="20"/>
  <c r="Y607" i="20"/>
  <c r="Y638" i="20"/>
  <c r="Y707" i="20"/>
  <c r="Y770" i="20"/>
  <c r="Y808" i="20"/>
  <c r="Y912" i="20"/>
  <c r="Y966" i="20"/>
  <c r="Y253" i="20"/>
  <c r="Y85" i="20"/>
  <c r="Y237" i="20"/>
  <c r="Y227" i="20"/>
  <c r="Y376" i="20"/>
  <c r="Y411" i="20"/>
  <c r="Y425" i="20"/>
  <c r="Y493" i="20"/>
  <c r="Y615" i="20"/>
  <c r="Y646" i="20"/>
  <c r="Y715" i="20"/>
  <c r="Y778" i="20"/>
  <c r="Y816" i="20"/>
  <c r="Y871" i="20"/>
  <c r="Y974" i="20"/>
  <c r="Y99" i="20"/>
  <c r="Y112" i="20"/>
  <c r="Y145" i="20"/>
  <c r="Y181" i="20"/>
  <c r="Y306" i="20"/>
  <c r="Y341" i="20"/>
  <c r="Y369" i="20"/>
  <c r="Y512" i="20"/>
  <c r="Y551" i="20"/>
  <c r="Y632" i="20"/>
  <c r="Y739" i="20"/>
  <c r="Y727" i="20"/>
  <c r="Y805" i="20"/>
  <c r="Y893" i="20"/>
  <c r="Y921" i="20"/>
  <c r="Y1001" i="20"/>
  <c r="Y179" i="20"/>
  <c r="Y175" i="20"/>
  <c r="Y300" i="20"/>
  <c r="Y363" i="20"/>
  <c r="Y445" i="20"/>
  <c r="Y766" i="20"/>
  <c r="Y872" i="20"/>
  <c r="Y582" i="20"/>
  <c r="Y926" i="20"/>
  <c r="Y101" i="20"/>
  <c r="Y441" i="20"/>
  <c r="Y789" i="20"/>
  <c r="Y58" i="20"/>
  <c r="Y39" i="20"/>
  <c r="Y176" i="20"/>
  <c r="Y295" i="20"/>
  <c r="Y224" i="20"/>
  <c r="Y364" i="20"/>
  <c r="Y500" i="20"/>
  <c r="Y430" i="20"/>
  <c r="Y629" i="20"/>
  <c r="Y616" i="20"/>
  <c r="Y685" i="20"/>
  <c r="Y773" i="20"/>
  <c r="Y835" i="20"/>
  <c r="Y874" i="20"/>
  <c r="Y940" i="20"/>
  <c r="Y1023" i="20"/>
  <c r="Y902" i="20"/>
  <c r="Y939" i="20"/>
  <c r="Y977" i="20"/>
  <c r="C22" i="19"/>
  <c r="C21" i="19"/>
  <c r="C15" i="19"/>
  <c r="Y238" i="20"/>
  <c r="Y164" i="20"/>
  <c r="Y214" i="20"/>
  <c r="Y399" i="20"/>
  <c r="Y366" i="20"/>
  <c r="Y386" i="20"/>
  <c r="Y529" i="20"/>
  <c r="Y577" i="20"/>
  <c r="Y588" i="20"/>
  <c r="Y652" i="20"/>
  <c r="Y745" i="20"/>
  <c r="Y776" i="20"/>
  <c r="Y853" i="20"/>
  <c r="Y963" i="20"/>
  <c r="Y985" i="20"/>
  <c r="Y195" i="20"/>
  <c r="Y119" i="20"/>
  <c r="Y136" i="20"/>
  <c r="Y255" i="20"/>
  <c r="Y297" i="20"/>
  <c r="Y324" i="20"/>
  <c r="Y460" i="20"/>
  <c r="Y503" i="20"/>
  <c r="Y565" i="20"/>
  <c r="Y625" i="20"/>
  <c r="Y710" i="20"/>
  <c r="Y725" i="20"/>
  <c r="Y862" i="20"/>
  <c r="Y883" i="20"/>
  <c r="Y964" i="20"/>
  <c r="Y1016" i="20"/>
  <c r="Y186" i="20"/>
  <c r="Y166" i="20"/>
  <c r="Y283" i="20"/>
  <c r="Y523" i="20"/>
  <c r="Y338" i="20"/>
  <c r="Y481" i="20"/>
  <c r="Y578" i="20"/>
  <c r="Y613" i="20"/>
  <c r="Y661" i="20"/>
  <c r="Y714" i="20"/>
  <c r="Y785" i="20"/>
  <c r="Y885" i="20"/>
  <c r="Y934" i="20"/>
  <c r="Y989" i="20"/>
  <c r="Y113" i="20"/>
  <c r="Y302" i="20"/>
  <c r="Y174" i="20"/>
  <c r="Y291" i="20"/>
  <c r="Y326" i="20"/>
  <c r="Y346" i="20"/>
  <c r="Y489" i="20"/>
  <c r="Y537" i="20"/>
  <c r="Y621" i="20"/>
  <c r="Y669" i="20"/>
  <c r="Y722" i="20"/>
  <c r="Y793" i="20"/>
  <c r="Y936" i="20"/>
  <c r="Y917" i="20"/>
  <c r="Y979" i="20"/>
  <c r="Y178" i="20"/>
  <c r="Y79" i="20"/>
  <c r="Y209" i="20"/>
  <c r="Y415" i="20"/>
  <c r="Y257" i="20"/>
  <c r="Y405" i="20"/>
  <c r="Y531" i="20"/>
  <c r="Y585" i="20"/>
  <c r="Y731" i="20"/>
  <c r="Y812" i="20"/>
  <c r="Y1005" i="20"/>
  <c r="Y243" i="20"/>
  <c r="Y641" i="20"/>
  <c r="Y965" i="20"/>
  <c r="Y56" i="20"/>
  <c r="Y86" i="20"/>
  <c r="Y294" i="20"/>
  <c r="Y244" i="20"/>
  <c r="Y288" i="20"/>
  <c r="Y427" i="20"/>
  <c r="Y442" i="20"/>
  <c r="Y494" i="20"/>
  <c r="Y580" i="20"/>
  <c r="Y674" i="20"/>
  <c r="Y676" i="20"/>
  <c r="Y814" i="20"/>
  <c r="Y834" i="20"/>
  <c r="Y889" i="20"/>
  <c r="Y969" i="20"/>
  <c r="Y1019" i="20"/>
  <c r="Y851" i="20"/>
  <c r="Y954" i="20"/>
  <c r="Y992" i="20"/>
  <c r="C14" i="19"/>
  <c r="C13" i="19"/>
  <c r="C10" i="19"/>
  <c r="Y270" i="20"/>
  <c r="Y80" i="20"/>
  <c r="Y278" i="20"/>
  <c r="Y149" i="20"/>
  <c r="Y274" i="20"/>
  <c r="Y443" i="20"/>
  <c r="Y337" i="20"/>
  <c r="Y480" i="20"/>
  <c r="Y576" i="20"/>
  <c r="Y595" i="20"/>
  <c r="Y667" i="20"/>
  <c r="Y780" i="20"/>
  <c r="Y783" i="20"/>
  <c r="Y859" i="20"/>
  <c r="Y955" i="20"/>
  <c r="Y994" i="20"/>
  <c r="Y163" i="20"/>
  <c r="Y51" i="20"/>
  <c r="Y200" i="20"/>
  <c r="Y319" i="20"/>
  <c r="Y248" i="20"/>
  <c r="Y388" i="20"/>
  <c r="Y524" i="20"/>
  <c r="Y454" i="20"/>
  <c r="Y540" i="20"/>
  <c r="Y634" i="20"/>
  <c r="Y709" i="20"/>
  <c r="Y732" i="20"/>
  <c r="Y878" i="20"/>
  <c r="Y898" i="20"/>
  <c r="Y982" i="20"/>
  <c r="Y1030" i="20"/>
  <c r="Y180" i="20"/>
  <c r="Y254" i="20"/>
  <c r="Y226" i="20"/>
  <c r="Y382" i="20"/>
  <c r="Y402" i="20"/>
  <c r="Y432" i="20"/>
  <c r="Y680" i="20"/>
  <c r="Y604" i="20"/>
  <c r="Y668" i="20"/>
  <c r="Y757" i="20"/>
  <c r="Y792" i="20"/>
  <c r="Y894" i="20"/>
  <c r="Y924" i="20"/>
  <c r="Y1007" i="20"/>
  <c r="Y46" i="20"/>
  <c r="Y188" i="20"/>
  <c r="Y286" i="20"/>
  <c r="Y234" i="20"/>
  <c r="Y390" i="20"/>
  <c r="Y410" i="20"/>
  <c r="Y440" i="20"/>
  <c r="Y536" i="20"/>
  <c r="Y612" i="20"/>
  <c r="Y696" i="20"/>
  <c r="Y720" i="20"/>
  <c r="Y815" i="20"/>
  <c r="Y852" i="20"/>
  <c r="Y932" i="20"/>
  <c r="Y1008" i="20"/>
  <c r="Y115" i="20"/>
  <c r="Y162" i="20"/>
  <c r="Y160" i="20"/>
  <c r="Y279" i="20"/>
  <c r="Y383" i="20"/>
  <c r="Y348" i="20"/>
  <c r="Y484" i="20"/>
  <c r="Y527" i="20"/>
  <c r="Y584" i="20"/>
  <c r="Y600" i="20"/>
  <c r="Y765" i="20"/>
  <c r="Y749" i="20"/>
  <c r="Y819" i="20"/>
  <c r="Y907" i="20"/>
  <c r="Y949" i="20"/>
  <c r="Y1034" i="20"/>
  <c r="Y140" i="20"/>
  <c r="Y190" i="20"/>
  <c r="Y307" i="20"/>
  <c r="Y342" i="20"/>
  <c r="Y362" i="20"/>
  <c r="Y505" i="20"/>
  <c r="Y553" i="20"/>
  <c r="Y633" i="20"/>
  <c r="Y628" i="20"/>
  <c r="Y721" i="20"/>
  <c r="Y830" i="20"/>
  <c r="Y863" i="20"/>
  <c r="Y933" i="20"/>
  <c r="Y978" i="20"/>
  <c r="Y349" i="20"/>
  <c r="Y520" i="20"/>
  <c r="Y790" i="20"/>
  <c r="Y116" i="20"/>
  <c r="Y211" i="20"/>
  <c r="Y183" i="20"/>
  <c r="Y308" i="20"/>
  <c r="Y336" i="20"/>
  <c r="Y371" i="20"/>
  <c r="Y506" i="20"/>
  <c r="Y453" i="20"/>
  <c r="Y579" i="20"/>
  <c r="Y697" i="20"/>
  <c r="Y675" i="20"/>
  <c r="Y806" i="20"/>
  <c r="Y833" i="20"/>
  <c r="Y880" i="20"/>
  <c r="Y990" i="20"/>
  <c r="Y829" i="20"/>
  <c r="Y876" i="20"/>
  <c r="Y972" i="20"/>
  <c r="Y998" i="20"/>
  <c r="C27" i="19"/>
  <c r="C28" i="19"/>
  <c r="Y36" i="20"/>
  <c r="Y187" i="20"/>
  <c r="Y177" i="20"/>
  <c r="Y213" i="20"/>
  <c r="Y225" i="20"/>
  <c r="Y373" i="20"/>
  <c r="Y401" i="20"/>
  <c r="Y431" i="20"/>
  <c r="Y550" i="20"/>
  <c r="Y610" i="20"/>
  <c r="Y687" i="20"/>
  <c r="Y839" i="20"/>
  <c r="Y837" i="20"/>
  <c r="Y884" i="20"/>
  <c r="Y937" i="20"/>
  <c r="Y1006" i="20"/>
  <c r="Y76" i="20"/>
  <c r="Y110" i="20"/>
  <c r="Y143" i="20"/>
  <c r="Y268" i="20"/>
  <c r="Y312" i="20"/>
  <c r="Y331" i="20"/>
  <c r="Y466" i="20"/>
  <c r="Y518" i="20"/>
  <c r="Y712" i="20"/>
  <c r="Y639" i="20"/>
  <c r="Y700" i="20"/>
  <c r="Y763" i="20"/>
  <c r="Y854" i="20"/>
  <c r="Y913" i="20"/>
  <c r="Y968" i="20"/>
  <c r="Y129" i="20"/>
  <c r="Y165" i="20"/>
  <c r="Y290" i="20"/>
  <c r="Y325" i="20"/>
  <c r="Y353" i="20"/>
  <c r="Y496" i="20"/>
  <c r="Y535" i="20"/>
  <c r="Y611" i="20"/>
  <c r="Y705" i="20"/>
  <c r="Y782" i="20"/>
  <c r="Y799" i="20"/>
  <c r="Y858" i="20"/>
  <c r="Y922" i="20"/>
  <c r="Y1010" i="20"/>
  <c r="I31" i="14"/>
  <c r="Y67" i="20"/>
  <c r="Y104" i="20"/>
  <c r="Y137" i="20"/>
  <c r="Y173" i="20"/>
  <c r="Y298" i="20"/>
  <c r="Y333" i="20"/>
  <c r="Y361" i="20"/>
  <c r="Y504" i="20"/>
  <c r="Y543" i="20"/>
  <c r="Y619" i="20"/>
  <c r="Y713" i="20"/>
  <c r="Y719" i="20"/>
  <c r="Y822" i="20"/>
  <c r="Y866" i="20"/>
  <c r="Y930" i="20"/>
  <c r="Y993" i="20"/>
  <c r="Y48" i="20"/>
  <c r="Y70" i="20"/>
  <c r="Y230" i="20"/>
  <c r="Y228" i="20"/>
  <c r="Y272" i="20"/>
  <c r="Y412" i="20"/>
  <c r="Y426" i="20"/>
  <c r="Y478" i="20"/>
  <c r="Y564" i="20"/>
  <c r="Y658" i="20"/>
  <c r="Y755" i="20"/>
  <c r="Y756" i="20"/>
  <c r="Y818" i="20"/>
  <c r="Y873" i="20"/>
  <c r="Y999" i="20"/>
  <c r="Y1020" i="20"/>
  <c r="Y204" i="20"/>
  <c r="Y359" i="20"/>
  <c r="Y250" i="20"/>
  <c r="Y406" i="20"/>
  <c r="Y475" i="20"/>
  <c r="Y456" i="20"/>
  <c r="Y552" i="20"/>
  <c r="Y640" i="20"/>
  <c r="Y643" i="20"/>
  <c r="Y736" i="20"/>
  <c r="Y759" i="20"/>
  <c r="Y869" i="20"/>
  <c r="Y923" i="20"/>
  <c r="Y1032" i="20"/>
  <c r="Y908" i="20"/>
  <c r="Y167" i="20"/>
  <c r="Y451" i="20"/>
  <c r="Y490" i="20"/>
  <c r="Y437" i="20"/>
  <c r="Y663" i="20"/>
  <c r="Y787" i="20"/>
  <c r="Y920" i="20"/>
  <c r="Y959" i="20"/>
  <c r="Y153" i="20"/>
  <c r="Y189" i="20"/>
  <c r="Y314" i="20"/>
  <c r="Y377" i="20"/>
  <c r="Y559" i="20"/>
  <c r="Y657" i="20"/>
  <c r="Y929" i="20"/>
  <c r="J31" i="14"/>
  <c r="Y73" i="20"/>
  <c r="Y109" i="20"/>
  <c r="Y134" i="20"/>
  <c r="Y251" i="20"/>
  <c r="Y400" i="20"/>
  <c r="Y483" i="20"/>
  <c r="Y449" i="20"/>
  <c r="Y517" i="20"/>
  <c r="Y673" i="20"/>
  <c r="Y670" i="20"/>
  <c r="Y682" i="20"/>
  <c r="Y823" i="20"/>
  <c r="Y840" i="20"/>
  <c r="Y895" i="20"/>
  <c r="Y973" i="20"/>
  <c r="Y836" i="20"/>
  <c r="Y867" i="20"/>
  <c r="Y942" i="20"/>
  <c r="Y1004" i="20"/>
  <c r="C19" i="19"/>
  <c r="C20" i="19"/>
  <c r="Y98" i="20"/>
  <c r="Y111" i="20"/>
  <c r="Y309" i="20"/>
  <c r="Y247" i="20"/>
  <c r="Y289" i="20"/>
  <c r="Y499" i="20"/>
  <c r="Y452" i="20"/>
  <c r="Y495" i="20"/>
  <c r="Y557" i="20"/>
  <c r="Y617" i="20"/>
  <c r="Y702" i="20"/>
  <c r="Y798" i="20"/>
  <c r="Y844" i="20"/>
  <c r="Y875" i="20"/>
  <c r="Y950" i="20"/>
  <c r="Y1012" i="20"/>
  <c r="Y171" i="20"/>
  <c r="Y69" i="20"/>
  <c r="Y207" i="20"/>
  <c r="Y407" i="20"/>
  <c r="Y360" i="20"/>
  <c r="Y395" i="20"/>
  <c r="Y530" i="20"/>
  <c r="Y477" i="20"/>
  <c r="Y599" i="20"/>
  <c r="Y630" i="20"/>
  <c r="Y699" i="20"/>
  <c r="Y762" i="20"/>
  <c r="Y857" i="20"/>
  <c r="Y904" i="20"/>
  <c r="Y958" i="20"/>
  <c r="Y63" i="20"/>
  <c r="Y193" i="20"/>
  <c r="Y261" i="20"/>
  <c r="Y241" i="20"/>
  <c r="Y389" i="20"/>
  <c r="Y417" i="20"/>
  <c r="Y447" i="20"/>
  <c r="Y566" i="20"/>
  <c r="Y626" i="20"/>
  <c r="Y703" i="20"/>
  <c r="Y734" i="20"/>
  <c r="Y910" i="20"/>
  <c r="Y900" i="20"/>
  <c r="Y953" i="20"/>
  <c r="Y1024" i="20"/>
  <c r="Y123" i="20"/>
  <c r="Y71" i="20"/>
  <c r="Y201" i="20"/>
  <c r="Y293" i="20"/>
  <c r="Y249" i="20"/>
  <c r="Y397" i="20"/>
  <c r="Y467" i="20"/>
  <c r="Y455" i="20"/>
  <c r="Y574" i="20"/>
  <c r="Y664" i="20"/>
  <c r="Y711" i="20"/>
  <c r="Y742" i="20"/>
  <c r="Y804" i="20"/>
  <c r="Y935" i="20"/>
  <c r="Y997" i="20"/>
  <c r="Y100" i="20"/>
  <c r="Y147" i="20"/>
  <c r="Y292" i="20"/>
  <c r="Y355" i="20"/>
  <c r="Y563" i="20"/>
  <c r="Y730" i="20"/>
  <c r="Y817" i="20"/>
  <c r="Y131" i="20"/>
  <c r="Y170" i="20"/>
  <c r="Y148" i="20"/>
  <c r="Y198" i="20"/>
  <c r="Y315" i="20"/>
  <c r="Y350" i="20"/>
  <c r="Y370" i="20"/>
  <c r="Y513" i="20"/>
  <c r="Y561" i="20"/>
  <c r="Y665" i="20"/>
  <c r="Y636" i="20"/>
  <c r="Y729" i="20"/>
  <c r="Y760" i="20"/>
  <c r="Y870" i="20"/>
  <c r="Y938" i="20"/>
  <c r="Y986" i="20"/>
  <c r="Y843" i="20"/>
  <c r="Y882" i="20"/>
  <c r="Y948" i="20"/>
  <c r="Y1031" i="20"/>
  <c r="C11" i="19"/>
  <c r="C12" i="19"/>
  <c r="Y122" i="20"/>
  <c r="Y47" i="20"/>
  <c r="Y192" i="20"/>
  <c r="Y311" i="20"/>
  <c r="Y240" i="20"/>
  <c r="Y380" i="20"/>
  <c r="Y516" i="20"/>
  <c r="Y446" i="20"/>
  <c r="Y532" i="20"/>
  <c r="Y656" i="20"/>
  <c r="Y701" i="20"/>
  <c r="Y724" i="20"/>
  <c r="Y865" i="20"/>
  <c r="Y890" i="20"/>
  <c r="Y956" i="20"/>
  <c r="Y1022" i="20"/>
  <c r="Y97" i="20"/>
  <c r="Y154" i="20"/>
  <c r="Y158" i="20"/>
  <c r="Y275" i="20"/>
  <c r="Y459" i="20"/>
  <c r="Y330" i="20"/>
  <c r="Y473" i="20"/>
  <c r="Y539" i="20"/>
  <c r="Y605" i="20"/>
  <c r="Y653" i="20"/>
  <c r="Y706" i="20"/>
  <c r="Y777" i="20"/>
  <c r="Y864" i="20"/>
  <c r="Y946" i="20"/>
  <c r="Y981" i="20"/>
  <c r="Y127" i="20"/>
  <c r="Y144" i="20"/>
  <c r="Y263" i="20"/>
  <c r="Y305" i="20"/>
  <c r="Y332" i="20"/>
  <c r="Y468" i="20"/>
  <c r="Y511" i="20"/>
  <c r="Y573" i="20"/>
  <c r="Y649" i="20"/>
  <c r="Y718" i="20"/>
  <c r="Y733" i="20"/>
  <c r="Y877" i="20"/>
  <c r="Y891" i="20"/>
  <c r="Y1011" i="20"/>
  <c r="Y1018" i="20"/>
  <c r="Y83" i="20"/>
  <c r="Y130" i="20"/>
  <c r="Y152" i="20"/>
  <c r="Y271" i="20"/>
  <c r="Y313" i="20"/>
  <c r="Y340" i="20"/>
  <c r="Y476" i="20"/>
  <c r="Y519" i="20"/>
  <c r="Y581" i="20"/>
  <c r="Y592" i="20"/>
  <c r="Y738" i="20"/>
  <c r="Y741" i="20"/>
  <c r="Y811" i="20"/>
  <c r="Y899" i="20"/>
  <c r="Y941" i="20"/>
  <c r="Y1026" i="20"/>
  <c r="Y351" i="20"/>
  <c r="Y93" i="20"/>
  <c r="Y269" i="20"/>
  <c r="Y235" i="20"/>
  <c r="Y384" i="20"/>
  <c r="Y419" i="20"/>
  <c r="Y433" i="20"/>
  <c r="Y501" i="20"/>
  <c r="Y623" i="20"/>
  <c r="Y654" i="20"/>
  <c r="Y747" i="20"/>
  <c r="Y786" i="20"/>
  <c r="Y824" i="20"/>
  <c r="Y879" i="20"/>
  <c r="Y975" i="20"/>
  <c r="Y87" i="20"/>
  <c r="Y217" i="20"/>
  <c r="Y223" i="20"/>
  <c r="Y265" i="20"/>
  <c r="Y413" i="20"/>
  <c r="Y428" i="20"/>
  <c r="Y471" i="20"/>
  <c r="Y533" i="20"/>
  <c r="Y593" i="20"/>
  <c r="Y678" i="20"/>
  <c r="Y758" i="20"/>
  <c r="Y820" i="20"/>
  <c r="Y927" i="20"/>
  <c r="Y951" i="20"/>
  <c r="Y1013" i="20"/>
  <c r="Y392" i="20"/>
  <c r="Y662" i="20"/>
  <c r="Y887" i="20"/>
  <c r="Y947" i="20"/>
  <c r="Y75" i="20"/>
  <c r="Y64" i="20"/>
  <c r="Y212" i="20"/>
  <c r="Y133" i="20"/>
  <c r="Y258" i="20"/>
  <c r="Y414" i="20"/>
  <c r="Y321" i="20"/>
  <c r="Y464" i="20"/>
  <c r="Y560" i="20"/>
  <c r="Y672" i="20"/>
  <c r="Y651" i="20"/>
  <c r="Y744" i="20"/>
  <c r="Y767" i="20"/>
  <c r="Y901" i="20"/>
  <c r="Y931" i="20"/>
  <c r="Y984" i="20"/>
  <c r="Y842" i="20"/>
  <c r="Y897" i="20"/>
  <c r="Y1033" i="20"/>
  <c r="C25" i="19"/>
  <c r="C24" i="19"/>
  <c r="C26" i="19"/>
  <c r="Y68" i="20"/>
  <c r="Y102" i="20"/>
  <c r="Y135" i="20"/>
  <c r="Y260" i="20"/>
  <c r="Y304" i="20"/>
  <c r="Y323" i="20"/>
  <c r="Y458" i="20"/>
  <c r="Y510" i="20"/>
  <c r="Y614" i="20"/>
  <c r="Y631" i="20"/>
  <c r="Y692" i="20"/>
  <c r="Y831" i="20"/>
  <c r="Y850" i="20"/>
  <c r="Y905" i="20"/>
  <c r="Y960" i="20"/>
  <c r="Y45" i="20"/>
  <c r="Y38" i="20"/>
  <c r="Y172" i="20"/>
  <c r="Y222" i="20"/>
  <c r="Y218" i="20"/>
  <c r="Y374" i="20"/>
  <c r="Y394" i="20"/>
  <c r="Y546" i="20"/>
  <c r="Y590" i="20"/>
  <c r="Y596" i="20"/>
  <c r="Y660" i="20"/>
  <c r="Y753" i="20"/>
  <c r="Y784" i="20"/>
  <c r="Y861" i="20"/>
  <c r="Y916" i="20"/>
  <c r="Y995" i="20"/>
  <c r="Y55" i="20"/>
  <c r="Y208" i="20"/>
  <c r="Y367" i="20"/>
  <c r="Y256" i="20"/>
  <c r="Y396" i="20"/>
  <c r="Y570" i="20"/>
  <c r="Y462" i="20"/>
  <c r="Y548" i="20"/>
  <c r="Y642" i="20"/>
  <c r="Y717" i="20"/>
  <c r="Y740" i="20"/>
  <c r="Y802" i="20"/>
  <c r="Y906" i="20"/>
  <c r="Y962" i="20"/>
  <c r="Y1021" i="20"/>
  <c r="K31" i="14"/>
  <c r="Y44" i="20"/>
  <c r="Y62" i="20"/>
  <c r="Y216" i="20"/>
  <c r="Y220" i="20"/>
  <c r="Y264" i="20"/>
  <c r="Y404" i="20"/>
  <c r="Y598" i="20"/>
  <c r="Y470" i="20"/>
  <c r="Y556" i="20"/>
  <c r="Y650" i="20"/>
  <c r="Y723" i="20"/>
  <c r="Y748" i="20"/>
  <c r="Y810" i="20"/>
  <c r="Y914" i="20"/>
  <c r="Y970" i="20"/>
  <c r="Y1029" i="20"/>
  <c r="Y121" i="20"/>
  <c r="Y132" i="20"/>
  <c r="Y182" i="20"/>
  <c r="Y299" i="20"/>
  <c r="Y334" i="20"/>
  <c r="Y354" i="20"/>
  <c r="Y497" i="20"/>
  <c r="Y545" i="20"/>
  <c r="Y627" i="20"/>
  <c r="Y689" i="20"/>
  <c r="Y754" i="20"/>
  <c r="Y800" i="20"/>
  <c r="Y855" i="20"/>
  <c r="Y925" i="20"/>
  <c r="Y987" i="20"/>
  <c r="Y194" i="20"/>
  <c r="Y168" i="20"/>
  <c r="Y287" i="20"/>
  <c r="Y515" i="20"/>
  <c r="Y356" i="20"/>
  <c r="Y492" i="20"/>
  <c r="Y542" i="20"/>
  <c r="Y622" i="20"/>
  <c r="Y608" i="20"/>
  <c r="Y677" i="20"/>
  <c r="Y772" i="20"/>
  <c r="Y827" i="20"/>
  <c r="Y915" i="20"/>
  <c r="Y971" i="20"/>
  <c r="Y1015" i="20"/>
  <c r="Y424" i="20"/>
  <c r="Y832" i="20"/>
  <c r="Y813" i="20"/>
  <c r="AH77" i="14"/>
  <c r="V107" i="14"/>
  <c r="AP47" i="14"/>
  <c r="V77" i="14"/>
  <c r="AJ72" i="14"/>
  <c r="X72" i="14"/>
  <c r="X102" i="14"/>
  <c r="AR42" i="14"/>
  <c r="AE104" i="14"/>
  <c r="AB27" i="20"/>
  <c r="AB29" i="20"/>
  <c r="AB28" i="20"/>
  <c r="AB25" i="20"/>
  <c r="AB26" i="20"/>
  <c r="AB24" i="20"/>
  <c r="AD74" i="14"/>
  <c r="AI80" i="14"/>
  <c r="W110" i="14"/>
  <c r="W80" i="14"/>
  <c r="AQ50" i="14"/>
  <c r="AK80" i="14"/>
  <c r="AJ71" i="14"/>
  <c r="X101" i="14"/>
  <c r="X71" i="14"/>
  <c r="AR41" i="14"/>
  <c r="AJ67" i="14"/>
  <c r="AR37" i="14"/>
  <c r="X97" i="14"/>
  <c r="X67" i="14"/>
  <c r="AI66" i="14"/>
  <c r="W96" i="14"/>
  <c r="AQ36" i="14"/>
  <c r="AK66" i="14"/>
  <c r="W66" i="14"/>
  <c r="AK26" i="20"/>
  <c r="AK29" i="20"/>
  <c r="AK27" i="20"/>
  <c r="AK28" i="20"/>
  <c r="AK25" i="20"/>
  <c r="AK24" i="20"/>
  <c r="P29" i="7"/>
  <c r="Q55" i="7" s="1"/>
  <c r="J29" i="7"/>
  <c r="AX44" i="14"/>
  <c r="AO50" i="14"/>
  <c r="BJ50" i="14" s="1"/>
  <c r="AI71" i="14"/>
  <c r="W71" i="14"/>
  <c r="W101" i="14"/>
  <c r="AQ41" i="14"/>
  <c r="AK71" i="14"/>
  <c r="AI67" i="14"/>
  <c r="AQ37" i="14"/>
  <c r="W97" i="14"/>
  <c r="AK67" i="14"/>
  <c r="W67" i="14"/>
  <c r="AD26" i="20"/>
  <c r="AD29" i="20"/>
  <c r="AD28" i="20"/>
  <c r="AD27" i="20"/>
  <c r="AD24" i="20"/>
  <c r="AD25" i="20"/>
  <c r="AJ66" i="14"/>
  <c r="X66" i="14"/>
  <c r="X96" i="14"/>
  <c r="AR36" i="14"/>
  <c r="AI68" i="14"/>
  <c r="AQ38" i="14"/>
  <c r="W98" i="14"/>
  <c r="W68" i="14"/>
  <c r="AK68" i="14"/>
  <c r="P6" i="7"/>
  <c r="Q6" i="7" s="1"/>
  <c r="Q34" i="7" s="1"/>
  <c r="J6" i="7"/>
  <c r="J5" i="7" s="1"/>
  <c r="AD104" i="14"/>
  <c r="AH80" i="14"/>
  <c r="AP50" i="14"/>
  <c r="V80" i="14"/>
  <c r="V110" i="14"/>
  <c r="AO41" i="14"/>
  <c r="AO37" i="14"/>
  <c r="AO48" i="14"/>
  <c r="AH68" i="14"/>
  <c r="V98" i="14"/>
  <c r="AP38" i="14"/>
  <c r="V68" i="14"/>
  <c r="AF104" i="14"/>
  <c r="AJ27" i="20"/>
  <c r="AJ29" i="20"/>
  <c r="AJ26" i="20"/>
  <c r="AJ24" i="20"/>
  <c r="AJ28" i="20"/>
  <c r="AJ25" i="20"/>
  <c r="AJ80" i="14"/>
  <c r="AR50" i="14"/>
  <c r="X80" i="14"/>
  <c r="X110" i="14"/>
  <c r="AH71" i="14"/>
  <c r="V71" i="14"/>
  <c r="V101" i="14"/>
  <c r="AP41" i="14"/>
  <c r="AH67" i="14"/>
  <c r="AP37" i="14"/>
  <c r="V97" i="14"/>
  <c r="V67" i="14"/>
  <c r="Z28" i="20"/>
  <c r="Z25" i="20"/>
  <c r="Z27" i="20"/>
  <c r="Z29" i="20"/>
  <c r="Z26" i="20"/>
  <c r="Z24" i="20"/>
  <c r="AI78" i="14"/>
  <c r="AK78" i="14"/>
  <c r="W78" i="14"/>
  <c r="W108" i="14"/>
  <c r="AQ48" i="14"/>
  <c r="AH70" i="14"/>
  <c r="AP40" i="14"/>
  <c r="V70" i="14"/>
  <c r="V100" i="14"/>
  <c r="AF29" i="20"/>
  <c r="AF24" i="20"/>
  <c r="AF28" i="20"/>
  <c r="AF25" i="20"/>
  <c r="AF26" i="20"/>
  <c r="AF27" i="20"/>
  <c r="AO38" i="14"/>
  <c r="BJ38" i="14" s="1"/>
  <c r="AJ63" i="14"/>
  <c r="AR33" i="14"/>
  <c r="X63" i="14"/>
  <c r="X93" i="14"/>
  <c r="AO45" i="14"/>
  <c r="BJ45" i="14" s="1"/>
  <c r="AO49" i="14"/>
  <c r="BJ49" i="14" s="1"/>
  <c r="AC26" i="20"/>
  <c r="AC29" i="20"/>
  <c r="AC27" i="20"/>
  <c r="AC28" i="20"/>
  <c r="AC24" i="20"/>
  <c r="AC25" i="20"/>
  <c r="AO35" i="14"/>
  <c r="BJ35" i="14" s="1"/>
  <c r="AO46" i="14"/>
  <c r="BJ46" i="14" s="1"/>
  <c r="AZ44" i="14"/>
  <c r="AI64" i="14"/>
  <c r="AQ34" i="14"/>
  <c r="W94" i="14"/>
  <c r="W64" i="14"/>
  <c r="AK64" i="14"/>
  <c r="AO32" i="14"/>
  <c r="AH78" i="14"/>
  <c r="V78" i="14"/>
  <c r="AP48" i="14"/>
  <c r="V108" i="14"/>
  <c r="AJ73" i="14"/>
  <c r="X103" i="14"/>
  <c r="X73" i="14"/>
  <c r="AR43" i="14"/>
  <c r="AI70" i="14"/>
  <c r="W100" i="14"/>
  <c r="AQ40" i="14"/>
  <c r="AK70" i="14"/>
  <c r="W70" i="14"/>
  <c r="AJ68" i="14"/>
  <c r="AR38" i="14"/>
  <c r="X98" i="14"/>
  <c r="X68" i="14"/>
  <c r="AI63" i="14"/>
  <c r="AQ33" i="14"/>
  <c r="AK63" i="14"/>
  <c r="W63" i="14"/>
  <c r="W93" i="14"/>
  <c r="AM29" i="20"/>
  <c r="AM24" i="20"/>
  <c r="AM28" i="20"/>
  <c r="AM27" i="20"/>
  <c r="AM25" i="20"/>
  <c r="AM26" i="20"/>
  <c r="AI75" i="14"/>
  <c r="W105" i="14"/>
  <c r="W75" i="14"/>
  <c r="AQ45" i="14"/>
  <c r="AK75" i="14"/>
  <c r="AI79" i="14"/>
  <c r="AQ49" i="14"/>
  <c r="W79" i="14"/>
  <c r="W109" i="14"/>
  <c r="AK79" i="14"/>
  <c r="AI65" i="14"/>
  <c r="W65" i="14"/>
  <c r="W95" i="14"/>
  <c r="AK65" i="14"/>
  <c r="AQ35" i="14"/>
  <c r="AI76" i="14"/>
  <c r="AQ46" i="14"/>
  <c r="W106" i="14"/>
  <c r="W76" i="14"/>
  <c r="AK76" i="14"/>
  <c r="AF74" i="14"/>
  <c r="AI77" i="14"/>
  <c r="AK77" i="14"/>
  <c r="W77" i="14"/>
  <c r="AQ47" i="14"/>
  <c r="W107" i="14"/>
  <c r="AH72" i="14"/>
  <c r="AP42" i="14"/>
  <c r="V102" i="14"/>
  <c r="V72" i="14"/>
  <c r="AY44" i="14"/>
  <c r="AH64" i="14"/>
  <c r="AP34" i="14"/>
  <c r="V94" i="14"/>
  <c r="V64" i="14"/>
  <c r="AI25" i="20"/>
  <c r="AI27" i="20"/>
  <c r="AI28" i="20"/>
  <c r="AI29" i="20"/>
  <c r="AI26" i="20"/>
  <c r="AI24" i="20"/>
  <c r="AH62" i="14"/>
  <c r="AP32" i="14"/>
  <c r="V92" i="14"/>
  <c r="V62" i="14"/>
  <c r="AJ78" i="14"/>
  <c r="X78" i="14"/>
  <c r="AR48" i="14"/>
  <c r="X108" i="14"/>
  <c r="AI73" i="14"/>
  <c r="AQ43" i="14"/>
  <c r="AK73" i="14"/>
  <c r="W73" i="14"/>
  <c r="W103" i="14"/>
  <c r="AO40" i="14"/>
  <c r="BJ40" i="14" s="1"/>
  <c r="AO33" i="14"/>
  <c r="BJ33" i="14" s="1"/>
  <c r="AJ75" i="14"/>
  <c r="AR45" i="14"/>
  <c r="X75" i="14"/>
  <c r="X105" i="14"/>
  <c r="AQ25" i="20"/>
  <c r="AQ27" i="20"/>
  <c r="AQ28" i="20"/>
  <c r="AQ29" i="20"/>
  <c r="AQ26" i="20"/>
  <c r="AQ24" i="20"/>
  <c r="AJ79" i="14"/>
  <c r="AR49" i="14"/>
  <c r="X79" i="14"/>
  <c r="X109" i="14"/>
  <c r="AJ65" i="14"/>
  <c r="AR35" i="14"/>
  <c r="X95" i="14"/>
  <c r="X65" i="14"/>
  <c r="AH76" i="14"/>
  <c r="V106" i="14"/>
  <c r="AP46" i="14"/>
  <c r="V76" i="14"/>
  <c r="AO28" i="20"/>
  <c r="AO29" i="20"/>
  <c r="AO27" i="20"/>
  <c r="AO25" i="20"/>
  <c r="AO26" i="20"/>
  <c r="AO24" i="20"/>
  <c r="AO47" i="14"/>
  <c r="BJ47" i="14" s="1"/>
  <c r="AO42" i="14"/>
  <c r="BJ42" i="14" s="1"/>
  <c r="AE74" i="14"/>
  <c r="E46" i="5"/>
  <c r="AO34" i="14"/>
  <c r="BJ34" i="14" s="1"/>
  <c r="AE29" i="20"/>
  <c r="AE24" i="20"/>
  <c r="AE28" i="20"/>
  <c r="AE25" i="20"/>
  <c r="AE26" i="20"/>
  <c r="AE27" i="20"/>
  <c r="BI44" i="14"/>
  <c r="Y104" i="14"/>
  <c r="BH44" i="14"/>
  <c r="Y74" i="14"/>
  <c r="AS44" i="14"/>
  <c r="AI62" i="14"/>
  <c r="AQ32" i="14"/>
  <c r="AK62" i="14"/>
  <c r="W62" i="14"/>
  <c r="W92" i="14"/>
  <c r="AH66" i="14"/>
  <c r="V96" i="14"/>
  <c r="V66" i="14"/>
  <c r="AP36" i="14"/>
  <c r="AO43" i="14"/>
  <c r="AH28" i="20"/>
  <c r="AH25" i="20"/>
  <c r="AH26" i="20"/>
  <c r="AH24" i="20"/>
  <c r="AH29" i="20"/>
  <c r="AH27" i="20"/>
  <c r="AJ70" i="14"/>
  <c r="AR40" i="14"/>
  <c r="X70" i="14"/>
  <c r="X100" i="14"/>
  <c r="AU59" i="15"/>
  <c r="AW58" i="15"/>
  <c r="AA25" i="20"/>
  <c r="AA27" i="20"/>
  <c r="AA28" i="20"/>
  <c r="AA29" i="20"/>
  <c r="AA26" i="20"/>
  <c r="AA24" i="20"/>
  <c r="AH63" i="14"/>
  <c r="V63" i="14"/>
  <c r="V93" i="14"/>
  <c r="AP33" i="14"/>
  <c r="AH75" i="14"/>
  <c r="V75" i="14"/>
  <c r="V105" i="14"/>
  <c r="AP45" i="14"/>
  <c r="AH79" i="14"/>
  <c r="AP49" i="14"/>
  <c r="V79" i="14"/>
  <c r="V109" i="14"/>
  <c r="AH65" i="14"/>
  <c r="V65" i="14"/>
  <c r="AP35" i="14"/>
  <c r="V95" i="14"/>
  <c r="AN29" i="20"/>
  <c r="AN24" i="20"/>
  <c r="AN28" i="20"/>
  <c r="AN27" i="20"/>
  <c r="AN25" i="20"/>
  <c r="AN26" i="20"/>
  <c r="AJ76" i="14"/>
  <c r="X106" i="14"/>
  <c r="X76" i="14"/>
  <c r="AR46" i="14"/>
  <c r="AJ77" i="14"/>
  <c r="X107" i="14"/>
  <c r="X77" i="14"/>
  <c r="AR47" i="14"/>
  <c r="AI72" i="14"/>
  <c r="W102" i="14"/>
  <c r="AQ42" i="14"/>
  <c r="AK72" i="14"/>
  <c r="W72" i="14"/>
  <c r="AF1243" i="4"/>
  <c r="J1242" i="4"/>
  <c r="AJ64" i="14"/>
  <c r="AR34" i="14"/>
  <c r="X94" i="14"/>
  <c r="X64" i="14"/>
  <c r="AL30" i="20"/>
  <c r="AR27" i="20"/>
  <c r="AR29" i="20"/>
  <c r="AR26" i="20"/>
  <c r="AR24" i="20"/>
  <c r="AR25" i="20"/>
  <c r="AR28" i="20"/>
  <c r="AJ62" i="14"/>
  <c r="AR32" i="14"/>
  <c r="X62" i="14"/>
  <c r="X92" i="14"/>
  <c r="D37" i="22" l="1"/>
  <c r="C37" i="22"/>
  <c r="B37" i="22"/>
  <c r="AK30" i="20"/>
  <c r="AN30" i="20"/>
  <c r="AF30" i="20"/>
  <c r="AR30" i="20"/>
  <c r="AB30" i="20"/>
  <c r="AA30" i="20"/>
  <c r="AI30" i="20"/>
  <c r="AM30" i="20"/>
  <c r="Z30" i="20"/>
  <c r="BI43" i="14"/>
  <c r="AS43" i="14"/>
  <c r="BH43" i="14"/>
  <c r="Y73" i="14"/>
  <c r="Y103" i="14"/>
  <c r="AE72" i="14"/>
  <c r="E44" i="5"/>
  <c r="AD79" i="14"/>
  <c r="BJ43" i="14"/>
  <c r="AY32" i="14"/>
  <c r="AZ32" i="14"/>
  <c r="AZ46" i="14"/>
  <c r="AX36" i="14"/>
  <c r="AF95" i="14"/>
  <c r="AD72" i="14"/>
  <c r="AY35" i="14"/>
  <c r="AY49" i="14"/>
  <c r="AY33" i="14"/>
  <c r="AY40" i="14"/>
  <c r="AZ43" i="14"/>
  <c r="BI32" i="14"/>
  <c r="Y92" i="14"/>
  <c r="Y62" i="14"/>
  <c r="AS32" i="14"/>
  <c r="BH32" i="14"/>
  <c r="AF63" i="14"/>
  <c r="AX37" i="14"/>
  <c r="AZ50" i="14"/>
  <c r="BI37" i="14"/>
  <c r="BH37" i="14"/>
  <c r="AS37" i="14"/>
  <c r="Y97" i="14"/>
  <c r="Y67" i="14"/>
  <c r="AD30" i="20"/>
  <c r="AZ37" i="14"/>
  <c r="AE80" i="14"/>
  <c r="E52" i="5"/>
  <c r="F27" i="19"/>
  <c r="H27" i="19" s="1"/>
  <c r="I27" i="19" s="1"/>
  <c r="E27" i="19"/>
  <c r="G27" i="19" s="1"/>
  <c r="AO31" i="14"/>
  <c r="BI36" i="14"/>
  <c r="AS36" i="14"/>
  <c r="BH36" i="14"/>
  <c r="Y96" i="14"/>
  <c r="Y66" i="14"/>
  <c r="AD109" i="14"/>
  <c r="AX33" i="14"/>
  <c r="AE73" i="14"/>
  <c r="E45" i="5"/>
  <c r="AD62" i="14"/>
  <c r="AF64" i="14"/>
  <c r="AY42" i="14"/>
  <c r="AF76" i="14"/>
  <c r="AU60" i="15"/>
  <c r="AW59" i="15"/>
  <c r="AD66" i="14"/>
  <c r="BA44" i="14"/>
  <c r="AE30" i="20"/>
  <c r="BI42" i="14"/>
  <c r="AS42" i="14"/>
  <c r="Y72" i="14"/>
  <c r="Y102" i="14"/>
  <c r="BH42" i="14"/>
  <c r="AZ35" i="14"/>
  <c r="BI33" i="14"/>
  <c r="Y63" i="14"/>
  <c r="AS33" i="14"/>
  <c r="BH33" i="14"/>
  <c r="Y93" i="14"/>
  <c r="AD92" i="14"/>
  <c r="AD102" i="14"/>
  <c r="AE100" i="14"/>
  <c r="AF73" i="14"/>
  <c r="BJ32" i="14"/>
  <c r="BI46" i="14"/>
  <c r="Y76" i="14"/>
  <c r="AS46" i="14"/>
  <c r="Y106" i="14"/>
  <c r="BH46" i="14"/>
  <c r="AZ33" i="14"/>
  <c r="BJ37" i="14"/>
  <c r="AZ36" i="14"/>
  <c r="AY41" i="14"/>
  <c r="AE66" i="14"/>
  <c r="E38" i="5"/>
  <c r="AE110" i="14"/>
  <c r="AD77" i="14"/>
  <c r="F23" i="19"/>
  <c r="H23" i="19" s="1"/>
  <c r="I23" i="19" s="1"/>
  <c r="E23" i="19"/>
  <c r="G23" i="19" s="1"/>
  <c r="Y28" i="20"/>
  <c r="Y29" i="20"/>
  <c r="Y27" i="20"/>
  <c r="Y25" i="20"/>
  <c r="Y26" i="20"/>
  <c r="Y24" i="20"/>
  <c r="F18" i="19"/>
  <c r="H18" i="19" s="1"/>
  <c r="I18" i="19" s="1"/>
  <c r="E18" i="19"/>
  <c r="G18" i="19" s="1"/>
  <c r="AF67" i="14"/>
  <c r="AF62" i="14"/>
  <c r="AF100" i="14"/>
  <c r="AD96" i="14"/>
  <c r="AG74" i="14"/>
  <c r="AO30" i="20"/>
  <c r="AQ30" i="20"/>
  <c r="AY43" i="14"/>
  <c r="AX32" i="14"/>
  <c r="AD64" i="14"/>
  <c r="AX42" i="14"/>
  <c r="AE95" i="14"/>
  <c r="AF68" i="14"/>
  <c r="AF103" i="14"/>
  <c r="AX41" i="14"/>
  <c r="AD68" i="14"/>
  <c r="BI41" i="14"/>
  <c r="Y71" i="14"/>
  <c r="AS41" i="14"/>
  <c r="Y101" i="14"/>
  <c r="BH41" i="14"/>
  <c r="AF96" i="14"/>
  <c r="AE101" i="14"/>
  <c r="AZ41" i="14"/>
  <c r="AX47" i="14"/>
  <c r="F10" i="19"/>
  <c r="H10" i="19" s="1"/>
  <c r="I10" i="19" s="1"/>
  <c r="E10" i="19"/>
  <c r="G10" i="19" s="1"/>
  <c r="E15" i="19"/>
  <c r="G15" i="19" s="1"/>
  <c r="F15" i="19"/>
  <c r="H15" i="19" s="1"/>
  <c r="I15" i="19" s="1"/>
  <c r="F29" i="19"/>
  <c r="H29" i="19" s="1"/>
  <c r="I29" i="19" s="1"/>
  <c r="E29" i="19"/>
  <c r="G29" i="19" s="1"/>
  <c r="E16" i="19"/>
  <c r="G16" i="19" s="1"/>
  <c r="F16" i="19"/>
  <c r="H16" i="19" s="1"/>
  <c r="I16" i="19" s="1"/>
  <c r="AJ61" i="14"/>
  <c r="AR31" i="14"/>
  <c r="X91" i="14"/>
  <c r="X61" i="14"/>
  <c r="AF92" i="14"/>
  <c r="AF1244" i="4"/>
  <c r="J1243" i="4"/>
  <c r="AF107" i="14"/>
  <c r="AD67" i="14"/>
  <c r="AF110" i="14"/>
  <c r="AY37" i="14"/>
  <c r="AX49" i="14"/>
  <c r="AD63" i="14"/>
  <c r="AF94" i="14"/>
  <c r="AE102" i="14"/>
  <c r="AF106" i="14"/>
  <c r="AD95" i="14"/>
  <c r="AX45" i="14"/>
  <c r="AZ34" i="14"/>
  <c r="AX35" i="14"/>
  <c r="AD105" i="14"/>
  <c r="AF70" i="14"/>
  <c r="AH30" i="20"/>
  <c r="BI47" i="14"/>
  <c r="BH47" i="14"/>
  <c r="Y107" i="14"/>
  <c r="AS47" i="14"/>
  <c r="Y77" i="14"/>
  <c r="AD76" i="14"/>
  <c r="AF109" i="14"/>
  <c r="BI40" i="14"/>
  <c r="Y100" i="14"/>
  <c r="AS40" i="14"/>
  <c r="Y70" i="14"/>
  <c r="BH40" i="14"/>
  <c r="AD94" i="14"/>
  <c r="AE65" i="14"/>
  <c r="E37" i="5"/>
  <c r="AY45" i="14"/>
  <c r="AF98" i="14"/>
  <c r="AE64" i="14"/>
  <c r="E36" i="5"/>
  <c r="BI35" i="14"/>
  <c r="Y95" i="14"/>
  <c r="BH35" i="14"/>
  <c r="Y65" i="14"/>
  <c r="AS35" i="14"/>
  <c r="BI49" i="14"/>
  <c r="Y109" i="14"/>
  <c r="BH49" i="14"/>
  <c r="Y79" i="14"/>
  <c r="AS49" i="14"/>
  <c r="BI38" i="14"/>
  <c r="Y68" i="14"/>
  <c r="BH38" i="14"/>
  <c r="Y98" i="14"/>
  <c r="AS38" i="14"/>
  <c r="AD100" i="14"/>
  <c r="AY48" i="14"/>
  <c r="AD101" i="14"/>
  <c r="AJ30" i="20"/>
  <c r="AX38" i="14"/>
  <c r="BJ41" i="14"/>
  <c r="AF66" i="14"/>
  <c r="AE67" i="14"/>
  <c r="E39" i="5"/>
  <c r="E43" i="5"/>
  <c r="AE71" i="14"/>
  <c r="AY36" i="14"/>
  <c r="AF71" i="14"/>
  <c r="AD107" i="14"/>
  <c r="E12" i="19"/>
  <c r="G12" i="19" s="1"/>
  <c r="F12" i="19"/>
  <c r="H12" i="19" s="1"/>
  <c r="I12" i="19" s="1"/>
  <c r="F13" i="19"/>
  <c r="H13" i="19" s="1"/>
  <c r="I13" i="19" s="1"/>
  <c r="E13" i="19"/>
  <c r="G13" i="19" s="1"/>
  <c r="F21" i="19"/>
  <c r="H21" i="19" s="1"/>
  <c r="I21" i="19" s="1"/>
  <c r="E21" i="19"/>
  <c r="G21" i="19" s="1"/>
  <c r="F30" i="19"/>
  <c r="H30" i="19" s="1"/>
  <c r="I30" i="19" s="1"/>
  <c r="E30" i="19"/>
  <c r="G30" i="19" s="1"/>
  <c r="F17" i="19"/>
  <c r="H17" i="19" s="1"/>
  <c r="I17" i="19" s="1"/>
  <c r="E17" i="19"/>
  <c r="G17" i="19" s="1"/>
  <c r="AH61" i="14"/>
  <c r="V91" i="14"/>
  <c r="V61" i="14"/>
  <c r="AP31" i="14"/>
  <c r="AF75" i="14"/>
  <c r="AF78" i="14"/>
  <c r="E49" i="5"/>
  <c r="AE77" i="14"/>
  <c r="AY46" i="14"/>
  <c r="AE109" i="14"/>
  <c r="E35" i="5"/>
  <c r="AE63" i="14"/>
  <c r="E42" i="5"/>
  <c r="AE70" i="14"/>
  <c r="AD78" i="14"/>
  <c r="BI48" i="14"/>
  <c r="BH48" i="14"/>
  <c r="Y78" i="14"/>
  <c r="Y108" i="14"/>
  <c r="AS48" i="14"/>
  <c r="AX50" i="14"/>
  <c r="AE98" i="14"/>
  <c r="AD93" i="14"/>
  <c r="AZ47" i="14"/>
  <c r="AD65" i="14"/>
  <c r="AD75" i="14"/>
  <c r="AZ40" i="14"/>
  <c r="AE92" i="14"/>
  <c r="AG104" i="14"/>
  <c r="BI34" i="14"/>
  <c r="Y64" i="14"/>
  <c r="AS34" i="14"/>
  <c r="Y94" i="14"/>
  <c r="BH34" i="14"/>
  <c r="AX46" i="14"/>
  <c r="AF79" i="14"/>
  <c r="AF108" i="14"/>
  <c r="AX34" i="14"/>
  <c r="AE107" i="14"/>
  <c r="E48" i="5"/>
  <c r="AE76" i="14"/>
  <c r="E47" i="5"/>
  <c r="AE75" i="14"/>
  <c r="AZ38" i="14"/>
  <c r="AD108" i="14"/>
  <c r="AE94" i="14"/>
  <c r="AD70" i="14"/>
  <c r="AE108" i="14"/>
  <c r="AD71" i="14"/>
  <c r="AD98" i="14"/>
  <c r="AD110" i="14"/>
  <c r="AE96" i="14"/>
  <c r="AF101" i="14"/>
  <c r="F11" i="19"/>
  <c r="H11" i="19" s="1"/>
  <c r="I11" i="19" s="1"/>
  <c r="E11" i="19"/>
  <c r="G11" i="19" s="1"/>
  <c r="F14" i="19"/>
  <c r="H14" i="19" s="1"/>
  <c r="I14" i="19" s="1"/>
  <c r="E14" i="19"/>
  <c r="G14" i="19" s="1"/>
  <c r="F22" i="19"/>
  <c r="H22" i="19" s="1"/>
  <c r="I22" i="19" s="1"/>
  <c r="E22" i="19"/>
  <c r="G22" i="19" s="1"/>
  <c r="AX43" i="14"/>
  <c r="AF77" i="14"/>
  <c r="AE62" i="14"/>
  <c r="E34" i="5"/>
  <c r="AD106" i="14"/>
  <c r="AZ49" i="14"/>
  <c r="AF105" i="14"/>
  <c r="AZ48" i="14"/>
  <c r="AY47" i="14"/>
  <c r="AE106" i="14"/>
  <c r="AE105" i="14"/>
  <c r="AE93" i="14"/>
  <c r="AX48" i="14"/>
  <c r="AY34" i="14"/>
  <c r="BI45" i="14"/>
  <c r="Y75" i="14"/>
  <c r="Y105" i="14"/>
  <c r="BH45" i="14"/>
  <c r="AS45" i="14"/>
  <c r="AX40" i="14"/>
  <c r="E50" i="5"/>
  <c r="AE78" i="14"/>
  <c r="AD80" i="14"/>
  <c r="E40" i="5"/>
  <c r="AE68" i="14"/>
  <c r="AE97" i="14"/>
  <c r="BI50" i="14"/>
  <c r="BH50" i="14"/>
  <c r="Y110" i="14"/>
  <c r="AS50" i="14"/>
  <c r="Y80" i="14"/>
  <c r="AZ42" i="14"/>
  <c r="E26" i="19"/>
  <c r="G26" i="19" s="1"/>
  <c r="F26" i="19"/>
  <c r="H26" i="19" s="1"/>
  <c r="I26" i="19" s="1"/>
  <c r="E20" i="19"/>
  <c r="G20" i="19" s="1"/>
  <c r="F20" i="19"/>
  <c r="H20" i="19" s="1"/>
  <c r="I20" i="19" s="1"/>
  <c r="AD73" i="14"/>
  <c r="AF102" i="14"/>
  <c r="E24" i="19"/>
  <c r="G24" i="19" s="1"/>
  <c r="F24" i="19"/>
  <c r="H24" i="19" s="1"/>
  <c r="I24" i="19" s="1"/>
  <c r="E19" i="19"/>
  <c r="G19" i="19" s="1"/>
  <c r="F19" i="19"/>
  <c r="H19" i="19" s="1"/>
  <c r="I19" i="19" s="1"/>
  <c r="AD103" i="14"/>
  <c r="AF65" i="14"/>
  <c r="AZ45" i="14"/>
  <c r="AE103" i="14"/>
  <c r="E51" i="5"/>
  <c r="AE79" i="14"/>
  <c r="AC30" i="20"/>
  <c r="AF93" i="14"/>
  <c r="AD97" i="14"/>
  <c r="AF80" i="14"/>
  <c r="BJ48" i="14"/>
  <c r="AY38" i="14"/>
  <c r="AF97" i="14"/>
  <c r="AY50" i="14"/>
  <c r="AF72" i="14"/>
  <c r="F25" i="19"/>
  <c r="H25" i="19" s="1"/>
  <c r="I25" i="19" s="1"/>
  <c r="E25" i="19"/>
  <c r="G25" i="19" s="1"/>
  <c r="E28" i="19"/>
  <c r="G28" i="19" s="1"/>
  <c r="F28" i="19"/>
  <c r="H28" i="19" s="1"/>
  <c r="I28" i="19" s="1"/>
  <c r="AC31" i="14"/>
  <c r="AP30" i="20"/>
  <c r="K20" i="19" l="1"/>
  <c r="L20" i="19" s="1"/>
  <c r="K30" i="19"/>
  <c r="L30" i="19" s="1"/>
  <c r="K24" i="19"/>
  <c r="L24" i="19" s="1"/>
  <c r="K21" i="19"/>
  <c r="L21" i="19" s="1"/>
  <c r="K19" i="19"/>
  <c r="L19" i="19" s="1"/>
  <c r="K25" i="19"/>
  <c r="L25" i="19" s="1"/>
  <c r="K22" i="19"/>
  <c r="L22" i="19" s="1"/>
  <c r="K18" i="19"/>
  <c r="L18" i="19" s="1"/>
  <c r="AG108" i="14"/>
  <c r="K14" i="19"/>
  <c r="L14" i="19" s="1"/>
  <c r="AG75" i="14"/>
  <c r="AG94" i="14"/>
  <c r="BA48" i="14"/>
  <c r="BA38" i="14"/>
  <c r="AG109" i="14"/>
  <c r="AG101" i="14"/>
  <c r="AG76" i="14"/>
  <c r="BA36" i="14"/>
  <c r="AG64" i="14"/>
  <c r="AG78" i="14"/>
  <c r="AX31" i="14"/>
  <c r="AT31" i="14"/>
  <c r="AT32" i="14" s="1"/>
  <c r="AT33" i="14" s="1"/>
  <c r="AT34" i="14" s="1"/>
  <c r="AT35" i="14" s="1"/>
  <c r="AT36" i="14" s="1"/>
  <c r="AT37" i="14" s="1"/>
  <c r="AT38" i="14" s="1"/>
  <c r="BA35" i="14"/>
  <c r="AG71" i="14"/>
  <c r="BI31" i="14"/>
  <c r="BH31" i="14"/>
  <c r="AS31" i="14"/>
  <c r="Y91" i="14"/>
  <c r="Y61" i="14"/>
  <c r="AG62" i="14"/>
  <c r="AG73" i="14"/>
  <c r="AD61" i="14"/>
  <c r="Z61" i="14"/>
  <c r="Z62" i="14" s="1"/>
  <c r="Z63" i="14" s="1"/>
  <c r="Z64" i="14" s="1"/>
  <c r="Z65" i="14" s="1"/>
  <c r="Z66" i="14" s="1"/>
  <c r="Z67" i="14" s="1"/>
  <c r="Z68" i="14" s="1"/>
  <c r="AG68" i="14"/>
  <c r="AG65" i="14"/>
  <c r="K16" i="19"/>
  <c r="L16" i="19" s="1"/>
  <c r="K10" i="19"/>
  <c r="L10" i="19" s="1"/>
  <c r="AG93" i="14"/>
  <c r="AG102" i="14"/>
  <c r="BJ31" i="14"/>
  <c r="AG67" i="14"/>
  <c r="AG92" i="14"/>
  <c r="BA41" i="14"/>
  <c r="AG80" i="14"/>
  <c r="K11" i="19"/>
  <c r="L11" i="19" s="1"/>
  <c r="AD91" i="14"/>
  <c r="Z91" i="14"/>
  <c r="Z92" i="14" s="1"/>
  <c r="Z93" i="14" s="1"/>
  <c r="Z94" i="14" s="1"/>
  <c r="Z95" i="14" s="1"/>
  <c r="Z96" i="14" s="1"/>
  <c r="Z97" i="14" s="1"/>
  <c r="Z98" i="14" s="1"/>
  <c r="K12" i="19"/>
  <c r="L12" i="19" s="1"/>
  <c r="AG70" i="14"/>
  <c r="AG77" i="14"/>
  <c r="AB61" i="14"/>
  <c r="AB62" i="14" s="1"/>
  <c r="AB63" i="14" s="1"/>
  <c r="AB64" i="14" s="1"/>
  <c r="AB65" i="14" s="1"/>
  <c r="AB66" i="14" s="1"/>
  <c r="AB67" i="14" s="1"/>
  <c r="AB68" i="14" s="1"/>
  <c r="AF61" i="14"/>
  <c r="K29" i="19"/>
  <c r="L29" i="19" s="1"/>
  <c r="AG72" i="14"/>
  <c r="K27" i="19"/>
  <c r="L27" i="19" s="1"/>
  <c r="AG97" i="14"/>
  <c r="BA43" i="14"/>
  <c r="AG98" i="14"/>
  <c r="BA32" i="14"/>
  <c r="AI61" i="14"/>
  <c r="AK61" i="14"/>
  <c r="W91" i="14"/>
  <c r="AQ31" i="14"/>
  <c r="W61" i="14"/>
  <c r="BA49" i="14"/>
  <c r="AG95" i="14"/>
  <c r="BA40" i="14"/>
  <c r="BA47" i="14"/>
  <c r="AF91" i="14"/>
  <c r="AB91" i="14"/>
  <c r="AB92" i="14" s="1"/>
  <c r="AB93" i="14" s="1"/>
  <c r="AB94" i="14" s="1"/>
  <c r="AB95" i="14" s="1"/>
  <c r="AB96" i="14" s="1"/>
  <c r="AB97" i="14" s="1"/>
  <c r="AB98" i="14" s="1"/>
  <c r="K15" i="19"/>
  <c r="L15" i="19" s="1"/>
  <c r="BA33" i="14"/>
  <c r="BA42" i="14"/>
  <c r="AU61" i="15"/>
  <c r="AW60" i="15"/>
  <c r="AG66" i="14"/>
  <c r="BA37" i="14"/>
  <c r="BA34" i="14"/>
  <c r="AF1245" i="4"/>
  <c r="J1244" i="4"/>
  <c r="K26" i="19"/>
  <c r="L26" i="19" s="1"/>
  <c r="BA50" i="14"/>
  <c r="BA45" i="14"/>
  <c r="K28" i="19"/>
  <c r="L28" i="19" s="1"/>
  <c r="AG110" i="14"/>
  <c r="AG79" i="14"/>
  <c r="AG100" i="14"/>
  <c r="AG107" i="14"/>
  <c r="AZ31" i="14"/>
  <c r="AV31" i="14"/>
  <c r="AV32" i="14" s="1"/>
  <c r="AV33" i="14" s="1"/>
  <c r="AV34" i="14" s="1"/>
  <c r="AV35" i="14" s="1"/>
  <c r="AV36" i="14" s="1"/>
  <c r="AV37" i="14" s="1"/>
  <c r="AV38" i="14" s="1"/>
  <c r="AG106" i="14"/>
  <c r="AG63" i="14"/>
  <c r="AG96" i="14"/>
  <c r="AG103" i="14"/>
  <c r="AG105" i="14"/>
  <c r="K17" i="19"/>
  <c r="L17" i="19" s="1"/>
  <c r="K13" i="19"/>
  <c r="L13" i="19" s="1"/>
  <c r="Y30" i="20"/>
  <c r="K23" i="19"/>
  <c r="L23" i="19" s="1"/>
  <c r="BA46" i="14"/>
  <c r="C34" i="20" l="1"/>
  <c r="AA61" i="14"/>
  <c r="AA62" i="14" s="1"/>
  <c r="AA63" i="14" s="1"/>
  <c r="AA64" i="14" s="1"/>
  <c r="AA65" i="14" s="1"/>
  <c r="AA66" i="14" s="1"/>
  <c r="AA67" i="14" s="1"/>
  <c r="AA68" i="14" s="1"/>
  <c r="AE61" i="14"/>
  <c r="E33" i="5"/>
  <c r="AE91" i="14"/>
  <c r="AA91" i="14"/>
  <c r="AA92" i="14" s="1"/>
  <c r="AA93" i="14" s="1"/>
  <c r="AA94" i="14" s="1"/>
  <c r="AA95" i="14" s="1"/>
  <c r="AA96" i="14" s="1"/>
  <c r="AA97" i="14" s="1"/>
  <c r="AA98" i="14" s="1"/>
  <c r="AF1246" i="4"/>
  <c r="J1245" i="4"/>
  <c r="AU62" i="15"/>
  <c r="AW61" i="15"/>
  <c r="AY31" i="14"/>
  <c r="AU31" i="14"/>
  <c r="AU32" i="14" s="1"/>
  <c r="AU33" i="14" s="1"/>
  <c r="AU34" i="14" s="1"/>
  <c r="AU35" i="14" s="1"/>
  <c r="AU36" i="14" s="1"/>
  <c r="AU37" i="14" s="1"/>
  <c r="AU38" i="14" s="1"/>
  <c r="AC61" i="14"/>
  <c r="AC62" i="14" s="1"/>
  <c r="AC63" i="14" s="1"/>
  <c r="AC64" i="14" s="1"/>
  <c r="AC65" i="14" s="1"/>
  <c r="AC66" i="14" s="1"/>
  <c r="AC67" i="14" s="1"/>
  <c r="AC68" i="14" s="1"/>
  <c r="AG61" i="14"/>
  <c r="AC91" i="14"/>
  <c r="AC92" i="14" s="1"/>
  <c r="AC93" i="14" s="1"/>
  <c r="AC94" i="14" s="1"/>
  <c r="AC95" i="14" s="1"/>
  <c r="AC96" i="14" s="1"/>
  <c r="AC97" i="14" s="1"/>
  <c r="AC98" i="14" s="1"/>
  <c r="AG91" i="14"/>
  <c r="BA31" i="14"/>
  <c r="AW31" i="14"/>
  <c r="AW32" i="14" s="1"/>
  <c r="AW33" i="14" s="1"/>
  <c r="AW34" i="14" s="1"/>
  <c r="AW35" i="14" s="1"/>
  <c r="AW36" i="14" s="1"/>
  <c r="AW37" i="14" s="1"/>
  <c r="AW38" i="14" s="1"/>
  <c r="D34" i="20" l="1"/>
  <c r="AU63" i="15"/>
  <c r="AW62" i="15"/>
  <c r="AF1247" i="4"/>
  <c r="J1246" i="4"/>
  <c r="E34" i="20" l="1"/>
  <c r="AF1248" i="4"/>
  <c r="J1247" i="4"/>
  <c r="AU64" i="15"/>
  <c r="AW63" i="15"/>
  <c r="F34" i="20" l="1"/>
  <c r="AU65" i="15"/>
  <c r="AW64" i="15"/>
  <c r="AF1249" i="4"/>
  <c r="J1248" i="4"/>
  <c r="G34" i="20" l="1"/>
  <c r="AF1250" i="4"/>
  <c r="J1249" i="4"/>
  <c r="AU66" i="15"/>
  <c r="AW65" i="15"/>
  <c r="H34" i="20" l="1"/>
  <c r="AU67" i="15"/>
  <c r="AW66" i="15"/>
  <c r="AF1251" i="4"/>
  <c r="J1250" i="4"/>
  <c r="I34" i="20" l="1"/>
  <c r="AF1252" i="4"/>
  <c r="J1251" i="4"/>
  <c r="AU68" i="15"/>
  <c r="AW67" i="15"/>
  <c r="J34" i="20" l="1"/>
  <c r="AU69" i="15"/>
  <c r="AW68" i="15"/>
  <c r="AF1253" i="4"/>
  <c r="J1252" i="4"/>
  <c r="K34" i="20" l="1"/>
  <c r="AF1254" i="4"/>
  <c r="J1253" i="4"/>
  <c r="AU70" i="15"/>
  <c r="AW69" i="15"/>
  <c r="L34" i="20" l="1"/>
  <c r="AU71" i="15"/>
  <c r="AW70" i="15"/>
  <c r="AF1255" i="4"/>
  <c r="J1254" i="4"/>
  <c r="M34" i="20" l="1"/>
  <c r="AF1256" i="4"/>
  <c r="J1255" i="4"/>
  <c r="AU72" i="15"/>
  <c r="AW71" i="15"/>
  <c r="N34" i="20" l="1"/>
  <c r="AU73" i="15"/>
  <c r="AW72" i="15"/>
  <c r="AF1257" i="4"/>
  <c r="J1256" i="4"/>
  <c r="O34" i="20" l="1"/>
  <c r="AU74" i="15"/>
  <c r="I57" i="5" s="1"/>
  <c r="AW73" i="15"/>
  <c r="AF1258" i="4"/>
  <c r="J1257" i="4"/>
  <c r="P34" i="20" l="1"/>
  <c r="AF1259" i="4"/>
  <c r="J1258" i="4"/>
  <c r="AW74" i="15"/>
  <c r="Q34" i="20" l="1"/>
  <c r="AF1260" i="4"/>
  <c r="J1259" i="4"/>
  <c r="B53" i="5" s="1"/>
  <c r="R34" i="20" l="1"/>
  <c r="B25" i="14"/>
  <c r="F24" i="5" s="1"/>
  <c r="J1260" i="4"/>
  <c r="T24" i="5" l="1"/>
  <c r="U24" i="5" s="1"/>
  <c r="S34" i="20"/>
  <c r="C25" i="14"/>
  <c r="I75" i="15"/>
  <c r="B26" i="14"/>
  <c r="T34" i="20" l="1"/>
  <c r="O75" i="15"/>
  <c r="K75" i="15"/>
  <c r="J75" i="15"/>
  <c r="P75" i="15" s="1"/>
  <c r="Y75" i="15" s="1"/>
  <c r="R24" i="5" s="1"/>
  <c r="S24" i="5" s="1"/>
  <c r="V24" i="5" s="1"/>
  <c r="E51" i="14"/>
  <c r="O25" i="14"/>
  <c r="I25" i="14"/>
  <c r="D51" i="14" s="1"/>
  <c r="H25" i="14"/>
  <c r="C51" i="14" s="1"/>
  <c r="G25" i="14"/>
  <c r="B51" i="14" s="1"/>
  <c r="C26" i="14"/>
  <c r="W24" i="5" l="1"/>
  <c r="K98" i="15"/>
  <c r="L98" i="15" s="1"/>
  <c r="U34" i="20"/>
  <c r="V34" i="20"/>
  <c r="AQ75" i="15"/>
  <c r="C53" i="5"/>
  <c r="E26" i="7" s="1"/>
  <c r="AJ51" i="14"/>
  <c r="AD51" i="14"/>
  <c r="R51" i="14"/>
  <c r="X51" i="14"/>
  <c r="T81" i="14"/>
  <c r="S81" i="14"/>
  <c r="R81" i="14"/>
  <c r="U81" i="14"/>
  <c r="U111" i="14"/>
  <c r="T111" i="14"/>
  <c r="S111" i="14"/>
  <c r="R111" i="14"/>
  <c r="L75" i="15"/>
  <c r="M98" i="15" s="1"/>
  <c r="AK51" i="14"/>
  <c r="K26" i="7"/>
  <c r="AE51" i="14"/>
  <c r="S51" i="14"/>
  <c r="Y51" i="14"/>
  <c r="X75" i="15"/>
  <c r="Z75" i="15" s="1"/>
  <c r="Q75" i="15"/>
  <c r="R75" i="15" s="1"/>
  <c r="S75" i="15" s="1"/>
  <c r="V75" i="15" s="1"/>
  <c r="AU75" i="15" l="1"/>
  <c r="D53" i="5"/>
  <c r="G53" i="5"/>
  <c r="H53" i="5" s="1"/>
  <c r="T75" i="15"/>
  <c r="AD75" i="15"/>
  <c r="AA75" i="15"/>
  <c r="AB75" i="15" s="1"/>
  <c r="AC6" i="14"/>
  <c r="AC7" i="14" s="1"/>
  <c r="AC8" i="14" s="1"/>
  <c r="B55" i="7"/>
  <c r="H26" i="7"/>
  <c r="G26" i="7"/>
  <c r="F26" i="7"/>
  <c r="I26" i="7" l="1"/>
  <c r="P25" i="14"/>
  <c r="G51" i="14" s="1"/>
  <c r="AF75" i="15"/>
  <c r="AG75" i="15" s="1"/>
  <c r="AH75" i="15" s="1"/>
  <c r="AL75" i="15"/>
  <c r="AM75" i="15" s="1"/>
  <c r="AN75" i="15" s="1"/>
  <c r="U75" i="15"/>
  <c r="AR75" i="15" l="1"/>
  <c r="AV75" i="15" s="1"/>
  <c r="AP75" i="15"/>
  <c r="I53" i="5" s="1"/>
  <c r="J26" i="7"/>
  <c r="AO75" i="15"/>
  <c r="U51" i="14"/>
  <c r="W51" i="14" s="1"/>
  <c r="AG51" i="14"/>
  <c r="AI51" i="14" s="1"/>
  <c r="AM51" i="14"/>
  <c r="AA51" i="14"/>
  <c r="K51" i="14"/>
  <c r="F81" i="14"/>
  <c r="I51" i="14"/>
  <c r="J51" i="14"/>
  <c r="L26" i="7" l="1"/>
  <c r="M26" i="7" s="1"/>
  <c r="AH81" i="14"/>
  <c r="V111" i="14"/>
  <c r="AP51" i="14"/>
  <c r="V81" i="14"/>
  <c r="AT75" i="15"/>
  <c r="AW75" i="15" s="1"/>
  <c r="X24" i="5"/>
  <c r="B26" i="7"/>
  <c r="AC51" i="14"/>
  <c r="AO51" i="14"/>
  <c r="BJ51" i="14" s="1"/>
  <c r="AJ81" i="14"/>
  <c r="X111" i="14"/>
  <c r="X81" i="14"/>
  <c r="AR51" i="14"/>
  <c r="N26" i="7" l="1"/>
  <c r="P26" i="7" s="1"/>
  <c r="Y24" i="5"/>
  <c r="AF81" i="14"/>
  <c r="AF111" i="14"/>
  <c r="AD81" i="14"/>
  <c r="C26" i="7"/>
  <c r="S26" i="7" s="1"/>
  <c r="D26" i="7"/>
  <c r="R26" i="7"/>
  <c r="AX51" i="14"/>
  <c r="AZ51" i="14"/>
  <c r="AD111" i="14"/>
  <c r="BI51" i="14"/>
  <c r="Y81" i="14"/>
  <c r="Y111" i="14"/>
  <c r="AS51" i="14"/>
  <c r="BH51" i="14"/>
  <c r="AI81" i="14"/>
  <c r="W111" i="14"/>
  <c r="AK81" i="14"/>
  <c r="W81" i="14"/>
  <c r="AQ51" i="14"/>
  <c r="O26" i="7" l="1"/>
  <c r="Q26" i="7"/>
  <c r="AE81" i="14"/>
  <c r="E53" i="5"/>
  <c r="AE111" i="14"/>
  <c r="BA51" i="14"/>
  <c r="AG111" i="14"/>
  <c r="AY51" i="14"/>
  <c r="AG81" i="14"/>
  <c r="K39" i="14" l="1"/>
  <c r="I39" i="14"/>
  <c r="J39" i="14"/>
  <c r="AG314" i="20"/>
  <c r="AS314" i="20" s="1"/>
  <c r="AG476" i="20"/>
  <c r="AS476" i="20" s="1"/>
  <c r="AG824" i="20"/>
  <c r="AS824" i="20" s="1"/>
  <c r="AG209" i="20"/>
  <c r="AS209" i="20" s="1"/>
  <c r="AG392" i="20"/>
  <c r="AS392" i="20" s="1"/>
  <c r="AG358" i="20"/>
  <c r="AS358" i="20" s="1"/>
  <c r="AG415" i="20"/>
  <c r="AS415" i="20" s="1"/>
  <c r="AG751" i="20"/>
  <c r="AS751" i="20" s="1"/>
  <c r="AG602" i="20"/>
  <c r="AS602" i="20" s="1"/>
  <c r="AG104" i="20"/>
  <c r="AS104" i="20" s="1"/>
  <c r="AG744" i="20"/>
  <c r="AS744" i="20" s="1"/>
  <c r="AG378" i="20"/>
  <c r="AS378" i="20" s="1"/>
  <c r="AG336" i="20"/>
  <c r="AS336" i="20" s="1"/>
  <c r="AG408" i="20"/>
  <c r="AS408" i="20" s="1"/>
  <c r="AG249" i="20"/>
  <c r="AS249" i="20" s="1"/>
  <c r="AG109" i="20"/>
  <c r="AS109" i="20" s="1"/>
  <c r="AG734" i="20"/>
  <c r="AS734" i="20" s="1"/>
  <c r="AG971" i="20"/>
  <c r="AS971" i="20" s="1"/>
  <c r="AG557" i="20"/>
  <c r="AS557" i="20" s="1"/>
  <c r="AG350" i="20"/>
  <c r="AS350" i="20" s="1"/>
  <c r="AG335" i="20"/>
  <c r="AS335" i="20" s="1"/>
  <c r="AG524" i="20"/>
  <c r="AS524" i="20" s="1"/>
  <c r="AG986" i="20"/>
  <c r="AS986" i="20" s="1"/>
  <c r="AG873" i="20"/>
  <c r="AS873" i="20" s="1"/>
  <c r="AG858" i="20"/>
  <c r="AS858" i="20" s="1"/>
  <c r="AG886" i="20"/>
  <c r="AS886" i="20" s="1"/>
  <c r="AG755" i="20"/>
  <c r="AS755" i="20" s="1"/>
  <c r="AG153" i="20"/>
  <c r="AS153" i="20" s="1"/>
  <c r="AG433" i="20"/>
  <c r="AS433" i="20" s="1"/>
  <c r="AG442" i="20"/>
  <c r="AS442" i="20" s="1"/>
  <c r="AG715" i="20"/>
  <c r="AS715" i="20" s="1"/>
  <c r="AG126" i="20"/>
  <c r="AS126" i="20" s="1"/>
  <c r="AG978" i="20"/>
  <c r="AS978" i="20" s="1"/>
  <c r="AG356" i="20"/>
  <c r="AS356" i="20" s="1"/>
  <c r="AG788" i="20"/>
  <c r="AS788" i="20" s="1"/>
  <c r="AG317" i="20"/>
  <c r="AS317" i="20" s="1"/>
  <c r="AG784" i="20"/>
  <c r="AS784" i="20" s="1"/>
  <c r="AG938" i="20"/>
  <c r="AS938" i="20" s="1"/>
  <c r="AG111" i="20"/>
  <c r="AS111" i="20" s="1"/>
  <c r="AG310" i="20"/>
  <c r="AS310" i="20" s="1"/>
  <c r="AG502" i="20"/>
  <c r="AS502" i="20" s="1"/>
  <c r="AG696" i="20"/>
  <c r="AS696" i="20" s="1"/>
  <c r="AG842" i="20"/>
  <c r="AS842" i="20" s="1"/>
  <c r="AG821" i="20"/>
  <c r="AS821" i="20" s="1"/>
  <c r="AG486" i="20"/>
  <c r="AS486" i="20" s="1"/>
  <c r="AG990" i="20"/>
  <c r="AS990" i="20" s="1"/>
  <c r="AG997" i="20"/>
  <c r="AS997" i="20" s="1"/>
  <c r="AG705" i="20"/>
  <c r="AS705" i="20" s="1"/>
  <c r="AG728" i="20"/>
  <c r="AS728" i="20" s="1"/>
  <c r="AG816" i="20"/>
  <c r="AS816" i="20" s="1"/>
  <c r="AG447" i="20"/>
  <c r="AS447" i="20" s="1"/>
  <c r="AG849" i="20"/>
  <c r="AS849" i="20" s="1"/>
  <c r="AG959" i="20"/>
  <c r="AS959" i="20" s="1"/>
  <c r="AG704" i="20"/>
  <c r="AS704" i="20" s="1"/>
  <c r="AG300" i="20"/>
  <c r="AS300" i="20" s="1"/>
  <c r="AG723" i="20"/>
  <c r="AS723" i="20" s="1"/>
  <c r="AG260" i="20"/>
  <c r="AS260" i="20" s="1"/>
  <c r="AG307" i="20"/>
  <c r="AS307" i="20" s="1"/>
  <c r="AG533" i="20"/>
  <c r="AS533" i="20" s="1"/>
  <c r="AG125" i="20"/>
  <c r="AS125" i="20" s="1"/>
  <c r="AG717" i="20"/>
  <c r="AS717" i="20" s="1"/>
  <c r="AG779" i="20"/>
  <c r="AS779" i="20" s="1"/>
  <c r="AG375" i="20"/>
  <c r="AS375" i="20" s="1"/>
  <c r="AG91" i="20"/>
  <c r="AS91" i="20" s="1"/>
  <c r="G53" i="14"/>
  <c r="F55" i="14" s="1"/>
  <c r="AG871" i="20"/>
  <c r="AS871" i="20" s="1"/>
  <c r="AG598" i="20"/>
  <c r="AS598" i="20" s="1"/>
  <c r="AG299" i="20"/>
  <c r="AS299" i="20" s="1"/>
  <c r="AG116" i="20"/>
  <c r="AS116" i="20" s="1"/>
  <c r="AG165" i="20"/>
  <c r="AS165" i="20" s="1"/>
  <c r="AG100" i="20"/>
  <c r="AS100" i="20" s="1"/>
  <c r="AG551" i="20"/>
  <c r="AS551" i="20" s="1"/>
  <c r="AG684" i="20"/>
  <c r="AS684" i="20" s="1"/>
  <c r="AG742" i="20"/>
  <c r="AS742" i="20" s="1"/>
  <c r="AG956" i="20"/>
  <c r="AS956" i="20" s="1"/>
  <c r="AG785" i="20"/>
  <c r="AS785" i="20" s="1"/>
  <c r="AG176" i="20"/>
  <c r="AS176" i="20" s="1"/>
  <c r="AG960" i="20"/>
  <c r="AS960" i="20" s="1"/>
  <c r="AG38" i="20"/>
  <c r="AS38" i="20" s="1"/>
  <c r="AG233" i="20"/>
  <c r="AS233" i="20" s="1"/>
  <c r="AG250" i="20"/>
  <c r="AS250" i="20" s="1"/>
  <c r="AG129" i="20"/>
  <c r="AS129" i="20" s="1"/>
  <c r="AG817" i="20"/>
  <c r="AS817" i="20" s="1"/>
  <c r="AG437" i="20"/>
  <c r="AS437" i="20" s="1"/>
  <c r="AG634" i="20"/>
  <c r="AS634" i="20" s="1"/>
  <c r="AG285" i="20"/>
  <c r="AS285" i="20" s="1"/>
  <c r="AG229" i="20"/>
  <c r="AS229" i="20" s="1"/>
  <c r="AG383" i="20"/>
  <c r="AS383" i="20" s="1"/>
  <c r="AG232" i="20"/>
  <c r="AS232" i="20" s="1"/>
  <c r="AG707" i="20"/>
  <c r="AS707" i="20" s="1"/>
  <c r="AG425" i="20"/>
  <c r="AS425" i="20" s="1"/>
  <c r="AG387" i="20"/>
  <c r="AS387" i="20" s="1"/>
  <c r="AG823" i="20"/>
  <c r="AS823" i="20" s="1"/>
  <c r="AG1008" i="20"/>
  <c r="AS1008" i="20" s="1"/>
  <c r="AG969" i="20"/>
  <c r="AS969" i="20" s="1"/>
  <c r="AG477" i="20"/>
  <c r="AS477" i="20" s="1"/>
  <c r="AG238" i="20"/>
  <c r="AS238" i="20" s="1"/>
  <c r="AG143" i="20"/>
  <c r="AS143" i="20" s="1"/>
  <c r="AG157" i="20"/>
  <c r="AS157" i="20" s="1"/>
  <c r="AG903" i="20"/>
  <c r="AS903" i="20" s="1"/>
  <c r="AG80" i="20"/>
  <c r="AS80" i="20" s="1"/>
  <c r="AG1030" i="20"/>
  <c r="AS1030" i="20" s="1"/>
  <c r="AG622" i="20"/>
  <c r="AS622" i="20" s="1"/>
  <c r="AG719" i="20"/>
  <c r="AS719" i="20" s="1"/>
  <c r="AG365" i="20"/>
  <c r="AS365" i="20" s="1"/>
  <c r="AG432" i="20"/>
  <c r="AS432" i="20" s="1"/>
  <c r="AG995" i="20"/>
  <c r="AS995" i="20" s="1"/>
  <c r="AG935" i="20"/>
  <c r="AS935" i="20" s="1"/>
  <c r="AG866" i="20"/>
  <c r="AS866" i="20" s="1"/>
  <c r="AG46" i="20"/>
  <c r="AS46" i="20" s="1"/>
  <c r="AG44" i="20"/>
  <c r="AS44" i="20" s="1"/>
  <c r="AG428" i="20"/>
  <c r="AS428" i="20" s="1"/>
  <c r="AG548" i="20"/>
  <c r="AS548" i="20" s="1"/>
  <c r="AG673" i="20"/>
  <c r="AS673" i="20" s="1"/>
  <c r="AG683" i="20"/>
  <c r="AS683" i="20" s="1"/>
  <c r="AG342" i="20"/>
  <c r="AS342" i="20" s="1"/>
  <c r="AG1029" i="20"/>
  <c r="AS1029" i="20" s="1"/>
  <c r="AG678" i="20"/>
  <c r="AS678" i="20" s="1"/>
  <c r="AG892" i="20"/>
  <c r="AS892" i="20" s="1"/>
  <c r="AG203" i="20"/>
  <c r="AS203" i="20" s="1"/>
  <c r="AG636" i="20"/>
  <c r="AS636" i="20" s="1"/>
  <c r="AG384" i="20"/>
  <c r="AS384" i="20" s="1"/>
  <c r="AG390" i="20"/>
  <c r="AS390" i="20" s="1"/>
  <c r="AG757" i="20"/>
  <c r="AS757" i="20" s="1"/>
  <c r="AG291" i="20"/>
  <c r="AS291" i="20" s="1"/>
  <c r="AG888" i="20"/>
  <c r="AS888" i="20" s="1"/>
  <c r="AG985" i="20"/>
  <c r="AS985" i="20" s="1"/>
  <c r="AG462" i="20"/>
  <c r="AS462" i="20" s="1"/>
  <c r="AG685" i="20"/>
  <c r="AS685" i="20" s="1"/>
  <c r="AG290" i="20"/>
  <c r="AS290" i="20" s="1"/>
  <c r="AG107" i="20"/>
  <c r="AS107" i="20" s="1"/>
  <c r="AG996" i="20"/>
  <c r="AS996" i="20" s="1"/>
  <c r="AG735" i="20"/>
  <c r="AS735" i="20" s="1"/>
  <c r="AG456" i="20"/>
  <c r="AS456" i="20" s="1"/>
  <c r="AG706" i="20"/>
  <c r="AS706" i="20" s="1"/>
  <c r="AG575" i="20"/>
  <c r="AS575" i="20" s="1"/>
  <c r="AG283" i="20"/>
  <c r="AS283" i="20" s="1"/>
  <c r="AG729" i="20"/>
  <c r="AS729" i="20" s="1"/>
  <c r="AG975" i="20"/>
  <c r="AS975" i="20" s="1"/>
  <c r="AG516" i="20"/>
  <c r="AS516" i="20" s="1"/>
  <c r="AG472" i="20"/>
  <c r="AS472" i="20" s="1"/>
  <c r="AG135" i="20"/>
  <c r="AS135" i="20" s="1"/>
  <c r="AG736" i="20"/>
  <c r="AS736" i="20" s="1"/>
  <c r="AG465" i="20"/>
  <c r="AS465" i="20" s="1"/>
  <c r="AG795" i="20"/>
  <c r="AS795" i="20" s="1"/>
  <c r="AG451" i="20"/>
  <c r="AS451" i="20" s="1"/>
  <c r="AG413" i="20"/>
  <c r="AS413" i="20" s="1"/>
  <c r="AG713" i="20"/>
  <c r="AS713" i="20" s="1"/>
  <c r="AG606" i="20"/>
  <c r="AS606" i="20" s="1"/>
  <c r="AG402" i="20"/>
  <c r="AS402" i="20" s="1"/>
  <c r="AG1025" i="20"/>
  <c r="AS1025" i="20" s="1"/>
  <c r="AG752" i="20"/>
  <c r="AS752" i="20" s="1"/>
  <c r="AG616" i="20"/>
  <c r="AS616" i="20" s="1"/>
  <c r="AG427" i="20"/>
  <c r="AS427" i="20" s="1"/>
  <c r="AG76" i="20"/>
  <c r="AS76" i="20" s="1"/>
  <c r="AG257" i="20"/>
  <c r="AS257" i="20" s="1"/>
  <c r="AG594" i="20"/>
  <c r="AS594" i="20" s="1"/>
  <c r="AG812" i="20"/>
  <c r="AS812" i="20" s="1"/>
  <c r="AG781" i="20"/>
  <c r="AS781" i="20" s="1"/>
  <c r="AG497" i="20"/>
  <c r="AS497" i="20" s="1"/>
  <c r="AG49" i="20"/>
  <c r="AS49" i="20" s="1"/>
  <c r="AG844" i="20"/>
  <c r="AS844" i="20" s="1"/>
  <c r="AG973" i="20"/>
  <c r="AS973" i="20" s="1"/>
  <c r="AG653" i="20"/>
  <c r="AS653" i="20" s="1"/>
  <c r="AG328" i="20"/>
  <c r="AS328" i="20" s="1"/>
  <c r="AG532" i="20"/>
  <c r="AS532" i="20" s="1"/>
  <c r="AG993" i="20"/>
  <c r="AS993" i="20" s="1"/>
  <c r="AG610" i="20"/>
  <c r="AS610" i="20" s="1"/>
  <c r="AG885" i="20"/>
  <c r="AS885" i="20" s="1"/>
  <c r="AG327" i="20"/>
  <c r="AS327" i="20" s="1"/>
  <c r="AG953" i="20"/>
  <c r="AS953" i="20" s="1"/>
  <c r="AG648" i="20"/>
  <c r="AS648" i="20" s="1"/>
  <c r="AG331" i="20"/>
  <c r="AS331" i="20" s="1"/>
  <c r="AG792" i="20"/>
  <c r="AS792" i="20" s="1"/>
  <c r="AG205" i="20"/>
  <c r="AS205" i="20" s="1"/>
  <c r="AG231" i="20"/>
  <c r="AS231" i="20" s="1"/>
  <c r="AG1013" i="20"/>
  <c r="AS1013" i="20" s="1"/>
  <c r="AG491" i="20"/>
  <c r="AS491" i="20" s="1"/>
  <c r="AG695" i="20"/>
  <c r="AS695" i="20" s="1"/>
  <c r="AG279" i="20"/>
  <c r="AS279" i="20" s="1"/>
  <c r="AG509" i="20"/>
  <c r="AS509" i="20" s="1"/>
  <c r="AG482" i="20"/>
  <c r="AS482" i="20" s="1"/>
  <c r="AG980" i="20"/>
  <c r="AS980" i="20" s="1"/>
  <c r="AG377" i="20"/>
  <c r="AS377" i="20" s="1"/>
  <c r="AG501" i="20"/>
  <c r="AS501" i="20" s="1"/>
  <c r="AG461" i="20"/>
  <c r="AS461" i="20" s="1"/>
  <c r="AG897" i="20"/>
  <c r="AS897" i="20" s="1"/>
  <c r="AG618" i="20"/>
  <c r="AS618" i="20" s="1"/>
  <c r="AG192" i="20"/>
  <c r="AS192" i="20" s="1"/>
  <c r="AG221" i="20"/>
  <c r="AS221" i="20" s="1"/>
  <c r="AG841" i="20"/>
  <c r="AS841" i="20" s="1"/>
  <c r="AG818" i="20"/>
  <c r="AS818" i="20" s="1"/>
  <c r="AG790" i="20"/>
  <c r="AS790" i="20" s="1"/>
  <c r="AG455" i="20"/>
  <c r="AS455" i="20" s="1"/>
  <c r="AG142" i="20"/>
  <c r="AS142" i="20" s="1"/>
  <c r="AG512" i="20"/>
  <c r="AS512" i="20" s="1"/>
  <c r="AG675" i="20"/>
  <c r="AS675" i="20" s="1"/>
  <c r="AG264" i="20"/>
  <c r="AS264" i="20" s="1"/>
  <c r="AG200" i="20"/>
  <c r="AS200" i="20" s="1"/>
  <c r="AG708" i="20"/>
  <c r="AS708" i="20" s="1"/>
  <c r="AG507" i="20"/>
  <c r="AS507" i="20" s="1"/>
  <c r="AG154" i="20"/>
  <c r="AS154" i="20" s="1"/>
  <c r="AG1022" i="20"/>
  <c r="AS1022" i="20" s="1"/>
  <c r="AG949" i="20"/>
  <c r="AS949" i="20" s="1"/>
  <c r="AG547" i="20"/>
  <c r="AS547" i="20" s="1"/>
  <c r="AG773" i="20"/>
  <c r="AS773" i="20" s="1"/>
  <c r="AG120" i="20"/>
  <c r="AS120" i="20" s="1"/>
  <c r="AG914" i="20"/>
  <c r="AS914" i="20" s="1"/>
  <c r="AG454" i="20"/>
  <c r="AS454" i="20" s="1"/>
  <c r="AG538" i="20"/>
  <c r="AS538" i="20" s="1"/>
  <c r="AG819" i="20"/>
  <c r="AS819" i="20" s="1"/>
  <c r="AG293" i="20"/>
  <c r="AS293" i="20" s="1"/>
  <c r="AG236" i="20"/>
  <c r="AS236" i="20" s="1"/>
  <c r="AG631" i="20"/>
  <c r="AS631" i="20" s="1"/>
  <c r="AG920" i="20"/>
  <c r="AS920" i="20" s="1"/>
  <c r="AG75" i="20"/>
  <c r="AS75" i="20" s="1"/>
  <c r="AG988" i="20"/>
  <c r="AS988" i="20" s="1"/>
  <c r="AG739" i="20"/>
  <c r="AS739" i="20" s="1"/>
  <c r="AG777" i="20"/>
  <c r="AS777" i="20" s="1"/>
  <c r="AG330" i="20"/>
  <c r="AS330" i="20" s="1"/>
  <c r="AG479" i="20"/>
  <c r="AS479" i="20" s="1"/>
  <c r="AG74" i="20"/>
  <c r="AS74" i="20" s="1"/>
  <c r="AG724" i="20"/>
  <c r="AS724" i="20" s="1"/>
  <c r="AG113" i="20"/>
  <c r="AS113" i="20" s="1"/>
  <c r="AG865" i="20"/>
  <c r="AS865" i="20" s="1"/>
  <c r="AG215" i="20"/>
  <c r="AS215" i="20" s="1"/>
  <c r="AG298" i="20"/>
  <c r="AS298" i="20" s="1"/>
  <c r="AG550" i="20"/>
  <c r="AS550" i="20" s="1"/>
  <c r="AG579" i="20"/>
  <c r="AS579" i="20" s="1"/>
  <c r="AG90" i="20"/>
  <c r="AS90" i="20" s="1"/>
  <c r="AG932" i="20"/>
  <c r="AS932" i="20" s="1"/>
  <c r="AG898" i="20"/>
  <c r="AS898" i="20" s="1"/>
  <c r="AG409" i="20"/>
  <c r="AS409" i="20" s="1"/>
  <c r="AG211" i="20"/>
  <c r="AS211" i="20" s="1"/>
  <c r="AG869" i="20"/>
  <c r="AS869" i="20" s="1"/>
  <c r="AG640" i="20"/>
  <c r="AS640" i="20" s="1"/>
  <c r="AG748" i="20"/>
  <c r="AS748" i="20" s="1"/>
  <c r="AG771" i="20"/>
  <c r="AS771" i="20" s="1"/>
  <c r="AG895" i="20"/>
  <c r="AS895" i="20" s="1"/>
  <c r="AG554" i="20"/>
  <c r="AS554" i="20" s="1"/>
  <c r="AG585" i="20"/>
  <c r="AS585" i="20" s="1"/>
  <c r="AG431" i="20"/>
  <c r="AS431" i="20" s="1"/>
  <c r="AG808" i="20"/>
  <c r="AS808" i="20" s="1"/>
  <c r="AG864" i="20"/>
  <c r="AS864" i="20" s="1"/>
  <c r="AG103" i="20"/>
  <c r="AS103" i="20" s="1"/>
  <c r="AG225" i="20"/>
  <c r="AS225" i="20" s="1"/>
  <c r="AG435" i="20"/>
  <c r="AS435" i="20" s="1"/>
  <c r="AG711" i="20"/>
  <c r="AS711" i="20" s="1"/>
  <c r="AG697" i="20"/>
  <c r="AS697" i="20" s="1"/>
  <c r="AG908" i="20"/>
  <c r="AS908" i="20" s="1"/>
  <c r="AG552" i="20"/>
  <c r="AS552" i="20" s="1"/>
  <c r="AG774" i="20"/>
  <c r="AS774" i="20" s="1"/>
  <c r="AG580" i="20"/>
  <c r="AS580" i="20" s="1"/>
  <c r="AG957" i="20"/>
  <c r="AS957" i="20" s="1"/>
  <c r="AG84" i="20"/>
  <c r="AS84" i="20" s="1"/>
  <c r="AG478" i="20"/>
  <c r="AS478" i="20" s="1"/>
  <c r="AG258" i="20"/>
  <c r="AS258" i="20" s="1"/>
  <c r="AG930" i="20"/>
  <c r="AS930" i="20" s="1"/>
  <c r="AG1016" i="20"/>
  <c r="AS1016" i="20" s="1"/>
  <c r="AG917" i="20"/>
  <c r="AS917" i="20" s="1"/>
  <c r="AG498" i="20"/>
  <c r="AS498" i="20" s="1"/>
  <c r="AG319" i="20"/>
  <c r="AS319" i="20" s="1"/>
  <c r="AG769" i="20"/>
  <c r="AS769" i="20" s="1"/>
  <c r="AG381" i="20"/>
  <c r="AS381" i="20" s="1"/>
  <c r="AG276" i="20"/>
  <c r="AS276" i="20" s="1"/>
  <c r="AG139" i="20"/>
  <c r="AS139" i="20" s="1"/>
  <c r="AG778" i="20"/>
  <c r="AS778" i="20" s="1"/>
  <c r="AG571" i="20"/>
  <c r="AS571" i="20" s="1"/>
  <c r="AG243" i="20"/>
  <c r="AS243" i="20" s="1"/>
  <c r="AG999" i="20"/>
  <c r="AS999" i="20" s="1"/>
  <c r="AG745" i="20"/>
  <c r="AS745" i="20" s="1"/>
  <c r="AG549" i="20"/>
  <c r="AS549" i="20" s="1"/>
  <c r="AG171" i="20"/>
  <c r="AS171" i="20" s="1"/>
  <c r="AG344" i="20"/>
  <c r="AS344" i="20" s="1"/>
  <c r="AG529" i="20"/>
  <c r="AS529" i="20" s="1"/>
  <c r="AG927" i="20"/>
  <c r="AS927" i="20" s="1"/>
  <c r="AG830" i="20"/>
  <c r="AS830" i="20" s="1"/>
  <c r="AG321" i="20"/>
  <c r="AS321" i="20" s="1"/>
  <c r="AG490" i="20"/>
  <c r="AS490" i="20" s="1"/>
  <c r="AG527" i="20"/>
  <c r="AS527" i="20" s="1"/>
  <c r="AG47" i="20"/>
  <c r="AS47" i="20" s="1"/>
  <c r="AG904" i="20"/>
  <c r="AS904" i="20" s="1"/>
  <c r="AG457" i="20"/>
  <c r="AS457" i="20" s="1"/>
  <c r="AG208" i="20"/>
  <c r="AS208" i="20" s="1"/>
  <c r="AG776" i="20"/>
  <c r="AS776" i="20" s="1"/>
  <c r="AG440" i="20"/>
  <c r="AS440" i="20" s="1"/>
  <c r="AG201" i="20"/>
  <c r="AS201" i="20" s="1"/>
  <c r="AG78" i="20"/>
  <c r="AS78" i="20" s="1"/>
  <c r="AG1019" i="20"/>
  <c r="AS1019" i="20" s="1"/>
  <c r="AG394" i="20"/>
  <c r="AS394" i="20" s="1"/>
  <c r="AG720" i="20"/>
  <c r="AS720" i="20" s="1"/>
  <c r="AG1017" i="20"/>
  <c r="AS1017" i="20" s="1"/>
  <c r="AG133" i="20"/>
  <c r="AS133" i="20" s="1"/>
  <c r="AG688" i="20"/>
  <c r="AS688" i="20" s="1"/>
  <c r="AG436" i="20"/>
  <c r="AS436" i="20" s="1"/>
  <c r="AG912" i="20"/>
  <c r="AS912" i="20" s="1"/>
  <c r="AG40" i="20"/>
  <c r="AS40" i="20" s="1"/>
  <c r="AG406" i="20"/>
  <c r="AS406" i="20" s="1"/>
  <c r="AG615" i="20"/>
  <c r="AS615" i="20" s="1"/>
  <c r="AG982" i="20"/>
  <c r="AS982" i="20" s="1"/>
  <c r="AG370" i="20"/>
  <c r="AS370" i="20" s="1"/>
  <c r="AG312" i="20"/>
  <c r="AS312" i="20" s="1"/>
  <c r="AG272" i="20"/>
  <c r="AS272" i="20" s="1"/>
  <c r="AG267" i="20"/>
  <c r="AS267" i="20" s="1"/>
  <c r="AG1028" i="20"/>
  <c r="AS1028" i="20" s="1"/>
  <c r="AG268" i="20"/>
  <c r="AS268" i="20" s="1"/>
  <c r="AG597" i="20"/>
  <c r="AS597" i="20" s="1"/>
  <c r="AG198" i="20"/>
  <c r="AS198" i="20" s="1"/>
  <c r="AG951" i="20"/>
  <c r="AS951" i="20" s="1"/>
  <c r="AG940" i="20"/>
  <c r="AS940" i="20" s="1"/>
  <c r="AG160" i="20"/>
  <c r="AS160" i="20" s="1"/>
  <c r="AG998" i="20"/>
  <c r="AS998" i="20" s="1"/>
  <c r="AG566" i="20"/>
  <c r="AS566" i="20" s="1"/>
  <c r="AG207" i="20"/>
  <c r="AS207" i="20" s="1"/>
  <c r="AG847" i="20"/>
  <c r="AS847" i="20" s="1"/>
  <c r="AG1004" i="20"/>
  <c r="AS1004" i="20" s="1"/>
  <c r="AG372" i="20"/>
  <c r="AS372" i="20" s="1"/>
  <c r="AG188" i="20"/>
  <c r="AS188" i="20" s="1"/>
  <c r="AG600" i="20"/>
  <c r="AS600" i="20" s="1"/>
  <c r="AG226" i="20"/>
  <c r="AS226" i="20" s="1"/>
  <c r="AG412" i="20"/>
  <c r="AS412" i="20" s="1"/>
  <c r="AG682" i="20"/>
  <c r="AS682" i="20" s="1"/>
  <c r="AG826" i="20"/>
  <c r="AS826" i="20" s="1"/>
  <c r="AG518" i="20"/>
  <c r="AS518" i="20" s="1"/>
  <c r="AG64" i="20"/>
  <c r="AS64" i="20" s="1"/>
  <c r="AG210" i="20"/>
  <c r="AS210" i="20" s="1"/>
  <c r="AG1020" i="20"/>
  <c r="AS1020" i="20" s="1"/>
  <c r="AG955" i="20"/>
  <c r="AS955" i="20" s="1"/>
  <c r="AG799" i="20"/>
  <c r="AS799" i="20" s="1"/>
  <c r="AG877" i="20"/>
  <c r="AS877" i="20" s="1"/>
  <c r="AG39" i="20"/>
  <c r="AS39" i="20" s="1"/>
  <c r="AG297" i="20"/>
  <c r="AS297" i="20" s="1"/>
  <c r="AG217" i="20"/>
  <c r="AS217" i="20" s="1"/>
  <c r="AG843" i="20"/>
  <c r="AS843" i="20" s="1"/>
  <c r="AG77" i="20"/>
  <c r="AS77" i="20" s="1"/>
  <c r="AG665" i="20"/>
  <c r="AS665" i="20" s="1"/>
  <c r="AG906" i="20"/>
  <c r="AS906" i="20" s="1"/>
  <c r="AG326" i="20"/>
  <c r="AS326" i="20" s="1"/>
  <c r="AG725" i="20"/>
  <c r="AS725" i="20" s="1"/>
  <c r="AG840" i="20"/>
  <c r="AS840" i="20" s="1"/>
  <c r="AG316" i="20"/>
  <c r="AS316" i="20" s="1"/>
  <c r="AG97" i="20"/>
  <c r="AS97" i="20" s="1"/>
  <c r="AG182" i="20"/>
  <c r="AS182" i="20" s="1"/>
  <c r="AG55" i="20"/>
  <c r="AS55" i="20" s="1"/>
  <c r="AG246" i="20"/>
  <c r="AS246" i="20" s="1"/>
  <c r="AG50" i="20"/>
  <c r="AS50" i="20" s="1"/>
  <c r="AG53" i="20"/>
  <c r="AS53" i="20" s="1"/>
  <c r="AG295" i="20"/>
  <c r="AS295" i="20" s="1"/>
  <c r="AG572" i="20"/>
  <c r="AS572" i="20" s="1"/>
  <c r="AG950" i="20"/>
  <c r="AS950" i="20" s="1"/>
  <c r="AG563" i="20"/>
  <c r="AS563" i="20" s="1"/>
  <c r="AG87" i="20"/>
  <c r="AS87" i="20" s="1"/>
  <c r="AG627" i="20"/>
  <c r="AS627" i="20" s="1"/>
  <c r="AG590" i="20"/>
  <c r="AS590" i="20" s="1"/>
  <c r="AG289" i="20"/>
  <c r="AS289" i="20" s="1"/>
  <c r="AG623" i="20"/>
  <c r="AS623" i="20" s="1"/>
  <c r="AG296" i="20"/>
  <c r="AS296" i="20" s="1"/>
  <c r="AG354" i="20"/>
  <c r="AS354" i="20" s="1"/>
  <c r="AG931" i="20"/>
  <c r="AS931" i="20" s="1"/>
  <c r="AG363" i="20"/>
  <c r="AS363" i="20" s="1"/>
  <c r="AG860" i="20"/>
  <c r="AS860" i="20" s="1"/>
  <c r="AG889" i="20"/>
  <c r="AS889" i="20" s="1"/>
  <c r="AG968" i="20"/>
  <c r="AS968" i="20" s="1"/>
  <c r="AG1032" i="20"/>
  <c r="AS1032" i="20" s="1"/>
  <c r="AG56" i="20"/>
  <c r="AS56" i="20" s="1"/>
  <c r="AG882" i="20"/>
  <c r="AS882" i="20" s="1"/>
  <c r="AG337" i="20"/>
  <c r="AS337" i="20" s="1"/>
  <c r="AG311" i="20"/>
  <c r="AS311" i="20" s="1"/>
  <c r="AG699" i="20"/>
  <c r="AS699" i="20" s="1"/>
  <c r="AG804" i="20"/>
  <c r="AS804" i="20" s="1"/>
  <c r="AG386" i="20"/>
  <c r="AS386" i="20" s="1"/>
  <c r="AG690" i="20"/>
  <c r="AS690" i="20" s="1"/>
  <c r="AG859" i="20"/>
  <c r="AS859" i="20" s="1"/>
  <c r="AG252" i="20"/>
  <c r="AS252" i="20" s="1"/>
  <c r="AG967" i="20"/>
  <c r="AS967" i="20" s="1"/>
  <c r="AG791" i="20"/>
  <c r="AS791" i="20" s="1"/>
  <c r="AG977" i="20"/>
  <c r="AS977" i="20" s="1"/>
  <c r="AG848" i="20"/>
  <c r="AS848" i="20" s="1"/>
  <c r="AG689" i="20"/>
  <c r="AS689" i="20" s="1"/>
  <c r="AG545" i="20"/>
  <c r="AS545" i="20" s="1"/>
  <c r="AG445" i="20"/>
  <c r="AS445" i="20" s="1"/>
  <c r="AG850" i="20"/>
  <c r="AS850" i="20" s="1"/>
  <c r="AG43" i="20"/>
  <c r="AS43" i="20" s="1"/>
  <c r="AG187" i="20"/>
  <c r="AS187" i="20" s="1"/>
  <c r="AG984" i="20"/>
  <c r="AS984" i="20" s="1"/>
  <c r="AG181" i="20"/>
  <c r="AS181" i="20" s="1"/>
  <c r="AG266" i="20"/>
  <c r="AS266" i="20" s="1"/>
  <c r="AG83" i="20"/>
  <c r="AS83" i="20" s="1"/>
  <c r="AG322" i="20"/>
  <c r="AS322" i="20" s="1"/>
  <c r="AG884" i="20"/>
  <c r="AS884" i="20" s="1"/>
  <c r="AG567" i="20"/>
  <c r="AS567" i="20" s="1"/>
  <c r="AG797" i="20"/>
  <c r="AS797" i="20" s="1"/>
  <c r="AG397" i="20"/>
  <c r="AS397" i="20" s="1"/>
  <c r="AG680" i="20"/>
  <c r="AS680" i="20" s="1"/>
  <c r="AG921" i="20"/>
  <c r="AS921" i="20" s="1"/>
  <c r="AG637" i="20"/>
  <c r="AS637" i="20" s="1"/>
  <c r="AG970" i="20"/>
  <c r="AS970" i="20" s="1"/>
  <c r="AG592" i="20"/>
  <c r="AS592" i="20" s="1"/>
  <c r="AG896" i="20"/>
  <c r="AS896" i="20" s="1"/>
  <c r="AG922" i="20"/>
  <c r="AS922" i="20" s="1"/>
  <c r="AG105" i="20"/>
  <c r="AS105" i="20" s="1"/>
  <c r="AG939" i="20"/>
  <c r="AS939" i="20" s="1"/>
  <c r="AG856" i="20"/>
  <c r="AS856" i="20" s="1"/>
  <c r="AG646" i="20"/>
  <c r="AS646" i="20" s="1"/>
  <c r="AG916" i="20"/>
  <c r="AS916" i="20" s="1"/>
  <c r="AG576" i="20"/>
  <c r="AS576" i="20" s="1"/>
  <c r="AG169" i="20"/>
  <c r="AS169" i="20" s="1"/>
  <c r="AG218" i="20"/>
  <c r="AS218" i="20" s="1"/>
  <c r="AG965" i="20"/>
  <c r="AS965" i="20" s="1"/>
  <c r="AG269" i="20"/>
  <c r="AS269" i="20" s="1"/>
  <c r="AG247" i="20"/>
  <c r="AS247" i="20" s="1"/>
  <c r="AG338" i="20"/>
  <c r="AS338" i="20" s="1"/>
  <c r="AG628" i="20"/>
  <c r="AS628" i="20" s="1"/>
  <c r="AG62" i="20"/>
  <c r="AS62" i="20" s="1"/>
  <c r="AG151" i="20"/>
  <c r="AS151" i="20" s="1"/>
  <c r="AG1001" i="20"/>
  <c r="AS1001" i="20" s="1"/>
  <c r="AG853" i="20"/>
  <c r="AS853" i="20" s="1"/>
  <c r="AG833" i="20"/>
  <c r="AS833" i="20" s="1"/>
  <c r="AG901" i="20"/>
  <c r="AS901" i="20" s="1"/>
  <c r="AG535" i="20"/>
  <c r="AS535" i="20" s="1"/>
  <c r="AG523" i="20"/>
  <c r="AS523" i="20" s="1"/>
  <c r="AG352" i="20"/>
  <c r="AS352" i="20" s="1"/>
  <c r="AG112" i="20"/>
  <c r="AS112" i="20" s="1"/>
  <c r="AG72" i="20"/>
  <c r="AS72" i="20" s="1"/>
  <c r="AG93" i="20"/>
  <c r="AS93" i="20" s="1"/>
  <c r="AG94" i="20"/>
  <c r="AS94" i="20" s="1"/>
  <c r="AG303" i="20"/>
  <c r="AS303" i="20" s="1"/>
  <c r="AG954" i="20"/>
  <c r="AS954" i="20" s="1"/>
  <c r="AG37" i="20"/>
  <c r="AS37" i="20" s="1"/>
  <c r="AG359" i="20"/>
  <c r="AS359" i="20" s="1"/>
  <c r="AG265" i="20"/>
  <c r="AS265" i="20" s="1"/>
  <c r="AG503" i="20"/>
  <c r="AS503" i="20" s="1"/>
  <c r="AG642" i="20"/>
  <c r="AS642" i="20" s="1"/>
  <c r="AG190" i="20"/>
  <c r="AS190" i="20" s="1"/>
  <c r="AG667" i="20"/>
  <c r="AS667" i="20" s="1"/>
  <c r="AG237" i="20"/>
  <c r="AS237" i="20" s="1"/>
  <c r="AG635" i="20"/>
  <c r="AS635" i="20" s="1"/>
  <c r="AG845" i="20"/>
  <c r="AS845" i="20" s="1"/>
  <c r="AG599" i="20"/>
  <c r="AS599" i="20" s="1"/>
  <c r="AG227" i="20"/>
  <c r="AS227" i="20" s="1"/>
  <c r="AG405" i="20"/>
  <c r="AS405" i="20" s="1"/>
  <c r="AG514" i="20"/>
  <c r="AS514" i="20" s="1"/>
  <c r="AG626" i="20"/>
  <c r="AS626" i="20" s="1"/>
  <c r="AG1024" i="20"/>
  <c r="AS1024" i="20" s="1"/>
  <c r="AG320" i="20"/>
  <c r="AS320" i="20" s="1"/>
  <c r="AG915" i="20"/>
  <c r="AS915" i="20" s="1"/>
  <c r="AG382" i="20"/>
  <c r="AS382" i="20" s="1"/>
  <c r="AG559" i="20"/>
  <c r="AS559" i="20" s="1"/>
  <c r="AG121" i="20"/>
  <c r="AS121" i="20" s="1"/>
  <c r="AG329" i="20"/>
  <c r="AS329" i="20" s="1"/>
  <c r="AG857" i="20"/>
  <c r="AS857" i="20" s="1"/>
  <c r="AG758" i="20"/>
  <c r="AS758" i="20" s="1"/>
  <c r="AG434" i="20"/>
  <c r="AS434" i="20" s="1"/>
  <c r="AG879" i="20"/>
  <c r="AS879" i="20" s="1"/>
  <c r="AG731" i="20"/>
  <c r="AS731" i="20" s="1"/>
  <c r="AG754" i="20"/>
  <c r="AS754" i="20" s="1"/>
  <c r="AG862" i="20"/>
  <c r="AS862" i="20" s="1"/>
  <c r="AG837" i="20"/>
  <c r="AS837" i="20" s="1"/>
  <c r="AG45" i="20"/>
  <c r="AS45" i="20" s="1"/>
  <c r="AG175" i="20"/>
  <c r="AS175" i="20" s="1"/>
  <c r="AG573" i="20"/>
  <c r="AS573" i="20" s="1"/>
  <c r="AG152" i="20"/>
  <c r="AS152" i="20" s="1"/>
  <c r="AG368" i="20"/>
  <c r="AS368" i="20" s="1"/>
  <c r="AG528" i="20"/>
  <c r="AS528" i="20" s="1"/>
  <c r="AG669" i="20"/>
  <c r="AS669" i="20" s="1"/>
  <c r="AG351" i="20"/>
  <c r="AS351" i="20" s="1"/>
  <c r="AG716" i="20"/>
  <c r="AS716" i="20" s="1"/>
  <c r="AG168" i="20"/>
  <c r="AS168" i="20" s="1"/>
  <c r="AG469" i="20"/>
  <c r="AS469" i="20" s="1"/>
  <c r="AG488" i="20"/>
  <c r="AS488" i="20" s="1"/>
  <c r="AG360" i="20"/>
  <c r="AS360" i="20" s="1"/>
  <c r="AG753" i="20"/>
  <c r="AS753" i="20" s="1"/>
  <c r="AG173" i="20"/>
  <c r="AS173" i="20" s="1"/>
  <c r="AG1033" i="20"/>
  <c r="AS1033" i="20" s="1"/>
  <c r="AG288" i="20"/>
  <c r="AS288" i="20" s="1"/>
  <c r="AG722" i="20"/>
  <c r="AS722" i="20" s="1"/>
  <c r="AG587" i="20"/>
  <c r="AS587" i="20" s="1"/>
  <c r="AG186" i="20"/>
  <c r="AS186" i="20" s="1"/>
  <c r="AG281" i="20"/>
  <c r="AS281" i="20" s="1"/>
  <c r="AG270" i="20"/>
  <c r="AS270" i="20" s="1"/>
  <c r="AG966" i="20"/>
  <c r="AS966" i="20" s="1"/>
  <c r="AG85" i="20"/>
  <c r="AS85" i="20" s="1"/>
  <c r="AG929" i="20"/>
  <c r="AS929" i="20" s="1"/>
  <c r="AG69" i="20"/>
  <c r="AS69" i="20" s="1"/>
  <c r="AG1018" i="20"/>
  <c r="AS1018" i="20" s="1"/>
  <c r="AG712" i="20"/>
  <c r="AS712" i="20" s="1"/>
  <c r="AG643" i="20"/>
  <c r="AS643" i="20" s="1"/>
  <c r="AG492" i="20"/>
  <c r="AS492" i="20" s="1"/>
  <c r="AG947" i="20"/>
  <c r="AS947" i="20" s="1"/>
  <c r="AG398" i="20"/>
  <c r="AS398" i="20" s="1"/>
  <c r="AG569" i="20"/>
  <c r="AS569" i="20" s="1"/>
  <c r="AG480" i="20"/>
  <c r="AS480" i="20" s="1"/>
  <c r="AG73" i="20"/>
  <c r="AS73" i="20" s="1"/>
  <c r="AG261" i="20"/>
  <c r="AS261" i="20" s="1"/>
  <c r="AG899" i="20"/>
  <c r="AS899" i="20" s="1"/>
  <c r="AG197" i="20"/>
  <c r="AS197" i="20" s="1"/>
  <c r="AG106" i="20"/>
  <c r="AS106" i="20" s="1"/>
  <c r="AG235" i="20"/>
  <c r="AS235" i="20" s="1"/>
  <c r="AG654" i="20"/>
  <c r="AS654" i="20" s="1"/>
  <c r="AG700" i="20"/>
  <c r="AS700" i="20" s="1"/>
  <c r="AG59" i="20"/>
  <c r="AS59" i="20" s="1"/>
  <c r="AG515" i="20"/>
  <c r="AS515" i="20" s="1"/>
  <c r="AG875" i="20"/>
  <c r="AS875" i="20" s="1"/>
  <c r="AG438" i="20"/>
  <c r="AS438" i="20" s="1"/>
  <c r="AG403" i="20"/>
  <c r="AS403" i="20" s="1"/>
  <c r="AG185" i="20"/>
  <c r="AS185" i="20" s="1"/>
  <c r="AG407" i="20"/>
  <c r="AS407" i="20" s="1"/>
  <c r="AG128" i="20"/>
  <c r="AS128" i="20" s="1"/>
  <c r="AG793" i="20"/>
  <c r="AS793" i="20" s="1"/>
  <c r="AG245" i="20"/>
  <c r="AS245" i="20" s="1"/>
  <c r="AG315" i="20"/>
  <c r="AS315" i="20" s="1"/>
  <c r="AG604" i="20"/>
  <c r="AS604" i="20" s="1"/>
  <c r="AG141" i="20"/>
  <c r="AS141" i="20" s="1"/>
  <c r="AG178" i="20"/>
  <c r="AS178" i="20" s="1"/>
  <c r="AG393" i="20"/>
  <c r="AS393" i="20" s="1"/>
  <c r="AG641" i="20"/>
  <c r="AS641" i="20" s="1"/>
  <c r="AG251" i="20"/>
  <c r="AS251" i="20" s="1"/>
  <c r="AG222" i="20"/>
  <c r="AS222" i="20" s="1"/>
  <c r="AG789" i="20"/>
  <c r="AS789" i="20" s="1"/>
  <c r="AG418" i="20"/>
  <c r="AS418" i="20" s="1"/>
  <c r="AG890" i="20"/>
  <c r="AS890" i="20" s="1"/>
  <c r="AG800" i="20"/>
  <c r="AS800" i="20" s="1"/>
  <c r="AG933" i="20"/>
  <c r="AS933" i="20" s="1"/>
  <c r="AG513" i="20"/>
  <c r="AS513" i="20" s="1"/>
  <c r="AG163" i="20"/>
  <c r="AS163" i="20" s="1"/>
  <c r="AG741" i="20"/>
  <c r="AS741" i="20" s="1"/>
  <c r="AG1010" i="20"/>
  <c r="AS1010" i="20" s="1"/>
  <c r="AG422" i="20"/>
  <c r="AS422" i="20" s="1"/>
  <c r="AG727" i="20"/>
  <c r="AS727" i="20" s="1"/>
  <c r="AG546" i="20"/>
  <c r="AS546" i="20" s="1"/>
  <c r="AG98" i="20"/>
  <c r="AS98" i="20" s="1"/>
  <c r="AG439" i="20"/>
  <c r="AS439" i="20" s="1"/>
  <c r="AG835" i="20"/>
  <c r="AS835" i="20" s="1"/>
  <c r="AG820" i="20"/>
  <c r="AS820" i="20" s="1"/>
  <c r="AG122" i="20"/>
  <c r="AS122" i="20" s="1"/>
  <c r="AG619" i="20"/>
  <c r="AS619" i="20" s="1"/>
  <c r="AG738" i="20"/>
  <c r="AS738" i="20" s="1"/>
  <c r="AG630" i="20"/>
  <c r="AS630" i="20" s="1"/>
  <c r="AG662" i="20"/>
  <c r="AS662" i="20" s="1"/>
  <c r="AG740" i="20"/>
  <c r="AS740" i="20" s="1"/>
  <c r="AG614" i="20"/>
  <c r="AS614" i="20" s="1"/>
  <c r="AG582" i="20"/>
  <c r="AS582" i="20" s="1"/>
  <c r="AG831" i="20"/>
  <c r="AS831" i="20" s="1"/>
  <c r="AG510" i="20"/>
  <c r="AS510" i="20" s="1"/>
  <c r="AG164" i="20"/>
  <c r="AS164" i="20" s="1"/>
  <c r="AG224" i="20"/>
  <c r="AS224" i="20" s="1"/>
  <c r="AG191" i="20"/>
  <c r="AS191" i="20" s="1"/>
  <c r="AG591" i="20"/>
  <c r="AS591" i="20" s="1"/>
  <c r="AG206" i="20"/>
  <c r="AS206" i="20" s="1"/>
  <c r="AG1003" i="20"/>
  <c r="AS1003" i="20" s="1"/>
  <c r="AG473" i="20"/>
  <c r="AS473" i="20" s="1"/>
  <c r="AG601" i="20"/>
  <c r="AS601" i="20" s="1"/>
  <c r="AG983" i="20"/>
  <c r="AS983" i="20" s="1"/>
  <c r="AG517" i="20"/>
  <c r="AS517" i="20" s="1"/>
  <c r="AG275" i="20"/>
  <c r="AS275" i="20" s="1"/>
  <c r="AG943" i="20"/>
  <c r="AS943" i="20" s="1"/>
  <c r="AG460" i="20"/>
  <c r="AS460" i="20" s="1"/>
  <c r="AG323" i="20"/>
  <c r="AS323" i="20" s="1"/>
  <c r="AG189" i="20"/>
  <c r="AS189" i="20" s="1"/>
  <c r="AG958" i="20"/>
  <c r="AS958" i="20" s="1"/>
  <c r="AG95" i="20"/>
  <c r="AS95" i="20" s="1"/>
  <c r="AG633" i="20"/>
  <c r="AS633" i="20" s="1"/>
  <c r="AG846" i="20"/>
  <c r="AS846" i="20" s="1"/>
  <c r="AG574" i="20"/>
  <c r="AS574" i="20" s="1"/>
  <c r="AG374" i="20"/>
  <c r="AS374" i="20" s="1"/>
  <c r="AG240" i="20"/>
  <c r="AS240" i="20" s="1"/>
  <c r="AG534" i="20"/>
  <c r="AS534" i="20" s="1"/>
  <c r="AG349" i="20"/>
  <c r="AS349" i="20" s="1"/>
  <c r="AG341" i="20"/>
  <c r="AS341" i="20" s="1"/>
  <c r="AG854" i="20"/>
  <c r="AS854" i="20" s="1"/>
  <c r="AG466" i="20"/>
  <c r="AS466" i="20" s="1"/>
  <c r="AG851" i="20"/>
  <c r="AS851" i="20" s="1"/>
  <c r="AG149" i="20"/>
  <c r="AS149" i="20" s="1"/>
  <c r="AG158" i="20"/>
  <c r="AS158" i="20" s="1"/>
  <c r="AG99" i="20"/>
  <c r="AS99" i="20" s="1"/>
  <c r="AG991" i="20"/>
  <c r="AS991" i="20" s="1"/>
  <c r="AG145" i="20"/>
  <c r="AS145" i="20" s="1"/>
  <c r="AG36" i="20"/>
  <c r="AS36" i="20" s="1"/>
  <c r="AG345" i="20"/>
  <c r="AS345" i="20" s="1"/>
  <c r="AG766" i="20"/>
  <c r="AS766" i="20" s="1"/>
  <c r="AG658" i="20"/>
  <c r="AS658" i="20" s="1"/>
  <c r="AG89" i="20"/>
  <c r="AS89" i="20" s="1"/>
  <c r="AG166" i="20"/>
  <c r="AS166" i="20" s="1"/>
  <c r="AG308" i="20"/>
  <c r="AS308" i="20" s="1"/>
  <c r="AG172" i="20"/>
  <c r="AS172" i="20" s="1"/>
  <c r="AG880" i="20"/>
  <c r="AS880" i="20" s="1"/>
  <c r="AG542" i="20"/>
  <c r="AS542" i="20" s="1"/>
  <c r="AG495" i="20"/>
  <c r="AS495" i="20" s="1"/>
  <c r="AG760" i="20"/>
  <c r="AS760" i="20" s="1"/>
  <c r="AG170" i="20"/>
  <c r="AS170" i="20" s="1"/>
  <c r="AG443" i="20"/>
  <c r="AS443" i="20" s="1"/>
  <c r="AG484" i="20"/>
  <c r="AS484" i="20" s="1"/>
  <c r="AG367" i="20"/>
  <c r="AS367" i="20" s="1"/>
  <c r="AG874" i="20"/>
  <c r="AS874" i="20" s="1"/>
  <c r="AG891" i="20"/>
  <c r="AS891" i="20" s="1"/>
  <c r="AG907" i="20"/>
  <c r="AS907" i="20" s="1"/>
  <c r="AG900" i="20"/>
  <c r="AS900" i="20" s="1"/>
  <c r="AG470" i="20"/>
  <c r="AS470" i="20" s="1"/>
  <c r="AG286" i="20"/>
  <c r="AS286" i="20" s="1"/>
  <c r="AG994" i="20"/>
  <c r="AS994" i="20" s="1"/>
  <c r="AG123" i="20"/>
  <c r="AS123" i="20" s="1"/>
  <c r="AG537" i="20"/>
  <c r="AS537" i="20" s="1"/>
  <c r="AG664" i="20"/>
  <c r="AS664" i="20" s="1"/>
  <c r="AG924" i="20"/>
  <c r="AS924" i="20" s="1"/>
  <c r="AG937" i="20"/>
  <c r="AS937" i="20" s="1"/>
  <c r="AG309" i="20"/>
  <c r="AS309" i="20" s="1"/>
  <c r="AG156" i="20"/>
  <c r="AS156" i="20" s="1"/>
  <c r="AG762" i="20"/>
  <c r="AS762" i="20" s="1"/>
  <c r="AG651" i="20"/>
  <c r="AS651" i="20" s="1"/>
  <c r="AG893" i="20"/>
  <c r="AS893" i="20" s="1"/>
  <c r="AG894" i="20"/>
  <c r="AS894" i="20" s="1"/>
  <c r="AG603" i="20"/>
  <c r="AS603" i="20" s="1"/>
  <c r="AG944" i="20"/>
  <c r="AS944" i="20" s="1"/>
  <c r="AG353" i="20"/>
  <c r="AS353" i="20" s="1"/>
  <c r="AG196" i="20"/>
  <c r="AS196" i="20" s="1"/>
  <c r="AG761" i="20"/>
  <c r="AS761" i="20" s="1"/>
  <c r="AG399" i="20"/>
  <c r="AS399" i="20" s="1"/>
  <c r="AG556" i="20"/>
  <c r="AS556" i="20" s="1"/>
  <c r="AG796" i="20"/>
  <c r="AS796" i="20" s="1"/>
  <c r="AG216" i="20"/>
  <c r="AS216" i="20" s="1"/>
  <c r="AG449" i="20"/>
  <c r="AS449" i="20" s="1"/>
  <c r="AG1006" i="20"/>
  <c r="AS1006" i="20" s="1"/>
  <c r="AG663" i="20"/>
  <c r="AS663" i="20" s="1"/>
  <c r="AG239" i="20"/>
  <c r="AS239" i="20" s="1"/>
  <c r="AG446" i="20"/>
  <c r="AS446" i="20" s="1"/>
  <c r="AG119" i="20"/>
  <c r="AS119" i="20" s="1"/>
  <c r="AG876" i="20"/>
  <c r="AS876" i="20" s="1"/>
  <c r="AG519" i="20"/>
  <c r="AS519" i="20" s="1"/>
  <c r="AG278" i="20"/>
  <c r="AS278" i="20" s="1"/>
  <c r="AG814" i="20"/>
  <c r="AS814" i="20" s="1"/>
  <c r="AG710" i="20"/>
  <c r="AS710" i="20" s="1"/>
  <c r="AG481" i="20"/>
  <c r="AS481" i="20" s="1"/>
  <c r="AG380" i="20"/>
  <c r="AS380" i="20" s="1"/>
  <c r="AG1011" i="20"/>
  <c r="AS1011" i="20" s="1"/>
  <c r="AG577" i="20"/>
  <c r="AS577" i="20" s="1"/>
  <c r="AG361" i="20"/>
  <c r="AS361" i="20" s="1"/>
  <c r="AG348" i="20"/>
  <c r="AS348" i="20" s="1"/>
  <c r="AG964" i="20"/>
  <c r="AS964" i="20" s="1"/>
  <c r="AG676" i="20"/>
  <c r="AS676" i="20" s="1"/>
  <c r="AG136" i="20"/>
  <c r="AS136" i="20" s="1"/>
  <c r="AG608" i="20"/>
  <c r="AS608" i="20" s="1"/>
  <c r="AG487" i="20"/>
  <c r="AS487" i="20" s="1"/>
  <c r="AG694" i="20"/>
  <c r="AS694" i="20" s="1"/>
  <c r="AG809" i="20"/>
  <c r="AS809" i="20" s="1"/>
  <c r="AG292" i="20"/>
  <c r="AS292" i="20" s="1"/>
  <c r="AG607" i="20"/>
  <c r="AS607" i="20" s="1"/>
  <c r="AG867" i="20"/>
  <c r="AS867" i="20" s="1"/>
  <c r="AG536" i="20"/>
  <c r="AS536" i="20" s="1"/>
  <c r="AG541" i="20"/>
  <c r="AS541" i="20" s="1"/>
  <c r="AG666" i="20"/>
  <c r="AS666" i="20" s="1"/>
  <c r="AG593" i="20"/>
  <c r="AS593" i="20" s="1"/>
  <c r="AG450" i="20"/>
  <c r="AS450" i="20" s="1"/>
  <c r="AG553" i="20"/>
  <c r="AS553" i="20" s="1"/>
  <c r="AG511" i="20"/>
  <c r="AS511" i="20" s="1"/>
  <c r="AG672" i="20"/>
  <c r="AS672" i="20" s="1"/>
  <c r="AG179" i="20"/>
  <c r="AS179" i="20" s="1"/>
  <c r="AG1021" i="20"/>
  <c r="AS1021" i="20" s="1"/>
  <c r="AG822" i="20"/>
  <c r="AS822" i="20" s="1"/>
  <c r="AG934" i="20"/>
  <c r="AS934" i="20" s="1"/>
  <c r="AG961" i="20"/>
  <c r="AS961" i="20" s="1"/>
  <c r="AG102" i="20"/>
  <c r="AS102" i="20" s="1"/>
  <c r="AG423" i="20"/>
  <c r="AS423" i="20" s="1"/>
  <c r="AG645" i="20"/>
  <c r="AS645" i="20" s="1"/>
  <c r="AG137" i="20"/>
  <c r="AS137" i="20" s="1"/>
  <c r="AG647" i="20"/>
  <c r="AS647" i="20" s="1"/>
  <c r="AG1002" i="20"/>
  <c r="AS1002" i="20" s="1"/>
  <c r="AG945" i="20"/>
  <c r="AS945" i="20" s="1"/>
  <c r="AG828" i="20"/>
  <c r="AS828" i="20" s="1"/>
  <c r="AG737" i="20"/>
  <c r="AS737" i="20" s="1"/>
  <c r="AG463" i="20"/>
  <c r="AS463" i="20" s="1"/>
  <c r="AG919" i="20"/>
  <c r="AS919" i="20" s="1"/>
  <c r="AG79" i="20"/>
  <c r="AS79" i="20" s="1"/>
  <c r="AG302" i="20"/>
  <c r="AS302" i="20" s="1"/>
  <c r="AG564" i="20"/>
  <c r="AS564" i="20" s="1"/>
  <c r="AG471" i="20"/>
  <c r="AS471" i="20" s="1"/>
  <c r="AG194" i="20"/>
  <c r="AS194" i="20" s="1"/>
  <c r="AG825" i="20"/>
  <c r="AS825" i="20" s="1"/>
  <c r="AG659" i="20"/>
  <c r="AS659" i="20" s="1"/>
  <c r="AG506" i="20"/>
  <c r="AS506" i="20" s="1"/>
  <c r="AG204" i="20"/>
  <c r="AS204" i="20" s="1"/>
  <c r="AG228" i="20"/>
  <c r="AS228" i="20" s="1"/>
  <c r="AG96" i="20"/>
  <c r="AS96" i="20" s="1"/>
  <c r="AG1005" i="20"/>
  <c r="AS1005" i="20" s="1"/>
  <c r="AG763" i="20"/>
  <c r="AS763" i="20" s="1"/>
  <c r="AG464" i="20"/>
  <c r="AS464" i="20" s="1"/>
  <c r="AG670" i="20"/>
  <c r="AS670" i="20" s="1"/>
  <c r="AG686" i="20"/>
  <c r="AS686" i="20" s="1"/>
  <c r="AG730" i="20"/>
  <c r="AS730" i="20" s="1"/>
  <c r="AG274" i="20"/>
  <c r="AS274" i="20" s="1"/>
  <c r="AG144" i="20"/>
  <c r="AS144" i="20" s="1"/>
  <c r="AG798" i="20"/>
  <c r="AS798" i="20" s="1"/>
  <c r="AG410" i="20"/>
  <c r="AS410" i="20" s="1"/>
  <c r="AG836" i="20"/>
  <c r="AS836" i="20" s="1"/>
  <c r="AG746" i="20"/>
  <c r="AS746" i="20" s="1"/>
  <c r="AG974" i="20"/>
  <c r="AS974" i="20" s="1"/>
  <c r="AG127" i="20"/>
  <c r="AS127" i="20" s="1"/>
  <c r="AG389" i="20"/>
  <c r="AS389" i="20" s="1"/>
  <c r="AG925" i="20"/>
  <c r="AS925" i="20" s="1"/>
  <c r="AG733" i="20"/>
  <c r="AS733" i="20" s="1"/>
  <c r="AG256" i="20"/>
  <c r="AS256" i="20" s="1"/>
  <c r="AG588" i="20"/>
  <c r="AS588" i="20" s="1"/>
  <c r="AG942" i="20"/>
  <c r="AS942" i="20" s="1"/>
  <c r="AG948" i="20"/>
  <c r="AS948" i="20" s="1"/>
  <c r="AG764" i="20"/>
  <c r="AS764" i="20" s="1"/>
  <c r="AG108" i="20"/>
  <c r="AS108" i="20" s="1"/>
  <c r="AG783" i="20"/>
  <c r="AS783" i="20" s="1"/>
  <c r="AG962" i="20"/>
  <c r="AS962" i="20" s="1"/>
  <c r="AG801" i="20"/>
  <c r="AS801" i="20" s="1"/>
  <c r="AG1023" i="20"/>
  <c r="AS1023" i="20" s="1"/>
  <c r="AG721" i="20"/>
  <c r="AS721" i="20" s="1"/>
  <c r="AG134" i="20"/>
  <c r="AS134" i="20" s="1"/>
  <c r="AG42" i="20"/>
  <c r="AS42" i="20" s="1"/>
  <c r="AG395" i="20"/>
  <c r="AS395" i="20" s="1"/>
  <c r="AG448" i="20"/>
  <c r="AS448" i="20" s="1"/>
  <c r="AG339" i="20"/>
  <c r="AS339" i="20" s="1"/>
  <c r="AG162" i="20"/>
  <c r="AS162" i="20" s="1"/>
  <c r="AG373" i="20"/>
  <c r="AS373" i="20" s="1"/>
  <c r="AG63" i="20"/>
  <c r="AS63" i="20" s="1"/>
  <c r="AG195" i="20"/>
  <c r="AS195" i="20" s="1"/>
  <c r="AG655" i="20"/>
  <c r="AS655" i="20" s="1"/>
  <c r="AG649" i="20"/>
  <c r="AS649" i="20" s="1"/>
  <c r="AG881" i="20"/>
  <c r="AS881" i="20" s="1"/>
  <c r="AG661" i="20"/>
  <c r="AS661" i="20" s="1"/>
  <c r="AG918" i="20"/>
  <c r="AS918" i="20" s="1"/>
  <c r="AG732" i="20"/>
  <c r="AS732" i="20" s="1"/>
  <c r="AG674" i="20"/>
  <c r="AS674" i="20" s="1"/>
  <c r="AG259" i="20"/>
  <c r="AS259" i="20" s="1"/>
  <c r="AG617" i="20"/>
  <c r="AS617" i="20" s="1"/>
  <c r="AG714" i="20"/>
  <c r="AS714" i="20" s="1"/>
  <c r="AG679" i="20"/>
  <c r="AS679" i="20" s="1"/>
  <c r="AG212" i="20"/>
  <c r="AS212" i="20" s="1"/>
  <c r="AG124" i="20"/>
  <c r="AS124" i="20" s="1"/>
  <c r="AG807" i="20"/>
  <c r="AS807" i="20" s="1"/>
  <c r="AG499" i="20"/>
  <c r="AS499" i="20" s="1"/>
  <c r="AG429" i="20"/>
  <c r="AS429" i="20" s="1"/>
  <c r="AG150" i="20"/>
  <c r="AS150" i="20" s="1"/>
  <c r="AG657" i="20"/>
  <c r="AS657" i="20" s="1"/>
  <c r="AG483" i="20"/>
  <c r="AS483" i="20" s="1"/>
  <c r="AG505" i="20"/>
  <c r="AS505" i="20" s="1"/>
  <c r="AG35" i="20"/>
  <c r="AS35" i="20" s="1"/>
  <c r="AG255" i="20"/>
  <c r="AS255" i="20" s="1"/>
  <c r="AG277" i="20"/>
  <c r="AS277" i="20" s="1"/>
  <c r="AG391" i="20"/>
  <c r="AS391" i="20" s="1"/>
  <c r="AG609" i="20"/>
  <c r="AS609" i="20" s="1"/>
  <c r="AG57" i="20"/>
  <c r="AS57" i="20" s="1"/>
  <c r="AG668" i="20"/>
  <c r="AS668" i="20" s="1"/>
  <c r="AG167" i="20"/>
  <c r="AS167" i="20" s="1"/>
  <c r="AG936" i="20"/>
  <c r="AS936" i="20" s="1"/>
  <c r="AG946" i="20"/>
  <c r="AS946" i="20" s="1"/>
  <c r="AG1014" i="20"/>
  <c r="AS1014" i="20" s="1"/>
  <c r="AG568" i="20"/>
  <c r="AS568" i="20" s="1"/>
  <c r="AG521" i="20"/>
  <c r="AS521" i="20" s="1"/>
  <c r="AG782" i="20"/>
  <c r="AS782" i="20" s="1"/>
  <c r="AG41" i="20"/>
  <c r="AG749" i="20"/>
  <c r="AS749" i="20" s="1"/>
  <c r="AG318" i="20"/>
  <c r="AS318" i="20" s="1"/>
  <c r="AG332" i="20"/>
  <c r="AS332" i="20" s="1"/>
  <c r="AG101" i="20"/>
  <c r="AS101" i="20" s="1"/>
  <c r="AG639" i="20"/>
  <c r="AS639" i="20" s="1"/>
  <c r="AG963" i="20"/>
  <c r="AS963" i="20" s="1"/>
  <c r="AG811" i="20"/>
  <c r="AS811" i="20" s="1"/>
  <c r="AG827" i="20"/>
  <c r="AS827" i="20" s="1"/>
  <c r="AG388" i="20"/>
  <c r="AS388" i="20" s="1"/>
  <c r="AG650" i="20"/>
  <c r="AS650" i="20" s="1"/>
  <c r="AG242" i="20"/>
  <c r="AS242" i="20" s="1"/>
  <c r="AG385" i="20"/>
  <c r="AS385" i="20" s="1"/>
  <c r="AG589" i="20"/>
  <c r="AS589" i="20" s="1"/>
  <c r="AG928" i="20"/>
  <c r="AS928" i="20" s="1"/>
  <c r="AG343" i="20"/>
  <c r="AS343" i="20" s="1"/>
  <c r="AG65" i="20"/>
  <c r="AS65" i="20" s="1"/>
  <c r="AG430" i="20"/>
  <c r="AS430" i="20" s="1"/>
  <c r="AG115" i="20"/>
  <c r="AS115" i="20" s="1"/>
  <c r="AG214" i="20"/>
  <c r="AS214" i="20" s="1"/>
  <c r="AG1007" i="20"/>
  <c r="AS1007" i="20" s="1"/>
  <c r="AG583" i="20"/>
  <c r="AS583" i="20" s="1"/>
  <c r="AG698" i="20"/>
  <c r="AS698" i="20" s="1"/>
  <c r="AG878" i="20"/>
  <c r="AS878" i="20" s="1"/>
  <c r="AG1034" i="20"/>
  <c r="AS1034" i="20" s="1"/>
  <c r="AG146" i="20"/>
  <c r="AS146" i="20" s="1"/>
  <c r="AG596" i="20"/>
  <c r="AS596" i="20" s="1"/>
  <c r="AG677" i="20"/>
  <c r="AS677" i="20" s="1"/>
  <c r="AG1015" i="20"/>
  <c r="AS1015" i="20" s="1"/>
  <c r="AG656" i="20"/>
  <c r="AS656" i="20" s="1"/>
  <c r="AG522" i="20"/>
  <c r="AS522" i="20" s="1"/>
  <c r="AG701" i="20"/>
  <c r="AS701" i="20" s="1"/>
  <c r="AG199" i="20"/>
  <c r="AS199" i="20" s="1"/>
  <c r="AG347" i="20"/>
  <c r="AS347" i="20" s="1"/>
  <c r="F69" i="14"/>
  <c r="AG693" i="20"/>
  <c r="AS693" i="20" s="1"/>
  <c r="AG474" i="20"/>
  <c r="AS474" i="20" s="1"/>
  <c r="AG540" i="20"/>
  <c r="AS540" i="20" s="1"/>
  <c r="AG60" i="20"/>
  <c r="AS60" i="20" s="1"/>
  <c r="AG174" i="20"/>
  <c r="AS174" i="20" s="1"/>
  <c r="AG775" i="20"/>
  <c r="AS775" i="20" s="1"/>
  <c r="AG972" i="20"/>
  <c r="AS972" i="20" s="1"/>
  <c r="AG613" i="20"/>
  <c r="AS613" i="20" s="1"/>
  <c r="AG595" i="20"/>
  <c r="AS595" i="20" s="1"/>
  <c r="AG248" i="20"/>
  <c r="AS248" i="20" s="1"/>
  <c r="AG909" i="20"/>
  <c r="AS909" i="20" s="1"/>
  <c r="AG489" i="20"/>
  <c r="AS489" i="20" s="1"/>
  <c r="AG863" i="20"/>
  <c r="AS863" i="20" s="1"/>
  <c r="AG780" i="20"/>
  <c r="AS780" i="20" s="1"/>
  <c r="AG155" i="20"/>
  <c r="AS155" i="20" s="1"/>
  <c r="AG475" i="20"/>
  <c r="AS475" i="20" s="1"/>
  <c r="AG772" i="20"/>
  <c r="AS772" i="20" s="1"/>
  <c r="AG417" i="20"/>
  <c r="AS417" i="20" s="1"/>
  <c r="AG253" i="20"/>
  <c r="AS253" i="20" s="1"/>
  <c r="AG366" i="20"/>
  <c r="AS366" i="20" s="1"/>
  <c r="AG364" i="20"/>
  <c r="AS364" i="20" s="1"/>
  <c r="AG805" i="20"/>
  <c r="AS805" i="20" s="1"/>
  <c r="AG644" i="20"/>
  <c r="AS644" i="20" s="1"/>
  <c r="AG756" i="20"/>
  <c r="AS756" i="20" s="1"/>
  <c r="AG926" i="20"/>
  <c r="AS926" i="20" s="1"/>
  <c r="AG411" i="20"/>
  <c r="AS411" i="20" s="1"/>
  <c r="AG1026" i="20"/>
  <c r="AS1026" i="20" s="1"/>
  <c r="AG624" i="20"/>
  <c r="AS624" i="20" s="1"/>
  <c r="AG621" i="20"/>
  <c r="AS621" i="20" s="1"/>
  <c r="AG544" i="20"/>
  <c r="AS544" i="20" s="1"/>
  <c r="AG629" i="20"/>
  <c r="AS629" i="20" s="1"/>
  <c r="AG468" i="20"/>
  <c r="AS468" i="20" s="1"/>
  <c r="AG861" i="20"/>
  <c r="AS861" i="20" s="1"/>
  <c r="AG213" i="20"/>
  <c r="AS213" i="20" s="1"/>
  <c r="AG868" i="20"/>
  <c r="AS868" i="20" s="1"/>
  <c r="AG525" i="20"/>
  <c r="AS525" i="20" s="1"/>
  <c r="AG183" i="20"/>
  <c r="AS183" i="20" s="1"/>
  <c r="AG815" i="20"/>
  <c r="AS815" i="20" s="1"/>
  <c r="AG401" i="20"/>
  <c r="AS401" i="20" s="1"/>
  <c r="AG494" i="20"/>
  <c r="AS494" i="20" s="1"/>
  <c r="AG581" i="20"/>
  <c r="AS581" i="20" s="1"/>
  <c r="AG493" i="20"/>
  <c r="AS493" i="20" s="1"/>
  <c r="AG138" i="20"/>
  <c r="AS138" i="20" s="1"/>
  <c r="AG371" i="20"/>
  <c r="AS371" i="20" s="1"/>
  <c r="AG530" i="20"/>
  <c r="AS530" i="20" s="1"/>
  <c r="AG305" i="20"/>
  <c r="AS305" i="20" s="1"/>
  <c r="AG747" i="20"/>
  <c r="AS747" i="20" s="1"/>
  <c r="AG586" i="20"/>
  <c r="AS586" i="20" s="1"/>
  <c r="AG416" i="20"/>
  <c r="AS416" i="20" s="1"/>
  <c r="AG287" i="20"/>
  <c r="AS287" i="20" s="1"/>
  <c r="AG562" i="20"/>
  <c r="AS562" i="20" s="1"/>
  <c r="AG71" i="20"/>
  <c r="AS71" i="20" s="1"/>
  <c r="AG813" i="20"/>
  <c r="AS813" i="20" s="1"/>
  <c r="AG829" i="20"/>
  <c r="AS829" i="20" s="1"/>
  <c r="AG426" i="20"/>
  <c r="AS426" i="20" s="1"/>
  <c r="AG301" i="20"/>
  <c r="AS301" i="20" s="1"/>
  <c r="AG578" i="20"/>
  <c r="AS578" i="20" s="1"/>
  <c r="AG419" i="20"/>
  <c r="AS419" i="20" s="1"/>
  <c r="AG61" i="20"/>
  <c r="AS61" i="20" s="1"/>
  <c r="AG855" i="20"/>
  <c r="AS855" i="20" s="1"/>
  <c r="AG444" i="20"/>
  <c r="AS444" i="20" s="1"/>
  <c r="AG177" i="20"/>
  <c r="AS177" i="20" s="1"/>
  <c r="AG743" i="20"/>
  <c r="AS743" i="20" s="1"/>
  <c r="AG520" i="20"/>
  <c r="AS520" i="20" s="1"/>
  <c r="AG638" i="20"/>
  <c r="AS638" i="20" s="1"/>
  <c r="AG355" i="20"/>
  <c r="AS355" i="20" s="1"/>
  <c r="AG911" i="20"/>
  <c r="AS911" i="20" s="1"/>
  <c r="AG132" i="20"/>
  <c r="AS132" i="20" s="1"/>
  <c r="AG561" i="20"/>
  <c r="AS561" i="20" s="1"/>
  <c r="AG262" i="20"/>
  <c r="AS262" i="20" s="1"/>
  <c r="AG376" i="20"/>
  <c r="AS376" i="20" s="1"/>
  <c r="AG184" i="20"/>
  <c r="AS184" i="20" s="1"/>
  <c r="AG294" i="20"/>
  <c r="AS294" i="20" s="1"/>
  <c r="AG558" i="20"/>
  <c r="AS558" i="20" s="1"/>
  <c r="AG902" i="20"/>
  <c r="AS902" i="20" s="1"/>
  <c r="AG952" i="20"/>
  <c r="AS952" i="20" s="1"/>
  <c r="AG66" i="20"/>
  <c r="AS66" i="20" s="1"/>
  <c r="AG905" i="20"/>
  <c r="AS905" i="20" s="1"/>
  <c r="AG459" i="20"/>
  <c r="AS459" i="20" s="1"/>
  <c r="AG110" i="20"/>
  <c r="AS110" i="20" s="1"/>
  <c r="AG254" i="20"/>
  <c r="AS254" i="20" s="1"/>
  <c r="AG810" i="20"/>
  <c r="AS810" i="20" s="1"/>
  <c r="AG794" i="20"/>
  <c r="AS794" i="20" s="1"/>
  <c r="AG58" i="20"/>
  <c r="AS58" i="20" s="1"/>
  <c r="AG681" i="20"/>
  <c r="AS681" i="20" s="1"/>
  <c r="AG282" i="20"/>
  <c r="AS282" i="20" s="1"/>
  <c r="AG467" i="20"/>
  <c r="AS467" i="20" s="1"/>
  <c r="AG114" i="20"/>
  <c r="AS114" i="20" s="1"/>
  <c r="AG989" i="20"/>
  <c r="AS989" i="20" s="1"/>
  <c r="AG223" i="20"/>
  <c r="AS223" i="20" s="1"/>
  <c r="AG543" i="20"/>
  <c r="AS543" i="20" s="1"/>
  <c r="AG508" i="20"/>
  <c r="AS508" i="20" s="1"/>
  <c r="AG531" i="20"/>
  <c r="AS531" i="20" s="1"/>
  <c r="AG92" i="20"/>
  <c r="AS92" i="20" s="1"/>
  <c r="AG193" i="20"/>
  <c r="AS193" i="20" s="1"/>
  <c r="AG702" i="20"/>
  <c r="AS702" i="20" s="1"/>
  <c r="AG68" i="20"/>
  <c r="AS68" i="20" s="1"/>
  <c r="AG324" i="20"/>
  <c r="AS324" i="20" s="1"/>
  <c r="AG612" i="20"/>
  <c r="AS612" i="20" s="1"/>
  <c r="AG923" i="20"/>
  <c r="AS923" i="20" s="1"/>
  <c r="AG452" i="20"/>
  <c r="AS452" i="20" s="1"/>
  <c r="AG806" i="20"/>
  <c r="AS806" i="20" s="1"/>
  <c r="AG839" i="20"/>
  <c r="AS839" i="20" s="1"/>
  <c r="AG870" i="20"/>
  <c r="AS870" i="20" s="1"/>
  <c r="AG703" i="20"/>
  <c r="AS703" i="20" s="1"/>
  <c r="AG768" i="20"/>
  <c r="AS768" i="20" s="1"/>
  <c r="AG981" i="20"/>
  <c r="AS981" i="20" s="1"/>
  <c r="AG404" i="20"/>
  <c r="AS404" i="20" s="1"/>
  <c r="AG230" i="20"/>
  <c r="AS230" i="20" s="1"/>
  <c r="AG271" i="20"/>
  <c r="AS271" i="20" s="1"/>
  <c r="AG555" i="20"/>
  <c r="AS555" i="20" s="1"/>
  <c r="AG263" i="20"/>
  <c r="AS263" i="20" s="1"/>
  <c r="AG832" i="20"/>
  <c r="AS832" i="20" s="1"/>
  <c r="AG1031" i="20"/>
  <c r="AS1031" i="20" s="1"/>
  <c r="AG333" i="20"/>
  <c r="AS333" i="20" s="1"/>
  <c r="AG161" i="20"/>
  <c r="AS161" i="20" s="1"/>
  <c r="AG691" i="20"/>
  <c r="AS691" i="20" s="1"/>
  <c r="AG220" i="20"/>
  <c r="AS220" i="20" s="1"/>
  <c r="AG400" i="20"/>
  <c r="AS400" i="20" s="1"/>
  <c r="AG750" i="20"/>
  <c r="AS750" i="20" s="1"/>
  <c r="AG48" i="20"/>
  <c r="AS48" i="20" s="1"/>
  <c r="AG369" i="20"/>
  <c r="AS369" i="20" s="1"/>
  <c r="AG632" i="20"/>
  <c r="AS632" i="20" s="1"/>
  <c r="AG539" i="20"/>
  <c r="AS539" i="20" s="1"/>
  <c r="AG560" i="20"/>
  <c r="AS560" i="20" s="1"/>
  <c r="AG458" i="20"/>
  <c r="AS458" i="20" s="1"/>
  <c r="AG660" i="20"/>
  <c r="AS660" i="20" s="1"/>
  <c r="AG313" i="20"/>
  <c r="AS313" i="20" s="1"/>
  <c r="AG241" i="20"/>
  <c r="AS241" i="20" s="1"/>
  <c r="AG504" i="20"/>
  <c r="AS504" i="20" s="1"/>
  <c r="AG883" i="20"/>
  <c r="AS883" i="20" s="1"/>
  <c r="AG180" i="20"/>
  <c r="AS180" i="20" s="1"/>
  <c r="AG834" i="20"/>
  <c r="AS834" i="20" s="1"/>
  <c r="AG148" i="20"/>
  <c r="AS148" i="20" s="1"/>
  <c r="AG306" i="20"/>
  <c r="AS306" i="20" s="1"/>
  <c r="AG424" i="20"/>
  <c r="AS424" i="20" s="1"/>
  <c r="AG611" i="20"/>
  <c r="AS611" i="20" s="1"/>
  <c r="AG334" i="20"/>
  <c r="AS334" i="20" s="1"/>
  <c r="AG620" i="20"/>
  <c r="AS620" i="20" s="1"/>
  <c r="AG421" i="20"/>
  <c r="AS421" i="20" s="1"/>
  <c r="AG304" i="20"/>
  <c r="AS304" i="20" s="1"/>
  <c r="AG219" i="20"/>
  <c r="AS219" i="20" s="1"/>
  <c r="AG1009" i="20"/>
  <c r="AS1009" i="20" s="1"/>
  <c r="AG485" i="20"/>
  <c r="AS485" i="20" s="1"/>
  <c r="AG273" i="20"/>
  <c r="AS273" i="20" s="1"/>
  <c r="AG118" i="20"/>
  <c r="AS118" i="20" s="1"/>
  <c r="AG86" i="20"/>
  <c r="AS86" i="20" s="1"/>
  <c r="AG992" i="20"/>
  <c r="AS992" i="20" s="1"/>
  <c r="AG130" i="20"/>
  <c r="AS130" i="20" s="1"/>
  <c r="AG941" i="20"/>
  <c r="AS941" i="20" s="1"/>
  <c r="AG67" i="20"/>
  <c r="AS67" i="20" s="1"/>
  <c r="AG1027" i="20"/>
  <c r="AS1027" i="20" s="1"/>
  <c r="AG526" i="20"/>
  <c r="AS526" i="20" s="1"/>
  <c r="AG759" i="20"/>
  <c r="AS759" i="20" s="1"/>
  <c r="AG802" i="20"/>
  <c r="AS802" i="20" s="1"/>
  <c r="AG605" i="20"/>
  <c r="AS605" i="20" s="1"/>
  <c r="AG770" i="20"/>
  <c r="AS770" i="20" s="1"/>
  <c r="AG584" i="20"/>
  <c r="AS584" i="20" s="1"/>
  <c r="AG54" i="20"/>
  <c r="AS54" i="20" s="1"/>
  <c r="AG838" i="20"/>
  <c r="AS838" i="20" s="1"/>
  <c r="AG159" i="20"/>
  <c r="AS159" i="20" s="1"/>
  <c r="AG913" i="20"/>
  <c r="AS913" i="20" s="1"/>
  <c r="AG709" i="20"/>
  <c r="AS709" i="20" s="1"/>
  <c r="AG692" i="20"/>
  <c r="AS692" i="20" s="1"/>
  <c r="AG565" i="20"/>
  <c r="AS565" i="20" s="1"/>
  <c r="AG496" i="20"/>
  <c r="AS496" i="20" s="1"/>
  <c r="AG765" i="20"/>
  <c r="AS765" i="20" s="1"/>
  <c r="AG718" i="20"/>
  <c r="AS718" i="20" s="1"/>
  <c r="AG625" i="20"/>
  <c r="AS625" i="20" s="1"/>
  <c r="AG787" i="20"/>
  <c r="AS787" i="20" s="1"/>
  <c r="AG420" i="20"/>
  <c r="AS420" i="20" s="1"/>
  <c r="AG202" i="20"/>
  <c r="AS202" i="20" s="1"/>
  <c r="AG979" i="20"/>
  <c r="AS979" i="20" s="1"/>
  <c r="AG346" i="20"/>
  <c r="AS346" i="20" s="1"/>
  <c r="AG325" i="20"/>
  <c r="AS325" i="20" s="1"/>
  <c r="AG284" i="20"/>
  <c r="AS284" i="20" s="1"/>
  <c r="AG872" i="20"/>
  <c r="AS872" i="20" s="1"/>
  <c r="AG51" i="20"/>
  <c r="AS51" i="20" s="1"/>
  <c r="AG140" i="20"/>
  <c r="AS140" i="20" s="1"/>
  <c r="AG117" i="20"/>
  <c r="AS117" i="20" s="1"/>
  <c r="AG652" i="20"/>
  <c r="AS652" i="20" s="1"/>
  <c r="AG1012" i="20"/>
  <c r="AS1012" i="20" s="1"/>
  <c r="AG852" i="20"/>
  <c r="AS852" i="20" s="1"/>
  <c r="AG244" i="20"/>
  <c r="AS244" i="20" s="1"/>
  <c r="AG767" i="20"/>
  <c r="AS767" i="20" s="1"/>
  <c r="AG887" i="20"/>
  <c r="AS887" i="20" s="1"/>
  <c r="AG976" i="20"/>
  <c r="AS976" i="20" s="1"/>
  <c r="AG81" i="20"/>
  <c r="AS81" i="20" s="1"/>
  <c r="AG147" i="20"/>
  <c r="AS147" i="20" s="1"/>
  <c r="AG340" i="20"/>
  <c r="AS340" i="20" s="1"/>
  <c r="AG910" i="20"/>
  <c r="AS910" i="20" s="1"/>
  <c r="AG441" i="20"/>
  <c r="AS441" i="20" s="1"/>
  <c r="AG1000" i="20"/>
  <c r="AS1000" i="20" s="1"/>
  <c r="AG453" i="20"/>
  <c r="AS453" i="20" s="1"/>
  <c r="AG280" i="20"/>
  <c r="AS280" i="20" s="1"/>
  <c r="AG803" i="20"/>
  <c r="AS803" i="20" s="1"/>
  <c r="AG70" i="20"/>
  <c r="AS70" i="20" s="1"/>
  <c r="AG396" i="20"/>
  <c r="AS396" i="20" s="1"/>
  <c r="AG570" i="20"/>
  <c r="AS570" i="20" s="1"/>
  <c r="AG379" i="20"/>
  <c r="AS379" i="20" s="1"/>
  <c r="AG131" i="20"/>
  <c r="AS131" i="20" s="1"/>
  <c r="AG82" i="20"/>
  <c r="AS82" i="20" s="1"/>
  <c r="AG234" i="20"/>
  <c r="AS234" i="20" s="1"/>
  <c r="AG786" i="20"/>
  <c r="AS786" i="20" s="1"/>
  <c r="AG500" i="20"/>
  <c r="AS500" i="20" s="1"/>
  <c r="AG726" i="20"/>
  <c r="AS726" i="20" s="1"/>
  <c r="AG671" i="20"/>
  <c r="AS671" i="20" s="1"/>
  <c r="AG414" i="20"/>
  <c r="AS414" i="20" s="1"/>
  <c r="AG88" i="20"/>
  <c r="AS88" i="20" s="1"/>
  <c r="AG987" i="20"/>
  <c r="AS987" i="20" s="1"/>
  <c r="AG357" i="20"/>
  <c r="AS357" i="20" s="1"/>
  <c r="AG687" i="20"/>
  <c r="AS687" i="20" s="1"/>
  <c r="AG52" i="20"/>
  <c r="AS52" i="20" s="1"/>
  <c r="U39" i="14"/>
  <c r="W39" i="14" s="1"/>
  <c r="AH69" i="14" s="1"/>
  <c r="AG362" i="20"/>
  <c r="AS362" i="20" s="1"/>
  <c r="AM39" i="14"/>
  <c r="AO39" i="14" s="1"/>
  <c r="AA39" i="14"/>
  <c r="AE6" i="14" s="1"/>
  <c r="AE7" i="14" s="1"/>
  <c r="AE8" i="14" s="1"/>
  <c r="AG39" i="14"/>
  <c r="AI39" i="14" s="1"/>
  <c r="AJ69" i="14" s="1"/>
  <c r="AC39" i="14" l="1"/>
  <c r="V99" i="14"/>
  <c r="C45" i="22"/>
  <c r="C36" i="22" s="1"/>
  <c r="B45" i="22"/>
  <c r="B36" i="22" s="1"/>
  <c r="D45" i="22"/>
  <c r="D36" i="22" s="1"/>
  <c r="AP39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V69" i="14"/>
  <c r="Z69" i="14" s="1"/>
  <c r="Z70" i="14" s="1"/>
  <c r="Z71" i="14" s="1"/>
  <c r="Z72" i="14" s="1"/>
  <c r="Z73" i="14" s="1"/>
  <c r="Z74" i="14" s="1"/>
  <c r="Z75" i="14" s="1"/>
  <c r="Z76" i="14" s="1"/>
  <c r="Z77" i="14" s="1"/>
  <c r="Z78" i="14" s="1"/>
  <c r="Z79" i="14" s="1"/>
  <c r="Z80" i="14" s="1"/>
  <c r="Z81" i="14" s="1"/>
  <c r="F37" i="22"/>
  <c r="F38" i="22"/>
  <c r="F39" i="22"/>
  <c r="BH39" i="14"/>
  <c r="BI39" i="14"/>
  <c r="AS39" i="14"/>
  <c r="AW39" i="14" s="1"/>
  <c r="AW40" i="14" s="1"/>
  <c r="AW41" i="14" s="1"/>
  <c r="AW42" i="14" s="1"/>
  <c r="AW43" i="14" s="1"/>
  <c r="AW44" i="14" s="1"/>
  <c r="AW45" i="14" s="1"/>
  <c r="AW46" i="14" s="1"/>
  <c r="AW47" i="14" s="1"/>
  <c r="AW48" i="14" s="1"/>
  <c r="AW49" i="14" s="1"/>
  <c r="AW50" i="14" s="1"/>
  <c r="AW51" i="14" s="1"/>
  <c r="Y69" i="14"/>
  <c r="AC69" i="14" s="1"/>
  <c r="AC70" i="14" s="1"/>
  <c r="AC71" i="14" s="1"/>
  <c r="AC72" i="14" s="1"/>
  <c r="AC73" i="14" s="1"/>
  <c r="AC74" i="14" s="1"/>
  <c r="AC75" i="14" s="1"/>
  <c r="AC76" i="14" s="1"/>
  <c r="AC77" i="14" s="1"/>
  <c r="AC78" i="14" s="1"/>
  <c r="AC79" i="14" s="1"/>
  <c r="AC80" i="14" s="1"/>
  <c r="AC81" i="14" s="1"/>
  <c r="Y99" i="14"/>
  <c r="AC99" i="14" s="1"/>
  <c r="AC100" i="14" s="1"/>
  <c r="AC101" i="14" s="1"/>
  <c r="AC102" i="14" s="1"/>
  <c r="AC103" i="14" s="1"/>
  <c r="AC104" i="14" s="1"/>
  <c r="AC105" i="14" s="1"/>
  <c r="AC106" i="14" s="1"/>
  <c r="AC107" i="14" s="1"/>
  <c r="AC108" i="14" s="1"/>
  <c r="AC109" i="14" s="1"/>
  <c r="AC110" i="14" s="1"/>
  <c r="AC111" i="14" s="1"/>
  <c r="X69" i="14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AB79" i="14" s="1"/>
  <c r="AB80" i="14" s="1"/>
  <c r="AB81" i="14" s="1"/>
  <c r="AS41" i="20"/>
  <c r="Y18" i="20" s="1"/>
  <c r="AG28" i="20"/>
  <c r="BJ39" i="14"/>
  <c r="X99" i="14"/>
  <c r="AB99" i="14" s="1"/>
  <c r="AB100" i="14" s="1"/>
  <c r="AB101" i="14" s="1"/>
  <c r="AB102" i="14" s="1"/>
  <c r="AB103" i="14" s="1"/>
  <c r="AB104" i="14" s="1"/>
  <c r="AB105" i="14" s="1"/>
  <c r="AB106" i="14" s="1"/>
  <c r="AB107" i="14" s="1"/>
  <c r="AB108" i="14" s="1"/>
  <c r="AB109" i="14" s="1"/>
  <c r="AB110" i="14" s="1"/>
  <c r="AB111" i="14" s="1"/>
  <c r="AR39" i="14"/>
  <c r="AV39" i="14" s="1"/>
  <c r="AV40" i="14" s="1"/>
  <c r="AV41" i="14" s="1"/>
  <c r="AV42" i="14" s="1"/>
  <c r="AV43" i="14" s="1"/>
  <c r="AV44" i="14" s="1"/>
  <c r="AV45" i="14" s="1"/>
  <c r="AV46" i="14" s="1"/>
  <c r="AV47" i="14" s="1"/>
  <c r="AV48" i="14" s="1"/>
  <c r="AV49" i="14" s="1"/>
  <c r="AV50" i="14" s="1"/>
  <c r="AV51" i="14" s="1"/>
  <c r="AG25" i="20"/>
  <c r="AG24" i="20"/>
  <c r="AG27" i="20"/>
  <c r="AG26" i="20"/>
  <c r="AG29" i="20"/>
  <c r="AS31" i="20" l="1"/>
  <c r="AK69" i="14"/>
  <c r="AC53" i="14"/>
  <c r="AK83" i="14" s="1"/>
  <c r="V113" i="14"/>
  <c r="Z99" i="14"/>
  <c r="Z100" i="14" s="1"/>
  <c r="Z101" i="14" s="1"/>
  <c r="Z102" i="14" s="1"/>
  <c r="Z103" i="14" s="1"/>
  <c r="Z104" i="14" s="1"/>
  <c r="Z105" i="14" s="1"/>
  <c r="Z106" i="14" s="1"/>
  <c r="Z107" i="14" s="1"/>
  <c r="Z108" i="14" s="1"/>
  <c r="Z109" i="14" s="1"/>
  <c r="Z110" i="14" s="1"/>
  <c r="Z111" i="14" s="1"/>
  <c r="AY56" i="20"/>
  <c r="AZ56" i="20" s="1"/>
  <c r="AY35" i="20"/>
  <c r="AZ35" i="20" s="1"/>
  <c r="AD69" i="14"/>
  <c r="AI69" i="14"/>
  <c r="AI83" i="14" s="1"/>
  <c r="B33" i="22" s="1"/>
  <c r="AP52" i="14"/>
  <c r="V83" i="14"/>
  <c r="W99" i="14"/>
  <c r="AA99" i="14" s="1"/>
  <c r="AA100" i="14" s="1"/>
  <c r="AA101" i="14" s="1"/>
  <c r="AA102" i="14" s="1"/>
  <c r="AA103" i="14" s="1"/>
  <c r="AA104" i="14" s="1"/>
  <c r="AA105" i="14" s="1"/>
  <c r="AA106" i="14" s="1"/>
  <c r="AA107" i="14" s="1"/>
  <c r="AA108" i="14" s="1"/>
  <c r="AA109" i="14" s="1"/>
  <c r="AA110" i="14" s="1"/>
  <c r="AA111" i="14" s="1"/>
  <c r="W69" i="14"/>
  <c r="AA69" i="14" s="1"/>
  <c r="AA70" i="14" s="1"/>
  <c r="AA71" i="14" s="1"/>
  <c r="AA72" i="14" s="1"/>
  <c r="AA73" i="14" s="1"/>
  <c r="AA74" i="14" s="1"/>
  <c r="AA75" i="14" s="1"/>
  <c r="AA76" i="14" s="1"/>
  <c r="AA77" i="14" s="1"/>
  <c r="AA78" i="14" s="1"/>
  <c r="AA79" i="14" s="1"/>
  <c r="AA80" i="14" s="1"/>
  <c r="AA81" i="14" s="1"/>
  <c r="AQ39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D99" i="14"/>
  <c r="AX39" i="14"/>
  <c r="C35" i="22"/>
  <c r="H5" i="22" s="1"/>
  <c r="F35" i="22"/>
  <c r="H6" i="22" s="1"/>
  <c r="AS28" i="20"/>
  <c r="AY52" i="20"/>
  <c r="AZ52" i="20" s="1"/>
  <c r="AY47" i="20"/>
  <c r="AZ47" i="20" s="1"/>
  <c r="AY50" i="20"/>
  <c r="AZ50" i="20" s="1"/>
  <c r="AY36" i="20"/>
  <c r="AZ36" i="20" s="1"/>
  <c r="AY49" i="20"/>
  <c r="AZ49" i="20" s="1"/>
  <c r="AY53" i="20"/>
  <c r="AZ53" i="20" s="1"/>
  <c r="AY51" i="20"/>
  <c r="AZ51" i="20" s="1"/>
  <c r="AY40" i="20"/>
  <c r="AZ40" i="20" s="1"/>
  <c r="AY54" i="20"/>
  <c r="AZ54" i="20" s="1"/>
  <c r="AY42" i="20"/>
  <c r="AZ42" i="20" s="1"/>
  <c r="Y21" i="20"/>
  <c r="Y22" i="20"/>
  <c r="AS29" i="20"/>
  <c r="AY37" i="20"/>
  <c r="AZ37" i="20" s="1"/>
  <c r="Y17" i="20"/>
  <c r="AY48" i="20"/>
  <c r="AZ48" i="20" s="1"/>
  <c r="AS25" i="20"/>
  <c r="AS27" i="20"/>
  <c r="AY45" i="20"/>
  <c r="AZ45" i="20" s="1"/>
  <c r="AY39" i="20"/>
  <c r="AZ39" i="20" s="1"/>
  <c r="AY43" i="20"/>
  <c r="AZ43" i="20" s="1"/>
  <c r="AY55" i="20"/>
  <c r="AZ55" i="20" s="1"/>
  <c r="Y19" i="20"/>
  <c r="AU947" i="20" s="1"/>
  <c r="AY44" i="20"/>
  <c r="AZ44" i="20" s="1"/>
  <c r="AY38" i="20"/>
  <c r="AZ38" i="20" s="1"/>
  <c r="AS26" i="20"/>
  <c r="AY46" i="20"/>
  <c r="AZ46" i="20" s="1"/>
  <c r="AS24" i="20"/>
  <c r="AY41" i="20"/>
  <c r="AZ41" i="20" s="1"/>
  <c r="AF69" i="14"/>
  <c r="X83" i="14"/>
  <c r="AE99" i="14"/>
  <c r="W113" i="14"/>
  <c r="AY39" i="14"/>
  <c r="AQ52" i="14"/>
  <c r="X113" i="14"/>
  <c r="AF99" i="14"/>
  <c r="AG30" i="20"/>
  <c r="AZ39" i="14"/>
  <c r="AR52" i="14"/>
  <c r="W83" i="14"/>
  <c r="E41" i="5"/>
  <c r="AE69" i="14"/>
  <c r="AE83" i="14" s="1"/>
  <c r="AG99" i="14"/>
  <c r="Y113" i="14"/>
  <c r="Y83" i="14"/>
  <c r="AG69" i="14"/>
  <c r="AS52" i="14"/>
  <c r="BA39" i="14"/>
  <c r="AU574" i="20" l="1"/>
  <c r="AU325" i="20"/>
  <c r="AU458" i="20"/>
  <c r="AU152" i="20"/>
  <c r="AU612" i="20"/>
  <c r="AU841" i="20"/>
  <c r="AU872" i="20"/>
  <c r="AU449" i="20"/>
  <c r="AU585" i="20"/>
  <c r="AU810" i="20"/>
  <c r="AU531" i="20"/>
  <c r="AU526" i="20"/>
  <c r="AU61" i="20"/>
  <c r="AU288" i="20"/>
  <c r="AU489" i="20"/>
  <c r="AU776" i="20"/>
  <c r="AU167" i="20"/>
  <c r="AU252" i="20"/>
  <c r="AU949" i="20"/>
  <c r="AU278" i="20"/>
  <c r="AU974" i="20"/>
  <c r="AU357" i="20"/>
  <c r="AU201" i="20"/>
  <c r="AU175" i="20"/>
  <c r="AU942" i="20"/>
  <c r="AU518" i="20"/>
  <c r="AU287" i="20"/>
  <c r="AU578" i="20"/>
  <c r="AU721" i="20"/>
  <c r="AU1021" i="20"/>
  <c r="AU35" i="20"/>
  <c r="C30" i="22"/>
  <c r="C24" i="22"/>
  <c r="C18" i="22"/>
  <c r="C31" i="22"/>
  <c r="C15" i="22"/>
  <c r="C21" i="22"/>
  <c r="C29" i="22"/>
  <c r="C25" i="22"/>
  <c r="C12" i="22"/>
  <c r="C14" i="22"/>
  <c r="C26" i="22"/>
  <c r="C19" i="22"/>
  <c r="C13" i="22"/>
  <c r="C22" i="22"/>
  <c r="C28" i="22"/>
  <c r="C27" i="22"/>
  <c r="C16" i="22"/>
  <c r="C20" i="22"/>
  <c r="C23" i="22"/>
  <c r="C17" i="22"/>
  <c r="AU459" i="20"/>
  <c r="AU718" i="20"/>
  <c r="AU379" i="20"/>
  <c r="AU893" i="20"/>
  <c r="AU435" i="20"/>
  <c r="AU1034" i="20"/>
  <c r="AU466" i="20"/>
  <c r="AU42" i="20"/>
  <c r="AU645" i="20"/>
  <c r="AU88" i="20"/>
  <c r="AU640" i="20"/>
  <c r="AU301" i="20"/>
  <c r="AU98" i="20"/>
  <c r="AU144" i="20"/>
  <c r="AU443" i="20"/>
  <c r="AU919" i="20"/>
  <c r="AU840" i="20"/>
  <c r="AU758" i="20"/>
  <c r="AU667" i="20"/>
  <c r="V84" i="14"/>
  <c r="V85" i="14" s="1"/>
  <c r="AU230" i="20"/>
  <c r="AU775" i="20"/>
  <c r="AU735" i="20"/>
  <c r="AU610" i="20"/>
  <c r="AU658" i="20"/>
  <c r="AU700" i="20"/>
  <c r="AU197" i="20"/>
  <c r="AU650" i="20"/>
  <c r="AU284" i="20"/>
  <c r="AU731" i="20"/>
  <c r="AU504" i="20"/>
  <c r="AU900" i="20"/>
  <c r="AU248" i="20"/>
  <c r="AU475" i="20"/>
  <c r="AU652" i="20"/>
  <c r="AU478" i="20"/>
  <c r="AU833" i="20"/>
  <c r="AU619" i="20"/>
  <c r="AU688" i="20"/>
  <c r="AU119" i="20"/>
  <c r="AU352" i="20"/>
  <c r="AU907" i="20"/>
  <c r="AU353" i="20"/>
  <c r="AU388" i="20"/>
  <c r="AU583" i="20"/>
  <c r="AU258" i="20"/>
  <c r="AU857" i="20"/>
  <c r="AU890" i="20"/>
  <c r="AU367" i="20"/>
  <c r="AU381" i="20"/>
  <c r="AU384" i="20"/>
  <c r="AU912" i="20"/>
  <c r="AU60" i="20"/>
  <c r="AU663" i="20"/>
  <c r="AU846" i="20"/>
  <c r="AU876" i="20"/>
  <c r="AU216" i="20"/>
  <c r="AU281" i="20"/>
  <c r="AU1015" i="20"/>
  <c r="AU421" i="20"/>
  <c r="AU393" i="20"/>
  <c r="AU420" i="20"/>
  <c r="AU511" i="20"/>
  <c r="AU256" i="20"/>
  <c r="AU1016" i="20"/>
  <c r="AU795" i="20"/>
  <c r="AU76" i="20"/>
  <c r="AU65" i="20"/>
  <c r="AU984" i="20"/>
  <c r="AU730" i="20"/>
  <c r="AU535" i="20"/>
  <c r="AU677" i="20"/>
  <c r="AU211" i="20"/>
  <c r="AU811" i="20"/>
  <c r="AU727" i="20"/>
  <c r="AU806" i="20"/>
  <c r="AU407" i="20"/>
  <c r="AU156" i="20"/>
  <c r="AU711" i="20"/>
  <c r="AU1017" i="20"/>
  <c r="AU236" i="20"/>
  <c r="AU536" i="20"/>
  <c r="AU789" i="20"/>
  <c r="AU970" i="20"/>
  <c r="AU882" i="20"/>
  <c r="AU815" i="20"/>
  <c r="AU332" i="20"/>
  <c r="AU321" i="20"/>
  <c r="AU1004" i="20"/>
  <c r="AU661" i="20"/>
  <c r="AU926" i="20"/>
  <c r="AU39" i="20"/>
  <c r="AU933" i="20"/>
  <c r="AU154" i="20"/>
  <c r="AU452" i="20"/>
  <c r="AU341" i="20"/>
  <c r="AU559" i="20"/>
  <c r="AU992" i="20"/>
  <c r="AU670" i="20"/>
  <c r="AU354" i="20"/>
  <c r="AU424" i="20"/>
  <c r="AU183" i="20"/>
  <c r="AU738" i="20"/>
  <c r="AU855" i="20"/>
  <c r="AU1032" i="20"/>
  <c r="AU41" i="20"/>
  <c r="AU822" i="20"/>
  <c r="AU1005" i="20"/>
  <c r="AU374" i="20"/>
  <c r="AU333" i="20"/>
  <c r="AU51" i="20"/>
  <c r="AU450" i="20"/>
  <c r="AU809" i="20"/>
  <c r="AU923" i="20"/>
  <c r="AU589" i="20"/>
  <c r="AU960" i="20"/>
  <c r="AU773" i="20"/>
  <c r="AU673" i="20"/>
  <c r="AU457" i="20"/>
  <c r="AU48" i="20"/>
  <c r="AU237" i="20"/>
  <c r="AU480" i="20"/>
  <c r="AU70" i="20"/>
  <c r="AU944" i="20"/>
  <c r="AU614" i="20"/>
  <c r="AU770" i="20"/>
  <c r="AU273" i="20"/>
  <c r="AU324" i="20"/>
  <c r="AU422" i="20"/>
  <c r="AU762" i="20"/>
  <c r="AU245" i="20"/>
  <c r="AU766" i="20"/>
  <c r="AU115" i="20"/>
  <c r="AU304" i="20"/>
  <c r="AU71" i="20"/>
  <c r="AU473" i="20"/>
  <c r="AU582" i="20"/>
  <c r="AU522" i="20"/>
  <c r="AU948" i="20"/>
  <c r="AU959" i="20"/>
  <c r="AU476" i="20"/>
  <c r="AU871" i="20"/>
  <c r="AU455" i="20"/>
  <c r="AU772" i="20"/>
  <c r="AU972" i="20"/>
  <c r="AU389" i="20"/>
  <c r="AU210" i="20"/>
  <c r="AU681" i="20"/>
  <c r="AU414" i="20"/>
  <c r="AU601" i="20"/>
  <c r="AU596" i="20"/>
  <c r="AU630" i="20"/>
  <c r="AU834" i="20"/>
  <c r="AU674" i="20"/>
  <c r="AU629" i="20"/>
  <c r="AU263" i="20"/>
  <c r="AU534" i="20"/>
  <c r="AU843" i="20"/>
  <c r="AU244" i="20"/>
  <c r="AU621" i="20"/>
  <c r="AU66" i="20"/>
  <c r="AU848" i="20"/>
  <c r="AU694" i="20"/>
  <c r="AU1031" i="20"/>
  <c r="AU117" i="20"/>
  <c r="AU607" i="20"/>
  <c r="AU608" i="20"/>
  <c r="AU733" i="20"/>
  <c r="AU428" i="20"/>
  <c r="AU151" i="20"/>
  <c r="AU939" i="20"/>
  <c r="AU291" i="20"/>
  <c r="AU55" i="20"/>
  <c r="AU222" i="20"/>
  <c r="AU918" i="20"/>
  <c r="AU470" i="20"/>
  <c r="AU605" i="20"/>
  <c r="AU199" i="20"/>
  <c r="AU180" i="20"/>
  <c r="AU796" i="20"/>
  <c r="AU460" i="20"/>
  <c r="AU127" i="20"/>
  <c r="AU747" i="20"/>
  <c r="AU937" i="20"/>
  <c r="AU853" i="20"/>
  <c r="AU887" i="20"/>
  <c r="AU644" i="20"/>
  <c r="AU204" i="20"/>
  <c r="AU786" i="20"/>
  <c r="AU1002" i="20"/>
  <c r="AU586" i="20"/>
  <c r="AU632" i="20"/>
  <c r="AU302" i="20"/>
  <c r="AU108" i="20"/>
  <c r="AU558" i="20"/>
  <c r="AU1010" i="20"/>
  <c r="AU240" i="20"/>
  <c r="AU877" i="20"/>
  <c r="AU415" i="20"/>
  <c r="AU394" i="20"/>
  <c r="AU370" i="20"/>
  <c r="AU243" i="20"/>
  <c r="AS30" i="20"/>
  <c r="AU790" i="20"/>
  <c r="AU234" i="20"/>
  <c r="AU909" i="20"/>
  <c r="AU148" i="20"/>
  <c r="AU289" i="20"/>
  <c r="AU771" i="20"/>
  <c r="AU448" i="20"/>
  <c r="AU633" i="20"/>
  <c r="AU417" i="20"/>
  <c r="AU929" i="20"/>
  <c r="AU343" i="20"/>
  <c r="AU722" i="20"/>
  <c r="AU52" i="20"/>
  <c r="AU964" i="20"/>
  <c r="AU646" i="20"/>
  <c r="AU803" i="20"/>
  <c r="AU96" i="20"/>
  <c r="AU672" i="20"/>
  <c r="AU103" i="20"/>
  <c r="AU832" i="20"/>
  <c r="AU878" i="20"/>
  <c r="AU468" i="20"/>
  <c r="AU958" i="20"/>
  <c r="AU587" i="20"/>
  <c r="AU114" i="20"/>
  <c r="AU438" i="20"/>
  <c r="AU603" i="20"/>
  <c r="AU186" i="20"/>
  <c r="AU86" i="20"/>
  <c r="AU429" i="20"/>
  <c r="AU1006" i="20"/>
  <c r="AU571" i="20"/>
  <c r="AU703" i="20"/>
  <c r="AU164" i="20"/>
  <c r="AU946" i="20"/>
  <c r="AU318" i="20"/>
  <c r="AU865" i="20"/>
  <c r="AU896" i="20"/>
  <c r="AU898" i="20"/>
  <c r="AU800" i="20"/>
  <c r="AU503" i="20"/>
  <c r="AU232" i="20"/>
  <c r="AU990" i="20"/>
  <c r="AU508" i="20"/>
  <c r="AU894" i="20"/>
  <c r="AU836" i="20"/>
  <c r="AU426" i="20"/>
  <c r="AU348" i="20"/>
  <c r="AU282" i="20"/>
  <c r="AU309" i="20"/>
  <c r="AU373" i="20"/>
  <c r="AU763" i="20"/>
  <c r="AU529" i="20"/>
  <c r="AU979" i="20"/>
  <c r="AU347" i="20"/>
  <c r="AU493" i="20"/>
  <c r="AU270" i="20"/>
  <c r="AU312" i="20"/>
  <c r="AU883" i="20"/>
  <c r="AU647" i="20"/>
  <c r="AU513" i="20"/>
  <c r="AU254" i="20"/>
  <c r="AU870" i="20"/>
  <c r="AU655" i="20"/>
  <c r="AU110" i="20"/>
  <c r="AU966" i="20"/>
  <c r="AU397" i="20"/>
  <c r="AU220" i="20"/>
  <c r="AU94" i="20"/>
  <c r="AU401" i="20"/>
  <c r="AU651" i="20"/>
  <c r="AU138" i="20"/>
  <c r="AU732" i="20"/>
  <c r="AU441" i="20"/>
  <c r="AU669" i="20"/>
  <c r="AU499" i="20"/>
  <c r="AU456" i="20"/>
  <c r="AU339" i="20"/>
  <c r="AU436" i="20"/>
  <c r="AU226" i="20"/>
  <c r="AU510" i="20"/>
  <c r="AU954" i="20"/>
  <c r="AU59" i="20"/>
  <c r="AU928" i="20"/>
  <c r="AU765" i="20"/>
  <c r="AU934" i="20"/>
  <c r="AU334" i="20"/>
  <c r="AU368" i="20"/>
  <c r="AU372" i="20"/>
  <c r="AU838" i="20"/>
  <c r="AU867" i="20"/>
  <c r="AU474" i="20"/>
  <c r="AU492" i="20"/>
  <c r="AU649" i="20"/>
  <c r="AU131" i="20"/>
  <c r="AU899" i="20"/>
  <c r="AU957" i="20"/>
  <c r="AU342" i="20"/>
  <c r="AU45" i="20"/>
  <c r="AU590" i="20"/>
  <c r="AU502" i="20"/>
  <c r="AU977" i="20"/>
  <c r="AU408" i="20"/>
  <c r="AU50" i="20"/>
  <c r="AU751" i="20"/>
  <c r="AU830" i="20"/>
  <c r="AU715" i="20"/>
  <c r="AU760" i="20"/>
  <c r="AU626" i="20"/>
  <c r="AU512" i="20"/>
  <c r="AU819" i="20"/>
  <c r="AU229" i="20"/>
  <c r="AU403" i="20"/>
  <c r="AU754" i="20"/>
  <c r="AU623" i="20"/>
  <c r="AU392" i="20"/>
  <c r="AU43" i="20"/>
  <c r="AU995" i="20"/>
  <c r="AU793" i="20"/>
  <c r="AU873" i="20"/>
  <c r="AU823" i="20"/>
  <c r="AU527" i="20"/>
  <c r="AU542" i="20"/>
  <c r="AU305" i="20"/>
  <c r="AU269" i="20"/>
  <c r="AU1028" i="20"/>
  <c r="AU464" i="20"/>
  <c r="AU679" i="20"/>
  <c r="AU782" i="20"/>
  <c r="AU159" i="20"/>
  <c r="AU190" i="20"/>
  <c r="AU113" i="20"/>
  <c r="AU693" i="20"/>
  <c r="AU235" i="20"/>
  <c r="AU101" i="20"/>
  <c r="AU219" i="20"/>
  <c r="AU915" i="20"/>
  <c r="AU604" i="20"/>
  <c r="AU391" i="20"/>
  <c r="AU253" i="20"/>
  <c r="AU624" i="20"/>
  <c r="AU541" i="20"/>
  <c r="AU147" i="20"/>
  <c r="AU382" i="20"/>
  <c r="AU799" i="20"/>
  <c r="AU137" i="20"/>
  <c r="AU994" i="20"/>
  <c r="AU961" i="20"/>
  <c r="AU987" i="20"/>
  <c r="AU410" i="20"/>
  <c r="AU149" i="20"/>
  <c r="AU362" i="20"/>
  <c r="AU686" i="20"/>
  <c r="AU976" i="20"/>
  <c r="AU910" i="20"/>
  <c r="AU500" i="20"/>
  <c r="AU208" i="20"/>
  <c r="AU47" i="20"/>
  <c r="AU617" i="20"/>
  <c r="AU385" i="20"/>
  <c r="AU150" i="20"/>
  <c r="AU911" i="20"/>
  <c r="AU620" i="20"/>
  <c r="AU643" i="20"/>
  <c r="AU440" i="20"/>
  <c r="AU163" i="20"/>
  <c r="AU239" i="20"/>
  <c r="AU395" i="20"/>
  <c r="AU656" i="20"/>
  <c r="AU941" i="20"/>
  <c r="AU272" i="20"/>
  <c r="AU251" i="20"/>
  <c r="AU759" i="20"/>
  <c r="AU376" i="20"/>
  <c r="AU355" i="20"/>
  <c r="AU595" i="20"/>
  <c r="AU989" i="20"/>
  <c r="AU1027" i="20"/>
  <c r="AU764" i="20"/>
  <c r="AU402" i="20"/>
  <c r="AU653" i="20"/>
  <c r="AU817" i="20"/>
  <c r="AU215" i="20"/>
  <c r="AU807" i="20"/>
  <c r="AU472" i="20"/>
  <c r="AU320" i="20"/>
  <c r="AU300" i="20"/>
  <c r="AU903" i="20"/>
  <c r="AU133" i="20"/>
  <c r="AU218" i="20"/>
  <c r="AU551" i="20"/>
  <c r="AU892" i="20"/>
  <c r="AU561" i="20"/>
  <c r="AU467" i="20"/>
  <c r="AU195" i="20"/>
  <c r="AU361" i="20"/>
  <c r="AU471" i="20"/>
  <c r="AU359" i="20"/>
  <c r="AU509" i="20"/>
  <c r="AU161" i="20"/>
  <c r="AU481" i="20"/>
  <c r="AU726" i="20"/>
  <c r="AU416" i="20"/>
  <c r="AU265" i="20"/>
  <c r="AU1019" i="20"/>
  <c r="AU485" i="20"/>
  <c r="AU1012" i="20"/>
  <c r="AU323" i="20"/>
  <c r="AU166" i="20"/>
  <c r="AU495" i="20"/>
  <c r="AU573" i="20"/>
  <c r="AU58" i="20"/>
  <c r="AU371" i="20"/>
  <c r="AU122" i="20"/>
  <c r="AU584" i="20"/>
  <c r="AU639" i="20"/>
  <c r="AU224" i="20"/>
  <c r="AU905" i="20"/>
  <c r="AU854" i="20"/>
  <c r="AU213" i="20"/>
  <c r="AU505" i="20"/>
  <c r="AU749" i="20"/>
  <c r="AU641" i="20"/>
  <c r="AU902" i="20"/>
  <c r="AU692" i="20"/>
  <c r="AU315" i="20"/>
  <c r="AU714" i="20"/>
  <c r="AU983" i="20"/>
  <c r="AU593" i="20"/>
  <c r="AU555" i="20"/>
  <c r="AU712" i="20"/>
  <c r="AU132" i="20"/>
  <c r="AU227" i="20"/>
  <c r="AU488" i="20"/>
  <c r="AU611" i="20"/>
  <c r="AU158" i="20"/>
  <c r="AU178" i="20"/>
  <c r="AU141" i="20"/>
  <c r="AU820" i="20"/>
  <c r="AU1026" i="20"/>
  <c r="AU97" i="20"/>
  <c r="AU550" i="20"/>
  <c r="AU683" i="20"/>
  <c r="AU628" i="20"/>
  <c r="AU84" i="20"/>
  <c r="AU980" i="20"/>
  <c r="AU576" i="20"/>
  <c r="AU260" i="20"/>
  <c r="AU720" i="20"/>
  <c r="AU821" i="20"/>
  <c r="AU299" i="20"/>
  <c r="AU1008" i="20"/>
  <c r="AU802" i="20"/>
  <c r="AU259" i="20"/>
  <c r="AU710" i="20"/>
  <c r="AU398" i="20"/>
  <c r="AU805" i="20"/>
  <c r="AU827" i="20"/>
  <c r="AU93" i="20"/>
  <c r="AU671" i="20"/>
  <c r="AU185" i="20"/>
  <c r="AU146" i="20"/>
  <c r="AU463" i="20"/>
  <c r="AU654" i="20"/>
  <c r="AU879" i="20"/>
  <c r="AU743" i="20"/>
  <c r="AU659" i="20"/>
  <c r="AU562" i="20"/>
  <c r="AU369" i="20"/>
  <c r="AU112" i="20"/>
  <c r="AU182" i="20"/>
  <c r="AU140" i="20"/>
  <c r="AU625" i="20"/>
  <c r="AU430" i="20"/>
  <c r="AU223" i="20"/>
  <c r="AU737" i="20"/>
  <c r="AU1033" i="20"/>
  <c r="AU825" i="20"/>
  <c r="AU275" i="20"/>
  <c r="AU102" i="20"/>
  <c r="AU1007" i="20"/>
  <c r="AU118" i="20"/>
  <c r="AU814" i="20"/>
  <c r="AU292" i="20"/>
  <c r="AU716" i="20"/>
  <c r="AU99" i="20"/>
  <c r="AU701" i="20"/>
  <c r="AU936" i="20"/>
  <c r="AU63" i="20"/>
  <c r="AU798" i="20"/>
  <c r="AU615" i="20"/>
  <c r="AU514" i="20"/>
  <c r="AU54" i="20"/>
  <c r="AU852" i="20"/>
  <c r="AU306" i="20"/>
  <c r="AU862" i="20"/>
  <c r="AU198" i="20"/>
  <c r="AU202" i="20"/>
  <c r="AU725" i="20"/>
  <c r="AU940" i="20"/>
  <c r="AU143" i="20"/>
  <c r="AU563" i="20"/>
  <c r="AU575" i="20"/>
  <c r="AU486" i="20"/>
  <c r="AU736" i="20"/>
  <c r="AU432" i="20"/>
  <c r="AU78" i="20"/>
  <c r="AU350" i="20"/>
  <c r="AU545" i="20"/>
  <c r="AU704" i="20"/>
  <c r="AU241" i="20"/>
  <c r="AU525" i="20"/>
  <c r="AU92" i="20"/>
  <c r="AU349" i="20"/>
  <c r="AU134" i="20"/>
  <c r="AU839" i="20"/>
  <c r="AU982" i="20"/>
  <c r="AU418" i="20"/>
  <c r="AU539" i="20"/>
  <c r="AU184" i="20"/>
  <c r="AU174" i="20"/>
  <c r="AU540" i="20"/>
  <c r="AU963" i="20"/>
  <c r="AU130" i="20"/>
  <c r="AU950" i="20"/>
  <c r="AU1023" i="20"/>
  <c r="AU160" i="20"/>
  <c r="AU193" i="20"/>
  <c r="AU214" i="20"/>
  <c r="AU746" i="20"/>
  <c r="AU556" i="20"/>
  <c r="AU423" i="20"/>
  <c r="AU246" i="20"/>
  <c r="AU170" i="20"/>
  <c r="AU829" i="20"/>
  <c r="AU1024" i="20"/>
  <c r="AU494" i="20"/>
  <c r="AU609" i="20"/>
  <c r="AU69" i="20"/>
  <c r="AU74" i="20"/>
  <c r="AU660" i="20"/>
  <c r="AU364" i="20"/>
  <c r="AU861" i="20"/>
  <c r="AU179" i="20"/>
  <c r="AU262" i="20"/>
  <c r="AU360" i="20"/>
  <c r="AU326" i="20"/>
  <c r="AU340" i="20"/>
  <c r="AU172" i="20"/>
  <c r="AU57" i="20"/>
  <c r="AU588" i="20"/>
  <c r="AU169" i="20"/>
  <c r="AU657" i="20"/>
  <c r="AU171" i="20"/>
  <c r="AU81" i="20"/>
  <c r="AU868" i="20"/>
  <c r="AU366" i="20"/>
  <c r="AU741" i="20"/>
  <c r="AU261" i="20"/>
  <c r="AU851" i="20"/>
  <c r="AU922" i="20"/>
  <c r="AU1009" i="20"/>
  <c r="AU591" i="20"/>
  <c r="AU155" i="20"/>
  <c r="AU177" i="20"/>
  <c r="AU537" i="20"/>
  <c r="AU875" i="20"/>
  <c r="AU845" i="20"/>
  <c r="AU294" i="20"/>
  <c r="AU792" i="20"/>
  <c r="AU897" i="20"/>
  <c r="AU238" i="20"/>
  <c r="AU742" i="20"/>
  <c r="AU191" i="20"/>
  <c r="AU572" i="20"/>
  <c r="AU107" i="20"/>
  <c r="AU91" i="20"/>
  <c r="AU788" i="20"/>
  <c r="AU330" i="20"/>
  <c r="AU699" i="20"/>
  <c r="AU969" i="20"/>
  <c r="AU729" i="20"/>
  <c r="AU998" i="20"/>
  <c r="AU801" i="20"/>
  <c r="AU724" i="20"/>
  <c r="AU685" i="20"/>
  <c r="AU85" i="20"/>
  <c r="AU547" i="20"/>
  <c r="AU927" i="20"/>
  <c r="AU548" i="20"/>
  <c r="AU83" i="20"/>
  <c r="AU627" i="20"/>
  <c r="AU125" i="20"/>
  <c r="AU316" i="20"/>
  <c r="AU283" i="20"/>
  <c r="AU100" i="20"/>
  <c r="AU412" i="20"/>
  <c r="AU662" i="20"/>
  <c r="AU128" i="20"/>
  <c r="AU189" i="20"/>
  <c r="AU187" i="20"/>
  <c r="AU544" i="20"/>
  <c r="AU82" i="20"/>
  <c r="AU277" i="20"/>
  <c r="AU813" i="20"/>
  <c r="AU173" i="20"/>
  <c r="AU483" i="20"/>
  <c r="AU487" i="20"/>
  <c r="AU783" i="20"/>
  <c r="AU689" i="20"/>
  <c r="AU404" i="20"/>
  <c r="AU68" i="20"/>
  <c r="AU952" i="20"/>
  <c r="AU520" i="20"/>
  <c r="AU280" i="20"/>
  <c r="AU913" i="20"/>
  <c r="AU506" i="20"/>
  <c r="AU637" i="20"/>
  <c r="AU859" i="20"/>
  <c r="AU313" i="20"/>
  <c r="AU880" i="20"/>
  <c r="AU924" i="20"/>
  <c r="AU36" i="20"/>
  <c r="AU881" i="20"/>
  <c r="AU794" i="20"/>
  <c r="AU745" i="20"/>
  <c r="AU308" i="20"/>
  <c r="AU581" i="20"/>
  <c r="AU787" i="20"/>
  <c r="AU874" i="20"/>
  <c r="AU400" i="20"/>
  <c r="AU1011" i="20"/>
  <c r="AU399" i="20"/>
  <c r="AU123" i="20"/>
  <c r="AU642" i="20"/>
  <c r="AU756" i="20"/>
  <c r="AU565" i="20"/>
  <c r="AU255" i="20"/>
  <c r="AU740" i="20"/>
  <c r="AU666" i="20"/>
  <c r="AU600" i="20"/>
  <c r="AU1020" i="20"/>
  <c r="AU543" i="20"/>
  <c r="AU444" i="20"/>
  <c r="AU831" i="20"/>
  <c r="AU345" i="20"/>
  <c r="AU981" i="20"/>
  <c r="AU89" i="20"/>
  <c r="AU445" i="20"/>
  <c r="AU212" i="20"/>
  <c r="AU889" i="20"/>
  <c r="AU863" i="20"/>
  <c r="AU945" i="20"/>
  <c r="AU962" i="20"/>
  <c r="AU162" i="20"/>
  <c r="AU411" i="20"/>
  <c r="AU293" i="20"/>
  <c r="AU380" i="20"/>
  <c r="AU580" i="20"/>
  <c r="AU419" i="20"/>
  <c r="AU194" i="20"/>
  <c r="AU1013" i="20"/>
  <c r="AU465" i="20"/>
  <c r="AU80" i="20"/>
  <c r="AU906" i="20"/>
  <c r="AU847" i="20"/>
  <c r="AU377" i="20"/>
  <c r="AU264" i="20"/>
  <c r="AU328" i="20"/>
  <c r="AU111" i="20"/>
  <c r="AU1003" i="20"/>
  <c r="AU579" i="20"/>
  <c r="AU64" i="20"/>
  <c r="AU886" i="20"/>
  <c r="AU205" i="20"/>
  <c r="AU1025" i="20"/>
  <c r="AU816" i="20"/>
  <c r="AU484" i="20"/>
  <c r="AU818" i="20"/>
  <c r="AU930" i="20"/>
  <c r="AU723" i="20"/>
  <c r="AU95" i="20"/>
  <c r="AU856" i="20"/>
  <c r="AU753" i="20"/>
  <c r="AU120" i="20"/>
  <c r="AU90" i="20"/>
  <c r="AU217" i="20"/>
  <c r="AU953" i="20"/>
  <c r="AU684" i="20"/>
  <c r="AU618" i="20"/>
  <c r="AU916" i="20"/>
  <c r="AU914" i="20"/>
  <c r="AU331" i="20"/>
  <c r="AU921" i="20"/>
  <c r="AU225" i="20"/>
  <c r="AU785" i="20"/>
  <c r="AU917" i="20"/>
  <c r="AU157" i="20"/>
  <c r="AU165" i="20"/>
  <c r="AU728" i="20"/>
  <c r="AU975" i="20"/>
  <c r="AU755" i="20"/>
  <c r="AU634" i="20"/>
  <c r="AU516" i="20"/>
  <c r="AU517" i="20"/>
  <c r="AU592" i="20"/>
  <c r="AU168" i="20"/>
  <c r="AU142" i="20"/>
  <c r="AU192" i="20"/>
  <c r="AU566" i="20"/>
  <c r="AU973" i="20"/>
  <c r="AU860" i="20"/>
  <c r="AU594" i="20"/>
  <c r="AU337" i="20"/>
  <c r="AU200" i="20"/>
  <c r="AU885" i="20"/>
  <c r="AU322" i="20"/>
  <c r="AU895" i="20"/>
  <c r="AU247" i="20"/>
  <c r="AU431" i="20"/>
  <c r="AU956" i="20"/>
  <c r="AU779" i="20"/>
  <c r="AU978" i="20"/>
  <c r="AU784" i="20"/>
  <c r="AU524" i="20"/>
  <c r="AU437" i="20"/>
  <c r="AU203" i="20"/>
  <c r="AU991" i="20"/>
  <c r="AU901" i="20"/>
  <c r="AU1018" i="20"/>
  <c r="AU139" i="20"/>
  <c r="AU719" i="20"/>
  <c r="AU296" i="20"/>
  <c r="AU454" i="20"/>
  <c r="AU38" i="20"/>
  <c r="AU920" i="20"/>
  <c r="AU965" i="20"/>
  <c r="AU552" i="20"/>
  <c r="AU598" i="20"/>
  <c r="AU105" i="20"/>
  <c r="AU908" i="20"/>
  <c r="AU250" i="20"/>
  <c r="AU769" i="20"/>
  <c r="AU648" i="20"/>
  <c r="AU233" i="20"/>
  <c r="AU717" i="20"/>
  <c r="AU451" i="20"/>
  <c r="AU310" i="20"/>
  <c r="AU290" i="20"/>
  <c r="AU713" i="20"/>
  <c r="AU553" i="20"/>
  <c r="AU121" i="20"/>
  <c r="AU777" i="20"/>
  <c r="AU791" i="20"/>
  <c r="AU390" i="20"/>
  <c r="AU1001" i="20"/>
  <c r="AU864" i="20"/>
  <c r="AU935" i="20"/>
  <c r="AU554" i="20"/>
  <c r="AU303" i="20"/>
  <c r="AU597" i="20"/>
  <c r="AU425" i="20"/>
  <c r="AU176" i="20"/>
  <c r="AU268" i="20"/>
  <c r="AU365" i="20"/>
  <c r="AU955" i="20"/>
  <c r="AU482" i="20"/>
  <c r="AU135" i="20"/>
  <c r="AU757" i="20"/>
  <c r="AU993" i="20"/>
  <c r="AU314" i="20"/>
  <c r="AU427" i="20"/>
  <c r="AU602" i="20"/>
  <c r="AU858" i="20"/>
  <c r="AU925" i="20"/>
  <c r="AU469" i="20"/>
  <c r="AU778" i="20"/>
  <c r="AU266" i="20"/>
  <c r="AU697" i="20"/>
  <c r="AU616" i="20"/>
  <c r="AU319" i="20"/>
  <c r="AU752" i="20"/>
  <c r="AU549" i="20"/>
  <c r="AU1030" i="20"/>
  <c r="AU295" i="20"/>
  <c r="AU888" i="20"/>
  <c r="AU49" i="20"/>
  <c r="AU682" i="20"/>
  <c r="AU231" i="20"/>
  <c r="AU690" i="20"/>
  <c r="AU675" i="20"/>
  <c r="AU307" i="20"/>
  <c r="AU356" i="20"/>
  <c r="AU734" i="20"/>
  <c r="AU378" i="20"/>
  <c r="AU335" i="20"/>
  <c r="AU447" i="20"/>
  <c r="AU842" i="20"/>
  <c r="AU564" i="20"/>
  <c r="AU528" i="20"/>
  <c r="AU808" i="20"/>
  <c r="AU850" i="20"/>
  <c r="AU781" i="20"/>
  <c r="AU866" i="20"/>
  <c r="AU774" i="20"/>
  <c r="AU413" i="20"/>
  <c r="AU999" i="20"/>
  <c r="AU37" i="20"/>
  <c r="AU826" i="20"/>
  <c r="AU477" i="20"/>
  <c r="AU257" i="20"/>
  <c r="AU951" i="20"/>
  <c r="AU706" i="20"/>
  <c r="AU53" i="20"/>
  <c r="AU461" i="20"/>
  <c r="AU938" i="20"/>
  <c r="AU971" i="20"/>
  <c r="AU221" i="20"/>
  <c r="AU358" i="20"/>
  <c r="AU104" i="20"/>
  <c r="AU317" i="20"/>
  <c r="AU442" i="20"/>
  <c r="AU676" i="20"/>
  <c r="AU405" i="20"/>
  <c r="AU631" i="20"/>
  <c r="AU804" i="20"/>
  <c r="AU678" i="20"/>
  <c r="AU363" i="20"/>
  <c r="AU75" i="20"/>
  <c r="AU622" i="20"/>
  <c r="AU748" i="20"/>
  <c r="AU523" i="20"/>
  <c r="AU498" i="20"/>
  <c r="AU129" i="20"/>
  <c r="AU62" i="20"/>
  <c r="AU490" i="20"/>
  <c r="AU707" i="20"/>
  <c r="AU276" i="20"/>
  <c r="AU491" i="20"/>
  <c r="AU383" i="20"/>
  <c r="AU46" i="20"/>
  <c r="AU844" i="20"/>
  <c r="AU705" i="20"/>
  <c r="AU996" i="20"/>
  <c r="AU209" i="20"/>
  <c r="AU557" i="20"/>
  <c r="AU636" i="20"/>
  <c r="AU375" i="20"/>
  <c r="AU767" i="20"/>
  <c r="AU570" i="20"/>
  <c r="AU228" i="20"/>
  <c r="AU1014" i="20"/>
  <c r="AU515" i="20"/>
  <c r="AU73" i="20"/>
  <c r="AU206" i="20"/>
  <c r="AU329" i="20"/>
  <c r="AU709" i="20"/>
  <c r="AU828" i="20"/>
  <c r="AU698" i="20"/>
  <c r="AU346" i="20"/>
  <c r="AU145" i="20"/>
  <c r="AU519" i="20"/>
  <c r="AU274" i="20"/>
  <c r="AU968" i="20"/>
  <c r="AU453" i="20"/>
  <c r="AU396" i="20"/>
  <c r="AU668" i="20"/>
  <c r="AU568" i="20"/>
  <c r="AU67" i="20"/>
  <c r="AU560" i="20"/>
  <c r="AU338" i="20"/>
  <c r="AU351" i="20"/>
  <c r="AU297" i="20"/>
  <c r="AU691" i="20"/>
  <c r="AU1000" i="20"/>
  <c r="AU891" i="20"/>
  <c r="AU521" i="20"/>
  <c r="AU943" i="20"/>
  <c r="AU780" i="20"/>
  <c r="AU196" i="20"/>
  <c r="AU79" i="20"/>
  <c r="AU599" i="20"/>
  <c r="AU638" i="20"/>
  <c r="AU496" i="20"/>
  <c r="AU750" i="20"/>
  <c r="AU446" i="20"/>
  <c r="AU136" i="20"/>
  <c r="AU530" i="20"/>
  <c r="AU207" i="20"/>
  <c r="AU242" i="20"/>
  <c r="AU298" i="20"/>
  <c r="AU768" i="20"/>
  <c r="AU687" i="20"/>
  <c r="AU124" i="20"/>
  <c r="AU613" i="20"/>
  <c r="AU569" i="20"/>
  <c r="AU577" i="20"/>
  <c r="AU271" i="20"/>
  <c r="AU56" i="20"/>
  <c r="AU188" i="20"/>
  <c r="AU680" i="20"/>
  <c r="AU702" i="20"/>
  <c r="AU439" i="20"/>
  <c r="AU87" i="20"/>
  <c r="AU665" i="20"/>
  <c r="AU988" i="20"/>
  <c r="AU462" i="20"/>
  <c r="AU153" i="20"/>
  <c r="AU761" i="20"/>
  <c r="AU869" i="20"/>
  <c r="AU409" i="20"/>
  <c r="AU181" i="20"/>
  <c r="AU433" i="20"/>
  <c r="AU985" i="20"/>
  <c r="AU635" i="20"/>
  <c r="AU40" i="20"/>
  <c r="AU327" i="20"/>
  <c r="AU479" i="20"/>
  <c r="AU744" i="20"/>
  <c r="AU386" i="20"/>
  <c r="AU708" i="20"/>
  <c r="AU739" i="20"/>
  <c r="AU606" i="20"/>
  <c r="AU44" i="20"/>
  <c r="AU546" i="20"/>
  <c r="AU1029" i="20"/>
  <c r="AU285" i="20"/>
  <c r="AU824" i="20"/>
  <c r="AU249" i="20"/>
  <c r="AU567" i="20"/>
  <c r="AU797" i="20"/>
  <c r="AU931" i="20"/>
  <c r="AU696" i="20"/>
  <c r="AU837" i="20"/>
  <c r="AU279" i="20"/>
  <c r="AU986" i="20"/>
  <c r="AU695" i="20"/>
  <c r="AU532" i="20"/>
  <c r="AU126" i="20"/>
  <c r="AU501" i="20"/>
  <c r="AU77" i="20"/>
  <c r="AU109" i="20"/>
  <c r="AU267" i="20"/>
  <c r="AU1022" i="20"/>
  <c r="AU533" i="20"/>
  <c r="AU538" i="20"/>
  <c r="AU387" i="20"/>
  <c r="AU497" i="20"/>
  <c r="AU336" i="20"/>
  <c r="AU286" i="20"/>
  <c r="AU507" i="20"/>
  <c r="AU884" i="20"/>
  <c r="AU434" i="20"/>
  <c r="AU116" i="20"/>
  <c r="AU106" i="20"/>
  <c r="AU311" i="20"/>
  <c r="AU904" i="20"/>
  <c r="AU406" i="20"/>
  <c r="AU849" i="20"/>
  <c r="AU72" i="20"/>
  <c r="AU664" i="20"/>
  <c r="AU812" i="20"/>
  <c r="AU967" i="20"/>
  <c r="AU997" i="20"/>
  <c r="AU344" i="20"/>
  <c r="AU932" i="20"/>
  <c r="AU835" i="20"/>
  <c r="AZ57" i="20"/>
  <c r="P60" i="14"/>
  <c r="P61" i="14" s="1"/>
  <c r="Z9" i="14"/>
  <c r="Z10" i="14" s="1"/>
  <c r="O60" i="14"/>
  <c r="O61" i="14" s="1"/>
  <c r="AB9" i="14"/>
  <c r="AB10" i="14" s="1"/>
  <c r="AA9" i="14"/>
  <c r="AA10" i="14" s="1"/>
  <c r="AD9" i="14"/>
  <c r="AD10" i="14" s="1"/>
  <c r="AE9" i="14"/>
  <c r="AE10" i="14" s="1"/>
  <c r="AC9" i="14"/>
  <c r="AC10" i="14" s="1"/>
  <c r="X84" i="14"/>
  <c r="X85" i="14" s="1"/>
  <c r="E3" i="22" l="1"/>
  <c r="E6" i="22" l="1"/>
  <c r="H3" i="22" l="1"/>
  <c r="E7" i="22"/>
  <c r="E8" i="22" l="1"/>
  <c r="K25" i="22"/>
  <c r="K26" i="22" s="1"/>
  <c r="E5" i="22"/>
  <c r="D16" i="22" l="1"/>
  <c r="E16" i="22" s="1"/>
  <c r="D15" i="22"/>
  <c r="E15" i="22" s="1"/>
  <c r="D13" i="22"/>
  <c r="E13" i="22" s="1"/>
  <c r="D17" i="22"/>
  <c r="E17" i="22" s="1"/>
  <c r="D14" i="22"/>
  <c r="E14" i="22" s="1"/>
  <c r="D12" i="22"/>
  <c r="E12" i="22" s="1"/>
  <c r="F12" i="22" l="1"/>
  <c r="G12" i="22"/>
  <c r="F14" i="22"/>
  <c r="G14" i="22"/>
  <c r="F17" i="22"/>
  <c r="G17" i="22"/>
  <c r="F16" i="22"/>
  <c r="G16" i="22"/>
  <c r="G13" i="22"/>
  <c r="F13" i="22"/>
  <c r="F15" i="22"/>
  <c r="G15" i="22"/>
  <c r="H16" i="22" l="1"/>
  <c r="H13" i="22"/>
  <c r="H14" i="22"/>
  <c r="H15" i="22"/>
  <c r="H17" i="22"/>
  <c r="H12" i="22"/>
  <c r="D18" i="22" l="1"/>
  <c r="D21" i="22"/>
  <c r="D23" i="22"/>
  <c r="F23" i="22" s="1"/>
  <c r="D20" i="22"/>
  <c r="D19" i="22"/>
  <c r="D22" i="22"/>
  <c r="E20" i="22" l="1"/>
  <c r="G20" i="22" s="1"/>
  <c r="H20" i="22" s="1"/>
  <c r="E22" i="22"/>
  <c r="G22" i="22" s="1"/>
  <c r="H22" i="22" s="1"/>
  <c r="E19" i="22"/>
  <c r="G19" i="22" s="1"/>
  <c r="H19" i="22" s="1"/>
  <c r="E23" i="22"/>
  <c r="G23" i="22" s="1"/>
  <c r="H23" i="22" s="1"/>
  <c r="E21" i="22"/>
  <c r="G21" i="22" s="1"/>
  <c r="H21" i="22" s="1"/>
  <c r="E18" i="22"/>
  <c r="G18" i="22" s="1"/>
  <c r="H18" i="22" s="1"/>
  <c r="D24" i="22" s="1"/>
  <c r="F18" i="22"/>
  <c r="F22" i="22"/>
  <c r="F21" i="22"/>
  <c r="D30" i="22"/>
  <c r="D26" i="22"/>
  <c r="F20" i="22"/>
  <c r="D29" i="22"/>
  <c r="D28" i="22"/>
  <c r="F19" i="22"/>
  <c r="D25" i="22"/>
  <c r="D27" i="22"/>
  <c r="E24" i="22" l="1"/>
  <c r="G24" i="22" s="1"/>
  <c r="H24" i="22" s="1"/>
  <c r="F24" i="22"/>
  <c r="E27" i="22"/>
  <c r="G27" i="22" s="1"/>
  <c r="H27" i="22" s="1"/>
  <c r="E30" i="22"/>
  <c r="G30" i="22" s="1"/>
  <c r="H30" i="22" s="1"/>
  <c r="E29" i="22"/>
  <c r="G29" i="22" s="1"/>
  <c r="H29" i="22" s="1"/>
  <c r="E25" i="22"/>
  <c r="G25" i="22" s="1"/>
  <c r="H25" i="22" s="1"/>
  <c r="E28" i="22"/>
  <c r="G28" i="22" s="1"/>
  <c r="H28" i="22" s="1"/>
  <c r="E26" i="22"/>
  <c r="G26" i="22" s="1"/>
  <c r="H26" i="22" s="1"/>
  <c r="F26" i="22"/>
  <c r="F27" i="22"/>
  <c r="F30" i="22"/>
  <c r="F25" i="22"/>
  <c r="F29" i="22"/>
  <c r="D31" i="22"/>
  <c r="F28" i="22"/>
  <c r="E31" i="22" l="1"/>
  <c r="G31" i="22" s="1"/>
  <c r="H31" i="22" s="1"/>
  <c r="F31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10% surface pressure loss</t>
        </r>
      </text>
    </comment>
    <comment ref="B1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1 bar equals 100 000 Pa or N/m2 </t>
        </r>
      </text>
    </comment>
    <comment ref="A1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0% losses in coupling between driver and pump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D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current policies, middle points interpolated</t>
        </r>
      </text>
    </comment>
    <comment ref="E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new policies, middle points interpolated</t>
        </r>
      </text>
    </comment>
    <comment ref="F4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Using International Energy agency forecast up to 2040 scenario of sustainable development, middle points interpolated</t>
        </r>
      </text>
    </comment>
    <comment ref="O4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average cost of injection and production handling without fuel costs</t>
        </r>
      </text>
    </comment>
    <comment ref="P4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average cost of injection and production handling without fuel costs</t>
        </r>
      </text>
    </comment>
    <comment ref="R2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  <comment ref="R5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  <comment ref="R8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careful with scenario selection only 1 per row case. Then vary discount rates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D2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55 C considering geothermal gradient of 30C every km and 1 km depth</t>
        </r>
      </text>
    </comment>
    <comment ref="G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75C for gas separation</t>
        </r>
      </text>
    </comment>
    <comment ref="AL53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Formula not reusable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at 1 atm 55 C</t>
        </r>
      </text>
    </comment>
    <comment ref="E3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scenario 2 new policies
8% discount rate</t>
        </r>
      </text>
    </comment>
    <comment ref="G31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Considering Energy from electricity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B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For the European Union inclusive taxes (energie site, 0.06 €+ 0.12 € (tax) + 0.035 € (VAT))   we obtain 0.215 €/ kW-hr</t>
        </r>
      </text>
    </comment>
    <comment ref="K4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Not including enex! check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B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Price mean from Brownian motion simmulations</t>
        </r>
      </text>
    </comment>
    <comment ref="D1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Value of investment opportunity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F9 key recalculates the 1000 iteration runs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 Soza Cisneros</author>
  </authors>
  <commentList>
    <comment ref="A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Efra Soza Cisneros:</t>
        </r>
        <r>
          <rPr>
            <sz val="9"/>
            <color indexed="81"/>
            <rFont val="Tahoma"/>
            <family val="2"/>
          </rPr>
          <t xml:space="preserve">
F9 key recalculates the 1000 iteration runs and replots</t>
        </r>
      </text>
    </comment>
  </commentList>
</comments>
</file>

<file path=xl/sharedStrings.xml><?xml version="1.0" encoding="utf-8"?>
<sst xmlns="http://schemas.openxmlformats.org/spreadsheetml/2006/main" count="697" uniqueCount="442">
  <si>
    <t>Depth</t>
  </si>
  <si>
    <t>m</t>
  </si>
  <si>
    <t>Injection rate</t>
  </si>
  <si>
    <t>m3/day</t>
  </si>
  <si>
    <t>X8</t>
  </si>
  <si>
    <t>BHP</t>
  </si>
  <si>
    <t>bar</t>
  </si>
  <si>
    <t>to</t>
  </si>
  <si>
    <t>almost constant lowest</t>
  </si>
  <si>
    <t>Wellhead injection P</t>
  </si>
  <si>
    <t>Pump discharge pressure</t>
  </si>
  <si>
    <t>psi</t>
  </si>
  <si>
    <t>Total</t>
  </si>
  <si>
    <t>BPD</t>
  </si>
  <si>
    <t>Hydraulic horse power</t>
  </si>
  <si>
    <t>Brake horse power</t>
  </si>
  <si>
    <t>Pump efficiency</t>
  </si>
  <si>
    <t>hp</t>
  </si>
  <si>
    <t>Water density</t>
  </si>
  <si>
    <t>kg/m3</t>
  </si>
  <si>
    <t>sg</t>
  </si>
  <si>
    <t>gpm</t>
  </si>
  <si>
    <t>Pump power requirement</t>
  </si>
  <si>
    <t>m3/s</t>
  </si>
  <si>
    <t>m3/hr</t>
  </si>
  <si>
    <t>W</t>
  </si>
  <si>
    <t>kW</t>
  </si>
  <si>
    <t>Data</t>
  </si>
  <si>
    <t>Calculated</t>
  </si>
  <si>
    <t>Ha for suction</t>
  </si>
  <si>
    <t>equivalent head</t>
  </si>
  <si>
    <t>L suction</t>
  </si>
  <si>
    <t>ft</t>
  </si>
  <si>
    <t>V</t>
  </si>
  <si>
    <t>N</t>
  </si>
  <si>
    <t>C</t>
  </si>
  <si>
    <t>K</t>
  </si>
  <si>
    <t>D suction</t>
  </si>
  <si>
    <t>in</t>
  </si>
  <si>
    <t>ft/s</t>
  </si>
  <si>
    <t>rpm</t>
  </si>
  <si>
    <t>Volume for t</t>
  </si>
  <si>
    <t>t for suction</t>
  </si>
  <si>
    <t>hrs</t>
  </si>
  <si>
    <t>m3</t>
  </si>
  <si>
    <t>Pore Volume</t>
  </si>
  <si>
    <t>OIP</t>
  </si>
  <si>
    <t>Variables</t>
  </si>
  <si>
    <t>Layer Thickness (m)</t>
  </si>
  <si>
    <t>Depth (m)</t>
  </si>
  <si>
    <t>Water density (kg/m^3)</t>
  </si>
  <si>
    <t>Oil density (kg/m^3)</t>
  </si>
  <si>
    <t>Pattern time (yrs)</t>
  </si>
  <si>
    <t>Time (day)</t>
  </si>
  <si>
    <t>fw</t>
  </si>
  <si>
    <t>WiD</t>
  </si>
  <si>
    <t>RF</t>
  </si>
  <si>
    <t>BHP_1</t>
  </si>
  <si>
    <t>BHP_2</t>
  </si>
  <si>
    <t>BHP_3</t>
  </si>
  <si>
    <t>BHP_4</t>
  </si>
  <si>
    <t>BHP_5</t>
  </si>
  <si>
    <t>BHP_6</t>
  </si>
  <si>
    <t>BHP_7</t>
  </si>
  <si>
    <t>BHP_8(bar)</t>
  </si>
  <si>
    <t>delP</t>
  </si>
  <si>
    <t>Injrate1</t>
  </si>
  <si>
    <t>injrate2</t>
  </si>
  <si>
    <t>Injrate3</t>
  </si>
  <si>
    <t>Injrate4</t>
  </si>
  <si>
    <t>Injrate5</t>
  </si>
  <si>
    <t>Injrate6</t>
  </si>
  <si>
    <t>Injrate7</t>
  </si>
  <si>
    <t>inj rate8 (m3/day)</t>
  </si>
  <si>
    <t>Qo (m3/d)</t>
  </si>
  <si>
    <t>Qo (m3/s)</t>
  </si>
  <si>
    <t>Qo (m3)</t>
  </si>
  <si>
    <t>inj vol (m3)</t>
  </si>
  <si>
    <t>cum oil (m3)</t>
  </si>
  <si>
    <t>cum water (m3)</t>
  </si>
  <si>
    <t>m^3 in barrel oil</t>
  </si>
  <si>
    <t>DeltaP0 (Pa)</t>
  </si>
  <si>
    <t>Porosity</t>
  </si>
  <si>
    <t>Seconds in a year</t>
  </si>
  <si>
    <t>E reverse osmosis (kJ/kg)</t>
  </si>
  <si>
    <t>5kwh/m3</t>
  </si>
  <si>
    <t>Oil exergy (kJ/kg)</t>
  </si>
  <si>
    <t>art lift</t>
  </si>
  <si>
    <t>kWh/kg crude</t>
  </si>
  <si>
    <t>kJ/kg crude</t>
  </si>
  <si>
    <t>pump_eff</t>
  </si>
  <si>
    <t>oil transport to refinery</t>
  </si>
  <si>
    <t>J/kg-km</t>
  </si>
  <si>
    <t>distance to refinery</t>
  </si>
  <si>
    <t>km</t>
  </si>
  <si>
    <t>transport exergy</t>
  </si>
  <si>
    <t>kJ/kg</t>
  </si>
  <si>
    <t>heat capacity of oil</t>
  </si>
  <si>
    <t>kJ/kg-K</t>
  </si>
  <si>
    <t>temp diff</t>
  </si>
  <si>
    <t>heating exergy</t>
  </si>
  <si>
    <t>CO2 emission (electicity)</t>
  </si>
  <si>
    <t>kg CO2/MWh</t>
  </si>
  <si>
    <t>otherenergy consumed</t>
  </si>
  <si>
    <t>total energy</t>
  </si>
  <si>
    <t>fractionlost water</t>
  </si>
  <si>
    <t>kgco2/mwh</t>
  </si>
  <si>
    <t>Revenues</t>
  </si>
  <si>
    <t>Year</t>
  </si>
  <si>
    <t>Expenses</t>
  </si>
  <si>
    <t>Operating costs ($ dollars)</t>
  </si>
  <si>
    <t>Discount factors at</t>
  </si>
  <si>
    <t>NPV</t>
  </si>
  <si>
    <t>Concept</t>
  </si>
  <si>
    <t>Operating expenses</t>
  </si>
  <si>
    <t>Average processing and injection cost of water</t>
  </si>
  <si>
    <t>Average cost of producing and processing oil</t>
  </si>
  <si>
    <t>Incremental oil production (km3)</t>
  </si>
  <si>
    <t>Incremental oil production (kbbls)</t>
  </si>
  <si>
    <t xml:space="preserve">Oil density </t>
  </si>
  <si>
    <t>Incremental water production (km3)</t>
  </si>
  <si>
    <t>Incremental water production (kbbls)</t>
  </si>
  <si>
    <t>Pa</t>
  </si>
  <si>
    <t xml:space="preserve">DeltaP0 </t>
  </si>
  <si>
    <t>Pw1 (W)</t>
  </si>
  <si>
    <t>Q(t)      (m3/s)</t>
  </si>
  <si>
    <t>Pw in (W)</t>
  </si>
  <si>
    <t>Pw out (W)</t>
  </si>
  <si>
    <t>Pw2 (W)</t>
  </si>
  <si>
    <t xml:space="preserve">Water density </t>
  </si>
  <si>
    <t>Fw</t>
  </si>
  <si>
    <t>Water cleaning exergy</t>
  </si>
  <si>
    <t>Layer Thickness</t>
  </si>
  <si>
    <t>kWh/m3</t>
  </si>
  <si>
    <t>$/bbl limit</t>
  </si>
  <si>
    <t>Cost for Exergy</t>
  </si>
  <si>
    <t>€/kwh</t>
  </si>
  <si>
    <t>~</t>
  </si>
  <si>
    <t>$/kwh</t>
  </si>
  <si>
    <t>Capital expenses ($)</t>
  </si>
  <si>
    <t>Revenues Forecast 1              ($ dollars)</t>
  </si>
  <si>
    <t xml:space="preserve">Oil Price forecast  IEA scenario 1 ($/bbl) </t>
  </si>
  <si>
    <t xml:space="preserve">Oil Price forecast  IEA scenario 2 ($/bbl) </t>
  </si>
  <si>
    <t xml:space="preserve">Oil Price forecast  IEA scenario 3 ($/bbl) </t>
  </si>
  <si>
    <t>Revenues Forecast 3              ($ dollars)</t>
  </si>
  <si>
    <t>$/bbl from</t>
  </si>
  <si>
    <t>Revenue scenario 1           ($ dollars)</t>
  </si>
  <si>
    <t>Revenue scenario 2           ($ dollars)</t>
  </si>
  <si>
    <t>Revenue scenario 3           ($ dollars)</t>
  </si>
  <si>
    <t>Undiscounted Cash Flow scenario 1                       ($ dollars)</t>
  </si>
  <si>
    <t>Undiscounted Cash Flow scenario 2                       ($ dollars)</t>
  </si>
  <si>
    <t>Undiscounted Cash Flow scenario 3                       ($ dollars)</t>
  </si>
  <si>
    <t>Site energy costs</t>
  </si>
  <si>
    <t>Equivalent $ from invested exergy</t>
  </si>
  <si>
    <t>Operating energy costs ($ dollars)</t>
  </si>
  <si>
    <t>Capex and Opex cost rate Z ($/hr)</t>
  </si>
  <si>
    <t>Cost rate of fuel Cf ($/hr)</t>
  </si>
  <si>
    <t>Cost rate of product Cp ($/hr)</t>
  </si>
  <si>
    <t>Product Exergy  (GJ)</t>
  </si>
  <si>
    <t>Levelled annual values</t>
  </si>
  <si>
    <t>Oil RF</t>
  </si>
  <si>
    <t>Capex and Opex cost rate Zk ($/hr)</t>
  </si>
  <si>
    <t>Input</t>
  </si>
  <si>
    <t>Gross</t>
  </si>
  <si>
    <t>m3/d</t>
  </si>
  <si>
    <t>Water Cut</t>
  </si>
  <si>
    <t>Water injection</t>
  </si>
  <si>
    <t>Assumes all PW is reinjected</t>
  </si>
  <si>
    <t>Number of producers</t>
  </si>
  <si>
    <t>Number of injectors</t>
  </si>
  <si>
    <t>Flow per injector</t>
  </si>
  <si>
    <t>Gross per producer</t>
  </si>
  <si>
    <t>Box</t>
  </si>
  <si>
    <t>Item</t>
  </si>
  <si>
    <t>Number</t>
  </si>
  <si>
    <t>Capacity per unit</t>
  </si>
  <si>
    <t>Total Cost (mln$)</t>
  </si>
  <si>
    <t>Separation of produced fluids</t>
  </si>
  <si>
    <t>FWKO</t>
  </si>
  <si>
    <t>Booster Pumps</t>
  </si>
  <si>
    <t>Export pumps</t>
  </si>
  <si>
    <t>Heaters</t>
  </si>
  <si>
    <t>Dehydration Tanks</t>
  </si>
  <si>
    <t>Water treatment Plant</t>
  </si>
  <si>
    <t>Nutshell Filter</t>
  </si>
  <si>
    <t>Backwash System</t>
  </si>
  <si>
    <t>Tanks</t>
  </si>
  <si>
    <t>Pumps</t>
  </si>
  <si>
    <t>Assuming 2 pumps (100%) per 45wells</t>
  </si>
  <si>
    <t>Manifolds</t>
  </si>
  <si>
    <t>Manifold for 11 wells</t>
  </si>
  <si>
    <t>Distribution system</t>
  </si>
  <si>
    <t>Assuming 0.3mln$ per well</t>
  </si>
  <si>
    <t xml:space="preserve">Production Gathering </t>
  </si>
  <si>
    <t>MSVs</t>
  </si>
  <si>
    <t>MSV per 7 wells</t>
  </si>
  <si>
    <t>Assuming 0.5mln$ per well (including artifitial lift)</t>
  </si>
  <si>
    <t>Producer well cost</t>
  </si>
  <si>
    <t>Injector well cost</t>
  </si>
  <si>
    <t>Total cost</t>
  </si>
  <si>
    <t>Revenues Forecast 2                              ($ dollars)</t>
  </si>
  <si>
    <t>PV</t>
  </si>
  <si>
    <t>Opex oil ($ dollars)</t>
  </si>
  <si>
    <t>Opex water ($ dollars)</t>
  </si>
  <si>
    <t>Discounted Cash Flows Scenario 1</t>
  </si>
  <si>
    <t>Discounted Revenue ($ dollars)</t>
  </si>
  <si>
    <t>Discounted Opex oil ($ dollars)</t>
  </si>
  <si>
    <t>Discounted Opex water ($ dollars)</t>
  </si>
  <si>
    <t>Discounted Enex ($ dollars)</t>
  </si>
  <si>
    <t>Discounted capex ($ dollars)</t>
  </si>
  <si>
    <t>PV 10%</t>
  </si>
  <si>
    <t>PV 15%</t>
  </si>
  <si>
    <t>Total costs</t>
  </si>
  <si>
    <t>Discounted Cash Flows Scenario 2</t>
  </si>
  <si>
    <t>Discounted Cash Flows Scenario 3</t>
  </si>
  <si>
    <t>Capex</t>
  </si>
  <si>
    <t>Oil opex%</t>
  </si>
  <si>
    <t>Water opex%</t>
  </si>
  <si>
    <t>enex%</t>
  </si>
  <si>
    <t>Sensibility analysis</t>
  </si>
  <si>
    <t>capex wells</t>
  </si>
  <si>
    <t>Capex pumps</t>
  </si>
  <si>
    <t xml:space="preserve">capex other </t>
  </si>
  <si>
    <t>Opex oil handling</t>
  </si>
  <si>
    <t>Normal</t>
  </si>
  <si>
    <t xml:space="preserve">opex water handling </t>
  </si>
  <si>
    <t>Enex</t>
  </si>
  <si>
    <t>Change NPV</t>
  </si>
  <si>
    <t>difference</t>
  </si>
  <si>
    <t>New NPV</t>
  </si>
  <si>
    <t>Required Exergy per barrel of oil produced (kWh/bbl)</t>
  </si>
  <si>
    <t xml:space="preserve">$/bbl cost from </t>
  </si>
  <si>
    <t>ROI</t>
  </si>
  <si>
    <t>Undiscounted Total Opex ($ dollars)</t>
  </si>
  <si>
    <t>NPV% difference</t>
  </si>
  <si>
    <t>scenario 1</t>
  </si>
  <si>
    <t>scenario 3</t>
  </si>
  <si>
    <t>Expense               ($ dollars/ barrel)</t>
  </si>
  <si>
    <t>Pump and drive efficiency</t>
  </si>
  <si>
    <t>Water treatment efficiency</t>
  </si>
  <si>
    <t xml:space="preserve">Oil specific energy </t>
  </si>
  <si>
    <t>Sum</t>
  </si>
  <si>
    <t>EROI</t>
  </si>
  <si>
    <t>yD</t>
  </si>
  <si>
    <t>nk</t>
  </si>
  <si>
    <t>T0(K)</t>
  </si>
  <si>
    <t>P0 (Pa)</t>
  </si>
  <si>
    <t>T1 (K)</t>
  </si>
  <si>
    <t>T2 (K)</t>
  </si>
  <si>
    <t>Components</t>
  </si>
  <si>
    <t xml:space="preserve">Dehydration </t>
  </si>
  <si>
    <t>Exergy Fk (W)</t>
  </si>
  <si>
    <t>Exergy Dk (W)</t>
  </si>
  <si>
    <t>hw0 (J/kg)</t>
  </si>
  <si>
    <t>hw1 (J/kg)</t>
  </si>
  <si>
    <t>hw2 (J/kg)</t>
  </si>
  <si>
    <t>Sw0 (J/kg K)</t>
  </si>
  <si>
    <t>Sw1 (J/kg K)</t>
  </si>
  <si>
    <t>Sw2 (J/kg K)</t>
  </si>
  <si>
    <t>So0 (J/kg K)</t>
  </si>
  <si>
    <t>So1 (J/kg K)</t>
  </si>
  <si>
    <t>So2 (J/kg K)</t>
  </si>
  <si>
    <t>ho0 (J/kg)</t>
  </si>
  <si>
    <t>ho1 (J/kg)</t>
  </si>
  <si>
    <t>ho2 (J/kg)</t>
  </si>
  <si>
    <t>mw1 (kg/s)</t>
  </si>
  <si>
    <t>mw2 (kg/s)</t>
  </si>
  <si>
    <t>mo1 (kg/s)</t>
  </si>
  <si>
    <t>mo2 (kg/s)</t>
  </si>
  <si>
    <t>mg1 (kg/s)</t>
  </si>
  <si>
    <t>mg2 (kg/s)</t>
  </si>
  <si>
    <t>hg0 (J/kg)</t>
  </si>
  <si>
    <t>hg1 (J/kg)</t>
  </si>
  <si>
    <t>hg2 (J/kg)</t>
  </si>
  <si>
    <t>Sg0 (J/kg K)</t>
  </si>
  <si>
    <t>Sg1 (J/kg K)</t>
  </si>
  <si>
    <t>Sg2 (J/kg K)</t>
  </si>
  <si>
    <t>Average Oil prod rate</t>
  </si>
  <si>
    <t>Average gas prod rate</t>
  </si>
  <si>
    <t>GOR</t>
  </si>
  <si>
    <t>scf/bbl</t>
  </si>
  <si>
    <t>kg/s</t>
  </si>
  <si>
    <t>Gas density</t>
  </si>
  <si>
    <t>Heater and separator</t>
  </si>
  <si>
    <t>Water treatment</t>
  </si>
  <si>
    <t>P1 (Pa)</t>
  </si>
  <si>
    <t>P2 (Pa)</t>
  </si>
  <si>
    <t>Water Heat capacity</t>
  </si>
  <si>
    <t>Oil Heat capacity</t>
  </si>
  <si>
    <t>Gas heat capacity</t>
  </si>
  <si>
    <t>J/kg K</t>
  </si>
  <si>
    <t>water to Electric dehydrator</t>
  </si>
  <si>
    <t>kWh/kg</t>
  </si>
  <si>
    <t>of water emulsified</t>
  </si>
  <si>
    <t>Exergy of product</t>
  </si>
  <si>
    <t>Thermodynamic variables of the materials streams</t>
  </si>
  <si>
    <t>Pump A.1</t>
  </si>
  <si>
    <t>Pump A.2</t>
  </si>
  <si>
    <t>Pump A.3</t>
  </si>
  <si>
    <t>Stream 1 and 2 initial conditions</t>
  </si>
  <si>
    <t>Water</t>
  </si>
  <si>
    <t>Oil</t>
  </si>
  <si>
    <t>Gas</t>
  </si>
  <si>
    <t>Fuel Exergy pump (kWh)</t>
  </si>
  <si>
    <t>Fuel Exergy cleaning (kWh)</t>
  </si>
  <si>
    <t>Fuel Heater Exergy (W)</t>
  </si>
  <si>
    <t>Fuel Exergy Pump total (W)</t>
  </si>
  <si>
    <t>Fuel Exergy pump (J)</t>
  </si>
  <si>
    <t>Fuel Heater Exergy (kWh)</t>
  </si>
  <si>
    <t>Fuel Exergy Analysis</t>
  </si>
  <si>
    <t>Fuel Coaleser Exergy (W)</t>
  </si>
  <si>
    <t>Fuel Coaleser Exergy (kWh)</t>
  </si>
  <si>
    <t>Fuel Exergy total (kWh)</t>
  </si>
  <si>
    <t xml:space="preserve">Exergy product per year basis </t>
  </si>
  <si>
    <t>Total Fuel exergy (kWh)</t>
  </si>
  <si>
    <t>Product Exergy total (kWh)</t>
  </si>
  <si>
    <t>mg2</t>
  </si>
  <si>
    <t>mo2</t>
  </si>
  <si>
    <t>Product Exergy (W)</t>
  </si>
  <si>
    <t>Product Exergy (kWh)</t>
  </si>
  <si>
    <t>scf</t>
  </si>
  <si>
    <t>Pump A tot</t>
  </si>
  <si>
    <t>Thermal efficiency heater</t>
  </si>
  <si>
    <t>Dehydrator eficiency</t>
  </si>
  <si>
    <t>Ch Exergy gas (J/kg)</t>
  </si>
  <si>
    <t>Ch Exergy oil (J/kg)</t>
  </si>
  <si>
    <t>Ph Exergy k (W)</t>
  </si>
  <si>
    <t>Ch Exergy k (W)</t>
  </si>
  <si>
    <t xml:space="preserve">Total Product Exergy </t>
  </si>
  <si>
    <t>Fuel Exergy (kWh)</t>
  </si>
  <si>
    <t>Fuel Exergy (GJ)</t>
  </si>
  <si>
    <t>Enex                       ($ dollars)</t>
  </si>
  <si>
    <t>Capex                     ($ dollars)</t>
  </si>
  <si>
    <t>Cost rate of Exergy destruction C L ($/hr)</t>
  </si>
  <si>
    <t>Exergy destruction (kWh)</t>
  </si>
  <si>
    <t>Exergy Destruction (kWh)</t>
  </si>
  <si>
    <t>Exergoeconomics</t>
  </si>
  <si>
    <t>Equivalent $ from fuel exergy</t>
  </si>
  <si>
    <t>Injection Pump tot</t>
  </si>
  <si>
    <t>kWh/bbl</t>
  </si>
  <si>
    <t xml:space="preserve">energy rate Ep (kWh/hr) </t>
  </si>
  <si>
    <t xml:space="preserve">exergy rate Ef (kWh/hr) </t>
  </si>
  <si>
    <t>Fuel cost per unit of exergy cf ($/kWh)</t>
  </si>
  <si>
    <t>Exergy destruction rate (kWh/hr)</t>
  </si>
  <si>
    <t>Product cost per unit of exergy cp ($/kWh)</t>
  </si>
  <si>
    <t>Equiv invested exergy per unit of exergy produced  (kWh/kWh)</t>
  </si>
  <si>
    <t>Exergy destruction cost per unit of exergy cd ($/kWh)</t>
  </si>
  <si>
    <t>Exergy Destruction rate (kWh/hr)</t>
  </si>
  <si>
    <t>Exergy Fuel (kWh)</t>
  </si>
  <si>
    <t>Product Exergy  (kWh)</t>
  </si>
  <si>
    <t xml:space="preserve">exergy rate Ep (kWh/hr) </t>
  </si>
  <si>
    <t>Cumulative total fuel exergy (kWh)</t>
  </si>
  <si>
    <t>Cumulative</t>
  </si>
  <si>
    <t>Cumulative Cash Flows from</t>
  </si>
  <si>
    <t>r</t>
  </si>
  <si>
    <t>I</t>
  </si>
  <si>
    <t>δ</t>
  </si>
  <si>
    <t>B1</t>
  </si>
  <si>
    <t>F(V)</t>
  </si>
  <si>
    <t>σ</t>
  </si>
  <si>
    <t>B2</t>
  </si>
  <si>
    <t>A1</t>
  </si>
  <si>
    <t>A2</t>
  </si>
  <si>
    <t>F(V)2</t>
  </si>
  <si>
    <t>P</t>
  </si>
  <si>
    <t>c</t>
  </si>
  <si>
    <t>P*</t>
  </si>
  <si>
    <t>Left hand</t>
  </si>
  <si>
    <t>Right hand</t>
  </si>
  <si>
    <t>Difference</t>
  </si>
  <si>
    <t>Iteration</t>
  </si>
  <si>
    <t>mean</t>
  </si>
  <si>
    <t>median</t>
  </si>
  <si>
    <t>std deviation</t>
  </si>
  <si>
    <t>Percentiles</t>
  </si>
  <si>
    <t>F(V) $</t>
  </si>
  <si>
    <t>NPV simulations</t>
  </si>
  <si>
    <t>Oil price simulations</t>
  </si>
  <si>
    <t>PDF</t>
  </si>
  <si>
    <t>Minimum</t>
  </si>
  <si>
    <t>Q1</t>
  </si>
  <si>
    <t>Median</t>
  </si>
  <si>
    <t>Q3</t>
  </si>
  <si>
    <t>Maximum</t>
  </si>
  <si>
    <t>Mean</t>
  </si>
  <si>
    <t>Range</t>
  </si>
  <si>
    <t>α</t>
  </si>
  <si>
    <t>µ</t>
  </si>
  <si>
    <t>NPV in millions</t>
  </si>
  <si>
    <t>Cases</t>
  </si>
  <si>
    <t>Probability</t>
  </si>
  <si>
    <t>V*</t>
  </si>
  <si>
    <t>v-F(V)-i</t>
  </si>
  <si>
    <t>%Vt</t>
  </si>
  <si>
    <t>Analitic Real Option</t>
  </si>
  <si>
    <t xml:space="preserve">Capital expenditures estimation </t>
  </si>
  <si>
    <t>INITIAL PARAMETERS CONSIDERED FOR WATERFLOODING SIMULATION AND PROVIDED RESULTS</t>
  </si>
  <si>
    <t>Standard NPV Analysis</t>
  </si>
  <si>
    <t>Yearly cashflows</t>
  </si>
  <si>
    <t>Simulation plots</t>
  </si>
  <si>
    <t>Monte Carlo simulations</t>
  </si>
  <si>
    <t>Other Exergy (kWh)</t>
  </si>
  <si>
    <t>Other Exergy %</t>
  </si>
  <si>
    <t xml:space="preserve">CO2 from Energy (kg) </t>
  </si>
  <si>
    <t>CO2 emissions (kg/bbl)</t>
  </si>
  <si>
    <t>w</t>
  </si>
  <si>
    <t>Return</t>
  </si>
  <si>
    <t>V* multiplier</t>
  </si>
  <si>
    <t>π</t>
  </si>
  <si>
    <t>cost/bbl</t>
  </si>
  <si>
    <t>Undiscounted cashflows</t>
  </si>
  <si>
    <t>disc r</t>
  </si>
  <si>
    <t>µp</t>
  </si>
  <si>
    <t xml:space="preserve">$/bbl profit from </t>
  </si>
  <si>
    <t>V%</t>
  </si>
  <si>
    <t>ExD/ExF</t>
  </si>
  <si>
    <t>Ch exergy (W)</t>
  </si>
  <si>
    <t>Ch exergy (kWh)</t>
  </si>
  <si>
    <t>Ph exergy kWh</t>
  </si>
  <si>
    <t>PV 5%</t>
  </si>
  <si>
    <t>PV 20%</t>
  </si>
  <si>
    <t>-</t>
  </si>
  <si>
    <t>30ys</t>
  </si>
  <si>
    <t>20ys</t>
  </si>
  <si>
    <t>10ys</t>
  </si>
  <si>
    <t>variance</t>
  </si>
  <si>
    <t>Monthly</t>
  </si>
  <si>
    <t>Yearly</t>
  </si>
  <si>
    <t>x</t>
  </si>
  <si>
    <t xml:space="preserve">Date </t>
  </si>
  <si>
    <t>ROC</t>
  </si>
  <si>
    <t>Hystoric Oil Price std</t>
  </si>
  <si>
    <t>Average ROC</t>
  </si>
  <si>
    <t>Return discounted</t>
  </si>
  <si>
    <t>Price $</t>
  </si>
  <si>
    <t>Ex RF</t>
  </si>
  <si>
    <t xml:space="preserve">Net Exergy </t>
  </si>
  <si>
    <t>Exergo ROI</t>
  </si>
  <si>
    <t>rf</t>
  </si>
  <si>
    <t>oil produced per day</t>
  </si>
  <si>
    <t>base case after y3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</si>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</sst>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&quot;$&quot;* #,##0_);_(&quot;$&quot;* \(#,##0\);_(&quot;$&quot;* &quot;-&quot;??_);_(@_)"/>
    <numFmt numFmtId="167" formatCode="0.000000000"/>
    <numFmt numFmtId="168" formatCode="_(* #,##0_);_(* \(#,##0\);_(* &quot;-&quot;??_);_(@_)"/>
    <numFmt numFmtId="169" formatCode="0.0%"/>
    <numFmt numFmtId="170" formatCode="0.0000000"/>
    <numFmt numFmtId="171" formatCode="0.0000"/>
    <numFmt numFmtId="172" formatCode="_(* #,##0.00000_);_(* \(#,##0.00000\);_(* &quot;-&quot;??_);_(@_)"/>
    <numFmt numFmtId="173" formatCode="_(* #,##0.000_);_(* \(#,##0.000\);_(* &quot;-&quot;??_);_(@_)"/>
    <numFmt numFmtId="174" formatCode="_(* #,##0.0000_);_(* \(#,##0.0000\);_(* &quot;-&quot;??_);_(@_)"/>
    <numFmt numFmtId="175" formatCode="0.0000000000"/>
    <numFmt numFmtId="176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2"/>
      <name val="Calibri"/>
      <family val="2"/>
      <scheme val="minor"/>
    </font>
    <font>
      <sz val="11"/>
      <color theme="1"/>
      <name val="Calibri"/>
      <family val="2"/>
    </font>
    <font>
      <sz val="9"/>
      <color indexed="8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EFEFE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ashed">
        <color rgb="FFBFBFB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18" applyNumberFormat="0" applyFont="0" applyProtection="0">
      <alignment wrapText="1"/>
    </xf>
  </cellStyleXfs>
  <cellXfs count="310">
    <xf numFmtId="0" fontId="0" fillId="0" borderId="0" xfId="0"/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3" borderId="0" xfId="0" applyFill="1"/>
    <xf numFmtId="1" fontId="0" fillId="3" borderId="0" xfId="0" applyNumberFormat="1" applyFill="1"/>
    <xf numFmtId="164" fontId="0" fillId="3" borderId="0" xfId="0" applyNumberFormat="1" applyFill="1"/>
    <xf numFmtId="0" fontId="0" fillId="4" borderId="0" xfId="0" applyFill="1"/>
    <xf numFmtId="9" fontId="0" fillId="4" borderId="0" xfId="1" applyFont="1" applyFill="1"/>
    <xf numFmtId="0" fontId="0" fillId="0" borderId="0" xfId="0" applyFill="1"/>
    <xf numFmtId="0" fontId="0" fillId="5" borderId="0" xfId="0" applyFill="1"/>
    <xf numFmtId="11" fontId="0" fillId="0" borderId="0" xfId="0" applyNumberFormat="1"/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2" borderId="0" xfId="0" applyFill="1"/>
    <xf numFmtId="0" fontId="0" fillId="6" borderId="0" xfId="0" applyFill="1"/>
    <xf numFmtId="0" fontId="0" fillId="6" borderId="0" xfId="0" applyFill="1" applyAlignment="1">
      <alignment horizontal="center"/>
    </xf>
    <xf numFmtId="0" fontId="0" fillId="7" borderId="0" xfId="0" applyFill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9" fontId="4" fillId="0" borderId="1" xfId="1" applyFon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9" fontId="4" fillId="0" borderId="0" xfId="0" applyNumberFormat="1" applyFon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7" fontId="0" fillId="0" borderId="1" xfId="0" applyNumberFormat="1" applyBorder="1"/>
    <xf numFmtId="9" fontId="4" fillId="0" borderId="13" xfId="1" applyFon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165" fontId="0" fillId="0" borderId="15" xfId="0" applyNumberFormat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5" fontId="0" fillId="0" borderId="1" xfId="0" applyNumberFormat="1" applyBorder="1"/>
    <xf numFmtId="168" fontId="0" fillId="0" borderId="1" xfId="3" applyNumberFormat="1" applyFont="1" applyBorder="1"/>
    <xf numFmtId="0" fontId="7" fillId="0" borderId="0" xfId="0" applyFont="1"/>
    <xf numFmtId="165" fontId="0" fillId="4" borderId="0" xfId="0" applyNumberFormat="1" applyFill="1"/>
    <xf numFmtId="166" fontId="0" fillId="0" borderId="1" xfId="2" applyNumberFormat="1" applyFont="1" applyBorder="1"/>
    <xf numFmtId="166" fontId="4" fillId="0" borderId="9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166" fontId="0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8" borderId="0" xfId="0" applyFont="1" applyFill="1" applyAlignment="1">
      <alignment horizontal="right"/>
    </xf>
    <xf numFmtId="168" fontId="0" fillId="0" borderId="0" xfId="3" applyNumberFormat="1" applyFont="1" applyBorder="1"/>
    <xf numFmtId="164" fontId="0" fillId="0" borderId="1" xfId="2" applyNumberFormat="1" applyFont="1" applyBorder="1"/>
    <xf numFmtId="43" fontId="0" fillId="0" borderId="1" xfId="0" applyNumberFormat="1" applyBorder="1"/>
    <xf numFmtId="43" fontId="0" fillId="0" borderId="1" xfId="3" applyFont="1" applyBorder="1"/>
    <xf numFmtId="164" fontId="0" fillId="0" borderId="1" xfId="0" applyNumberFormat="1" applyBorder="1"/>
    <xf numFmtId="168" fontId="0" fillId="0" borderId="1" xfId="0" applyNumberFormat="1" applyBorder="1"/>
    <xf numFmtId="0" fontId="4" fillId="8" borderId="0" xfId="0" applyFont="1" applyFill="1" applyAlignment="1">
      <alignment horizontal="center" wrapText="1"/>
    </xf>
    <xf numFmtId="2" fontId="0" fillId="0" borderId="1" xfId="0" applyNumberFormat="1" applyBorder="1"/>
    <xf numFmtId="0" fontId="0" fillId="0" borderId="0" xfId="0" applyBorder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6" fontId="0" fillId="0" borderId="0" xfId="2" applyNumberFormat="1" applyFont="1" applyBorder="1"/>
    <xf numFmtId="44" fontId="6" fillId="0" borderId="0" xfId="2" applyFont="1" applyAlignment="1">
      <alignment horizontal="center" vertical="center" wrapText="1"/>
    </xf>
    <xf numFmtId="166" fontId="0" fillId="0" borderId="1" xfId="0" applyNumberFormat="1" applyBorder="1"/>
    <xf numFmtId="0" fontId="4" fillId="0" borderId="1" xfId="0" applyFont="1" applyBorder="1" applyAlignment="1">
      <alignment horizontal="center" wrapText="1"/>
    </xf>
    <xf numFmtId="9" fontId="0" fillId="0" borderId="1" xfId="1" applyFont="1" applyBorder="1" applyAlignment="1">
      <alignment horizontal="center" vertical="center" wrapText="1"/>
    </xf>
    <xf numFmtId="43" fontId="0" fillId="0" borderId="0" xfId="0" applyNumberFormat="1"/>
    <xf numFmtId="0" fontId="4" fillId="0" borderId="0" xfId="0" applyFont="1"/>
    <xf numFmtId="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0" fillId="0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9" fontId="4" fillId="0" borderId="23" xfId="1" applyFont="1" applyBorder="1" applyAlignment="1">
      <alignment horizontal="center" vertical="center" wrapText="1"/>
    </xf>
    <xf numFmtId="166" fontId="0" fillId="0" borderId="23" xfId="0" applyNumberFormat="1" applyBorder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9" fontId="4" fillId="0" borderId="24" xfId="1" applyFon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165" fontId="0" fillId="0" borderId="24" xfId="0" applyNumberFormat="1" applyBorder="1" applyAlignment="1">
      <alignment horizontal="center" vertical="center" wrapText="1"/>
    </xf>
    <xf numFmtId="0" fontId="4" fillId="0" borderId="25" xfId="0" applyFont="1" applyBorder="1" applyAlignment="1">
      <alignment vertical="center" wrapText="1"/>
    </xf>
    <xf numFmtId="0" fontId="4" fillId="0" borderId="13" xfId="0" applyFont="1" applyBorder="1" applyAlignment="1">
      <alignment horizontal="center" vertical="center" wrapText="1"/>
    </xf>
    <xf numFmtId="44" fontId="0" fillId="0" borderId="13" xfId="2" applyFont="1" applyBorder="1" applyAlignment="1">
      <alignment horizontal="center" vertical="center" wrapText="1"/>
    </xf>
    <xf numFmtId="44" fontId="0" fillId="0" borderId="15" xfId="2" applyFont="1" applyBorder="1" applyAlignment="1">
      <alignment horizontal="center" vertical="center" wrapText="1"/>
    </xf>
    <xf numFmtId="44" fontId="0" fillId="0" borderId="14" xfId="2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9" fontId="0" fillId="0" borderId="11" xfId="0" applyNumberForma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44" fontId="0" fillId="0" borderId="16" xfId="2" applyFont="1" applyBorder="1" applyAlignment="1">
      <alignment horizontal="center" vertical="center" wrapText="1"/>
    </xf>
    <xf numFmtId="44" fontId="0" fillId="0" borderId="17" xfId="2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9" fontId="0" fillId="0" borderId="0" xfId="0" applyNumberFormat="1" applyBorder="1" applyAlignment="1">
      <alignment horizontal="center" vertical="center" wrapText="1"/>
    </xf>
    <xf numFmtId="9" fontId="4" fillId="0" borderId="0" xfId="1" applyFont="1" applyBorder="1" applyAlignment="1">
      <alignment horizontal="center" vertical="center" wrapText="1"/>
    </xf>
    <xf numFmtId="44" fontId="0" fillId="0" borderId="0" xfId="2" applyFont="1" applyBorder="1" applyAlignment="1">
      <alignment horizontal="center" vertical="center" wrapText="1"/>
    </xf>
    <xf numFmtId="166" fontId="0" fillId="0" borderId="0" xfId="0" applyNumberFormat="1" applyBorder="1" applyAlignment="1">
      <alignment horizontal="center" vertical="center" wrapText="1"/>
    </xf>
    <xf numFmtId="166" fontId="4" fillId="0" borderId="0" xfId="0" applyNumberFormat="1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44" fontId="4" fillId="0" borderId="0" xfId="2" applyFont="1" applyBorder="1" applyAlignment="1">
      <alignment vertical="center" wrapText="1"/>
    </xf>
    <xf numFmtId="44" fontId="0" fillId="0" borderId="0" xfId="0" applyNumberFormat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9" fontId="0" fillId="0" borderId="0" xfId="1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9" fontId="0" fillId="0" borderId="0" xfId="1" applyFont="1"/>
    <xf numFmtId="9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2" fontId="1" fillId="0" borderId="0" xfId="1" applyNumberFormat="1" applyFont="1" applyAlignment="1">
      <alignment horizontal="center" vertical="center" wrapText="1"/>
    </xf>
    <xf numFmtId="44" fontId="0" fillId="0" borderId="0" xfId="0" applyNumberFormat="1" applyAlignment="1">
      <alignment horizontal="center" vertical="center" wrapText="1"/>
    </xf>
    <xf numFmtId="9" fontId="0" fillId="0" borderId="0" xfId="1" applyFont="1" applyAlignment="1">
      <alignment horizontal="center" vertical="center" wrapText="1"/>
    </xf>
    <xf numFmtId="44" fontId="6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 wrapText="1"/>
    </xf>
    <xf numFmtId="9" fontId="1" fillId="0" borderId="0" xfId="1" applyFont="1" applyAlignment="1">
      <alignment horizontal="center" vertical="center" wrapText="1"/>
    </xf>
    <xf numFmtId="168" fontId="4" fillId="0" borderId="1" xfId="3" applyNumberFormat="1" applyFont="1" applyFill="1" applyBorder="1" applyAlignment="1">
      <alignment horizontal="center" vertical="center" wrapText="1"/>
    </xf>
    <xf numFmtId="168" fontId="0" fillId="0" borderId="0" xfId="3" applyNumberFormat="1" applyFont="1"/>
    <xf numFmtId="0" fontId="4" fillId="0" borderId="1" xfId="3" applyNumberFormat="1" applyFont="1" applyFill="1" applyBorder="1" applyAlignment="1">
      <alignment horizontal="center" vertical="center" wrapText="1"/>
    </xf>
    <xf numFmtId="0" fontId="0" fillId="0" borderId="0" xfId="3" applyNumberFormat="1" applyFont="1"/>
    <xf numFmtId="164" fontId="0" fillId="0" borderId="1" xfId="3" applyNumberFormat="1" applyFont="1" applyBorder="1"/>
    <xf numFmtId="1" fontId="0" fillId="0" borderId="1" xfId="3" applyNumberFormat="1" applyFont="1" applyBorder="1"/>
    <xf numFmtId="168" fontId="0" fillId="0" borderId="0" xfId="0" applyNumberFormat="1"/>
    <xf numFmtId="168" fontId="0" fillId="0" borderId="0" xfId="0" applyNumberFormat="1" applyFill="1" applyBorder="1"/>
    <xf numFmtId="168" fontId="4" fillId="0" borderId="0" xfId="3" applyNumberFormat="1" applyFont="1"/>
    <xf numFmtId="170" fontId="0" fillId="0" borderId="0" xfId="0" applyNumberFormat="1"/>
    <xf numFmtId="0" fontId="0" fillId="0" borderId="0" xfId="0" applyAlignment="1">
      <alignment horizontal="center"/>
    </xf>
    <xf numFmtId="0" fontId="4" fillId="2" borderId="10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3" applyNumberFormat="1" applyFont="1" applyBorder="1" applyAlignment="1">
      <alignment horizontal="center" vertical="center"/>
    </xf>
    <xf numFmtId="0" fontId="6" fillId="0" borderId="0" xfId="0" applyFont="1"/>
    <xf numFmtId="43" fontId="6" fillId="0" borderId="0" xfId="0" applyNumberFormat="1" applyFont="1"/>
    <xf numFmtId="1" fontId="6" fillId="0" borderId="0" xfId="0" applyNumberFormat="1" applyFont="1"/>
    <xf numFmtId="2" fontId="0" fillId="0" borderId="1" xfId="0" applyNumberForma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171" fontId="0" fillId="0" borderId="1" xfId="3" applyNumberFormat="1" applyFont="1" applyBorder="1" applyAlignment="1">
      <alignment horizontal="center" vertical="center"/>
    </xf>
    <xf numFmtId="172" fontId="0" fillId="0" borderId="1" xfId="3" applyNumberFormat="1" applyFont="1" applyBorder="1"/>
    <xf numFmtId="1" fontId="0" fillId="0" borderId="1" xfId="3" applyNumberFormat="1" applyFon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10" fillId="0" borderId="0" xfId="0" applyFont="1" applyAlignment="1"/>
    <xf numFmtId="0" fontId="0" fillId="0" borderId="9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3" xfId="0" applyNumberFormat="1" applyBorder="1"/>
    <xf numFmtId="1" fontId="0" fillId="0" borderId="14" xfId="0" applyNumberFormat="1" applyBorder="1"/>
    <xf numFmtId="1" fontId="0" fillId="0" borderId="15" xfId="0" applyNumberFormat="1" applyBorder="1"/>
    <xf numFmtId="0" fontId="0" fillId="4" borderId="0" xfId="0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1" xfId="0" applyNumberFormat="1" applyBorder="1"/>
    <xf numFmtId="173" fontId="0" fillId="0" borderId="1" xfId="0" applyNumberFormat="1" applyBorder="1"/>
    <xf numFmtId="173" fontId="0" fillId="0" borderId="0" xfId="0" applyNumberFormat="1" applyFill="1" applyBorder="1"/>
    <xf numFmtId="174" fontId="0" fillId="0" borderId="0" xfId="0" applyNumberFormat="1" applyFill="1" applyBorder="1"/>
    <xf numFmtId="0" fontId="0" fillId="0" borderId="2" xfId="0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2" fontId="0" fillId="0" borderId="1" xfId="3" applyNumberFormat="1" applyFont="1" applyBorder="1"/>
    <xf numFmtId="165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Border="1" applyAlignment="1">
      <alignment horizontal="center"/>
    </xf>
    <xf numFmtId="0" fontId="10" fillId="0" borderId="35" xfId="0" applyFont="1" applyBorder="1" applyAlignment="1">
      <alignment horizontal="center"/>
    </xf>
    <xf numFmtId="1" fontId="0" fillId="0" borderId="16" xfId="0" applyNumberFormat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1" fontId="0" fillId="0" borderId="16" xfId="0" applyNumberFormat="1" applyBorder="1"/>
    <xf numFmtId="164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43" fontId="0" fillId="0" borderId="1" xfId="3" applyNumberFormat="1" applyFont="1" applyFill="1" applyBorder="1"/>
    <xf numFmtId="165" fontId="0" fillId="0" borderId="1" xfId="2" applyNumberFormat="1" applyFont="1" applyBorder="1"/>
    <xf numFmtId="171" fontId="0" fillId="0" borderId="0" xfId="0" quotePrefix="1" applyNumberFormat="1"/>
    <xf numFmtId="0" fontId="0" fillId="0" borderId="0" xfId="0" applyNumberFormat="1"/>
    <xf numFmtId="1" fontId="4" fillId="0" borderId="0" xfId="0" applyNumberFormat="1" applyFont="1" applyAlignment="1">
      <alignment horizontal="center" vertical="center"/>
    </xf>
    <xf numFmtId="9" fontId="4" fillId="0" borderId="0" xfId="0" applyNumberFormat="1" applyFont="1"/>
    <xf numFmtId="166" fontId="0" fillId="0" borderId="0" xfId="2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6" fontId="0" fillId="3" borderId="0" xfId="2" applyNumberFormat="1" applyFont="1" applyFill="1"/>
    <xf numFmtId="9" fontId="4" fillId="2" borderId="1" xfId="1" applyFont="1" applyFill="1" applyBorder="1" applyAlignment="1">
      <alignment horizontal="right" vertical="center" wrapText="1"/>
    </xf>
    <xf numFmtId="167" fontId="0" fillId="0" borderId="0" xfId="0" applyNumberFormat="1"/>
    <xf numFmtId="0" fontId="4" fillId="0" borderId="38" xfId="0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9" fontId="4" fillId="0" borderId="14" xfId="1" applyFont="1" applyBorder="1" applyAlignment="1">
      <alignment horizontal="center" vertical="center" wrapText="1"/>
    </xf>
    <xf numFmtId="166" fontId="0" fillId="0" borderId="39" xfId="0" applyNumberFormat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 vertical="center" wrapText="1"/>
    </xf>
    <xf numFmtId="166" fontId="0" fillId="0" borderId="40" xfId="0" applyNumberFormat="1" applyBorder="1" applyAlignment="1">
      <alignment horizontal="center" vertical="center" wrapText="1"/>
    </xf>
    <xf numFmtId="166" fontId="0" fillId="0" borderId="41" xfId="0" applyNumberFormat="1" applyBorder="1" applyAlignment="1">
      <alignment horizontal="center" vertical="center" wrapText="1"/>
    </xf>
    <xf numFmtId="0" fontId="12" fillId="0" borderId="0" xfId="0" applyFont="1" applyAlignment="1"/>
    <xf numFmtId="166" fontId="4" fillId="0" borderId="0" xfId="2" applyNumberFormat="1" applyFont="1"/>
    <xf numFmtId="0" fontId="12" fillId="0" borderId="0" xfId="0" applyFont="1" applyAlignment="1">
      <alignment horizontal="center"/>
    </xf>
    <xf numFmtId="166" fontId="4" fillId="0" borderId="42" xfId="2" applyNumberFormat="1" applyFont="1" applyBorder="1"/>
    <xf numFmtId="166" fontId="0" fillId="0" borderId="0" xfId="0" applyNumberFormat="1"/>
    <xf numFmtId="2" fontId="0" fillId="3" borderId="0" xfId="0" applyNumberFormat="1" applyFill="1"/>
    <xf numFmtId="11" fontId="0" fillId="3" borderId="0" xfId="0" applyNumberFormat="1" applyFill="1"/>
    <xf numFmtId="171" fontId="0" fillId="3" borderId="0" xfId="0" applyNumberFormat="1" applyFill="1"/>
    <xf numFmtId="0" fontId="4" fillId="2" borderId="1" xfId="0" applyFont="1" applyFill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44" fontId="6" fillId="0" borderId="0" xfId="2" applyFont="1"/>
    <xf numFmtId="43" fontId="0" fillId="0" borderId="0" xfId="3" applyNumberFormat="1" applyFont="1"/>
    <xf numFmtId="168" fontId="0" fillId="0" borderId="0" xfId="3" applyNumberFormat="1" applyFont="1" applyFill="1" applyBorder="1"/>
    <xf numFmtId="9" fontId="0" fillId="4" borderId="0" xfId="1" applyFont="1" applyFill="1" applyBorder="1"/>
    <xf numFmtId="2" fontId="0" fillId="4" borderId="0" xfId="1" applyNumberFormat="1" applyFont="1" applyFill="1" applyBorder="1"/>
    <xf numFmtId="2" fontId="0" fillId="0" borderId="0" xfId="0" applyNumberFormat="1" applyFill="1" applyBorder="1"/>
    <xf numFmtId="172" fontId="0" fillId="0" borderId="0" xfId="3" applyNumberFormat="1" applyFont="1" applyFill="1" applyBorder="1"/>
    <xf numFmtId="172" fontId="0" fillId="0" borderId="0" xfId="0" applyNumberFormat="1"/>
    <xf numFmtId="44" fontId="0" fillId="0" borderId="0" xfId="2" applyFont="1"/>
    <xf numFmtId="44" fontId="0" fillId="0" borderId="0" xfId="2" applyFont="1" applyBorder="1"/>
    <xf numFmtId="44" fontId="0" fillId="0" borderId="0" xfId="0" applyNumberFormat="1"/>
    <xf numFmtId="166" fontId="6" fillId="0" borderId="0" xfId="0" applyNumberFormat="1" applyFont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175" fontId="0" fillId="0" borderId="0" xfId="0" applyNumberFormat="1"/>
    <xf numFmtId="0" fontId="14" fillId="0" borderId="0" xfId="0" applyFont="1"/>
    <xf numFmtId="2" fontId="6" fillId="0" borderId="0" xfId="0" applyNumberFormat="1" applyFont="1"/>
    <xf numFmtId="166" fontId="6" fillId="0" borderId="0" xfId="2" applyNumberFormat="1" applyFont="1"/>
    <xf numFmtId="166" fontId="0" fillId="0" borderId="42" xfId="2" applyNumberFormat="1" applyFont="1" applyBorder="1"/>
    <xf numFmtId="0" fontId="15" fillId="0" borderId="0" xfId="0" applyFont="1"/>
    <xf numFmtId="0" fontId="16" fillId="0" borderId="0" xfId="0" applyFont="1" applyAlignment="1">
      <alignment horizontal="center"/>
    </xf>
    <xf numFmtId="43" fontId="0" fillId="0" borderId="0" xfId="3" applyFont="1"/>
    <xf numFmtId="1" fontId="0" fillId="0" borderId="1" xfId="3" applyNumberFormat="1" applyFont="1" applyBorder="1" applyAlignment="1">
      <alignment horizontal="center"/>
    </xf>
    <xf numFmtId="17" fontId="17" fillId="0" borderId="43" xfId="0" applyNumberFormat="1" applyFont="1" applyBorder="1" applyAlignment="1">
      <alignment horizontal="right" wrapText="1"/>
    </xf>
    <xf numFmtId="0" fontId="17" fillId="0" borderId="43" xfId="0" applyFont="1" applyBorder="1" applyAlignment="1">
      <alignment horizontal="right" wrapText="1"/>
    </xf>
    <xf numFmtId="17" fontId="17" fillId="9" borderId="43" xfId="0" applyNumberFormat="1" applyFont="1" applyFill="1" applyBorder="1" applyAlignment="1">
      <alignment horizontal="right" wrapText="1"/>
    </xf>
    <xf numFmtId="0" fontId="17" fillId="9" borderId="43" xfId="0" applyFont="1" applyFill="1" applyBorder="1" applyAlignment="1">
      <alignment horizontal="right" wrapText="1"/>
    </xf>
    <xf numFmtId="10" fontId="17" fillId="9" borderId="43" xfId="0" applyNumberFormat="1" applyFont="1" applyFill="1" applyBorder="1" applyAlignment="1">
      <alignment horizontal="right" wrapText="1"/>
    </xf>
    <xf numFmtId="10" fontId="0" fillId="0" borderId="0" xfId="0" applyNumberFormat="1"/>
    <xf numFmtId="10" fontId="17" fillId="0" borderId="43" xfId="0" applyNumberFormat="1" applyFont="1" applyBorder="1" applyAlignment="1">
      <alignment horizontal="right" wrapText="1"/>
    </xf>
    <xf numFmtId="0" fontId="0" fillId="0" borderId="0" xfId="0" applyAlignment="1">
      <alignment horizontal="right"/>
    </xf>
    <xf numFmtId="10" fontId="0" fillId="3" borderId="0" xfId="1" applyNumberFormat="1" applyFont="1" applyFill="1"/>
    <xf numFmtId="43" fontId="0" fillId="0" borderId="0" xfId="0" applyNumberFormat="1" applyBorder="1"/>
    <xf numFmtId="0" fontId="4" fillId="0" borderId="2" xfId="0" applyFont="1" applyFill="1" applyBorder="1" applyAlignment="1">
      <alignment horizontal="center" vertical="center" wrapText="1"/>
    </xf>
    <xf numFmtId="9" fontId="0" fillId="0" borderId="1" xfId="1" applyFont="1" applyBorder="1"/>
    <xf numFmtId="10" fontId="0" fillId="0" borderId="0" xfId="1" applyNumberFormat="1" applyFont="1"/>
    <xf numFmtId="2" fontId="0" fillId="0" borderId="0" xfId="1" applyNumberFormat="1" applyFont="1" applyAlignment="1">
      <alignment horizontal="center" vertical="center" wrapText="1"/>
    </xf>
    <xf numFmtId="165" fontId="0" fillId="3" borderId="0" xfId="0" applyNumberFormat="1" applyFill="1"/>
    <xf numFmtId="2" fontId="0" fillId="4" borderId="0" xfId="0" applyNumberFormat="1" applyFill="1"/>
    <xf numFmtId="176" fontId="0" fillId="0" borderId="0" xfId="1" applyNumberFormat="1" applyFont="1"/>
    <xf numFmtId="168" fontId="6" fillId="0" borderId="0" xfId="3" applyNumberFormat="1" applyFont="1" applyBorder="1"/>
    <xf numFmtId="168" fontId="6" fillId="0" borderId="1" xfId="0" applyNumberFormat="1" applyFont="1" applyBorder="1"/>
    <xf numFmtId="0" fontId="14" fillId="0" borderId="0" xfId="0" applyFont="1" applyFill="1" applyBorder="1" applyAlignment="1">
      <alignment horizontal="center" vertical="center" wrapText="1"/>
    </xf>
    <xf numFmtId="2" fontId="6" fillId="0" borderId="1" xfId="0" applyNumberFormat="1" applyFont="1" applyBorder="1"/>
    <xf numFmtId="43" fontId="6" fillId="0" borderId="1" xfId="0" applyNumberFormat="1" applyFont="1" applyBorder="1"/>
    <xf numFmtId="166" fontId="6" fillId="0" borderId="1" xfId="0" applyNumberFormat="1" applyFont="1" applyBorder="1"/>
    <xf numFmtId="164" fontId="6" fillId="0" borderId="1" xfId="2" applyNumberFormat="1" applyFont="1" applyBorder="1"/>
    <xf numFmtId="164" fontId="6" fillId="0" borderId="1" xfId="0" applyNumberFormat="1" applyFont="1" applyBorder="1"/>
    <xf numFmtId="173" fontId="6" fillId="0" borderId="1" xfId="0" applyNumberFormat="1" applyFont="1" applyBorder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6" fontId="4" fillId="0" borderId="19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22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8" fillId="0" borderId="0" xfId="0" applyFont="1" applyAlignment="1">
      <alignment horizontal="center"/>
    </xf>
  </cellXfs>
  <cellStyles count="5">
    <cellStyle name="Body: normal cell" xfId="4" xr:uid="{00000000-0005-0000-0000-000000000000}"/>
    <cellStyle name="Comma" xfId="3" builtinId="3"/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00705664753337"/>
          <c:y val="3.3581176455169635E-2"/>
          <c:w val="0.82542394475815306"/>
          <c:h val="0.85901877259943404"/>
        </c:manualLayout>
      </c:layout>
      <c:scatterChart>
        <c:scatterStyle val="smoothMarker"/>
        <c:varyColors val="0"/>
        <c:ser>
          <c:idx val="0"/>
          <c:order val="0"/>
          <c:tx>
            <c:v>5% Discount rate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B'!$V$60:$V$81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38296393.111963965</c:v>
                </c:pt>
                <c:pt idx="2">
                  <c:v>14174921.823772432</c:v>
                </c:pt>
                <c:pt idx="3">
                  <c:v>7305987.5484979004</c:v>
                </c:pt>
                <c:pt idx="4">
                  <c:v>4814711.462752806</c:v>
                </c:pt>
                <c:pt idx="5">
                  <c:v>3598693.6444674656</c:v>
                </c:pt>
                <c:pt idx="6">
                  <c:v>2767135.8523276336</c:v>
                </c:pt>
                <c:pt idx="7">
                  <c:v>2208691.1650214498</c:v>
                </c:pt>
                <c:pt idx="8">
                  <c:v>1810721.8307973398</c:v>
                </c:pt>
                <c:pt idx="9">
                  <c:v>1460303.4481394538</c:v>
                </c:pt>
                <c:pt idx="10">
                  <c:v>1172881.8660598756</c:v>
                </c:pt>
                <c:pt idx="11">
                  <c:v>987184.23705284507</c:v>
                </c:pt>
                <c:pt idx="12">
                  <c:v>820422.42207017913</c:v>
                </c:pt>
                <c:pt idx="13">
                  <c:v>685823.0039745589</c:v>
                </c:pt>
                <c:pt idx="14">
                  <c:v>569395.09665852948</c:v>
                </c:pt>
                <c:pt idx="15">
                  <c:v>473487.55145492521</c:v>
                </c:pt>
                <c:pt idx="16">
                  <c:v>386244.36321106052</c:v>
                </c:pt>
                <c:pt idx="17">
                  <c:v>328377.1019429327</c:v>
                </c:pt>
                <c:pt idx="18">
                  <c:v>272383.33544447226</c:v>
                </c:pt>
                <c:pt idx="19">
                  <c:v>223299.60415531753</c:v>
                </c:pt>
                <c:pt idx="20">
                  <c:v>181887.67405154882</c:v>
                </c:pt>
                <c:pt idx="21">
                  <c:v>25692.591022807581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06-48B3-A36E-83341353B410}"/>
            </c:ext>
          </c:extLst>
        </c:ser>
        <c:ser>
          <c:idx val="1"/>
          <c:order val="1"/>
          <c:tx>
            <c:v>10% Discount rate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B'!$W$60:$W$81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36555647.970511056</c:v>
                </c:pt>
                <c:pt idx="2">
                  <c:v>12915579.59562736</c:v>
                </c:pt>
                <c:pt idx="3">
                  <c:v>6354315.4288729373</c:v>
                </c:pt>
                <c:pt idx="4">
                  <c:v>3997207.7555649737</c:v>
                </c:pt>
                <c:pt idx="5">
                  <c:v>2851858.3228416806</c:v>
                </c:pt>
                <c:pt idx="6">
                  <c:v>2093197.2947707723</c:v>
                </c:pt>
                <c:pt idx="7">
                  <c:v>1594818.5972293285</c:v>
                </c:pt>
                <c:pt idx="8">
                  <c:v>1248028.9193612773</c:v>
                </c:pt>
                <c:pt idx="9">
                  <c:v>960754.96145917382</c:v>
                </c:pt>
                <c:pt idx="10">
                  <c:v>736580.82822763023</c:v>
                </c:pt>
                <c:pt idx="11">
                  <c:v>591780.92880943965</c:v>
                </c:pt>
                <c:pt idx="12">
                  <c:v>469458.155430165</c:v>
                </c:pt>
                <c:pt idx="13">
                  <c:v>374600.22081652028</c:v>
                </c:pt>
                <c:pt idx="14">
                  <c:v>296870.0035501013</c:v>
                </c:pt>
                <c:pt idx="15">
                  <c:v>235644.7530523024</c:v>
                </c:pt>
                <c:pt idx="16">
                  <c:v>183488.13102111255</c:v>
                </c:pt>
                <c:pt idx="17">
                  <c:v>148907.06451164145</c:v>
                </c:pt>
                <c:pt idx="18">
                  <c:v>117901.56886449398</c:v>
                </c:pt>
                <c:pt idx="19">
                  <c:v>92262.159919385973</c:v>
                </c:pt>
                <c:pt idx="20">
                  <c:v>71735.734194009041</c:v>
                </c:pt>
                <c:pt idx="21">
                  <c:v>9672.4567385144182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06-48B3-A36E-83341353B410}"/>
            </c:ext>
          </c:extLst>
        </c:ser>
        <c:ser>
          <c:idx val="2"/>
          <c:order val="2"/>
          <c:tx>
            <c:v>15% Discount rate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B'!$X$60:$X$81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34966271.971793197</c:v>
                </c:pt>
                <c:pt idx="2">
                  <c:v>11816900.802048475</c:v>
                </c:pt>
                <c:pt idx="3">
                  <c:v>5561005.2343748733</c:v>
                </c:pt>
                <c:pt idx="4">
                  <c:v>3346078.3087096922</c:v>
                </c:pt>
                <c:pt idx="5">
                  <c:v>2283506.0704600774</c:v>
                </c:pt>
                <c:pt idx="6">
                  <c:v>1603168.7311593075</c:v>
                </c:pt>
                <c:pt idx="7">
                  <c:v>1168356.0317117414</c:v>
                </c:pt>
                <c:pt idx="8">
                  <c:v>874547.50955300103</c:v>
                </c:pt>
                <c:pt idx="9">
                  <c:v>643970.89465391112</c:v>
                </c:pt>
                <c:pt idx="10">
                  <c:v>472246.62068389053</c:v>
                </c:pt>
                <c:pt idx="11">
                  <c:v>362914.44777666463</c:v>
                </c:pt>
                <c:pt idx="12">
                  <c:v>275381.66770517331</c:v>
                </c:pt>
                <c:pt idx="13">
                  <c:v>210184.65756145079</c:v>
                </c:pt>
                <c:pt idx="14">
                  <c:v>159328.74853247858</c:v>
                </c:pt>
                <c:pt idx="15">
                  <c:v>120970.77030759436</c:v>
                </c:pt>
                <c:pt idx="16">
                  <c:v>90100.145833385614</c:v>
                </c:pt>
                <c:pt idx="17">
                  <c:v>69940.327872282476</c:v>
                </c:pt>
                <c:pt idx="18">
                  <c:v>52969.611856440461</c:v>
                </c:pt>
                <c:pt idx="19">
                  <c:v>39648.400240077433</c:v>
                </c:pt>
                <c:pt idx="20">
                  <c:v>29487.125869582611</c:v>
                </c:pt>
                <c:pt idx="21">
                  <c:v>3803.0193650082147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06-48B3-A36E-83341353B410}"/>
            </c:ext>
          </c:extLst>
        </c:ser>
        <c:ser>
          <c:idx val="4"/>
          <c:order val="3"/>
          <c:tx>
            <c:v>Cumulative NPV 5% discount rate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B'!$Z$60:$Z$81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7363486.433813829</c:v>
                </c:pt>
                <c:pt idx="2">
                  <c:v>21538408.257586263</c:v>
                </c:pt>
                <c:pt idx="3">
                  <c:v>28844395.806084163</c:v>
                </c:pt>
                <c:pt idx="4">
                  <c:v>33659107.268836968</c:v>
                </c:pt>
                <c:pt idx="5">
                  <c:v>37257800.913304433</c:v>
                </c:pt>
                <c:pt idx="6">
                  <c:v>40024936.765632063</c:v>
                </c:pt>
                <c:pt idx="7">
                  <c:v>42233627.930653512</c:v>
                </c:pt>
                <c:pt idx="8">
                  <c:v>44044349.761450849</c:v>
                </c:pt>
                <c:pt idx="9">
                  <c:v>45504653.209590301</c:v>
                </c:pt>
                <c:pt idx="10">
                  <c:v>46677535.075650178</c:v>
                </c:pt>
                <c:pt idx="11">
                  <c:v>47664719.312703021</c:v>
                </c:pt>
                <c:pt idx="12">
                  <c:v>48485141.734773204</c:v>
                </c:pt>
                <c:pt idx="13">
                  <c:v>49170964.738747761</c:v>
                </c:pt>
                <c:pt idx="14">
                  <c:v>49740359.835406289</c:v>
                </c:pt>
                <c:pt idx="15">
                  <c:v>50213847.386861213</c:v>
                </c:pt>
                <c:pt idx="16">
                  <c:v>50600091.750072271</c:v>
                </c:pt>
                <c:pt idx="17">
                  <c:v>50928468.852015205</c:v>
                </c:pt>
                <c:pt idx="18">
                  <c:v>51200852.187459677</c:v>
                </c:pt>
                <c:pt idx="19">
                  <c:v>51424151.791614994</c:v>
                </c:pt>
                <c:pt idx="20">
                  <c:v>51606039.46566654</c:v>
                </c:pt>
                <c:pt idx="21">
                  <c:v>51631732.056689344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06-48B3-A36E-83341353B410}"/>
            </c:ext>
          </c:extLst>
        </c:ser>
        <c:ser>
          <c:idx val="5"/>
          <c:order val="4"/>
          <c:tx>
            <c:v>Cumulative NPV 10% discount rate</c:v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B'!$AA$60:$AA$81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5622741.2923609205</c:v>
                </c:pt>
                <c:pt idx="2">
                  <c:v>18538320.887988281</c:v>
                </c:pt>
                <c:pt idx="3">
                  <c:v>24892636.31686122</c:v>
                </c:pt>
                <c:pt idx="4">
                  <c:v>28889844.072426192</c:v>
                </c:pt>
                <c:pt idx="5">
                  <c:v>31741702.395267874</c:v>
                </c:pt>
                <c:pt idx="6">
                  <c:v>33834899.690038644</c:v>
                </c:pt>
                <c:pt idx="7">
                  <c:v>35429718.287267976</c:v>
                </c:pt>
                <c:pt idx="8">
                  <c:v>36677747.206629254</c:v>
                </c:pt>
                <c:pt idx="9">
                  <c:v>37638502.168088429</c:v>
                </c:pt>
                <c:pt idx="10">
                  <c:v>38375082.99631606</c:v>
                </c:pt>
                <c:pt idx="11">
                  <c:v>38966863.925125502</c:v>
                </c:pt>
                <c:pt idx="12">
                  <c:v>39436322.08055567</c:v>
                </c:pt>
                <c:pt idx="13">
                  <c:v>39810922.301372193</c:v>
                </c:pt>
                <c:pt idx="14">
                  <c:v>40107792.304922298</c:v>
                </c:pt>
                <c:pt idx="15">
                  <c:v>40343437.057974599</c:v>
                </c:pt>
                <c:pt idx="16">
                  <c:v>40526925.188995712</c:v>
                </c:pt>
                <c:pt idx="17">
                  <c:v>40675832.253507353</c:v>
                </c:pt>
                <c:pt idx="18">
                  <c:v>40793733.822371848</c:v>
                </c:pt>
                <c:pt idx="19">
                  <c:v>40885995.982291237</c:v>
                </c:pt>
                <c:pt idx="20">
                  <c:v>40957731.716485247</c:v>
                </c:pt>
                <c:pt idx="21">
                  <c:v>40967404.173223764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306-48B3-A36E-83341353B410}"/>
            </c:ext>
          </c:extLst>
        </c:ser>
        <c:ser>
          <c:idx val="6"/>
          <c:order val="5"/>
          <c:tx>
            <c:v>Cumulative NPV 15% discount rate</c:v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B'!$E$60:$E$81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B'!$AB$60:$AB$81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4033365.2936430611</c:v>
                </c:pt>
                <c:pt idx="2">
                  <c:v>15850266.095691536</c:v>
                </c:pt>
                <c:pt idx="3">
                  <c:v>21411271.330066409</c:v>
                </c:pt>
                <c:pt idx="4">
                  <c:v>24757349.638776101</c:v>
                </c:pt>
                <c:pt idx="5">
                  <c:v>27040855.709236179</c:v>
                </c:pt>
                <c:pt idx="6">
                  <c:v>28644024.440395486</c:v>
                </c:pt>
                <c:pt idx="7">
                  <c:v>29812380.472107228</c:v>
                </c:pt>
                <c:pt idx="8">
                  <c:v>30686927.981660228</c:v>
                </c:pt>
                <c:pt idx="9">
                  <c:v>31330898.876314141</c:v>
                </c:pt>
                <c:pt idx="10">
                  <c:v>31803145.496998031</c:v>
                </c:pt>
                <c:pt idx="11">
                  <c:v>32166059.944774695</c:v>
                </c:pt>
                <c:pt idx="12">
                  <c:v>32441441.612479869</c:v>
                </c:pt>
                <c:pt idx="13">
                  <c:v>32651626.27004132</c:v>
                </c:pt>
                <c:pt idx="14">
                  <c:v>32810955.018573798</c:v>
                </c:pt>
                <c:pt idx="15">
                  <c:v>32931925.788881391</c:v>
                </c:pt>
                <c:pt idx="16">
                  <c:v>33022025.934714776</c:v>
                </c:pt>
                <c:pt idx="17">
                  <c:v>33091966.262587059</c:v>
                </c:pt>
                <c:pt idx="18">
                  <c:v>33144935.874443501</c:v>
                </c:pt>
                <c:pt idx="19">
                  <c:v>33184584.27468358</c:v>
                </c:pt>
                <c:pt idx="20">
                  <c:v>33214071.400553163</c:v>
                </c:pt>
                <c:pt idx="21">
                  <c:v>33217874.419918172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306-48B3-A36E-83341353B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024867208109765"/>
              <c:y val="0.523568593034427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60000000"/>
          <c:min val="-6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863505411480923E-2"/>
              <c:y val="0.2216220278823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3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4696396441077444"/>
          <c:y val="0.58866627047854181"/>
          <c:w val="0.4241021333451569"/>
          <c:h val="0.30036857467719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8775446828229212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B'!$V$83</c:f>
              <c:numCache>
                <c:formatCode>_("$"* #,##0_);_("$"* \(#,##0\);_("$"* "-"??_);_(@_)</c:formatCode>
                <c:ptCount val="1"/>
                <c:pt idx="0">
                  <c:v>51606039.465666547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2-4F35-935D-C420A3ADB966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B'!$W$83</c:f>
              <c:numCache>
                <c:formatCode>_("$"* #,##0_);_("$"* \(#,##0\);_("$"* "-"??_);_(@_)</c:formatCode>
                <c:ptCount val="1"/>
                <c:pt idx="0">
                  <c:v>40957731.716485217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2-4F35-935D-C420A3ADB966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B'!$X$83</c:f>
              <c:numCache>
                <c:formatCode>_("$"* #,##0_);_("$"* \(#,##0\);_("$"* "-"??_);_(@_)</c:formatCode>
                <c:ptCount val="1"/>
                <c:pt idx="0">
                  <c:v>33214071.400553171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22-4F35-935D-C420A3ADB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498531488033529"/>
              <c:y val="0.922182167872037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6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3.4145760849661241E-2"/>
              <c:y val="0.417931405968565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8775446828229212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B'!$V$113</c:f>
              <c:numCache>
                <c:formatCode>_("$"* #,##0_);_("$"* \(#,##0\);_("$"* "-"??_);_(@_)</c:formatCode>
                <c:ptCount val="1"/>
                <c:pt idx="0">
                  <c:v>44007288.733811349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E-4CDF-A35E-138EA578CE32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B'!$W$113</c:f>
              <c:numCache>
                <c:formatCode>_("$"* #,##0_);_("$"* \(#,##0\);_("$"* "-"??_);_(@_)</c:formatCode>
                <c:ptCount val="1"/>
                <c:pt idx="0">
                  <c:v>36081504.903208911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E-4CDF-A35E-138EA578CE32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B'!$X$113</c:f>
              <c:numCache>
                <c:formatCode>_("$"* #,##0_);_("$"* \(#,##0\);_("$"* "-"??_);_(@_)</c:formatCode>
                <c:ptCount val="1"/>
                <c:pt idx="0">
                  <c:v>29859549.506226469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E-4CDF-A35E-138EA578C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572134217902058"/>
              <c:y val="0.9326878025544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6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4.4441725067319804E-2"/>
              <c:y val="0.380334644366808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Capex wells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B'!$Z$10</c:f>
              <c:numCache>
                <c:formatCode>0.0%</c:formatCode>
                <c:ptCount val="1"/>
                <c:pt idx="0">
                  <c:v>4.352773233540741E-2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3-4D94-A16C-65C521C464A0}"/>
            </c:ext>
          </c:extLst>
        </c:ser>
        <c:ser>
          <c:idx val="4"/>
          <c:order val="1"/>
          <c:tx>
            <c:v>Opex water handling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'Appendix B'!$AD$10</c:f>
              <c:numCache>
                <c:formatCode>0.0%</c:formatCode>
                <c:ptCount val="1"/>
                <c:pt idx="0">
                  <c:v>2.714768280626878E-2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13-4D94-A16C-65C521C464A0}"/>
            </c:ext>
          </c:extLst>
        </c:ser>
        <c:ser>
          <c:idx val="2"/>
          <c:order val="2"/>
          <c:tx>
            <c:v>Capex other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'Appendix B'!$AB$10</c:f>
              <c:numCache>
                <c:formatCode>0.0%</c:formatCode>
                <c:ptCount val="1"/>
                <c:pt idx="0">
                  <c:v>1.9844620946103619E-2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13-4D94-A16C-65C521C464A0}"/>
            </c:ext>
          </c:extLst>
        </c:ser>
        <c:ser>
          <c:idx val="3"/>
          <c:order val="3"/>
          <c:tx>
            <c:v>Opex oil handling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'Appendix B'!$AC$10</c:f>
              <c:numCache>
                <c:formatCode>0.0%</c:formatCode>
                <c:ptCount val="1"/>
                <c:pt idx="0">
                  <c:v>7.8925299214549494E-3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13-4D94-A16C-65C521C464A0}"/>
            </c:ext>
          </c:extLst>
        </c:ser>
        <c:ser>
          <c:idx val="5"/>
          <c:order val="4"/>
          <c:tx>
            <c:v>Enex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'Appendix B'!$AE$10</c:f>
              <c:numCache>
                <c:formatCode>0.0%</c:formatCode>
                <c:ptCount val="1"/>
                <c:pt idx="0">
                  <c:v>7.6185366918330999E-3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13-4D94-A16C-65C521C464A0}"/>
            </c:ext>
          </c:extLst>
        </c:ser>
        <c:ser>
          <c:idx val="1"/>
          <c:order val="5"/>
          <c:tx>
            <c:v>Capex pumps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'Appendix B'!$AA$10</c:f>
              <c:numCache>
                <c:formatCode>0.0%</c:formatCode>
                <c:ptCount val="1"/>
                <c:pt idx="0">
                  <c:v>3.9496108306217304E-3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3-4D94-A16C-65C521C4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58919504"/>
        <c:axId val="658919832"/>
      </c:barChart>
      <c:catAx>
        <c:axId val="658919504"/>
        <c:scaling>
          <c:orientation val="minMax"/>
        </c:scaling>
        <c:delete val="1"/>
        <c:axPos val="r"/>
        <c:majorTickMark val="none"/>
        <c:minorTickMark val="none"/>
        <c:tickLblPos val="nextTo"/>
        <c:crossAx val="658919832"/>
        <c:crosses val="autoZero"/>
        <c:auto val="1"/>
        <c:lblAlgn val="ctr"/>
        <c:lblOffset val="100"/>
        <c:noMultiLvlLbl val="0"/>
      </c:catAx>
      <c:valAx>
        <c:axId val="658919832"/>
        <c:scaling>
          <c:orientation val="maxMin"/>
          <c:max val="5.000000000000001E-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19504"/>
        <c:crosses val="autoZero"/>
        <c:crossBetween val="between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8493370740615864"/>
          <c:y val="4.904852024010728E-2"/>
          <c:w val="0.19960066950183375"/>
          <c:h val="0.790865813489056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2283284053043"/>
          <c:y val="2.8379772961816305E-2"/>
          <c:w val="0.78794140158202375"/>
          <c:h val="0.86614455668060708"/>
        </c:manualLayout>
      </c:layout>
      <c:scatterChart>
        <c:scatterStyle val="smoothMarker"/>
        <c:varyColors val="0"/>
        <c:ser>
          <c:idx val="2"/>
          <c:order val="0"/>
          <c:tx>
            <c:v>Exergy consumption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D'!$E$4:$E$24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'Exergy Fuel'!#REF!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34-41C6-A9FF-907BB310E675}"/>
            </c:ext>
          </c:extLst>
        </c:ser>
        <c:ser>
          <c:idx val="0"/>
          <c:order val="1"/>
          <c:tx>
            <c:v>Exergy gained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D'!$E$4:$E$24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434-41C6-A9FF-907BB310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1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4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4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At val="0"/>
        <c:crossBetween val="midCat"/>
        <c:majorUnit val="2"/>
      </c:valAx>
      <c:valAx>
        <c:axId val="206380160"/>
        <c:scaling>
          <c:logBase val="10"/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Exergy</a:t>
                </a:r>
                <a:r>
                  <a:rPr lang="en-US" sz="16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(kWh)</a:t>
                </a:r>
                <a:endParaRPr lang="en-US" sz="16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332661821673943E-2"/>
              <c:y val="0.26203465535293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9050">
          <a:noFill/>
        </a:ln>
        <a:effectLst/>
      </c:spPr>
    </c:plotArea>
    <c:legend>
      <c:legendPos val="r"/>
      <c:layout>
        <c:manualLayout>
          <c:xMode val="edge"/>
          <c:yMode val="edge"/>
          <c:x val="0.60910006606808265"/>
          <c:y val="0.57546378684088639"/>
          <c:w val="0.12006604598193074"/>
          <c:h val="8.6793770938945622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2283284053043"/>
          <c:y val="2.8379772961816305E-2"/>
          <c:w val="0.78794140158202375"/>
          <c:h val="0.83796110805134749"/>
        </c:manualLayout>
      </c:layout>
      <c:scatterChart>
        <c:scatterStyle val="smoothMarker"/>
        <c:varyColors val="0"/>
        <c:ser>
          <c:idx val="2"/>
          <c:order val="0"/>
          <c:tx>
            <c:v>Product cost rate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E'!$A$6:$A$26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E'!$P$6:$P$26</c:f>
              <c:numCache>
                <c:formatCode>_(* #,##0.00_);_(* \(#,##0.00\);_(* "-"??_);_(@_)</c:formatCode>
                <c:ptCount val="21"/>
                <c:pt idx="0">
                  <c:v>177.42985349546575</c:v>
                </c:pt>
                <c:pt idx="1">
                  <c:v>168.49063651458908</c:v>
                </c:pt>
                <c:pt idx="2">
                  <c:v>164.30814022603207</c:v>
                </c:pt>
                <c:pt idx="3">
                  <c:v>160.18686041315038</c:v>
                </c:pt>
                <c:pt idx="4">
                  <c:v>161.99397355457535</c:v>
                </c:pt>
                <c:pt idx="5">
                  <c:v>161.45882308247812</c:v>
                </c:pt>
                <c:pt idx="6">
                  <c:v>161.08946954705297</c:v>
                </c:pt>
                <c:pt idx="7">
                  <c:v>160.81791198961287</c:v>
                </c:pt>
                <c:pt idx="8">
                  <c:v>160.60818045097636</c:v>
                </c:pt>
                <c:pt idx="9">
                  <c:v>157.8513941274343</c:v>
                </c:pt>
                <c:pt idx="10">
                  <c:v>160.30374980676078</c:v>
                </c:pt>
                <c:pt idx="11">
                  <c:v>160.18707701735522</c:v>
                </c:pt>
                <c:pt idx="12">
                  <c:v>160.08728888917625</c:v>
                </c:pt>
                <c:pt idx="13">
                  <c:v>160.00060769654146</c:v>
                </c:pt>
                <c:pt idx="14">
                  <c:v>159.92428080311822</c:v>
                </c:pt>
                <c:pt idx="15">
                  <c:v>157.27509793156833</c:v>
                </c:pt>
                <c:pt idx="16">
                  <c:v>159.79570547654129</c:v>
                </c:pt>
                <c:pt idx="17">
                  <c:v>159.74005073951807</c:v>
                </c:pt>
                <c:pt idx="18">
                  <c:v>159.68928648863206</c:v>
                </c:pt>
                <c:pt idx="19">
                  <c:v>159.6427325716482</c:v>
                </c:pt>
                <c:pt idx="20">
                  <c:v>72.581609309794004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29-4BF6-BB82-5C99A000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scatterChart>
        <c:scatterStyle val="smoothMarker"/>
        <c:varyColors val="0"/>
        <c:ser>
          <c:idx val="1"/>
          <c:order val="1"/>
          <c:tx>
            <c:v>Exergetic rate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E'!$A$6:$A$26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E'!$R$6:$R$26</c:f>
              <c:numCache>
                <c:formatCode>_(* #,##0.00_);_(* \(#,##0.00\);_(* "-"??_);_(@_)</c:formatCode>
                <c:ptCount val="21"/>
                <c:pt idx="0">
                  <c:v>3.737801728102869E-3</c:v>
                </c:pt>
                <c:pt idx="1">
                  <c:v>9.6848843693313671E-3</c:v>
                </c:pt>
                <c:pt idx="2">
                  <c:v>1.7371010621222965E-2</c:v>
                </c:pt>
                <c:pt idx="3">
                  <c:v>2.4241763327821311E-2</c:v>
                </c:pt>
                <c:pt idx="4">
                  <c:v>3.1188324506440747E-2</c:v>
                </c:pt>
                <c:pt idx="5">
                  <c:v>3.8172442672397368E-2</c:v>
                </c:pt>
                <c:pt idx="6">
                  <c:v>4.5079576885537563E-2</c:v>
                </c:pt>
                <c:pt idx="7">
                  <c:v>5.1907963006113805E-2</c:v>
                </c:pt>
                <c:pt idx="8">
                  <c:v>5.8685577620737339E-2</c:v>
                </c:pt>
                <c:pt idx="9">
                  <c:v>6.5146479023043366E-2</c:v>
                </c:pt>
                <c:pt idx="10">
                  <c:v>7.2032385778585423E-2</c:v>
                </c:pt>
                <c:pt idx="11">
                  <c:v>7.8720090033378723E-2</c:v>
                </c:pt>
                <c:pt idx="12">
                  <c:v>8.5382504404766593E-2</c:v>
                </c:pt>
                <c:pt idx="13">
                  <c:v>9.2024909406733746E-2</c:v>
                </c:pt>
                <c:pt idx="14">
                  <c:v>9.8657107679439651E-2</c:v>
                </c:pt>
                <c:pt idx="15">
                  <c:v>0.10487989504050736</c:v>
                </c:pt>
                <c:pt idx="16">
                  <c:v>0.11179873510884168</c:v>
                </c:pt>
                <c:pt idx="17">
                  <c:v>0.11840948745660397</c:v>
                </c:pt>
                <c:pt idx="18">
                  <c:v>0.12501242607029817</c:v>
                </c:pt>
                <c:pt idx="19">
                  <c:v>0.13159769248093389</c:v>
                </c:pt>
                <c:pt idx="20">
                  <c:v>0.10325241696679754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29-4BF6-BB82-5C99A000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160608"/>
        <c:axId val="728157328"/>
      </c:scatterChart>
      <c:valAx>
        <c:axId val="351304256"/>
        <c:scaling>
          <c:orientation val="minMax"/>
          <c:max val="21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4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4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At val="0"/>
        <c:crossBetween val="midCat"/>
      </c:valAx>
      <c:valAx>
        <c:axId val="206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Cost rate ($/hr)</a:t>
                </a:r>
              </a:p>
            </c:rich>
          </c:tx>
          <c:layout>
            <c:manualLayout>
              <c:xMode val="edge"/>
              <c:yMode val="edge"/>
              <c:x val="1.1332661821673943E-2"/>
              <c:y val="0.26203465535293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>
            <a:glow>
              <a:schemeClr val="accent1">
                <a:alpha val="40000"/>
              </a:schemeClr>
            </a:glow>
          </a:effectLst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"/>
      </c:valAx>
      <c:valAx>
        <c:axId val="7281573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Invested exergy per exergy unit of outpt (MJ/GJ)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8160608"/>
        <c:crosses val="max"/>
        <c:crossBetween val="midCat"/>
      </c:valAx>
      <c:valAx>
        <c:axId val="72816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157328"/>
        <c:crosses val="autoZero"/>
        <c:crossBetween val="midCat"/>
      </c:valAx>
      <c:spPr>
        <a:noFill/>
        <a:ln w="19050">
          <a:noFill/>
        </a:ln>
        <a:effectLst/>
      </c:spPr>
    </c:plotArea>
    <c:legend>
      <c:legendPos val="r"/>
      <c:layout>
        <c:manualLayout>
          <c:xMode val="edge"/>
          <c:yMode val="edge"/>
          <c:x val="0.60910006606808265"/>
          <c:y val="0.57546378684088639"/>
          <c:w val="0.10699603216341394"/>
          <c:h val="8.6793753363898843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2283284053043"/>
          <c:y val="2.8379772961816305E-2"/>
          <c:w val="0.78794140158202375"/>
          <c:h val="0.83796110805134749"/>
        </c:manualLayout>
      </c:layout>
      <c:scatterChart>
        <c:scatterStyle val="smoothMarker"/>
        <c:varyColors val="0"/>
        <c:ser>
          <c:idx val="0"/>
          <c:order val="0"/>
          <c:tx>
            <c:v>required exergy per barrel of il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D'!$E$4:$E$24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E'!$B$35:$B$55</c:f>
              <c:numCache>
                <c:formatCode>_(* #,##0_);_(* \(#,##0\);_(* "-"??_);_(@_)</c:formatCode>
                <c:ptCount val="21"/>
                <c:pt idx="0">
                  <c:v>6.2882569058159277</c:v>
                </c:pt>
                <c:pt idx="1">
                  <c:v>13.598049015927426</c:v>
                </c:pt>
                <c:pt idx="2">
                  <c:v>23.085939799279593</c:v>
                </c:pt>
                <c:pt idx="3">
                  <c:v>31.931125586381125</c:v>
                </c:pt>
                <c:pt idx="4">
                  <c:v>39.957984498421659</c:v>
                </c:pt>
                <c:pt idx="5">
                  <c:v>48.390623272630222</c:v>
                </c:pt>
                <c:pt idx="6">
                  <c:v>56.660132162407422</c:v>
                </c:pt>
                <c:pt idx="7">
                  <c:v>64.765939540615818</c:v>
                </c:pt>
                <c:pt idx="8">
                  <c:v>72.745905502749537</c:v>
                </c:pt>
                <c:pt idx="9">
                  <c:v>81.387812708741521</c:v>
                </c:pt>
                <c:pt idx="10">
                  <c:v>88.262477140707063</c:v>
                </c:pt>
                <c:pt idx="11">
                  <c:v>95.946537335246092</c:v>
                </c:pt>
                <c:pt idx="12">
                  <c:v>103.54507010680656</c:v>
                </c:pt>
                <c:pt idx="13">
                  <c:v>111.06577682222405</c:v>
                </c:pt>
                <c:pt idx="14">
                  <c:v>118.52218562311268</c:v>
                </c:pt>
                <c:pt idx="15">
                  <c:v>127.15628878055267</c:v>
                </c:pt>
                <c:pt idx="16">
                  <c:v>133.12350098750267</c:v>
                </c:pt>
                <c:pt idx="17">
                  <c:v>140.39078819263798</c:v>
                </c:pt>
                <c:pt idx="18">
                  <c:v>147.60131528680424</c:v>
                </c:pt>
                <c:pt idx="19">
                  <c:v>154.74433982495657</c:v>
                </c:pt>
                <c:pt idx="20">
                  <c:v>281.67907153207074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E4-4F4A-AB8A-4AFAB073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1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4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4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At val="0"/>
        <c:crossBetween val="midCat"/>
      </c:valAx>
      <c:valAx>
        <c:axId val="206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Required</a:t>
                </a:r>
                <a:r>
                  <a:rPr lang="en-US" sz="16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exergy per barrel of oil</a:t>
                </a:r>
                <a:r>
                  <a:rPr lang="en-US" sz="1600" b="1">
                    <a:latin typeface="Arial" panose="020B0604020202020204" pitchFamily="34" charset="0"/>
                    <a:cs typeface="Arial" panose="020B0604020202020204" pitchFamily="34" charset="0"/>
                  </a:rPr>
                  <a:t> (kWh/bbl)</a:t>
                </a:r>
              </a:p>
            </c:rich>
          </c:tx>
          <c:layout>
            <c:manualLayout>
              <c:xMode val="edge"/>
              <c:yMode val="edge"/>
              <c:x val="1.1332661821673943E-2"/>
              <c:y val="0.26203465535293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>
            <a:glow>
              <a:schemeClr val="accent1">
                <a:alpha val="40000"/>
              </a:schemeClr>
            </a:glow>
          </a:effectLst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9050">
          <a:noFill/>
        </a:ln>
        <a:effectLst/>
      </c:spPr>
    </c:plotArea>
    <c:legend>
      <c:legendPos val="r"/>
      <c:layout>
        <c:manualLayout>
          <c:xMode val="edge"/>
          <c:yMode val="edge"/>
          <c:x val="0.60910006606808265"/>
          <c:y val="0.57546378684088639"/>
          <c:w val="0.16330666951983372"/>
          <c:h val="4.339687668194942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6984183944288"/>
          <c:y val="2.8379772961816305E-2"/>
          <c:w val="0.8577514655024177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Exergy ROI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D'!$E$3:$E$23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D'!$I$32:$I$53</c:f>
              <c:numCache>
                <c:formatCode>_(* #,##0.00_);_(* \(#,##0.00\);_(* "-"??_);_(@_)</c:formatCode>
                <c:ptCount val="22"/>
                <c:pt idx="1">
                  <c:v>526.02262580364356</c:v>
                </c:pt>
                <c:pt idx="2">
                  <c:v>243.32528263561093</c:v>
                </c:pt>
                <c:pt idx="3">
                  <c:v>143.37828737744155</c:v>
                </c:pt>
                <c:pt idx="4">
                  <c:v>103.69737075907834</c:v>
                </c:pt>
                <c:pt idx="5">
                  <c:v>82.894753468340312</c:v>
                </c:pt>
                <c:pt idx="6">
                  <c:v>68.473178671752905</c:v>
                </c:pt>
                <c:pt idx="7">
                  <c:v>58.499648600072902</c:v>
                </c:pt>
                <c:pt idx="8">
                  <c:v>51.195445030881828</c:v>
                </c:pt>
                <c:pt idx="9">
                  <c:v>45.594791104355608</c:v>
                </c:pt>
                <c:pt idx="10">
                  <c:v>40.766930093276741</c:v>
                </c:pt>
                <c:pt idx="11">
                  <c:v>37.603993280004147</c:v>
                </c:pt>
                <c:pt idx="12">
                  <c:v>34.603805272005395</c:v>
                </c:pt>
                <c:pt idx="13">
                  <c:v>32.074955181415596</c:v>
                </c:pt>
                <c:pt idx="14">
                  <c:v>29.912788355371415</c:v>
                </c:pt>
                <c:pt idx="15">
                  <c:v>28.040047794036024</c:v>
                </c:pt>
                <c:pt idx="16">
                  <c:v>26.144502394489628</c:v>
                </c:pt>
                <c:pt idx="17">
                  <c:v>24.980598907223449</c:v>
                </c:pt>
                <c:pt idx="18">
                  <c:v>23.695129791518358</c:v>
                </c:pt>
                <c:pt idx="19">
                  <c:v>22.544844742364457</c:v>
                </c:pt>
                <c:pt idx="20">
                  <c:v>21.5110649776854</c:v>
                </c:pt>
                <c:pt idx="21">
                  <c:v>11.820148585077796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FAD-4E32-9E91-80AFB88B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6140272624431644"/>
              <c:y val="0.94366343607730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4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ROI</a:t>
                </a: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"/>
        <c:min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059427413637724"/>
          <c:y val="0.48576741361383891"/>
          <c:w val="0.20378516631681071"/>
          <c:h val="4.740754856047433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03937007874014E-2"/>
          <c:y val="2.8379772961816305E-2"/>
          <c:w val="0.88493743120819579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C'!$AR$54:$AR$74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22194202.981909391</c:v>
                </c:pt>
                <c:pt idx="2">
                  <c:v>11260269.028477732</c:v>
                </c:pt>
                <c:pt idx="3">
                  <c:v>8116895.793464601</c:v>
                </c:pt>
                <c:pt idx="4">
                  <c:v>6913502.8196598291</c:v>
                </c:pt>
                <c:pt idx="5">
                  <c:v>6376544.1851282977</c:v>
                </c:pt>
                <c:pt idx="6">
                  <c:v>5973587.2265532594</c:v>
                </c:pt>
                <c:pt idx="7">
                  <c:v>5695170.5273222066</c:v>
                </c:pt>
                <c:pt idx="8">
                  <c:v>5490215.7535933442</c:v>
                </c:pt>
                <c:pt idx="9">
                  <c:v>5331711.1771628419</c:v>
                </c:pt>
                <c:pt idx="10">
                  <c:v>5153381.4094236717</c:v>
                </c:pt>
                <c:pt idx="11">
                  <c:v>5101123.3619238501</c:v>
                </c:pt>
                <c:pt idx="12">
                  <c:v>5012538.002254894</c:v>
                </c:pt>
                <c:pt idx="13">
                  <c:v>4936652.8999402877</c:v>
                </c:pt>
                <c:pt idx="14">
                  <c:v>4870628.5622023903</c:v>
                </c:pt>
                <c:pt idx="15">
                  <c:v>4812397.006082477</c:v>
                </c:pt>
                <c:pt idx="16">
                  <c:v>4714961.1290786676</c:v>
                </c:pt>
                <c:pt idx="17">
                  <c:v>4714037.9771871809</c:v>
                </c:pt>
                <c:pt idx="18">
                  <c:v>4671352.4204695728</c:v>
                </c:pt>
                <c:pt idx="19">
                  <c:v>4632354.5978052225</c:v>
                </c:pt>
                <c:pt idx="20">
                  <c:v>4596532.3875906859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34-4149-BBD8-1D0186F0729D}"/>
            </c:ext>
          </c:extLst>
        </c:ser>
        <c:ser>
          <c:idx val="1"/>
          <c:order val="1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C'!$AQ$54:$AQ$74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4953939.7910710955</c:v>
                </c:pt>
                <c:pt idx="2">
                  <c:v>4156593.6117359074</c:v>
                </c:pt>
                <c:pt idx="3">
                  <c:v>3897591.5380314924</c:v>
                </c:pt>
                <c:pt idx="4">
                  <c:v>3774735.6719198134</c:v>
                </c:pt>
                <c:pt idx="5">
                  <c:v>3741072.9141086549</c:v>
                </c:pt>
                <c:pt idx="6">
                  <c:v>3699340.4741235031</c:v>
                </c:pt>
                <c:pt idx="7">
                  <c:v>3667158.4506565598</c:v>
                </c:pt>
                <c:pt idx="8">
                  <c:v>3640625.0465373844</c:v>
                </c:pt>
                <c:pt idx="9">
                  <c:v>3617752.5706570679</c:v>
                </c:pt>
                <c:pt idx="10">
                  <c:v>3575062.6548586339</c:v>
                </c:pt>
                <c:pt idx="11">
                  <c:v>3578784.2617611969</c:v>
                </c:pt>
                <c:pt idx="12">
                  <c:v>3561463.7439287668</c:v>
                </c:pt>
                <c:pt idx="13">
                  <c:v>3545308.1654865886</c:v>
                </c:pt>
                <c:pt idx="14">
                  <c:v>3530079.6092650145</c:v>
                </c:pt>
                <c:pt idx="15">
                  <c:v>3515616.0522183692</c:v>
                </c:pt>
                <c:pt idx="16">
                  <c:v>3479868.236193181</c:v>
                </c:pt>
                <c:pt idx="17">
                  <c:v>3488269.6286117258</c:v>
                </c:pt>
                <c:pt idx="18">
                  <c:v>3475197.2770938529</c:v>
                </c:pt>
                <c:pt idx="19">
                  <c:v>3462565.7494976353</c:v>
                </c:pt>
                <c:pt idx="20">
                  <c:v>3450322.2144291075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834-4149-BBD8-1D0186F0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2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1.3601770577858096E-2"/>
              <c:y val="0.374018717610725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4763525527051056"/>
          <c:y val="0.23490651129909071"/>
          <c:w val="0.19325577851155704"/>
          <c:h val="0.165185476815398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8660088721956"/>
          <c:y val="2.8379772961816305E-2"/>
          <c:w val="0.8415753771479183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Product Exergy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C'!$AP$54:$AP$74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2605884416.9723711</c:v>
                </c:pt>
                <c:pt idx="2">
                  <c:v>1011404315.3770145</c:v>
                </c:pt>
                <c:pt idx="3">
                  <c:v>558829999.61976373</c:v>
                </c:pt>
                <c:pt idx="4">
                  <c:v>391430164.48858756</c:v>
                </c:pt>
                <c:pt idx="5">
                  <c:v>310115316.92212242</c:v>
                </c:pt>
                <c:pt idx="6">
                  <c:v>253305601.25230575</c:v>
                </c:pt>
                <c:pt idx="7">
                  <c:v>214527480.72419652</c:v>
                </c:pt>
                <c:pt idx="8">
                  <c:v>186383419.44805625</c:v>
                </c:pt>
                <c:pt idx="9">
                  <c:v>164950672.72635451</c:v>
                </c:pt>
                <c:pt idx="10">
                  <c:v>145744329.32970628</c:v>
                </c:pt>
                <c:pt idx="11">
                  <c:v>134576579.32985264</c:v>
                </c:pt>
                <c:pt idx="12">
                  <c:v>123240197.87821832</c:v>
                </c:pt>
                <c:pt idx="13">
                  <c:v>113715600.51228908</c:v>
                </c:pt>
                <c:pt idx="14">
                  <c:v>105594524.22955661</c:v>
                </c:pt>
                <c:pt idx="15">
                  <c:v>98578042.129683316</c:v>
                </c:pt>
                <c:pt idx="16">
                  <c:v>90979423.433661014</c:v>
                </c:pt>
                <c:pt idx="17">
                  <c:v>87139064.472598821</c:v>
                </c:pt>
                <c:pt idx="18">
                  <c:v>82345250.531870037</c:v>
                </c:pt>
                <c:pt idx="19">
                  <c:v>78063007.232653007</c:v>
                </c:pt>
                <c:pt idx="20">
                  <c:v>74220105.34853591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42-4876-8579-3C6B738E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7302108762270817"/>
              <c:y val="0.934794914055234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300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2.1201515548493362E-2"/>
              <c:y val="0.373594339293639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000000"/>
        <c:min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5123590854515578"/>
          <c:y val="0.24602426826058588"/>
          <c:w val="0.25550324288197873"/>
          <c:h val="9.48150787595229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Exergy Destruction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1"/>
          <c:order val="0"/>
          <c:tx>
            <c:v>Exergy Destruction</c:v>
          </c:tx>
          <c:spPr>
            <a:ln w="1587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C-4E06-AA7F-3DC4B0B989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9C-4E06-AA7F-3DC4B0B9890C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BF-4EA5-A2A6-9E88B49A0238}"/>
              </c:ext>
            </c:extLst>
          </c:dPt>
          <c:dPt>
            <c:idx val="3"/>
            <c:bubble3D val="0"/>
            <c:spPr>
              <a:solidFill>
                <a:srgbClr val="00B0F0"/>
              </a:solidFill>
              <a:ln w="158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FBF-4EA5-A2A6-9E88B49A02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'Appendix C'!$F$2:$I$2</c:f>
              <c:strCache>
                <c:ptCount val="4"/>
                <c:pt idx="0">
                  <c:v>Injection Pump tot</c:v>
                </c:pt>
                <c:pt idx="1">
                  <c:v>Heater and separator</c:v>
                </c:pt>
                <c:pt idx="2">
                  <c:v>Dehydration </c:v>
                </c:pt>
                <c:pt idx="3">
                  <c:v>Water treatment</c:v>
                </c:pt>
              </c:strCache>
            </c:strRef>
          </c:cat>
          <c:val>
            <c:numRef>
              <c:f>'Appendix C'!$F$8:$I$8</c:f>
              <c:numCache>
                <c:formatCode>0%</c:formatCode>
                <c:ptCount val="4"/>
                <c:pt idx="0">
                  <c:v>0.54779067937190173</c:v>
                </c:pt>
                <c:pt idx="1">
                  <c:v>0.17431771959749348</c:v>
                </c:pt>
                <c:pt idx="2">
                  <c:v>8.5759164192055565E-2</c:v>
                </c:pt>
                <c:pt idx="3">
                  <c:v>0.19213243683854911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EA5-A2A6-9E88B49A02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155316577965909"/>
          <c:y val="0.29080782534076616"/>
          <c:w val="0.24549230704366046"/>
          <c:h val="0.30250847647051166"/>
        </c:manualLayout>
      </c:layout>
      <c:overlay val="0"/>
      <c:spPr>
        <a:noFill/>
        <a:ln w="0"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21411474184711E-2"/>
          <c:y val="2.8379772961816305E-2"/>
          <c:w val="0.88652003523631073"/>
          <c:h val="0.8538257059972767"/>
        </c:manualLayout>
      </c:layout>
      <c:scatterChart>
        <c:scatterStyle val="smoothMarker"/>
        <c:varyColors val="0"/>
        <c:ser>
          <c:idx val="0"/>
          <c:order val="0"/>
          <c:tx>
            <c:v>$/bbl at 5% discount rate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B'!$AD$61:$AD$81</c:f>
              <c:numCache>
                <c:formatCode>_("$"* #,##0_);_("$"* \(#,##0\);_("$"* "-"??_);_(@_)</c:formatCode>
                <c:ptCount val="21"/>
                <c:pt idx="0">
                  <c:v>48.612758728706872</c:v>
                </c:pt>
                <c:pt idx="1">
                  <c:v>46.373785779860576</c:v>
                </c:pt>
                <c:pt idx="2">
                  <c:v>43.275590781653833</c:v>
                </c:pt>
                <c:pt idx="3">
                  <c:v>40.729660579736439</c:v>
                </c:pt>
                <c:pt idx="4">
                  <c:v>38.438383976668327</c:v>
                </c:pt>
                <c:pt idx="5">
                  <c:v>36.197638268868083</c:v>
                </c:pt>
                <c:pt idx="6">
                  <c:v>34.126813916742172</c:v>
                </c:pt>
                <c:pt idx="7">
                  <c:v>32.21330597766444</c:v>
                </c:pt>
                <c:pt idx="8">
                  <c:v>29.364705295530271</c:v>
                </c:pt>
                <c:pt idx="9">
                  <c:v>26.70194111732625</c:v>
                </c:pt>
                <c:pt idx="10">
                  <c:v>24.347347143042246</c:v>
                </c:pt>
                <c:pt idx="11">
                  <c:v>22.102995843833646</c:v>
                </c:pt>
                <c:pt idx="12">
                  <c:v>20.030893705034821</c:v>
                </c:pt>
                <c:pt idx="13">
                  <c:v>17.915227373808879</c:v>
                </c:pt>
                <c:pt idx="14">
                  <c:v>15.963187718316554</c:v>
                </c:pt>
                <c:pt idx="15">
                  <c:v>14.113997662432565</c:v>
                </c:pt>
                <c:pt idx="16">
                  <c:v>12.532288734521092</c:v>
                </c:pt>
                <c:pt idx="17">
                  <c:v>11.004049245707373</c:v>
                </c:pt>
                <c:pt idx="18">
                  <c:v>9.5190365530334198</c:v>
                </c:pt>
                <c:pt idx="19">
                  <c:v>8.1577657446489251</c:v>
                </c:pt>
                <c:pt idx="20">
                  <c:v>2.6723564695141122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889-4B4C-8477-36A6C0BA4817}"/>
            </c:ext>
          </c:extLst>
        </c:ser>
        <c:ser>
          <c:idx val="1"/>
          <c:order val="1"/>
          <c:tx>
            <c:v>$/bbl at 10% discount rate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B'!$AE$61:$AE$81</c:f>
              <c:numCache>
                <c:formatCode>_("$"* #,##0_);_("$"* \(#,##0\);_("$"* "-"??_);_(@_)</c:formatCode>
                <c:ptCount val="21"/>
                <c:pt idx="0">
                  <c:v>46.403087877402015</c:v>
                </c:pt>
                <c:pt idx="1">
                  <c:v>42.253800679583705</c:v>
                </c:pt>
                <c:pt idx="2">
                  <c:v>37.63854679084298</c:v>
                </c:pt>
                <c:pt idx="3">
                  <c:v>33.814054364488946</c:v>
                </c:pt>
                <c:pt idx="4">
                  <c:v>30.461282923867099</c:v>
                </c:pt>
                <c:pt idx="5">
                  <c:v>27.381669186119346</c:v>
                </c:pt>
                <c:pt idx="6">
                  <c:v>24.641778063198128</c:v>
                </c:pt>
                <c:pt idx="7">
                  <c:v>22.202823627887408</c:v>
                </c:pt>
                <c:pt idx="8">
                  <c:v>19.319468388855718</c:v>
                </c:pt>
                <c:pt idx="9">
                  <c:v>16.769069820780679</c:v>
                </c:pt>
                <c:pt idx="10">
                  <c:v>14.595346203430218</c:v>
                </c:pt>
                <c:pt idx="11">
                  <c:v>12.647669516569044</c:v>
                </c:pt>
                <c:pt idx="12">
                  <c:v>10.940982092424301</c:v>
                </c:pt>
                <c:pt idx="13">
                  <c:v>9.3406031159644041</c:v>
                </c:pt>
                <c:pt idx="14">
                  <c:v>7.9445413427481615</c:v>
                </c:pt>
                <c:pt idx="15">
                  <c:v>6.7049549429953794</c:v>
                </c:pt>
                <c:pt idx="16">
                  <c:v>5.6829368309431016</c:v>
                </c:pt>
                <c:pt idx="17">
                  <c:v>4.7631205771600378</c:v>
                </c:pt>
                <c:pt idx="18">
                  <c:v>3.9330426762583039</c:v>
                </c:pt>
                <c:pt idx="19">
                  <c:v>3.2173885235855781</c:v>
                </c:pt>
                <c:pt idx="20">
                  <c:v>1.0060586072583575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889-4B4C-8477-36A6C0BA4817}"/>
            </c:ext>
          </c:extLst>
        </c:ser>
        <c:ser>
          <c:idx val="2"/>
          <c:order val="2"/>
          <c:tx>
            <c:v>$/bbl at 15% discount rate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'Appendix B'!$AF$61:$AF$81</c:f>
              <c:numCache>
                <c:formatCode>_("$"* #,##0_);_("$"* \(#,##0\);_("$"* "-"??_);_(@_)</c:formatCode>
                <c:ptCount val="21"/>
                <c:pt idx="0">
                  <c:v>44.385562317514989</c:v>
                </c:pt>
                <c:pt idx="1">
                  <c:v>38.659432001736327</c:v>
                </c:pt>
                <c:pt idx="2">
                  <c:v>32.939528744053284</c:v>
                </c:pt>
                <c:pt idx="3">
                  <c:v>28.305877692002696</c:v>
                </c:pt>
                <c:pt idx="4">
                  <c:v>24.390596094318646</c:v>
                </c:pt>
                <c:pt idx="5">
                  <c:v>20.971475529707345</c:v>
                </c:pt>
                <c:pt idx="6">
                  <c:v>18.052441877876888</c:v>
                </c:pt>
                <c:pt idx="7">
                  <c:v>15.558472890797283</c:v>
                </c:pt>
                <c:pt idx="8">
                  <c:v>12.949374025312329</c:v>
                </c:pt>
                <c:pt idx="9">
                  <c:v>10.751211885233303</c:v>
                </c:pt>
                <c:pt idx="10">
                  <c:v>8.9507142756078366</c:v>
                </c:pt>
                <c:pt idx="11">
                  <c:v>7.419055955829009</c:v>
                </c:pt>
                <c:pt idx="12">
                  <c:v>6.1388820579700818</c:v>
                </c:pt>
                <c:pt idx="13">
                  <c:v>5.0130581978923905</c:v>
                </c:pt>
                <c:pt idx="14">
                  <c:v>4.0784158082207087</c:v>
                </c:pt>
                <c:pt idx="15">
                  <c:v>3.2924059709379909</c:v>
                </c:pt>
                <c:pt idx="16">
                  <c:v>2.669225040042051</c:v>
                </c:pt>
                <c:pt idx="17">
                  <c:v>2.1399261318359954</c:v>
                </c:pt>
                <c:pt idx="18">
                  <c:v>1.6901712503354143</c:v>
                </c:pt>
                <c:pt idx="19">
                  <c:v>1.3225143846682987</c:v>
                </c:pt>
                <c:pt idx="20">
                  <c:v>0.39556241699193867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889-4B4C-8477-36A6C0BA4817}"/>
            </c:ext>
          </c:extLst>
        </c:ser>
        <c:ser>
          <c:idx val="4"/>
          <c:order val="3"/>
          <c:tx>
            <c:v>Economic limit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E785-45E0-9B9F-C4ACA49B29F4}"/>
              </c:ext>
            </c:extLst>
          </c:dPt>
          <c:xVal>
            <c:numRef>
              <c:f>'Appendix B'!$BC$28:$BD$28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B'!$BC$29:$BD$29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889-4B4C-8477-36A6C0BA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  <c:minorUnit val="5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4733052572062078"/>
          <c:y val="0.1165862906430581"/>
          <c:w val="0.29735749182960153"/>
          <c:h val="0.2176872821237902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8930139226206"/>
          <c:y val="2.8379772961816305E-2"/>
          <c:w val="0.77151186237029323"/>
          <c:h val="0.89449623078527263"/>
        </c:manualLayout>
      </c:layout>
      <c:scatterChart>
        <c:scatterStyle val="smoothMarker"/>
        <c:varyColors val="0"/>
        <c:ser>
          <c:idx val="0"/>
          <c:order val="0"/>
          <c:tx>
            <c:v>Cumulative net Exergy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C'!$AW$54:$AW$74</c:f>
              <c:numCache>
                <c:formatCode>General</c:formatCode>
                <c:ptCount val="21"/>
                <c:pt idx="0">
                  <c:v>0</c:v>
                </c:pt>
                <c:pt idx="1">
                  <c:v>2600930477.1813002</c:v>
                </c:pt>
                <c:pt idx="2">
                  <c:v>3608178198.9465785</c:v>
                </c:pt>
                <c:pt idx="3">
                  <c:v>4163110607.0283113</c:v>
                </c:pt>
                <c:pt idx="4">
                  <c:v>4550766035.8449783</c:v>
                </c:pt>
                <c:pt idx="5">
                  <c:v>4857140279.8529921</c:v>
                </c:pt>
                <c:pt idx="6">
                  <c:v>5106746540.6311741</c:v>
                </c:pt>
                <c:pt idx="7">
                  <c:v>5317606862.9047146</c:v>
                </c:pt>
                <c:pt idx="8">
                  <c:v>5500349657.3062334</c:v>
                </c:pt>
                <c:pt idx="9">
                  <c:v>5661682577.4619303</c:v>
                </c:pt>
                <c:pt idx="10">
                  <c:v>5803851844.1367779</c:v>
                </c:pt>
                <c:pt idx="11">
                  <c:v>5934849639.2048702</c:v>
                </c:pt>
                <c:pt idx="12">
                  <c:v>6054528373.33916</c:v>
                </c:pt>
                <c:pt idx="13">
                  <c:v>6164698665.6859627</c:v>
                </c:pt>
                <c:pt idx="14">
                  <c:v>6266763110.3062544</c:v>
                </c:pt>
                <c:pt idx="15">
                  <c:v>6361825536.3837194</c:v>
                </c:pt>
                <c:pt idx="16">
                  <c:v>6449325091.5811882</c:v>
                </c:pt>
                <c:pt idx="17">
                  <c:v>6532975886.4251757</c:v>
                </c:pt>
                <c:pt idx="18">
                  <c:v>6611845939.6799517</c:v>
                </c:pt>
                <c:pt idx="19">
                  <c:v>6686446381.163106</c:v>
                </c:pt>
                <c:pt idx="20">
                  <c:v>6757216164.2972126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3E-4B34-8039-08E53170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scatterChart>
        <c:scatterStyle val="smoothMarker"/>
        <c:varyColors val="0"/>
        <c:ser>
          <c:idx val="1"/>
          <c:order val="1"/>
          <c:tx>
            <c:v>Cumulative cash flows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B'!$AA$60:$AA$80</c:f>
              <c:numCache>
                <c:formatCode>_("$"* #,##0_);_("$"* \(#,##0\);_("$"* "-"??_);_(@_)</c:formatCode>
                <c:ptCount val="21"/>
                <c:pt idx="0">
                  <c:v>-30932906.678150136</c:v>
                </c:pt>
                <c:pt idx="1">
                  <c:v>5622741.2923609205</c:v>
                </c:pt>
                <c:pt idx="2">
                  <c:v>18538320.887988281</c:v>
                </c:pt>
                <c:pt idx="3">
                  <c:v>24892636.31686122</c:v>
                </c:pt>
                <c:pt idx="4">
                  <c:v>28889844.072426192</c:v>
                </c:pt>
                <c:pt idx="5">
                  <c:v>31741702.395267874</c:v>
                </c:pt>
                <c:pt idx="6">
                  <c:v>33834899.690038644</c:v>
                </c:pt>
                <c:pt idx="7">
                  <c:v>35429718.287267976</c:v>
                </c:pt>
                <c:pt idx="8">
                  <c:v>36677747.206629254</c:v>
                </c:pt>
                <c:pt idx="9">
                  <c:v>37638502.168088429</c:v>
                </c:pt>
                <c:pt idx="10">
                  <c:v>38375082.99631606</c:v>
                </c:pt>
                <c:pt idx="11">
                  <c:v>38966863.925125502</c:v>
                </c:pt>
                <c:pt idx="12">
                  <c:v>39436322.08055567</c:v>
                </c:pt>
                <c:pt idx="13">
                  <c:v>39810922.301372193</c:v>
                </c:pt>
                <c:pt idx="14">
                  <c:v>40107792.304922298</c:v>
                </c:pt>
                <c:pt idx="15">
                  <c:v>40343437.057974599</c:v>
                </c:pt>
                <c:pt idx="16">
                  <c:v>40526925.188995712</c:v>
                </c:pt>
                <c:pt idx="17">
                  <c:v>40675832.253507353</c:v>
                </c:pt>
                <c:pt idx="18">
                  <c:v>40793733.822371848</c:v>
                </c:pt>
                <c:pt idx="19">
                  <c:v>40885995.982291237</c:v>
                </c:pt>
                <c:pt idx="20">
                  <c:v>40957731.716485247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3E-4B34-8039-08E53170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273200"/>
        <c:axId val="452266968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6794363799092287"/>
              <c:y val="0.53282746016996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8000000000"/>
          <c:min val="-8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(kWh)</a:t>
                </a:r>
              </a:p>
            </c:rich>
          </c:tx>
          <c:layout>
            <c:manualLayout>
              <c:xMode val="edge"/>
              <c:yMode val="edge"/>
              <c:x val="1.24633370623754E-2"/>
              <c:y val="0.378978093467403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4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452266968"/>
        <c:scaling>
          <c:orientation val="minMax"/>
        </c:scaling>
        <c:delete val="0"/>
        <c:axPos val="r"/>
        <c:numFmt formatCode="&quot;$&quot;#,##0" sourceLinked="0"/>
        <c:majorTickMark val="in"/>
        <c:minorTickMark val="cross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273200"/>
        <c:crosses val="max"/>
        <c:crossBetween val="midCat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45227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2266968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3973035685854154"/>
          <c:y val="0.65766935552536399"/>
          <c:w val="0.3308771471245851"/>
          <c:h val="0.1150906178698661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1306017971965E-2"/>
          <c:y val="2.8379772961816305E-2"/>
          <c:w val="0.89569014069252351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Required Exergy per barrel of oil produced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C'!$A$54:$A$74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E'!$B$34:$B$54</c:f>
              <c:numCache>
                <c:formatCode>_(* #,##0_);_(* \(#,##0\);_(* "-"??_);_(@_)</c:formatCode>
                <c:ptCount val="21"/>
                <c:pt idx="0" formatCode="General">
                  <c:v>0</c:v>
                </c:pt>
                <c:pt idx="1">
                  <c:v>6.2882569058159277</c:v>
                </c:pt>
                <c:pt idx="2">
                  <c:v>13.598049015927426</c:v>
                </c:pt>
                <c:pt idx="3">
                  <c:v>23.085939799279593</c:v>
                </c:pt>
                <c:pt idx="4">
                  <c:v>31.931125586381125</c:v>
                </c:pt>
                <c:pt idx="5">
                  <c:v>39.957984498421659</c:v>
                </c:pt>
                <c:pt idx="6">
                  <c:v>48.390623272630222</c:v>
                </c:pt>
                <c:pt idx="7">
                  <c:v>56.660132162407422</c:v>
                </c:pt>
                <c:pt idx="8">
                  <c:v>64.765939540615818</c:v>
                </c:pt>
                <c:pt idx="9">
                  <c:v>72.745905502749537</c:v>
                </c:pt>
                <c:pt idx="10">
                  <c:v>81.387812708741521</c:v>
                </c:pt>
                <c:pt idx="11">
                  <c:v>88.262477140707063</c:v>
                </c:pt>
                <c:pt idx="12">
                  <c:v>95.946537335246092</c:v>
                </c:pt>
                <c:pt idx="13">
                  <c:v>103.54507010680656</c:v>
                </c:pt>
                <c:pt idx="14">
                  <c:v>111.06577682222405</c:v>
                </c:pt>
                <c:pt idx="15">
                  <c:v>118.52218562311268</c:v>
                </c:pt>
                <c:pt idx="16">
                  <c:v>127.15628878055267</c:v>
                </c:pt>
                <c:pt idx="17">
                  <c:v>133.12350098750267</c:v>
                </c:pt>
                <c:pt idx="18">
                  <c:v>140.39078819263798</c:v>
                </c:pt>
                <c:pt idx="19">
                  <c:v>147.60131528680424</c:v>
                </c:pt>
                <c:pt idx="20">
                  <c:v>154.74433982495657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D1-4AFE-9785-12FC2001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5788926907696748"/>
              <c:y val="0.941722488916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kWh/bbl</a:t>
                </a: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020208599579506"/>
          <c:y val="0.53003687192814619"/>
          <c:w val="0.28463635239312363"/>
          <c:h val="9.4815078759522997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20835942410913"/>
          <c:y val="2.8379772961816305E-2"/>
          <c:w val="0.84523317423502131"/>
          <c:h val="0.80951582388271348"/>
        </c:manualLayout>
      </c:layout>
      <c:scatterChart>
        <c:scatterStyle val="smoothMarker"/>
        <c:varyColors val="0"/>
        <c:ser>
          <c:idx val="0"/>
          <c:order val="0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E'!$I$5:$I$25</c:f>
              <c:numCache>
                <c:formatCode>0.0</c:formatCode>
                <c:ptCount val="21"/>
                <c:pt idx="0">
                  <c:v>0</c:v>
                </c:pt>
                <c:pt idx="1">
                  <c:v>59.890553310870636</c:v>
                </c:pt>
                <c:pt idx="2">
                  <c:v>50.25105305962348</c:v>
                </c:pt>
                <c:pt idx="3">
                  <c:v>47.119852811534372</c:v>
                </c:pt>
                <c:pt idx="4">
                  <c:v>45.634589342612827</c:v>
                </c:pt>
                <c:pt idx="5">
                  <c:v>45.227624123755334</c:v>
                </c:pt>
                <c:pt idx="6">
                  <c:v>44.723100648070734</c:v>
                </c:pt>
                <c:pt idx="7">
                  <c:v>44.334036736641572</c:v>
                </c:pt>
                <c:pt idx="8">
                  <c:v>44.013261692749737</c:v>
                </c:pt>
                <c:pt idx="9">
                  <c:v>43.736745365577036</c:v>
                </c:pt>
                <c:pt idx="10">
                  <c:v>43.220646505721916</c:v>
                </c:pt>
                <c:pt idx="11">
                  <c:v>43.265638795899079</c:v>
                </c:pt>
                <c:pt idx="12">
                  <c:v>43.056242751464964</c:v>
                </c:pt>
                <c:pt idx="13">
                  <c:v>42.860930217852193</c:v>
                </c:pt>
                <c:pt idx="14">
                  <c:v>42.676824900327013</c:v>
                </c:pt>
                <c:pt idx="15">
                  <c:v>42.501968024607976</c:v>
                </c:pt>
                <c:pt idx="16">
                  <c:v>42.06979553731562</c:v>
                </c:pt>
                <c:pt idx="17">
                  <c:v>42.171363998328268</c:v>
                </c:pt>
                <c:pt idx="18">
                  <c:v>42.01332607326291</c:v>
                </c:pt>
                <c:pt idx="19">
                  <c:v>41.860617479940366</c:v>
                </c:pt>
                <c:pt idx="20">
                  <c:v>41.712599514308891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C6-4709-A1A1-35654A5D9B98}"/>
            </c:ext>
          </c:extLst>
        </c:ser>
        <c:ser>
          <c:idx val="1"/>
          <c:order val="1"/>
          <c:tx>
            <c:v>Product Exergy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E'!$P$5:$P$25</c:f>
              <c:numCache>
                <c:formatCode>_(* #,##0.00_);_(* \(#,##0.00\);_(* "-"??_);_(@_)</c:formatCode>
                <c:ptCount val="21"/>
                <c:pt idx="0">
                  <c:v>3531.1537303824357</c:v>
                </c:pt>
                <c:pt idx="1">
                  <c:v>177.42985349546575</c:v>
                </c:pt>
                <c:pt idx="2">
                  <c:v>168.49063651458908</c:v>
                </c:pt>
                <c:pt idx="3">
                  <c:v>164.30814022603207</c:v>
                </c:pt>
                <c:pt idx="4">
                  <c:v>160.18686041315038</c:v>
                </c:pt>
                <c:pt idx="5">
                  <c:v>161.99397355457535</c:v>
                </c:pt>
                <c:pt idx="6">
                  <c:v>161.45882308247812</c:v>
                </c:pt>
                <c:pt idx="7">
                  <c:v>161.08946954705297</c:v>
                </c:pt>
                <c:pt idx="8">
                  <c:v>160.81791198961287</c:v>
                </c:pt>
                <c:pt idx="9">
                  <c:v>160.60818045097636</c:v>
                </c:pt>
                <c:pt idx="10">
                  <c:v>157.8513941274343</c:v>
                </c:pt>
                <c:pt idx="11">
                  <c:v>160.30374980676078</c:v>
                </c:pt>
                <c:pt idx="12">
                  <c:v>160.18707701735522</c:v>
                </c:pt>
                <c:pt idx="13">
                  <c:v>160.08728888917625</c:v>
                </c:pt>
                <c:pt idx="14">
                  <c:v>160.00060769654146</c:v>
                </c:pt>
                <c:pt idx="15">
                  <c:v>159.92428080311822</c:v>
                </c:pt>
                <c:pt idx="16">
                  <c:v>157.27509793156833</c:v>
                </c:pt>
                <c:pt idx="17">
                  <c:v>159.79570547654129</c:v>
                </c:pt>
                <c:pt idx="18">
                  <c:v>159.74005073951807</c:v>
                </c:pt>
                <c:pt idx="19">
                  <c:v>159.68928648863206</c:v>
                </c:pt>
                <c:pt idx="20">
                  <c:v>159.6427325716482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C6-4709-A1A1-35654A5D9B98}"/>
            </c:ext>
          </c:extLst>
        </c:ser>
        <c:ser>
          <c:idx val="2"/>
          <c:order val="2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E'!$N$5:$N$25</c:f>
              <c:numCache>
                <c:formatCode>_(* #,##0.00_);_(* \(#,##0.00\);_(* "-"??_);_(@_)</c:formatCode>
                <c:ptCount val="21"/>
                <c:pt idx="0">
                  <c:v>0</c:v>
                </c:pt>
                <c:pt idx="1">
                  <c:v>268.31636090452679</c:v>
                </c:pt>
                <c:pt idx="2">
                  <c:v>136.13079104439055</c:v>
                </c:pt>
                <c:pt idx="3">
                  <c:v>98.129044909560292</c:v>
                </c:pt>
                <c:pt idx="4">
                  <c:v>83.580650280000384</c:v>
                </c:pt>
                <c:pt idx="5">
                  <c:v>77.089099901228039</c:v>
                </c:pt>
                <c:pt idx="6">
                  <c:v>72.217560030472612</c:v>
                </c:pt>
                <c:pt idx="7">
                  <c:v>68.851647066009889</c:v>
                </c:pt>
                <c:pt idx="8">
                  <c:v>66.373850540414267</c:v>
                </c:pt>
                <c:pt idx="9">
                  <c:v>64.457612720601063</c:v>
                </c:pt>
                <c:pt idx="10">
                  <c:v>62.301698657828659</c:v>
                </c:pt>
                <c:pt idx="11">
                  <c:v>61.669926066375055</c:v>
                </c:pt>
                <c:pt idx="12">
                  <c:v>60.598975180904326</c:v>
                </c:pt>
                <c:pt idx="13">
                  <c:v>59.681563795754819</c:v>
                </c:pt>
                <c:pt idx="14">
                  <c:v>58.883363921336986</c:v>
                </c:pt>
                <c:pt idx="15">
                  <c:v>58.17937472016412</c:v>
                </c:pt>
                <c:pt idx="16">
                  <c:v>57.001425687233628</c:v>
                </c:pt>
                <c:pt idx="17">
                  <c:v>56.990265261410372</c:v>
                </c:pt>
                <c:pt idx="18">
                  <c:v>56.474219100573329</c:v>
                </c:pt>
                <c:pt idx="19">
                  <c:v>56.002755724797787</c:v>
                </c:pt>
                <c:pt idx="20">
                  <c:v>55.569683850481958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C6-4709-A1A1-35654A5D9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4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rate ($/hr)</a:t>
                </a:r>
              </a:p>
            </c:rich>
          </c:tx>
          <c:layout>
            <c:manualLayout>
              <c:xMode val="edge"/>
              <c:yMode val="edge"/>
              <c:x val="1.3531504039586235E-2"/>
              <c:y val="0.271243067561924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054266625646926"/>
          <c:y val="0.35049924280861844"/>
          <c:w val="0.29066416909206516"/>
          <c:h val="0.1554081492076337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7130769458251"/>
          <c:y val="2.8379772961816305E-2"/>
          <c:w val="0.84072829458957876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Fuel Exergy</c:v>
          </c:tx>
          <c:spPr>
            <a:ln w="1270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E'!$J$5:$J$25</c:f>
              <c:numCache>
                <c:formatCode>0.000</c:formatCode>
                <c:ptCount val="21"/>
                <c:pt idx="0">
                  <c:v>0.10590384000000001</c:v>
                </c:pt>
                <c:pt idx="1">
                  <c:v>0.10590384000000001</c:v>
                </c:pt>
                <c:pt idx="2">
                  <c:v>0.10590384000000001</c:v>
                </c:pt>
                <c:pt idx="3">
                  <c:v>0.10590384000000001</c:v>
                </c:pt>
                <c:pt idx="4">
                  <c:v>0.10590384</c:v>
                </c:pt>
                <c:pt idx="5">
                  <c:v>0.10590383999999999</c:v>
                </c:pt>
                <c:pt idx="6">
                  <c:v>0.10590384</c:v>
                </c:pt>
                <c:pt idx="7">
                  <c:v>0.10590384</c:v>
                </c:pt>
                <c:pt idx="8">
                  <c:v>0.10590384</c:v>
                </c:pt>
                <c:pt idx="9">
                  <c:v>0.10590384</c:v>
                </c:pt>
                <c:pt idx="10">
                  <c:v>0.10590384</c:v>
                </c:pt>
                <c:pt idx="11">
                  <c:v>0.10590384000000001</c:v>
                </c:pt>
                <c:pt idx="12">
                  <c:v>0.10590384</c:v>
                </c:pt>
                <c:pt idx="13">
                  <c:v>0.10590384</c:v>
                </c:pt>
                <c:pt idx="14">
                  <c:v>0.10590384000000001</c:v>
                </c:pt>
                <c:pt idx="15">
                  <c:v>0.10590384000000001</c:v>
                </c:pt>
                <c:pt idx="16">
                  <c:v>0.10590384</c:v>
                </c:pt>
                <c:pt idx="17">
                  <c:v>0.10590384</c:v>
                </c:pt>
                <c:pt idx="18">
                  <c:v>0.10590384</c:v>
                </c:pt>
                <c:pt idx="19">
                  <c:v>0.10590383999999999</c:v>
                </c:pt>
                <c:pt idx="20">
                  <c:v>0.10590384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A3-45E5-944E-14A5E57A63F0}"/>
            </c:ext>
          </c:extLst>
        </c:ser>
        <c:ser>
          <c:idx val="2"/>
          <c:order val="1"/>
          <c:tx>
            <c:v>Exergy Destruction</c:v>
          </c:tx>
          <c:spPr>
            <a:ln w="12700" cap="rnd">
              <a:solidFill>
                <a:srgbClr val="FF0000"/>
              </a:solidFill>
              <a:prstDash val="dashDot"/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E'!$O$5:$O$25</c:f>
              <c:numCache>
                <c:formatCode>0.000</c:formatCode>
                <c:ptCount val="21"/>
                <c:pt idx="0">
                  <c:v>0.10590383999999999</c:v>
                </c:pt>
                <c:pt idx="1">
                  <c:v>0.10590383999999999</c:v>
                </c:pt>
                <c:pt idx="2">
                  <c:v>0.10590384</c:v>
                </c:pt>
                <c:pt idx="3">
                  <c:v>0.10590384</c:v>
                </c:pt>
                <c:pt idx="4">
                  <c:v>0.10590384</c:v>
                </c:pt>
                <c:pt idx="5">
                  <c:v>0.10590384</c:v>
                </c:pt>
                <c:pt idx="6">
                  <c:v>0.10590384</c:v>
                </c:pt>
                <c:pt idx="7">
                  <c:v>0.10590384</c:v>
                </c:pt>
                <c:pt idx="8">
                  <c:v>0.10590384</c:v>
                </c:pt>
                <c:pt idx="9">
                  <c:v>0.10590384000000001</c:v>
                </c:pt>
                <c:pt idx="10">
                  <c:v>0.10590384</c:v>
                </c:pt>
                <c:pt idx="11">
                  <c:v>0.10590383999999999</c:v>
                </c:pt>
                <c:pt idx="12">
                  <c:v>0.10590384</c:v>
                </c:pt>
                <c:pt idx="13">
                  <c:v>0.10590383999999999</c:v>
                </c:pt>
                <c:pt idx="14">
                  <c:v>0.10590384</c:v>
                </c:pt>
                <c:pt idx="15">
                  <c:v>0.10590384000000001</c:v>
                </c:pt>
                <c:pt idx="16">
                  <c:v>0.10590384</c:v>
                </c:pt>
                <c:pt idx="17">
                  <c:v>0.10590384</c:v>
                </c:pt>
                <c:pt idx="18">
                  <c:v>0.10590384</c:v>
                </c:pt>
                <c:pt idx="19">
                  <c:v>0.10590383999999999</c:v>
                </c:pt>
                <c:pt idx="20">
                  <c:v>0.10590384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9A3-45E5-944E-14A5E57A63F0}"/>
            </c:ext>
          </c:extLst>
        </c:ser>
        <c:ser>
          <c:idx val="1"/>
          <c:order val="2"/>
          <c:tx>
            <c:v>Product Exergy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E'!$Q$5:$Q$25</c:f>
              <c:numCache>
                <c:formatCode>_(* #,##0.000_);_(* \(#,##0.000\);_(* "-"??_);_(@_)</c:formatCode>
                <c:ptCount val="21"/>
                <c:pt idx="1">
                  <c:v>5.9645220889194923E-4</c:v>
                </c:pt>
                <c:pt idx="2">
                  <c:v>1.4593352563634354E-3</c:v>
                </c:pt>
                <c:pt idx="3">
                  <c:v>2.5756299936642428E-3</c:v>
                </c:pt>
                <c:pt idx="4">
                  <c:v>3.5848971911823868E-3</c:v>
                </c:pt>
                <c:pt idx="5">
                  <c:v>4.5759339539312169E-3</c:v>
                </c:pt>
                <c:pt idx="6">
                  <c:v>5.5836873847637967E-3</c:v>
                </c:pt>
                <c:pt idx="7">
                  <c:v>6.5779160248770003E-3</c:v>
                </c:pt>
                <c:pt idx="8">
                  <c:v>7.5584239907221015E-3</c:v>
                </c:pt>
                <c:pt idx="9">
                  <c:v>8.5293841940528511E-3</c:v>
                </c:pt>
                <c:pt idx="10">
                  <c:v>9.4876982103926019E-3</c:v>
                </c:pt>
                <c:pt idx="11">
                  <c:v>1.0434659992845593E-2</c:v>
                </c:pt>
                <c:pt idx="12">
                  <c:v>1.1386210171933215E-2</c:v>
                </c:pt>
                <c:pt idx="13">
                  <c:v>1.2332209866997382E-2</c:v>
                </c:pt>
                <c:pt idx="14">
                  <c:v>1.3273465964718885E-2</c:v>
                </c:pt>
                <c:pt idx="15">
                  <c:v>1.4211447798814343E-2</c:v>
                </c:pt>
                <c:pt idx="16">
                  <c:v>1.5143312695151673E-2</c:v>
                </c:pt>
                <c:pt idx="17">
                  <c:v>1.6064096951771578E-2</c:v>
                </c:pt>
                <c:pt idx="18">
                  <c:v>1.699336434633348E-2</c:v>
                </c:pt>
                <c:pt idx="19">
                  <c:v>1.7919859857195963E-2</c:v>
                </c:pt>
                <c:pt idx="20">
                  <c:v>1.8842203615320317E-2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A3-45E5-944E-14A5E57A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0.1500000000000000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per</a:t>
                </a:r>
                <a:r>
                  <a:rPr lang="en-US" sz="1000" b="1" baseline="0"/>
                  <a:t> unit of exergy</a:t>
                </a:r>
                <a:r>
                  <a:rPr lang="en-US" sz="1000" b="1"/>
                  <a:t> ($/kWh)</a:t>
                </a:r>
              </a:p>
            </c:rich>
          </c:tx>
          <c:layout>
            <c:manualLayout>
              <c:xMode val="edge"/>
              <c:yMode val="edge"/>
              <c:x val="2.6228219936714568E-2"/>
              <c:y val="0.12144859530673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>
                <a:alpha val="97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4.0000000000000008E-2"/>
        <c:minorUnit val="1.0000000000000002E-2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350318843464846"/>
          <c:y val="0.37529666676885054"/>
          <c:w val="0.2983766788779999"/>
          <c:h val="0.1698097217893991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85877571755144"/>
          <c:y val="2.8379772961816305E-2"/>
          <c:w val="0.86558259249851832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Exergoeconomic ROI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E'!$A$6:$A$25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E'!$S$6:$S$25</c:f>
              <c:numCache>
                <c:formatCode>_(* #,##0.00_);_(* \(#,##0.00\);_(* "-"??_);_(@_)</c:formatCode>
                <c:ptCount val="20"/>
                <c:pt idx="0">
                  <c:v>43.11908312094657</c:v>
                </c:pt>
                <c:pt idx="1">
                  <c:v>26.74200825855235</c:v>
                </c:pt>
                <c:pt idx="2">
                  <c:v>17.737095253620652</c:v>
                </c:pt>
                <c:pt idx="3">
                  <c:v>13.456128045537843</c:v>
                </c:pt>
                <c:pt idx="4">
                  <c:v>10.85788335478791</c:v>
                </c:pt>
                <c:pt idx="5">
                  <c:v>9.0110934854120686</c:v>
                </c:pt>
                <c:pt idx="6">
                  <c:v>7.6800146636145037</c:v>
                </c:pt>
                <c:pt idx="7">
                  <c:v>6.6755533321959923</c:v>
                </c:pt>
                <c:pt idx="8">
                  <c:v>5.8877601186776838</c:v>
                </c:pt>
                <c:pt idx="9">
                  <c:v>5.2380711110719087</c:v>
                </c:pt>
                <c:pt idx="10">
                  <c:v>4.7359333311633698</c:v>
                </c:pt>
                <c:pt idx="11">
                  <c:v>4.2949151338754312</c:v>
                </c:pt>
                <c:pt idx="12">
                  <c:v>3.9195217995547589</c:v>
                </c:pt>
                <c:pt idx="13">
                  <c:v>3.5958709595732783</c:v>
                </c:pt>
                <c:pt idx="14">
                  <c:v>3.3135375115166599</c:v>
                </c:pt>
                <c:pt idx="15">
                  <c:v>3.0544905067835755</c:v>
                </c:pt>
                <c:pt idx="16">
                  <c:v>2.847908586979099</c:v>
                </c:pt>
                <c:pt idx="17">
                  <c:v>2.6507269454119271</c:v>
                </c:pt>
                <c:pt idx="18">
                  <c:v>2.4735340134091626</c:v>
                </c:pt>
                <c:pt idx="19">
                  <c:v>2.3136696910066079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B3-48EB-AB66-6079430B6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3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ROI</a:t>
                </a: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9152535771738213"/>
          <c:y val="0.60883120786908418"/>
          <c:w val="0.264502921005842"/>
          <c:h val="6.926349809864121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1544518473653"/>
          <c:y val="2.8379772961816305E-2"/>
          <c:w val="0.87192593233538118"/>
          <c:h val="0.8185826188599129"/>
        </c:manualLayout>
      </c:layout>
      <c:scatterChart>
        <c:scatterStyle val="smoothMarker"/>
        <c:varyColors val="0"/>
        <c:ser>
          <c:idx val="0"/>
          <c:order val="0"/>
          <c:tx>
            <c:v>Fuel Exergy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E'!$I$5:$I$25</c:f>
              <c:numCache>
                <c:formatCode>0.0</c:formatCode>
                <c:ptCount val="21"/>
                <c:pt idx="0">
                  <c:v>0</c:v>
                </c:pt>
                <c:pt idx="1">
                  <c:v>59.890553310870636</c:v>
                </c:pt>
                <c:pt idx="2">
                  <c:v>50.25105305962348</c:v>
                </c:pt>
                <c:pt idx="3">
                  <c:v>47.119852811534372</c:v>
                </c:pt>
                <c:pt idx="4">
                  <c:v>45.634589342612827</c:v>
                </c:pt>
                <c:pt idx="5">
                  <c:v>45.227624123755334</c:v>
                </c:pt>
                <c:pt idx="6">
                  <c:v>44.723100648070734</c:v>
                </c:pt>
                <c:pt idx="7">
                  <c:v>44.334036736641572</c:v>
                </c:pt>
                <c:pt idx="8">
                  <c:v>44.013261692749737</c:v>
                </c:pt>
                <c:pt idx="9">
                  <c:v>43.736745365577036</c:v>
                </c:pt>
                <c:pt idx="10">
                  <c:v>43.220646505721916</c:v>
                </c:pt>
                <c:pt idx="11">
                  <c:v>43.265638795899079</c:v>
                </c:pt>
                <c:pt idx="12">
                  <c:v>43.056242751464964</c:v>
                </c:pt>
                <c:pt idx="13">
                  <c:v>42.860930217852193</c:v>
                </c:pt>
                <c:pt idx="14">
                  <c:v>42.676824900327013</c:v>
                </c:pt>
                <c:pt idx="15">
                  <c:v>42.501968024607976</c:v>
                </c:pt>
                <c:pt idx="16">
                  <c:v>42.06979553731562</c:v>
                </c:pt>
                <c:pt idx="17">
                  <c:v>42.171363998328268</c:v>
                </c:pt>
                <c:pt idx="18">
                  <c:v>42.01332607326291</c:v>
                </c:pt>
                <c:pt idx="19">
                  <c:v>41.860617479940366</c:v>
                </c:pt>
                <c:pt idx="20">
                  <c:v>41.712599514308891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18-413D-AD32-0E15B2C8D987}"/>
            </c:ext>
          </c:extLst>
        </c:ser>
        <c:ser>
          <c:idx val="2"/>
          <c:order val="1"/>
          <c:tx>
            <c:v>Exergy Destruction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E'!$A$5:$A$25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E'!$N$5:$N$25</c:f>
              <c:numCache>
                <c:formatCode>_(* #,##0.00_);_(* \(#,##0.00\);_(* "-"??_);_(@_)</c:formatCode>
                <c:ptCount val="21"/>
                <c:pt idx="0">
                  <c:v>0</c:v>
                </c:pt>
                <c:pt idx="1">
                  <c:v>268.31636090452679</c:v>
                </c:pt>
                <c:pt idx="2">
                  <c:v>136.13079104439055</c:v>
                </c:pt>
                <c:pt idx="3">
                  <c:v>98.129044909560292</c:v>
                </c:pt>
                <c:pt idx="4">
                  <c:v>83.580650280000384</c:v>
                </c:pt>
                <c:pt idx="5">
                  <c:v>77.089099901228039</c:v>
                </c:pt>
                <c:pt idx="6">
                  <c:v>72.217560030472612</c:v>
                </c:pt>
                <c:pt idx="7">
                  <c:v>68.851647066009889</c:v>
                </c:pt>
                <c:pt idx="8">
                  <c:v>66.373850540414267</c:v>
                </c:pt>
                <c:pt idx="9">
                  <c:v>64.457612720601063</c:v>
                </c:pt>
                <c:pt idx="10">
                  <c:v>62.301698657828659</c:v>
                </c:pt>
                <c:pt idx="11">
                  <c:v>61.669926066375055</c:v>
                </c:pt>
                <c:pt idx="12">
                  <c:v>60.598975180904326</c:v>
                </c:pt>
                <c:pt idx="13">
                  <c:v>59.681563795754819</c:v>
                </c:pt>
                <c:pt idx="14">
                  <c:v>58.883363921336986</c:v>
                </c:pt>
                <c:pt idx="15">
                  <c:v>58.17937472016412</c:v>
                </c:pt>
                <c:pt idx="16">
                  <c:v>57.001425687233628</c:v>
                </c:pt>
                <c:pt idx="17">
                  <c:v>56.990265261410372</c:v>
                </c:pt>
                <c:pt idx="18">
                  <c:v>56.474219100573329</c:v>
                </c:pt>
                <c:pt idx="19">
                  <c:v>56.002755724797787</c:v>
                </c:pt>
                <c:pt idx="20">
                  <c:v>55.569683850481958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18-413D-AD32-0E15B2C8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Cost rate ($/hr)</a:t>
                </a:r>
              </a:p>
            </c:rich>
          </c:tx>
          <c:layout>
            <c:manualLayout>
              <c:xMode val="edge"/>
              <c:yMode val="edge"/>
              <c:x val="1.1337717400709527E-2"/>
              <c:y val="0.274047332170121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inorUnit val="2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2258769576879813"/>
          <c:y val="0.35049924280861844"/>
          <c:w val="0.24254945054945054"/>
          <c:h val="9.014784182796910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04925448148769"/>
          <c:y val="2.8379772961816305E-2"/>
          <c:w val="0.77566594069358352"/>
          <c:h val="0.85531717027318876"/>
        </c:manualLayout>
      </c:layout>
      <c:scatterChart>
        <c:scatterStyle val="smoothMarker"/>
        <c:varyColors val="0"/>
        <c:ser>
          <c:idx val="1"/>
          <c:order val="0"/>
          <c:tx>
            <c:v>Exergy RF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D'!$E$3:$E$23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D'!$Y$3:$Y$23</c:f>
              <c:numCache>
                <c:formatCode>0%</c:formatCode>
                <c:ptCount val="21"/>
                <c:pt idx="0" formatCode="General">
                  <c:v>1</c:v>
                </c:pt>
                <c:pt idx="1">
                  <c:v>0.98958198506573747</c:v>
                </c:pt>
                <c:pt idx="2">
                  <c:v>0.98475697363969927</c:v>
                </c:pt>
                <c:pt idx="3">
                  <c:v>0.97850064001633597</c:v>
                </c:pt>
                <c:pt idx="4">
                  <c:v>0.97269439235592869</c:v>
                </c:pt>
                <c:pt idx="5">
                  <c:v>0.96737466178822218</c:v>
                </c:pt>
                <c:pt idx="6">
                  <c:v>0.96181321039544632</c:v>
                </c:pt>
                <c:pt idx="7">
                  <c:v>0.95635836981642797</c:v>
                </c:pt>
                <c:pt idx="8">
                  <c:v>0.95101044488200615</c:v>
                </c:pt>
                <c:pt idx="9">
                  <c:v>0.94574460594855125</c:v>
                </c:pt>
                <c:pt idx="10">
                  <c:v>0.94011126124477473</c:v>
                </c:pt>
                <c:pt idx="11">
                  <c:v>0.93550209355217562</c:v>
                </c:pt>
                <c:pt idx="12">
                  <c:v>0.93042852986445068</c:v>
                </c:pt>
                <c:pt idx="13">
                  <c:v>0.92541075255096383</c:v>
                </c:pt>
                <c:pt idx="14">
                  <c:v>0.9204437139826992</c:v>
                </c:pt>
                <c:pt idx="15">
                  <c:v>0.91551857920504232</c:v>
                </c:pt>
                <c:pt idx="16">
                  <c:v>0.90992656299644248</c:v>
                </c:pt>
                <c:pt idx="17">
                  <c:v>0.90587106190039302</c:v>
                </c:pt>
                <c:pt idx="18">
                  <c:v>0.90106837194683775</c:v>
                </c:pt>
                <c:pt idx="19">
                  <c:v>0.8963027350051046</c:v>
                </c:pt>
                <c:pt idx="20">
                  <c:v>0.89158120209838088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8B-4C95-90A2-ACBDB8E3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scatterChart>
        <c:scatterStyle val="smoothMarker"/>
        <c:varyColors val="0"/>
        <c:ser>
          <c:idx val="0"/>
          <c:order val="1"/>
          <c:tx>
            <c:v>Oil RF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D'!$A$32:$A$53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D'!$B$32:$B$53</c:f>
              <c:numCache>
                <c:formatCode>0%</c:formatCode>
                <c:ptCount val="22"/>
                <c:pt idx="0" formatCode="General">
                  <c:v>0</c:v>
                </c:pt>
                <c:pt idx="1">
                  <c:v>0.14353124110546203</c:v>
                </c:pt>
                <c:pt idx="2">
                  <c:v>0.20057447027212874</c:v>
                </c:pt>
                <c:pt idx="3">
                  <c:v>0.23185636681286953</c:v>
                </c:pt>
                <c:pt idx="4">
                  <c:v>0.25371042931286969</c:v>
                </c:pt>
                <c:pt idx="5">
                  <c:v>0.27100196403509197</c:v>
                </c:pt>
                <c:pt idx="6">
                  <c:v>0.28511112375731412</c:v>
                </c:pt>
                <c:pt idx="7">
                  <c:v>0.2970502626462031</c:v>
                </c:pt>
                <c:pt idx="8">
                  <c:v>0.30741593625731423</c:v>
                </c:pt>
                <c:pt idx="9">
                  <c:v>0.3165841376462033</c:v>
                </c:pt>
                <c:pt idx="10">
                  <c:v>0.32468051264620329</c:v>
                </c:pt>
                <c:pt idx="11">
                  <c:v>0.33215282514620359</c:v>
                </c:pt>
                <c:pt idx="12">
                  <c:v>0.33899249875731474</c:v>
                </c:pt>
                <c:pt idx="13">
                  <c:v>0.34530079042398149</c:v>
                </c:pt>
                <c:pt idx="14">
                  <c:v>0.35115610292398158</c:v>
                </c:pt>
                <c:pt idx="15">
                  <c:v>0.35662012375731467</c:v>
                </c:pt>
                <c:pt idx="16">
                  <c:v>0.3616609918128702</c:v>
                </c:pt>
                <c:pt idx="17">
                  <c:v>0.36648722792398142</c:v>
                </c:pt>
                <c:pt idx="18">
                  <c:v>0.37104622792398123</c:v>
                </c:pt>
                <c:pt idx="19">
                  <c:v>0.37536654528509239</c:v>
                </c:pt>
                <c:pt idx="20">
                  <c:v>0.37947267584064798</c:v>
                </c:pt>
                <c:pt idx="21">
                  <c:v>0.3812915709795367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8B-4C95-90A2-ACBDB8E3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880912"/>
        <c:axId val="687872712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"/>
          <c:min val="0.85000000000000009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Exergy Recovery Factor</a:t>
                </a:r>
              </a:p>
            </c:rich>
          </c:tx>
          <c:layout>
            <c:manualLayout>
              <c:xMode val="edge"/>
              <c:yMode val="edge"/>
              <c:x val="1.4441782543139554E-2"/>
              <c:y val="0.2835181391427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.0000000000000004E-2"/>
        <c:minorUnit val="5.000000000000001E-3"/>
      </c:valAx>
      <c:valAx>
        <c:axId val="687872712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Oil Recovery Factor</a:t>
                </a:r>
              </a:p>
            </c:rich>
          </c:tx>
          <c:layout>
            <c:manualLayout>
              <c:xMode val="edge"/>
              <c:yMode val="edge"/>
              <c:x val="0.94527140224493211"/>
              <c:y val="0.304318007897553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880912"/>
        <c:crosses val="max"/>
        <c:crossBetween val="midCat"/>
        <c:majorUnit val="0.25"/>
      </c:valAx>
      <c:valAx>
        <c:axId val="68788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7872712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1423291804877931"/>
          <c:y val="0.14447878220704766"/>
          <c:w val="0.16579862318212726"/>
          <c:h val="0.1385664579273021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8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8398048193496"/>
          <c:y val="2.8379772961816305E-2"/>
          <c:w val="0.8645575998470123"/>
          <c:h val="0.85531717027318876"/>
        </c:manualLayout>
      </c:layout>
      <c:scatterChart>
        <c:scatterStyle val="smoothMarker"/>
        <c:varyColors val="0"/>
        <c:ser>
          <c:idx val="0"/>
          <c:order val="0"/>
          <c:tx>
            <c:v>Developed reserve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F'!$A$12:$A$31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F'!$C$12:$C$31</c:f>
              <c:numCache>
                <c:formatCode>0.00</c:formatCode>
                <c:ptCount val="20"/>
                <c:pt idx="0">
                  <c:v>26.529734455684302</c:v>
                </c:pt>
                <c:pt idx="1">
                  <c:v>28.725032141176868</c:v>
                </c:pt>
                <c:pt idx="2">
                  <c:v>30.955515372661228</c:v>
                </c:pt>
                <c:pt idx="3">
                  <c:v>33.408426811379314</c:v>
                </c:pt>
                <c:pt idx="4">
                  <c:v>36.565482412990548</c:v>
                </c:pt>
                <c:pt idx="5">
                  <c:v>39.620047376473103</c:v>
                </c:pt>
                <c:pt idx="6">
                  <c:v>44.157131654499217</c:v>
                </c:pt>
                <c:pt idx="7">
                  <c:v>48.30064946886948</c:v>
                </c:pt>
                <c:pt idx="8">
                  <c:v>51.726068241232312</c:v>
                </c:pt>
                <c:pt idx="9">
                  <c:v>55.017711880527955</c:v>
                </c:pt>
                <c:pt idx="10">
                  <c:v>59.544224597730889</c:v>
                </c:pt>
                <c:pt idx="11">
                  <c:v>64.641618312780409</c:v>
                </c:pt>
                <c:pt idx="12">
                  <c:v>67.843834649686798</c:v>
                </c:pt>
                <c:pt idx="13">
                  <c:v>71.409324809230512</c:v>
                </c:pt>
                <c:pt idx="14">
                  <c:v>74.736213407179235</c:v>
                </c:pt>
                <c:pt idx="15">
                  <c:v>77.778412781951801</c:v>
                </c:pt>
                <c:pt idx="16">
                  <c:v>80.62246290511392</c:v>
                </c:pt>
                <c:pt idx="17">
                  <c:v>82.183115551210079</c:v>
                </c:pt>
                <c:pt idx="18">
                  <c:v>84.470468811273662</c:v>
                </c:pt>
                <c:pt idx="19">
                  <c:v>88.347315403088174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FF-4941-8937-D9E0C1FFDC51}"/>
            </c:ext>
          </c:extLst>
        </c:ser>
        <c:ser>
          <c:idx val="1"/>
          <c:order val="1"/>
          <c:tx>
            <c:v>V*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F'!$L$25:$L$26</c:f>
              <c:numCache>
                <c:formatCode>General</c:formatCode>
                <c:ptCount val="2"/>
                <c:pt idx="0">
                  <c:v>1</c:v>
                </c:pt>
                <c:pt idx="1">
                  <c:v>21</c:v>
                </c:pt>
              </c:numCache>
            </c:numRef>
          </c:xVal>
          <c:yVal>
            <c:numRef>
              <c:f>'Appendix F'!$K$25:$K$26</c:f>
              <c:numCache>
                <c:formatCode>0</c:formatCode>
                <c:ptCount val="2"/>
                <c:pt idx="0">
                  <c:v>220.97015965238162</c:v>
                </c:pt>
                <c:pt idx="1">
                  <c:v>220.97015965238162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FF-4941-8937-D9E0C1FFD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250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Value per barrel ($/bbl)</a:t>
                </a:r>
              </a:p>
            </c:rich>
          </c:tx>
          <c:layout>
            <c:manualLayout>
              <c:xMode val="edge"/>
              <c:yMode val="edge"/>
              <c:x val="4.421124577203576E-3"/>
              <c:y val="0.22669740010012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4494080853061642"/>
          <c:y val="0.20990248694191369"/>
          <c:w val="0.23843592163246416"/>
          <c:h val="0.101227705926878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8915172165535"/>
          <c:y val="2.8379772961816305E-2"/>
          <c:w val="0.82452622965682421"/>
          <c:h val="0.81571316263719873"/>
        </c:manualLayout>
      </c:layout>
      <c:scatterChart>
        <c:scatterStyle val="smoothMarker"/>
        <c:varyColors val="0"/>
        <c:ser>
          <c:idx val="1"/>
          <c:order val="0"/>
          <c:tx>
            <c:v>Value of developed Reserve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F'!$A$12:$A$31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F'!$C$12:$C$31</c:f>
              <c:numCache>
                <c:formatCode>0.00</c:formatCode>
                <c:ptCount val="20"/>
                <c:pt idx="0">
                  <c:v>26.529734455684302</c:v>
                </c:pt>
                <c:pt idx="1">
                  <c:v>28.725032141176868</c:v>
                </c:pt>
                <c:pt idx="2">
                  <c:v>30.955515372661228</c:v>
                </c:pt>
                <c:pt idx="3">
                  <c:v>33.408426811379314</c:v>
                </c:pt>
                <c:pt idx="4">
                  <c:v>36.565482412990548</c:v>
                </c:pt>
                <c:pt idx="5">
                  <c:v>39.620047376473103</c:v>
                </c:pt>
                <c:pt idx="6">
                  <c:v>44.157131654499217</c:v>
                </c:pt>
                <c:pt idx="7">
                  <c:v>48.30064946886948</c:v>
                </c:pt>
                <c:pt idx="8">
                  <c:v>51.726068241232312</c:v>
                </c:pt>
                <c:pt idx="9">
                  <c:v>55.017711880527955</c:v>
                </c:pt>
                <c:pt idx="10">
                  <c:v>59.544224597730889</c:v>
                </c:pt>
                <c:pt idx="11">
                  <c:v>64.641618312780409</c:v>
                </c:pt>
                <c:pt idx="12">
                  <c:v>67.843834649686798</c:v>
                </c:pt>
                <c:pt idx="13">
                  <c:v>71.409324809230512</c:v>
                </c:pt>
                <c:pt idx="14">
                  <c:v>74.736213407179235</c:v>
                </c:pt>
                <c:pt idx="15">
                  <c:v>77.778412781951801</c:v>
                </c:pt>
                <c:pt idx="16">
                  <c:v>80.62246290511392</c:v>
                </c:pt>
                <c:pt idx="17">
                  <c:v>82.183115551210079</c:v>
                </c:pt>
                <c:pt idx="18">
                  <c:v>84.470468811273662</c:v>
                </c:pt>
                <c:pt idx="19">
                  <c:v>88.347315403088174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E3-4C99-BBA2-D2213FDC2516}"/>
            </c:ext>
          </c:extLst>
        </c:ser>
        <c:ser>
          <c:idx val="0"/>
          <c:order val="1"/>
          <c:tx>
            <c:v>Value of Undeveloped Reserve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F'!$A$12:$A$31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F'!$D$12:$D$31</c:f>
              <c:numCache>
                <c:formatCode>0.00</c:formatCode>
                <c:ptCount val="20"/>
                <c:pt idx="0">
                  <c:v>21.192313097672514</c:v>
                </c:pt>
                <c:pt idx="1">
                  <c:v>23.079160672486974</c:v>
                </c:pt>
                <c:pt idx="2">
                  <c:v>25.007039637929331</c:v>
                </c:pt>
                <c:pt idx="3">
                  <c:v>27.138863662827294</c:v>
                </c:pt>
                <c:pt idx="4">
                  <c:v>29.899387285126121</c:v>
                </c:pt>
                <c:pt idx="5">
                  <c:v>32.586897421482689</c:v>
                </c:pt>
                <c:pt idx="6">
                  <c:v>36.606423414712182</c:v>
                </c:pt>
                <c:pt idx="7">
                  <c:v>40.303763326089253</c:v>
                </c:pt>
                <c:pt idx="8">
                  <c:v>43.377920759038588</c:v>
                </c:pt>
                <c:pt idx="9">
                  <c:v>46.346041491194924</c:v>
                </c:pt>
                <c:pt idx="10">
                  <c:v>50.448693496198395</c:v>
                </c:pt>
                <c:pt idx="11">
                  <c:v>55.095977836440007</c:v>
                </c:pt>
                <c:pt idx="12">
                  <c:v>58.0292533257428</c:v>
                </c:pt>
                <c:pt idx="13">
                  <c:v>61.307159385540778</c:v>
                </c:pt>
                <c:pt idx="14">
                  <c:v>64.37649109202178</c:v>
                </c:pt>
                <c:pt idx="15">
                  <c:v>67.19190816711999</c:v>
                </c:pt>
                <c:pt idx="16">
                  <c:v>69.831216667853511</c:v>
                </c:pt>
                <c:pt idx="17">
                  <c:v>71.282417791980123</c:v>
                </c:pt>
                <c:pt idx="18">
                  <c:v>73.412973186012451</c:v>
                </c:pt>
                <c:pt idx="19">
                  <c:v>77.033611865530077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6AE-44ED-B541-99B16C02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7593419948792753"/>
              <c:y val="0.925573228346456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100"/>
          <c:min val="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Value per barrel ($/bbl)</a:t>
                </a:r>
              </a:p>
            </c:rich>
          </c:tx>
          <c:layout>
            <c:manualLayout>
              <c:xMode val="edge"/>
              <c:yMode val="edge"/>
              <c:x val="2.8980717138667747E-2"/>
              <c:y val="0.19061754405003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7392726244729042"/>
          <c:y val="0.60845416435513699"/>
          <c:w val="0.36867957138315804"/>
          <c:h val="0.113195567725713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9862309991999"/>
          <c:y val="2.8379772961816305E-2"/>
          <c:w val="0.82797726220051371"/>
          <c:h val="0.85531717027318876"/>
        </c:manualLayout>
      </c:layout>
      <c:scatterChart>
        <c:scatterStyle val="smoothMarker"/>
        <c:varyColors val="0"/>
        <c:ser>
          <c:idx val="1"/>
          <c:order val="0"/>
          <c:tx>
            <c:v>Option Value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F'!$A$12:$A$31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F'!$G$12:$G$31</c:f>
              <c:numCache>
                <c:formatCode>_("$"* #,##0.00_);_("$"* \(#,##0.00\);_("$"* "-"??_);_(@_)</c:formatCode>
                <c:ptCount val="20"/>
                <c:pt idx="0">
                  <c:v>64610198.80302608</c:v>
                </c:pt>
                <c:pt idx="1">
                  <c:v>70231362.620090008</c:v>
                </c:pt>
                <c:pt idx="2">
                  <c:v>75964874.896354795</c:v>
                </c:pt>
                <c:pt idx="3">
                  <c:v>82294262.231639817</c:v>
                </c:pt>
                <c:pt idx="4">
                  <c:v>90475096.054326415</c:v>
                </c:pt>
                <c:pt idx="5">
                  <c:v>98424594.40789035</c:v>
                </c:pt>
                <c:pt idx="6">
                  <c:v>110289365.33420803</c:v>
                </c:pt>
                <c:pt idx="7">
                  <c:v>121179561.54643421</c:v>
                </c:pt>
                <c:pt idx="8">
                  <c:v>130218697.23382244</c:v>
                </c:pt>
                <c:pt idx="9">
                  <c:v>138933739.54720703</c:v>
                </c:pt>
                <c:pt idx="10">
                  <c:v>150961634.97893506</c:v>
                </c:pt>
                <c:pt idx="11">
                  <c:v>164562600.1917851</c:v>
                </c:pt>
                <c:pt idx="12">
                  <c:v>173135322.53231436</c:v>
                </c:pt>
                <c:pt idx="13">
                  <c:v>182705048.67193401</c:v>
                </c:pt>
                <c:pt idx="14">
                  <c:v>191656610.4202114</c:v>
                </c:pt>
                <c:pt idx="15">
                  <c:v>199860183.44585449</c:v>
                </c:pt>
                <c:pt idx="16">
                  <c:v>207544422.50395721</c:v>
                </c:pt>
                <c:pt idx="17">
                  <c:v>211767074.42863268</c:v>
                </c:pt>
                <c:pt idx="18">
                  <c:v>217963420.91403198</c:v>
                </c:pt>
                <c:pt idx="19">
                  <c:v>228485336.47832233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DA-4A35-ADB9-E0523BE0063C}"/>
            </c:ext>
          </c:extLst>
        </c:ser>
        <c:ser>
          <c:idx val="0"/>
          <c:order val="1"/>
          <c:tx>
            <c:v>Discounted Option Value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F'!$A$12:$A$31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F'!$H$12:$H$31</c:f>
              <c:numCache>
                <c:formatCode>_("$"* #,##0_);_("$"* \(#,##0\);_("$"* "-"??_);_(@_)</c:formatCode>
                <c:ptCount val="20"/>
                <c:pt idx="0">
                  <c:v>64610198.80302608</c:v>
                </c:pt>
                <c:pt idx="1">
                  <c:v>63846693.290990911</c:v>
                </c:pt>
                <c:pt idx="2">
                  <c:v>62780888.344094865</c:v>
                </c:pt>
                <c:pt idx="3">
                  <c:v>61828897.243906684</c:v>
                </c:pt>
                <c:pt idx="4">
                  <c:v>61795707.980552144</c:v>
                </c:pt>
                <c:pt idx="5">
                  <c:v>61113929.381307982</c:v>
                </c:pt>
                <c:pt idx="6">
                  <c:v>62255471.493337221</c:v>
                </c:pt>
                <c:pt idx="7">
                  <c:v>62184275.771190256</c:v>
                </c:pt>
                <c:pt idx="8">
                  <c:v>60747983.300874934</c:v>
                </c:pt>
                <c:pt idx="9">
                  <c:v>58921468.053553589</c:v>
                </c:pt>
                <c:pt idx="10">
                  <c:v>58202245.327438846</c:v>
                </c:pt>
                <c:pt idx="11">
                  <c:v>57678187.450016059</c:v>
                </c:pt>
                <c:pt idx="12">
                  <c:v>55166249.393017642</c:v>
                </c:pt>
                <c:pt idx="13">
                  <c:v>52923144.598317116</c:v>
                </c:pt>
                <c:pt idx="14">
                  <c:v>50469175.618005939</c:v>
                </c:pt>
                <c:pt idx="15">
                  <c:v>47844938.902400054</c:v>
                </c:pt>
                <c:pt idx="16">
                  <c:v>45167713.30760166</c:v>
                </c:pt>
                <c:pt idx="17">
                  <c:v>41896986.724283084</c:v>
                </c:pt>
                <c:pt idx="18">
                  <c:v>39202637.130070381</c:v>
                </c:pt>
                <c:pt idx="19">
                  <c:v>37359178.300900504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DA-4A35-ADB9-E0523BE0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Time (years)</a:t>
                </a:r>
              </a:p>
            </c:rich>
          </c:tx>
          <c:layout>
            <c:manualLayout>
              <c:xMode val="edge"/>
              <c:yMode val="edge"/>
              <c:x val="0.48511446385570439"/>
              <c:y val="0.947193753050268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250000000"/>
          <c:min val="2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Option</a:t>
                </a:r>
                <a:r>
                  <a:rPr lang="en-US" sz="1000" b="1" baseline="0"/>
                  <a:t> Value</a:t>
                </a:r>
                <a:endParaRPr lang="en-US" sz="1000" b="1"/>
              </a:p>
            </c:rich>
          </c:tx>
          <c:layout>
            <c:manualLayout>
              <c:xMode val="edge"/>
              <c:yMode val="edge"/>
              <c:x val="1.9410911366325879E-2"/>
              <c:y val="0.34402143713984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6751795865089061"/>
          <c:y val="0.4348410250471505"/>
          <c:w val="0.33173725209482496"/>
          <c:h val="9.623519371242227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4649089521061"/>
          <c:y val="2.8379772961816305E-2"/>
          <c:w val="0.87329498147841311"/>
          <c:h val="0.81569809485460254"/>
        </c:manualLayout>
      </c:layout>
      <c:scatterChart>
        <c:scatterStyle val="smoothMarker"/>
        <c:varyColors val="0"/>
        <c:ser>
          <c:idx val="5"/>
          <c:order val="0"/>
          <c:tx>
            <c:v>Total costs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B'!$AC$30:$AC$51</c:f>
              <c:numCache>
                <c:formatCode>_("$"* #,##0.00_);_("$"* \(#,##0.00\);_("$"* "-"??_);_(@_)</c:formatCode>
                <c:ptCount val="22"/>
                <c:pt idx="0">
                  <c:v>30932906.678150136</c:v>
                </c:pt>
                <c:pt idx="1">
                  <c:v>3549760.7619490311</c:v>
                </c:pt>
                <c:pt idx="2">
                  <c:v>2205358.4342286456</c:v>
                </c:pt>
                <c:pt idx="3">
                  <c:v>1727234.9675340257</c:v>
                </c:pt>
                <c:pt idx="4">
                  <c:v>1458509.2505102111</c:v>
                </c:pt>
                <c:pt idx="5">
                  <c:v>1300437.5778311447</c:v>
                </c:pt>
                <c:pt idx="6">
                  <c:v>1155481.02270791</c:v>
                </c:pt>
                <c:pt idx="7">
                  <c:v>1033646.2801760347</c:v>
                </c:pt>
                <c:pt idx="8">
                  <c:v>928442.91334168543</c:v>
                </c:pt>
                <c:pt idx="9">
                  <c:v>836140.83370393841</c:v>
                </c:pt>
                <c:pt idx="10">
                  <c:v>743536.07671771257</c:v>
                </c:pt>
                <c:pt idx="11">
                  <c:v>681531.67253358744</c:v>
                </c:pt>
                <c:pt idx="12">
                  <c:v>616259.34547452268</c:v>
                </c:pt>
                <c:pt idx="13">
                  <c:v>557654.66557019483</c:v>
                </c:pt>
                <c:pt idx="14">
                  <c:v>504917.55935221887</c:v>
                </c:pt>
                <c:pt idx="15">
                  <c:v>457379.58217867161</c:v>
                </c:pt>
                <c:pt idx="16">
                  <c:v>408503.4563802284</c:v>
                </c:pt>
                <c:pt idx="17">
                  <c:v>375715.94976091693</c:v>
                </c:pt>
                <c:pt idx="18">
                  <c:v>340659.20354659692</c:v>
                </c:pt>
                <c:pt idx="19">
                  <c:v>308942.18274605228</c:v>
                </c:pt>
                <c:pt idx="20">
                  <c:v>280232.00030597491</c:v>
                </c:pt>
                <c:pt idx="21">
                  <c:v>130378.43792344417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4F-439E-A947-680FAF8107C2}"/>
            </c:ext>
          </c:extLst>
        </c:ser>
        <c:ser>
          <c:idx val="0"/>
          <c:order val="1"/>
          <c:tx>
            <c:v>Capex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B'!$AB$30:$AB$51</c:f>
              <c:numCache>
                <c:formatCode>_("$"* #,##0.00_);_("$"* \(#,##0.00\);_("$"* "-"??_);_(@_)</c:formatCode>
                <c:ptCount val="22"/>
                <c:pt idx="0">
                  <c:v>30932906.678150136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24F-439E-A947-680FAF8107C2}"/>
            </c:ext>
          </c:extLst>
        </c:ser>
        <c:ser>
          <c:idx val="1"/>
          <c:order val="2"/>
          <c:tx>
            <c:v>Opex oil handling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B'!$Y$30:$Y$51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1790420.0326991114</c:v>
                </c:pt>
                <c:pt idx="2">
                  <c:v>631542.75781021512</c:v>
                </c:pt>
                <c:pt idx="3">
                  <c:v>317101.1926841297</c:v>
                </c:pt>
                <c:pt idx="4">
                  <c:v>201849.99493935675</c:v>
                </c:pt>
                <c:pt idx="5">
                  <c:v>145330.35652354889</c:v>
                </c:pt>
                <c:pt idx="6">
                  <c:v>107878.31225024087</c:v>
                </c:pt>
                <c:pt idx="7">
                  <c:v>83029.125188797552</c:v>
                </c:pt>
                <c:pt idx="8">
                  <c:v>65556.380503101274</c:v>
                </c:pt>
                <c:pt idx="9">
                  <c:v>52725.815585772078</c:v>
                </c:pt>
                <c:pt idx="10">
                  <c:v>42337.44007280728</c:v>
                </c:pt>
                <c:pt idx="11">
                  <c:v>35527.695349972855</c:v>
                </c:pt>
                <c:pt idx="12">
                  <c:v>29567.470068210445</c:v>
                </c:pt>
                <c:pt idx="13">
                  <c:v>24794.012935816892</c:v>
                </c:pt>
                <c:pt idx="14">
                  <c:v>20923.47502354698</c:v>
                </c:pt>
                <c:pt idx="15">
                  <c:v>17751.647931121261</c:v>
                </c:pt>
                <c:pt idx="16">
                  <c:v>14889.124431623266</c:v>
                </c:pt>
                <c:pt idx="17">
                  <c:v>12960.054700409053</c:v>
                </c:pt>
                <c:pt idx="18">
                  <c:v>11130.115835220653</c:v>
                </c:pt>
                <c:pt idx="19">
                  <c:v>9589.0139260382002</c:v>
                </c:pt>
                <c:pt idx="20">
                  <c:v>8285.4928083800387</c:v>
                </c:pt>
                <c:pt idx="21">
                  <c:v>3247.9335496743647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24F-439E-A947-680FAF8107C2}"/>
            </c:ext>
          </c:extLst>
        </c:ser>
        <c:ser>
          <c:idx val="2"/>
          <c:order val="3"/>
          <c:tx>
            <c:v>Opex water handling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B'!$Z$30:$Z$51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1282394.1410651682</c:v>
                </c:pt>
                <c:pt idx="2">
                  <c:v>1210014.6641851235</c:v>
                </c:pt>
                <c:pt idx="3">
                  <c:v>1100013.6316274761</c:v>
                </c:pt>
                <c:pt idx="4">
                  <c:v>983618.47786353366</c:v>
                </c:pt>
                <c:pt idx="5">
                  <c:v>909101.92651023553</c:v>
                </c:pt>
                <c:pt idx="6">
                  <c:v>826456.29682748683</c:v>
                </c:pt>
                <c:pt idx="7">
                  <c:v>751323.90620680607</c:v>
                </c:pt>
                <c:pt idx="8">
                  <c:v>683021.73291527829</c:v>
                </c:pt>
                <c:pt idx="9">
                  <c:v>620928.84810479835</c:v>
                </c:pt>
                <c:pt idx="10">
                  <c:v>555226.98787314305</c:v>
                </c:pt>
                <c:pt idx="11">
                  <c:v>513164.33727669274</c:v>
                </c:pt>
                <c:pt idx="12">
                  <c:v>466513.03388790251</c:v>
                </c:pt>
                <c:pt idx="13">
                  <c:v>424102.75807991141</c:v>
                </c:pt>
                <c:pt idx="14">
                  <c:v>385547.96189082845</c:v>
                </c:pt>
                <c:pt idx="15">
                  <c:v>350498.14717348036</c:v>
                </c:pt>
                <c:pt idx="16">
                  <c:v>313411.15991667396</c:v>
                </c:pt>
                <c:pt idx="17">
                  <c:v>289667.89022601681</c:v>
                </c:pt>
                <c:pt idx="18">
                  <c:v>263334.44566001528</c:v>
                </c:pt>
                <c:pt idx="19">
                  <c:v>239394.95060001384</c:v>
                </c:pt>
                <c:pt idx="20">
                  <c:v>217631.77327273987</c:v>
                </c:pt>
                <c:pt idx="21">
                  <c:v>88373.852016196251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24F-439E-A947-680FAF8107C2}"/>
            </c:ext>
          </c:extLst>
        </c:ser>
        <c:ser>
          <c:idx val="3"/>
          <c:order val="4"/>
          <c:tx>
            <c:v>Enex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B'!$AA$30:$AA$51</c:f>
              <c:numCache>
                <c:formatCode>_("$"* #,##0.00_);_("$"* \(#,##0.00\);_("$"* "-"??_);_(@_)</c:formatCode>
                <c:ptCount val="22"/>
                <c:pt idx="0">
                  <c:v>0</c:v>
                </c:pt>
                <c:pt idx="1">
                  <c:v>476946.58818475157</c:v>
                </c:pt>
                <c:pt idx="2">
                  <c:v>363801.01223330712</c:v>
                </c:pt>
                <c:pt idx="3">
                  <c:v>310120.14322241995</c:v>
                </c:pt>
                <c:pt idx="4">
                  <c:v>273040.77770732075</c:v>
                </c:pt>
                <c:pt idx="5">
                  <c:v>246005.2947973602</c:v>
                </c:pt>
                <c:pt idx="6">
                  <c:v>221146.41363018233</c:v>
                </c:pt>
                <c:pt idx="7">
                  <c:v>199293.24878043096</c:v>
                </c:pt>
                <c:pt idx="8">
                  <c:v>179864.79992330592</c:v>
                </c:pt>
                <c:pt idx="9">
                  <c:v>162486.17001336804</c:v>
                </c:pt>
                <c:pt idx="10">
                  <c:v>145971.64877176224</c:v>
                </c:pt>
                <c:pt idx="11">
                  <c:v>132839.63990692192</c:v>
                </c:pt>
                <c:pt idx="12">
                  <c:v>120178.84151840968</c:v>
                </c:pt>
                <c:pt idx="13">
                  <c:v>108757.89455446655</c:v>
                </c:pt>
                <c:pt idx="14">
                  <c:v>98446.122437843456</c:v>
                </c:pt>
                <c:pt idx="15">
                  <c:v>89129.787074069944</c:v>
                </c:pt>
                <c:pt idx="16">
                  <c:v>80203.172031931201</c:v>
                </c:pt>
                <c:pt idx="17">
                  <c:v>73088.004834491046</c:v>
                </c:pt>
                <c:pt idx="18">
                  <c:v>66194.642051360948</c:v>
                </c:pt>
                <c:pt idx="19">
                  <c:v>59958.218220000228</c:v>
                </c:pt>
                <c:pt idx="20">
                  <c:v>54314.73422485499</c:v>
                </c:pt>
                <c:pt idx="21">
                  <c:v>38756.652357573555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24F-439E-A947-680FAF810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</c:valAx>
      <c:valAx>
        <c:axId val="206380160"/>
        <c:scaling>
          <c:orientation val="minMax"/>
          <c:max val="3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$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382949416991156E-2"/>
              <c:y val="0.366615617111070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5201191580210116"/>
          <c:y val="0.1800155437828434"/>
          <c:w val="0.30798706031337092"/>
          <c:h val="0.2399128903938108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latin typeface="Arial" panose="020B0604020202020204" pitchFamily="34" charset="0"/>
                <a:cs typeface="Arial" panose="020B0604020202020204" pitchFamily="34" charset="0"/>
              </a:rPr>
              <a:t>Waterflooding</a:t>
            </a:r>
          </a:p>
        </c:rich>
      </c:tx>
      <c:layout>
        <c:manualLayout>
          <c:xMode val="edge"/>
          <c:yMode val="edge"/>
          <c:x val="0.47904649918287401"/>
          <c:y val="3.4013110925592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NPV values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'Appendix G'!$A$35:$A$1034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'Appendix G'!$AS$35:$AS$1034</c:f>
              <c:numCache>
                <c:formatCode>_("$"* #,##0_);_("$"* \(#,##0\);_("$"* "-"??_);_(@_)</c:formatCode>
                <c:ptCount val="1000"/>
                <c:pt idx="0">
                  <c:v>102182385.96674956</c:v>
                </c:pt>
                <c:pt idx="1">
                  <c:v>38209674.919444785</c:v>
                </c:pt>
                <c:pt idx="2">
                  <c:v>76638862.445109531</c:v>
                </c:pt>
                <c:pt idx="3">
                  <c:v>36436927.266997859</c:v>
                </c:pt>
                <c:pt idx="4">
                  <c:v>20149645.764149453</c:v>
                </c:pt>
                <c:pt idx="5">
                  <c:v>72651322.111574873</c:v>
                </c:pt>
                <c:pt idx="6">
                  <c:v>31266752.427745026</c:v>
                </c:pt>
                <c:pt idx="7">
                  <c:v>22162013.514835801</c:v>
                </c:pt>
                <c:pt idx="8">
                  <c:v>32417484.639809828</c:v>
                </c:pt>
                <c:pt idx="9">
                  <c:v>26122142.143794533</c:v>
                </c:pt>
                <c:pt idx="10">
                  <c:v>29754705.101211872</c:v>
                </c:pt>
                <c:pt idx="11">
                  <c:v>72077668.48791647</c:v>
                </c:pt>
                <c:pt idx="12">
                  <c:v>79942631.104836076</c:v>
                </c:pt>
                <c:pt idx="13">
                  <c:v>77961877.304371417</c:v>
                </c:pt>
                <c:pt idx="14">
                  <c:v>27966015.133169945</c:v>
                </c:pt>
                <c:pt idx="15">
                  <c:v>31104723.34493373</c:v>
                </c:pt>
                <c:pt idx="16">
                  <c:v>77184164.68126215</c:v>
                </c:pt>
                <c:pt idx="17">
                  <c:v>152056586.92441794</c:v>
                </c:pt>
                <c:pt idx="18">
                  <c:v>40923621.352015167</c:v>
                </c:pt>
                <c:pt idx="19">
                  <c:v>58753103.581939429</c:v>
                </c:pt>
                <c:pt idx="20">
                  <c:v>15826615.324276727</c:v>
                </c:pt>
                <c:pt idx="21">
                  <c:v>138958149.70769668</c:v>
                </c:pt>
                <c:pt idx="22">
                  <c:v>60879357.533802718</c:v>
                </c:pt>
                <c:pt idx="23">
                  <c:v>18222539.836478274</c:v>
                </c:pt>
                <c:pt idx="24">
                  <c:v>90945095.590134397</c:v>
                </c:pt>
                <c:pt idx="25">
                  <c:v>32793637.974474873</c:v>
                </c:pt>
                <c:pt idx="26">
                  <c:v>15868237.488866162</c:v>
                </c:pt>
                <c:pt idx="27">
                  <c:v>16754710.116177958</c:v>
                </c:pt>
                <c:pt idx="28">
                  <c:v>59760492.704469875</c:v>
                </c:pt>
                <c:pt idx="29">
                  <c:v>13878758.249343332</c:v>
                </c:pt>
                <c:pt idx="30">
                  <c:v>29638336.201652277</c:v>
                </c:pt>
                <c:pt idx="31">
                  <c:v>35822796.212338239</c:v>
                </c:pt>
                <c:pt idx="32">
                  <c:v>86178977.74486798</c:v>
                </c:pt>
                <c:pt idx="33">
                  <c:v>38990619.234954417</c:v>
                </c:pt>
                <c:pt idx="34">
                  <c:v>41220589.294324994</c:v>
                </c:pt>
                <c:pt idx="35">
                  <c:v>62356418.503744721</c:v>
                </c:pt>
                <c:pt idx="36">
                  <c:v>43077385.352285296</c:v>
                </c:pt>
                <c:pt idx="37">
                  <c:v>60416110.888387412</c:v>
                </c:pt>
                <c:pt idx="38">
                  <c:v>109370567.18652456</c:v>
                </c:pt>
                <c:pt idx="39">
                  <c:v>39524681.272254154</c:v>
                </c:pt>
                <c:pt idx="40">
                  <c:v>30598944.957177769</c:v>
                </c:pt>
                <c:pt idx="41">
                  <c:v>74861244.11854434</c:v>
                </c:pt>
                <c:pt idx="42">
                  <c:v>73405052.793130562</c:v>
                </c:pt>
                <c:pt idx="43">
                  <c:v>62729631.871913999</c:v>
                </c:pt>
                <c:pt idx="44">
                  <c:v>49279223.91328986</c:v>
                </c:pt>
                <c:pt idx="45">
                  <c:v>14925877.563735347</c:v>
                </c:pt>
                <c:pt idx="46">
                  <c:v>35558563.007553458</c:v>
                </c:pt>
                <c:pt idx="47">
                  <c:v>93313036.653013989</c:v>
                </c:pt>
                <c:pt idx="48">
                  <c:v>101441021.8467288</c:v>
                </c:pt>
                <c:pt idx="49">
                  <c:v>106156294.50072624</c:v>
                </c:pt>
                <c:pt idx="50">
                  <c:v>25411439.715707909</c:v>
                </c:pt>
                <c:pt idx="51">
                  <c:v>73381548.675128564</c:v>
                </c:pt>
                <c:pt idx="52">
                  <c:v>135776894.74096933</c:v>
                </c:pt>
                <c:pt idx="53">
                  <c:v>29599742.459823046</c:v>
                </c:pt>
                <c:pt idx="54">
                  <c:v>35660517.596352547</c:v>
                </c:pt>
                <c:pt idx="55">
                  <c:v>59003195.804594308</c:v>
                </c:pt>
                <c:pt idx="56">
                  <c:v>94262509.514347628</c:v>
                </c:pt>
                <c:pt idx="57">
                  <c:v>79567411.953457177</c:v>
                </c:pt>
                <c:pt idx="58">
                  <c:v>32544583.548441511</c:v>
                </c:pt>
                <c:pt idx="59">
                  <c:v>47291110.487075046</c:v>
                </c:pt>
                <c:pt idx="60">
                  <c:v>29620526.63661493</c:v>
                </c:pt>
                <c:pt idx="61">
                  <c:v>84183121.464609116</c:v>
                </c:pt>
                <c:pt idx="62">
                  <c:v>49660994.653615996</c:v>
                </c:pt>
                <c:pt idx="63">
                  <c:v>38462491.964119181</c:v>
                </c:pt>
                <c:pt idx="64">
                  <c:v>92335314.53205055</c:v>
                </c:pt>
                <c:pt idx="65">
                  <c:v>58911361.212735251</c:v>
                </c:pt>
                <c:pt idx="66">
                  <c:v>36557956.738611937</c:v>
                </c:pt>
                <c:pt idx="67">
                  <c:v>52326560.353387162</c:v>
                </c:pt>
                <c:pt idx="68">
                  <c:v>102554175.47948419</c:v>
                </c:pt>
                <c:pt idx="69">
                  <c:v>45999181.942661464</c:v>
                </c:pt>
                <c:pt idx="70">
                  <c:v>30991393.887407023</c:v>
                </c:pt>
                <c:pt idx="71">
                  <c:v>23613106.693787534</c:v>
                </c:pt>
                <c:pt idx="72">
                  <c:v>12170759.053068455</c:v>
                </c:pt>
                <c:pt idx="73">
                  <c:v>35804000.180725202</c:v>
                </c:pt>
                <c:pt idx="74">
                  <c:v>79604844.038921461</c:v>
                </c:pt>
                <c:pt idx="75">
                  <c:v>58315621.019770652</c:v>
                </c:pt>
                <c:pt idx="76">
                  <c:v>40859024.478462905</c:v>
                </c:pt>
                <c:pt idx="77">
                  <c:v>78295036.008846745</c:v>
                </c:pt>
                <c:pt idx="78">
                  <c:v>43988787.157555208</c:v>
                </c:pt>
                <c:pt idx="79">
                  <c:v>39428796.189411193</c:v>
                </c:pt>
                <c:pt idx="80">
                  <c:v>57546273.168860048</c:v>
                </c:pt>
                <c:pt idx="81">
                  <c:v>27556105.447158214</c:v>
                </c:pt>
                <c:pt idx="82">
                  <c:v>33268779.375661131</c:v>
                </c:pt>
                <c:pt idx="83">
                  <c:v>43884460.593070373</c:v>
                </c:pt>
                <c:pt idx="84">
                  <c:v>17209780.413454842</c:v>
                </c:pt>
                <c:pt idx="85">
                  <c:v>57952836.350598723</c:v>
                </c:pt>
                <c:pt idx="86">
                  <c:v>33603846.494594261</c:v>
                </c:pt>
                <c:pt idx="87">
                  <c:v>44682505.600698814</c:v>
                </c:pt>
                <c:pt idx="88">
                  <c:v>52467458.831015453</c:v>
                </c:pt>
                <c:pt idx="89">
                  <c:v>31350357.748118479</c:v>
                </c:pt>
                <c:pt idx="90">
                  <c:v>106694218.22198327</c:v>
                </c:pt>
                <c:pt idx="91">
                  <c:v>97417540.12422511</c:v>
                </c:pt>
                <c:pt idx="92">
                  <c:v>49910118.538248271</c:v>
                </c:pt>
                <c:pt idx="93">
                  <c:v>15755864.643917274</c:v>
                </c:pt>
                <c:pt idx="94">
                  <c:v>66843010.787103608</c:v>
                </c:pt>
                <c:pt idx="95">
                  <c:v>40337484.35193111</c:v>
                </c:pt>
                <c:pt idx="96">
                  <c:v>34619434.314754918</c:v>
                </c:pt>
                <c:pt idx="97">
                  <c:v>79501140.92357935</c:v>
                </c:pt>
                <c:pt idx="98">
                  <c:v>86603714.198887765</c:v>
                </c:pt>
                <c:pt idx="99">
                  <c:v>24731905.185437035</c:v>
                </c:pt>
                <c:pt idx="100">
                  <c:v>78117523.632894695</c:v>
                </c:pt>
                <c:pt idx="101">
                  <c:v>19173154.870820101</c:v>
                </c:pt>
                <c:pt idx="102">
                  <c:v>99062062.575801879</c:v>
                </c:pt>
                <c:pt idx="103">
                  <c:v>37593159.490388095</c:v>
                </c:pt>
                <c:pt idx="104">
                  <c:v>35398027.085979924</c:v>
                </c:pt>
                <c:pt idx="105">
                  <c:v>40305574.813719034</c:v>
                </c:pt>
                <c:pt idx="106">
                  <c:v>52619269.384949923</c:v>
                </c:pt>
                <c:pt idx="107">
                  <c:v>36849018.661129177</c:v>
                </c:pt>
                <c:pt idx="108">
                  <c:v>53309348.898775831</c:v>
                </c:pt>
                <c:pt idx="109">
                  <c:v>113757447.91770647</c:v>
                </c:pt>
                <c:pt idx="110">
                  <c:v>33605423.686380804</c:v>
                </c:pt>
                <c:pt idx="111">
                  <c:v>31051417.918044169</c:v>
                </c:pt>
                <c:pt idx="112">
                  <c:v>29291280.756084006</c:v>
                </c:pt>
                <c:pt idx="113">
                  <c:v>46879743.809351191</c:v>
                </c:pt>
                <c:pt idx="114">
                  <c:v>38477336.236740902</c:v>
                </c:pt>
                <c:pt idx="115">
                  <c:v>58600797.952994451</c:v>
                </c:pt>
                <c:pt idx="116">
                  <c:v>33174787.505086046</c:v>
                </c:pt>
                <c:pt idx="117">
                  <c:v>81235239.649525657</c:v>
                </c:pt>
                <c:pt idx="118">
                  <c:v>14262920.613632057</c:v>
                </c:pt>
                <c:pt idx="119">
                  <c:v>49661623.555181161</c:v>
                </c:pt>
                <c:pt idx="120">
                  <c:v>19087006.601402637</c:v>
                </c:pt>
                <c:pt idx="121">
                  <c:v>37961253.819821298</c:v>
                </c:pt>
                <c:pt idx="122">
                  <c:v>53481281.485135123</c:v>
                </c:pt>
                <c:pt idx="123">
                  <c:v>31322897.423091475</c:v>
                </c:pt>
                <c:pt idx="124">
                  <c:v>65787417.664864659</c:v>
                </c:pt>
                <c:pt idx="125">
                  <c:v>45606485.432355076</c:v>
                </c:pt>
                <c:pt idx="126">
                  <c:v>27475520.520497058</c:v>
                </c:pt>
                <c:pt idx="127">
                  <c:v>40748939.072688282</c:v>
                </c:pt>
                <c:pt idx="128">
                  <c:v>40740016.219925731</c:v>
                </c:pt>
                <c:pt idx="129">
                  <c:v>47358633.277405903</c:v>
                </c:pt>
                <c:pt idx="130">
                  <c:v>58547543.677050695</c:v>
                </c:pt>
                <c:pt idx="131">
                  <c:v>78502053.582199961</c:v>
                </c:pt>
                <c:pt idx="132">
                  <c:v>58793002.033443913</c:v>
                </c:pt>
                <c:pt idx="133">
                  <c:v>31390662.52303097</c:v>
                </c:pt>
                <c:pt idx="134">
                  <c:v>112479260.51517172</c:v>
                </c:pt>
                <c:pt idx="135">
                  <c:v>41680499.584028795</c:v>
                </c:pt>
                <c:pt idx="136">
                  <c:v>73920058.623521626</c:v>
                </c:pt>
                <c:pt idx="137">
                  <c:v>36979550.153826803</c:v>
                </c:pt>
                <c:pt idx="138">
                  <c:v>98504226.476355255</c:v>
                </c:pt>
                <c:pt idx="139">
                  <c:v>43825533.115960464</c:v>
                </c:pt>
                <c:pt idx="140">
                  <c:v>95545106.051582694</c:v>
                </c:pt>
                <c:pt idx="141">
                  <c:v>20259507.850262355</c:v>
                </c:pt>
                <c:pt idx="142">
                  <c:v>48484949.530964375</c:v>
                </c:pt>
                <c:pt idx="143">
                  <c:v>13809320.172196437</c:v>
                </c:pt>
                <c:pt idx="144">
                  <c:v>42120643.857932881</c:v>
                </c:pt>
                <c:pt idx="145">
                  <c:v>27064309.507909264</c:v>
                </c:pt>
                <c:pt idx="146">
                  <c:v>43507399.02797164</c:v>
                </c:pt>
                <c:pt idx="147">
                  <c:v>41383281.779473796</c:v>
                </c:pt>
                <c:pt idx="148">
                  <c:v>59005960.630195498</c:v>
                </c:pt>
                <c:pt idx="149">
                  <c:v>92261934.602294624</c:v>
                </c:pt>
                <c:pt idx="150">
                  <c:v>24280539.202125546</c:v>
                </c:pt>
                <c:pt idx="151">
                  <c:v>46024174.931575477</c:v>
                </c:pt>
                <c:pt idx="152">
                  <c:v>58102213.484374344</c:v>
                </c:pt>
                <c:pt idx="153">
                  <c:v>26225822.519269053</c:v>
                </c:pt>
                <c:pt idx="154">
                  <c:v>62372705.897787407</c:v>
                </c:pt>
                <c:pt idx="155">
                  <c:v>88036170.161627546</c:v>
                </c:pt>
                <c:pt idx="156">
                  <c:v>40544927.24593538</c:v>
                </c:pt>
                <c:pt idx="157">
                  <c:v>97715949.426520556</c:v>
                </c:pt>
                <c:pt idx="158">
                  <c:v>68685014.360346451</c:v>
                </c:pt>
                <c:pt idx="159">
                  <c:v>32620650.712791491</c:v>
                </c:pt>
                <c:pt idx="160">
                  <c:v>49559745.554910854</c:v>
                </c:pt>
                <c:pt idx="161">
                  <c:v>15905502.656153481</c:v>
                </c:pt>
                <c:pt idx="162">
                  <c:v>58980465.210627511</c:v>
                </c:pt>
                <c:pt idx="163">
                  <c:v>36888667.757983908</c:v>
                </c:pt>
                <c:pt idx="164">
                  <c:v>18377413.479994554</c:v>
                </c:pt>
                <c:pt idx="165">
                  <c:v>76700908.115834519</c:v>
                </c:pt>
                <c:pt idx="166">
                  <c:v>40980703.899500802</c:v>
                </c:pt>
                <c:pt idx="167">
                  <c:v>128614648.91678022</c:v>
                </c:pt>
                <c:pt idx="168">
                  <c:v>46075748.839338213</c:v>
                </c:pt>
                <c:pt idx="169">
                  <c:v>54867082.130995959</c:v>
                </c:pt>
                <c:pt idx="170">
                  <c:v>43126586.695387021</c:v>
                </c:pt>
                <c:pt idx="171">
                  <c:v>31158584.230936248</c:v>
                </c:pt>
                <c:pt idx="172">
                  <c:v>53234758.094114348</c:v>
                </c:pt>
                <c:pt idx="173">
                  <c:v>128448256.30525698</c:v>
                </c:pt>
                <c:pt idx="174">
                  <c:v>28734004.637280788</c:v>
                </c:pt>
                <c:pt idx="175">
                  <c:v>21410615.64971504</c:v>
                </c:pt>
                <c:pt idx="176">
                  <c:v>42928274.04566893</c:v>
                </c:pt>
                <c:pt idx="177">
                  <c:v>31306169.081768271</c:v>
                </c:pt>
                <c:pt idx="178">
                  <c:v>46825980.654610157</c:v>
                </c:pt>
                <c:pt idx="179">
                  <c:v>50527934.392712489</c:v>
                </c:pt>
                <c:pt idx="180">
                  <c:v>49204967.616682053</c:v>
                </c:pt>
                <c:pt idx="181">
                  <c:v>64917249.46305652</c:v>
                </c:pt>
                <c:pt idx="182">
                  <c:v>17865384.968346667</c:v>
                </c:pt>
                <c:pt idx="183">
                  <c:v>57407661.428871989</c:v>
                </c:pt>
                <c:pt idx="184">
                  <c:v>31509171.560472567</c:v>
                </c:pt>
                <c:pt idx="185">
                  <c:v>32935999.77630375</c:v>
                </c:pt>
                <c:pt idx="186">
                  <c:v>44338860.05886741</c:v>
                </c:pt>
                <c:pt idx="187">
                  <c:v>58852863.938353598</c:v>
                </c:pt>
                <c:pt idx="188">
                  <c:v>31188404.496837575</c:v>
                </c:pt>
                <c:pt idx="189">
                  <c:v>51962527.040742904</c:v>
                </c:pt>
                <c:pt idx="190">
                  <c:v>46707618.471673474</c:v>
                </c:pt>
                <c:pt idx="191">
                  <c:v>79370587.975573793</c:v>
                </c:pt>
                <c:pt idx="192">
                  <c:v>28737562.558166262</c:v>
                </c:pt>
                <c:pt idx="193">
                  <c:v>34311476.113443747</c:v>
                </c:pt>
                <c:pt idx="194">
                  <c:v>37027175.464344382</c:v>
                </c:pt>
                <c:pt idx="195">
                  <c:v>34757213.230820909</c:v>
                </c:pt>
                <c:pt idx="196">
                  <c:v>54321598.120896578</c:v>
                </c:pt>
                <c:pt idx="197">
                  <c:v>44587905.085969716</c:v>
                </c:pt>
                <c:pt idx="198">
                  <c:v>44480892.471184179</c:v>
                </c:pt>
                <c:pt idx="199">
                  <c:v>32242245.443510104</c:v>
                </c:pt>
                <c:pt idx="200">
                  <c:v>54165370.135724634</c:v>
                </c:pt>
                <c:pt idx="201">
                  <c:v>44225350.605050042</c:v>
                </c:pt>
                <c:pt idx="202">
                  <c:v>19609874.952861037</c:v>
                </c:pt>
                <c:pt idx="203">
                  <c:v>43422214.864569947</c:v>
                </c:pt>
                <c:pt idx="204">
                  <c:v>96174506.388127983</c:v>
                </c:pt>
                <c:pt idx="205">
                  <c:v>30702222.320378449</c:v>
                </c:pt>
                <c:pt idx="206">
                  <c:v>50562927.070817143</c:v>
                </c:pt>
                <c:pt idx="207">
                  <c:v>68213067.016289398</c:v>
                </c:pt>
                <c:pt idx="208">
                  <c:v>75878313.327508897</c:v>
                </c:pt>
                <c:pt idx="209">
                  <c:v>74433290.630654752</c:v>
                </c:pt>
                <c:pt idx="210">
                  <c:v>65801663.612885699</c:v>
                </c:pt>
                <c:pt idx="211">
                  <c:v>46190531.875918955</c:v>
                </c:pt>
                <c:pt idx="212">
                  <c:v>38123172.050030902</c:v>
                </c:pt>
                <c:pt idx="213">
                  <c:v>69635751.783436894</c:v>
                </c:pt>
                <c:pt idx="214">
                  <c:v>85411672.01510483</c:v>
                </c:pt>
                <c:pt idx="215">
                  <c:v>85771096.668550596</c:v>
                </c:pt>
                <c:pt idx="216">
                  <c:v>49061823.697629198</c:v>
                </c:pt>
                <c:pt idx="217">
                  <c:v>36534032.090407521</c:v>
                </c:pt>
                <c:pt idx="218">
                  <c:v>81654180.127385929</c:v>
                </c:pt>
                <c:pt idx="219">
                  <c:v>26966527.10386743</c:v>
                </c:pt>
                <c:pt idx="220">
                  <c:v>79132629.149322733</c:v>
                </c:pt>
                <c:pt idx="221">
                  <c:v>33156802.296507832</c:v>
                </c:pt>
                <c:pt idx="222">
                  <c:v>20518920.581309292</c:v>
                </c:pt>
                <c:pt idx="223">
                  <c:v>26772501.393749464</c:v>
                </c:pt>
                <c:pt idx="224">
                  <c:v>117712608.78792323</c:v>
                </c:pt>
                <c:pt idx="225">
                  <c:v>119994619.72930883</c:v>
                </c:pt>
                <c:pt idx="226">
                  <c:v>22297440.765190069</c:v>
                </c:pt>
                <c:pt idx="227">
                  <c:v>45148118.482062444</c:v>
                </c:pt>
                <c:pt idx="228">
                  <c:v>79495230.192730904</c:v>
                </c:pt>
                <c:pt idx="229">
                  <c:v>59583389.224594563</c:v>
                </c:pt>
                <c:pt idx="230">
                  <c:v>107357110.63664572</c:v>
                </c:pt>
                <c:pt idx="231">
                  <c:v>35351038.633641809</c:v>
                </c:pt>
                <c:pt idx="232">
                  <c:v>26765814.83622377</c:v>
                </c:pt>
                <c:pt idx="233">
                  <c:v>58048644.410923555</c:v>
                </c:pt>
                <c:pt idx="234">
                  <c:v>63687364.83112058</c:v>
                </c:pt>
                <c:pt idx="235">
                  <c:v>25827370.324639644</c:v>
                </c:pt>
                <c:pt idx="236">
                  <c:v>84961106.217250466</c:v>
                </c:pt>
                <c:pt idx="237">
                  <c:v>49729435.323646709</c:v>
                </c:pt>
                <c:pt idx="238">
                  <c:v>58165315.356860489</c:v>
                </c:pt>
                <c:pt idx="239">
                  <c:v>38276713.044837818</c:v>
                </c:pt>
                <c:pt idx="240">
                  <c:v>31104081.006443378</c:v>
                </c:pt>
                <c:pt idx="241">
                  <c:v>112622083.57747506</c:v>
                </c:pt>
                <c:pt idx="242">
                  <c:v>38345328.73549059</c:v>
                </c:pt>
                <c:pt idx="243">
                  <c:v>34126230.883208573</c:v>
                </c:pt>
                <c:pt idx="244">
                  <c:v>38117780.122040898</c:v>
                </c:pt>
                <c:pt idx="245">
                  <c:v>32616713.056463633</c:v>
                </c:pt>
                <c:pt idx="246">
                  <c:v>20207529.408183556</c:v>
                </c:pt>
                <c:pt idx="247">
                  <c:v>69923049.280079618</c:v>
                </c:pt>
                <c:pt idx="248">
                  <c:v>32821432.353932817</c:v>
                </c:pt>
                <c:pt idx="249">
                  <c:v>122223310.36463742</c:v>
                </c:pt>
                <c:pt idx="250">
                  <c:v>66984444.484156549</c:v>
                </c:pt>
                <c:pt idx="251">
                  <c:v>44691506.555982664</c:v>
                </c:pt>
                <c:pt idx="252">
                  <c:v>20446501.83180536</c:v>
                </c:pt>
                <c:pt idx="253">
                  <c:v>50059996.310475677</c:v>
                </c:pt>
                <c:pt idx="254">
                  <c:v>27900401.777628493</c:v>
                </c:pt>
                <c:pt idx="255">
                  <c:v>19912013.041038733</c:v>
                </c:pt>
                <c:pt idx="256">
                  <c:v>14133113.068973083</c:v>
                </c:pt>
                <c:pt idx="257">
                  <c:v>28269788.557241667</c:v>
                </c:pt>
                <c:pt idx="258">
                  <c:v>41271044.93552956</c:v>
                </c:pt>
                <c:pt idx="259">
                  <c:v>37763356.249499679</c:v>
                </c:pt>
                <c:pt idx="260">
                  <c:v>71840430.400717676</c:v>
                </c:pt>
                <c:pt idx="261">
                  <c:v>41138986.111115173</c:v>
                </c:pt>
                <c:pt idx="262">
                  <c:v>38542660.440273657</c:v>
                </c:pt>
                <c:pt idx="263">
                  <c:v>60770425.894776404</c:v>
                </c:pt>
                <c:pt idx="264">
                  <c:v>48968985.629320532</c:v>
                </c:pt>
                <c:pt idx="265">
                  <c:v>52923266.227684021</c:v>
                </c:pt>
                <c:pt idx="266">
                  <c:v>54010286.998860285</c:v>
                </c:pt>
                <c:pt idx="267">
                  <c:v>70325124.389151812</c:v>
                </c:pt>
                <c:pt idx="268">
                  <c:v>32117072.148476858</c:v>
                </c:pt>
                <c:pt idx="269">
                  <c:v>26399711.772489477</c:v>
                </c:pt>
                <c:pt idx="270">
                  <c:v>46799964.097233236</c:v>
                </c:pt>
                <c:pt idx="271">
                  <c:v>68295548.113923714</c:v>
                </c:pt>
                <c:pt idx="272">
                  <c:v>30759306.580627266</c:v>
                </c:pt>
                <c:pt idx="273">
                  <c:v>61572347.049802452</c:v>
                </c:pt>
                <c:pt idx="274">
                  <c:v>64096674.589646727</c:v>
                </c:pt>
                <c:pt idx="275">
                  <c:v>59165447.460251719</c:v>
                </c:pt>
                <c:pt idx="276">
                  <c:v>41839334.700002417</c:v>
                </c:pt>
                <c:pt idx="277">
                  <c:v>91574651.257230267</c:v>
                </c:pt>
                <c:pt idx="278">
                  <c:v>57818267.857794479</c:v>
                </c:pt>
                <c:pt idx="279">
                  <c:v>67553612.962851673</c:v>
                </c:pt>
                <c:pt idx="280">
                  <c:v>33167171.258958917</c:v>
                </c:pt>
                <c:pt idx="281">
                  <c:v>19162399.525346216</c:v>
                </c:pt>
                <c:pt idx="282">
                  <c:v>32010640.021137457</c:v>
                </c:pt>
                <c:pt idx="283">
                  <c:v>89837343.282539338</c:v>
                </c:pt>
                <c:pt idx="284">
                  <c:v>37103355.479868442</c:v>
                </c:pt>
                <c:pt idx="285">
                  <c:v>37872979.504882544</c:v>
                </c:pt>
                <c:pt idx="286">
                  <c:v>42292254.85870406</c:v>
                </c:pt>
                <c:pt idx="287">
                  <c:v>27850251.492766518</c:v>
                </c:pt>
                <c:pt idx="288">
                  <c:v>56918416.490709677</c:v>
                </c:pt>
                <c:pt idx="289">
                  <c:v>27229100.363015871</c:v>
                </c:pt>
                <c:pt idx="290">
                  <c:v>21068817.70376138</c:v>
                </c:pt>
                <c:pt idx="291">
                  <c:v>60224249.778674096</c:v>
                </c:pt>
                <c:pt idx="292">
                  <c:v>30732004.399486233</c:v>
                </c:pt>
                <c:pt idx="293">
                  <c:v>21697292.65860289</c:v>
                </c:pt>
                <c:pt idx="294">
                  <c:v>56898244.511567339</c:v>
                </c:pt>
                <c:pt idx="295">
                  <c:v>66309529.130652994</c:v>
                </c:pt>
                <c:pt idx="296">
                  <c:v>15294311.874370147</c:v>
                </c:pt>
                <c:pt idx="297">
                  <c:v>29001018.803002942</c:v>
                </c:pt>
                <c:pt idx="298">
                  <c:v>30155850.063343216</c:v>
                </c:pt>
                <c:pt idx="299">
                  <c:v>88214319.954663351</c:v>
                </c:pt>
                <c:pt idx="300">
                  <c:v>22741432.965276692</c:v>
                </c:pt>
                <c:pt idx="301">
                  <c:v>33848221.510335043</c:v>
                </c:pt>
                <c:pt idx="302">
                  <c:v>31487024.448645044</c:v>
                </c:pt>
                <c:pt idx="303">
                  <c:v>14313956.490909714</c:v>
                </c:pt>
                <c:pt idx="304">
                  <c:v>69772679.12336199</c:v>
                </c:pt>
                <c:pt idx="305">
                  <c:v>79268971.102766782</c:v>
                </c:pt>
                <c:pt idx="306">
                  <c:v>34911042.417961091</c:v>
                </c:pt>
                <c:pt idx="307">
                  <c:v>37693483.159283966</c:v>
                </c:pt>
                <c:pt idx="308">
                  <c:v>34930897.990964144</c:v>
                </c:pt>
                <c:pt idx="309">
                  <c:v>61237689.686076403</c:v>
                </c:pt>
                <c:pt idx="310">
                  <c:v>32172002.082902897</c:v>
                </c:pt>
                <c:pt idx="311">
                  <c:v>19668104.612125162</c:v>
                </c:pt>
                <c:pt idx="312">
                  <c:v>24918970.563499462</c:v>
                </c:pt>
                <c:pt idx="313">
                  <c:v>38237240.065239772</c:v>
                </c:pt>
                <c:pt idx="314">
                  <c:v>75837401.633675933</c:v>
                </c:pt>
                <c:pt idx="315">
                  <c:v>49394530.978577957</c:v>
                </c:pt>
                <c:pt idx="316">
                  <c:v>27176812.393221106</c:v>
                </c:pt>
                <c:pt idx="317">
                  <c:v>39280301.172778308</c:v>
                </c:pt>
                <c:pt idx="318">
                  <c:v>46824374.482690081</c:v>
                </c:pt>
                <c:pt idx="319">
                  <c:v>41982108.455318078</c:v>
                </c:pt>
                <c:pt idx="320">
                  <c:v>48281167.6560691</c:v>
                </c:pt>
                <c:pt idx="321">
                  <c:v>41861204.958500937</c:v>
                </c:pt>
                <c:pt idx="322">
                  <c:v>37224106.528631896</c:v>
                </c:pt>
                <c:pt idx="323">
                  <c:v>32815172.602880996</c:v>
                </c:pt>
                <c:pt idx="324">
                  <c:v>35443814.24783659</c:v>
                </c:pt>
                <c:pt idx="325">
                  <c:v>55498796.985729784</c:v>
                </c:pt>
                <c:pt idx="326">
                  <c:v>25432002.885770474</c:v>
                </c:pt>
                <c:pt idx="327">
                  <c:v>42952827.624568284</c:v>
                </c:pt>
                <c:pt idx="328">
                  <c:v>27275695.75348698</c:v>
                </c:pt>
                <c:pt idx="329">
                  <c:v>42191926.527321756</c:v>
                </c:pt>
                <c:pt idx="330">
                  <c:v>31885869.005831998</c:v>
                </c:pt>
                <c:pt idx="331">
                  <c:v>31412798.955051359</c:v>
                </c:pt>
                <c:pt idx="332">
                  <c:v>26947124.69938248</c:v>
                </c:pt>
                <c:pt idx="333">
                  <c:v>59317034.000516549</c:v>
                </c:pt>
                <c:pt idx="334">
                  <c:v>67337118.292904854</c:v>
                </c:pt>
                <c:pt idx="335">
                  <c:v>40651177.379404768</c:v>
                </c:pt>
                <c:pt idx="336">
                  <c:v>24453200.180129144</c:v>
                </c:pt>
                <c:pt idx="337">
                  <c:v>18598527.599596579</c:v>
                </c:pt>
                <c:pt idx="338">
                  <c:v>78274568.156335711</c:v>
                </c:pt>
                <c:pt idx="339">
                  <c:v>30711604.896379728</c:v>
                </c:pt>
                <c:pt idx="340">
                  <c:v>39663290.265700862</c:v>
                </c:pt>
                <c:pt idx="341">
                  <c:v>59626651.956093654</c:v>
                </c:pt>
                <c:pt idx="342">
                  <c:v>68120152.063691348</c:v>
                </c:pt>
                <c:pt idx="343">
                  <c:v>39447355.507787004</c:v>
                </c:pt>
                <c:pt idx="344">
                  <c:v>50972108.838236108</c:v>
                </c:pt>
                <c:pt idx="345">
                  <c:v>28685714.019772176</c:v>
                </c:pt>
                <c:pt idx="346">
                  <c:v>54376175.607857734</c:v>
                </c:pt>
                <c:pt idx="347">
                  <c:v>81012957.514231205</c:v>
                </c:pt>
                <c:pt idx="348">
                  <c:v>26893744.148476955</c:v>
                </c:pt>
                <c:pt idx="349">
                  <c:v>49847632.106963053</c:v>
                </c:pt>
                <c:pt idx="350">
                  <c:v>19626073.831962224</c:v>
                </c:pt>
                <c:pt idx="351">
                  <c:v>40416709.216235206</c:v>
                </c:pt>
                <c:pt idx="352">
                  <c:v>47716997.926355153</c:v>
                </c:pt>
                <c:pt idx="353">
                  <c:v>23093058.119042996</c:v>
                </c:pt>
                <c:pt idx="354">
                  <c:v>74713504.455712795</c:v>
                </c:pt>
                <c:pt idx="355">
                  <c:v>50079063.351168126</c:v>
                </c:pt>
                <c:pt idx="356">
                  <c:v>86094769.293476105</c:v>
                </c:pt>
                <c:pt idx="357">
                  <c:v>28327932.437196631</c:v>
                </c:pt>
                <c:pt idx="358">
                  <c:v>22359347.632387023</c:v>
                </c:pt>
                <c:pt idx="359">
                  <c:v>16447458.251580346</c:v>
                </c:pt>
                <c:pt idx="360">
                  <c:v>31942384.065851357</c:v>
                </c:pt>
                <c:pt idx="361">
                  <c:v>66889137.144565746</c:v>
                </c:pt>
                <c:pt idx="362">
                  <c:v>32679820.53942978</c:v>
                </c:pt>
                <c:pt idx="363">
                  <c:v>46621248.832334325</c:v>
                </c:pt>
                <c:pt idx="364">
                  <c:v>32430217.98155595</c:v>
                </c:pt>
                <c:pt idx="365">
                  <c:v>53347076.77303721</c:v>
                </c:pt>
                <c:pt idx="366">
                  <c:v>39649356.808897123</c:v>
                </c:pt>
                <c:pt idx="367">
                  <c:v>40306462.584000528</c:v>
                </c:pt>
                <c:pt idx="368">
                  <c:v>36064366.878475353</c:v>
                </c:pt>
                <c:pt idx="369">
                  <c:v>69517489.131074071</c:v>
                </c:pt>
                <c:pt idx="370">
                  <c:v>25491426.207254257</c:v>
                </c:pt>
                <c:pt idx="371">
                  <c:v>33276269.850637082</c:v>
                </c:pt>
                <c:pt idx="372">
                  <c:v>52782952.008314043</c:v>
                </c:pt>
                <c:pt idx="373">
                  <c:v>21280289.418335613</c:v>
                </c:pt>
                <c:pt idx="374">
                  <c:v>39922498.412313536</c:v>
                </c:pt>
                <c:pt idx="375">
                  <c:v>16131654.440101627</c:v>
                </c:pt>
                <c:pt idx="376">
                  <c:v>45316472.85945946</c:v>
                </c:pt>
                <c:pt idx="377">
                  <c:v>34400340.146604165</c:v>
                </c:pt>
                <c:pt idx="378">
                  <c:v>22112568.152147662</c:v>
                </c:pt>
                <c:pt idx="379">
                  <c:v>27760269.160693828</c:v>
                </c:pt>
                <c:pt idx="380">
                  <c:v>40988503.066182494</c:v>
                </c:pt>
                <c:pt idx="381">
                  <c:v>112379281.06658061</c:v>
                </c:pt>
                <c:pt idx="382">
                  <c:v>72451926.814174488</c:v>
                </c:pt>
                <c:pt idx="383">
                  <c:v>73671135.532566786</c:v>
                </c:pt>
                <c:pt idx="384">
                  <c:v>28893130.31459019</c:v>
                </c:pt>
                <c:pt idx="385">
                  <c:v>91498411.578458503</c:v>
                </c:pt>
                <c:pt idx="386">
                  <c:v>44465894.392676175</c:v>
                </c:pt>
                <c:pt idx="387">
                  <c:v>66091024.335618958</c:v>
                </c:pt>
                <c:pt idx="388">
                  <c:v>37853336.510389611</c:v>
                </c:pt>
                <c:pt idx="389">
                  <c:v>29843469.07283565</c:v>
                </c:pt>
                <c:pt idx="390">
                  <c:v>63149455.012497976</c:v>
                </c:pt>
                <c:pt idx="391">
                  <c:v>82609101.996280715</c:v>
                </c:pt>
                <c:pt idx="392">
                  <c:v>13583025.675381202</c:v>
                </c:pt>
                <c:pt idx="393">
                  <c:v>57885074.569489643</c:v>
                </c:pt>
                <c:pt idx="394">
                  <c:v>33218267.633499097</c:v>
                </c:pt>
                <c:pt idx="395">
                  <c:v>21423268.58837143</c:v>
                </c:pt>
                <c:pt idx="396">
                  <c:v>68303261.016002044</c:v>
                </c:pt>
                <c:pt idx="397">
                  <c:v>84055661.216133773</c:v>
                </c:pt>
                <c:pt idx="398">
                  <c:v>62771888.43765229</c:v>
                </c:pt>
                <c:pt idx="399">
                  <c:v>17522664.627160799</c:v>
                </c:pt>
                <c:pt idx="400">
                  <c:v>68674455.477414161</c:v>
                </c:pt>
                <c:pt idx="401">
                  <c:v>39564009.589199901</c:v>
                </c:pt>
                <c:pt idx="402">
                  <c:v>84416075.200579405</c:v>
                </c:pt>
                <c:pt idx="403">
                  <c:v>87761113.712252602</c:v>
                </c:pt>
                <c:pt idx="404">
                  <c:v>62293164.815122068</c:v>
                </c:pt>
                <c:pt idx="405">
                  <c:v>61889708.117199704</c:v>
                </c:pt>
                <c:pt idx="406">
                  <c:v>86460566.330564842</c:v>
                </c:pt>
                <c:pt idx="407">
                  <c:v>47965984.71836926</c:v>
                </c:pt>
                <c:pt idx="408">
                  <c:v>20556009.93449064</c:v>
                </c:pt>
                <c:pt idx="409">
                  <c:v>56691971.218292847</c:v>
                </c:pt>
                <c:pt idx="410">
                  <c:v>14841246.269080359</c:v>
                </c:pt>
                <c:pt idx="411">
                  <c:v>72429943.640337363</c:v>
                </c:pt>
                <c:pt idx="412">
                  <c:v>31771768.471079733</c:v>
                </c:pt>
                <c:pt idx="413">
                  <c:v>54217107.042120174</c:v>
                </c:pt>
                <c:pt idx="414">
                  <c:v>97469770.366936177</c:v>
                </c:pt>
                <c:pt idx="415">
                  <c:v>29308014.680290241</c:v>
                </c:pt>
                <c:pt idx="416">
                  <c:v>24380034.117848661</c:v>
                </c:pt>
                <c:pt idx="417">
                  <c:v>38726063.573782027</c:v>
                </c:pt>
                <c:pt idx="418">
                  <c:v>49826976.385611027</c:v>
                </c:pt>
                <c:pt idx="419">
                  <c:v>71654605.880628392</c:v>
                </c:pt>
                <c:pt idx="420">
                  <c:v>49793391.298307016</c:v>
                </c:pt>
                <c:pt idx="421">
                  <c:v>31965110.827037413</c:v>
                </c:pt>
                <c:pt idx="422">
                  <c:v>49117982.459845722</c:v>
                </c:pt>
                <c:pt idx="423">
                  <c:v>76442287.426141843</c:v>
                </c:pt>
                <c:pt idx="424">
                  <c:v>51532885.285589993</c:v>
                </c:pt>
                <c:pt idx="425">
                  <c:v>54070037.612197667</c:v>
                </c:pt>
                <c:pt idx="426">
                  <c:v>46525330.470990777</c:v>
                </c:pt>
                <c:pt idx="427">
                  <c:v>26038470.635385629</c:v>
                </c:pt>
                <c:pt idx="428">
                  <c:v>66016463.661049902</c:v>
                </c:pt>
                <c:pt idx="429">
                  <c:v>39274466.255549699</c:v>
                </c:pt>
                <c:pt idx="430">
                  <c:v>59564749.363329798</c:v>
                </c:pt>
                <c:pt idx="431">
                  <c:v>27983653.726274464</c:v>
                </c:pt>
                <c:pt idx="432">
                  <c:v>34001604.1073962</c:v>
                </c:pt>
                <c:pt idx="433">
                  <c:v>96693096.294662431</c:v>
                </c:pt>
                <c:pt idx="434">
                  <c:v>66879182.378860191</c:v>
                </c:pt>
                <c:pt idx="435">
                  <c:v>30551978.839112725</c:v>
                </c:pt>
                <c:pt idx="436">
                  <c:v>39430449.75410156</c:v>
                </c:pt>
                <c:pt idx="437">
                  <c:v>20100156.934237886</c:v>
                </c:pt>
                <c:pt idx="438">
                  <c:v>42232593.039257362</c:v>
                </c:pt>
                <c:pt idx="439">
                  <c:v>32498348.855134387</c:v>
                </c:pt>
                <c:pt idx="440">
                  <c:v>73329417.875643834</c:v>
                </c:pt>
                <c:pt idx="441">
                  <c:v>47859142.046194226</c:v>
                </c:pt>
                <c:pt idx="442">
                  <c:v>58422898.869768441</c:v>
                </c:pt>
                <c:pt idx="443">
                  <c:v>59124608.935026124</c:v>
                </c:pt>
                <c:pt idx="444">
                  <c:v>51402240.157031387</c:v>
                </c:pt>
                <c:pt idx="445">
                  <c:v>44895239.916448906</c:v>
                </c:pt>
                <c:pt idx="446">
                  <c:v>71262535.185349196</c:v>
                </c:pt>
                <c:pt idx="447">
                  <c:v>39448439.208897665</c:v>
                </c:pt>
                <c:pt idx="448">
                  <c:v>27156328.111839157</c:v>
                </c:pt>
                <c:pt idx="449">
                  <c:v>29919538.48530161</c:v>
                </c:pt>
                <c:pt idx="450">
                  <c:v>63372371.244451314</c:v>
                </c:pt>
                <c:pt idx="451">
                  <c:v>24969663.905257944</c:v>
                </c:pt>
                <c:pt idx="452">
                  <c:v>43566300.809980914</c:v>
                </c:pt>
                <c:pt idx="453">
                  <c:v>55743248.939806938</c:v>
                </c:pt>
                <c:pt idx="454">
                  <c:v>20383391.78129511</c:v>
                </c:pt>
                <c:pt idx="455">
                  <c:v>39393303.641749457</c:v>
                </c:pt>
                <c:pt idx="456">
                  <c:v>87279882.883138537</c:v>
                </c:pt>
                <c:pt idx="457">
                  <c:v>31581242.079636943</c:v>
                </c:pt>
                <c:pt idx="458">
                  <c:v>56223811.332128346</c:v>
                </c:pt>
                <c:pt idx="459">
                  <c:v>30667998.6715024</c:v>
                </c:pt>
                <c:pt idx="460">
                  <c:v>27054944.501675729</c:v>
                </c:pt>
                <c:pt idx="461">
                  <c:v>63482812.342966676</c:v>
                </c:pt>
                <c:pt idx="462">
                  <c:v>56210326.049420446</c:v>
                </c:pt>
                <c:pt idx="463">
                  <c:v>22562142.595920708</c:v>
                </c:pt>
                <c:pt idx="464">
                  <c:v>82906420.904941455</c:v>
                </c:pt>
                <c:pt idx="465">
                  <c:v>69089634.872397274</c:v>
                </c:pt>
                <c:pt idx="466">
                  <c:v>21572455.220958728</c:v>
                </c:pt>
                <c:pt idx="467">
                  <c:v>49886354.533145294</c:v>
                </c:pt>
                <c:pt idx="468">
                  <c:v>47526147.020214438</c:v>
                </c:pt>
                <c:pt idx="469">
                  <c:v>21680059.696911242</c:v>
                </c:pt>
                <c:pt idx="470">
                  <c:v>66954809.423275307</c:v>
                </c:pt>
                <c:pt idx="471">
                  <c:v>51816431.569317177</c:v>
                </c:pt>
                <c:pt idx="472">
                  <c:v>55099282.652196765</c:v>
                </c:pt>
                <c:pt idx="473">
                  <c:v>47723836.927633092</c:v>
                </c:pt>
                <c:pt idx="474">
                  <c:v>39176622.024110273</c:v>
                </c:pt>
                <c:pt idx="475">
                  <c:v>32641715.533721913</c:v>
                </c:pt>
                <c:pt idx="476">
                  <c:v>25432318.854780931</c:v>
                </c:pt>
                <c:pt idx="477">
                  <c:v>30041936.234995279</c:v>
                </c:pt>
                <c:pt idx="478">
                  <c:v>36924263.147633493</c:v>
                </c:pt>
                <c:pt idx="479">
                  <c:v>37789024.013243705</c:v>
                </c:pt>
                <c:pt idx="480">
                  <c:v>15956960.973496702</c:v>
                </c:pt>
                <c:pt idx="481">
                  <c:v>68814849.675537109</c:v>
                </c:pt>
                <c:pt idx="482">
                  <c:v>42134685.485890433</c:v>
                </c:pt>
                <c:pt idx="483">
                  <c:v>60001225.642800987</c:v>
                </c:pt>
                <c:pt idx="484">
                  <c:v>10134001.765619654</c:v>
                </c:pt>
                <c:pt idx="485">
                  <c:v>36671889.299013093</c:v>
                </c:pt>
                <c:pt idx="486">
                  <c:v>103118777.22889636</c:v>
                </c:pt>
                <c:pt idx="487">
                  <c:v>44123260.64236109</c:v>
                </c:pt>
                <c:pt idx="488">
                  <c:v>39357472.010409638</c:v>
                </c:pt>
                <c:pt idx="489">
                  <c:v>94001621.838057473</c:v>
                </c:pt>
                <c:pt idx="490">
                  <c:v>32362337.876290914</c:v>
                </c:pt>
                <c:pt idx="491">
                  <c:v>18152568.118237134</c:v>
                </c:pt>
                <c:pt idx="492">
                  <c:v>68253191.845493183</c:v>
                </c:pt>
                <c:pt idx="493">
                  <c:v>41767817.935837477</c:v>
                </c:pt>
                <c:pt idx="494">
                  <c:v>36674257.393986464</c:v>
                </c:pt>
                <c:pt idx="495">
                  <c:v>28204747.121443596</c:v>
                </c:pt>
                <c:pt idx="496">
                  <c:v>53209615.996719539</c:v>
                </c:pt>
                <c:pt idx="497">
                  <c:v>16324645.29910012</c:v>
                </c:pt>
                <c:pt idx="498">
                  <c:v>72396449.314865664</c:v>
                </c:pt>
                <c:pt idx="499">
                  <c:v>43613838.550321549</c:v>
                </c:pt>
                <c:pt idx="500">
                  <c:v>16714905.100566033</c:v>
                </c:pt>
                <c:pt idx="501">
                  <c:v>40275187.430703327</c:v>
                </c:pt>
                <c:pt idx="502">
                  <c:v>101770537.54550165</c:v>
                </c:pt>
                <c:pt idx="503">
                  <c:v>55934754.379311472</c:v>
                </c:pt>
                <c:pt idx="504">
                  <c:v>66425107.220960945</c:v>
                </c:pt>
                <c:pt idx="505">
                  <c:v>37363325.204378858</c:v>
                </c:pt>
                <c:pt idx="506">
                  <c:v>30809036.731972534</c:v>
                </c:pt>
                <c:pt idx="507">
                  <c:v>64284941.633555427</c:v>
                </c:pt>
                <c:pt idx="508">
                  <c:v>91508727.287449867</c:v>
                </c:pt>
                <c:pt idx="509">
                  <c:v>44317233.745006979</c:v>
                </c:pt>
                <c:pt idx="510">
                  <c:v>70978999.214042231</c:v>
                </c:pt>
                <c:pt idx="511">
                  <c:v>64434211.524479643</c:v>
                </c:pt>
                <c:pt idx="512">
                  <c:v>31479290.867173303</c:v>
                </c:pt>
                <c:pt idx="513">
                  <c:v>15836229.690231692</c:v>
                </c:pt>
                <c:pt idx="514">
                  <c:v>63250312.46250096</c:v>
                </c:pt>
                <c:pt idx="515">
                  <c:v>96264000.981264949</c:v>
                </c:pt>
                <c:pt idx="516">
                  <c:v>32975530.479321454</c:v>
                </c:pt>
                <c:pt idx="517">
                  <c:v>147394393.20890146</c:v>
                </c:pt>
                <c:pt idx="518">
                  <c:v>36615379.153344929</c:v>
                </c:pt>
                <c:pt idx="519">
                  <c:v>44747126.022645384</c:v>
                </c:pt>
                <c:pt idx="520">
                  <c:v>64419866.960495323</c:v>
                </c:pt>
                <c:pt idx="521">
                  <c:v>70325259.213338241</c:v>
                </c:pt>
                <c:pt idx="522">
                  <c:v>55516302.344535649</c:v>
                </c:pt>
                <c:pt idx="523">
                  <c:v>84228176.065493017</c:v>
                </c:pt>
                <c:pt idx="524">
                  <c:v>14732737.589309577</c:v>
                </c:pt>
                <c:pt idx="525">
                  <c:v>33015015.870007347</c:v>
                </c:pt>
                <c:pt idx="526">
                  <c:v>67606194.363369361</c:v>
                </c:pt>
                <c:pt idx="527">
                  <c:v>27756701.522860717</c:v>
                </c:pt>
                <c:pt idx="528">
                  <c:v>122026275.17655502</c:v>
                </c:pt>
                <c:pt idx="529">
                  <c:v>22554230.974726375</c:v>
                </c:pt>
                <c:pt idx="530">
                  <c:v>48654633.844961315</c:v>
                </c:pt>
                <c:pt idx="531">
                  <c:v>44354067.563187018</c:v>
                </c:pt>
                <c:pt idx="532">
                  <c:v>40119128.493426621</c:v>
                </c:pt>
                <c:pt idx="533">
                  <c:v>106902862.60349019</c:v>
                </c:pt>
                <c:pt idx="534">
                  <c:v>69272373.78165859</c:v>
                </c:pt>
                <c:pt idx="535">
                  <c:v>39362023.521086603</c:v>
                </c:pt>
                <c:pt idx="536">
                  <c:v>44753033.315877214</c:v>
                </c:pt>
                <c:pt idx="537">
                  <c:v>27496195.189071972</c:v>
                </c:pt>
                <c:pt idx="538">
                  <c:v>43260287.448088616</c:v>
                </c:pt>
                <c:pt idx="539">
                  <c:v>29048363.877063129</c:v>
                </c:pt>
                <c:pt idx="540">
                  <c:v>19128013.956358116</c:v>
                </c:pt>
                <c:pt idx="541">
                  <c:v>33906779.587455019</c:v>
                </c:pt>
                <c:pt idx="542">
                  <c:v>58819161.624812812</c:v>
                </c:pt>
                <c:pt idx="543">
                  <c:v>58122912.363736063</c:v>
                </c:pt>
                <c:pt idx="544">
                  <c:v>91965292.296711504</c:v>
                </c:pt>
                <c:pt idx="545">
                  <c:v>25139221.366062295</c:v>
                </c:pt>
                <c:pt idx="546">
                  <c:v>34759302.148094863</c:v>
                </c:pt>
                <c:pt idx="547">
                  <c:v>36106950.242636502</c:v>
                </c:pt>
                <c:pt idx="548">
                  <c:v>19326292.222915594</c:v>
                </c:pt>
                <c:pt idx="549">
                  <c:v>57067610.258722574</c:v>
                </c:pt>
                <c:pt idx="550">
                  <c:v>46329195.000460401</c:v>
                </c:pt>
                <c:pt idx="551">
                  <c:v>33580626.136672467</c:v>
                </c:pt>
                <c:pt idx="552">
                  <c:v>28035957.195819806</c:v>
                </c:pt>
                <c:pt idx="553">
                  <c:v>16128850.98300856</c:v>
                </c:pt>
                <c:pt idx="554">
                  <c:v>90580317.342913538</c:v>
                </c:pt>
                <c:pt idx="555">
                  <c:v>69117693.267896459</c:v>
                </c:pt>
                <c:pt idx="556">
                  <c:v>36860554.651232749</c:v>
                </c:pt>
                <c:pt idx="557">
                  <c:v>5622741.2923609205</c:v>
                </c:pt>
                <c:pt idx="558">
                  <c:v>26335245.616781335</c:v>
                </c:pt>
                <c:pt idx="559">
                  <c:v>37387484.254474133</c:v>
                </c:pt>
                <c:pt idx="560">
                  <c:v>32829468.763912495</c:v>
                </c:pt>
                <c:pt idx="561">
                  <c:v>31994488.284523036</c:v>
                </c:pt>
                <c:pt idx="562">
                  <c:v>68213631.46767585</c:v>
                </c:pt>
                <c:pt idx="563">
                  <c:v>41157183.961551771</c:v>
                </c:pt>
                <c:pt idx="564">
                  <c:v>44461790.510888398</c:v>
                </c:pt>
                <c:pt idx="565">
                  <c:v>13234342.997658614</c:v>
                </c:pt>
                <c:pt idx="566">
                  <c:v>29317355.830717098</c:v>
                </c:pt>
                <c:pt idx="567">
                  <c:v>26932433.64914206</c:v>
                </c:pt>
                <c:pt idx="568">
                  <c:v>58411434.144301847</c:v>
                </c:pt>
                <c:pt idx="569">
                  <c:v>16523225.127501916</c:v>
                </c:pt>
                <c:pt idx="570">
                  <c:v>34279248.952176437</c:v>
                </c:pt>
                <c:pt idx="571">
                  <c:v>31170427.63161834</c:v>
                </c:pt>
                <c:pt idx="572">
                  <c:v>114709388.32839482</c:v>
                </c:pt>
                <c:pt idx="573">
                  <c:v>82641273.576365918</c:v>
                </c:pt>
                <c:pt idx="574">
                  <c:v>46058977.373607665</c:v>
                </c:pt>
                <c:pt idx="575">
                  <c:v>21572743.744506638</c:v>
                </c:pt>
                <c:pt idx="576">
                  <c:v>65289357.97839725</c:v>
                </c:pt>
                <c:pt idx="577">
                  <c:v>50438968.403607994</c:v>
                </c:pt>
                <c:pt idx="578">
                  <c:v>29002732.032162253</c:v>
                </c:pt>
                <c:pt idx="579">
                  <c:v>29876645.904981885</c:v>
                </c:pt>
                <c:pt idx="580">
                  <c:v>62624804.43897292</c:v>
                </c:pt>
                <c:pt idx="581">
                  <c:v>34963996.181326002</c:v>
                </c:pt>
                <c:pt idx="582">
                  <c:v>37249301.962672845</c:v>
                </c:pt>
                <c:pt idx="583">
                  <c:v>35195200.438527808</c:v>
                </c:pt>
                <c:pt idx="584">
                  <c:v>57966581.097573549</c:v>
                </c:pt>
                <c:pt idx="585">
                  <c:v>55727284.48089768</c:v>
                </c:pt>
                <c:pt idx="586">
                  <c:v>70374529.331721783</c:v>
                </c:pt>
                <c:pt idx="587">
                  <c:v>68761497.04338178</c:v>
                </c:pt>
                <c:pt idx="588">
                  <c:v>51762499.18946518</c:v>
                </c:pt>
                <c:pt idx="589">
                  <c:v>42627377.708855033</c:v>
                </c:pt>
                <c:pt idx="590">
                  <c:v>69080454.444899917</c:v>
                </c:pt>
                <c:pt idx="591">
                  <c:v>55985779.35197711</c:v>
                </c:pt>
                <c:pt idx="592">
                  <c:v>51102136.419856176</c:v>
                </c:pt>
                <c:pt idx="593">
                  <c:v>33205189.982169557</c:v>
                </c:pt>
                <c:pt idx="594">
                  <c:v>43028354.251148</c:v>
                </c:pt>
                <c:pt idx="595">
                  <c:v>63691996.896297291</c:v>
                </c:pt>
                <c:pt idx="596">
                  <c:v>36648719.452475503</c:v>
                </c:pt>
                <c:pt idx="597">
                  <c:v>23667935.253188569</c:v>
                </c:pt>
                <c:pt idx="598">
                  <c:v>41977686.005021602</c:v>
                </c:pt>
                <c:pt idx="599">
                  <c:v>74085293.537043273</c:v>
                </c:pt>
                <c:pt idx="600">
                  <c:v>70355145.654509798</c:v>
                </c:pt>
                <c:pt idx="601">
                  <c:v>23238096.153975967</c:v>
                </c:pt>
                <c:pt idx="602">
                  <c:v>30270403.161758672</c:v>
                </c:pt>
                <c:pt idx="603">
                  <c:v>81057815.355937213</c:v>
                </c:pt>
                <c:pt idx="604">
                  <c:v>33998315.569440484</c:v>
                </c:pt>
                <c:pt idx="605">
                  <c:v>147378399.84810144</c:v>
                </c:pt>
                <c:pt idx="606">
                  <c:v>50631716.238245219</c:v>
                </c:pt>
                <c:pt idx="607">
                  <c:v>33999519.030974612</c:v>
                </c:pt>
                <c:pt idx="608">
                  <c:v>23870593.540331002</c:v>
                </c:pt>
                <c:pt idx="609">
                  <c:v>85085851.620932788</c:v>
                </c:pt>
                <c:pt idx="610">
                  <c:v>93336150.526272252</c:v>
                </c:pt>
                <c:pt idx="611">
                  <c:v>22168688.771505971</c:v>
                </c:pt>
                <c:pt idx="612">
                  <c:v>53520365.145353258</c:v>
                </c:pt>
                <c:pt idx="613">
                  <c:v>42122322.103286773</c:v>
                </c:pt>
                <c:pt idx="614">
                  <c:v>49128568.953536481</c:v>
                </c:pt>
                <c:pt idx="615">
                  <c:v>20751238.098005574</c:v>
                </c:pt>
                <c:pt idx="616">
                  <c:v>60012380.201056868</c:v>
                </c:pt>
                <c:pt idx="617">
                  <c:v>51781947.2949709</c:v>
                </c:pt>
                <c:pt idx="618">
                  <c:v>61325624.52293244</c:v>
                </c:pt>
                <c:pt idx="619">
                  <c:v>29096790.195704762</c:v>
                </c:pt>
                <c:pt idx="620">
                  <c:v>74916424.061972409</c:v>
                </c:pt>
                <c:pt idx="621">
                  <c:v>44782633.464174226</c:v>
                </c:pt>
                <c:pt idx="622">
                  <c:v>45802511.979230329</c:v>
                </c:pt>
                <c:pt idx="623">
                  <c:v>48409394.638731569</c:v>
                </c:pt>
                <c:pt idx="624">
                  <c:v>25680780.862689581</c:v>
                </c:pt>
                <c:pt idx="625">
                  <c:v>22695699.692211602</c:v>
                </c:pt>
                <c:pt idx="626">
                  <c:v>78815252.975864068</c:v>
                </c:pt>
                <c:pt idx="627">
                  <c:v>132368780.83619551</c:v>
                </c:pt>
                <c:pt idx="628">
                  <c:v>74274358.000985578</c:v>
                </c:pt>
                <c:pt idx="629">
                  <c:v>46000784.407005206</c:v>
                </c:pt>
                <c:pt idx="630">
                  <c:v>46887649.797536388</c:v>
                </c:pt>
                <c:pt idx="631">
                  <c:v>26191466.971408214</c:v>
                </c:pt>
                <c:pt idx="632">
                  <c:v>68492374.646525487</c:v>
                </c:pt>
                <c:pt idx="633">
                  <c:v>35810342.588835821</c:v>
                </c:pt>
                <c:pt idx="634">
                  <c:v>31479259.494710948</c:v>
                </c:pt>
                <c:pt idx="635">
                  <c:v>43565574.815370381</c:v>
                </c:pt>
                <c:pt idx="636">
                  <c:v>69375348.047150612</c:v>
                </c:pt>
                <c:pt idx="637">
                  <c:v>24256075.436430868</c:v>
                </c:pt>
                <c:pt idx="638">
                  <c:v>40650123.892449349</c:v>
                </c:pt>
                <c:pt idx="639">
                  <c:v>42958001.007343784</c:v>
                </c:pt>
                <c:pt idx="640">
                  <c:v>23167823.845420342</c:v>
                </c:pt>
                <c:pt idx="641">
                  <c:v>35654182.017748535</c:v>
                </c:pt>
                <c:pt idx="642">
                  <c:v>27898031.350007709</c:v>
                </c:pt>
                <c:pt idx="643">
                  <c:v>77990634.453179136</c:v>
                </c:pt>
                <c:pt idx="644">
                  <c:v>24625439.716894206</c:v>
                </c:pt>
                <c:pt idx="645">
                  <c:v>82839196.262848943</c:v>
                </c:pt>
                <c:pt idx="646">
                  <c:v>52743059.041506514</c:v>
                </c:pt>
                <c:pt idx="647">
                  <c:v>46914374.779222593</c:v>
                </c:pt>
                <c:pt idx="648">
                  <c:v>32509154.509079952</c:v>
                </c:pt>
                <c:pt idx="649">
                  <c:v>48049422.827199757</c:v>
                </c:pt>
                <c:pt idx="650">
                  <c:v>36817916.127471939</c:v>
                </c:pt>
                <c:pt idx="651">
                  <c:v>14284184.095311161</c:v>
                </c:pt>
                <c:pt idx="652">
                  <c:v>78030514.764036447</c:v>
                </c:pt>
                <c:pt idx="653">
                  <c:v>43730325.54204078</c:v>
                </c:pt>
                <c:pt idx="654">
                  <c:v>55699608.515969872</c:v>
                </c:pt>
                <c:pt idx="655">
                  <c:v>34678825.475647122</c:v>
                </c:pt>
                <c:pt idx="656">
                  <c:v>66872663.830819368</c:v>
                </c:pt>
                <c:pt idx="657">
                  <c:v>25975718.805483494</c:v>
                </c:pt>
                <c:pt idx="658">
                  <c:v>65869303.276509106</c:v>
                </c:pt>
                <c:pt idx="659">
                  <c:v>47359913.046128348</c:v>
                </c:pt>
                <c:pt idx="660">
                  <c:v>62175946.64327985</c:v>
                </c:pt>
                <c:pt idx="661">
                  <c:v>58416755.436030358</c:v>
                </c:pt>
                <c:pt idx="662">
                  <c:v>38065331.703167066</c:v>
                </c:pt>
                <c:pt idx="663">
                  <c:v>60308223.157926664</c:v>
                </c:pt>
                <c:pt idx="664">
                  <c:v>22108437.127403218</c:v>
                </c:pt>
                <c:pt idx="665">
                  <c:v>36819867.185714915</c:v>
                </c:pt>
                <c:pt idx="666">
                  <c:v>92494094.613792896</c:v>
                </c:pt>
                <c:pt idx="667">
                  <c:v>66574351.774581254</c:v>
                </c:pt>
                <c:pt idx="668">
                  <c:v>63018292.164202452</c:v>
                </c:pt>
                <c:pt idx="669">
                  <c:v>21820421.028394084</c:v>
                </c:pt>
                <c:pt idx="670">
                  <c:v>15478925.042612728</c:v>
                </c:pt>
                <c:pt idx="671">
                  <c:v>29290011.236131992</c:v>
                </c:pt>
                <c:pt idx="672">
                  <c:v>31982425.473805528</c:v>
                </c:pt>
                <c:pt idx="673">
                  <c:v>65260324.362631336</c:v>
                </c:pt>
                <c:pt idx="674">
                  <c:v>25321705.47564612</c:v>
                </c:pt>
                <c:pt idx="675">
                  <c:v>30131655.544326302</c:v>
                </c:pt>
                <c:pt idx="676">
                  <c:v>21833867.599893387</c:v>
                </c:pt>
                <c:pt idx="677">
                  <c:v>52896429.722670674</c:v>
                </c:pt>
                <c:pt idx="678">
                  <c:v>32237089.978041138</c:v>
                </c:pt>
                <c:pt idx="679">
                  <c:v>55350670.236417338</c:v>
                </c:pt>
                <c:pt idx="680">
                  <c:v>49138643.908021346</c:v>
                </c:pt>
                <c:pt idx="681">
                  <c:v>54319938.767070889</c:v>
                </c:pt>
                <c:pt idx="682">
                  <c:v>100402566.53176649</c:v>
                </c:pt>
                <c:pt idx="683">
                  <c:v>47323534.071469739</c:v>
                </c:pt>
                <c:pt idx="684">
                  <c:v>47708062.118003175</c:v>
                </c:pt>
                <c:pt idx="685">
                  <c:v>43524717.258053839</c:v>
                </c:pt>
                <c:pt idx="686">
                  <c:v>29801201.197666515</c:v>
                </c:pt>
                <c:pt idx="687">
                  <c:v>30139799.367838945</c:v>
                </c:pt>
                <c:pt idx="688">
                  <c:v>44468612.595033064</c:v>
                </c:pt>
                <c:pt idx="689">
                  <c:v>97265284.749145851</c:v>
                </c:pt>
                <c:pt idx="690">
                  <c:v>60958485.103610724</c:v>
                </c:pt>
                <c:pt idx="691">
                  <c:v>113908883.01383506</c:v>
                </c:pt>
                <c:pt idx="692">
                  <c:v>45097818.965790659</c:v>
                </c:pt>
                <c:pt idx="693">
                  <c:v>53004363.159702271</c:v>
                </c:pt>
                <c:pt idx="694">
                  <c:v>87419291.762283579</c:v>
                </c:pt>
                <c:pt idx="695">
                  <c:v>33056840.5154755</c:v>
                </c:pt>
                <c:pt idx="696">
                  <c:v>46722214.885033324</c:v>
                </c:pt>
                <c:pt idx="697">
                  <c:v>57270317.63204582</c:v>
                </c:pt>
                <c:pt idx="698">
                  <c:v>77270663.340245917</c:v>
                </c:pt>
                <c:pt idx="699">
                  <c:v>25440785.443596054</c:v>
                </c:pt>
                <c:pt idx="700">
                  <c:v>64738607.206435099</c:v>
                </c:pt>
                <c:pt idx="701">
                  <c:v>48030656.92091018</c:v>
                </c:pt>
                <c:pt idx="702">
                  <c:v>20611622.147938181</c:v>
                </c:pt>
                <c:pt idx="703">
                  <c:v>87725062.886031449</c:v>
                </c:pt>
                <c:pt idx="704">
                  <c:v>78396376.400286958</c:v>
                </c:pt>
                <c:pt idx="705">
                  <c:v>61840289.751599222</c:v>
                </c:pt>
                <c:pt idx="706">
                  <c:v>66565356.391075432</c:v>
                </c:pt>
                <c:pt idx="707">
                  <c:v>76629745.060921997</c:v>
                </c:pt>
                <c:pt idx="708">
                  <c:v>24222311.079624604</c:v>
                </c:pt>
                <c:pt idx="709">
                  <c:v>45934649.705807477</c:v>
                </c:pt>
                <c:pt idx="710">
                  <c:v>43068662.364155591</c:v>
                </c:pt>
                <c:pt idx="711">
                  <c:v>38863790.907069355</c:v>
                </c:pt>
                <c:pt idx="712">
                  <c:v>33848469.143939495</c:v>
                </c:pt>
                <c:pt idx="713">
                  <c:v>33376174.235503811</c:v>
                </c:pt>
                <c:pt idx="714">
                  <c:v>23946637.958336789</c:v>
                </c:pt>
                <c:pt idx="715">
                  <c:v>84719360.27116175</c:v>
                </c:pt>
                <c:pt idx="716">
                  <c:v>24294144.55511624</c:v>
                </c:pt>
                <c:pt idx="717">
                  <c:v>28975665.824181322</c:v>
                </c:pt>
                <c:pt idx="718">
                  <c:v>78758196.551955402</c:v>
                </c:pt>
                <c:pt idx="719">
                  <c:v>25591607.945238907</c:v>
                </c:pt>
                <c:pt idx="720">
                  <c:v>34542161.662555113</c:v>
                </c:pt>
                <c:pt idx="721">
                  <c:v>36332820.780743808</c:v>
                </c:pt>
                <c:pt idx="722">
                  <c:v>94954264.419413805</c:v>
                </c:pt>
                <c:pt idx="723">
                  <c:v>103940676.24352621</c:v>
                </c:pt>
                <c:pt idx="724">
                  <c:v>40018933.984935954</c:v>
                </c:pt>
                <c:pt idx="725">
                  <c:v>106788666.48714213</c:v>
                </c:pt>
                <c:pt idx="726">
                  <c:v>29406769.34918185</c:v>
                </c:pt>
                <c:pt idx="727">
                  <c:v>62428783.294985875</c:v>
                </c:pt>
                <c:pt idx="728">
                  <c:v>40408661.716389522</c:v>
                </c:pt>
                <c:pt idx="729">
                  <c:v>98243527.986590549</c:v>
                </c:pt>
                <c:pt idx="730">
                  <c:v>8544702.6748240627</c:v>
                </c:pt>
                <c:pt idx="731">
                  <c:v>28203899.315518599</c:v>
                </c:pt>
                <c:pt idx="732">
                  <c:v>60042986.811749861</c:v>
                </c:pt>
                <c:pt idx="733">
                  <c:v>67188891.380963728</c:v>
                </c:pt>
                <c:pt idx="734">
                  <c:v>36675369.642470822</c:v>
                </c:pt>
                <c:pt idx="735">
                  <c:v>35849306.353070274</c:v>
                </c:pt>
                <c:pt idx="736">
                  <c:v>63100501.524536937</c:v>
                </c:pt>
                <c:pt idx="737">
                  <c:v>86698586.826962233</c:v>
                </c:pt>
                <c:pt idx="738">
                  <c:v>10792867.809533466</c:v>
                </c:pt>
                <c:pt idx="739">
                  <c:v>50244109.567706838</c:v>
                </c:pt>
                <c:pt idx="740">
                  <c:v>39989945.986891791</c:v>
                </c:pt>
                <c:pt idx="741">
                  <c:v>24056294.628323261</c:v>
                </c:pt>
                <c:pt idx="742">
                  <c:v>50136644.15731883</c:v>
                </c:pt>
                <c:pt idx="743">
                  <c:v>70797179.520001501</c:v>
                </c:pt>
                <c:pt idx="744">
                  <c:v>42267295.678708747</c:v>
                </c:pt>
                <c:pt idx="745">
                  <c:v>25779725.457100701</c:v>
                </c:pt>
                <c:pt idx="746">
                  <c:v>92275625.98572284</c:v>
                </c:pt>
                <c:pt idx="747">
                  <c:v>43168042.851136878</c:v>
                </c:pt>
                <c:pt idx="748">
                  <c:v>87055232.210721642</c:v>
                </c:pt>
                <c:pt idx="749">
                  <c:v>40039323.846164137</c:v>
                </c:pt>
                <c:pt idx="750">
                  <c:v>10668992.537435893</c:v>
                </c:pt>
                <c:pt idx="751">
                  <c:v>96401476.568730235</c:v>
                </c:pt>
                <c:pt idx="752">
                  <c:v>72459333.693192735</c:v>
                </c:pt>
                <c:pt idx="753">
                  <c:v>35761613.819911957</c:v>
                </c:pt>
                <c:pt idx="754">
                  <c:v>45155808.481578559</c:v>
                </c:pt>
                <c:pt idx="755">
                  <c:v>19475478.857280228</c:v>
                </c:pt>
                <c:pt idx="756">
                  <c:v>40699692.558880791</c:v>
                </c:pt>
                <c:pt idx="757">
                  <c:v>54493588.996870115</c:v>
                </c:pt>
                <c:pt idx="758">
                  <c:v>35883442.443917319</c:v>
                </c:pt>
                <c:pt idx="759">
                  <c:v>26021686.563556943</c:v>
                </c:pt>
                <c:pt idx="760">
                  <c:v>33835713.840064451</c:v>
                </c:pt>
                <c:pt idx="761">
                  <c:v>56680273.27381447</c:v>
                </c:pt>
                <c:pt idx="762">
                  <c:v>20812902.495733898</c:v>
                </c:pt>
                <c:pt idx="763">
                  <c:v>43948017.802991226</c:v>
                </c:pt>
                <c:pt idx="764">
                  <c:v>60190732.826591983</c:v>
                </c:pt>
                <c:pt idx="765">
                  <c:v>64851812.539533734</c:v>
                </c:pt>
                <c:pt idx="766">
                  <c:v>81636292.514174357</c:v>
                </c:pt>
                <c:pt idx="767">
                  <c:v>25653851.279384803</c:v>
                </c:pt>
                <c:pt idx="768">
                  <c:v>28399135.894847866</c:v>
                </c:pt>
                <c:pt idx="769">
                  <c:v>44785121.284317791</c:v>
                </c:pt>
                <c:pt idx="770">
                  <c:v>30300233.88247684</c:v>
                </c:pt>
                <c:pt idx="771">
                  <c:v>13766013.548740108</c:v>
                </c:pt>
                <c:pt idx="772">
                  <c:v>129624660.98345257</c:v>
                </c:pt>
                <c:pt idx="773">
                  <c:v>20613797.139545213</c:v>
                </c:pt>
                <c:pt idx="774">
                  <c:v>40392238.591673717</c:v>
                </c:pt>
                <c:pt idx="775">
                  <c:v>17983661.410520595</c:v>
                </c:pt>
                <c:pt idx="776">
                  <c:v>40869306.053094208</c:v>
                </c:pt>
                <c:pt idx="777">
                  <c:v>65284149.71254994</c:v>
                </c:pt>
                <c:pt idx="778">
                  <c:v>53029648.754160315</c:v>
                </c:pt>
                <c:pt idx="779">
                  <c:v>47690716.648248941</c:v>
                </c:pt>
                <c:pt idx="780">
                  <c:v>55033290.403569028</c:v>
                </c:pt>
                <c:pt idx="781">
                  <c:v>69699651.449938327</c:v>
                </c:pt>
                <c:pt idx="782">
                  <c:v>25857816.193820234</c:v>
                </c:pt>
                <c:pt idx="783">
                  <c:v>73859047.473216623</c:v>
                </c:pt>
                <c:pt idx="784">
                  <c:v>126703002.79842632</c:v>
                </c:pt>
                <c:pt idx="785">
                  <c:v>25711748.218387906</c:v>
                </c:pt>
                <c:pt idx="786">
                  <c:v>68263859.224950969</c:v>
                </c:pt>
                <c:pt idx="787">
                  <c:v>53900884.23377195</c:v>
                </c:pt>
                <c:pt idx="788">
                  <c:v>58713433.313622415</c:v>
                </c:pt>
                <c:pt idx="789">
                  <c:v>55138009.861152336</c:v>
                </c:pt>
                <c:pt idx="790">
                  <c:v>46869660.77165027</c:v>
                </c:pt>
                <c:pt idx="791">
                  <c:v>64681421.182982147</c:v>
                </c:pt>
                <c:pt idx="792">
                  <c:v>26372811.24658696</c:v>
                </c:pt>
                <c:pt idx="793">
                  <c:v>62232878.862541929</c:v>
                </c:pt>
                <c:pt idx="794">
                  <c:v>49128384.100148633</c:v>
                </c:pt>
                <c:pt idx="795">
                  <c:v>44010140.652763516</c:v>
                </c:pt>
                <c:pt idx="796">
                  <c:v>26408668.724861104</c:v>
                </c:pt>
                <c:pt idx="797">
                  <c:v>34767790.265682161</c:v>
                </c:pt>
                <c:pt idx="798">
                  <c:v>53780449.603756577</c:v>
                </c:pt>
                <c:pt idx="799">
                  <c:v>45967474.82765092</c:v>
                </c:pt>
                <c:pt idx="800">
                  <c:v>38709949.557073638</c:v>
                </c:pt>
                <c:pt idx="801">
                  <c:v>30956089.458741073</c:v>
                </c:pt>
                <c:pt idx="802">
                  <c:v>20484923.021847997</c:v>
                </c:pt>
                <c:pt idx="803">
                  <c:v>83252165.592069656</c:v>
                </c:pt>
                <c:pt idx="804">
                  <c:v>65266162.896616504</c:v>
                </c:pt>
                <c:pt idx="805">
                  <c:v>78396482.608421281</c:v>
                </c:pt>
                <c:pt idx="806">
                  <c:v>25233323.430011991</c:v>
                </c:pt>
                <c:pt idx="807">
                  <c:v>47155463.798377544</c:v>
                </c:pt>
                <c:pt idx="808">
                  <c:v>90147460.523544297</c:v>
                </c:pt>
                <c:pt idx="809">
                  <c:v>52817598.740440026</c:v>
                </c:pt>
                <c:pt idx="810">
                  <c:v>27442986.657228816</c:v>
                </c:pt>
                <c:pt idx="811">
                  <c:v>32501168.707732137</c:v>
                </c:pt>
                <c:pt idx="812">
                  <c:v>35667347.223609805</c:v>
                </c:pt>
                <c:pt idx="813">
                  <c:v>10715634.838964116</c:v>
                </c:pt>
                <c:pt idx="814">
                  <c:v>30527498.113607381</c:v>
                </c:pt>
                <c:pt idx="815">
                  <c:v>28193050.325663324</c:v>
                </c:pt>
                <c:pt idx="816">
                  <c:v>68380372.583466068</c:v>
                </c:pt>
                <c:pt idx="817">
                  <c:v>101285262.20014337</c:v>
                </c:pt>
                <c:pt idx="818">
                  <c:v>29815545.207833927</c:v>
                </c:pt>
                <c:pt idx="819">
                  <c:v>23568974.970497493</c:v>
                </c:pt>
                <c:pt idx="820">
                  <c:v>22236743.504415389</c:v>
                </c:pt>
                <c:pt idx="821">
                  <c:v>36734800.635156438</c:v>
                </c:pt>
                <c:pt idx="822">
                  <c:v>39912129.339758918</c:v>
                </c:pt>
                <c:pt idx="823">
                  <c:v>46500836.037513047</c:v>
                </c:pt>
                <c:pt idx="824">
                  <c:v>79304076.251895428</c:v>
                </c:pt>
                <c:pt idx="825">
                  <c:v>16147292.451155592</c:v>
                </c:pt>
                <c:pt idx="826">
                  <c:v>29163194.474450883</c:v>
                </c:pt>
                <c:pt idx="827">
                  <c:v>55189863.111809865</c:v>
                </c:pt>
                <c:pt idx="828">
                  <c:v>66071641.804626659</c:v>
                </c:pt>
                <c:pt idx="829">
                  <c:v>106408368.01996778</c:v>
                </c:pt>
                <c:pt idx="830">
                  <c:v>60143481.855921745</c:v>
                </c:pt>
                <c:pt idx="831">
                  <c:v>24790525.282393526</c:v>
                </c:pt>
                <c:pt idx="832">
                  <c:v>62407271.248919278</c:v>
                </c:pt>
                <c:pt idx="833">
                  <c:v>51629565.159814149</c:v>
                </c:pt>
                <c:pt idx="834">
                  <c:v>73142805.348836854</c:v>
                </c:pt>
                <c:pt idx="835">
                  <c:v>53856938.101295456</c:v>
                </c:pt>
                <c:pt idx="836">
                  <c:v>114592901.26373185</c:v>
                </c:pt>
                <c:pt idx="837">
                  <c:v>24300193.208199684</c:v>
                </c:pt>
                <c:pt idx="838">
                  <c:v>125411930.4709468</c:v>
                </c:pt>
                <c:pt idx="839">
                  <c:v>27790514.980038051</c:v>
                </c:pt>
                <c:pt idx="840">
                  <c:v>32537723.843644332</c:v>
                </c:pt>
                <c:pt idx="841">
                  <c:v>15058681.390941028</c:v>
                </c:pt>
                <c:pt idx="842">
                  <c:v>26141595.282620255</c:v>
                </c:pt>
                <c:pt idx="843">
                  <c:v>49826763.750738218</c:v>
                </c:pt>
                <c:pt idx="844">
                  <c:v>29889169.695493173</c:v>
                </c:pt>
                <c:pt idx="845">
                  <c:v>28398468.873666849</c:v>
                </c:pt>
                <c:pt idx="846">
                  <c:v>88807364.538217425</c:v>
                </c:pt>
                <c:pt idx="847">
                  <c:v>51411821.981731042</c:v>
                </c:pt>
                <c:pt idx="848">
                  <c:v>32622587.136592727</c:v>
                </c:pt>
                <c:pt idx="849">
                  <c:v>87584713.84182556</c:v>
                </c:pt>
                <c:pt idx="850">
                  <c:v>40407300.399121135</c:v>
                </c:pt>
                <c:pt idx="851">
                  <c:v>57101443.160931066</c:v>
                </c:pt>
                <c:pt idx="852">
                  <c:v>48232938.798232242</c:v>
                </c:pt>
                <c:pt idx="853">
                  <c:v>37746149.404219404</c:v>
                </c:pt>
                <c:pt idx="854">
                  <c:v>21195994.229359347</c:v>
                </c:pt>
                <c:pt idx="855">
                  <c:v>73811971.949094653</c:v>
                </c:pt>
                <c:pt idx="856">
                  <c:v>36256101.961800948</c:v>
                </c:pt>
                <c:pt idx="857">
                  <c:v>68887370.871323332</c:v>
                </c:pt>
                <c:pt idx="858">
                  <c:v>37079281.357434884</c:v>
                </c:pt>
                <c:pt idx="859">
                  <c:v>96764748.421313435</c:v>
                </c:pt>
                <c:pt idx="860">
                  <c:v>98249632.612684488</c:v>
                </c:pt>
                <c:pt idx="861">
                  <c:v>26732064.491711874</c:v>
                </c:pt>
                <c:pt idx="862">
                  <c:v>25158134.836776886</c:v>
                </c:pt>
                <c:pt idx="863">
                  <c:v>39153511.116665483</c:v>
                </c:pt>
                <c:pt idx="864">
                  <c:v>34866196.805407181</c:v>
                </c:pt>
                <c:pt idx="865">
                  <c:v>39339256.34810549</c:v>
                </c:pt>
                <c:pt idx="866">
                  <c:v>37995032.201686129</c:v>
                </c:pt>
                <c:pt idx="867">
                  <c:v>32967897.107059155</c:v>
                </c:pt>
                <c:pt idx="868">
                  <c:v>58520709.484364301</c:v>
                </c:pt>
                <c:pt idx="869">
                  <c:v>60524319.627588317</c:v>
                </c:pt>
                <c:pt idx="870">
                  <c:v>91656682.327582821</c:v>
                </c:pt>
                <c:pt idx="871">
                  <c:v>34783365.429931939</c:v>
                </c:pt>
                <c:pt idx="872">
                  <c:v>12762461.139288116</c:v>
                </c:pt>
                <c:pt idx="873">
                  <c:v>76920096.664666042</c:v>
                </c:pt>
                <c:pt idx="874">
                  <c:v>106058299.84969832</c:v>
                </c:pt>
                <c:pt idx="875">
                  <c:v>56426238.682926819</c:v>
                </c:pt>
                <c:pt idx="876">
                  <c:v>28986944.119748931</c:v>
                </c:pt>
                <c:pt idx="877">
                  <c:v>31606498.487925235</c:v>
                </c:pt>
                <c:pt idx="878">
                  <c:v>20220510.180466529</c:v>
                </c:pt>
                <c:pt idx="879">
                  <c:v>6949413.2462549396</c:v>
                </c:pt>
                <c:pt idx="880">
                  <c:v>41297526.999477386</c:v>
                </c:pt>
                <c:pt idx="881">
                  <c:v>22935071.774215829</c:v>
                </c:pt>
                <c:pt idx="882">
                  <c:v>97497514.823540241</c:v>
                </c:pt>
                <c:pt idx="883">
                  <c:v>31103833.162807386</c:v>
                </c:pt>
                <c:pt idx="884">
                  <c:v>152028839.8513993</c:v>
                </c:pt>
                <c:pt idx="885">
                  <c:v>71824618.457152173</c:v>
                </c:pt>
                <c:pt idx="886">
                  <c:v>33933620.307045057</c:v>
                </c:pt>
                <c:pt idx="887">
                  <c:v>31897865.540395368</c:v>
                </c:pt>
                <c:pt idx="888">
                  <c:v>57449444.497022316</c:v>
                </c:pt>
                <c:pt idx="889">
                  <c:v>35003324.060367599</c:v>
                </c:pt>
                <c:pt idx="890">
                  <c:v>39284667.314357534</c:v>
                </c:pt>
                <c:pt idx="891">
                  <c:v>40490948.94492431</c:v>
                </c:pt>
                <c:pt idx="892">
                  <c:v>35498718.011781558</c:v>
                </c:pt>
                <c:pt idx="893">
                  <c:v>43355547.32562153</c:v>
                </c:pt>
                <c:pt idx="894">
                  <c:v>12964494.340576191</c:v>
                </c:pt>
                <c:pt idx="895">
                  <c:v>34476011.020367637</c:v>
                </c:pt>
                <c:pt idx="896">
                  <c:v>44041804.795689911</c:v>
                </c:pt>
                <c:pt idx="897">
                  <c:v>53963804.956273109</c:v>
                </c:pt>
                <c:pt idx="898">
                  <c:v>78479350.164881721</c:v>
                </c:pt>
                <c:pt idx="899">
                  <c:v>29442075.392876688</c:v>
                </c:pt>
                <c:pt idx="900">
                  <c:v>42910077.590199947</c:v>
                </c:pt>
                <c:pt idx="901">
                  <c:v>27149352.533505764</c:v>
                </c:pt>
                <c:pt idx="902">
                  <c:v>47829243.253957152</c:v>
                </c:pt>
                <c:pt idx="903">
                  <c:v>29120673.101770218</c:v>
                </c:pt>
                <c:pt idx="904">
                  <c:v>34661526.185786024</c:v>
                </c:pt>
                <c:pt idx="905">
                  <c:v>27397108.75727446</c:v>
                </c:pt>
                <c:pt idx="906">
                  <c:v>54323245.02478154</c:v>
                </c:pt>
                <c:pt idx="907">
                  <c:v>21285022.671319906</c:v>
                </c:pt>
                <c:pt idx="908">
                  <c:v>51208731.341999769</c:v>
                </c:pt>
                <c:pt idx="909">
                  <c:v>47527549.773213744</c:v>
                </c:pt>
                <c:pt idx="910">
                  <c:v>34571782.388810068</c:v>
                </c:pt>
                <c:pt idx="911">
                  <c:v>42228852.665989071</c:v>
                </c:pt>
                <c:pt idx="912">
                  <c:v>42252094.227275133</c:v>
                </c:pt>
                <c:pt idx="913">
                  <c:v>60923082.491591305</c:v>
                </c:pt>
                <c:pt idx="914">
                  <c:v>16984754.233220715</c:v>
                </c:pt>
                <c:pt idx="915">
                  <c:v>57453563.891772211</c:v>
                </c:pt>
                <c:pt idx="916">
                  <c:v>56167199.438295364</c:v>
                </c:pt>
                <c:pt idx="917">
                  <c:v>40176987.178965136</c:v>
                </c:pt>
                <c:pt idx="918">
                  <c:v>54881236.99693726</c:v>
                </c:pt>
                <c:pt idx="919">
                  <c:v>83547950.458116665</c:v>
                </c:pt>
                <c:pt idx="920">
                  <c:v>56247487.049085483</c:v>
                </c:pt>
                <c:pt idx="921">
                  <c:v>66083053.311751947</c:v>
                </c:pt>
                <c:pt idx="922">
                  <c:v>23180728.800501514</c:v>
                </c:pt>
                <c:pt idx="923">
                  <c:v>39653382.316334456</c:v>
                </c:pt>
                <c:pt idx="924">
                  <c:v>17378584.728867028</c:v>
                </c:pt>
                <c:pt idx="925">
                  <c:v>29921853.578198541</c:v>
                </c:pt>
                <c:pt idx="926">
                  <c:v>26267604.048358519</c:v>
                </c:pt>
                <c:pt idx="927">
                  <c:v>51956232.375759795</c:v>
                </c:pt>
                <c:pt idx="928">
                  <c:v>39085495.903150946</c:v>
                </c:pt>
                <c:pt idx="929">
                  <c:v>20274236.508237217</c:v>
                </c:pt>
                <c:pt idx="930">
                  <c:v>14195867.166903172</c:v>
                </c:pt>
                <c:pt idx="931">
                  <c:v>47881354.502811521</c:v>
                </c:pt>
                <c:pt idx="932">
                  <c:v>38174388.879112318</c:v>
                </c:pt>
                <c:pt idx="933">
                  <c:v>36791323.831988916</c:v>
                </c:pt>
                <c:pt idx="934">
                  <c:v>114234127.55676509</c:v>
                </c:pt>
                <c:pt idx="935">
                  <c:v>34520400.575196296</c:v>
                </c:pt>
                <c:pt idx="936">
                  <c:v>46766449.074839294</c:v>
                </c:pt>
                <c:pt idx="937">
                  <c:v>53443239.779117361</c:v>
                </c:pt>
                <c:pt idx="938">
                  <c:v>43798910.319380656</c:v>
                </c:pt>
                <c:pt idx="939">
                  <c:v>85713991.176449075</c:v>
                </c:pt>
                <c:pt idx="940">
                  <c:v>58933468.51058875</c:v>
                </c:pt>
                <c:pt idx="941">
                  <c:v>17460432.920389336</c:v>
                </c:pt>
                <c:pt idx="942">
                  <c:v>15955948.827057946</c:v>
                </c:pt>
                <c:pt idx="943">
                  <c:v>57803339.713705882</c:v>
                </c:pt>
                <c:pt idx="944">
                  <c:v>45046403.226308137</c:v>
                </c:pt>
                <c:pt idx="945">
                  <c:v>23405114.246792842</c:v>
                </c:pt>
                <c:pt idx="946">
                  <c:v>92652132.346690208</c:v>
                </c:pt>
                <c:pt idx="947">
                  <c:v>55856448.621866718</c:v>
                </c:pt>
                <c:pt idx="948">
                  <c:v>32228278.348824222</c:v>
                </c:pt>
                <c:pt idx="949">
                  <c:v>37901332.389333546</c:v>
                </c:pt>
                <c:pt idx="950">
                  <c:v>62841465.706316471</c:v>
                </c:pt>
                <c:pt idx="951">
                  <c:v>19632548.903202403</c:v>
                </c:pt>
                <c:pt idx="952">
                  <c:v>37055486.831049025</c:v>
                </c:pt>
                <c:pt idx="953">
                  <c:v>42315122.250644892</c:v>
                </c:pt>
                <c:pt idx="954">
                  <c:v>43495136.091910824</c:v>
                </c:pt>
                <c:pt idx="955">
                  <c:v>105053989.64593075</c:v>
                </c:pt>
                <c:pt idx="956">
                  <c:v>66070677.933193713</c:v>
                </c:pt>
                <c:pt idx="957">
                  <c:v>42478189.909441203</c:v>
                </c:pt>
                <c:pt idx="958">
                  <c:v>26982418.984649967</c:v>
                </c:pt>
                <c:pt idx="959">
                  <c:v>34382416.722808182</c:v>
                </c:pt>
                <c:pt idx="960">
                  <c:v>29596110.198833402</c:v>
                </c:pt>
                <c:pt idx="961">
                  <c:v>97285626.428425148</c:v>
                </c:pt>
                <c:pt idx="962">
                  <c:v>59815185.359168947</c:v>
                </c:pt>
                <c:pt idx="963">
                  <c:v>64476551.518492863</c:v>
                </c:pt>
                <c:pt idx="964">
                  <c:v>41376000.900787413</c:v>
                </c:pt>
                <c:pt idx="965">
                  <c:v>42567075.883558214</c:v>
                </c:pt>
                <c:pt idx="966">
                  <c:v>56712104.290487885</c:v>
                </c:pt>
                <c:pt idx="967">
                  <c:v>26490792.075809415</c:v>
                </c:pt>
                <c:pt idx="968">
                  <c:v>50915764.62596713</c:v>
                </c:pt>
                <c:pt idx="969">
                  <c:v>85947361.614511088</c:v>
                </c:pt>
                <c:pt idx="970">
                  <c:v>44358680.289546996</c:v>
                </c:pt>
                <c:pt idx="971">
                  <c:v>120101918.97481148</c:v>
                </c:pt>
                <c:pt idx="972">
                  <c:v>39746074.626933634</c:v>
                </c:pt>
                <c:pt idx="973">
                  <c:v>24909295.619141113</c:v>
                </c:pt>
                <c:pt idx="974">
                  <c:v>5622741.2923609205</c:v>
                </c:pt>
                <c:pt idx="975">
                  <c:v>103055207.37908371</c:v>
                </c:pt>
                <c:pt idx="976">
                  <c:v>29640283.36352412</c:v>
                </c:pt>
                <c:pt idx="977">
                  <c:v>39278936.60780099</c:v>
                </c:pt>
                <c:pt idx="978">
                  <c:v>11151950.671333607</c:v>
                </c:pt>
                <c:pt idx="979">
                  <c:v>90912450.259118468</c:v>
                </c:pt>
                <c:pt idx="980">
                  <c:v>106414799.49935983</c:v>
                </c:pt>
                <c:pt idx="981">
                  <c:v>11357230.416694406</c:v>
                </c:pt>
                <c:pt idx="982">
                  <c:v>51504114.093412861</c:v>
                </c:pt>
                <c:pt idx="983">
                  <c:v>41339774.906600654</c:v>
                </c:pt>
                <c:pt idx="984">
                  <c:v>50533285.995018885</c:v>
                </c:pt>
                <c:pt idx="985">
                  <c:v>36483785.994822621</c:v>
                </c:pt>
                <c:pt idx="986">
                  <c:v>73934245.919378474</c:v>
                </c:pt>
                <c:pt idx="987">
                  <c:v>42115588.303926364</c:v>
                </c:pt>
                <c:pt idx="988">
                  <c:v>89776823.223201662</c:v>
                </c:pt>
                <c:pt idx="989">
                  <c:v>33410831.347136591</c:v>
                </c:pt>
                <c:pt idx="990">
                  <c:v>82813689.722989053</c:v>
                </c:pt>
                <c:pt idx="991">
                  <c:v>34389634.306561008</c:v>
                </c:pt>
                <c:pt idx="992">
                  <c:v>40477118.252137929</c:v>
                </c:pt>
                <c:pt idx="993">
                  <c:v>28639687.625720154</c:v>
                </c:pt>
                <c:pt idx="994">
                  <c:v>33729050.056896374</c:v>
                </c:pt>
                <c:pt idx="995">
                  <c:v>35864557.180669203</c:v>
                </c:pt>
                <c:pt idx="996">
                  <c:v>15717303.735281799</c:v>
                </c:pt>
                <c:pt idx="997">
                  <c:v>76098138.212637424</c:v>
                </c:pt>
                <c:pt idx="998">
                  <c:v>86559063.523897156</c:v>
                </c:pt>
                <c:pt idx="999">
                  <c:v>67259918.18133986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11-410A-B089-97669E7B2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888272"/>
        <c:axId val="558884008"/>
      </c:scatterChart>
      <c:valAx>
        <c:axId val="558888272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Iteration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4008"/>
        <c:crosses val="autoZero"/>
        <c:crossBetween val="midCat"/>
        <c:majorUnit val="250"/>
        <c:minorUnit val="50"/>
      </c:valAx>
      <c:valAx>
        <c:axId val="558884008"/>
        <c:scaling>
          <c:orientation val="minMax"/>
          <c:max val="12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8272"/>
        <c:crosses val="autoZero"/>
        <c:crossBetween val="midCat"/>
        <c:majorUnit val="5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91998618792348"/>
          <c:y val="4.0085751267392944E-2"/>
          <c:w val="0.85966669874389345"/>
          <c:h val="0.77308758494229313"/>
        </c:manualLayout>
      </c:layout>
      <c:scatterChart>
        <c:scatterStyle val="lineMarker"/>
        <c:varyColors val="0"/>
        <c:ser>
          <c:idx val="21"/>
          <c:order val="0"/>
          <c:spPr>
            <a:ln w="19050" cap="rnd">
              <a:solidFill>
                <a:schemeClr val="accent6">
                  <a:shade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G'!$B$35:$V$35</c:f>
              <c:numCache>
                <c:formatCode>0.00</c:formatCode>
                <c:ptCount val="21"/>
                <c:pt idx="0">
                  <c:v>56</c:v>
                </c:pt>
                <c:pt idx="1">
                  <c:v>73.494077748544143</c:v>
                </c:pt>
                <c:pt idx="2">
                  <c:v>137.1711207313802</c:v>
                </c:pt>
                <c:pt idx="3">
                  <c:v>119.90463460619821</c:v>
                </c:pt>
                <c:pt idx="4">
                  <c:v>142.39741385089491</c:v>
                </c:pt>
                <c:pt idx="5">
                  <c:v>185.66032424347418</c:v>
                </c:pt>
                <c:pt idx="6">
                  <c:v>195.41209464400131</c:v>
                </c:pt>
                <c:pt idx="7">
                  <c:v>201.61200692937865</c:v>
                </c:pt>
                <c:pt idx="8">
                  <c:v>211.69492030107375</c:v>
                </c:pt>
                <c:pt idx="9">
                  <c:v>332.41342697402342</c:v>
                </c:pt>
                <c:pt idx="10">
                  <c:v>318.82857499126294</c:v>
                </c:pt>
                <c:pt idx="11">
                  <c:v>458.56006284751106</c:v>
                </c:pt>
                <c:pt idx="12">
                  <c:v>351.34652237006731</c:v>
                </c:pt>
                <c:pt idx="13">
                  <c:v>481.25948208278953</c:v>
                </c:pt>
                <c:pt idx="14">
                  <c:v>473.16477472283236</c:v>
                </c:pt>
                <c:pt idx="15">
                  <c:v>468.14413033759286</c:v>
                </c:pt>
                <c:pt idx="16">
                  <c:v>250.58619915322475</c:v>
                </c:pt>
                <c:pt idx="17">
                  <c:v>272.1866589187656</c:v>
                </c:pt>
                <c:pt idx="18">
                  <c:v>289.63056269684029</c:v>
                </c:pt>
                <c:pt idx="19">
                  <c:v>433.86716647991977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003-4935-9D36-FFA4D3E27A17}"/>
            </c:ext>
          </c:extLst>
        </c:ser>
        <c:ser>
          <c:idx val="22"/>
          <c:order val="1"/>
          <c:spPr>
            <a:ln w="19050" cap="rnd">
              <a:solidFill>
                <a:schemeClr val="accent6">
                  <a:shade val="6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G'!$B$36:$V$36</c:f>
              <c:numCache>
                <c:formatCode>0.00</c:formatCode>
                <c:ptCount val="21"/>
                <c:pt idx="0">
                  <c:v>56</c:v>
                </c:pt>
                <c:pt idx="1">
                  <c:v>57.93167040610939</c:v>
                </c:pt>
                <c:pt idx="2">
                  <c:v>34.211952796123001</c:v>
                </c:pt>
                <c:pt idx="3">
                  <c:v>33.21137988939212</c:v>
                </c:pt>
                <c:pt idx="4">
                  <c:v>44.316980522820685</c:v>
                </c:pt>
                <c:pt idx="5">
                  <c:v>47.818648958654485</c:v>
                </c:pt>
                <c:pt idx="6">
                  <c:v>58.887566004830028</c:v>
                </c:pt>
                <c:pt idx="7">
                  <c:v>66.801206751670435</c:v>
                </c:pt>
                <c:pt idx="8">
                  <c:v>75.979454298171149</c:v>
                </c:pt>
                <c:pt idx="9">
                  <c:v>122.40938451779071</c:v>
                </c:pt>
                <c:pt idx="10">
                  <c:v>120.98530992079301</c:v>
                </c:pt>
                <c:pt idx="11">
                  <c:v>152.26933001371378</c:v>
                </c:pt>
                <c:pt idx="12">
                  <c:v>228.7946316712646</c:v>
                </c:pt>
                <c:pt idx="13">
                  <c:v>208.00756039210822</c:v>
                </c:pt>
                <c:pt idx="14">
                  <c:v>229.5971399138331</c:v>
                </c:pt>
                <c:pt idx="15">
                  <c:v>182.83818998573423</c:v>
                </c:pt>
                <c:pt idx="16">
                  <c:v>255.75310679808683</c:v>
                </c:pt>
                <c:pt idx="17">
                  <c:v>312.9226428347792</c:v>
                </c:pt>
                <c:pt idx="18">
                  <c:v>266.77863467082187</c:v>
                </c:pt>
                <c:pt idx="19">
                  <c:v>252.79776195479099</c:v>
                </c:pt>
                <c:pt idx="20">
                  <c:v>294.92466295636103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1003-4935-9D36-FFA4D3E27A17}"/>
            </c:ext>
          </c:extLst>
        </c:ser>
        <c:ser>
          <c:idx val="23"/>
          <c:order val="2"/>
          <c:spPr>
            <a:ln w="19050" cap="rnd">
              <a:solidFill>
                <a:schemeClr val="accent6">
                  <a:shade val="6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G'!$B$37:$V$37</c:f>
              <c:numCache>
                <c:formatCode>0.00</c:formatCode>
                <c:ptCount val="21"/>
                <c:pt idx="0">
                  <c:v>56</c:v>
                </c:pt>
                <c:pt idx="1">
                  <c:v>67.770224130940832</c:v>
                </c:pt>
                <c:pt idx="2">
                  <c:v>76.762512506420038</c:v>
                </c:pt>
                <c:pt idx="3">
                  <c:v>78.760403388693902</c:v>
                </c:pt>
                <c:pt idx="4">
                  <c:v>85.960459402595234</c:v>
                </c:pt>
                <c:pt idx="5">
                  <c:v>125.59277573119073</c:v>
                </c:pt>
                <c:pt idx="6">
                  <c:v>131.9243373600099</c:v>
                </c:pt>
                <c:pt idx="7">
                  <c:v>158.74666485050514</c:v>
                </c:pt>
                <c:pt idx="8">
                  <c:v>158.17229061424243</c:v>
                </c:pt>
                <c:pt idx="9">
                  <c:v>177.21681456992468</c:v>
                </c:pt>
                <c:pt idx="10">
                  <c:v>232.71783846121531</c:v>
                </c:pt>
                <c:pt idx="11">
                  <c:v>375.8165871170479</c:v>
                </c:pt>
                <c:pt idx="12">
                  <c:v>448.31290520730306</c:v>
                </c:pt>
                <c:pt idx="13">
                  <c:v>429.69758152410833</c:v>
                </c:pt>
                <c:pt idx="14">
                  <c:v>500</c:v>
                </c:pt>
                <c:pt idx="15">
                  <c:v>431.21791969142936</c:v>
                </c:pt>
                <c:pt idx="16">
                  <c:v>384.06899741553605</c:v>
                </c:pt>
                <c:pt idx="17">
                  <c:v>441.37452999538323</c:v>
                </c:pt>
                <c:pt idx="18">
                  <c:v>308.28929970250095</c:v>
                </c:pt>
                <c:pt idx="19">
                  <c:v>413.9177196322197</c:v>
                </c:pt>
                <c:pt idx="20">
                  <c:v>473.22090235977873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003-4935-9D36-FFA4D3E27A17}"/>
            </c:ext>
          </c:extLst>
        </c:ser>
        <c:ser>
          <c:idx val="24"/>
          <c:order val="3"/>
          <c:spPr>
            <a:ln w="19050" cap="rnd">
              <a:solidFill>
                <a:schemeClr val="accent6">
                  <a:shade val="6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G'!$B$38:$V$38</c:f>
              <c:numCache>
                <c:formatCode>0.00</c:formatCode>
                <c:ptCount val="21"/>
                <c:pt idx="0">
                  <c:v>56</c:v>
                </c:pt>
                <c:pt idx="1">
                  <c:v>65.036583871359824</c:v>
                </c:pt>
                <c:pt idx="2">
                  <c:v>70.470095498260932</c:v>
                </c:pt>
                <c:pt idx="3">
                  <c:v>59.731027007631297</c:v>
                </c:pt>
                <c:pt idx="4">
                  <c:v>62.591385455566318</c:v>
                </c:pt>
                <c:pt idx="5">
                  <c:v>53.86657930697509</c:v>
                </c:pt>
                <c:pt idx="6">
                  <c:v>46.599918149809177</c:v>
                </c:pt>
                <c:pt idx="7">
                  <c:v>32.784288014894237</c:v>
                </c:pt>
                <c:pt idx="8">
                  <c:v>42.1447868032797</c:v>
                </c:pt>
                <c:pt idx="9">
                  <c:v>41.550141897547469</c:v>
                </c:pt>
                <c:pt idx="10">
                  <c:v>44.132952150535708</c:v>
                </c:pt>
                <c:pt idx="11">
                  <c:v>39.607363477055742</c:v>
                </c:pt>
                <c:pt idx="12">
                  <c:v>41.067701779993065</c:v>
                </c:pt>
                <c:pt idx="13">
                  <c:v>59.083010511366922</c:v>
                </c:pt>
                <c:pt idx="14">
                  <c:v>65.183499602950121</c:v>
                </c:pt>
                <c:pt idx="15">
                  <c:v>108.54981057570009</c:v>
                </c:pt>
                <c:pt idx="16">
                  <c:v>146.04011664489781</c:v>
                </c:pt>
                <c:pt idx="17">
                  <c:v>166.88449385159802</c:v>
                </c:pt>
                <c:pt idx="18">
                  <c:v>220.05509964180902</c:v>
                </c:pt>
                <c:pt idx="19">
                  <c:v>198.84423362332791</c:v>
                </c:pt>
                <c:pt idx="20">
                  <c:v>164.91007975795793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003-4935-9D36-FFA4D3E27A17}"/>
            </c:ext>
          </c:extLst>
        </c:ser>
        <c:ser>
          <c:idx val="25"/>
          <c:order val="4"/>
          <c:spPr>
            <a:ln w="19050" cap="rnd">
              <a:solidFill>
                <a:schemeClr val="accent6">
                  <a:shade val="6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G'!$B$39:$V$39</c:f>
              <c:numCache>
                <c:formatCode>0.00</c:formatCode>
                <c:ptCount val="21"/>
                <c:pt idx="0">
                  <c:v>56</c:v>
                </c:pt>
                <c:pt idx="1">
                  <c:v>57.782812131303288</c:v>
                </c:pt>
                <c:pt idx="2">
                  <c:v>22.6180747114322</c:v>
                </c:pt>
                <c:pt idx="3">
                  <c:v>22.401112704155327</c:v>
                </c:pt>
                <c:pt idx="4">
                  <c:v>28.434265813886768</c:v>
                </c:pt>
                <c:pt idx="5">
                  <c:v>29.944394131108709</c:v>
                </c:pt>
                <c:pt idx="6">
                  <c:v>29.027489413610997</c:v>
                </c:pt>
                <c:pt idx="7">
                  <c:v>41.292844495485184</c:v>
                </c:pt>
                <c:pt idx="8">
                  <c:v>38.13476079555857</c:v>
                </c:pt>
                <c:pt idx="9">
                  <c:v>29.566457441327792</c:v>
                </c:pt>
                <c:pt idx="10">
                  <c:v>29.582619480257947</c:v>
                </c:pt>
                <c:pt idx="11">
                  <c:v>23.437836399650486</c:v>
                </c:pt>
                <c:pt idx="12">
                  <c:v>22.113878232612645</c:v>
                </c:pt>
                <c:pt idx="13">
                  <c:v>21.903367492694283</c:v>
                </c:pt>
                <c:pt idx="14">
                  <c:v>21.267609738986131</c:v>
                </c:pt>
                <c:pt idx="15">
                  <c:v>21.748802864031664</c:v>
                </c:pt>
                <c:pt idx="16">
                  <c:v>19.935406447774984</c:v>
                </c:pt>
                <c:pt idx="17">
                  <c:v>22.009439469216019</c:v>
                </c:pt>
                <c:pt idx="18">
                  <c:v>35.247739760261496</c:v>
                </c:pt>
                <c:pt idx="19">
                  <c:v>49.398754313078427</c:v>
                </c:pt>
                <c:pt idx="20">
                  <c:v>52.818134537042006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003-4935-9D36-FFA4D3E27A17}"/>
            </c:ext>
          </c:extLst>
        </c:ser>
        <c:ser>
          <c:idx val="26"/>
          <c:order val="5"/>
          <c:spPr>
            <a:ln w="19050" cap="rnd">
              <a:solidFill>
                <a:schemeClr val="accent6">
                  <a:shade val="6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G'!$B$40:$V$40</c:f>
              <c:numCache>
                <c:formatCode>0.00</c:formatCode>
                <c:ptCount val="21"/>
                <c:pt idx="0">
                  <c:v>56</c:v>
                </c:pt>
                <c:pt idx="1">
                  <c:v>82.137905858480394</c:v>
                </c:pt>
                <c:pt idx="2">
                  <c:v>75.404303413976322</c:v>
                </c:pt>
                <c:pt idx="3">
                  <c:v>135.2604895785768</c:v>
                </c:pt>
                <c:pt idx="4">
                  <c:v>120.43221296876442</c:v>
                </c:pt>
                <c:pt idx="5">
                  <c:v>97.85841837665788</c:v>
                </c:pt>
                <c:pt idx="6">
                  <c:v>129.71479169011596</c:v>
                </c:pt>
                <c:pt idx="7">
                  <c:v>186.68725079240622</c:v>
                </c:pt>
                <c:pt idx="8">
                  <c:v>132.35220471548149</c:v>
                </c:pt>
                <c:pt idx="9">
                  <c:v>170.56621408682864</c:v>
                </c:pt>
                <c:pt idx="10">
                  <c:v>184.70279476922522</c:v>
                </c:pt>
                <c:pt idx="11">
                  <c:v>131.23610182696621</c:v>
                </c:pt>
                <c:pt idx="12">
                  <c:v>152.93526902064875</c:v>
                </c:pt>
                <c:pt idx="13">
                  <c:v>172.27824690890859</c:v>
                </c:pt>
                <c:pt idx="14">
                  <c:v>237.76305425128635</c:v>
                </c:pt>
                <c:pt idx="15">
                  <c:v>304.48873345198894</c:v>
                </c:pt>
                <c:pt idx="16">
                  <c:v>268.99359115289269</c:v>
                </c:pt>
                <c:pt idx="17">
                  <c:v>348.35330826029724</c:v>
                </c:pt>
                <c:pt idx="18">
                  <c:v>302.43944779886925</c:v>
                </c:pt>
                <c:pt idx="19">
                  <c:v>260.92690275164779</c:v>
                </c:pt>
                <c:pt idx="20">
                  <c:v>260.10615747057352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1003-4935-9D36-FFA4D3E27A17}"/>
            </c:ext>
          </c:extLst>
        </c:ser>
        <c:ser>
          <c:idx val="27"/>
          <c:order val="6"/>
          <c:spPr>
            <a:ln w="19050" cap="rnd">
              <a:solidFill>
                <a:schemeClr val="accent6">
                  <a:shade val="6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G'!$B$41:$V$41</c:f>
              <c:numCache>
                <c:formatCode>0.00</c:formatCode>
                <c:ptCount val="21"/>
                <c:pt idx="0">
                  <c:v>56</c:v>
                </c:pt>
                <c:pt idx="1">
                  <c:v>47.132872729148062</c:v>
                </c:pt>
                <c:pt idx="2">
                  <c:v>52.332270621658232</c:v>
                </c:pt>
                <c:pt idx="3">
                  <c:v>59.358293613786017</c:v>
                </c:pt>
                <c:pt idx="4">
                  <c:v>68.615295012540415</c:v>
                </c:pt>
                <c:pt idx="5">
                  <c:v>31.168409791401864</c:v>
                </c:pt>
                <c:pt idx="6">
                  <c:v>51.753489473579251</c:v>
                </c:pt>
                <c:pt idx="7">
                  <c:v>67.861985851573678</c:v>
                </c:pt>
                <c:pt idx="8">
                  <c:v>79.630041400589519</c:v>
                </c:pt>
                <c:pt idx="9">
                  <c:v>84.550384839314106</c:v>
                </c:pt>
                <c:pt idx="10">
                  <c:v>88.327851384789369</c:v>
                </c:pt>
                <c:pt idx="11">
                  <c:v>75.721660649820777</c:v>
                </c:pt>
                <c:pt idx="12">
                  <c:v>73.951832638176242</c:v>
                </c:pt>
                <c:pt idx="13">
                  <c:v>98.380041354359051</c:v>
                </c:pt>
                <c:pt idx="14">
                  <c:v>121.48250310933255</c:v>
                </c:pt>
                <c:pt idx="15">
                  <c:v>18.903385362080158</c:v>
                </c:pt>
                <c:pt idx="16">
                  <c:v>18.94367331634189</c:v>
                </c:pt>
                <c:pt idx="17">
                  <c:v>21.031550664852411</c:v>
                </c:pt>
                <c:pt idx="18">
                  <c:v>22.715235762800123</c:v>
                </c:pt>
                <c:pt idx="19">
                  <c:v>28.911211096941393</c:v>
                </c:pt>
                <c:pt idx="20">
                  <c:v>27.915133226481615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003-4935-9D36-FFA4D3E27A17}"/>
            </c:ext>
          </c:extLst>
        </c:ser>
        <c:ser>
          <c:idx val="28"/>
          <c:order val="7"/>
          <c:spPr>
            <a:ln w="19050" cap="rnd">
              <a:solidFill>
                <a:schemeClr val="accent6">
                  <a:shade val="7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G'!$B$42:$V$42</c:f>
              <c:numCache>
                <c:formatCode>0.00</c:formatCode>
                <c:ptCount val="21"/>
                <c:pt idx="0">
                  <c:v>56</c:v>
                </c:pt>
                <c:pt idx="1">
                  <c:v>47.558722863514362</c:v>
                </c:pt>
                <c:pt idx="2">
                  <c:v>49.147245328619903</c:v>
                </c:pt>
                <c:pt idx="3">
                  <c:v>35.973484562664517</c:v>
                </c:pt>
                <c:pt idx="4">
                  <c:v>29.04776159435114</c:v>
                </c:pt>
                <c:pt idx="5">
                  <c:v>32.50543081884404</c:v>
                </c:pt>
                <c:pt idx="6">
                  <c:v>35.027722455848348</c:v>
                </c:pt>
                <c:pt idx="7">
                  <c:v>35.896096668845459</c:v>
                </c:pt>
                <c:pt idx="8">
                  <c:v>18.505013251229613</c:v>
                </c:pt>
                <c:pt idx="9">
                  <c:v>17.853855976706726</c:v>
                </c:pt>
                <c:pt idx="10">
                  <c:v>16.903268143966372</c:v>
                </c:pt>
                <c:pt idx="11">
                  <c:v>23.698318971568305</c:v>
                </c:pt>
                <c:pt idx="12">
                  <c:v>29.000305234507849</c:v>
                </c:pt>
                <c:pt idx="13">
                  <c:v>18.78036517015142</c:v>
                </c:pt>
                <c:pt idx="14">
                  <c:v>20.446100886993694</c:v>
                </c:pt>
                <c:pt idx="15">
                  <c:v>23.812044209347331</c:v>
                </c:pt>
                <c:pt idx="16">
                  <c:v>21.366654792980306</c:v>
                </c:pt>
                <c:pt idx="17">
                  <c:v>27.455350522418261</c:v>
                </c:pt>
                <c:pt idx="18">
                  <c:v>20.856232456999237</c:v>
                </c:pt>
                <c:pt idx="19">
                  <c:v>13.026109127182227</c:v>
                </c:pt>
                <c:pt idx="20">
                  <c:v>14.676908504259504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1003-4935-9D36-FFA4D3E27A17}"/>
            </c:ext>
          </c:extLst>
        </c:ser>
        <c:ser>
          <c:idx val="29"/>
          <c:order val="8"/>
          <c:spPr>
            <a:ln w="19050" cap="rnd">
              <a:solidFill>
                <a:schemeClr val="accent6">
                  <a:shade val="7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G'!$B$43:$V$43</c:f>
              <c:numCache>
                <c:formatCode>0.00</c:formatCode>
                <c:ptCount val="21"/>
                <c:pt idx="0">
                  <c:v>56</c:v>
                </c:pt>
                <c:pt idx="1">
                  <c:v>53.929411844803816</c:v>
                </c:pt>
                <c:pt idx="2">
                  <c:v>67.395233401699954</c:v>
                </c:pt>
                <c:pt idx="3">
                  <c:v>62.127192746504697</c:v>
                </c:pt>
                <c:pt idx="4">
                  <c:v>46.811004522745861</c:v>
                </c:pt>
                <c:pt idx="5">
                  <c:v>50.621655756609634</c:v>
                </c:pt>
                <c:pt idx="6">
                  <c:v>60.73488001565967</c:v>
                </c:pt>
                <c:pt idx="7">
                  <c:v>47.271045977706294</c:v>
                </c:pt>
                <c:pt idx="8">
                  <c:v>56.171833774475687</c:v>
                </c:pt>
                <c:pt idx="9">
                  <c:v>70.114055190788363</c:v>
                </c:pt>
                <c:pt idx="10">
                  <c:v>52.91824137866395</c:v>
                </c:pt>
                <c:pt idx="11">
                  <c:v>64.039532079432263</c:v>
                </c:pt>
                <c:pt idx="12">
                  <c:v>81.382638467456104</c:v>
                </c:pt>
                <c:pt idx="13">
                  <c:v>52.861150422250262</c:v>
                </c:pt>
                <c:pt idx="14">
                  <c:v>52.582552716976082</c:v>
                </c:pt>
                <c:pt idx="15">
                  <c:v>53.590045736735952</c:v>
                </c:pt>
                <c:pt idx="16">
                  <c:v>60.193236362385477</c:v>
                </c:pt>
                <c:pt idx="17">
                  <c:v>69.952907514435935</c:v>
                </c:pt>
                <c:pt idx="18">
                  <c:v>71.874409190776532</c:v>
                </c:pt>
                <c:pt idx="19">
                  <c:v>65.435454677101092</c:v>
                </c:pt>
                <c:pt idx="20">
                  <c:v>40.501357969905591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1003-4935-9D36-FFA4D3E27A17}"/>
            </c:ext>
          </c:extLst>
        </c:ser>
        <c:ser>
          <c:idx val="30"/>
          <c:order val="9"/>
          <c:spPr>
            <a:ln w="19050" cap="rnd">
              <a:solidFill>
                <a:schemeClr val="accent6">
                  <a:shade val="7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G'!$B$44:$V$44</c:f>
              <c:numCache>
                <c:formatCode>0.00</c:formatCode>
                <c:ptCount val="21"/>
                <c:pt idx="0">
                  <c:v>56</c:v>
                </c:pt>
                <c:pt idx="1">
                  <c:v>43.331956643666423</c:v>
                </c:pt>
                <c:pt idx="2">
                  <c:v>42.753770281912317</c:v>
                </c:pt>
                <c:pt idx="3">
                  <c:v>45.689224392346034</c:v>
                </c:pt>
                <c:pt idx="4">
                  <c:v>29.533497656568812</c:v>
                </c:pt>
                <c:pt idx="5">
                  <c:v>37.541362919120317</c:v>
                </c:pt>
                <c:pt idx="6">
                  <c:v>43.141687838606934</c:v>
                </c:pt>
                <c:pt idx="7">
                  <c:v>50.092953635672735</c:v>
                </c:pt>
                <c:pt idx="8">
                  <c:v>53.106787788433948</c:v>
                </c:pt>
                <c:pt idx="9">
                  <c:v>60.694615297595277</c:v>
                </c:pt>
                <c:pt idx="10">
                  <c:v>100.70522170582397</c:v>
                </c:pt>
                <c:pt idx="11">
                  <c:v>78.198838008113583</c:v>
                </c:pt>
                <c:pt idx="12">
                  <c:v>86.005944950991008</c:v>
                </c:pt>
                <c:pt idx="13">
                  <c:v>88.908274948324973</c:v>
                </c:pt>
                <c:pt idx="14">
                  <c:v>114.58080661466079</c:v>
                </c:pt>
                <c:pt idx="15">
                  <c:v>150.16140161322176</c:v>
                </c:pt>
                <c:pt idx="16">
                  <c:v>162.07418807720973</c:v>
                </c:pt>
                <c:pt idx="17">
                  <c:v>155.16350855611626</c:v>
                </c:pt>
                <c:pt idx="18">
                  <c:v>110.05225977077751</c:v>
                </c:pt>
                <c:pt idx="19">
                  <c:v>155.86641389767684</c:v>
                </c:pt>
                <c:pt idx="20">
                  <c:v>113.64036032921256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1003-4935-9D36-FFA4D3E27A17}"/>
            </c:ext>
          </c:extLst>
        </c:ser>
        <c:ser>
          <c:idx val="31"/>
          <c:order val="10"/>
          <c:spPr>
            <a:ln w="19050" cap="rnd">
              <a:solidFill>
                <a:schemeClr val="accent6">
                  <a:shade val="7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G'!$B$45:$V$45</c:f>
              <c:numCache>
                <c:formatCode>0.00</c:formatCode>
                <c:ptCount val="21"/>
                <c:pt idx="0">
                  <c:v>56</c:v>
                </c:pt>
                <c:pt idx="1">
                  <c:v>57.755114925995933</c:v>
                </c:pt>
                <c:pt idx="2">
                  <c:v>47.1953068094207</c:v>
                </c:pt>
                <c:pt idx="3">
                  <c:v>35.887349966114925</c:v>
                </c:pt>
                <c:pt idx="4">
                  <c:v>31.841535516808733</c:v>
                </c:pt>
                <c:pt idx="5">
                  <c:v>33.839463172067816</c:v>
                </c:pt>
                <c:pt idx="6">
                  <c:v>41.43059180544752</c:v>
                </c:pt>
                <c:pt idx="7">
                  <c:v>62.040606898057973</c:v>
                </c:pt>
                <c:pt idx="8">
                  <c:v>52.941913271711655</c:v>
                </c:pt>
                <c:pt idx="9">
                  <c:v>55.384680191491213</c:v>
                </c:pt>
                <c:pt idx="10">
                  <c:v>54.16418523521822</c:v>
                </c:pt>
                <c:pt idx="11">
                  <c:v>72.483640723632448</c:v>
                </c:pt>
                <c:pt idx="12">
                  <c:v>111.2322401578659</c:v>
                </c:pt>
                <c:pt idx="13">
                  <c:v>122.50851809153188</c:v>
                </c:pt>
                <c:pt idx="14">
                  <c:v>109.93980670142243</c:v>
                </c:pt>
                <c:pt idx="15">
                  <c:v>123.49104915924572</c:v>
                </c:pt>
                <c:pt idx="16">
                  <c:v>129.3253426290741</c:v>
                </c:pt>
                <c:pt idx="17">
                  <c:v>145.04505287255984</c:v>
                </c:pt>
                <c:pt idx="18">
                  <c:v>186.13630497375993</c:v>
                </c:pt>
                <c:pt idx="19">
                  <c:v>274.12813434943445</c:v>
                </c:pt>
                <c:pt idx="20">
                  <c:v>260.46859526406672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1003-4935-9D36-FFA4D3E27A17}"/>
            </c:ext>
          </c:extLst>
        </c:ser>
        <c:ser>
          <c:idx val="32"/>
          <c:order val="11"/>
          <c:spPr>
            <a:ln w="19050" cap="rnd">
              <a:solidFill>
                <a:schemeClr val="accent6">
                  <a:shade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G'!$B$46:$V$46</c:f>
              <c:numCache>
                <c:formatCode>0.00</c:formatCode>
                <c:ptCount val="21"/>
                <c:pt idx="0">
                  <c:v>56</c:v>
                </c:pt>
                <c:pt idx="1">
                  <c:v>79.263451001864951</c:v>
                </c:pt>
                <c:pt idx="2">
                  <c:v>82.378787543614621</c:v>
                </c:pt>
                <c:pt idx="3">
                  <c:v>88.504993828001261</c:v>
                </c:pt>
                <c:pt idx="4">
                  <c:v>117.85047993294178</c:v>
                </c:pt>
                <c:pt idx="5">
                  <c:v>110.44931431662049</c:v>
                </c:pt>
                <c:pt idx="6">
                  <c:v>174.36774115277237</c:v>
                </c:pt>
                <c:pt idx="7">
                  <c:v>152.4335174213071</c:v>
                </c:pt>
                <c:pt idx="8">
                  <c:v>207.84995021972048</c:v>
                </c:pt>
                <c:pt idx="9">
                  <c:v>238.89105144970978</c:v>
                </c:pt>
                <c:pt idx="10">
                  <c:v>270.82360952886444</c:v>
                </c:pt>
                <c:pt idx="11">
                  <c:v>342.62908387355151</c:v>
                </c:pt>
                <c:pt idx="12">
                  <c:v>122.56988110391882</c:v>
                </c:pt>
                <c:pt idx="13">
                  <c:v>141.12674473658532</c:v>
                </c:pt>
                <c:pt idx="14">
                  <c:v>139.80823546208862</c:v>
                </c:pt>
                <c:pt idx="15">
                  <c:v>144.27741331621723</c:v>
                </c:pt>
                <c:pt idx="16">
                  <c:v>162.81181102874541</c:v>
                </c:pt>
                <c:pt idx="17">
                  <c:v>174.73112480059751</c:v>
                </c:pt>
                <c:pt idx="18">
                  <c:v>153.45697481024217</c:v>
                </c:pt>
                <c:pt idx="19">
                  <c:v>169.78540091080231</c:v>
                </c:pt>
                <c:pt idx="20">
                  <c:v>188.12952619298477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1003-4935-9D36-FFA4D3E27A17}"/>
            </c:ext>
          </c:extLst>
        </c:ser>
        <c:ser>
          <c:idx val="33"/>
          <c:order val="12"/>
          <c:spPr>
            <a:ln w="19050" cap="rnd">
              <a:solidFill>
                <a:schemeClr val="accent6">
                  <a:shade val="7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G'!$B$47:$V$47</c:f>
              <c:numCache>
                <c:formatCode>0.00</c:formatCode>
                <c:ptCount val="21"/>
                <c:pt idx="0">
                  <c:v>56</c:v>
                </c:pt>
                <c:pt idx="1">
                  <c:v>62.736934093693662</c:v>
                </c:pt>
                <c:pt idx="2">
                  <c:v>69.385477491612846</c:v>
                </c:pt>
                <c:pt idx="3">
                  <c:v>109.89950609759012</c:v>
                </c:pt>
                <c:pt idx="4">
                  <c:v>202.42220264185033</c:v>
                </c:pt>
                <c:pt idx="5">
                  <c:v>208.36755987955019</c:v>
                </c:pt>
                <c:pt idx="6">
                  <c:v>170.39835092852894</c:v>
                </c:pt>
                <c:pt idx="7">
                  <c:v>259.91369840708944</c:v>
                </c:pt>
                <c:pt idx="8">
                  <c:v>276.7275698388504</c:v>
                </c:pt>
                <c:pt idx="9">
                  <c:v>204.37955603553664</c:v>
                </c:pt>
                <c:pt idx="10">
                  <c:v>114.76043891416843</c:v>
                </c:pt>
                <c:pt idx="11">
                  <c:v>125.42781751970901</c:v>
                </c:pt>
                <c:pt idx="12">
                  <c:v>194.06050305037246</c:v>
                </c:pt>
                <c:pt idx="13">
                  <c:v>215.47753804982631</c:v>
                </c:pt>
                <c:pt idx="14">
                  <c:v>265.79771089080282</c:v>
                </c:pt>
                <c:pt idx="15">
                  <c:v>217.9553662052478</c:v>
                </c:pt>
                <c:pt idx="16">
                  <c:v>263.21605720409406</c:v>
                </c:pt>
                <c:pt idx="17">
                  <c:v>190.7116010403106</c:v>
                </c:pt>
                <c:pt idx="18">
                  <c:v>277.39453212119986</c:v>
                </c:pt>
                <c:pt idx="19">
                  <c:v>266.05742883772211</c:v>
                </c:pt>
                <c:pt idx="20">
                  <c:v>342.70674410332811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003-4935-9D36-FFA4D3E27A17}"/>
            </c:ext>
          </c:extLst>
        </c:ser>
        <c:ser>
          <c:idx val="34"/>
          <c:order val="13"/>
          <c:spPr>
            <a:ln w="19050" cap="rnd">
              <a:solidFill>
                <a:schemeClr val="accent6">
                  <a:shade val="7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G'!$B$48:$V$48</c:f>
              <c:numCache>
                <c:formatCode>0.00</c:formatCode>
                <c:ptCount val="21"/>
                <c:pt idx="0">
                  <c:v>56</c:v>
                </c:pt>
                <c:pt idx="1">
                  <c:v>80.197515682960884</c:v>
                </c:pt>
                <c:pt idx="2">
                  <c:v>63.470768475609027</c:v>
                </c:pt>
                <c:pt idx="3">
                  <c:v>81.526528558186456</c:v>
                </c:pt>
                <c:pt idx="4">
                  <c:v>82.576094927771749</c:v>
                </c:pt>
                <c:pt idx="5">
                  <c:v>86.403211626514334</c:v>
                </c:pt>
                <c:pt idx="6">
                  <c:v>111.25894874858353</c:v>
                </c:pt>
                <c:pt idx="7">
                  <c:v>145.7919404959035</c:v>
                </c:pt>
                <c:pt idx="8">
                  <c:v>186.32242165954</c:v>
                </c:pt>
                <c:pt idx="9">
                  <c:v>227.77891001152088</c:v>
                </c:pt>
                <c:pt idx="10">
                  <c:v>267.76974364594452</c:v>
                </c:pt>
                <c:pt idx="11">
                  <c:v>395.07554002669235</c:v>
                </c:pt>
                <c:pt idx="12">
                  <c:v>353.26189171275985</c:v>
                </c:pt>
                <c:pt idx="13">
                  <c:v>400.88078764180079</c:v>
                </c:pt>
                <c:pt idx="14">
                  <c:v>439.89260049502451</c:v>
                </c:pt>
                <c:pt idx="15">
                  <c:v>481.61125164562537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443.32873183343025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1003-4935-9D36-FFA4D3E27A17}"/>
            </c:ext>
          </c:extLst>
        </c:ser>
        <c:ser>
          <c:idx val="35"/>
          <c:order val="14"/>
          <c:spPr>
            <a:ln w="19050" cap="rnd">
              <a:solidFill>
                <a:schemeClr val="accent6">
                  <a:shade val="7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G'!$B$49:$V$49</c:f>
              <c:numCache>
                <c:formatCode>0.00</c:formatCode>
                <c:ptCount val="21"/>
                <c:pt idx="0">
                  <c:v>56</c:v>
                </c:pt>
                <c:pt idx="1">
                  <c:v>55.117385251809324</c:v>
                </c:pt>
                <c:pt idx="2">
                  <c:v>74.637667667913306</c:v>
                </c:pt>
                <c:pt idx="3">
                  <c:v>53.798675170115999</c:v>
                </c:pt>
                <c:pt idx="4">
                  <c:v>2.9896067962438764</c:v>
                </c:pt>
                <c:pt idx="5">
                  <c:v>2.4767059765883506</c:v>
                </c:pt>
                <c:pt idx="6">
                  <c:v>3.4352976825899608</c:v>
                </c:pt>
                <c:pt idx="7">
                  <c:v>5.570565774457549</c:v>
                </c:pt>
                <c:pt idx="8">
                  <c:v>6.5006876877691662</c:v>
                </c:pt>
                <c:pt idx="9">
                  <c:v>7.1463605946444755</c:v>
                </c:pt>
                <c:pt idx="10">
                  <c:v>5.9638739738818174</c:v>
                </c:pt>
                <c:pt idx="11">
                  <c:v>6.5952399811803462</c:v>
                </c:pt>
                <c:pt idx="12">
                  <c:v>8.8667689642868375</c:v>
                </c:pt>
                <c:pt idx="13">
                  <c:v>11.662163825881361</c:v>
                </c:pt>
                <c:pt idx="14">
                  <c:v>12.419456543404955</c:v>
                </c:pt>
                <c:pt idx="15">
                  <c:v>14.954025272067941</c:v>
                </c:pt>
                <c:pt idx="16">
                  <c:v>22.115448184051992</c:v>
                </c:pt>
                <c:pt idx="17">
                  <c:v>31.734870801514262</c:v>
                </c:pt>
                <c:pt idx="18">
                  <c:v>21.633545656018832</c:v>
                </c:pt>
                <c:pt idx="19">
                  <c:v>22.662275563616255</c:v>
                </c:pt>
                <c:pt idx="20">
                  <c:v>20.421019126420397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1003-4935-9D36-FFA4D3E27A17}"/>
            </c:ext>
          </c:extLst>
        </c:ser>
        <c:ser>
          <c:idx val="36"/>
          <c:order val="15"/>
          <c:spPr>
            <a:ln w="19050" cap="rnd">
              <a:solidFill>
                <a:schemeClr val="accent6">
                  <a:shade val="8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G'!$B$50:$V$50</c:f>
              <c:numCache>
                <c:formatCode>0.00</c:formatCode>
                <c:ptCount val="21"/>
                <c:pt idx="0">
                  <c:v>56</c:v>
                </c:pt>
                <c:pt idx="1">
                  <c:v>52.082876588176923</c:v>
                </c:pt>
                <c:pt idx="2">
                  <c:v>35.916037556997111</c:v>
                </c:pt>
                <c:pt idx="3">
                  <c:v>35.397736073271972</c:v>
                </c:pt>
                <c:pt idx="4">
                  <c:v>41.529495749024633</c:v>
                </c:pt>
                <c:pt idx="5">
                  <c:v>34.107002855566819</c:v>
                </c:pt>
                <c:pt idx="6">
                  <c:v>41.294776904026612</c:v>
                </c:pt>
                <c:pt idx="7">
                  <c:v>48.727217927231393</c:v>
                </c:pt>
                <c:pt idx="8">
                  <c:v>68.994065290991472</c:v>
                </c:pt>
                <c:pt idx="9">
                  <c:v>72.57405129728275</c:v>
                </c:pt>
                <c:pt idx="10">
                  <c:v>74.531569547533252</c:v>
                </c:pt>
                <c:pt idx="11">
                  <c:v>109.08627160387717</c:v>
                </c:pt>
                <c:pt idx="12">
                  <c:v>171.28936350853189</c:v>
                </c:pt>
                <c:pt idx="13">
                  <c:v>195.19357403281521</c:v>
                </c:pt>
                <c:pt idx="14">
                  <c:v>230.6696220438881</c:v>
                </c:pt>
                <c:pt idx="15">
                  <c:v>150.54811588530029</c:v>
                </c:pt>
                <c:pt idx="16">
                  <c:v>184.60416296286712</c:v>
                </c:pt>
                <c:pt idx="17">
                  <c:v>239.52482481456525</c:v>
                </c:pt>
                <c:pt idx="18">
                  <c:v>169.24219191270865</c:v>
                </c:pt>
                <c:pt idx="19">
                  <c:v>218.39129065865427</c:v>
                </c:pt>
                <c:pt idx="20">
                  <c:v>214.53481524265476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1003-4935-9D36-FFA4D3E27A17}"/>
            </c:ext>
          </c:extLst>
        </c:ser>
        <c:ser>
          <c:idx val="37"/>
          <c:order val="16"/>
          <c:spPr>
            <a:ln w="19050" cap="rnd">
              <a:solidFill>
                <a:schemeClr val="accent6">
                  <a:shade val="8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G'!$B$51:$V$51</c:f>
              <c:numCache>
                <c:formatCode>0.00</c:formatCode>
                <c:ptCount val="21"/>
                <c:pt idx="0">
                  <c:v>56</c:v>
                </c:pt>
                <c:pt idx="1">
                  <c:v>83.015445115929083</c:v>
                </c:pt>
                <c:pt idx="2">
                  <c:v>107.76503440815002</c:v>
                </c:pt>
                <c:pt idx="3">
                  <c:v>61.195453878619311</c:v>
                </c:pt>
                <c:pt idx="4">
                  <c:v>76.684106311655881</c:v>
                </c:pt>
                <c:pt idx="5">
                  <c:v>94.078202261772219</c:v>
                </c:pt>
                <c:pt idx="6">
                  <c:v>86.47454956703362</c:v>
                </c:pt>
                <c:pt idx="7">
                  <c:v>116.52840044902563</c:v>
                </c:pt>
                <c:pt idx="8">
                  <c:v>150.16277693821513</c:v>
                </c:pt>
                <c:pt idx="9">
                  <c:v>181.78050467263139</c:v>
                </c:pt>
                <c:pt idx="10">
                  <c:v>221.38077099199262</c:v>
                </c:pt>
                <c:pt idx="11">
                  <c:v>325.89353011146659</c:v>
                </c:pt>
                <c:pt idx="12">
                  <c:v>500</c:v>
                </c:pt>
                <c:pt idx="13">
                  <c:v>500</c:v>
                </c:pt>
                <c:pt idx="14">
                  <c:v>457.36186501822937</c:v>
                </c:pt>
                <c:pt idx="15">
                  <c:v>388.95198004898617</c:v>
                </c:pt>
                <c:pt idx="16">
                  <c:v>308.50224697594632</c:v>
                </c:pt>
                <c:pt idx="17">
                  <c:v>266.38956014082243</c:v>
                </c:pt>
                <c:pt idx="18">
                  <c:v>372.81419893474151</c:v>
                </c:pt>
                <c:pt idx="19">
                  <c:v>388.43880235907949</c:v>
                </c:pt>
                <c:pt idx="20">
                  <c:v>406.2425530179251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1003-4935-9D36-FFA4D3E27A17}"/>
            </c:ext>
          </c:extLst>
        </c:ser>
        <c:ser>
          <c:idx val="38"/>
          <c:order val="17"/>
          <c:spPr>
            <a:ln w="19050" cap="rnd">
              <a:solidFill>
                <a:schemeClr val="accent6">
                  <a:shade val="8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G'!$B$52:$V$52</c:f>
              <c:numCache>
                <c:formatCode>0.00</c:formatCode>
                <c:ptCount val="21"/>
                <c:pt idx="0">
                  <c:v>56</c:v>
                </c:pt>
                <c:pt idx="1">
                  <c:v>101.00059853823092</c:v>
                </c:pt>
                <c:pt idx="2">
                  <c:v>168.608927004093</c:v>
                </c:pt>
                <c:pt idx="3">
                  <c:v>220.9392447796935</c:v>
                </c:pt>
                <c:pt idx="4">
                  <c:v>172.13005641151148</c:v>
                </c:pt>
                <c:pt idx="5">
                  <c:v>280.51731382719936</c:v>
                </c:pt>
                <c:pt idx="6">
                  <c:v>427.27749565039136</c:v>
                </c:pt>
                <c:pt idx="7">
                  <c:v>500</c:v>
                </c:pt>
                <c:pt idx="8">
                  <c:v>500</c:v>
                </c:pt>
                <c:pt idx="9">
                  <c:v>328.65186174872224</c:v>
                </c:pt>
                <c:pt idx="10">
                  <c:v>414.06006200479908</c:v>
                </c:pt>
                <c:pt idx="11">
                  <c:v>366.14449808385484</c:v>
                </c:pt>
                <c:pt idx="12">
                  <c:v>491.76398133515562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461.16319090259373</c:v>
                </c:pt>
                <c:pt idx="17">
                  <c:v>441.43249371928709</c:v>
                </c:pt>
                <c:pt idx="18">
                  <c:v>281.00594283834147</c:v>
                </c:pt>
                <c:pt idx="19">
                  <c:v>257.30881301403252</c:v>
                </c:pt>
                <c:pt idx="20">
                  <c:v>340.49531838829813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1003-4935-9D36-FFA4D3E27A17}"/>
            </c:ext>
          </c:extLst>
        </c:ser>
        <c:ser>
          <c:idx val="39"/>
          <c:order val="18"/>
          <c:spPr>
            <a:ln w="19050" cap="rnd">
              <a:solidFill>
                <a:schemeClr val="accent6">
                  <a:shade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G'!$B$53:$V$53</c:f>
              <c:numCache>
                <c:formatCode>0.00</c:formatCode>
                <c:ptCount val="21"/>
                <c:pt idx="0">
                  <c:v>56</c:v>
                </c:pt>
                <c:pt idx="1">
                  <c:v>62.326107355859641</c:v>
                </c:pt>
                <c:pt idx="2">
                  <c:v>62.348507303738565</c:v>
                </c:pt>
                <c:pt idx="3">
                  <c:v>82.084389062382726</c:v>
                </c:pt>
                <c:pt idx="4">
                  <c:v>87.454846623075838</c:v>
                </c:pt>
                <c:pt idx="5">
                  <c:v>109.48311059415944</c:v>
                </c:pt>
                <c:pt idx="6">
                  <c:v>50.045521453064254</c:v>
                </c:pt>
                <c:pt idx="7">
                  <c:v>52.148977529226734</c:v>
                </c:pt>
                <c:pt idx="8">
                  <c:v>63.769181035570817</c:v>
                </c:pt>
                <c:pt idx="9">
                  <c:v>62.60952675980699</c:v>
                </c:pt>
                <c:pt idx="10">
                  <c:v>78.149283745283512</c:v>
                </c:pt>
                <c:pt idx="11">
                  <c:v>67.782480541993337</c:v>
                </c:pt>
                <c:pt idx="12">
                  <c:v>104.87798680378717</c:v>
                </c:pt>
                <c:pt idx="13">
                  <c:v>42.859616963975029</c:v>
                </c:pt>
                <c:pt idx="14">
                  <c:v>37.972838248863468</c:v>
                </c:pt>
                <c:pt idx="15">
                  <c:v>36.107811280692729</c:v>
                </c:pt>
                <c:pt idx="16">
                  <c:v>44.337239850793686</c:v>
                </c:pt>
                <c:pt idx="17">
                  <c:v>47.06900429245907</c:v>
                </c:pt>
                <c:pt idx="18">
                  <c:v>81.942245329648642</c:v>
                </c:pt>
                <c:pt idx="19">
                  <c:v>103.82539466082704</c:v>
                </c:pt>
                <c:pt idx="20">
                  <c:v>139.95550859102642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1003-4935-9D36-FFA4D3E27A17}"/>
            </c:ext>
          </c:extLst>
        </c:ser>
        <c:ser>
          <c:idx val="40"/>
          <c:order val="19"/>
          <c:spPr>
            <a:ln w="19050" cap="rnd">
              <a:solidFill>
                <a:schemeClr val="accent6">
                  <a:shade val="8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G'!$B$54:$V$54</c:f>
              <c:numCache>
                <c:formatCode>0.00</c:formatCode>
                <c:ptCount val="21"/>
                <c:pt idx="0">
                  <c:v>56</c:v>
                </c:pt>
                <c:pt idx="1">
                  <c:v>78.842887381555386</c:v>
                </c:pt>
                <c:pt idx="2">
                  <c:v>94.84763239252365</c:v>
                </c:pt>
                <c:pt idx="3">
                  <c:v>104.62179803463671</c:v>
                </c:pt>
                <c:pt idx="4">
                  <c:v>125.36864960772814</c:v>
                </c:pt>
                <c:pt idx="5">
                  <c:v>90.951817614345231</c:v>
                </c:pt>
                <c:pt idx="6">
                  <c:v>108.78724903620321</c:v>
                </c:pt>
                <c:pt idx="7">
                  <c:v>57.606790253705725</c:v>
                </c:pt>
                <c:pt idx="8">
                  <c:v>91.074150428000138</c:v>
                </c:pt>
                <c:pt idx="9">
                  <c:v>47.516541499010827</c:v>
                </c:pt>
                <c:pt idx="10">
                  <c:v>64.758368095537435</c:v>
                </c:pt>
                <c:pt idx="11">
                  <c:v>55.634701964929413</c:v>
                </c:pt>
                <c:pt idx="12">
                  <c:v>52.427899782192021</c:v>
                </c:pt>
                <c:pt idx="13">
                  <c:v>58.202574819617226</c:v>
                </c:pt>
                <c:pt idx="14">
                  <c:v>98.711880534902861</c:v>
                </c:pt>
                <c:pt idx="15">
                  <c:v>171.80332209974421</c:v>
                </c:pt>
                <c:pt idx="16">
                  <c:v>255.63916568873171</c:v>
                </c:pt>
                <c:pt idx="17">
                  <c:v>247.70310937493755</c:v>
                </c:pt>
                <c:pt idx="18">
                  <c:v>337.6183819591231</c:v>
                </c:pt>
                <c:pt idx="19">
                  <c:v>454.56560236143628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1003-4935-9D36-FFA4D3E27A17}"/>
            </c:ext>
          </c:extLst>
        </c:ser>
        <c:ser>
          <c:idx val="41"/>
          <c:order val="20"/>
          <c:spPr>
            <a:ln w="19050" cap="rnd">
              <a:solidFill>
                <a:schemeClr val="accent6">
                  <a:shade val="8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G'!$B$55:$V$55</c:f>
              <c:numCache>
                <c:formatCode>0.00</c:formatCode>
                <c:ptCount val="21"/>
                <c:pt idx="0">
                  <c:v>56</c:v>
                </c:pt>
                <c:pt idx="1">
                  <c:v>30.302102829795555</c:v>
                </c:pt>
                <c:pt idx="2">
                  <c:v>22.20688084339125</c:v>
                </c:pt>
                <c:pt idx="3">
                  <c:v>22.115715829149401</c:v>
                </c:pt>
                <c:pt idx="4">
                  <c:v>20.820160740143908</c:v>
                </c:pt>
                <c:pt idx="5">
                  <c:v>19.619013325883891</c:v>
                </c:pt>
                <c:pt idx="6">
                  <c:v>20.414300398404819</c:v>
                </c:pt>
                <c:pt idx="7">
                  <c:v>24.822241896724233</c:v>
                </c:pt>
                <c:pt idx="8">
                  <c:v>20.985948591263423</c:v>
                </c:pt>
                <c:pt idx="9">
                  <c:v>30.368844968492148</c:v>
                </c:pt>
                <c:pt idx="10">
                  <c:v>42.625059745468427</c:v>
                </c:pt>
                <c:pt idx="11">
                  <c:v>53.502681156566517</c:v>
                </c:pt>
                <c:pt idx="12">
                  <c:v>77.621890405685861</c:v>
                </c:pt>
                <c:pt idx="13">
                  <c:v>72.334463371093179</c:v>
                </c:pt>
                <c:pt idx="14">
                  <c:v>91.144954659762149</c:v>
                </c:pt>
                <c:pt idx="15">
                  <c:v>149.86950494573392</c:v>
                </c:pt>
                <c:pt idx="16">
                  <c:v>173.77514427000244</c:v>
                </c:pt>
                <c:pt idx="17">
                  <c:v>223.01844058295325</c:v>
                </c:pt>
                <c:pt idx="18">
                  <c:v>255.10854474699124</c:v>
                </c:pt>
                <c:pt idx="19">
                  <c:v>231.74992603438562</c:v>
                </c:pt>
                <c:pt idx="20">
                  <c:v>226.61406621536432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1003-4935-9D36-FFA4D3E27A17}"/>
            </c:ext>
          </c:extLst>
        </c:ser>
        <c:ser>
          <c:idx val="42"/>
          <c:order val="21"/>
          <c:spPr>
            <a:ln w="19050" cap="rnd">
              <a:solidFill>
                <a:schemeClr val="accent6">
                  <a:shade val="8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G'!$B$56:$V$56</c:f>
              <c:numCache>
                <c:formatCode>0.00</c:formatCode>
                <c:ptCount val="21"/>
                <c:pt idx="0">
                  <c:v>56</c:v>
                </c:pt>
                <c:pt idx="1">
                  <c:v>83.19071252965189</c:v>
                </c:pt>
                <c:pt idx="2">
                  <c:v>124.07191651291473</c:v>
                </c:pt>
                <c:pt idx="3">
                  <c:v>146.33629083361646</c:v>
                </c:pt>
                <c:pt idx="4">
                  <c:v>183.69946312901558</c:v>
                </c:pt>
                <c:pt idx="5">
                  <c:v>229.71168083014413</c:v>
                </c:pt>
                <c:pt idx="6">
                  <c:v>349.16757209741485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486.50135637025176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334.80890721108995</c:v>
                </c:pt>
                <c:pt idx="20">
                  <c:v>395.15415612686405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1003-4935-9D36-FFA4D3E27A17}"/>
            </c:ext>
          </c:extLst>
        </c:ser>
        <c:ser>
          <c:idx val="43"/>
          <c:order val="22"/>
          <c:spPr>
            <a:ln w="19050" cap="rnd">
              <a:solidFill>
                <a:schemeClr val="accent6">
                  <a:shade val="9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G'!$B$57:$V$57</c:f>
              <c:numCache>
                <c:formatCode>0.00</c:formatCode>
                <c:ptCount val="21"/>
                <c:pt idx="0">
                  <c:v>56</c:v>
                </c:pt>
                <c:pt idx="1">
                  <c:v>81.312423207622828</c:v>
                </c:pt>
                <c:pt idx="2">
                  <c:v>83.308551371582993</c:v>
                </c:pt>
                <c:pt idx="3">
                  <c:v>93.029052155638055</c:v>
                </c:pt>
                <c:pt idx="4">
                  <c:v>106.77114536987771</c:v>
                </c:pt>
                <c:pt idx="5">
                  <c:v>108.03562094774196</c:v>
                </c:pt>
                <c:pt idx="6">
                  <c:v>134.08584477990644</c:v>
                </c:pt>
                <c:pt idx="7">
                  <c:v>173.71238653113139</c:v>
                </c:pt>
                <c:pt idx="8">
                  <c:v>139.968272263789</c:v>
                </c:pt>
                <c:pt idx="9">
                  <c:v>190.56656191745557</c:v>
                </c:pt>
                <c:pt idx="10">
                  <c:v>97.656790065691709</c:v>
                </c:pt>
                <c:pt idx="11">
                  <c:v>108.61786611591556</c:v>
                </c:pt>
                <c:pt idx="12">
                  <c:v>83.648414841917074</c:v>
                </c:pt>
                <c:pt idx="13">
                  <c:v>63.909360191719664</c:v>
                </c:pt>
                <c:pt idx="14">
                  <c:v>87.580631844068122</c:v>
                </c:pt>
                <c:pt idx="15">
                  <c:v>66.155020006639745</c:v>
                </c:pt>
                <c:pt idx="16">
                  <c:v>97.37229206023008</c:v>
                </c:pt>
                <c:pt idx="17">
                  <c:v>75.500860573053174</c:v>
                </c:pt>
                <c:pt idx="18">
                  <c:v>61.679768358953105</c:v>
                </c:pt>
                <c:pt idx="19">
                  <c:v>76.228677336878064</c:v>
                </c:pt>
                <c:pt idx="20">
                  <c:v>53.352780821808274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1003-4935-9D36-FFA4D3E27A17}"/>
            </c:ext>
          </c:extLst>
        </c:ser>
        <c:ser>
          <c:idx val="44"/>
          <c:order val="23"/>
          <c:spPr>
            <a:ln w="19050" cap="rnd">
              <a:solidFill>
                <a:schemeClr val="accent6">
                  <a:shade val="9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G'!$B$58:$V$58</c:f>
              <c:numCache>
                <c:formatCode>0.00</c:formatCode>
                <c:ptCount val="21"/>
                <c:pt idx="0">
                  <c:v>56</c:v>
                </c:pt>
                <c:pt idx="1">
                  <c:v>39.963625047735007</c:v>
                </c:pt>
                <c:pt idx="2">
                  <c:v>43.503240871511402</c:v>
                </c:pt>
                <c:pt idx="3">
                  <c:v>29.445556597809535</c:v>
                </c:pt>
                <c:pt idx="4">
                  <c:v>20.607520195244653</c:v>
                </c:pt>
                <c:pt idx="5">
                  <c:v>18.013450954306062</c:v>
                </c:pt>
                <c:pt idx="6">
                  <c:v>23.215686540368445</c:v>
                </c:pt>
                <c:pt idx="7">
                  <c:v>30.385640223170881</c:v>
                </c:pt>
                <c:pt idx="8">
                  <c:v>22.492409364506599</c:v>
                </c:pt>
                <c:pt idx="9">
                  <c:v>11.705616148059679</c:v>
                </c:pt>
                <c:pt idx="10">
                  <c:v>5.9389470363314363</c:v>
                </c:pt>
                <c:pt idx="11">
                  <c:v>7.0955730950775484</c:v>
                </c:pt>
                <c:pt idx="12">
                  <c:v>7.7281444831115245</c:v>
                </c:pt>
                <c:pt idx="13">
                  <c:v>8.2759432808203464</c:v>
                </c:pt>
                <c:pt idx="14">
                  <c:v>8.4784208659912501</c:v>
                </c:pt>
                <c:pt idx="15">
                  <c:v>11.563862583846843</c:v>
                </c:pt>
                <c:pt idx="16">
                  <c:v>13.734441325008655</c:v>
                </c:pt>
                <c:pt idx="17">
                  <c:v>17.607076538344</c:v>
                </c:pt>
                <c:pt idx="18">
                  <c:v>13.13929885346227</c:v>
                </c:pt>
                <c:pt idx="19">
                  <c:v>14.561393923271622</c:v>
                </c:pt>
                <c:pt idx="20">
                  <c:v>22.620863281642883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1003-4935-9D36-FFA4D3E27A17}"/>
            </c:ext>
          </c:extLst>
        </c:ser>
        <c:ser>
          <c:idx val="45"/>
          <c:order val="24"/>
          <c:spPr>
            <a:ln w="19050" cap="rnd">
              <a:solidFill>
                <a:schemeClr val="accent6">
                  <a:shade val="9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G'!$B$59:$V$59</c:f>
              <c:numCache>
                <c:formatCode>0.00</c:formatCode>
                <c:ptCount val="21"/>
                <c:pt idx="0">
                  <c:v>56</c:v>
                </c:pt>
                <c:pt idx="1">
                  <c:v>66.827593618189027</c:v>
                </c:pt>
                <c:pt idx="2">
                  <c:v>82.163355498974965</c:v>
                </c:pt>
                <c:pt idx="3">
                  <c:v>111.22462439917652</c:v>
                </c:pt>
                <c:pt idx="4">
                  <c:v>96.502952415465515</c:v>
                </c:pt>
                <c:pt idx="5">
                  <c:v>162.09058638979479</c:v>
                </c:pt>
                <c:pt idx="6">
                  <c:v>169.9242348449217</c:v>
                </c:pt>
                <c:pt idx="7">
                  <c:v>205.49787828610283</c:v>
                </c:pt>
                <c:pt idx="8">
                  <c:v>221.0980510961993</c:v>
                </c:pt>
                <c:pt idx="9">
                  <c:v>303.98276456968506</c:v>
                </c:pt>
                <c:pt idx="10">
                  <c:v>357.40591358551256</c:v>
                </c:pt>
                <c:pt idx="11">
                  <c:v>500</c:v>
                </c:pt>
                <c:pt idx="12">
                  <c:v>500</c:v>
                </c:pt>
                <c:pt idx="13">
                  <c:v>356.56772077991275</c:v>
                </c:pt>
                <c:pt idx="14">
                  <c:v>411.54430037654322</c:v>
                </c:pt>
                <c:pt idx="15">
                  <c:v>496.9836907587619</c:v>
                </c:pt>
                <c:pt idx="16">
                  <c:v>500</c:v>
                </c:pt>
                <c:pt idx="17">
                  <c:v>286.62878789287618</c:v>
                </c:pt>
                <c:pt idx="18">
                  <c:v>304.7245240347192</c:v>
                </c:pt>
                <c:pt idx="19">
                  <c:v>500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1003-4935-9D36-FFA4D3E27A17}"/>
            </c:ext>
          </c:extLst>
        </c:ser>
        <c:ser>
          <c:idx val="0"/>
          <c:order val="25"/>
          <c:spPr>
            <a:ln w="19050" cap="rnd">
              <a:solidFill>
                <a:schemeClr val="accent6">
                  <a:shade val="3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G'!$B$60:$V$60</c:f>
              <c:numCache>
                <c:formatCode>0.00</c:formatCode>
                <c:ptCount val="21"/>
                <c:pt idx="0">
                  <c:v>56</c:v>
                </c:pt>
                <c:pt idx="1">
                  <c:v>63.50524582413432</c:v>
                </c:pt>
                <c:pt idx="2">
                  <c:v>51.314985149336792</c:v>
                </c:pt>
                <c:pt idx="3">
                  <c:v>52.617220773936481</c:v>
                </c:pt>
                <c:pt idx="4">
                  <c:v>82.382711972655841</c:v>
                </c:pt>
                <c:pt idx="5">
                  <c:v>72.806623524211403</c:v>
                </c:pt>
                <c:pt idx="6">
                  <c:v>39.779283930746189</c:v>
                </c:pt>
                <c:pt idx="7">
                  <c:v>32.692289906618704</c:v>
                </c:pt>
                <c:pt idx="8">
                  <c:v>10.283662118988584</c:v>
                </c:pt>
                <c:pt idx="9">
                  <c:v>10.723614423290798</c:v>
                </c:pt>
                <c:pt idx="10">
                  <c:v>10.503746026224674</c:v>
                </c:pt>
                <c:pt idx="11">
                  <c:v>14.454669824963403</c:v>
                </c:pt>
                <c:pt idx="12">
                  <c:v>21.445633735725714</c:v>
                </c:pt>
                <c:pt idx="13">
                  <c:v>13.609375207659109</c:v>
                </c:pt>
                <c:pt idx="14">
                  <c:v>17.992027202666481</c:v>
                </c:pt>
                <c:pt idx="15">
                  <c:v>13.359320200220719</c:v>
                </c:pt>
                <c:pt idx="16">
                  <c:v>20.180018384162597</c:v>
                </c:pt>
                <c:pt idx="17">
                  <c:v>20.567371782859436</c:v>
                </c:pt>
                <c:pt idx="18">
                  <c:v>17.528578618428675</c:v>
                </c:pt>
                <c:pt idx="19">
                  <c:v>22.028018199425688</c:v>
                </c:pt>
                <c:pt idx="20">
                  <c:v>9.5324231389021854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6-015E-4515-AB76-A102ECC91E3B}"/>
            </c:ext>
          </c:extLst>
        </c:ser>
        <c:ser>
          <c:idx val="1"/>
          <c:order val="26"/>
          <c:spPr>
            <a:ln w="19050" cap="rnd">
              <a:solidFill>
                <a:schemeClr val="accent6">
                  <a:shade val="3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G'!$B$61:$V$61</c:f>
              <c:numCache>
                <c:formatCode>0.00</c:formatCode>
                <c:ptCount val="21"/>
                <c:pt idx="0">
                  <c:v>56</c:v>
                </c:pt>
                <c:pt idx="1">
                  <c:v>42.342301027814045</c:v>
                </c:pt>
                <c:pt idx="2">
                  <c:v>27.449440851533662</c:v>
                </c:pt>
                <c:pt idx="3">
                  <c:v>15.770535207082427</c:v>
                </c:pt>
                <c:pt idx="4">
                  <c:v>12.92607938018579</c:v>
                </c:pt>
                <c:pt idx="5">
                  <c:v>11.836480400743238</c:v>
                </c:pt>
                <c:pt idx="6">
                  <c:v>12.825293827749286</c:v>
                </c:pt>
                <c:pt idx="7">
                  <c:v>15.425445201020967</c:v>
                </c:pt>
                <c:pt idx="8">
                  <c:v>19.526811010757534</c:v>
                </c:pt>
                <c:pt idx="9">
                  <c:v>21.793566637753223</c:v>
                </c:pt>
                <c:pt idx="10">
                  <c:v>28.65434924829615</c:v>
                </c:pt>
                <c:pt idx="11">
                  <c:v>17.995499996882955</c:v>
                </c:pt>
                <c:pt idx="12">
                  <c:v>23.85856141681742</c:v>
                </c:pt>
                <c:pt idx="13">
                  <c:v>22.086972427517203</c:v>
                </c:pt>
                <c:pt idx="14">
                  <c:v>31.220403545098922</c:v>
                </c:pt>
                <c:pt idx="15">
                  <c:v>17.741117002699944</c:v>
                </c:pt>
                <c:pt idx="16">
                  <c:v>24.363251022437581</c:v>
                </c:pt>
                <c:pt idx="17">
                  <c:v>31.344817431250064</c:v>
                </c:pt>
                <c:pt idx="18">
                  <c:v>29.87233153296296</c:v>
                </c:pt>
                <c:pt idx="19">
                  <c:v>37.989670092173711</c:v>
                </c:pt>
                <c:pt idx="20">
                  <c:v>34.701155709068061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7-015E-4515-AB76-A102ECC91E3B}"/>
            </c:ext>
          </c:extLst>
        </c:ser>
        <c:ser>
          <c:idx val="2"/>
          <c:order val="27"/>
          <c:spPr>
            <a:ln w="19050" cap="rnd">
              <a:solidFill>
                <a:schemeClr val="accent6">
                  <a:shade val="3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G'!$B$62:$V$62</c:f>
              <c:numCache>
                <c:formatCode>0.00</c:formatCode>
                <c:ptCount val="21"/>
                <c:pt idx="0">
                  <c:v>56</c:v>
                </c:pt>
                <c:pt idx="1">
                  <c:v>39.887986124485849</c:v>
                </c:pt>
                <c:pt idx="2">
                  <c:v>26.264703165536723</c:v>
                </c:pt>
                <c:pt idx="3">
                  <c:v>29.945491174803593</c:v>
                </c:pt>
                <c:pt idx="4">
                  <c:v>34.368166791519208</c:v>
                </c:pt>
                <c:pt idx="5">
                  <c:v>20.062602603381851</c:v>
                </c:pt>
                <c:pt idx="6">
                  <c:v>22.353151466865526</c:v>
                </c:pt>
                <c:pt idx="7">
                  <c:v>24.541881776144837</c:v>
                </c:pt>
                <c:pt idx="8">
                  <c:v>29.259440757268294</c:v>
                </c:pt>
                <c:pt idx="9">
                  <c:v>34.748881002069332</c:v>
                </c:pt>
                <c:pt idx="10">
                  <c:v>28.657875181462515</c:v>
                </c:pt>
                <c:pt idx="11">
                  <c:v>39.123487803193463</c:v>
                </c:pt>
                <c:pt idx="12">
                  <c:v>35.859103240231001</c:v>
                </c:pt>
                <c:pt idx="13">
                  <c:v>30.618994850011369</c:v>
                </c:pt>
                <c:pt idx="14">
                  <c:v>47.120221288211638</c:v>
                </c:pt>
                <c:pt idx="15">
                  <c:v>43.631736655099893</c:v>
                </c:pt>
                <c:pt idx="16">
                  <c:v>29.691926942545962</c:v>
                </c:pt>
                <c:pt idx="17">
                  <c:v>27.944928364108929</c:v>
                </c:pt>
                <c:pt idx="18">
                  <c:v>27.496797107715047</c:v>
                </c:pt>
                <c:pt idx="19">
                  <c:v>15.618949602541514</c:v>
                </c:pt>
                <c:pt idx="20">
                  <c:v>21.254409439551296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8-015E-4515-AB76-A102ECC91E3B}"/>
            </c:ext>
          </c:extLst>
        </c:ser>
        <c:ser>
          <c:idx val="3"/>
          <c:order val="28"/>
          <c:spPr>
            <a:ln w="19050" cap="rnd">
              <a:solidFill>
                <a:schemeClr val="accent6">
                  <a:shade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G'!$B$63:$V$63</c:f>
              <c:numCache>
                <c:formatCode>0.00</c:formatCode>
                <c:ptCount val="21"/>
                <c:pt idx="0">
                  <c:v>56</c:v>
                </c:pt>
                <c:pt idx="1">
                  <c:v>83.708255381622436</c:v>
                </c:pt>
                <c:pt idx="2">
                  <c:v>95.218510850137164</c:v>
                </c:pt>
                <c:pt idx="3">
                  <c:v>101.15224094477679</c:v>
                </c:pt>
                <c:pt idx="4">
                  <c:v>105.94492506108713</c:v>
                </c:pt>
                <c:pt idx="5">
                  <c:v>80.795093500374904</c:v>
                </c:pt>
                <c:pt idx="6">
                  <c:v>94.789368544805299</c:v>
                </c:pt>
                <c:pt idx="7">
                  <c:v>128.57411129317791</c:v>
                </c:pt>
                <c:pt idx="8">
                  <c:v>91.289472838704768</c:v>
                </c:pt>
                <c:pt idx="9">
                  <c:v>90.20475521185044</c:v>
                </c:pt>
                <c:pt idx="10">
                  <c:v>141.98678472549517</c:v>
                </c:pt>
                <c:pt idx="11">
                  <c:v>107.64818206315998</c:v>
                </c:pt>
                <c:pt idx="12">
                  <c:v>81.580096454949981</c:v>
                </c:pt>
                <c:pt idx="13">
                  <c:v>96.271061421608323</c:v>
                </c:pt>
                <c:pt idx="14">
                  <c:v>105.8416118326894</c:v>
                </c:pt>
                <c:pt idx="15">
                  <c:v>133.55505415627269</c:v>
                </c:pt>
                <c:pt idx="16">
                  <c:v>166.78459235226072</c:v>
                </c:pt>
                <c:pt idx="17">
                  <c:v>176.77142012177097</c:v>
                </c:pt>
                <c:pt idx="18">
                  <c:v>151.08130830751784</c:v>
                </c:pt>
                <c:pt idx="19">
                  <c:v>110.43163877156036</c:v>
                </c:pt>
                <c:pt idx="20">
                  <c:v>157.96012589548624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9-015E-4515-AB76-A102ECC91E3B}"/>
            </c:ext>
          </c:extLst>
        </c:ser>
        <c:ser>
          <c:idx val="4"/>
          <c:order val="29"/>
          <c:spPr>
            <a:ln w="19050" cap="rnd">
              <a:solidFill>
                <a:schemeClr val="accent6">
                  <a:shade val="3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G'!$B$64:$V$64</c:f>
              <c:numCache>
                <c:formatCode>0.00</c:formatCode>
                <c:ptCount val="21"/>
                <c:pt idx="0">
                  <c:v>56</c:v>
                </c:pt>
                <c:pt idx="1">
                  <c:v>27.531473653555324</c:v>
                </c:pt>
                <c:pt idx="2">
                  <c:v>27.026079166796762</c:v>
                </c:pt>
                <c:pt idx="3">
                  <c:v>30.46516006092282</c:v>
                </c:pt>
                <c:pt idx="4">
                  <c:v>36.081357530833763</c:v>
                </c:pt>
                <c:pt idx="5">
                  <c:v>24.846023260639324</c:v>
                </c:pt>
                <c:pt idx="6">
                  <c:v>21.772662651784888</c:v>
                </c:pt>
                <c:pt idx="7">
                  <c:v>25.929254505807165</c:v>
                </c:pt>
                <c:pt idx="8">
                  <c:v>32.96876294921131</c:v>
                </c:pt>
                <c:pt idx="9">
                  <c:v>42.870150174131368</c:v>
                </c:pt>
                <c:pt idx="10">
                  <c:v>45.965553070763107</c:v>
                </c:pt>
                <c:pt idx="11">
                  <c:v>52.731181760203228</c:v>
                </c:pt>
                <c:pt idx="12">
                  <c:v>53.20536066663621</c:v>
                </c:pt>
                <c:pt idx="13">
                  <c:v>54.384199421569853</c:v>
                </c:pt>
                <c:pt idx="14">
                  <c:v>44.897996822505931</c:v>
                </c:pt>
                <c:pt idx="15">
                  <c:v>38.59313656326475</c:v>
                </c:pt>
                <c:pt idx="16">
                  <c:v>27.839432143359979</c:v>
                </c:pt>
                <c:pt idx="17">
                  <c:v>20.939644866026899</c:v>
                </c:pt>
                <c:pt idx="18">
                  <c:v>23.018058535317223</c:v>
                </c:pt>
                <c:pt idx="19">
                  <c:v>30.133442679292038</c:v>
                </c:pt>
                <c:pt idx="20">
                  <c:v>44.938995039901343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A-015E-4515-AB76-A102ECC91E3B}"/>
            </c:ext>
          </c:extLst>
        </c:ser>
        <c:ser>
          <c:idx val="5"/>
          <c:order val="30"/>
          <c:spPr>
            <a:ln w="19050" cap="rnd">
              <a:solidFill>
                <a:schemeClr val="accent6">
                  <a:shade val="3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G'!$B$65:$V$65</c:f>
              <c:numCache>
                <c:formatCode>0.00</c:formatCode>
                <c:ptCount val="21"/>
                <c:pt idx="0">
                  <c:v>56</c:v>
                </c:pt>
                <c:pt idx="1">
                  <c:v>49.780468354779259</c:v>
                </c:pt>
                <c:pt idx="2">
                  <c:v>61.220357626612305</c:v>
                </c:pt>
                <c:pt idx="3">
                  <c:v>55.301708939624035</c:v>
                </c:pt>
                <c:pt idx="4">
                  <c:v>50.000048787761308</c:v>
                </c:pt>
                <c:pt idx="5">
                  <c:v>46.476463285400769</c:v>
                </c:pt>
                <c:pt idx="6">
                  <c:v>65.035981680853638</c:v>
                </c:pt>
                <c:pt idx="7">
                  <c:v>67.812006604908305</c:v>
                </c:pt>
                <c:pt idx="8">
                  <c:v>47.646591682967376</c:v>
                </c:pt>
                <c:pt idx="9">
                  <c:v>40.564801792834281</c:v>
                </c:pt>
                <c:pt idx="10">
                  <c:v>44.008010288174724</c:v>
                </c:pt>
                <c:pt idx="11">
                  <c:v>49.518392030632064</c:v>
                </c:pt>
                <c:pt idx="12">
                  <c:v>47.517524918139237</c:v>
                </c:pt>
                <c:pt idx="13">
                  <c:v>43.623450344760322</c:v>
                </c:pt>
                <c:pt idx="14">
                  <c:v>52.210188110120839</c:v>
                </c:pt>
                <c:pt idx="15">
                  <c:v>39.224606518117923</c:v>
                </c:pt>
                <c:pt idx="16">
                  <c:v>40.354476305132479</c:v>
                </c:pt>
                <c:pt idx="17">
                  <c:v>44.139943548420291</c:v>
                </c:pt>
                <c:pt idx="18">
                  <c:v>47.431620171359725</c:v>
                </c:pt>
                <c:pt idx="19">
                  <c:v>64.446670671980954</c:v>
                </c:pt>
                <c:pt idx="20">
                  <c:v>65.303862823046842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B-015E-4515-AB76-A102ECC91E3B}"/>
            </c:ext>
          </c:extLst>
        </c:ser>
        <c:ser>
          <c:idx val="6"/>
          <c:order val="31"/>
          <c:spPr>
            <a:ln w="19050" cap="rnd">
              <a:solidFill>
                <a:schemeClr val="accent6">
                  <a:shade val="3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G'!$B$66:$V$66</c:f>
              <c:numCache>
                <c:formatCode>0.00</c:formatCode>
                <c:ptCount val="21"/>
                <c:pt idx="0">
                  <c:v>56</c:v>
                </c:pt>
                <c:pt idx="1">
                  <c:v>61.335816065395321</c:v>
                </c:pt>
                <c:pt idx="2">
                  <c:v>42.600509331245021</c:v>
                </c:pt>
                <c:pt idx="3">
                  <c:v>44.096097330322507</c:v>
                </c:pt>
                <c:pt idx="4">
                  <c:v>36.577717465599534</c:v>
                </c:pt>
                <c:pt idx="5">
                  <c:v>43.032543569153525</c:v>
                </c:pt>
                <c:pt idx="6">
                  <c:v>32.463120259832799</c:v>
                </c:pt>
                <c:pt idx="7">
                  <c:v>46.551617116605158</c:v>
                </c:pt>
                <c:pt idx="8">
                  <c:v>57.856865750168637</c:v>
                </c:pt>
                <c:pt idx="9">
                  <c:v>84.64803845443646</c:v>
                </c:pt>
                <c:pt idx="10">
                  <c:v>97.714404193491134</c:v>
                </c:pt>
                <c:pt idx="11">
                  <c:v>130.35777920353743</c:v>
                </c:pt>
                <c:pt idx="12">
                  <c:v>142.26717735114292</c:v>
                </c:pt>
                <c:pt idx="13">
                  <c:v>147.66170006574896</c:v>
                </c:pt>
                <c:pt idx="14">
                  <c:v>231.82037921438541</c:v>
                </c:pt>
                <c:pt idx="15">
                  <c:v>260.43755066554206</c:v>
                </c:pt>
                <c:pt idx="16">
                  <c:v>235.367753632579</c:v>
                </c:pt>
                <c:pt idx="17">
                  <c:v>243.14150990033696</c:v>
                </c:pt>
                <c:pt idx="18">
                  <c:v>233.32479387946157</c:v>
                </c:pt>
                <c:pt idx="19">
                  <c:v>227.7036860302436</c:v>
                </c:pt>
                <c:pt idx="20">
                  <c:v>262.30598379618124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C-015E-4515-AB76-A102ECC91E3B}"/>
            </c:ext>
          </c:extLst>
        </c:ser>
        <c:ser>
          <c:idx val="7"/>
          <c:order val="32"/>
          <c:spPr>
            <a:ln w="19050" cap="rnd">
              <a:solidFill>
                <a:schemeClr val="accent6">
                  <a:shade val="4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G'!$B$67:$V$67</c:f>
              <c:numCache>
                <c:formatCode>0.00</c:formatCode>
                <c:ptCount val="21"/>
                <c:pt idx="0">
                  <c:v>56</c:v>
                </c:pt>
                <c:pt idx="1">
                  <c:v>35.286717775612246</c:v>
                </c:pt>
                <c:pt idx="2">
                  <c:v>63.939391773606722</c:v>
                </c:pt>
                <c:pt idx="3">
                  <c:v>83.733996478575648</c:v>
                </c:pt>
                <c:pt idx="4">
                  <c:v>105.48850815122876</c:v>
                </c:pt>
                <c:pt idx="5">
                  <c:v>136.86387659259952</c:v>
                </c:pt>
                <c:pt idx="6">
                  <c:v>159.7011570363253</c:v>
                </c:pt>
                <c:pt idx="7">
                  <c:v>216.79533341150193</c:v>
                </c:pt>
                <c:pt idx="8">
                  <c:v>352.21241189538472</c:v>
                </c:pt>
                <c:pt idx="9">
                  <c:v>437.39976130024149</c:v>
                </c:pt>
                <c:pt idx="10">
                  <c:v>385.09381426101311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426.51359417061849</c:v>
                </c:pt>
                <c:pt idx="19">
                  <c:v>397.58145438830365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D-015E-4515-AB76-A102ECC91E3B}"/>
            </c:ext>
          </c:extLst>
        </c:ser>
        <c:ser>
          <c:idx val="8"/>
          <c:order val="33"/>
          <c:spPr>
            <a:ln w="19050" cap="rnd">
              <a:solidFill>
                <a:schemeClr val="accent6">
                  <a:shade val="4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G'!$B$68:$V$68</c:f>
              <c:numCache>
                <c:formatCode>0.00</c:formatCode>
                <c:ptCount val="21"/>
                <c:pt idx="0">
                  <c:v>56</c:v>
                </c:pt>
                <c:pt idx="1">
                  <c:v>60.277046059904492</c:v>
                </c:pt>
                <c:pt idx="2">
                  <c:v>57.91535080490079</c:v>
                </c:pt>
                <c:pt idx="3">
                  <c:v>47.756880497921678</c:v>
                </c:pt>
                <c:pt idx="4">
                  <c:v>48.69637071771168</c:v>
                </c:pt>
                <c:pt idx="5">
                  <c:v>37.867303445723053</c:v>
                </c:pt>
                <c:pt idx="6">
                  <c:v>65.796664739394572</c:v>
                </c:pt>
                <c:pt idx="7">
                  <c:v>75.227875741069681</c:v>
                </c:pt>
                <c:pt idx="8">
                  <c:v>72.972766537633717</c:v>
                </c:pt>
                <c:pt idx="9">
                  <c:v>81.417117166778624</c:v>
                </c:pt>
                <c:pt idx="10">
                  <c:v>117.93948925469624</c:v>
                </c:pt>
                <c:pt idx="11">
                  <c:v>141.52409444611231</c:v>
                </c:pt>
                <c:pt idx="12">
                  <c:v>131.61670980580891</c:v>
                </c:pt>
                <c:pt idx="13">
                  <c:v>184.9918741025682</c:v>
                </c:pt>
                <c:pt idx="14">
                  <c:v>167.98356491691223</c:v>
                </c:pt>
                <c:pt idx="15">
                  <c:v>147.31088512390673</c:v>
                </c:pt>
                <c:pt idx="16">
                  <c:v>217.44598250295431</c:v>
                </c:pt>
                <c:pt idx="17">
                  <c:v>149.90918217849983</c:v>
                </c:pt>
                <c:pt idx="18">
                  <c:v>150.80718287600786</c:v>
                </c:pt>
                <c:pt idx="19">
                  <c:v>202.86848519054689</c:v>
                </c:pt>
                <c:pt idx="20">
                  <c:v>201.84248611204458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E-015E-4515-AB76-A102ECC91E3B}"/>
            </c:ext>
          </c:extLst>
        </c:ser>
        <c:ser>
          <c:idx val="9"/>
          <c:order val="34"/>
          <c:spPr>
            <a:ln w="19050" cap="rnd">
              <a:solidFill>
                <a:schemeClr val="accent6">
                  <a:shade val="4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G'!$B$69:$V$69</c:f>
              <c:numCache>
                <c:formatCode>0.00</c:formatCode>
                <c:ptCount val="21"/>
                <c:pt idx="0">
                  <c:v>56</c:v>
                </c:pt>
                <c:pt idx="1">
                  <c:v>86.557195506818729</c:v>
                </c:pt>
                <c:pt idx="2">
                  <c:v>61.897754123696288</c:v>
                </c:pt>
                <c:pt idx="3">
                  <c:v>67.517794763580113</c:v>
                </c:pt>
                <c:pt idx="4">
                  <c:v>56.051440209347433</c:v>
                </c:pt>
                <c:pt idx="5">
                  <c:v>43.37956365987629</c:v>
                </c:pt>
                <c:pt idx="6">
                  <c:v>50.838013959431613</c:v>
                </c:pt>
                <c:pt idx="7">
                  <c:v>67.003178689732309</c:v>
                </c:pt>
                <c:pt idx="8">
                  <c:v>62.913923257939842</c:v>
                </c:pt>
                <c:pt idx="9">
                  <c:v>77.94008077117519</c:v>
                </c:pt>
                <c:pt idx="10">
                  <c:v>49.001617091329749</c:v>
                </c:pt>
                <c:pt idx="11">
                  <c:v>57.640225162529326</c:v>
                </c:pt>
                <c:pt idx="12">
                  <c:v>72.133604632379431</c:v>
                </c:pt>
                <c:pt idx="13">
                  <c:v>46.682268824315784</c:v>
                </c:pt>
                <c:pt idx="14">
                  <c:v>50.621607872116797</c:v>
                </c:pt>
                <c:pt idx="15">
                  <c:v>73.424250779393347</c:v>
                </c:pt>
                <c:pt idx="16">
                  <c:v>93.245813687451445</c:v>
                </c:pt>
                <c:pt idx="17">
                  <c:v>115.29284458608356</c:v>
                </c:pt>
                <c:pt idx="18">
                  <c:v>93.241638508143723</c:v>
                </c:pt>
                <c:pt idx="19">
                  <c:v>26.357669233312478</c:v>
                </c:pt>
                <c:pt idx="20">
                  <c:v>22.903810114948833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8F-015E-4515-AB76-A102ECC91E3B}"/>
            </c:ext>
          </c:extLst>
        </c:ser>
        <c:ser>
          <c:idx val="10"/>
          <c:order val="35"/>
          <c:spPr>
            <a:ln w="19050" cap="rnd">
              <a:solidFill>
                <a:schemeClr val="accent6">
                  <a:shade val="4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G'!$B$70:$V$70</c:f>
              <c:numCache>
                <c:formatCode>0.00</c:formatCode>
                <c:ptCount val="21"/>
                <c:pt idx="0">
                  <c:v>56</c:v>
                </c:pt>
                <c:pt idx="1">
                  <c:v>60.571401154802693</c:v>
                </c:pt>
                <c:pt idx="2">
                  <c:v>72.061794714381207</c:v>
                </c:pt>
                <c:pt idx="3">
                  <c:v>74.463442896474646</c:v>
                </c:pt>
                <c:pt idx="4">
                  <c:v>68.292004868187774</c:v>
                </c:pt>
                <c:pt idx="5">
                  <c:v>70.77818708991002</c:v>
                </c:pt>
                <c:pt idx="6">
                  <c:v>115.89613490319471</c:v>
                </c:pt>
                <c:pt idx="7">
                  <c:v>127.27220931727693</c:v>
                </c:pt>
                <c:pt idx="8">
                  <c:v>175.76852363579439</c:v>
                </c:pt>
                <c:pt idx="9">
                  <c:v>202.85455473057715</c:v>
                </c:pt>
                <c:pt idx="10">
                  <c:v>166.97056903596047</c:v>
                </c:pt>
                <c:pt idx="11">
                  <c:v>154.80148037031412</c:v>
                </c:pt>
                <c:pt idx="12">
                  <c:v>272.34790946171125</c:v>
                </c:pt>
                <c:pt idx="13">
                  <c:v>312.54756918361591</c:v>
                </c:pt>
                <c:pt idx="14">
                  <c:v>241.07358686901219</c:v>
                </c:pt>
                <c:pt idx="15">
                  <c:v>290.1441545572643</c:v>
                </c:pt>
                <c:pt idx="16">
                  <c:v>438.24192154634704</c:v>
                </c:pt>
                <c:pt idx="17">
                  <c:v>458.2822871042178</c:v>
                </c:pt>
                <c:pt idx="18">
                  <c:v>500</c:v>
                </c:pt>
                <c:pt idx="19">
                  <c:v>500</c:v>
                </c:pt>
                <c:pt idx="20">
                  <c:v>331.2760445520903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0-015E-4515-AB76-A102ECC91E3B}"/>
            </c:ext>
          </c:extLst>
        </c:ser>
        <c:ser>
          <c:idx val="11"/>
          <c:order val="36"/>
          <c:spPr>
            <a:ln w="19050" cap="rnd">
              <a:solidFill>
                <a:schemeClr val="accent6">
                  <a:shade val="4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G'!$B$71:$V$71</c:f>
              <c:numCache>
                <c:formatCode>0.00</c:formatCode>
                <c:ptCount val="21"/>
                <c:pt idx="0">
                  <c:v>56</c:v>
                </c:pt>
                <c:pt idx="1">
                  <c:v>43.772477242934059</c:v>
                </c:pt>
                <c:pt idx="2">
                  <c:v>69.500163508164832</c:v>
                </c:pt>
                <c:pt idx="3">
                  <c:v>100.01795038763942</c:v>
                </c:pt>
                <c:pt idx="4">
                  <c:v>105.0910879060819</c:v>
                </c:pt>
                <c:pt idx="5">
                  <c:v>91.262917908018451</c:v>
                </c:pt>
                <c:pt idx="6">
                  <c:v>78.164306358108803</c:v>
                </c:pt>
                <c:pt idx="7">
                  <c:v>65.271379557236145</c:v>
                </c:pt>
                <c:pt idx="8">
                  <c:v>89.982873271022285</c:v>
                </c:pt>
                <c:pt idx="9">
                  <c:v>80.970346958624262</c:v>
                </c:pt>
                <c:pt idx="10">
                  <c:v>69.796836267972324</c:v>
                </c:pt>
                <c:pt idx="11">
                  <c:v>67.965495661988953</c:v>
                </c:pt>
                <c:pt idx="12">
                  <c:v>103.56490888301275</c:v>
                </c:pt>
                <c:pt idx="13">
                  <c:v>130.6573369397627</c:v>
                </c:pt>
                <c:pt idx="14">
                  <c:v>86.03951094727492</c:v>
                </c:pt>
                <c:pt idx="15">
                  <c:v>80.534574165704228</c:v>
                </c:pt>
                <c:pt idx="16">
                  <c:v>121.50657121070145</c:v>
                </c:pt>
                <c:pt idx="17">
                  <c:v>191.30364097074045</c:v>
                </c:pt>
                <c:pt idx="18">
                  <c:v>192.72309580003878</c:v>
                </c:pt>
                <c:pt idx="19">
                  <c:v>173.53019985928918</c:v>
                </c:pt>
                <c:pt idx="20">
                  <c:v>244.44547490474127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1-015E-4515-AB76-A102ECC91E3B}"/>
            </c:ext>
          </c:extLst>
        </c:ser>
        <c:ser>
          <c:idx val="12"/>
          <c:order val="37"/>
          <c:spPr>
            <a:ln w="19050" cap="rnd">
              <a:solidFill>
                <a:schemeClr val="accent6">
                  <a:shade val="4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G'!$B$72:$V$72</c:f>
              <c:numCache>
                <c:formatCode>0.00</c:formatCode>
                <c:ptCount val="21"/>
                <c:pt idx="0">
                  <c:v>56</c:v>
                </c:pt>
                <c:pt idx="1">
                  <c:v>82.980234835810393</c:v>
                </c:pt>
                <c:pt idx="2">
                  <c:v>119.7513264574475</c:v>
                </c:pt>
                <c:pt idx="3">
                  <c:v>163.73105438347446</c:v>
                </c:pt>
                <c:pt idx="4">
                  <c:v>160.64990346567225</c:v>
                </c:pt>
                <c:pt idx="5">
                  <c:v>52.182609907023675</c:v>
                </c:pt>
                <c:pt idx="6">
                  <c:v>38.667581275826763</c:v>
                </c:pt>
                <c:pt idx="7">
                  <c:v>36.520931407652455</c:v>
                </c:pt>
                <c:pt idx="8">
                  <c:v>39.456711116469712</c:v>
                </c:pt>
                <c:pt idx="9">
                  <c:v>58.953934301043041</c:v>
                </c:pt>
                <c:pt idx="10">
                  <c:v>62.450988876218716</c:v>
                </c:pt>
                <c:pt idx="11">
                  <c:v>70.105611540586807</c:v>
                </c:pt>
                <c:pt idx="12">
                  <c:v>69.273069127643438</c:v>
                </c:pt>
                <c:pt idx="13">
                  <c:v>52.857822453577526</c:v>
                </c:pt>
                <c:pt idx="14">
                  <c:v>71.201973362094023</c:v>
                </c:pt>
                <c:pt idx="15">
                  <c:v>43.046120291348942</c:v>
                </c:pt>
                <c:pt idx="16">
                  <c:v>72.361061009138496</c:v>
                </c:pt>
                <c:pt idx="17">
                  <c:v>93.630413751524628</c:v>
                </c:pt>
                <c:pt idx="18">
                  <c:v>135.01632952017829</c:v>
                </c:pt>
                <c:pt idx="19">
                  <c:v>163.71747846458672</c:v>
                </c:pt>
                <c:pt idx="20">
                  <c:v>121.90197861815579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2-015E-4515-AB76-A102ECC91E3B}"/>
            </c:ext>
          </c:extLst>
        </c:ser>
        <c:ser>
          <c:idx val="13"/>
          <c:order val="38"/>
          <c:spPr>
            <a:ln w="19050" cap="rnd">
              <a:solidFill>
                <a:schemeClr val="accent6">
                  <a:shade val="4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G'!$B$73:$V$73</c:f>
              <c:numCache>
                <c:formatCode>0.00</c:formatCode>
                <c:ptCount val="21"/>
                <c:pt idx="0">
                  <c:v>56</c:v>
                </c:pt>
                <c:pt idx="1">
                  <c:v>79.925270444203065</c:v>
                </c:pt>
                <c:pt idx="2">
                  <c:v>124.6124792807575</c:v>
                </c:pt>
                <c:pt idx="3">
                  <c:v>200.34127246486983</c:v>
                </c:pt>
                <c:pt idx="4">
                  <c:v>234.95425458976362</c:v>
                </c:pt>
                <c:pt idx="5">
                  <c:v>174.85817239532389</c:v>
                </c:pt>
                <c:pt idx="6">
                  <c:v>311.83639059269035</c:v>
                </c:pt>
                <c:pt idx="7">
                  <c:v>344.90293079859993</c:v>
                </c:pt>
                <c:pt idx="8">
                  <c:v>292.76500613958996</c:v>
                </c:pt>
                <c:pt idx="9">
                  <c:v>353.23842047154449</c:v>
                </c:pt>
                <c:pt idx="10">
                  <c:v>287.51581700110466</c:v>
                </c:pt>
                <c:pt idx="11">
                  <c:v>233.99793888471697</c:v>
                </c:pt>
                <c:pt idx="12">
                  <c:v>139.22379864837046</c:v>
                </c:pt>
                <c:pt idx="13">
                  <c:v>98.284052095235339</c:v>
                </c:pt>
                <c:pt idx="14">
                  <c:v>167.86875712126067</c:v>
                </c:pt>
                <c:pt idx="15">
                  <c:v>168.44521730410091</c:v>
                </c:pt>
                <c:pt idx="16">
                  <c:v>223.07983795039343</c:v>
                </c:pt>
                <c:pt idx="17">
                  <c:v>219.67554269300612</c:v>
                </c:pt>
                <c:pt idx="18">
                  <c:v>143.51564128466609</c:v>
                </c:pt>
                <c:pt idx="19">
                  <c:v>240.90969803664464</c:v>
                </c:pt>
                <c:pt idx="20">
                  <c:v>301.21508897962315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3-015E-4515-AB76-A102ECC91E3B}"/>
            </c:ext>
          </c:extLst>
        </c:ser>
        <c:ser>
          <c:idx val="14"/>
          <c:order val="39"/>
          <c:spPr>
            <a:ln w="19050" cap="rnd">
              <a:solidFill>
                <a:schemeClr val="accent6">
                  <a:shade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G'!$B$74:$V$74</c:f>
              <c:numCache>
                <c:formatCode>0.00</c:formatCode>
                <c:ptCount val="21"/>
                <c:pt idx="0">
                  <c:v>56</c:v>
                </c:pt>
                <c:pt idx="1">
                  <c:v>85.703532906710052</c:v>
                </c:pt>
                <c:pt idx="2">
                  <c:v>68.227064598337279</c:v>
                </c:pt>
                <c:pt idx="3">
                  <c:v>47.859489588198002</c:v>
                </c:pt>
                <c:pt idx="4">
                  <c:v>66.048490801110603</c:v>
                </c:pt>
                <c:pt idx="5">
                  <c:v>46.638580005729771</c:v>
                </c:pt>
                <c:pt idx="6">
                  <c:v>60.813561544949067</c:v>
                </c:pt>
                <c:pt idx="7">
                  <c:v>59.880084213870553</c:v>
                </c:pt>
                <c:pt idx="8">
                  <c:v>38.558082281257825</c:v>
                </c:pt>
                <c:pt idx="9">
                  <c:v>46.443958706723414</c:v>
                </c:pt>
                <c:pt idx="10">
                  <c:v>45.606442848878842</c:v>
                </c:pt>
                <c:pt idx="11">
                  <c:v>46.098412720118475</c:v>
                </c:pt>
                <c:pt idx="12">
                  <c:v>21.831678010227435</c:v>
                </c:pt>
                <c:pt idx="13">
                  <c:v>20.388744893579538</c:v>
                </c:pt>
                <c:pt idx="14">
                  <c:v>24.697344264554616</c:v>
                </c:pt>
                <c:pt idx="15">
                  <c:v>37.268123280081298</c:v>
                </c:pt>
                <c:pt idx="16">
                  <c:v>49.070503787574538</c:v>
                </c:pt>
                <c:pt idx="17">
                  <c:v>59.66540095042761</c:v>
                </c:pt>
                <c:pt idx="18">
                  <c:v>73.35845223256743</c:v>
                </c:pt>
                <c:pt idx="19">
                  <c:v>101.98557066319049</c:v>
                </c:pt>
                <c:pt idx="20">
                  <c:v>109.71583875817808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4-015E-4515-AB76-A102ECC91E3B}"/>
            </c:ext>
          </c:extLst>
        </c:ser>
        <c:ser>
          <c:idx val="15"/>
          <c:order val="40"/>
          <c:spPr>
            <a:ln w="19050" cap="rnd">
              <a:solidFill>
                <a:schemeClr val="accent6">
                  <a:shade val="5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G'!$B$75:$V$75</c:f>
              <c:numCache>
                <c:formatCode>0.00</c:formatCode>
                <c:ptCount val="21"/>
                <c:pt idx="0">
                  <c:v>56</c:v>
                </c:pt>
                <c:pt idx="1">
                  <c:v>53.141951732685641</c:v>
                </c:pt>
                <c:pt idx="2">
                  <c:v>37.238669707810992</c:v>
                </c:pt>
                <c:pt idx="3">
                  <c:v>49.055323809605106</c:v>
                </c:pt>
                <c:pt idx="4">
                  <c:v>41.731541740887096</c:v>
                </c:pt>
                <c:pt idx="5">
                  <c:v>32.69815419957618</c:v>
                </c:pt>
                <c:pt idx="6">
                  <c:v>48.903804686624397</c:v>
                </c:pt>
                <c:pt idx="7">
                  <c:v>53.327069103869093</c:v>
                </c:pt>
                <c:pt idx="8">
                  <c:v>89.962750602626443</c:v>
                </c:pt>
                <c:pt idx="9">
                  <c:v>45.500066178906849</c:v>
                </c:pt>
                <c:pt idx="10">
                  <c:v>46.140430121433248</c:v>
                </c:pt>
                <c:pt idx="11">
                  <c:v>60.115662662151493</c:v>
                </c:pt>
                <c:pt idx="12">
                  <c:v>67.04300191652888</c:v>
                </c:pt>
                <c:pt idx="13">
                  <c:v>87.621942570549123</c:v>
                </c:pt>
                <c:pt idx="14">
                  <c:v>132.15564919212773</c:v>
                </c:pt>
                <c:pt idx="15">
                  <c:v>209.93115248123007</c:v>
                </c:pt>
                <c:pt idx="16">
                  <c:v>270.76565179432157</c:v>
                </c:pt>
                <c:pt idx="17">
                  <c:v>201.82127921816539</c:v>
                </c:pt>
                <c:pt idx="18">
                  <c:v>218.99513290717263</c:v>
                </c:pt>
                <c:pt idx="19">
                  <c:v>343.73003298160631</c:v>
                </c:pt>
                <c:pt idx="20">
                  <c:v>481.14063613343183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5-015E-4515-AB76-A102ECC91E3B}"/>
            </c:ext>
          </c:extLst>
        </c:ser>
        <c:ser>
          <c:idx val="16"/>
          <c:order val="41"/>
          <c:spPr>
            <a:ln w="19050" cap="rnd">
              <a:solidFill>
                <a:schemeClr val="accent6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G'!$B$76:$V$76</c:f>
              <c:numCache>
                <c:formatCode>0.00</c:formatCode>
                <c:ptCount val="21"/>
                <c:pt idx="0">
                  <c:v>56</c:v>
                </c:pt>
                <c:pt idx="1">
                  <c:v>70.657562142300677</c:v>
                </c:pt>
                <c:pt idx="2">
                  <c:v>97.099129746757427</c:v>
                </c:pt>
                <c:pt idx="3">
                  <c:v>85.483929973929236</c:v>
                </c:pt>
                <c:pt idx="4">
                  <c:v>72.084199547949581</c:v>
                </c:pt>
                <c:pt idx="5">
                  <c:v>62.377372717219124</c:v>
                </c:pt>
                <c:pt idx="6">
                  <c:v>67.485277149704956</c:v>
                </c:pt>
                <c:pt idx="7">
                  <c:v>77.855905426963091</c:v>
                </c:pt>
                <c:pt idx="8">
                  <c:v>151.69634007378045</c:v>
                </c:pt>
                <c:pt idx="9">
                  <c:v>129.05558182619112</c:v>
                </c:pt>
                <c:pt idx="10">
                  <c:v>218.08947655166688</c:v>
                </c:pt>
                <c:pt idx="11">
                  <c:v>387.88598702375566</c:v>
                </c:pt>
                <c:pt idx="12">
                  <c:v>500</c:v>
                </c:pt>
                <c:pt idx="13">
                  <c:v>500</c:v>
                </c:pt>
                <c:pt idx="14">
                  <c:v>500</c:v>
                </c:pt>
                <c:pt idx="15">
                  <c:v>500</c:v>
                </c:pt>
                <c:pt idx="16">
                  <c:v>500</c:v>
                </c:pt>
                <c:pt idx="17">
                  <c:v>452.93762934240857</c:v>
                </c:pt>
                <c:pt idx="18">
                  <c:v>500</c:v>
                </c:pt>
                <c:pt idx="19">
                  <c:v>500</c:v>
                </c:pt>
                <c:pt idx="20">
                  <c:v>440.77275219307472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6-015E-4515-AB76-A102ECC91E3B}"/>
            </c:ext>
          </c:extLst>
        </c:ser>
        <c:ser>
          <c:idx val="17"/>
          <c:order val="42"/>
          <c:spPr>
            <a:ln w="19050" cap="rnd">
              <a:solidFill>
                <a:schemeClr val="accent6">
                  <a:shade val="5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G'!$B$77:$V$77</c:f>
              <c:numCache>
                <c:formatCode>0.00</c:formatCode>
                <c:ptCount val="21"/>
                <c:pt idx="0">
                  <c:v>56</c:v>
                </c:pt>
                <c:pt idx="1">
                  <c:v>56.436046051316225</c:v>
                </c:pt>
                <c:pt idx="2">
                  <c:v>100.97087414048079</c:v>
                </c:pt>
                <c:pt idx="3">
                  <c:v>103.92682911892348</c:v>
                </c:pt>
                <c:pt idx="4">
                  <c:v>165.91846487312418</c:v>
                </c:pt>
                <c:pt idx="5">
                  <c:v>161.41373889553682</c:v>
                </c:pt>
                <c:pt idx="6">
                  <c:v>147.79186586470476</c:v>
                </c:pt>
                <c:pt idx="7">
                  <c:v>207.20766290140074</c:v>
                </c:pt>
                <c:pt idx="8">
                  <c:v>212.89852212247595</c:v>
                </c:pt>
                <c:pt idx="9">
                  <c:v>241.82800009035023</c:v>
                </c:pt>
                <c:pt idx="10">
                  <c:v>147.9824740436668</c:v>
                </c:pt>
                <c:pt idx="11">
                  <c:v>152.13425233176511</c:v>
                </c:pt>
                <c:pt idx="12">
                  <c:v>126.10955115299691</c:v>
                </c:pt>
                <c:pt idx="13">
                  <c:v>131.94535982438495</c:v>
                </c:pt>
                <c:pt idx="14">
                  <c:v>114.52184282332415</c:v>
                </c:pt>
                <c:pt idx="15">
                  <c:v>170.73925702504505</c:v>
                </c:pt>
                <c:pt idx="16">
                  <c:v>210.73863942504329</c:v>
                </c:pt>
                <c:pt idx="17">
                  <c:v>264.42493117953228</c:v>
                </c:pt>
                <c:pt idx="18">
                  <c:v>288.8888008380747</c:v>
                </c:pt>
                <c:pt idx="19">
                  <c:v>375.67138806864165</c:v>
                </c:pt>
                <c:pt idx="20">
                  <c:v>323.81024075041893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7-015E-4515-AB76-A102ECC91E3B}"/>
            </c:ext>
          </c:extLst>
        </c:ser>
        <c:ser>
          <c:idx val="18"/>
          <c:order val="43"/>
          <c:spPr>
            <a:ln w="19050" cap="rnd">
              <a:solidFill>
                <a:schemeClr val="accent6">
                  <a:shade val="5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G'!$B$78:$V$78</c:f>
              <c:numCache>
                <c:formatCode>0.00</c:formatCode>
                <c:ptCount val="21"/>
                <c:pt idx="0">
                  <c:v>56</c:v>
                </c:pt>
                <c:pt idx="1">
                  <c:v>60.566155844300489</c:v>
                </c:pt>
                <c:pt idx="2">
                  <c:v>83.450145597681058</c:v>
                </c:pt>
                <c:pt idx="3">
                  <c:v>116.09743579059494</c:v>
                </c:pt>
                <c:pt idx="4">
                  <c:v>123.5251460136575</c:v>
                </c:pt>
                <c:pt idx="5">
                  <c:v>99.191889870567337</c:v>
                </c:pt>
                <c:pt idx="6">
                  <c:v>106.37599497341833</c:v>
                </c:pt>
                <c:pt idx="7">
                  <c:v>127.72003454306497</c:v>
                </c:pt>
                <c:pt idx="8">
                  <c:v>163.29993867440101</c:v>
                </c:pt>
                <c:pt idx="9">
                  <c:v>224.7296616459802</c:v>
                </c:pt>
                <c:pt idx="10">
                  <c:v>195.22428701903155</c:v>
                </c:pt>
                <c:pt idx="11">
                  <c:v>140.37281973456265</c:v>
                </c:pt>
                <c:pt idx="12">
                  <c:v>185.34783448727279</c:v>
                </c:pt>
                <c:pt idx="13">
                  <c:v>212.99302937371172</c:v>
                </c:pt>
                <c:pt idx="14">
                  <c:v>113.95593042291412</c:v>
                </c:pt>
                <c:pt idx="15">
                  <c:v>116.67995746167075</c:v>
                </c:pt>
                <c:pt idx="16">
                  <c:v>137.96143576661649</c:v>
                </c:pt>
                <c:pt idx="17">
                  <c:v>175.3146034128637</c:v>
                </c:pt>
                <c:pt idx="18">
                  <c:v>216.86075307184896</c:v>
                </c:pt>
                <c:pt idx="19">
                  <c:v>87.196340578997905</c:v>
                </c:pt>
                <c:pt idx="20">
                  <c:v>99.056324469971472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8-015E-4515-AB76-A102ECC91E3B}"/>
            </c:ext>
          </c:extLst>
        </c:ser>
        <c:ser>
          <c:idx val="19"/>
          <c:order val="44"/>
          <c:spPr>
            <a:ln w="19050" cap="rnd">
              <a:solidFill>
                <a:schemeClr val="accent6">
                  <a:shade val="5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G'!$B$79:$V$79</c:f>
              <c:numCache>
                <c:formatCode>0.00</c:formatCode>
                <c:ptCount val="21"/>
                <c:pt idx="0">
                  <c:v>56</c:v>
                </c:pt>
                <c:pt idx="1">
                  <c:v>65.471287066239597</c:v>
                </c:pt>
                <c:pt idx="2">
                  <c:v>56.118571737458588</c:v>
                </c:pt>
                <c:pt idx="3">
                  <c:v>68.018145878147592</c:v>
                </c:pt>
                <c:pt idx="4">
                  <c:v>80.118394642305574</c:v>
                </c:pt>
                <c:pt idx="5">
                  <c:v>84.624267095537178</c:v>
                </c:pt>
                <c:pt idx="6">
                  <c:v>113.17868200493164</c:v>
                </c:pt>
                <c:pt idx="7">
                  <c:v>133.34392006353573</c:v>
                </c:pt>
                <c:pt idx="8">
                  <c:v>87.828076582923359</c:v>
                </c:pt>
                <c:pt idx="9">
                  <c:v>118.3385677762403</c:v>
                </c:pt>
                <c:pt idx="10">
                  <c:v>144.96839658375757</c:v>
                </c:pt>
                <c:pt idx="11">
                  <c:v>213.74866372610245</c:v>
                </c:pt>
                <c:pt idx="12">
                  <c:v>214.63036830815722</c:v>
                </c:pt>
                <c:pt idx="13">
                  <c:v>127.33865296506633</c:v>
                </c:pt>
                <c:pt idx="14">
                  <c:v>90.453003071030835</c:v>
                </c:pt>
                <c:pt idx="15">
                  <c:v>62.009483026345876</c:v>
                </c:pt>
                <c:pt idx="16">
                  <c:v>85.085643095772397</c:v>
                </c:pt>
                <c:pt idx="17">
                  <c:v>123.30081797392947</c:v>
                </c:pt>
                <c:pt idx="18">
                  <c:v>159.38728692961092</c:v>
                </c:pt>
                <c:pt idx="19">
                  <c:v>172.70328141935477</c:v>
                </c:pt>
                <c:pt idx="20">
                  <c:v>180.54040049684136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9-015E-4515-AB76-A102ECC91E3B}"/>
            </c:ext>
          </c:extLst>
        </c:ser>
        <c:ser>
          <c:idx val="20"/>
          <c:order val="45"/>
          <c:spPr>
            <a:ln w="19050" cap="rnd">
              <a:solidFill>
                <a:schemeClr val="accent6">
                  <a:shade val="5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G'!$B$80:$V$80</c:f>
              <c:numCache>
                <c:formatCode>0.00</c:formatCode>
                <c:ptCount val="21"/>
                <c:pt idx="0">
                  <c:v>56</c:v>
                </c:pt>
                <c:pt idx="1">
                  <c:v>27.838938372995585</c:v>
                </c:pt>
                <c:pt idx="2">
                  <c:v>31.925541481928057</c:v>
                </c:pt>
                <c:pt idx="3">
                  <c:v>32.858022991253605</c:v>
                </c:pt>
                <c:pt idx="4">
                  <c:v>32.830345514482346</c:v>
                </c:pt>
                <c:pt idx="5">
                  <c:v>34.915720717056189</c:v>
                </c:pt>
                <c:pt idx="6">
                  <c:v>28.034424241796522</c:v>
                </c:pt>
                <c:pt idx="7">
                  <c:v>23.848798514600794</c:v>
                </c:pt>
                <c:pt idx="8">
                  <c:v>16.268233810886855</c:v>
                </c:pt>
                <c:pt idx="9">
                  <c:v>22.985305400774134</c:v>
                </c:pt>
                <c:pt idx="10">
                  <c:v>13.310750984731667</c:v>
                </c:pt>
                <c:pt idx="11">
                  <c:v>18.619337301213726</c:v>
                </c:pt>
                <c:pt idx="12">
                  <c:v>18.979425030695971</c:v>
                </c:pt>
                <c:pt idx="13">
                  <c:v>27.047044888080428</c:v>
                </c:pt>
                <c:pt idx="14">
                  <c:v>23.242508735324414</c:v>
                </c:pt>
                <c:pt idx="15">
                  <c:v>21.233116489362224</c:v>
                </c:pt>
                <c:pt idx="16">
                  <c:v>28.645948972329805</c:v>
                </c:pt>
                <c:pt idx="17">
                  <c:v>24.888229888657705</c:v>
                </c:pt>
                <c:pt idx="18">
                  <c:v>20.918691513258722</c:v>
                </c:pt>
                <c:pt idx="19">
                  <c:v>17.01944700925219</c:v>
                </c:pt>
                <c:pt idx="20">
                  <c:v>6.3729368880976782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A-015E-4515-AB76-A102ECC91E3B}"/>
            </c:ext>
          </c:extLst>
        </c:ser>
        <c:ser>
          <c:idx val="46"/>
          <c:order val="46"/>
          <c:spPr>
            <a:ln w="19050" cap="rnd">
              <a:solidFill>
                <a:schemeClr val="accent6">
                  <a:shade val="9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G'!$B$81:$V$81</c:f>
              <c:numCache>
                <c:formatCode>0.00</c:formatCode>
                <c:ptCount val="21"/>
                <c:pt idx="0">
                  <c:v>56</c:v>
                </c:pt>
                <c:pt idx="1">
                  <c:v>57.081859436104182</c:v>
                </c:pt>
                <c:pt idx="2">
                  <c:v>58.659009414455809</c:v>
                </c:pt>
                <c:pt idx="3">
                  <c:v>60.616012953201121</c:v>
                </c:pt>
                <c:pt idx="4">
                  <c:v>61.305892902914877</c:v>
                </c:pt>
                <c:pt idx="5">
                  <c:v>59.907387399036864</c:v>
                </c:pt>
                <c:pt idx="6">
                  <c:v>63.736646624157153</c:v>
                </c:pt>
                <c:pt idx="7">
                  <c:v>35.373958896791507</c:v>
                </c:pt>
                <c:pt idx="8">
                  <c:v>59.595845628396944</c:v>
                </c:pt>
                <c:pt idx="9">
                  <c:v>75.523719308077546</c:v>
                </c:pt>
                <c:pt idx="10">
                  <c:v>61.98552175543734</c:v>
                </c:pt>
                <c:pt idx="11">
                  <c:v>67.228216368863031</c:v>
                </c:pt>
                <c:pt idx="12">
                  <c:v>92.824884652975058</c:v>
                </c:pt>
                <c:pt idx="13">
                  <c:v>110.98530144785141</c:v>
                </c:pt>
                <c:pt idx="14">
                  <c:v>133.88029374761592</c:v>
                </c:pt>
                <c:pt idx="15">
                  <c:v>139.39963997197489</c:v>
                </c:pt>
                <c:pt idx="16">
                  <c:v>174.40256421686345</c:v>
                </c:pt>
                <c:pt idx="17">
                  <c:v>105.21912458835585</c:v>
                </c:pt>
                <c:pt idx="18">
                  <c:v>107.65437467452155</c:v>
                </c:pt>
                <c:pt idx="19">
                  <c:v>79.468608918934706</c:v>
                </c:pt>
                <c:pt idx="20">
                  <c:v>75.242494107999491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B-015E-4515-AB76-A102ECC91E3B}"/>
            </c:ext>
          </c:extLst>
        </c:ser>
        <c:ser>
          <c:idx val="47"/>
          <c:order val="47"/>
          <c:spPr>
            <a:ln w="19050" cap="rnd">
              <a:solidFill>
                <a:schemeClr val="accent6">
                  <a:shade val="9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G'!$B$82:$V$82</c:f>
              <c:numCache>
                <c:formatCode>0.00</c:formatCode>
                <c:ptCount val="21"/>
                <c:pt idx="0">
                  <c:v>56</c:v>
                </c:pt>
                <c:pt idx="1">
                  <c:v>88.592759315323377</c:v>
                </c:pt>
                <c:pt idx="2">
                  <c:v>100.39479554833494</c:v>
                </c:pt>
                <c:pt idx="3">
                  <c:v>120.45195195909179</c:v>
                </c:pt>
                <c:pt idx="4">
                  <c:v>170.98135480300189</c:v>
                </c:pt>
                <c:pt idx="5">
                  <c:v>144.20880700863864</c:v>
                </c:pt>
                <c:pt idx="6">
                  <c:v>184.64618976301387</c:v>
                </c:pt>
                <c:pt idx="7">
                  <c:v>130.78039198728635</c:v>
                </c:pt>
                <c:pt idx="8">
                  <c:v>208.33636498867386</c:v>
                </c:pt>
                <c:pt idx="9">
                  <c:v>281.63664975420312</c:v>
                </c:pt>
                <c:pt idx="10">
                  <c:v>179.29316315553808</c:v>
                </c:pt>
                <c:pt idx="11">
                  <c:v>210.77206900319527</c:v>
                </c:pt>
                <c:pt idx="12">
                  <c:v>265.34258193825775</c:v>
                </c:pt>
                <c:pt idx="13">
                  <c:v>286.16586200011147</c:v>
                </c:pt>
                <c:pt idx="14">
                  <c:v>439.77936065048846</c:v>
                </c:pt>
                <c:pt idx="15">
                  <c:v>489.22637177350452</c:v>
                </c:pt>
                <c:pt idx="16">
                  <c:v>481.49404831098116</c:v>
                </c:pt>
                <c:pt idx="17">
                  <c:v>500</c:v>
                </c:pt>
                <c:pt idx="18">
                  <c:v>457.55020876960549</c:v>
                </c:pt>
                <c:pt idx="19">
                  <c:v>393.1879827500303</c:v>
                </c:pt>
                <c:pt idx="20">
                  <c:v>251.87838507736288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C-015E-4515-AB76-A102ECC91E3B}"/>
            </c:ext>
          </c:extLst>
        </c:ser>
        <c:ser>
          <c:idx val="48"/>
          <c:order val="48"/>
          <c:spPr>
            <a:ln w="19050" cap="rnd">
              <a:solidFill>
                <a:schemeClr val="accent6">
                  <a:shade val="9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G'!$B$83:$V$83</c:f>
              <c:numCache>
                <c:formatCode>0.00</c:formatCode>
                <c:ptCount val="21"/>
                <c:pt idx="0">
                  <c:v>56</c:v>
                </c:pt>
                <c:pt idx="1">
                  <c:v>67.525125004790539</c:v>
                </c:pt>
                <c:pt idx="2">
                  <c:v>70.881918674073091</c:v>
                </c:pt>
                <c:pt idx="3">
                  <c:v>113.23008765148322</c:v>
                </c:pt>
                <c:pt idx="4">
                  <c:v>173.88606270716537</c:v>
                </c:pt>
                <c:pt idx="5">
                  <c:v>192.07658576347694</c:v>
                </c:pt>
                <c:pt idx="6">
                  <c:v>153.94852451611166</c:v>
                </c:pt>
                <c:pt idx="7">
                  <c:v>209.64142722536337</c:v>
                </c:pt>
                <c:pt idx="8">
                  <c:v>255.64354103827026</c:v>
                </c:pt>
                <c:pt idx="9">
                  <c:v>332.35170296097863</c:v>
                </c:pt>
                <c:pt idx="10">
                  <c:v>480.9240996226398</c:v>
                </c:pt>
                <c:pt idx="11">
                  <c:v>500</c:v>
                </c:pt>
                <c:pt idx="12">
                  <c:v>500</c:v>
                </c:pt>
                <c:pt idx="13">
                  <c:v>500</c:v>
                </c:pt>
                <c:pt idx="14">
                  <c:v>460.08718974070206</c:v>
                </c:pt>
                <c:pt idx="15">
                  <c:v>500</c:v>
                </c:pt>
                <c:pt idx="16">
                  <c:v>498.44218519376733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323.834991715706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D-015E-4515-AB76-A102ECC91E3B}"/>
            </c:ext>
          </c:extLst>
        </c:ser>
        <c:ser>
          <c:idx val="49"/>
          <c:order val="49"/>
          <c:spPr>
            <a:ln w="19050" cap="rnd">
              <a:solidFill>
                <a:schemeClr val="accent6">
                  <a:shade val="9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G'!$B$84:$V$84</c:f>
              <c:numCache>
                <c:formatCode>0.00</c:formatCode>
                <c:ptCount val="21"/>
                <c:pt idx="0">
                  <c:v>56</c:v>
                </c:pt>
                <c:pt idx="1">
                  <c:v>95.193028265185063</c:v>
                </c:pt>
                <c:pt idx="2">
                  <c:v>135.0257846275093</c:v>
                </c:pt>
                <c:pt idx="3">
                  <c:v>136.28227566193431</c:v>
                </c:pt>
                <c:pt idx="4">
                  <c:v>136.88070652656432</c:v>
                </c:pt>
                <c:pt idx="5">
                  <c:v>163.09657946328352</c:v>
                </c:pt>
                <c:pt idx="6">
                  <c:v>129.24071195906185</c:v>
                </c:pt>
                <c:pt idx="7">
                  <c:v>140.42816369734194</c:v>
                </c:pt>
                <c:pt idx="8">
                  <c:v>238.1370620041159</c:v>
                </c:pt>
                <c:pt idx="9">
                  <c:v>336.65006785146142</c:v>
                </c:pt>
                <c:pt idx="10">
                  <c:v>401.33670905475799</c:v>
                </c:pt>
                <c:pt idx="11">
                  <c:v>386.60553648067162</c:v>
                </c:pt>
                <c:pt idx="12">
                  <c:v>470.21072850011012</c:v>
                </c:pt>
                <c:pt idx="13">
                  <c:v>500</c:v>
                </c:pt>
                <c:pt idx="14">
                  <c:v>500</c:v>
                </c:pt>
                <c:pt idx="15">
                  <c:v>439.53711050807675</c:v>
                </c:pt>
                <c:pt idx="16">
                  <c:v>280.42997077978112</c:v>
                </c:pt>
                <c:pt idx="17">
                  <c:v>222.46567138547238</c:v>
                </c:pt>
                <c:pt idx="18">
                  <c:v>312.86322739411111</c:v>
                </c:pt>
                <c:pt idx="19">
                  <c:v>497.02024070494161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E-015E-4515-AB76-A102ECC91E3B}"/>
            </c:ext>
          </c:extLst>
        </c:ser>
        <c:ser>
          <c:idx val="50"/>
          <c:order val="50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G'!$B$85:$V$85</c:f>
              <c:numCache>
                <c:formatCode>0.00</c:formatCode>
                <c:ptCount val="21"/>
                <c:pt idx="0">
                  <c:v>56</c:v>
                </c:pt>
                <c:pt idx="1">
                  <c:v>47.133291893761267</c:v>
                </c:pt>
                <c:pt idx="2">
                  <c:v>41.560913977007282</c:v>
                </c:pt>
                <c:pt idx="3">
                  <c:v>62.995990661744628</c:v>
                </c:pt>
                <c:pt idx="4">
                  <c:v>52.143834502807785</c:v>
                </c:pt>
                <c:pt idx="5">
                  <c:v>50.963801341769638</c:v>
                </c:pt>
                <c:pt idx="6">
                  <c:v>33.598175774708693</c:v>
                </c:pt>
                <c:pt idx="7">
                  <c:v>24.76690307871587</c:v>
                </c:pt>
                <c:pt idx="8">
                  <c:v>38.392683381400531</c:v>
                </c:pt>
                <c:pt idx="9">
                  <c:v>45.994737071119175</c:v>
                </c:pt>
                <c:pt idx="10">
                  <c:v>49.587844401269244</c:v>
                </c:pt>
                <c:pt idx="11">
                  <c:v>33.800419176514723</c:v>
                </c:pt>
                <c:pt idx="12">
                  <c:v>26.872834000788899</c:v>
                </c:pt>
                <c:pt idx="13">
                  <c:v>49.366880671322875</c:v>
                </c:pt>
                <c:pt idx="14">
                  <c:v>24.871171429641628</c:v>
                </c:pt>
                <c:pt idx="15">
                  <c:v>28.311729003553111</c:v>
                </c:pt>
                <c:pt idx="16">
                  <c:v>41.184225872368188</c:v>
                </c:pt>
                <c:pt idx="17">
                  <c:v>35.210528521408449</c:v>
                </c:pt>
                <c:pt idx="18">
                  <c:v>45.824214940494954</c:v>
                </c:pt>
                <c:pt idx="19">
                  <c:v>49.393102461130702</c:v>
                </c:pt>
                <c:pt idx="20">
                  <c:v>40.624798571450789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9F-015E-4515-AB76-A102ECC91E3B}"/>
            </c:ext>
          </c:extLst>
        </c:ser>
        <c:ser>
          <c:idx val="51"/>
          <c:order val="51"/>
          <c:spPr>
            <a:ln w="19050" cap="rnd">
              <a:solidFill>
                <a:schemeClr val="accent6">
                  <a:tint val="9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G'!$B$86:$V$86</c:f>
              <c:numCache>
                <c:formatCode>0.00</c:formatCode>
                <c:ptCount val="21"/>
                <c:pt idx="0">
                  <c:v>56</c:v>
                </c:pt>
                <c:pt idx="1">
                  <c:v>79.36029127744365</c:v>
                </c:pt>
                <c:pt idx="2">
                  <c:v>77.007574727011644</c:v>
                </c:pt>
                <c:pt idx="3">
                  <c:v>108.54690484944847</c:v>
                </c:pt>
                <c:pt idx="4">
                  <c:v>97.907033291427368</c:v>
                </c:pt>
                <c:pt idx="5">
                  <c:v>101.13102974518178</c:v>
                </c:pt>
                <c:pt idx="6">
                  <c:v>103.98967561058744</c:v>
                </c:pt>
                <c:pt idx="7">
                  <c:v>143.57929288196388</c:v>
                </c:pt>
                <c:pt idx="8">
                  <c:v>185.21208349347728</c:v>
                </c:pt>
                <c:pt idx="9">
                  <c:v>186.43689934269889</c:v>
                </c:pt>
                <c:pt idx="10">
                  <c:v>216.18767886710364</c:v>
                </c:pt>
                <c:pt idx="11">
                  <c:v>317.12493626232265</c:v>
                </c:pt>
                <c:pt idx="12">
                  <c:v>203.77822031445166</c:v>
                </c:pt>
                <c:pt idx="13">
                  <c:v>143.65513936862175</c:v>
                </c:pt>
                <c:pt idx="14">
                  <c:v>179.18019616733056</c:v>
                </c:pt>
                <c:pt idx="15">
                  <c:v>314.59491331698007</c:v>
                </c:pt>
                <c:pt idx="16">
                  <c:v>341.27630743953455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0-015E-4515-AB76-A102ECC91E3B}"/>
            </c:ext>
          </c:extLst>
        </c:ser>
        <c:ser>
          <c:idx val="52"/>
          <c:order val="52"/>
          <c:spPr>
            <a:ln w="19050" cap="rnd">
              <a:solidFill>
                <a:schemeClr val="accent6">
                  <a:tint val="9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G'!$B$87:$V$87</c:f>
              <c:numCache>
                <c:formatCode>0.00</c:formatCode>
                <c:ptCount val="21"/>
                <c:pt idx="0">
                  <c:v>56</c:v>
                </c:pt>
                <c:pt idx="1">
                  <c:v>67.362428924892029</c:v>
                </c:pt>
                <c:pt idx="2">
                  <c:v>110.2159445440879</c:v>
                </c:pt>
                <c:pt idx="3">
                  <c:v>163.41369933312097</c:v>
                </c:pt>
                <c:pt idx="4">
                  <c:v>273.66232143787266</c:v>
                </c:pt>
                <c:pt idx="5">
                  <c:v>328.57997720228684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460.63204147102095</c:v>
                </c:pt>
                <c:pt idx="10">
                  <c:v>500</c:v>
                </c:pt>
                <c:pt idx="11">
                  <c:v>500</c:v>
                </c:pt>
                <c:pt idx="12">
                  <c:v>413.96848725740949</c:v>
                </c:pt>
                <c:pt idx="13">
                  <c:v>407.11352702514188</c:v>
                </c:pt>
                <c:pt idx="14">
                  <c:v>154.68471845739009</c:v>
                </c:pt>
                <c:pt idx="15">
                  <c:v>133.96707196838031</c:v>
                </c:pt>
                <c:pt idx="16">
                  <c:v>47.817387387168836</c:v>
                </c:pt>
                <c:pt idx="17">
                  <c:v>49.487999388774398</c:v>
                </c:pt>
                <c:pt idx="18">
                  <c:v>24.396734708907903</c:v>
                </c:pt>
                <c:pt idx="19">
                  <c:v>21.579068417544704</c:v>
                </c:pt>
                <c:pt idx="20">
                  <c:v>22.799458073101061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1-015E-4515-AB76-A102ECC91E3B}"/>
            </c:ext>
          </c:extLst>
        </c:ser>
        <c:ser>
          <c:idx val="53"/>
          <c:order val="53"/>
          <c:spPr>
            <a:ln w="19050" cap="rnd">
              <a:solidFill>
                <a:schemeClr val="accent6">
                  <a:tint val="9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G'!$B$88:$V$88</c:f>
              <c:numCache>
                <c:formatCode>0.00</c:formatCode>
                <c:ptCount val="21"/>
                <c:pt idx="0">
                  <c:v>56</c:v>
                </c:pt>
                <c:pt idx="1">
                  <c:v>66.331186491685415</c:v>
                </c:pt>
                <c:pt idx="2">
                  <c:v>46.620017201336495</c:v>
                </c:pt>
                <c:pt idx="3">
                  <c:v>40.75410368401166</c:v>
                </c:pt>
                <c:pt idx="4">
                  <c:v>36.413713722436356</c:v>
                </c:pt>
                <c:pt idx="5">
                  <c:v>26.106466461589122</c:v>
                </c:pt>
                <c:pt idx="6">
                  <c:v>39.365150878684119</c:v>
                </c:pt>
                <c:pt idx="7">
                  <c:v>46.578918031320534</c:v>
                </c:pt>
                <c:pt idx="8">
                  <c:v>57.13559051826401</c:v>
                </c:pt>
                <c:pt idx="9">
                  <c:v>41.681373860906007</c:v>
                </c:pt>
                <c:pt idx="10">
                  <c:v>68.100006395269588</c:v>
                </c:pt>
                <c:pt idx="11">
                  <c:v>102.23413195217015</c:v>
                </c:pt>
                <c:pt idx="12">
                  <c:v>78.916101436917032</c:v>
                </c:pt>
                <c:pt idx="13">
                  <c:v>92.047627358283023</c:v>
                </c:pt>
                <c:pt idx="14">
                  <c:v>77.495477675972737</c:v>
                </c:pt>
                <c:pt idx="15">
                  <c:v>81.217288583923207</c:v>
                </c:pt>
                <c:pt idx="16">
                  <c:v>79.996252214712726</c:v>
                </c:pt>
                <c:pt idx="17">
                  <c:v>86.242848669736148</c:v>
                </c:pt>
                <c:pt idx="18">
                  <c:v>89.938457191125323</c:v>
                </c:pt>
                <c:pt idx="19">
                  <c:v>51.913076120633797</c:v>
                </c:pt>
                <c:pt idx="20">
                  <c:v>84.200060550337938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2-015E-4515-AB76-A102ECC91E3B}"/>
            </c:ext>
          </c:extLst>
        </c:ser>
        <c:ser>
          <c:idx val="54"/>
          <c:order val="54"/>
          <c:spPr>
            <a:ln w="19050" cap="rnd">
              <a:solidFill>
                <a:schemeClr val="accent6">
                  <a:tint val="9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G'!$B$89:$V$89</c:f>
              <c:numCache>
                <c:formatCode>0.00</c:formatCode>
                <c:ptCount val="21"/>
                <c:pt idx="0">
                  <c:v>56</c:v>
                </c:pt>
                <c:pt idx="1">
                  <c:v>40.457866741095792</c:v>
                </c:pt>
                <c:pt idx="2">
                  <c:v>56.757170874530757</c:v>
                </c:pt>
                <c:pt idx="3">
                  <c:v>59.330815679458709</c:v>
                </c:pt>
                <c:pt idx="4">
                  <c:v>57.237208412736919</c:v>
                </c:pt>
                <c:pt idx="5">
                  <c:v>61.395795457449715</c:v>
                </c:pt>
                <c:pt idx="6">
                  <c:v>54.85573906745681</c:v>
                </c:pt>
                <c:pt idx="7">
                  <c:v>39.782275612360351</c:v>
                </c:pt>
                <c:pt idx="8">
                  <c:v>57.297168125841779</c:v>
                </c:pt>
                <c:pt idx="9">
                  <c:v>56.941814508843301</c:v>
                </c:pt>
                <c:pt idx="10">
                  <c:v>66.900690126127017</c:v>
                </c:pt>
                <c:pt idx="11">
                  <c:v>101.12428433383739</c:v>
                </c:pt>
                <c:pt idx="12">
                  <c:v>133.43241248396572</c:v>
                </c:pt>
                <c:pt idx="13">
                  <c:v>167.40223687049715</c:v>
                </c:pt>
                <c:pt idx="14">
                  <c:v>232.89561996790172</c:v>
                </c:pt>
                <c:pt idx="15">
                  <c:v>342.1129418122199</c:v>
                </c:pt>
                <c:pt idx="16">
                  <c:v>261.40799908231543</c:v>
                </c:pt>
                <c:pt idx="17">
                  <c:v>185.91155909454073</c:v>
                </c:pt>
                <c:pt idx="18">
                  <c:v>255.70841081633523</c:v>
                </c:pt>
                <c:pt idx="19">
                  <c:v>304.19998485476754</c:v>
                </c:pt>
                <c:pt idx="20">
                  <c:v>325.36785669204181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3-015E-4515-AB76-A102ECC91E3B}"/>
            </c:ext>
          </c:extLst>
        </c:ser>
        <c:ser>
          <c:idx val="55"/>
          <c:order val="55"/>
          <c:spPr>
            <a:ln w="19050" cap="rnd">
              <a:solidFill>
                <a:schemeClr val="accent6">
                  <a:tint val="9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G'!$B$90:$V$90</c:f>
              <c:numCache>
                <c:formatCode>0.00</c:formatCode>
                <c:ptCount val="21"/>
                <c:pt idx="0">
                  <c:v>56</c:v>
                </c:pt>
                <c:pt idx="1">
                  <c:v>59.020454900552906</c:v>
                </c:pt>
                <c:pt idx="2">
                  <c:v>91.796016645662505</c:v>
                </c:pt>
                <c:pt idx="3">
                  <c:v>146.24723320213556</c:v>
                </c:pt>
                <c:pt idx="4">
                  <c:v>175.47823450409436</c:v>
                </c:pt>
                <c:pt idx="5">
                  <c:v>99.491026335741452</c:v>
                </c:pt>
                <c:pt idx="6">
                  <c:v>48.564457518102813</c:v>
                </c:pt>
                <c:pt idx="7">
                  <c:v>61.216361786467118</c:v>
                </c:pt>
                <c:pt idx="8">
                  <c:v>76.48249111915564</c:v>
                </c:pt>
                <c:pt idx="9">
                  <c:v>106.55483416080469</c:v>
                </c:pt>
                <c:pt idx="10">
                  <c:v>136.36607518020901</c:v>
                </c:pt>
                <c:pt idx="11">
                  <c:v>114.60830757329316</c:v>
                </c:pt>
                <c:pt idx="12">
                  <c:v>136.14993853867821</c:v>
                </c:pt>
                <c:pt idx="13">
                  <c:v>129.82655613636786</c:v>
                </c:pt>
                <c:pt idx="14">
                  <c:v>96.043703934604849</c:v>
                </c:pt>
                <c:pt idx="15">
                  <c:v>111.49947585349027</c:v>
                </c:pt>
                <c:pt idx="16">
                  <c:v>153.58216162695493</c:v>
                </c:pt>
                <c:pt idx="17">
                  <c:v>158.03626945124967</c:v>
                </c:pt>
                <c:pt idx="18">
                  <c:v>186.51857015155514</c:v>
                </c:pt>
                <c:pt idx="19">
                  <c:v>156.53535963441553</c:v>
                </c:pt>
                <c:pt idx="20">
                  <c:v>132.02986252987671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4-015E-4515-AB76-A102ECC91E3B}"/>
            </c:ext>
          </c:extLst>
        </c:ser>
        <c:ser>
          <c:idx val="56"/>
          <c:order val="56"/>
          <c:spPr>
            <a:ln w="19050" cap="rnd">
              <a:solidFill>
                <a:schemeClr val="accent6">
                  <a:tint val="9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G'!$B$91:$V$91</c:f>
              <c:numCache>
                <c:formatCode>0.00</c:formatCode>
                <c:ptCount val="21"/>
                <c:pt idx="0">
                  <c:v>56</c:v>
                </c:pt>
                <c:pt idx="1">
                  <c:v>96.147692097115737</c:v>
                </c:pt>
                <c:pt idx="2">
                  <c:v>118.58207333124943</c:v>
                </c:pt>
                <c:pt idx="3">
                  <c:v>110.96163287138106</c:v>
                </c:pt>
                <c:pt idx="4">
                  <c:v>116.76737568408213</c:v>
                </c:pt>
                <c:pt idx="5">
                  <c:v>141.94273516661698</c:v>
                </c:pt>
                <c:pt idx="6">
                  <c:v>151.3092875174726</c:v>
                </c:pt>
                <c:pt idx="7">
                  <c:v>195.66270826431594</c:v>
                </c:pt>
                <c:pt idx="8">
                  <c:v>300.00710266021815</c:v>
                </c:pt>
                <c:pt idx="9">
                  <c:v>193.23964724523645</c:v>
                </c:pt>
                <c:pt idx="10">
                  <c:v>264.76081594719102</c:v>
                </c:pt>
                <c:pt idx="11">
                  <c:v>344.12190261437559</c:v>
                </c:pt>
                <c:pt idx="12">
                  <c:v>300.20913482321049</c:v>
                </c:pt>
                <c:pt idx="13">
                  <c:v>241.17404103238334</c:v>
                </c:pt>
                <c:pt idx="14">
                  <c:v>311.24181606737727</c:v>
                </c:pt>
                <c:pt idx="15">
                  <c:v>343.86571483481299</c:v>
                </c:pt>
                <c:pt idx="16">
                  <c:v>435.34664998283148</c:v>
                </c:pt>
                <c:pt idx="17">
                  <c:v>364.33638783552004</c:v>
                </c:pt>
                <c:pt idx="18">
                  <c:v>467.67730814993843</c:v>
                </c:pt>
                <c:pt idx="19">
                  <c:v>254.67854910438089</c:v>
                </c:pt>
                <c:pt idx="20">
                  <c:v>227.90071969646834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5-015E-4515-AB76-A102ECC91E3B}"/>
            </c:ext>
          </c:extLst>
        </c:ser>
        <c:ser>
          <c:idx val="57"/>
          <c:order val="57"/>
          <c:spPr>
            <a:ln w="19050" cap="rnd">
              <a:solidFill>
                <a:schemeClr val="accent6">
                  <a:tint val="9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G'!$B$92:$V$92</c:f>
              <c:numCache>
                <c:formatCode>0.00</c:formatCode>
                <c:ptCount val="21"/>
                <c:pt idx="0">
                  <c:v>56</c:v>
                </c:pt>
                <c:pt idx="1">
                  <c:v>64.345007923260965</c:v>
                </c:pt>
                <c:pt idx="2">
                  <c:v>92.757116249221951</c:v>
                </c:pt>
                <c:pt idx="3">
                  <c:v>118.15558425102975</c:v>
                </c:pt>
                <c:pt idx="4">
                  <c:v>133.8899635693935</c:v>
                </c:pt>
                <c:pt idx="5">
                  <c:v>184.65032241826225</c:v>
                </c:pt>
                <c:pt idx="6">
                  <c:v>179.81648999423018</c:v>
                </c:pt>
                <c:pt idx="7">
                  <c:v>184.21868198839041</c:v>
                </c:pt>
                <c:pt idx="8">
                  <c:v>162.80374205583746</c:v>
                </c:pt>
                <c:pt idx="9">
                  <c:v>252.95311262292677</c:v>
                </c:pt>
                <c:pt idx="10">
                  <c:v>238.10888346423911</c:v>
                </c:pt>
                <c:pt idx="11">
                  <c:v>326.93881268859548</c:v>
                </c:pt>
                <c:pt idx="12">
                  <c:v>323.6712354415148</c:v>
                </c:pt>
                <c:pt idx="13">
                  <c:v>158.5234568209984</c:v>
                </c:pt>
                <c:pt idx="14">
                  <c:v>235.13684801053392</c:v>
                </c:pt>
                <c:pt idx="15">
                  <c:v>243.55384285366276</c:v>
                </c:pt>
                <c:pt idx="16">
                  <c:v>140.46165175463952</c:v>
                </c:pt>
                <c:pt idx="17">
                  <c:v>144.88183914473822</c:v>
                </c:pt>
                <c:pt idx="18">
                  <c:v>217.51510923274742</c:v>
                </c:pt>
                <c:pt idx="19">
                  <c:v>277.35924085564096</c:v>
                </c:pt>
                <c:pt idx="20">
                  <c:v>311.93339294840621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6-015E-4515-AB76-A102ECC91E3B}"/>
            </c:ext>
          </c:extLst>
        </c:ser>
        <c:ser>
          <c:idx val="58"/>
          <c:order val="58"/>
          <c:spPr>
            <a:ln w="19050" cap="rnd">
              <a:solidFill>
                <a:schemeClr val="accent6">
                  <a:tint val="8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G'!$B$93:$V$93</c:f>
              <c:numCache>
                <c:formatCode>0.00</c:formatCode>
                <c:ptCount val="21"/>
                <c:pt idx="0">
                  <c:v>56</c:v>
                </c:pt>
                <c:pt idx="1">
                  <c:v>46.357399701934817</c:v>
                </c:pt>
                <c:pt idx="2">
                  <c:v>50.702134978246079</c:v>
                </c:pt>
                <c:pt idx="3">
                  <c:v>44.825959456736236</c:v>
                </c:pt>
                <c:pt idx="4">
                  <c:v>67.346304159319914</c:v>
                </c:pt>
                <c:pt idx="5">
                  <c:v>69.619566459673138</c:v>
                </c:pt>
                <c:pt idx="6">
                  <c:v>44.971304316361952</c:v>
                </c:pt>
                <c:pt idx="7">
                  <c:v>56.853390759337714</c:v>
                </c:pt>
                <c:pt idx="8">
                  <c:v>66.882118937033397</c:v>
                </c:pt>
                <c:pt idx="9">
                  <c:v>95.253087025481946</c:v>
                </c:pt>
                <c:pt idx="10">
                  <c:v>114.67368269838322</c:v>
                </c:pt>
                <c:pt idx="11">
                  <c:v>107.80412471434451</c:v>
                </c:pt>
                <c:pt idx="12">
                  <c:v>82.389398250001832</c:v>
                </c:pt>
                <c:pt idx="13">
                  <c:v>143.17779637234139</c:v>
                </c:pt>
                <c:pt idx="14">
                  <c:v>111.30668434486611</c:v>
                </c:pt>
                <c:pt idx="15">
                  <c:v>114.54788209161659</c:v>
                </c:pt>
                <c:pt idx="16">
                  <c:v>126.90935838756199</c:v>
                </c:pt>
                <c:pt idx="17">
                  <c:v>70.948523978239308</c:v>
                </c:pt>
                <c:pt idx="18">
                  <c:v>100.09655007592508</c:v>
                </c:pt>
                <c:pt idx="19">
                  <c:v>114.37889286676082</c:v>
                </c:pt>
                <c:pt idx="20">
                  <c:v>127.91867379513548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7-015E-4515-AB76-A102ECC91E3B}"/>
            </c:ext>
          </c:extLst>
        </c:ser>
        <c:ser>
          <c:idx val="59"/>
          <c:order val="59"/>
          <c:spPr>
            <a:ln w="19050" cap="rnd">
              <a:solidFill>
                <a:schemeClr val="accent6">
                  <a:tint val="8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G'!$B$94:$V$94</c:f>
              <c:numCache>
                <c:formatCode>0.00</c:formatCode>
                <c:ptCount val="21"/>
                <c:pt idx="0">
                  <c:v>56</c:v>
                </c:pt>
                <c:pt idx="1">
                  <c:v>60.29138315348235</c:v>
                </c:pt>
                <c:pt idx="2">
                  <c:v>63.944659121931053</c:v>
                </c:pt>
                <c:pt idx="3">
                  <c:v>74.266164468395345</c:v>
                </c:pt>
                <c:pt idx="4">
                  <c:v>109.70863125709073</c:v>
                </c:pt>
                <c:pt idx="5">
                  <c:v>104.04797692749305</c:v>
                </c:pt>
                <c:pt idx="6">
                  <c:v>93.155605897220028</c:v>
                </c:pt>
                <c:pt idx="7">
                  <c:v>139.57750172045615</c:v>
                </c:pt>
                <c:pt idx="8">
                  <c:v>114.71072768316377</c:v>
                </c:pt>
                <c:pt idx="9">
                  <c:v>92.155620111440328</c:v>
                </c:pt>
                <c:pt idx="10">
                  <c:v>97.066937502607217</c:v>
                </c:pt>
                <c:pt idx="11">
                  <c:v>88.240832630546151</c:v>
                </c:pt>
                <c:pt idx="12">
                  <c:v>84.080769730663334</c:v>
                </c:pt>
                <c:pt idx="13">
                  <c:v>54.137157325630355</c:v>
                </c:pt>
                <c:pt idx="14">
                  <c:v>68.113211539886919</c:v>
                </c:pt>
                <c:pt idx="15">
                  <c:v>77.357224524198656</c:v>
                </c:pt>
                <c:pt idx="16">
                  <c:v>76.207175476235207</c:v>
                </c:pt>
                <c:pt idx="17">
                  <c:v>97.989706841445653</c:v>
                </c:pt>
                <c:pt idx="18">
                  <c:v>122.37218419922348</c:v>
                </c:pt>
                <c:pt idx="19">
                  <c:v>194.05228754178933</c:v>
                </c:pt>
                <c:pt idx="20">
                  <c:v>303.51671295561442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8-015E-4515-AB76-A102ECC91E3B}"/>
            </c:ext>
          </c:extLst>
        </c:ser>
        <c:ser>
          <c:idx val="60"/>
          <c:order val="60"/>
          <c:spPr>
            <a:ln w="19050" cap="rnd">
              <a:solidFill>
                <a:schemeClr val="accent6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G'!$B$95:$V$95</c:f>
              <c:numCache>
                <c:formatCode>0.00</c:formatCode>
                <c:ptCount val="21"/>
                <c:pt idx="0">
                  <c:v>56</c:v>
                </c:pt>
                <c:pt idx="1">
                  <c:v>57.71576952231591</c:v>
                </c:pt>
                <c:pt idx="2">
                  <c:v>41.433587571476849</c:v>
                </c:pt>
                <c:pt idx="3">
                  <c:v>53.099448786353406</c:v>
                </c:pt>
                <c:pt idx="4">
                  <c:v>56.951298454128576</c:v>
                </c:pt>
                <c:pt idx="5">
                  <c:v>46.923897429403731</c:v>
                </c:pt>
                <c:pt idx="6">
                  <c:v>37.705482612352071</c:v>
                </c:pt>
                <c:pt idx="7">
                  <c:v>41.123939203596045</c:v>
                </c:pt>
                <c:pt idx="8">
                  <c:v>51.216718136308998</c:v>
                </c:pt>
                <c:pt idx="9">
                  <c:v>60.227207760027028</c:v>
                </c:pt>
                <c:pt idx="10">
                  <c:v>63.564581958015339</c:v>
                </c:pt>
                <c:pt idx="11">
                  <c:v>41.557239346014626</c:v>
                </c:pt>
                <c:pt idx="12">
                  <c:v>68.38001488486448</c:v>
                </c:pt>
                <c:pt idx="13">
                  <c:v>79.269584715345047</c:v>
                </c:pt>
                <c:pt idx="14">
                  <c:v>83.516300568622725</c:v>
                </c:pt>
                <c:pt idx="15">
                  <c:v>112.25509447911674</c:v>
                </c:pt>
                <c:pt idx="16">
                  <c:v>127.0278523460801</c:v>
                </c:pt>
                <c:pt idx="17">
                  <c:v>102.93649925088772</c:v>
                </c:pt>
                <c:pt idx="18">
                  <c:v>103.46239558514318</c:v>
                </c:pt>
                <c:pt idx="19">
                  <c:v>118.5783078487396</c:v>
                </c:pt>
                <c:pt idx="20">
                  <c:v>159.8231214156217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9-015E-4515-AB76-A102ECC91E3B}"/>
            </c:ext>
          </c:extLst>
        </c:ser>
        <c:ser>
          <c:idx val="61"/>
          <c:order val="61"/>
          <c:spPr>
            <a:ln w="19050" cap="rnd">
              <a:solidFill>
                <a:schemeClr val="accent6">
                  <a:tint val="8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G'!$B$96:$V$96</c:f>
              <c:numCache>
                <c:formatCode>0.00</c:formatCode>
                <c:ptCount val="21"/>
                <c:pt idx="0">
                  <c:v>56</c:v>
                </c:pt>
                <c:pt idx="1">
                  <c:v>55.077787566664959</c:v>
                </c:pt>
                <c:pt idx="2">
                  <c:v>73.157895945171532</c:v>
                </c:pt>
                <c:pt idx="3">
                  <c:v>72.764715008869686</c:v>
                </c:pt>
                <c:pt idx="4">
                  <c:v>116.02257980850138</c:v>
                </c:pt>
                <c:pt idx="5">
                  <c:v>156.03054035861905</c:v>
                </c:pt>
                <c:pt idx="6">
                  <c:v>190.47027815550726</c:v>
                </c:pt>
                <c:pt idx="7">
                  <c:v>270.05928888990627</c:v>
                </c:pt>
                <c:pt idx="8">
                  <c:v>440.45234345610186</c:v>
                </c:pt>
                <c:pt idx="9">
                  <c:v>359.60750726349522</c:v>
                </c:pt>
                <c:pt idx="10">
                  <c:v>331.82662017473211</c:v>
                </c:pt>
                <c:pt idx="11">
                  <c:v>384.3020959330924</c:v>
                </c:pt>
                <c:pt idx="12">
                  <c:v>393.05506406964281</c:v>
                </c:pt>
                <c:pt idx="13">
                  <c:v>400.90455220310179</c:v>
                </c:pt>
                <c:pt idx="14">
                  <c:v>364.47923964052166</c:v>
                </c:pt>
                <c:pt idx="15">
                  <c:v>345.0936876187908</c:v>
                </c:pt>
                <c:pt idx="16">
                  <c:v>194.02633904220954</c:v>
                </c:pt>
                <c:pt idx="17">
                  <c:v>88.980208201987821</c:v>
                </c:pt>
                <c:pt idx="18">
                  <c:v>70.22664882300721</c:v>
                </c:pt>
                <c:pt idx="19">
                  <c:v>55.601217204015157</c:v>
                </c:pt>
                <c:pt idx="20">
                  <c:v>57.641204639743044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A-015E-4515-AB76-A102ECC91E3B}"/>
            </c:ext>
          </c:extLst>
        </c:ser>
        <c:ser>
          <c:idx val="62"/>
          <c:order val="62"/>
          <c:spPr>
            <a:ln w="19050" cap="rnd">
              <a:solidFill>
                <a:schemeClr val="accent6">
                  <a:tint val="8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G'!$B$97:$V$97</c:f>
              <c:numCache>
                <c:formatCode>0.00</c:formatCode>
                <c:ptCount val="21"/>
                <c:pt idx="0">
                  <c:v>56</c:v>
                </c:pt>
                <c:pt idx="1">
                  <c:v>43.054373311930178</c:v>
                </c:pt>
                <c:pt idx="2">
                  <c:v>48.172730728392025</c:v>
                </c:pt>
                <c:pt idx="3">
                  <c:v>56.387250349826139</c:v>
                </c:pt>
                <c:pt idx="4">
                  <c:v>81.976264406474655</c:v>
                </c:pt>
                <c:pt idx="5">
                  <c:v>74.371345048875256</c:v>
                </c:pt>
                <c:pt idx="6">
                  <c:v>99.778564819410832</c:v>
                </c:pt>
                <c:pt idx="7">
                  <c:v>153.65503924868898</c:v>
                </c:pt>
                <c:pt idx="8">
                  <c:v>214.59080304160091</c:v>
                </c:pt>
                <c:pt idx="9">
                  <c:v>200.86263156687232</c:v>
                </c:pt>
                <c:pt idx="10">
                  <c:v>267.12839002046621</c:v>
                </c:pt>
                <c:pt idx="11">
                  <c:v>379.92826009012492</c:v>
                </c:pt>
                <c:pt idx="12">
                  <c:v>188.2259289427584</c:v>
                </c:pt>
                <c:pt idx="13">
                  <c:v>168.86293725669373</c:v>
                </c:pt>
                <c:pt idx="14">
                  <c:v>229.04376437714433</c:v>
                </c:pt>
                <c:pt idx="15">
                  <c:v>89.489333333893683</c:v>
                </c:pt>
                <c:pt idx="16">
                  <c:v>95.143304632188688</c:v>
                </c:pt>
                <c:pt idx="17">
                  <c:v>71.670075012781311</c:v>
                </c:pt>
                <c:pt idx="18">
                  <c:v>86.409321120904636</c:v>
                </c:pt>
                <c:pt idx="19">
                  <c:v>67.119108836978171</c:v>
                </c:pt>
                <c:pt idx="20">
                  <c:v>96.449828123515573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B-015E-4515-AB76-A102ECC91E3B}"/>
            </c:ext>
          </c:extLst>
        </c:ser>
        <c:ser>
          <c:idx val="63"/>
          <c:order val="63"/>
          <c:spPr>
            <a:ln w="19050" cap="rnd">
              <a:solidFill>
                <a:schemeClr val="accent6">
                  <a:tint val="8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G'!$B$98:$V$98</c:f>
              <c:numCache>
                <c:formatCode>0.00</c:formatCode>
                <c:ptCount val="21"/>
                <c:pt idx="0">
                  <c:v>56</c:v>
                </c:pt>
                <c:pt idx="1">
                  <c:v>56.533025002704051</c:v>
                </c:pt>
                <c:pt idx="2">
                  <c:v>35.138414183861819</c:v>
                </c:pt>
                <c:pt idx="3">
                  <c:v>55.684029638201253</c:v>
                </c:pt>
                <c:pt idx="4">
                  <c:v>61.342313529927139</c:v>
                </c:pt>
                <c:pt idx="5">
                  <c:v>62.121461259567354</c:v>
                </c:pt>
                <c:pt idx="6">
                  <c:v>67.873525072316326</c:v>
                </c:pt>
                <c:pt idx="7">
                  <c:v>88.297216845138692</c:v>
                </c:pt>
                <c:pt idx="8">
                  <c:v>70.056854493900431</c:v>
                </c:pt>
                <c:pt idx="9">
                  <c:v>95.170996281720022</c:v>
                </c:pt>
                <c:pt idx="10">
                  <c:v>116.74604583334717</c:v>
                </c:pt>
                <c:pt idx="11">
                  <c:v>157.72741447392033</c:v>
                </c:pt>
                <c:pt idx="12">
                  <c:v>161.19058679478081</c:v>
                </c:pt>
                <c:pt idx="13">
                  <c:v>185.14655892790853</c:v>
                </c:pt>
                <c:pt idx="14">
                  <c:v>164.98513611285284</c:v>
                </c:pt>
                <c:pt idx="15">
                  <c:v>142.67152204198555</c:v>
                </c:pt>
                <c:pt idx="16">
                  <c:v>126.09184673930733</c:v>
                </c:pt>
                <c:pt idx="17">
                  <c:v>166.95080369958748</c:v>
                </c:pt>
                <c:pt idx="18">
                  <c:v>203.38410877613646</c:v>
                </c:pt>
                <c:pt idx="19">
                  <c:v>226.26036781739134</c:v>
                </c:pt>
                <c:pt idx="20">
                  <c:v>148.15235406430821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C-015E-4515-AB76-A102ECC91E3B}"/>
            </c:ext>
          </c:extLst>
        </c:ser>
        <c:ser>
          <c:idx val="64"/>
          <c:order val="64"/>
          <c:spPr>
            <a:ln w="19050" cap="rnd">
              <a:solidFill>
                <a:schemeClr val="accent6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G'!$B$99:$V$99</c:f>
              <c:numCache>
                <c:formatCode>0.00</c:formatCode>
                <c:ptCount val="21"/>
                <c:pt idx="0">
                  <c:v>56</c:v>
                </c:pt>
                <c:pt idx="1">
                  <c:v>101.18692017807069</c:v>
                </c:pt>
                <c:pt idx="2">
                  <c:v>89.544655034490134</c:v>
                </c:pt>
                <c:pt idx="3">
                  <c:v>87.085136255093929</c:v>
                </c:pt>
                <c:pt idx="4">
                  <c:v>123.16820684299537</c:v>
                </c:pt>
                <c:pt idx="5">
                  <c:v>139.9149373925566</c:v>
                </c:pt>
                <c:pt idx="6">
                  <c:v>143.90768596198527</c:v>
                </c:pt>
                <c:pt idx="7">
                  <c:v>139.74786076614424</c:v>
                </c:pt>
                <c:pt idx="8">
                  <c:v>206.35560370664606</c:v>
                </c:pt>
                <c:pt idx="9">
                  <c:v>295.29009733596286</c:v>
                </c:pt>
                <c:pt idx="10">
                  <c:v>375.76882150326122</c:v>
                </c:pt>
                <c:pt idx="11">
                  <c:v>369.33115199814932</c:v>
                </c:pt>
                <c:pt idx="12">
                  <c:v>500</c:v>
                </c:pt>
                <c:pt idx="13">
                  <c:v>500</c:v>
                </c:pt>
                <c:pt idx="14">
                  <c:v>286.29687894422057</c:v>
                </c:pt>
                <c:pt idx="15">
                  <c:v>235.07683798980852</c:v>
                </c:pt>
                <c:pt idx="16">
                  <c:v>289.00887087237226</c:v>
                </c:pt>
                <c:pt idx="17">
                  <c:v>327.34630408270391</c:v>
                </c:pt>
                <c:pt idx="18">
                  <c:v>289.50150287894803</c:v>
                </c:pt>
                <c:pt idx="19">
                  <c:v>403.57886608865084</c:v>
                </c:pt>
                <c:pt idx="20">
                  <c:v>483.99998910679454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D-015E-4515-AB76-A102ECC91E3B}"/>
            </c:ext>
          </c:extLst>
        </c:ser>
        <c:ser>
          <c:idx val="65"/>
          <c:order val="65"/>
          <c:spPr>
            <a:ln w="19050" cap="rnd">
              <a:solidFill>
                <a:schemeClr val="accent6">
                  <a:tint val="7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G'!$B$100:$V$100</c:f>
              <c:numCache>
                <c:formatCode>0.00</c:formatCode>
                <c:ptCount val="21"/>
                <c:pt idx="0">
                  <c:v>56</c:v>
                </c:pt>
                <c:pt idx="1">
                  <c:v>78.730935496580742</c:v>
                </c:pt>
                <c:pt idx="2">
                  <c:v>112.77551092059308</c:v>
                </c:pt>
                <c:pt idx="3">
                  <c:v>126.32877115508413</c:v>
                </c:pt>
                <c:pt idx="4">
                  <c:v>140.8898777288185</c:v>
                </c:pt>
                <c:pt idx="5">
                  <c:v>126.82242371179277</c:v>
                </c:pt>
                <c:pt idx="6">
                  <c:v>70.062269430836508</c:v>
                </c:pt>
                <c:pt idx="7">
                  <c:v>69.368499196752452</c:v>
                </c:pt>
                <c:pt idx="8">
                  <c:v>68.649858506837305</c:v>
                </c:pt>
                <c:pt idx="9">
                  <c:v>46.818550944566205</c:v>
                </c:pt>
                <c:pt idx="10">
                  <c:v>43.701489643884038</c:v>
                </c:pt>
                <c:pt idx="11">
                  <c:v>37.002918454444483</c:v>
                </c:pt>
                <c:pt idx="12">
                  <c:v>52.126188038910037</c:v>
                </c:pt>
                <c:pt idx="13">
                  <c:v>76.335987465643953</c:v>
                </c:pt>
                <c:pt idx="14">
                  <c:v>59.28590040861021</c:v>
                </c:pt>
                <c:pt idx="15">
                  <c:v>77.324270586905186</c:v>
                </c:pt>
                <c:pt idx="16">
                  <c:v>61.781329556348823</c:v>
                </c:pt>
                <c:pt idx="17">
                  <c:v>56.241497109662298</c:v>
                </c:pt>
                <c:pt idx="18">
                  <c:v>79.279454481956947</c:v>
                </c:pt>
                <c:pt idx="19">
                  <c:v>99.325863210048567</c:v>
                </c:pt>
                <c:pt idx="20">
                  <c:v>80.098744300566665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E-015E-4515-AB76-A102ECC91E3B}"/>
            </c:ext>
          </c:extLst>
        </c:ser>
        <c:ser>
          <c:idx val="66"/>
          <c:order val="66"/>
          <c:spPr>
            <a:ln w="19050" cap="rnd">
              <a:solidFill>
                <a:schemeClr val="accent6">
                  <a:tint val="7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G'!$B$101:$V$101</c:f>
              <c:numCache>
                <c:formatCode>0.00</c:formatCode>
                <c:ptCount val="21"/>
                <c:pt idx="0">
                  <c:v>56</c:v>
                </c:pt>
                <c:pt idx="1">
                  <c:v>89.260175986985814</c:v>
                </c:pt>
                <c:pt idx="2">
                  <c:v>43.820786416079414</c:v>
                </c:pt>
                <c:pt idx="3">
                  <c:v>39.92741045330726</c:v>
                </c:pt>
                <c:pt idx="4">
                  <c:v>45.424676971688889</c:v>
                </c:pt>
                <c:pt idx="5">
                  <c:v>43.127035921411057</c:v>
                </c:pt>
                <c:pt idx="6">
                  <c:v>65.337268302309781</c:v>
                </c:pt>
                <c:pt idx="7">
                  <c:v>64.531201190642747</c:v>
                </c:pt>
                <c:pt idx="8">
                  <c:v>59.686068905261358</c:v>
                </c:pt>
                <c:pt idx="9">
                  <c:v>51.004369761795097</c:v>
                </c:pt>
                <c:pt idx="10">
                  <c:v>61.875584389321759</c:v>
                </c:pt>
                <c:pt idx="11">
                  <c:v>71.866405009528521</c:v>
                </c:pt>
                <c:pt idx="12">
                  <c:v>63.848152508015019</c:v>
                </c:pt>
                <c:pt idx="13">
                  <c:v>42.559191646054572</c:v>
                </c:pt>
                <c:pt idx="14">
                  <c:v>24.869657341704219</c:v>
                </c:pt>
                <c:pt idx="15">
                  <c:v>39.673607663887481</c:v>
                </c:pt>
                <c:pt idx="16">
                  <c:v>51.951340473194996</c:v>
                </c:pt>
                <c:pt idx="17">
                  <c:v>43.223428071109346</c:v>
                </c:pt>
                <c:pt idx="18">
                  <c:v>55.498477513264476</c:v>
                </c:pt>
                <c:pt idx="19">
                  <c:v>51.810199092535896</c:v>
                </c:pt>
                <c:pt idx="20">
                  <c:v>54.277119426225667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AF-015E-4515-AB76-A102ECC91E3B}"/>
            </c:ext>
          </c:extLst>
        </c:ser>
        <c:ser>
          <c:idx val="67"/>
          <c:order val="67"/>
          <c:spPr>
            <a:ln w="19050" cap="rnd">
              <a:solidFill>
                <a:schemeClr val="accent6">
                  <a:tint val="7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G'!$B$102:$V$102</c:f>
              <c:numCache>
                <c:formatCode>0.00</c:formatCode>
                <c:ptCount val="21"/>
                <c:pt idx="0">
                  <c:v>56</c:v>
                </c:pt>
                <c:pt idx="1">
                  <c:v>48.667414413962248</c:v>
                </c:pt>
                <c:pt idx="2">
                  <c:v>72.60168147449231</c:v>
                </c:pt>
                <c:pt idx="3">
                  <c:v>97.983411301059917</c:v>
                </c:pt>
                <c:pt idx="4">
                  <c:v>113.51966651953046</c:v>
                </c:pt>
                <c:pt idx="5">
                  <c:v>159.54889410195779</c:v>
                </c:pt>
                <c:pt idx="6">
                  <c:v>147.00968574942726</c:v>
                </c:pt>
                <c:pt idx="7">
                  <c:v>89.310681318160988</c:v>
                </c:pt>
                <c:pt idx="8">
                  <c:v>110.51046929845617</c:v>
                </c:pt>
                <c:pt idx="9">
                  <c:v>71.111993394713025</c:v>
                </c:pt>
                <c:pt idx="10">
                  <c:v>103.08314115994349</c:v>
                </c:pt>
                <c:pt idx="11">
                  <c:v>103.99322612589587</c:v>
                </c:pt>
                <c:pt idx="12">
                  <c:v>126.01232686681303</c:v>
                </c:pt>
                <c:pt idx="13">
                  <c:v>82.55038629954349</c:v>
                </c:pt>
                <c:pt idx="14">
                  <c:v>123.83234464149224</c:v>
                </c:pt>
                <c:pt idx="15">
                  <c:v>172.45213422120702</c:v>
                </c:pt>
                <c:pt idx="16">
                  <c:v>199.49972015137359</c:v>
                </c:pt>
                <c:pt idx="17">
                  <c:v>146.4969855378265</c:v>
                </c:pt>
                <c:pt idx="18">
                  <c:v>86.998202131565591</c:v>
                </c:pt>
                <c:pt idx="19">
                  <c:v>122.18823055648693</c:v>
                </c:pt>
                <c:pt idx="20">
                  <c:v>134.98657096815333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0-015E-4515-AB76-A102ECC91E3B}"/>
            </c:ext>
          </c:extLst>
        </c:ser>
        <c:ser>
          <c:idx val="68"/>
          <c:order val="68"/>
          <c:spPr>
            <a:ln w="19050" cap="rnd">
              <a:solidFill>
                <a:schemeClr val="accent6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G'!$B$103:$V$103</c:f>
              <c:numCache>
                <c:formatCode>0.00</c:formatCode>
                <c:ptCount val="21"/>
                <c:pt idx="0">
                  <c:v>56</c:v>
                </c:pt>
                <c:pt idx="1">
                  <c:v>98.747757869767042</c:v>
                </c:pt>
                <c:pt idx="2">
                  <c:v>120.75783991069856</c:v>
                </c:pt>
                <c:pt idx="3">
                  <c:v>175.9392246568126</c:v>
                </c:pt>
                <c:pt idx="4">
                  <c:v>86.37737436889941</c:v>
                </c:pt>
                <c:pt idx="5">
                  <c:v>103.48107068670816</c:v>
                </c:pt>
                <c:pt idx="6">
                  <c:v>107.42701960302124</c:v>
                </c:pt>
                <c:pt idx="7">
                  <c:v>178.22331540970998</c:v>
                </c:pt>
                <c:pt idx="8">
                  <c:v>173.43201003985553</c:v>
                </c:pt>
                <c:pt idx="9">
                  <c:v>228.84648663673249</c:v>
                </c:pt>
                <c:pt idx="10">
                  <c:v>388.09921860752081</c:v>
                </c:pt>
                <c:pt idx="11">
                  <c:v>496.300797722504</c:v>
                </c:pt>
                <c:pt idx="12">
                  <c:v>500</c:v>
                </c:pt>
                <c:pt idx="13">
                  <c:v>500</c:v>
                </c:pt>
                <c:pt idx="14">
                  <c:v>395.37150149464424</c:v>
                </c:pt>
                <c:pt idx="15">
                  <c:v>421.06862697093567</c:v>
                </c:pt>
                <c:pt idx="16">
                  <c:v>500</c:v>
                </c:pt>
                <c:pt idx="17">
                  <c:v>500</c:v>
                </c:pt>
                <c:pt idx="18">
                  <c:v>307.6971422071797</c:v>
                </c:pt>
                <c:pt idx="19">
                  <c:v>386.58308999208566</c:v>
                </c:pt>
                <c:pt idx="20">
                  <c:v>391.11695429850568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1-015E-4515-AB76-A102ECC91E3B}"/>
            </c:ext>
          </c:extLst>
        </c:ser>
        <c:ser>
          <c:idx val="69"/>
          <c:order val="69"/>
          <c:spPr>
            <a:ln w="19050" cap="rnd">
              <a:solidFill>
                <a:schemeClr val="accent6">
                  <a:tint val="7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G'!$B$104:$V$104</c:f>
              <c:numCache>
                <c:formatCode>0.00</c:formatCode>
                <c:ptCount val="21"/>
                <c:pt idx="0">
                  <c:v>56</c:v>
                </c:pt>
                <c:pt idx="1">
                  <c:v>76.455822022975298</c:v>
                </c:pt>
                <c:pt idx="2">
                  <c:v>79.160268353006416</c:v>
                </c:pt>
                <c:pt idx="3">
                  <c:v>73.51942659647078</c:v>
                </c:pt>
                <c:pt idx="4">
                  <c:v>78.459541645715433</c:v>
                </c:pt>
                <c:pt idx="5">
                  <c:v>63.783594385312945</c:v>
                </c:pt>
                <c:pt idx="6">
                  <c:v>58.314800074621473</c:v>
                </c:pt>
                <c:pt idx="7">
                  <c:v>58.85437407250361</c:v>
                </c:pt>
                <c:pt idx="8">
                  <c:v>59.228705037153276</c:v>
                </c:pt>
                <c:pt idx="9">
                  <c:v>74.615175736701332</c:v>
                </c:pt>
                <c:pt idx="10">
                  <c:v>106.42326731219589</c:v>
                </c:pt>
                <c:pt idx="11">
                  <c:v>82.643536992696752</c:v>
                </c:pt>
                <c:pt idx="12">
                  <c:v>90.006134664742333</c:v>
                </c:pt>
                <c:pt idx="13">
                  <c:v>82.298750706766626</c:v>
                </c:pt>
                <c:pt idx="14">
                  <c:v>72.93274561421984</c:v>
                </c:pt>
                <c:pt idx="15">
                  <c:v>88.21636582972512</c:v>
                </c:pt>
                <c:pt idx="16">
                  <c:v>107.24460686749262</c:v>
                </c:pt>
                <c:pt idx="17">
                  <c:v>133.48664030920119</c:v>
                </c:pt>
                <c:pt idx="18">
                  <c:v>166.63861362906286</c:v>
                </c:pt>
                <c:pt idx="19">
                  <c:v>240.24183217677069</c:v>
                </c:pt>
                <c:pt idx="20">
                  <c:v>185.15027270989839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2-015E-4515-AB76-A102ECC91E3B}"/>
            </c:ext>
          </c:extLst>
        </c:ser>
        <c:ser>
          <c:idx val="70"/>
          <c:order val="70"/>
          <c:spPr>
            <a:ln w="19050" cap="rnd">
              <a:solidFill>
                <a:schemeClr val="accent6">
                  <a:tint val="7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G'!$B$105:$V$105</c:f>
              <c:numCache>
                <c:formatCode>0.00</c:formatCode>
                <c:ptCount val="21"/>
                <c:pt idx="0">
                  <c:v>56</c:v>
                </c:pt>
                <c:pt idx="1">
                  <c:v>55.392143146761505</c:v>
                </c:pt>
                <c:pt idx="2">
                  <c:v>53.839751790171171</c:v>
                </c:pt>
                <c:pt idx="3">
                  <c:v>76.102646651357446</c:v>
                </c:pt>
                <c:pt idx="4">
                  <c:v>86.765008598943169</c:v>
                </c:pt>
                <c:pt idx="5">
                  <c:v>26.27931161856052</c:v>
                </c:pt>
                <c:pt idx="6">
                  <c:v>31.726513102959416</c:v>
                </c:pt>
                <c:pt idx="7">
                  <c:v>30.627891908928373</c:v>
                </c:pt>
                <c:pt idx="8">
                  <c:v>24.47332928934355</c:v>
                </c:pt>
                <c:pt idx="9">
                  <c:v>31.780914577797738</c:v>
                </c:pt>
                <c:pt idx="10">
                  <c:v>23.44233802698794</c:v>
                </c:pt>
                <c:pt idx="11">
                  <c:v>42.85020646131003</c:v>
                </c:pt>
                <c:pt idx="12">
                  <c:v>59.225788802580993</c:v>
                </c:pt>
                <c:pt idx="13">
                  <c:v>49.339764831992284</c:v>
                </c:pt>
                <c:pt idx="14">
                  <c:v>34.315728865166299</c:v>
                </c:pt>
                <c:pt idx="15">
                  <c:v>25.194709448631315</c:v>
                </c:pt>
                <c:pt idx="16">
                  <c:v>28.402732203463675</c:v>
                </c:pt>
                <c:pt idx="17">
                  <c:v>36.7815819328098</c:v>
                </c:pt>
                <c:pt idx="18">
                  <c:v>39.894621966570163</c:v>
                </c:pt>
                <c:pt idx="19">
                  <c:v>27.188214998257067</c:v>
                </c:pt>
                <c:pt idx="20">
                  <c:v>24.442614268012719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3-015E-4515-AB76-A102ECC91E3B}"/>
            </c:ext>
          </c:extLst>
        </c:ser>
        <c:ser>
          <c:idx val="71"/>
          <c:order val="71"/>
          <c:spPr>
            <a:ln w="19050" cap="rnd">
              <a:solidFill>
                <a:schemeClr val="accent6">
                  <a:tint val="7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G'!$B$106:$V$106</c:f>
              <c:numCache>
                <c:formatCode>0.00</c:formatCode>
                <c:ptCount val="21"/>
                <c:pt idx="0">
                  <c:v>56</c:v>
                </c:pt>
                <c:pt idx="1">
                  <c:v>60.149214892407088</c:v>
                </c:pt>
                <c:pt idx="2">
                  <c:v>35.885752297000742</c:v>
                </c:pt>
                <c:pt idx="3">
                  <c:v>41.081981675046165</c:v>
                </c:pt>
                <c:pt idx="4">
                  <c:v>27.379365611170648</c:v>
                </c:pt>
                <c:pt idx="5">
                  <c:v>21.748357891268796</c:v>
                </c:pt>
                <c:pt idx="6">
                  <c:v>23.065805796215052</c:v>
                </c:pt>
                <c:pt idx="7">
                  <c:v>24.442325501783099</c:v>
                </c:pt>
                <c:pt idx="8">
                  <c:v>30.940968128017985</c:v>
                </c:pt>
                <c:pt idx="9">
                  <c:v>32.408575390182392</c:v>
                </c:pt>
                <c:pt idx="10">
                  <c:v>43.268981381250079</c:v>
                </c:pt>
                <c:pt idx="11">
                  <c:v>43.485552977069332</c:v>
                </c:pt>
                <c:pt idx="12">
                  <c:v>46.08827906574264</c:v>
                </c:pt>
                <c:pt idx="13">
                  <c:v>63.535875844142538</c:v>
                </c:pt>
                <c:pt idx="14">
                  <c:v>56.896508720043414</c:v>
                </c:pt>
                <c:pt idx="15">
                  <c:v>44.716995135456756</c:v>
                </c:pt>
                <c:pt idx="16">
                  <c:v>56.043142170422811</c:v>
                </c:pt>
                <c:pt idx="17">
                  <c:v>55.729148671848222</c:v>
                </c:pt>
                <c:pt idx="18">
                  <c:v>48.698019834131223</c:v>
                </c:pt>
                <c:pt idx="19">
                  <c:v>49.604647439041855</c:v>
                </c:pt>
                <c:pt idx="20">
                  <c:v>46.187570693366709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4-015E-4515-AB76-A102ECC91E3B}"/>
            </c:ext>
          </c:extLst>
        </c:ser>
        <c:ser>
          <c:idx val="72"/>
          <c:order val="72"/>
          <c:spPr>
            <a:ln w="19050" cap="rnd">
              <a:solidFill>
                <a:schemeClr val="accent6">
                  <a:tint val="6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G'!$B$107:$V$107</c:f>
              <c:numCache>
                <c:formatCode>0.00</c:formatCode>
                <c:ptCount val="21"/>
                <c:pt idx="0">
                  <c:v>56</c:v>
                </c:pt>
                <c:pt idx="1">
                  <c:v>25.707653812219135</c:v>
                </c:pt>
                <c:pt idx="2">
                  <c:v>31.428596141244181</c:v>
                </c:pt>
                <c:pt idx="3">
                  <c:v>16.653216494648397</c:v>
                </c:pt>
                <c:pt idx="4">
                  <c:v>22.061061653398649</c:v>
                </c:pt>
                <c:pt idx="5">
                  <c:v>14.804302419082173</c:v>
                </c:pt>
                <c:pt idx="6">
                  <c:v>17.709135314578432</c:v>
                </c:pt>
                <c:pt idx="7">
                  <c:v>16.165098297468134</c:v>
                </c:pt>
                <c:pt idx="8">
                  <c:v>21.021378542200011</c:v>
                </c:pt>
                <c:pt idx="9">
                  <c:v>23.107984820028101</c:v>
                </c:pt>
                <c:pt idx="10">
                  <c:v>23.645790991030712</c:v>
                </c:pt>
                <c:pt idx="11">
                  <c:v>34.933887465597238</c:v>
                </c:pt>
                <c:pt idx="12">
                  <c:v>26.046069632567409</c:v>
                </c:pt>
                <c:pt idx="13">
                  <c:v>22.300541983034414</c:v>
                </c:pt>
                <c:pt idx="14">
                  <c:v>36.546537658007026</c:v>
                </c:pt>
                <c:pt idx="15">
                  <c:v>54.361845775453759</c:v>
                </c:pt>
                <c:pt idx="16">
                  <c:v>65.758312400728443</c:v>
                </c:pt>
                <c:pt idx="17">
                  <c:v>74.014826950476248</c:v>
                </c:pt>
                <c:pt idx="18">
                  <c:v>79.044239016982203</c:v>
                </c:pt>
                <c:pt idx="19">
                  <c:v>81.730615133697171</c:v>
                </c:pt>
                <c:pt idx="20">
                  <c:v>61.032656272102628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5-015E-4515-AB76-A102ECC91E3B}"/>
            </c:ext>
          </c:extLst>
        </c:ser>
        <c:ser>
          <c:idx val="73"/>
          <c:order val="73"/>
          <c:spPr>
            <a:ln w="19050" cap="rnd">
              <a:solidFill>
                <a:schemeClr val="accent6">
                  <a:tint val="6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G'!$B$108:$V$108</c:f>
              <c:numCache>
                <c:formatCode>0.00</c:formatCode>
                <c:ptCount val="21"/>
                <c:pt idx="0">
                  <c:v>56</c:v>
                </c:pt>
                <c:pt idx="1">
                  <c:v>56.943128512724243</c:v>
                </c:pt>
                <c:pt idx="2">
                  <c:v>61.651893618973006</c:v>
                </c:pt>
                <c:pt idx="3">
                  <c:v>56.297882617039022</c:v>
                </c:pt>
                <c:pt idx="4">
                  <c:v>87.097562289707668</c:v>
                </c:pt>
                <c:pt idx="5">
                  <c:v>63.940067717259737</c:v>
                </c:pt>
                <c:pt idx="6">
                  <c:v>39.856165379379782</c:v>
                </c:pt>
                <c:pt idx="7">
                  <c:v>42.952929240109825</c:v>
                </c:pt>
                <c:pt idx="8">
                  <c:v>53.780716611563321</c:v>
                </c:pt>
                <c:pt idx="9">
                  <c:v>60.54822022795387</c:v>
                </c:pt>
                <c:pt idx="10">
                  <c:v>60.591209159872648</c:v>
                </c:pt>
                <c:pt idx="11">
                  <c:v>81.200743280182451</c:v>
                </c:pt>
                <c:pt idx="12">
                  <c:v>76.37211131712823</c:v>
                </c:pt>
                <c:pt idx="13">
                  <c:v>92.702907967334752</c:v>
                </c:pt>
                <c:pt idx="14">
                  <c:v>80.226966150767893</c:v>
                </c:pt>
                <c:pt idx="15">
                  <c:v>84.3046995150616</c:v>
                </c:pt>
                <c:pt idx="16">
                  <c:v>134.29540463540911</c:v>
                </c:pt>
                <c:pt idx="17">
                  <c:v>139.69594674387176</c:v>
                </c:pt>
                <c:pt idx="18">
                  <c:v>168.20915482370199</c:v>
                </c:pt>
                <c:pt idx="19">
                  <c:v>159.88127707048966</c:v>
                </c:pt>
                <c:pt idx="20">
                  <c:v>189.73208464808292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6-015E-4515-AB76-A102ECC91E3B}"/>
            </c:ext>
          </c:extLst>
        </c:ser>
        <c:ser>
          <c:idx val="74"/>
          <c:order val="74"/>
          <c:spPr>
            <a:ln w="19050" cap="rnd">
              <a:solidFill>
                <a:schemeClr val="accent6">
                  <a:tint val="6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G'!$B$109:$V$109</c:f>
              <c:numCache>
                <c:formatCode>0.00</c:formatCode>
                <c:ptCount val="21"/>
                <c:pt idx="0">
                  <c:v>56</c:v>
                </c:pt>
                <c:pt idx="1">
                  <c:v>61.880652633954512</c:v>
                </c:pt>
                <c:pt idx="2">
                  <c:v>98.801134809933714</c:v>
                </c:pt>
                <c:pt idx="3">
                  <c:v>126.6666147945527</c:v>
                </c:pt>
                <c:pt idx="4">
                  <c:v>110.72381193991848</c:v>
                </c:pt>
                <c:pt idx="5">
                  <c:v>118.06502704014049</c:v>
                </c:pt>
                <c:pt idx="6">
                  <c:v>115.27028273771613</c:v>
                </c:pt>
                <c:pt idx="7">
                  <c:v>146.32716937438641</c:v>
                </c:pt>
                <c:pt idx="8">
                  <c:v>135.5383077389418</c:v>
                </c:pt>
                <c:pt idx="9">
                  <c:v>179.73436549016202</c:v>
                </c:pt>
                <c:pt idx="10">
                  <c:v>233.124723873763</c:v>
                </c:pt>
                <c:pt idx="11">
                  <c:v>361.62630268954473</c:v>
                </c:pt>
                <c:pt idx="12">
                  <c:v>243.72408573193525</c:v>
                </c:pt>
                <c:pt idx="13">
                  <c:v>267.32267886948188</c:v>
                </c:pt>
                <c:pt idx="14">
                  <c:v>393.9593465285908</c:v>
                </c:pt>
                <c:pt idx="15">
                  <c:v>500</c:v>
                </c:pt>
                <c:pt idx="16">
                  <c:v>500</c:v>
                </c:pt>
                <c:pt idx="17">
                  <c:v>500</c:v>
                </c:pt>
                <c:pt idx="18">
                  <c:v>500</c:v>
                </c:pt>
                <c:pt idx="19">
                  <c:v>500</c:v>
                </c:pt>
                <c:pt idx="20">
                  <c:v>268.13182729250627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7-015E-4515-AB76-A102ECC91E3B}"/>
            </c:ext>
          </c:extLst>
        </c:ser>
        <c:ser>
          <c:idx val="75"/>
          <c:order val="75"/>
          <c:spPr>
            <a:ln w="19050" cap="rnd">
              <a:solidFill>
                <a:schemeClr val="accent6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G'!$B$110:$V$110</c:f>
              <c:numCache>
                <c:formatCode>0.00</c:formatCode>
                <c:ptCount val="21"/>
                <c:pt idx="0">
                  <c:v>56</c:v>
                </c:pt>
                <c:pt idx="1">
                  <c:v>88.100073160628426</c:v>
                </c:pt>
                <c:pt idx="2">
                  <c:v>75.238279438025415</c:v>
                </c:pt>
                <c:pt idx="3">
                  <c:v>101.59868494680096</c:v>
                </c:pt>
                <c:pt idx="4">
                  <c:v>89.260957680078249</c:v>
                </c:pt>
                <c:pt idx="5">
                  <c:v>101.46074129336969</c:v>
                </c:pt>
                <c:pt idx="6">
                  <c:v>107.34930394036347</c:v>
                </c:pt>
                <c:pt idx="7">
                  <c:v>78.829275963632028</c:v>
                </c:pt>
                <c:pt idx="8">
                  <c:v>107.14057852021585</c:v>
                </c:pt>
                <c:pt idx="9">
                  <c:v>72.108217031756624</c:v>
                </c:pt>
                <c:pt idx="10">
                  <c:v>105.57898071650997</c:v>
                </c:pt>
                <c:pt idx="11">
                  <c:v>77.545196740344977</c:v>
                </c:pt>
                <c:pt idx="12">
                  <c:v>119.06231521273833</c:v>
                </c:pt>
                <c:pt idx="13">
                  <c:v>195.33860729794031</c:v>
                </c:pt>
                <c:pt idx="14">
                  <c:v>198.04807470904674</c:v>
                </c:pt>
                <c:pt idx="15">
                  <c:v>164.47839369506323</c:v>
                </c:pt>
                <c:pt idx="16">
                  <c:v>99.974622878144729</c:v>
                </c:pt>
                <c:pt idx="17">
                  <c:v>124.73169545655728</c:v>
                </c:pt>
                <c:pt idx="18">
                  <c:v>145.24256366571316</c:v>
                </c:pt>
                <c:pt idx="19">
                  <c:v>205.65869364761897</c:v>
                </c:pt>
                <c:pt idx="20">
                  <c:v>266.16627462456171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8-015E-4515-AB76-A102ECC91E3B}"/>
            </c:ext>
          </c:extLst>
        </c:ser>
        <c:ser>
          <c:idx val="76"/>
          <c:order val="76"/>
          <c:spPr>
            <a:ln w="19050" cap="rnd">
              <a:solidFill>
                <a:schemeClr val="accent6">
                  <a:tint val="6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G'!$B$111:$V$111</c:f>
              <c:numCache>
                <c:formatCode>0.00</c:formatCode>
                <c:ptCount val="21"/>
                <c:pt idx="0">
                  <c:v>56</c:v>
                </c:pt>
                <c:pt idx="1">
                  <c:v>36.287654492275379</c:v>
                </c:pt>
                <c:pt idx="2">
                  <c:v>31.867626843255547</c:v>
                </c:pt>
                <c:pt idx="3">
                  <c:v>35.353286658944477</c:v>
                </c:pt>
                <c:pt idx="4">
                  <c:v>41.027462224238889</c:v>
                </c:pt>
                <c:pt idx="5">
                  <c:v>55.56198634862244</c:v>
                </c:pt>
                <c:pt idx="6">
                  <c:v>88.863458348869273</c:v>
                </c:pt>
                <c:pt idx="7">
                  <c:v>88.536201173270257</c:v>
                </c:pt>
                <c:pt idx="8">
                  <c:v>86.201664144627429</c:v>
                </c:pt>
                <c:pt idx="9">
                  <c:v>106.44340860033546</c:v>
                </c:pt>
                <c:pt idx="10">
                  <c:v>176.93967968147803</c:v>
                </c:pt>
                <c:pt idx="11">
                  <c:v>197.7883226869032</c:v>
                </c:pt>
                <c:pt idx="12">
                  <c:v>309.27906730523949</c:v>
                </c:pt>
                <c:pt idx="13">
                  <c:v>292.5615040350977</c:v>
                </c:pt>
                <c:pt idx="14">
                  <c:v>372.2092103980097</c:v>
                </c:pt>
                <c:pt idx="15">
                  <c:v>361.21987687270149</c:v>
                </c:pt>
                <c:pt idx="16">
                  <c:v>302.42677301201326</c:v>
                </c:pt>
                <c:pt idx="17">
                  <c:v>297.11729922298116</c:v>
                </c:pt>
                <c:pt idx="18">
                  <c:v>444.72089874014932</c:v>
                </c:pt>
                <c:pt idx="19">
                  <c:v>500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9-015E-4515-AB76-A102ECC91E3B}"/>
            </c:ext>
          </c:extLst>
        </c:ser>
        <c:ser>
          <c:idx val="77"/>
          <c:order val="77"/>
          <c:spPr>
            <a:ln w="19050" cap="rnd">
              <a:solidFill>
                <a:schemeClr val="accent6">
                  <a:tint val="6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G'!$B$112:$V$112</c:f>
              <c:numCache>
                <c:formatCode>0.00</c:formatCode>
                <c:ptCount val="21"/>
                <c:pt idx="0">
                  <c:v>56</c:v>
                </c:pt>
                <c:pt idx="1">
                  <c:v>82.005574045737873</c:v>
                </c:pt>
                <c:pt idx="2">
                  <c:v>51.193141023735052</c:v>
                </c:pt>
                <c:pt idx="3">
                  <c:v>62.204732954524211</c:v>
                </c:pt>
                <c:pt idx="4">
                  <c:v>91.327354335387341</c:v>
                </c:pt>
                <c:pt idx="5">
                  <c:v>131.12805261934122</c:v>
                </c:pt>
                <c:pt idx="6">
                  <c:v>157.50466925690688</c:v>
                </c:pt>
                <c:pt idx="7">
                  <c:v>189.68555547802822</c:v>
                </c:pt>
                <c:pt idx="8">
                  <c:v>173.01874131861035</c:v>
                </c:pt>
                <c:pt idx="9">
                  <c:v>261.46035890015145</c:v>
                </c:pt>
                <c:pt idx="10">
                  <c:v>302.57249418742816</c:v>
                </c:pt>
                <c:pt idx="11">
                  <c:v>500</c:v>
                </c:pt>
                <c:pt idx="12">
                  <c:v>313.83718173432425</c:v>
                </c:pt>
                <c:pt idx="13">
                  <c:v>433.05432223971411</c:v>
                </c:pt>
                <c:pt idx="14">
                  <c:v>459.20529495355242</c:v>
                </c:pt>
                <c:pt idx="15">
                  <c:v>429.15501166040468</c:v>
                </c:pt>
                <c:pt idx="16">
                  <c:v>297.325466430392</c:v>
                </c:pt>
                <c:pt idx="17">
                  <c:v>209.05715362162184</c:v>
                </c:pt>
                <c:pt idx="18">
                  <c:v>228.31437503349102</c:v>
                </c:pt>
                <c:pt idx="19">
                  <c:v>300.87848891975767</c:v>
                </c:pt>
                <c:pt idx="20">
                  <c:v>308.29939954980051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A-015E-4515-AB76-A102ECC91E3B}"/>
            </c:ext>
          </c:extLst>
        </c:ser>
        <c:ser>
          <c:idx val="78"/>
          <c:order val="78"/>
          <c:spPr>
            <a:ln w="19050" cap="rnd">
              <a:solidFill>
                <a:schemeClr val="accent6">
                  <a:tint val="6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G'!$B$113:$V$113</c:f>
              <c:numCache>
                <c:formatCode>0.00</c:formatCode>
                <c:ptCount val="21"/>
                <c:pt idx="0">
                  <c:v>56</c:v>
                </c:pt>
                <c:pt idx="1">
                  <c:v>42.478758060590394</c:v>
                </c:pt>
                <c:pt idx="2">
                  <c:v>72.472555826904681</c:v>
                </c:pt>
                <c:pt idx="3">
                  <c:v>81.518960840049147</c:v>
                </c:pt>
                <c:pt idx="4">
                  <c:v>78.676857752715293</c:v>
                </c:pt>
                <c:pt idx="5">
                  <c:v>60.183058558072887</c:v>
                </c:pt>
                <c:pt idx="6">
                  <c:v>86.985967333452805</c:v>
                </c:pt>
                <c:pt idx="7">
                  <c:v>74.15993481772756</c:v>
                </c:pt>
                <c:pt idx="8">
                  <c:v>107.7386241779912</c:v>
                </c:pt>
                <c:pt idx="9">
                  <c:v>111.76721961736797</c:v>
                </c:pt>
                <c:pt idx="10">
                  <c:v>131.12944776607432</c:v>
                </c:pt>
                <c:pt idx="11">
                  <c:v>181.19083105203651</c:v>
                </c:pt>
                <c:pt idx="12">
                  <c:v>116.43493720679405</c:v>
                </c:pt>
                <c:pt idx="13">
                  <c:v>177.23932228666652</c:v>
                </c:pt>
                <c:pt idx="14">
                  <c:v>162.21910704155678</c:v>
                </c:pt>
                <c:pt idx="15">
                  <c:v>89.275320460910805</c:v>
                </c:pt>
                <c:pt idx="16">
                  <c:v>132.86162644865959</c:v>
                </c:pt>
                <c:pt idx="17">
                  <c:v>195.19359830033551</c:v>
                </c:pt>
                <c:pt idx="18">
                  <c:v>212.90703463540152</c:v>
                </c:pt>
                <c:pt idx="19">
                  <c:v>274.48219454004442</c:v>
                </c:pt>
                <c:pt idx="20">
                  <c:v>301.43748630961392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B-015E-4515-AB76-A102ECC91E3B}"/>
            </c:ext>
          </c:extLst>
        </c:ser>
        <c:ser>
          <c:idx val="79"/>
          <c:order val="79"/>
          <c:spPr>
            <a:ln w="19050" cap="rnd">
              <a:solidFill>
                <a:schemeClr val="accent6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G'!$B$114:$V$114</c:f>
              <c:numCache>
                <c:formatCode>0.00</c:formatCode>
                <c:ptCount val="21"/>
                <c:pt idx="0">
                  <c:v>56</c:v>
                </c:pt>
                <c:pt idx="1">
                  <c:v>50.419080064911896</c:v>
                </c:pt>
                <c:pt idx="2">
                  <c:v>34.904868497170384</c:v>
                </c:pt>
                <c:pt idx="3">
                  <c:v>41.889423494880788</c:v>
                </c:pt>
                <c:pt idx="4">
                  <c:v>37.535201070817529</c:v>
                </c:pt>
                <c:pt idx="5">
                  <c:v>39.071637980740611</c:v>
                </c:pt>
                <c:pt idx="6">
                  <c:v>42.642165746869203</c:v>
                </c:pt>
                <c:pt idx="7">
                  <c:v>73.208490052219247</c:v>
                </c:pt>
                <c:pt idx="8">
                  <c:v>81.061584767922568</c:v>
                </c:pt>
                <c:pt idx="9">
                  <c:v>74.076970593827767</c:v>
                </c:pt>
                <c:pt idx="10">
                  <c:v>96.666525523564744</c:v>
                </c:pt>
                <c:pt idx="11">
                  <c:v>115.33300662685177</c:v>
                </c:pt>
                <c:pt idx="12">
                  <c:v>204.59262014209972</c:v>
                </c:pt>
                <c:pt idx="13">
                  <c:v>258.02644893562541</c:v>
                </c:pt>
                <c:pt idx="14">
                  <c:v>267.32292821832993</c:v>
                </c:pt>
                <c:pt idx="15">
                  <c:v>463.8589831476055</c:v>
                </c:pt>
                <c:pt idx="16">
                  <c:v>500</c:v>
                </c:pt>
                <c:pt idx="17">
                  <c:v>490.95382232663269</c:v>
                </c:pt>
                <c:pt idx="18">
                  <c:v>424.37357286442329</c:v>
                </c:pt>
                <c:pt idx="19">
                  <c:v>307.69781250670695</c:v>
                </c:pt>
                <c:pt idx="20">
                  <c:v>139.47617247432055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C-015E-4515-AB76-A102ECC91E3B}"/>
            </c:ext>
          </c:extLst>
        </c:ser>
        <c:ser>
          <c:idx val="80"/>
          <c:order val="80"/>
          <c:spPr>
            <a:ln w="19050" cap="rnd">
              <a:solidFill>
                <a:schemeClr val="accent6">
                  <a:tint val="5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G'!$B$115:$V$115</c:f>
              <c:numCache>
                <c:formatCode>0.00</c:formatCode>
                <c:ptCount val="21"/>
                <c:pt idx="0">
                  <c:v>56</c:v>
                </c:pt>
                <c:pt idx="1">
                  <c:v>55.650549533057557</c:v>
                </c:pt>
                <c:pt idx="2">
                  <c:v>74.978063931363067</c:v>
                </c:pt>
                <c:pt idx="3">
                  <c:v>60.521412495414864</c:v>
                </c:pt>
                <c:pt idx="4">
                  <c:v>57.856410385930047</c:v>
                </c:pt>
                <c:pt idx="5">
                  <c:v>91.321603084526288</c:v>
                </c:pt>
                <c:pt idx="6">
                  <c:v>103.12192243997325</c:v>
                </c:pt>
                <c:pt idx="7">
                  <c:v>146.27972694493252</c:v>
                </c:pt>
                <c:pt idx="8">
                  <c:v>127.87261941111268</c:v>
                </c:pt>
                <c:pt idx="9">
                  <c:v>146.84356339655957</c:v>
                </c:pt>
                <c:pt idx="10">
                  <c:v>216.62114004204693</c:v>
                </c:pt>
                <c:pt idx="11">
                  <c:v>198.08927731177684</c:v>
                </c:pt>
                <c:pt idx="12">
                  <c:v>218.28280859913727</c:v>
                </c:pt>
                <c:pt idx="13">
                  <c:v>229.79822593818818</c:v>
                </c:pt>
                <c:pt idx="14">
                  <c:v>287.80583043286373</c:v>
                </c:pt>
                <c:pt idx="15">
                  <c:v>346.20421038375298</c:v>
                </c:pt>
                <c:pt idx="16">
                  <c:v>235.20147312036966</c:v>
                </c:pt>
                <c:pt idx="17">
                  <c:v>360.89262193276568</c:v>
                </c:pt>
                <c:pt idx="18">
                  <c:v>402.24633593270903</c:v>
                </c:pt>
                <c:pt idx="19">
                  <c:v>500</c:v>
                </c:pt>
                <c:pt idx="20">
                  <c:v>437.48279351856974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D-015E-4515-AB76-A102ECC91E3B}"/>
            </c:ext>
          </c:extLst>
        </c:ser>
        <c:ser>
          <c:idx val="81"/>
          <c:order val="81"/>
          <c:spPr>
            <a:ln w="19050" cap="rnd">
              <a:solidFill>
                <a:schemeClr val="accent6">
                  <a:tint val="5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G'!$B$116:$V$116</c:f>
              <c:numCache>
                <c:formatCode>0.00</c:formatCode>
                <c:ptCount val="21"/>
                <c:pt idx="0">
                  <c:v>56</c:v>
                </c:pt>
                <c:pt idx="1">
                  <c:v>37.328314711696947</c:v>
                </c:pt>
                <c:pt idx="2">
                  <c:v>58.865768213515182</c:v>
                </c:pt>
                <c:pt idx="3">
                  <c:v>70.917230936091258</c:v>
                </c:pt>
                <c:pt idx="4">
                  <c:v>45.190451441694691</c:v>
                </c:pt>
                <c:pt idx="5">
                  <c:v>53.856382811998799</c:v>
                </c:pt>
                <c:pt idx="6">
                  <c:v>52.385250582901534</c:v>
                </c:pt>
                <c:pt idx="7">
                  <c:v>33.233552656696759</c:v>
                </c:pt>
                <c:pt idx="8">
                  <c:v>34.499041120405117</c:v>
                </c:pt>
                <c:pt idx="9">
                  <c:v>48.162209714145689</c:v>
                </c:pt>
                <c:pt idx="10">
                  <c:v>50.212055264762746</c:v>
                </c:pt>
                <c:pt idx="11">
                  <c:v>69.350200496111228</c:v>
                </c:pt>
                <c:pt idx="12">
                  <c:v>84.923725516191539</c:v>
                </c:pt>
                <c:pt idx="13">
                  <c:v>85.310265141952044</c:v>
                </c:pt>
                <c:pt idx="14">
                  <c:v>73.322440806557225</c:v>
                </c:pt>
                <c:pt idx="15">
                  <c:v>94.569763734814927</c:v>
                </c:pt>
                <c:pt idx="16">
                  <c:v>96.14265953455633</c:v>
                </c:pt>
                <c:pt idx="17">
                  <c:v>107.70543400149776</c:v>
                </c:pt>
                <c:pt idx="18">
                  <c:v>112.11279216753381</c:v>
                </c:pt>
                <c:pt idx="19">
                  <c:v>114.34169035789387</c:v>
                </c:pt>
                <c:pt idx="20">
                  <c:v>173.97060721607775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E-015E-4515-AB76-A102ECC91E3B}"/>
            </c:ext>
          </c:extLst>
        </c:ser>
        <c:ser>
          <c:idx val="82"/>
          <c:order val="82"/>
          <c:spPr>
            <a:ln w="19050" cap="rnd">
              <a:solidFill>
                <a:schemeClr val="accent6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G'!$B$117:$V$117</c:f>
              <c:numCache>
                <c:formatCode>0.00</c:formatCode>
                <c:ptCount val="21"/>
                <c:pt idx="0">
                  <c:v>56</c:v>
                </c:pt>
                <c:pt idx="1">
                  <c:v>51.21223499373481</c:v>
                </c:pt>
                <c:pt idx="2">
                  <c:v>50.495928316450829</c:v>
                </c:pt>
                <c:pt idx="3">
                  <c:v>52.479320960020303</c:v>
                </c:pt>
                <c:pt idx="4">
                  <c:v>59.437176096069713</c:v>
                </c:pt>
                <c:pt idx="5">
                  <c:v>62.130765689783146</c:v>
                </c:pt>
                <c:pt idx="6">
                  <c:v>73.444265098589611</c:v>
                </c:pt>
                <c:pt idx="7">
                  <c:v>81.551800825887966</c:v>
                </c:pt>
                <c:pt idx="8">
                  <c:v>75.306319641110264</c:v>
                </c:pt>
                <c:pt idx="9">
                  <c:v>73.629527476695586</c:v>
                </c:pt>
                <c:pt idx="10">
                  <c:v>59.769713581009604</c:v>
                </c:pt>
                <c:pt idx="11">
                  <c:v>74.241986994304426</c:v>
                </c:pt>
                <c:pt idx="12">
                  <c:v>81.827382553982261</c:v>
                </c:pt>
                <c:pt idx="13">
                  <c:v>109.87507349562769</c:v>
                </c:pt>
                <c:pt idx="14">
                  <c:v>136.6105283801127</c:v>
                </c:pt>
                <c:pt idx="15">
                  <c:v>110.20126792274098</c:v>
                </c:pt>
                <c:pt idx="16">
                  <c:v>77.730576674172582</c:v>
                </c:pt>
                <c:pt idx="17">
                  <c:v>74.424783036454912</c:v>
                </c:pt>
                <c:pt idx="18">
                  <c:v>68.801578193345563</c:v>
                </c:pt>
                <c:pt idx="19">
                  <c:v>90.781323322178011</c:v>
                </c:pt>
                <c:pt idx="20">
                  <c:v>118.42566420853488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BF-015E-4515-AB76-A102ECC91E3B}"/>
            </c:ext>
          </c:extLst>
        </c:ser>
        <c:ser>
          <c:idx val="83"/>
          <c:order val="83"/>
          <c:spPr>
            <a:ln w="19050" cap="rnd">
              <a:solidFill>
                <a:schemeClr val="accent6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G'!$B$118:$V$118</c:f>
              <c:numCache>
                <c:formatCode>0.00</c:formatCode>
                <c:ptCount val="21"/>
                <c:pt idx="0">
                  <c:v>56</c:v>
                </c:pt>
                <c:pt idx="1">
                  <c:v>84.357223195258285</c:v>
                </c:pt>
                <c:pt idx="2">
                  <c:v>85.108278481326295</c:v>
                </c:pt>
                <c:pt idx="3">
                  <c:v>62.735700625646885</c:v>
                </c:pt>
                <c:pt idx="4">
                  <c:v>58.968857364952626</c:v>
                </c:pt>
                <c:pt idx="5">
                  <c:v>97.031678108503499</c:v>
                </c:pt>
                <c:pt idx="6">
                  <c:v>70.963743043012826</c:v>
                </c:pt>
                <c:pt idx="7">
                  <c:v>16.681721758554119</c:v>
                </c:pt>
                <c:pt idx="8">
                  <c:v>13.698954695917898</c:v>
                </c:pt>
                <c:pt idx="9">
                  <c:v>17.656263937303223</c:v>
                </c:pt>
                <c:pt idx="10">
                  <c:v>14.872285267340562</c:v>
                </c:pt>
                <c:pt idx="11">
                  <c:v>18.684447995472251</c:v>
                </c:pt>
                <c:pt idx="12">
                  <c:v>18.660765399099688</c:v>
                </c:pt>
                <c:pt idx="13">
                  <c:v>17.413033038272015</c:v>
                </c:pt>
                <c:pt idx="14">
                  <c:v>21.304202044850264</c:v>
                </c:pt>
                <c:pt idx="15">
                  <c:v>25.333350049435285</c:v>
                </c:pt>
                <c:pt idx="16">
                  <c:v>16.578978635410174</c:v>
                </c:pt>
                <c:pt idx="17">
                  <c:v>14.021847976544059</c:v>
                </c:pt>
                <c:pt idx="18">
                  <c:v>18.499207380285501</c:v>
                </c:pt>
                <c:pt idx="19">
                  <c:v>15.526231536563138</c:v>
                </c:pt>
                <c:pt idx="20">
                  <c:v>16.033477567800134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0-015E-4515-AB76-A102ECC91E3B}"/>
            </c:ext>
          </c:extLst>
        </c:ser>
        <c:ser>
          <c:idx val="84"/>
          <c:order val="84"/>
          <c:spPr>
            <a:ln w="19050" cap="rnd">
              <a:solidFill>
                <a:schemeClr val="accent6">
                  <a:tint val="5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G'!$B$119:$V$119</c:f>
              <c:numCache>
                <c:formatCode>0.00</c:formatCode>
                <c:ptCount val="21"/>
                <c:pt idx="0">
                  <c:v>56</c:v>
                </c:pt>
                <c:pt idx="1">
                  <c:v>30.841945670066021</c:v>
                </c:pt>
                <c:pt idx="2">
                  <c:v>28.385725922863209</c:v>
                </c:pt>
                <c:pt idx="3">
                  <c:v>38.298983862631488</c:v>
                </c:pt>
                <c:pt idx="4">
                  <c:v>47.490209805399928</c:v>
                </c:pt>
                <c:pt idx="5">
                  <c:v>33.945423530183888</c:v>
                </c:pt>
                <c:pt idx="6">
                  <c:v>28.022538398060739</c:v>
                </c:pt>
                <c:pt idx="7">
                  <c:v>44.283257513033192</c:v>
                </c:pt>
                <c:pt idx="8">
                  <c:v>42.203856983943936</c:v>
                </c:pt>
                <c:pt idx="9">
                  <c:v>34.94599689337317</c:v>
                </c:pt>
                <c:pt idx="10">
                  <c:v>37.851392976536559</c:v>
                </c:pt>
                <c:pt idx="11">
                  <c:v>46.334728399269309</c:v>
                </c:pt>
                <c:pt idx="12">
                  <c:v>72.805905914204629</c:v>
                </c:pt>
                <c:pt idx="13">
                  <c:v>45.135289591515885</c:v>
                </c:pt>
                <c:pt idx="14">
                  <c:v>53.491729471842277</c:v>
                </c:pt>
                <c:pt idx="15">
                  <c:v>41.459449844019638</c:v>
                </c:pt>
                <c:pt idx="16">
                  <c:v>51.360731166660514</c:v>
                </c:pt>
                <c:pt idx="17">
                  <c:v>87.426289363324727</c:v>
                </c:pt>
                <c:pt idx="18">
                  <c:v>112.16775199126957</c:v>
                </c:pt>
                <c:pt idx="19">
                  <c:v>115.82960341139928</c:v>
                </c:pt>
                <c:pt idx="20">
                  <c:v>113.0470271939333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1-015E-4515-AB76-A102ECC91E3B}"/>
            </c:ext>
          </c:extLst>
        </c:ser>
        <c:ser>
          <c:idx val="85"/>
          <c:order val="85"/>
          <c:spPr>
            <a:ln w="19050" cap="rnd">
              <a:solidFill>
                <a:schemeClr val="accent6">
                  <a:tint val="5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G'!$B$120:$V$120</c:f>
              <c:numCache>
                <c:formatCode>0.00</c:formatCode>
                <c:ptCount val="21"/>
                <c:pt idx="0">
                  <c:v>56</c:v>
                </c:pt>
                <c:pt idx="1">
                  <c:v>37.113111576159703</c:v>
                </c:pt>
                <c:pt idx="2">
                  <c:v>53.773674842545915</c:v>
                </c:pt>
                <c:pt idx="3">
                  <c:v>65.974093497540636</c:v>
                </c:pt>
                <c:pt idx="4">
                  <c:v>84.68848431978634</c:v>
                </c:pt>
                <c:pt idx="5">
                  <c:v>58.931458480546326</c:v>
                </c:pt>
                <c:pt idx="6">
                  <c:v>82.522077128946279</c:v>
                </c:pt>
                <c:pt idx="7">
                  <c:v>141.81598657056628</c:v>
                </c:pt>
                <c:pt idx="8">
                  <c:v>156.85358629282024</c:v>
                </c:pt>
                <c:pt idx="9">
                  <c:v>226.77104387099752</c:v>
                </c:pt>
                <c:pt idx="10">
                  <c:v>170.20776139831912</c:v>
                </c:pt>
                <c:pt idx="11">
                  <c:v>241.82303750100729</c:v>
                </c:pt>
                <c:pt idx="12">
                  <c:v>284.98864597717636</c:v>
                </c:pt>
                <c:pt idx="13">
                  <c:v>426.34111380179638</c:v>
                </c:pt>
                <c:pt idx="14">
                  <c:v>500</c:v>
                </c:pt>
                <c:pt idx="15">
                  <c:v>500</c:v>
                </c:pt>
                <c:pt idx="16">
                  <c:v>480.20645201589753</c:v>
                </c:pt>
                <c:pt idx="17">
                  <c:v>500</c:v>
                </c:pt>
                <c:pt idx="18">
                  <c:v>472.80554590019392</c:v>
                </c:pt>
                <c:pt idx="19">
                  <c:v>278.57611537686762</c:v>
                </c:pt>
                <c:pt idx="20">
                  <c:v>335.69998265184972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2-015E-4515-AB76-A102ECC91E3B}"/>
            </c:ext>
          </c:extLst>
        </c:ser>
        <c:ser>
          <c:idx val="86"/>
          <c:order val="86"/>
          <c:spPr>
            <a:ln w="19050" cap="rnd">
              <a:solidFill>
                <a:schemeClr val="accent6">
                  <a:tint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G'!$B$121:$V$121</c:f>
              <c:numCache>
                <c:formatCode>0.00</c:formatCode>
                <c:ptCount val="21"/>
                <c:pt idx="0">
                  <c:v>56</c:v>
                </c:pt>
                <c:pt idx="1">
                  <c:v>40.530096353101349</c:v>
                </c:pt>
                <c:pt idx="2">
                  <c:v>62.089514648152033</c:v>
                </c:pt>
                <c:pt idx="3">
                  <c:v>71.773099039918847</c:v>
                </c:pt>
                <c:pt idx="4">
                  <c:v>78.688830672353177</c:v>
                </c:pt>
                <c:pt idx="5">
                  <c:v>75.569886287339244</c:v>
                </c:pt>
                <c:pt idx="6">
                  <c:v>85.664643586324217</c:v>
                </c:pt>
                <c:pt idx="7">
                  <c:v>90.863331134784758</c:v>
                </c:pt>
                <c:pt idx="8">
                  <c:v>59.563995239413664</c:v>
                </c:pt>
                <c:pt idx="9">
                  <c:v>40.226678141012613</c:v>
                </c:pt>
                <c:pt idx="10">
                  <c:v>56.20058699061957</c:v>
                </c:pt>
                <c:pt idx="11">
                  <c:v>75.584463038678322</c:v>
                </c:pt>
                <c:pt idx="12">
                  <c:v>51.345725965690249</c:v>
                </c:pt>
                <c:pt idx="13">
                  <c:v>58.79643466432092</c:v>
                </c:pt>
                <c:pt idx="14">
                  <c:v>53.65507539381985</c:v>
                </c:pt>
                <c:pt idx="15">
                  <c:v>69.140512799984023</c:v>
                </c:pt>
                <c:pt idx="16">
                  <c:v>62.077788085945933</c:v>
                </c:pt>
                <c:pt idx="17">
                  <c:v>41.926321438287772</c:v>
                </c:pt>
                <c:pt idx="18">
                  <c:v>50.38066363205364</c:v>
                </c:pt>
                <c:pt idx="19">
                  <c:v>69.18945920138853</c:v>
                </c:pt>
                <c:pt idx="20">
                  <c:v>74.096637296653711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3-015E-4515-AB76-A102ECC91E3B}"/>
            </c:ext>
          </c:extLst>
        </c:ser>
        <c:ser>
          <c:idx val="87"/>
          <c:order val="87"/>
          <c:spPr>
            <a:ln w="19050" cap="rnd">
              <a:solidFill>
                <a:schemeClr val="accent6">
                  <a:tint val="4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G'!$B$122:$V$122</c:f>
              <c:numCache>
                <c:formatCode>0.00</c:formatCode>
                <c:ptCount val="21"/>
                <c:pt idx="0">
                  <c:v>56</c:v>
                </c:pt>
                <c:pt idx="1">
                  <c:v>56.840971731789651</c:v>
                </c:pt>
                <c:pt idx="2">
                  <c:v>88.691326219378851</c:v>
                </c:pt>
                <c:pt idx="3">
                  <c:v>110.72870687497903</c:v>
                </c:pt>
                <c:pt idx="4">
                  <c:v>82.410450814058606</c:v>
                </c:pt>
                <c:pt idx="5">
                  <c:v>87.785522390076167</c:v>
                </c:pt>
                <c:pt idx="6">
                  <c:v>106.05905651497523</c:v>
                </c:pt>
                <c:pt idx="7">
                  <c:v>48.527839269380095</c:v>
                </c:pt>
                <c:pt idx="8">
                  <c:v>42.371689234670299</c:v>
                </c:pt>
                <c:pt idx="9">
                  <c:v>61.122234314781693</c:v>
                </c:pt>
                <c:pt idx="10">
                  <c:v>76.425130546225006</c:v>
                </c:pt>
                <c:pt idx="11">
                  <c:v>51.018701152841373</c:v>
                </c:pt>
                <c:pt idx="12">
                  <c:v>66.835666866221416</c:v>
                </c:pt>
                <c:pt idx="13">
                  <c:v>49.055844610956001</c:v>
                </c:pt>
                <c:pt idx="14">
                  <c:v>34.551554956127802</c:v>
                </c:pt>
                <c:pt idx="15">
                  <c:v>41.317929526930037</c:v>
                </c:pt>
                <c:pt idx="16">
                  <c:v>54.094604507776758</c:v>
                </c:pt>
                <c:pt idx="17">
                  <c:v>79.606050346162647</c:v>
                </c:pt>
                <c:pt idx="18">
                  <c:v>81.081107853359995</c:v>
                </c:pt>
                <c:pt idx="19">
                  <c:v>106.18914892434063</c:v>
                </c:pt>
                <c:pt idx="20">
                  <c:v>86.772426444404161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4-015E-4515-AB76-A102ECC91E3B}"/>
            </c:ext>
          </c:extLst>
        </c:ser>
        <c:ser>
          <c:idx val="88"/>
          <c:order val="88"/>
          <c:spPr>
            <a:ln w="19050" cap="rnd">
              <a:solidFill>
                <a:schemeClr val="accent6">
                  <a:tint val="4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G'!$B$123:$V$123</c:f>
              <c:numCache>
                <c:formatCode>0.00</c:formatCode>
                <c:ptCount val="21"/>
                <c:pt idx="0">
                  <c:v>56</c:v>
                </c:pt>
                <c:pt idx="1">
                  <c:v>48.172919764490757</c:v>
                </c:pt>
                <c:pt idx="2">
                  <c:v>48.357000629919767</c:v>
                </c:pt>
                <c:pt idx="3">
                  <c:v>80.486280987486055</c:v>
                </c:pt>
                <c:pt idx="4">
                  <c:v>148.32583910103344</c:v>
                </c:pt>
                <c:pt idx="5">
                  <c:v>110.53720186980584</c:v>
                </c:pt>
                <c:pt idx="6">
                  <c:v>129.2168194003543</c:v>
                </c:pt>
                <c:pt idx="7">
                  <c:v>143.4850635804579</c:v>
                </c:pt>
                <c:pt idx="8">
                  <c:v>99.034060899677115</c:v>
                </c:pt>
                <c:pt idx="9">
                  <c:v>97.936925040960489</c:v>
                </c:pt>
                <c:pt idx="10">
                  <c:v>114.30192833608817</c:v>
                </c:pt>
                <c:pt idx="11">
                  <c:v>151.86030829855787</c:v>
                </c:pt>
                <c:pt idx="12">
                  <c:v>216.25190434818799</c:v>
                </c:pt>
                <c:pt idx="13">
                  <c:v>228.30146421116308</c:v>
                </c:pt>
                <c:pt idx="14">
                  <c:v>232.35530172785522</c:v>
                </c:pt>
                <c:pt idx="15">
                  <c:v>233.58005257735383</c:v>
                </c:pt>
                <c:pt idx="16">
                  <c:v>136.46772450286548</c:v>
                </c:pt>
                <c:pt idx="17">
                  <c:v>157.06971927461646</c:v>
                </c:pt>
                <c:pt idx="18">
                  <c:v>124.06774724121414</c:v>
                </c:pt>
                <c:pt idx="19">
                  <c:v>111.90103629361661</c:v>
                </c:pt>
                <c:pt idx="20">
                  <c:v>140.21669599461157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5-015E-4515-AB76-A102ECC91E3B}"/>
            </c:ext>
          </c:extLst>
        </c:ser>
        <c:ser>
          <c:idx val="89"/>
          <c:order val="89"/>
          <c:spPr>
            <a:ln w="19050" cap="rnd">
              <a:solidFill>
                <a:schemeClr val="accent6">
                  <a:tint val="4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G'!$B$124:$V$124</c:f>
              <c:numCache>
                <c:formatCode>0.00</c:formatCode>
                <c:ptCount val="21"/>
                <c:pt idx="0">
                  <c:v>56</c:v>
                </c:pt>
                <c:pt idx="1">
                  <c:v>34.740980024787277</c:v>
                </c:pt>
                <c:pt idx="2">
                  <c:v>37.530179950000445</c:v>
                </c:pt>
                <c:pt idx="3">
                  <c:v>44.706189819256039</c:v>
                </c:pt>
                <c:pt idx="4">
                  <c:v>33.331015713905465</c:v>
                </c:pt>
                <c:pt idx="5">
                  <c:v>52.747909806566156</c:v>
                </c:pt>
                <c:pt idx="6">
                  <c:v>52.348025164740385</c:v>
                </c:pt>
                <c:pt idx="7">
                  <c:v>84.515750110848387</c:v>
                </c:pt>
                <c:pt idx="8">
                  <c:v>91.748416613767873</c:v>
                </c:pt>
                <c:pt idx="9">
                  <c:v>108.80191751290666</c:v>
                </c:pt>
                <c:pt idx="10">
                  <c:v>131.98691186702541</c:v>
                </c:pt>
                <c:pt idx="11">
                  <c:v>177.28596046286916</c:v>
                </c:pt>
                <c:pt idx="12">
                  <c:v>129.14160895285733</c:v>
                </c:pt>
                <c:pt idx="13">
                  <c:v>111.52917638672525</c:v>
                </c:pt>
                <c:pt idx="14">
                  <c:v>98.709505170499781</c:v>
                </c:pt>
                <c:pt idx="15">
                  <c:v>122.77451165570358</c:v>
                </c:pt>
                <c:pt idx="16">
                  <c:v>186.26610245569731</c:v>
                </c:pt>
                <c:pt idx="17">
                  <c:v>236.26779952761026</c:v>
                </c:pt>
                <c:pt idx="18">
                  <c:v>349.82280642546186</c:v>
                </c:pt>
                <c:pt idx="19">
                  <c:v>476.13588111563712</c:v>
                </c:pt>
                <c:pt idx="20">
                  <c:v>384.85326386526287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6-015E-4515-AB76-A102ECC91E3B}"/>
            </c:ext>
          </c:extLst>
        </c:ser>
        <c:ser>
          <c:idx val="90"/>
          <c:order val="90"/>
          <c:spPr>
            <a:ln w="19050" cap="rnd">
              <a:solidFill>
                <a:schemeClr val="accent6">
                  <a:tint val="44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G'!$B$125:$V$125</c:f>
              <c:numCache>
                <c:formatCode>0.00</c:formatCode>
                <c:ptCount val="21"/>
                <c:pt idx="0">
                  <c:v>56</c:v>
                </c:pt>
                <c:pt idx="1">
                  <c:v>66.207090075924867</c:v>
                </c:pt>
                <c:pt idx="2">
                  <c:v>78.45547748918051</c:v>
                </c:pt>
                <c:pt idx="3">
                  <c:v>104.53855020267945</c:v>
                </c:pt>
                <c:pt idx="4">
                  <c:v>143.00820568988499</c:v>
                </c:pt>
                <c:pt idx="5">
                  <c:v>184.84851622648102</c:v>
                </c:pt>
                <c:pt idx="6">
                  <c:v>261.89035289129544</c:v>
                </c:pt>
                <c:pt idx="7">
                  <c:v>448.33784326080308</c:v>
                </c:pt>
                <c:pt idx="8">
                  <c:v>415.01289112533954</c:v>
                </c:pt>
                <c:pt idx="9">
                  <c:v>500</c:v>
                </c:pt>
                <c:pt idx="10">
                  <c:v>472.5727468174772</c:v>
                </c:pt>
                <c:pt idx="11">
                  <c:v>322.39224241699873</c:v>
                </c:pt>
                <c:pt idx="12">
                  <c:v>389.27055043167672</c:v>
                </c:pt>
                <c:pt idx="13">
                  <c:v>500</c:v>
                </c:pt>
                <c:pt idx="14">
                  <c:v>319.06300979940141</c:v>
                </c:pt>
                <c:pt idx="15">
                  <c:v>296.75914969671567</c:v>
                </c:pt>
                <c:pt idx="16">
                  <c:v>198.38615503456123</c:v>
                </c:pt>
                <c:pt idx="17">
                  <c:v>295.83350397909851</c:v>
                </c:pt>
                <c:pt idx="18">
                  <c:v>339.24688781170317</c:v>
                </c:pt>
                <c:pt idx="19">
                  <c:v>500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7-015E-4515-AB76-A102ECC91E3B}"/>
            </c:ext>
          </c:extLst>
        </c:ser>
        <c:ser>
          <c:idx val="91"/>
          <c:order val="91"/>
          <c:spPr>
            <a:ln w="19050" cap="rnd">
              <a:solidFill>
                <a:schemeClr val="accent6">
                  <a:tint val="4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G'!$B$126:$V$126</c:f>
              <c:numCache>
                <c:formatCode>0.00</c:formatCode>
                <c:ptCount val="21"/>
                <c:pt idx="0">
                  <c:v>56</c:v>
                </c:pt>
                <c:pt idx="1">
                  <c:v>72.530731689835676</c:v>
                </c:pt>
                <c:pt idx="2">
                  <c:v>112.9408455805894</c:v>
                </c:pt>
                <c:pt idx="3">
                  <c:v>126.95298539081266</c:v>
                </c:pt>
                <c:pt idx="4">
                  <c:v>200.285148178176</c:v>
                </c:pt>
                <c:pt idx="5">
                  <c:v>223.82694214885848</c:v>
                </c:pt>
                <c:pt idx="6">
                  <c:v>248.45205847690016</c:v>
                </c:pt>
                <c:pt idx="7">
                  <c:v>253.50510475317179</c:v>
                </c:pt>
                <c:pt idx="8">
                  <c:v>290.36467137584401</c:v>
                </c:pt>
                <c:pt idx="9">
                  <c:v>270.90789891776404</c:v>
                </c:pt>
                <c:pt idx="10">
                  <c:v>480.42971360987531</c:v>
                </c:pt>
                <c:pt idx="11">
                  <c:v>500</c:v>
                </c:pt>
                <c:pt idx="12">
                  <c:v>148.0041568593665</c:v>
                </c:pt>
                <c:pt idx="13">
                  <c:v>139.69113703056266</c:v>
                </c:pt>
                <c:pt idx="14">
                  <c:v>71.260685176339834</c:v>
                </c:pt>
                <c:pt idx="15">
                  <c:v>74.844836410654764</c:v>
                </c:pt>
                <c:pt idx="16">
                  <c:v>86.414521305107471</c:v>
                </c:pt>
                <c:pt idx="17">
                  <c:v>96.04273916695368</c:v>
                </c:pt>
                <c:pt idx="18">
                  <c:v>102.31509605733955</c:v>
                </c:pt>
                <c:pt idx="19">
                  <c:v>92.748871421901782</c:v>
                </c:pt>
                <c:pt idx="20">
                  <c:v>100.67289666642786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8-015E-4515-AB76-A102ECC91E3B}"/>
            </c:ext>
          </c:extLst>
        </c:ser>
        <c:ser>
          <c:idx val="92"/>
          <c:order val="92"/>
          <c:spPr>
            <a:ln w="19050" cap="rnd">
              <a:solidFill>
                <a:schemeClr val="accent6">
                  <a:tint val="4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G'!$B$127:$V$127</c:f>
              <c:numCache>
                <c:formatCode>0.00</c:formatCode>
                <c:ptCount val="21"/>
                <c:pt idx="0">
                  <c:v>56</c:v>
                </c:pt>
                <c:pt idx="1">
                  <c:v>83.578670234864873</c:v>
                </c:pt>
                <c:pt idx="2">
                  <c:v>80.730087535099599</c:v>
                </c:pt>
                <c:pt idx="3">
                  <c:v>83.608110510509107</c:v>
                </c:pt>
                <c:pt idx="4">
                  <c:v>70.869540656492603</c:v>
                </c:pt>
                <c:pt idx="5">
                  <c:v>73.80377769116977</c:v>
                </c:pt>
                <c:pt idx="6">
                  <c:v>86.856569492651445</c:v>
                </c:pt>
                <c:pt idx="7">
                  <c:v>84.521493032461919</c:v>
                </c:pt>
                <c:pt idx="8">
                  <c:v>101.39560824544398</c:v>
                </c:pt>
                <c:pt idx="9">
                  <c:v>95.232081294935881</c:v>
                </c:pt>
                <c:pt idx="10">
                  <c:v>86.330214631855938</c:v>
                </c:pt>
                <c:pt idx="11">
                  <c:v>96.787501415755969</c:v>
                </c:pt>
                <c:pt idx="12">
                  <c:v>90.700266363383236</c:v>
                </c:pt>
                <c:pt idx="13">
                  <c:v>43.972487022117804</c:v>
                </c:pt>
                <c:pt idx="14">
                  <c:v>47.254066489293052</c:v>
                </c:pt>
                <c:pt idx="15">
                  <c:v>37.974186711180515</c:v>
                </c:pt>
                <c:pt idx="16">
                  <c:v>36.951065250273238</c:v>
                </c:pt>
                <c:pt idx="17">
                  <c:v>27.066270968048066</c:v>
                </c:pt>
                <c:pt idx="18">
                  <c:v>38.394467242163898</c:v>
                </c:pt>
                <c:pt idx="19">
                  <c:v>47.017078656466261</c:v>
                </c:pt>
                <c:pt idx="20">
                  <c:v>53.793993475707865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9-015E-4515-AB76-A102ECC91E3B}"/>
            </c:ext>
          </c:extLst>
        </c:ser>
        <c:ser>
          <c:idx val="93"/>
          <c:order val="93"/>
          <c:spPr>
            <a:ln w="19050" cap="rnd">
              <a:solidFill>
                <a:schemeClr val="accent6">
                  <a:tint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G'!$B$128:$V$128</c:f>
              <c:numCache>
                <c:formatCode>0.00</c:formatCode>
                <c:ptCount val="21"/>
                <c:pt idx="0">
                  <c:v>56</c:v>
                </c:pt>
                <c:pt idx="1">
                  <c:v>35.012341622292929</c:v>
                </c:pt>
                <c:pt idx="2">
                  <c:v>37.444670968743502</c:v>
                </c:pt>
                <c:pt idx="3">
                  <c:v>22.372960029809317</c:v>
                </c:pt>
                <c:pt idx="4">
                  <c:v>24.496853658987682</c:v>
                </c:pt>
                <c:pt idx="5">
                  <c:v>20.424998470542089</c:v>
                </c:pt>
                <c:pt idx="6">
                  <c:v>22.632991018299126</c:v>
                </c:pt>
                <c:pt idx="7">
                  <c:v>25.57020780660454</c:v>
                </c:pt>
                <c:pt idx="8">
                  <c:v>29.321247161112829</c:v>
                </c:pt>
                <c:pt idx="9">
                  <c:v>19.275611032511666</c:v>
                </c:pt>
                <c:pt idx="10">
                  <c:v>12.133826870606544</c:v>
                </c:pt>
                <c:pt idx="11">
                  <c:v>16.495020632201626</c:v>
                </c:pt>
                <c:pt idx="12">
                  <c:v>18.647004927893306</c:v>
                </c:pt>
                <c:pt idx="13">
                  <c:v>24.783559065479672</c:v>
                </c:pt>
                <c:pt idx="14">
                  <c:v>28.342679809703021</c:v>
                </c:pt>
                <c:pt idx="15">
                  <c:v>24.944859124050847</c:v>
                </c:pt>
                <c:pt idx="16">
                  <c:v>34.738858409164749</c:v>
                </c:pt>
                <c:pt idx="17">
                  <c:v>15.393301336660301</c:v>
                </c:pt>
                <c:pt idx="18">
                  <c:v>14.333560868695393</c:v>
                </c:pt>
                <c:pt idx="19">
                  <c:v>14.370024890778456</c:v>
                </c:pt>
                <c:pt idx="20">
                  <c:v>18.843145791490173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A-015E-4515-AB76-A102ECC91E3B}"/>
            </c:ext>
          </c:extLst>
        </c:ser>
        <c:ser>
          <c:idx val="94"/>
          <c:order val="94"/>
          <c:spPr>
            <a:ln w="19050" cap="rnd">
              <a:solidFill>
                <a:schemeClr val="accent6">
                  <a:tint val="39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G'!$B$129:$V$129</c:f>
              <c:numCache>
                <c:formatCode>0.00</c:formatCode>
                <c:ptCount val="21"/>
                <c:pt idx="0">
                  <c:v>56</c:v>
                </c:pt>
                <c:pt idx="1">
                  <c:v>80.853352993759557</c:v>
                </c:pt>
                <c:pt idx="2">
                  <c:v>122.88962860282889</c:v>
                </c:pt>
                <c:pt idx="3">
                  <c:v>95.677718126802887</c:v>
                </c:pt>
                <c:pt idx="4">
                  <c:v>117.86558705536214</c:v>
                </c:pt>
                <c:pt idx="5">
                  <c:v>102.17099150055319</c:v>
                </c:pt>
                <c:pt idx="6">
                  <c:v>65.188621177969722</c:v>
                </c:pt>
                <c:pt idx="7">
                  <c:v>51.417433702231094</c:v>
                </c:pt>
                <c:pt idx="8">
                  <c:v>85.378128066242539</c:v>
                </c:pt>
                <c:pt idx="9">
                  <c:v>113.56670123563229</c:v>
                </c:pt>
                <c:pt idx="10">
                  <c:v>118.01182927616601</c:v>
                </c:pt>
                <c:pt idx="11">
                  <c:v>137.17360980042645</c:v>
                </c:pt>
                <c:pt idx="12">
                  <c:v>126.54251170222179</c:v>
                </c:pt>
                <c:pt idx="13">
                  <c:v>138.72757229934749</c:v>
                </c:pt>
                <c:pt idx="14">
                  <c:v>186.66567301423217</c:v>
                </c:pt>
                <c:pt idx="15">
                  <c:v>210.51292820238442</c:v>
                </c:pt>
                <c:pt idx="16">
                  <c:v>255.6614589906136</c:v>
                </c:pt>
                <c:pt idx="17">
                  <c:v>384.26503014741212</c:v>
                </c:pt>
                <c:pt idx="18">
                  <c:v>500</c:v>
                </c:pt>
                <c:pt idx="19">
                  <c:v>500</c:v>
                </c:pt>
                <c:pt idx="2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B-015E-4515-AB76-A102ECC91E3B}"/>
            </c:ext>
          </c:extLst>
        </c:ser>
        <c:ser>
          <c:idx val="95"/>
          <c:order val="95"/>
          <c:spPr>
            <a:ln w="19050" cap="rnd">
              <a:solidFill>
                <a:schemeClr val="accent6">
                  <a:tint val="3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G'!$B$130:$V$130</c:f>
              <c:numCache>
                <c:formatCode>0.00</c:formatCode>
                <c:ptCount val="21"/>
                <c:pt idx="0">
                  <c:v>56</c:v>
                </c:pt>
                <c:pt idx="1">
                  <c:v>40.496535581680106</c:v>
                </c:pt>
                <c:pt idx="2">
                  <c:v>38.586679697537633</c:v>
                </c:pt>
                <c:pt idx="3">
                  <c:v>44.980111805364039</c:v>
                </c:pt>
                <c:pt idx="4">
                  <c:v>52.651890696160216</c:v>
                </c:pt>
                <c:pt idx="5">
                  <c:v>72.681445489510594</c:v>
                </c:pt>
                <c:pt idx="6">
                  <c:v>114.96200544332027</c:v>
                </c:pt>
                <c:pt idx="7">
                  <c:v>184.51577228132584</c:v>
                </c:pt>
                <c:pt idx="8">
                  <c:v>80.733418635680437</c:v>
                </c:pt>
                <c:pt idx="9">
                  <c:v>111.73671163181467</c:v>
                </c:pt>
                <c:pt idx="10">
                  <c:v>157.56441956589106</c:v>
                </c:pt>
                <c:pt idx="11">
                  <c:v>221.81763437375662</c:v>
                </c:pt>
                <c:pt idx="12">
                  <c:v>92.822208839917948</c:v>
                </c:pt>
                <c:pt idx="13">
                  <c:v>117.14420717795313</c:v>
                </c:pt>
                <c:pt idx="14">
                  <c:v>193.32651858835408</c:v>
                </c:pt>
                <c:pt idx="15">
                  <c:v>224.16947418119844</c:v>
                </c:pt>
                <c:pt idx="16">
                  <c:v>333.61394341681552</c:v>
                </c:pt>
                <c:pt idx="17">
                  <c:v>208.4022004668974</c:v>
                </c:pt>
                <c:pt idx="18">
                  <c:v>160.45248096070097</c:v>
                </c:pt>
                <c:pt idx="19">
                  <c:v>207.12798930718736</c:v>
                </c:pt>
                <c:pt idx="20">
                  <c:v>185.67056480105654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C-015E-4515-AB76-A102ECC91E3B}"/>
            </c:ext>
          </c:extLst>
        </c:ser>
        <c:ser>
          <c:idx val="96"/>
          <c:order val="96"/>
          <c:spPr>
            <a:ln w="19050" cap="rnd">
              <a:solidFill>
                <a:schemeClr val="accent6">
                  <a:tint val="3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G'!$B$131:$V$131</c:f>
              <c:numCache>
                <c:formatCode>0.00</c:formatCode>
                <c:ptCount val="21"/>
                <c:pt idx="0">
                  <c:v>56</c:v>
                </c:pt>
                <c:pt idx="1">
                  <c:v>43.891630071787688</c:v>
                </c:pt>
                <c:pt idx="2">
                  <c:v>38.514590519905582</c:v>
                </c:pt>
                <c:pt idx="3">
                  <c:v>35.050008084702071</c:v>
                </c:pt>
                <c:pt idx="4">
                  <c:v>47.900519766708641</c:v>
                </c:pt>
                <c:pt idx="5">
                  <c:v>54.068849367666232</c:v>
                </c:pt>
                <c:pt idx="6">
                  <c:v>56.668141116122591</c:v>
                </c:pt>
                <c:pt idx="7">
                  <c:v>72.877770867577681</c:v>
                </c:pt>
                <c:pt idx="8">
                  <c:v>114.85767497889768</c:v>
                </c:pt>
                <c:pt idx="9">
                  <c:v>124.80900883727401</c:v>
                </c:pt>
                <c:pt idx="10">
                  <c:v>165.14107149823627</c:v>
                </c:pt>
                <c:pt idx="11">
                  <c:v>139.17109239455618</c:v>
                </c:pt>
                <c:pt idx="12">
                  <c:v>122.75519044813001</c:v>
                </c:pt>
                <c:pt idx="13">
                  <c:v>149.00660701067932</c:v>
                </c:pt>
                <c:pt idx="14">
                  <c:v>209.82332154756739</c:v>
                </c:pt>
                <c:pt idx="15">
                  <c:v>191.98369785495774</c:v>
                </c:pt>
                <c:pt idx="16">
                  <c:v>248.37669031916892</c:v>
                </c:pt>
                <c:pt idx="17">
                  <c:v>303.31879598795211</c:v>
                </c:pt>
                <c:pt idx="18">
                  <c:v>119.691327515409</c:v>
                </c:pt>
                <c:pt idx="19">
                  <c:v>144.79052062138777</c:v>
                </c:pt>
                <c:pt idx="20">
                  <c:v>93.514449219478365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D-015E-4515-AB76-A102ECC91E3B}"/>
            </c:ext>
          </c:extLst>
        </c:ser>
        <c:ser>
          <c:idx val="97"/>
          <c:order val="97"/>
          <c:spPr>
            <a:ln w="19050" cap="rnd">
              <a:solidFill>
                <a:schemeClr val="accent6">
                  <a:tint val="3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G'!$B$132:$V$132</c:f>
              <c:numCache>
                <c:formatCode>0.00</c:formatCode>
                <c:ptCount val="21"/>
                <c:pt idx="0">
                  <c:v>56</c:v>
                </c:pt>
                <c:pt idx="1">
                  <c:v>79.601381295361065</c:v>
                </c:pt>
                <c:pt idx="2">
                  <c:v>98.60538008237782</c:v>
                </c:pt>
                <c:pt idx="3">
                  <c:v>115.75680790397982</c:v>
                </c:pt>
                <c:pt idx="4">
                  <c:v>139.93950870773332</c:v>
                </c:pt>
                <c:pt idx="5">
                  <c:v>185.91064611353727</c:v>
                </c:pt>
                <c:pt idx="6">
                  <c:v>179.25977073546386</c:v>
                </c:pt>
                <c:pt idx="7">
                  <c:v>163.00654279192022</c:v>
                </c:pt>
                <c:pt idx="8">
                  <c:v>178.53720435259373</c:v>
                </c:pt>
                <c:pt idx="9">
                  <c:v>165.32749323651109</c:v>
                </c:pt>
                <c:pt idx="10">
                  <c:v>136.54698306000876</c:v>
                </c:pt>
                <c:pt idx="11">
                  <c:v>133.84482769089917</c:v>
                </c:pt>
                <c:pt idx="12">
                  <c:v>169.54744818071765</c:v>
                </c:pt>
                <c:pt idx="13">
                  <c:v>174.44709250769893</c:v>
                </c:pt>
                <c:pt idx="14">
                  <c:v>271.40126798330556</c:v>
                </c:pt>
                <c:pt idx="15">
                  <c:v>219.03190198115257</c:v>
                </c:pt>
                <c:pt idx="16">
                  <c:v>241.81081931575085</c:v>
                </c:pt>
                <c:pt idx="17">
                  <c:v>298.3306616325147</c:v>
                </c:pt>
                <c:pt idx="18">
                  <c:v>316.39731464758273</c:v>
                </c:pt>
                <c:pt idx="19">
                  <c:v>360.44880511289813</c:v>
                </c:pt>
                <c:pt idx="20">
                  <c:v>224.9173797537812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E-015E-4515-AB76-A102ECC91E3B}"/>
            </c:ext>
          </c:extLst>
        </c:ser>
        <c:ser>
          <c:idx val="98"/>
          <c:order val="98"/>
          <c:spPr>
            <a:ln w="19050" cap="rnd">
              <a:solidFill>
                <a:schemeClr val="accent6">
                  <a:tint val="3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G'!$B$133:$V$133</c:f>
              <c:numCache>
                <c:formatCode>0.00</c:formatCode>
                <c:ptCount val="21"/>
                <c:pt idx="0">
                  <c:v>56</c:v>
                </c:pt>
                <c:pt idx="1">
                  <c:v>81.068831111952193</c:v>
                </c:pt>
                <c:pt idx="2">
                  <c:v>86.305220334949425</c:v>
                </c:pt>
                <c:pt idx="3">
                  <c:v>119.62124116587717</c:v>
                </c:pt>
                <c:pt idx="4">
                  <c:v>126.55322147746398</c:v>
                </c:pt>
                <c:pt idx="5">
                  <c:v>178.60669433445605</c:v>
                </c:pt>
                <c:pt idx="6">
                  <c:v>226.78690608204101</c:v>
                </c:pt>
                <c:pt idx="7">
                  <c:v>234.82257375955737</c:v>
                </c:pt>
                <c:pt idx="8">
                  <c:v>215.55580585253901</c:v>
                </c:pt>
                <c:pt idx="9">
                  <c:v>191.56049523791242</c:v>
                </c:pt>
                <c:pt idx="10">
                  <c:v>254.79792403235163</c:v>
                </c:pt>
                <c:pt idx="11">
                  <c:v>254.86437685681167</c:v>
                </c:pt>
                <c:pt idx="12">
                  <c:v>276.7289303431761</c:v>
                </c:pt>
                <c:pt idx="13">
                  <c:v>302.10990349187421</c:v>
                </c:pt>
                <c:pt idx="14">
                  <c:v>238.14613151881383</c:v>
                </c:pt>
                <c:pt idx="15">
                  <c:v>161.8740144416401</c:v>
                </c:pt>
                <c:pt idx="16">
                  <c:v>169.55594572305566</c:v>
                </c:pt>
                <c:pt idx="17">
                  <c:v>242.5973769694009</c:v>
                </c:pt>
                <c:pt idx="18">
                  <c:v>327.12031433922465</c:v>
                </c:pt>
                <c:pt idx="19">
                  <c:v>451.45727791075859</c:v>
                </c:pt>
                <c:pt idx="20">
                  <c:v>389.97160466133852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CF-015E-4515-AB76-A102ECC91E3B}"/>
            </c:ext>
          </c:extLst>
        </c:ser>
        <c:ser>
          <c:idx val="99"/>
          <c:order val="99"/>
          <c:spPr>
            <a:ln w="19050" cap="rnd">
              <a:solidFill>
                <a:schemeClr val="accent6">
                  <a:tint val="3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G'!$B$26:$V$26</c:f>
              <c:numCache>
                <c:formatCode>0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 formatCode="General">
                  <c:v>21</c:v>
                </c:pt>
              </c:numCache>
            </c:numRef>
          </c:xVal>
          <c:yVal>
            <c:numRef>
              <c:f>'Appendix G'!$B$134:$V$134</c:f>
              <c:numCache>
                <c:formatCode>0.00</c:formatCode>
                <c:ptCount val="21"/>
                <c:pt idx="0">
                  <c:v>56</c:v>
                </c:pt>
                <c:pt idx="1">
                  <c:v>37.849374921955039</c:v>
                </c:pt>
                <c:pt idx="2">
                  <c:v>42.408791571322205</c:v>
                </c:pt>
                <c:pt idx="3">
                  <c:v>54.970532440105444</c:v>
                </c:pt>
                <c:pt idx="4">
                  <c:v>68.428514458521903</c:v>
                </c:pt>
                <c:pt idx="5">
                  <c:v>68.9810914122681</c:v>
                </c:pt>
                <c:pt idx="6">
                  <c:v>48.939779839609066</c:v>
                </c:pt>
                <c:pt idx="7">
                  <c:v>36.591036596425752</c:v>
                </c:pt>
                <c:pt idx="8">
                  <c:v>37.648497439475584</c:v>
                </c:pt>
                <c:pt idx="9">
                  <c:v>36.581566628086541</c:v>
                </c:pt>
                <c:pt idx="10">
                  <c:v>36.670283017567918</c:v>
                </c:pt>
                <c:pt idx="11">
                  <c:v>23.52653646604432</c:v>
                </c:pt>
                <c:pt idx="12">
                  <c:v>21.399409848040953</c:v>
                </c:pt>
                <c:pt idx="13">
                  <c:v>19.0131289723546</c:v>
                </c:pt>
                <c:pt idx="14">
                  <c:v>18.805025088008591</c:v>
                </c:pt>
                <c:pt idx="15">
                  <c:v>15.158059632719432</c:v>
                </c:pt>
                <c:pt idx="16">
                  <c:v>18.327143614239699</c:v>
                </c:pt>
                <c:pt idx="17">
                  <c:v>14.11762250197417</c:v>
                </c:pt>
                <c:pt idx="18">
                  <c:v>17.543836505790011</c:v>
                </c:pt>
                <c:pt idx="19">
                  <c:v>9.9611573390001773</c:v>
                </c:pt>
                <c:pt idx="20">
                  <c:v>18.317927419185168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1D0-015E-4515-AB76-A102ECC91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888272"/>
        <c:axId val="558884008"/>
      </c:scatterChart>
      <c:valAx>
        <c:axId val="558888272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4008"/>
        <c:crosses val="autoZero"/>
        <c:crossBetween val="midCat"/>
        <c:majorUnit val="5"/>
      </c:valAx>
      <c:valAx>
        <c:axId val="558884008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Oil Price</a:t>
                </a:r>
              </a:p>
            </c:rich>
          </c:tx>
          <c:layout>
            <c:manualLayout>
              <c:xMode val="edge"/>
              <c:yMode val="edge"/>
              <c:x val="2.1567217828900073E-2"/>
              <c:y val="0.305191187574155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8272"/>
        <c:crosses val="autoZero"/>
        <c:crossBetween val="midCat"/>
        <c:majorUnit val="120"/>
        <c:minorUnit val="50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72983862729133"/>
          <c:y val="4.0085751267392944E-2"/>
          <c:w val="0.78336253226224806"/>
          <c:h val="0.8186483886510433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'Appendix G'!$AS$35:$AS$1034</c:f>
              <c:numCache>
                <c:formatCode>_("$"* #,##0_);_("$"* \(#,##0\);_("$"* "-"??_);_(@_)</c:formatCode>
                <c:ptCount val="1000"/>
                <c:pt idx="0">
                  <c:v>102182385.96674956</c:v>
                </c:pt>
                <c:pt idx="1">
                  <c:v>38209674.919444785</c:v>
                </c:pt>
                <c:pt idx="2">
                  <c:v>76638862.445109531</c:v>
                </c:pt>
                <c:pt idx="3">
                  <c:v>36436927.266997859</c:v>
                </c:pt>
                <c:pt idx="4">
                  <c:v>20149645.764149453</c:v>
                </c:pt>
                <c:pt idx="5">
                  <c:v>72651322.111574873</c:v>
                </c:pt>
                <c:pt idx="6">
                  <c:v>31266752.427745026</c:v>
                </c:pt>
                <c:pt idx="7">
                  <c:v>22162013.514835801</c:v>
                </c:pt>
                <c:pt idx="8">
                  <c:v>32417484.639809828</c:v>
                </c:pt>
                <c:pt idx="9">
                  <c:v>26122142.143794533</c:v>
                </c:pt>
                <c:pt idx="10">
                  <c:v>29754705.101211872</c:v>
                </c:pt>
                <c:pt idx="11">
                  <c:v>72077668.48791647</c:v>
                </c:pt>
                <c:pt idx="12">
                  <c:v>79942631.104836076</c:v>
                </c:pt>
                <c:pt idx="13">
                  <c:v>77961877.304371417</c:v>
                </c:pt>
                <c:pt idx="14">
                  <c:v>27966015.133169945</c:v>
                </c:pt>
                <c:pt idx="15">
                  <c:v>31104723.34493373</c:v>
                </c:pt>
                <c:pt idx="16">
                  <c:v>77184164.68126215</c:v>
                </c:pt>
                <c:pt idx="17">
                  <c:v>152056586.92441794</c:v>
                </c:pt>
                <c:pt idx="18">
                  <c:v>40923621.352015167</c:v>
                </c:pt>
                <c:pt idx="19">
                  <c:v>58753103.581939429</c:v>
                </c:pt>
                <c:pt idx="20">
                  <c:v>15826615.324276727</c:v>
                </c:pt>
                <c:pt idx="21">
                  <c:v>138958149.70769668</c:v>
                </c:pt>
                <c:pt idx="22">
                  <c:v>60879357.533802718</c:v>
                </c:pt>
                <c:pt idx="23">
                  <c:v>18222539.836478274</c:v>
                </c:pt>
                <c:pt idx="24">
                  <c:v>90945095.590134397</c:v>
                </c:pt>
                <c:pt idx="25">
                  <c:v>32793637.974474873</c:v>
                </c:pt>
                <c:pt idx="26">
                  <c:v>15868237.488866162</c:v>
                </c:pt>
                <c:pt idx="27">
                  <c:v>16754710.116177958</c:v>
                </c:pt>
                <c:pt idx="28">
                  <c:v>59760492.704469875</c:v>
                </c:pt>
                <c:pt idx="29">
                  <c:v>13878758.249343332</c:v>
                </c:pt>
                <c:pt idx="30">
                  <c:v>29638336.201652277</c:v>
                </c:pt>
                <c:pt idx="31">
                  <c:v>35822796.212338239</c:v>
                </c:pt>
                <c:pt idx="32">
                  <c:v>86178977.74486798</c:v>
                </c:pt>
                <c:pt idx="33">
                  <c:v>38990619.234954417</c:v>
                </c:pt>
                <c:pt idx="34">
                  <c:v>41220589.294324994</c:v>
                </c:pt>
                <c:pt idx="35">
                  <c:v>62356418.503744721</c:v>
                </c:pt>
                <c:pt idx="36">
                  <c:v>43077385.352285296</c:v>
                </c:pt>
                <c:pt idx="37">
                  <c:v>60416110.888387412</c:v>
                </c:pt>
                <c:pt idx="38">
                  <c:v>109370567.18652456</c:v>
                </c:pt>
                <c:pt idx="39">
                  <c:v>39524681.272254154</c:v>
                </c:pt>
                <c:pt idx="40">
                  <c:v>30598944.957177769</c:v>
                </c:pt>
                <c:pt idx="41">
                  <c:v>74861244.11854434</c:v>
                </c:pt>
                <c:pt idx="42">
                  <c:v>73405052.793130562</c:v>
                </c:pt>
                <c:pt idx="43">
                  <c:v>62729631.871913999</c:v>
                </c:pt>
                <c:pt idx="44">
                  <c:v>49279223.91328986</c:v>
                </c:pt>
                <c:pt idx="45">
                  <c:v>14925877.563735347</c:v>
                </c:pt>
                <c:pt idx="46">
                  <c:v>35558563.007553458</c:v>
                </c:pt>
                <c:pt idx="47">
                  <c:v>93313036.653013989</c:v>
                </c:pt>
                <c:pt idx="48">
                  <c:v>101441021.8467288</c:v>
                </c:pt>
                <c:pt idx="49">
                  <c:v>106156294.50072624</c:v>
                </c:pt>
                <c:pt idx="50">
                  <c:v>25411439.715707909</c:v>
                </c:pt>
                <c:pt idx="51">
                  <c:v>73381548.675128564</c:v>
                </c:pt>
                <c:pt idx="52">
                  <c:v>135776894.74096933</c:v>
                </c:pt>
                <c:pt idx="53">
                  <c:v>29599742.459823046</c:v>
                </c:pt>
                <c:pt idx="54">
                  <c:v>35660517.596352547</c:v>
                </c:pt>
                <c:pt idx="55">
                  <c:v>59003195.804594308</c:v>
                </c:pt>
                <c:pt idx="56">
                  <c:v>94262509.514347628</c:v>
                </c:pt>
                <c:pt idx="57">
                  <c:v>79567411.953457177</c:v>
                </c:pt>
                <c:pt idx="58">
                  <c:v>32544583.548441511</c:v>
                </c:pt>
                <c:pt idx="59">
                  <c:v>47291110.487075046</c:v>
                </c:pt>
                <c:pt idx="60">
                  <c:v>29620526.63661493</c:v>
                </c:pt>
                <c:pt idx="61">
                  <c:v>84183121.464609116</c:v>
                </c:pt>
                <c:pt idx="62">
                  <c:v>49660994.653615996</c:v>
                </c:pt>
                <c:pt idx="63">
                  <c:v>38462491.964119181</c:v>
                </c:pt>
                <c:pt idx="64">
                  <c:v>92335314.53205055</c:v>
                </c:pt>
                <c:pt idx="65">
                  <c:v>58911361.212735251</c:v>
                </c:pt>
                <c:pt idx="66">
                  <c:v>36557956.738611937</c:v>
                </c:pt>
                <c:pt idx="67">
                  <c:v>52326560.353387162</c:v>
                </c:pt>
                <c:pt idx="68">
                  <c:v>102554175.47948419</c:v>
                </c:pt>
                <c:pt idx="69">
                  <c:v>45999181.942661464</c:v>
                </c:pt>
                <c:pt idx="70">
                  <c:v>30991393.887407023</c:v>
                </c:pt>
                <c:pt idx="71">
                  <c:v>23613106.693787534</c:v>
                </c:pt>
                <c:pt idx="72">
                  <c:v>12170759.053068455</c:v>
                </c:pt>
                <c:pt idx="73">
                  <c:v>35804000.180725202</c:v>
                </c:pt>
                <c:pt idx="74">
                  <c:v>79604844.038921461</c:v>
                </c:pt>
                <c:pt idx="75">
                  <c:v>58315621.019770652</c:v>
                </c:pt>
                <c:pt idx="76">
                  <c:v>40859024.478462905</c:v>
                </c:pt>
                <c:pt idx="77">
                  <c:v>78295036.008846745</c:v>
                </c:pt>
                <c:pt idx="78">
                  <c:v>43988787.157555208</c:v>
                </c:pt>
                <c:pt idx="79">
                  <c:v>39428796.189411193</c:v>
                </c:pt>
                <c:pt idx="80">
                  <c:v>57546273.168860048</c:v>
                </c:pt>
                <c:pt idx="81">
                  <c:v>27556105.447158214</c:v>
                </c:pt>
                <c:pt idx="82">
                  <c:v>33268779.375661131</c:v>
                </c:pt>
                <c:pt idx="83">
                  <c:v>43884460.593070373</c:v>
                </c:pt>
                <c:pt idx="84">
                  <c:v>17209780.413454842</c:v>
                </c:pt>
                <c:pt idx="85">
                  <c:v>57952836.350598723</c:v>
                </c:pt>
                <c:pt idx="86">
                  <c:v>33603846.494594261</c:v>
                </c:pt>
                <c:pt idx="87">
                  <c:v>44682505.600698814</c:v>
                </c:pt>
                <c:pt idx="88">
                  <c:v>52467458.831015453</c:v>
                </c:pt>
                <c:pt idx="89">
                  <c:v>31350357.748118479</c:v>
                </c:pt>
                <c:pt idx="90">
                  <c:v>106694218.22198327</c:v>
                </c:pt>
                <c:pt idx="91">
                  <c:v>97417540.12422511</c:v>
                </c:pt>
                <c:pt idx="92">
                  <c:v>49910118.538248271</c:v>
                </c:pt>
                <c:pt idx="93">
                  <c:v>15755864.643917274</c:v>
                </c:pt>
                <c:pt idx="94">
                  <c:v>66843010.787103608</c:v>
                </c:pt>
                <c:pt idx="95">
                  <c:v>40337484.35193111</c:v>
                </c:pt>
                <c:pt idx="96">
                  <c:v>34619434.314754918</c:v>
                </c:pt>
                <c:pt idx="97">
                  <c:v>79501140.92357935</c:v>
                </c:pt>
                <c:pt idx="98">
                  <c:v>86603714.198887765</c:v>
                </c:pt>
                <c:pt idx="99">
                  <c:v>24731905.185437035</c:v>
                </c:pt>
                <c:pt idx="100">
                  <c:v>78117523.632894695</c:v>
                </c:pt>
                <c:pt idx="101">
                  <c:v>19173154.870820101</c:v>
                </c:pt>
                <c:pt idx="102">
                  <c:v>99062062.575801879</c:v>
                </c:pt>
                <c:pt idx="103">
                  <c:v>37593159.490388095</c:v>
                </c:pt>
                <c:pt idx="104">
                  <c:v>35398027.085979924</c:v>
                </c:pt>
                <c:pt idx="105">
                  <c:v>40305574.813719034</c:v>
                </c:pt>
                <c:pt idx="106">
                  <c:v>52619269.384949923</c:v>
                </c:pt>
                <c:pt idx="107">
                  <c:v>36849018.661129177</c:v>
                </c:pt>
                <c:pt idx="108">
                  <c:v>53309348.898775831</c:v>
                </c:pt>
                <c:pt idx="109">
                  <c:v>113757447.91770647</c:v>
                </c:pt>
                <c:pt idx="110">
                  <c:v>33605423.686380804</c:v>
                </c:pt>
                <c:pt idx="111">
                  <c:v>31051417.918044169</c:v>
                </c:pt>
                <c:pt idx="112">
                  <c:v>29291280.756084006</c:v>
                </c:pt>
                <c:pt idx="113">
                  <c:v>46879743.809351191</c:v>
                </c:pt>
                <c:pt idx="114">
                  <c:v>38477336.236740902</c:v>
                </c:pt>
                <c:pt idx="115">
                  <c:v>58600797.952994451</c:v>
                </c:pt>
                <c:pt idx="116">
                  <c:v>33174787.505086046</c:v>
                </c:pt>
                <c:pt idx="117">
                  <c:v>81235239.649525657</c:v>
                </c:pt>
                <c:pt idx="118">
                  <c:v>14262920.613632057</c:v>
                </c:pt>
                <c:pt idx="119">
                  <c:v>49661623.555181161</c:v>
                </c:pt>
                <c:pt idx="120">
                  <c:v>19087006.601402637</c:v>
                </c:pt>
                <c:pt idx="121">
                  <c:v>37961253.819821298</c:v>
                </c:pt>
                <c:pt idx="122">
                  <c:v>53481281.485135123</c:v>
                </c:pt>
                <c:pt idx="123">
                  <c:v>31322897.423091475</c:v>
                </c:pt>
                <c:pt idx="124">
                  <c:v>65787417.664864659</c:v>
                </c:pt>
                <c:pt idx="125">
                  <c:v>45606485.432355076</c:v>
                </c:pt>
                <c:pt idx="126">
                  <c:v>27475520.520497058</c:v>
                </c:pt>
                <c:pt idx="127">
                  <c:v>40748939.072688282</c:v>
                </c:pt>
                <c:pt idx="128">
                  <c:v>40740016.219925731</c:v>
                </c:pt>
                <c:pt idx="129">
                  <c:v>47358633.277405903</c:v>
                </c:pt>
                <c:pt idx="130">
                  <c:v>58547543.677050695</c:v>
                </c:pt>
                <c:pt idx="131">
                  <c:v>78502053.582199961</c:v>
                </c:pt>
                <c:pt idx="132">
                  <c:v>58793002.033443913</c:v>
                </c:pt>
                <c:pt idx="133">
                  <c:v>31390662.52303097</c:v>
                </c:pt>
                <c:pt idx="134">
                  <c:v>112479260.51517172</c:v>
                </c:pt>
                <c:pt idx="135">
                  <c:v>41680499.584028795</c:v>
                </c:pt>
                <c:pt idx="136">
                  <c:v>73920058.623521626</c:v>
                </c:pt>
                <c:pt idx="137">
                  <c:v>36979550.153826803</c:v>
                </c:pt>
                <c:pt idx="138">
                  <c:v>98504226.476355255</c:v>
                </c:pt>
                <c:pt idx="139">
                  <c:v>43825533.115960464</c:v>
                </c:pt>
                <c:pt idx="140">
                  <c:v>95545106.051582694</c:v>
                </c:pt>
                <c:pt idx="141">
                  <c:v>20259507.850262355</c:v>
                </c:pt>
                <c:pt idx="142">
                  <c:v>48484949.530964375</c:v>
                </c:pt>
                <c:pt idx="143">
                  <c:v>13809320.172196437</c:v>
                </c:pt>
                <c:pt idx="144">
                  <c:v>42120643.857932881</c:v>
                </c:pt>
                <c:pt idx="145">
                  <c:v>27064309.507909264</c:v>
                </c:pt>
                <c:pt idx="146">
                  <c:v>43507399.02797164</c:v>
                </c:pt>
                <c:pt idx="147">
                  <c:v>41383281.779473796</c:v>
                </c:pt>
                <c:pt idx="148">
                  <c:v>59005960.630195498</c:v>
                </c:pt>
                <c:pt idx="149">
                  <c:v>92261934.602294624</c:v>
                </c:pt>
                <c:pt idx="150">
                  <c:v>24280539.202125546</c:v>
                </c:pt>
                <c:pt idx="151">
                  <c:v>46024174.931575477</c:v>
                </c:pt>
                <c:pt idx="152">
                  <c:v>58102213.484374344</c:v>
                </c:pt>
                <c:pt idx="153">
                  <c:v>26225822.519269053</c:v>
                </c:pt>
                <c:pt idx="154">
                  <c:v>62372705.897787407</c:v>
                </c:pt>
                <c:pt idx="155">
                  <c:v>88036170.161627546</c:v>
                </c:pt>
                <c:pt idx="156">
                  <c:v>40544927.24593538</c:v>
                </c:pt>
                <c:pt idx="157">
                  <c:v>97715949.426520556</c:v>
                </c:pt>
                <c:pt idx="158">
                  <c:v>68685014.360346451</c:v>
                </c:pt>
                <c:pt idx="159">
                  <c:v>32620650.712791491</c:v>
                </c:pt>
                <c:pt idx="160">
                  <c:v>49559745.554910854</c:v>
                </c:pt>
                <c:pt idx="161">
                  <c:v>15905502.656153481</c:v>
                </c:pt>
                <c:pt idx="162">
                  <c:v>58980465.210627511</c:v>
                </c:pt>
                <c:pt idx="163">
                  <c:v>36888667.757983908</c:v>
                </c:pt>
                <c:pt idx="164">
                  <c:v>18377413.479994554</c:v>
                </c:pt>
                <c:pt idx="165">
                  <c:v>76700908.115834519</c:v>
                </c:pt>
                <c:pt idx="166">
                  <c:v>40980703.899500802</c:v>
                </c:pt>
                <c:pt idx="167">
                  <c:v>128614648.91678022</c:v>
                </c:pt>
                <c:pt idx="168">
                  <c:v>46075748.839338213</c:v>
                </c:pt>
                <c:pt idx="169">
                  <c:v>54867082.130995959</c:v>
                </c:pt>
                <c:pt idx="170">
                  <c:v>43126586.695387021</c:v>
                </c:pt>
                <c:pt idx="171">
                  <c:v>31158584.230936248</c:v>
                </c:pt>
                <c:pt idx="172">
                  <c:v>53234758.094114348</c:v>
                </c:pt>
                <c:pt idx="173">
                  <c:v>128448256.30525698</c:v>
                </c:pt>
                <c:pt idx="174">
                  <c:v>28734004.637280788</c:v>
                </c:pt>
                <c:pt idx="175">
                  <c:v>21410615.64971504</c:v>
                </c:pt>
                <c:pt idx="176">
                  <c:v>42928274.04566893</c:v>
                </c:pt>
                <c:pt idx="177">
                  <c:v>31306169.081768271</c:v>
                </c:pt>
                <c:pt idx="178">
                  <c:v>46825980.654610157</c:v>
                </c:pt>
                <c:pt idx="179">
                  <c:v>50527934.392712489</c:v>
                </c:pt>
                <c:pt idx="180">
                  <c:v>49204967.616682053</c:v>
                </c:pt>
                <c:pt idx="181">
                  <c:v>64917249.46305652</c:v>
                </c:pt>
                <c:pt idx="182">
                  <c:v>17865384.968346667</c:v>
                </c:pt>
                <c:pt idx="183">
                  <c:v>57407661.428871989</c:v>
                </c:pt>
                <c:pt idx="184">
                  <c:v>31509171.560472567</c:v>
                </c:pt>
                <c:pt idx="185">
                  <c:v>32935999.77630375</c:v>
                </c:pt>
                <c:pt idx="186">
                  <c:v>44338860.05886741</c:v>
                </c:pt>
                <c:pt idx="187">
                  <c:v>58852863.938353598</c:v>
                </c:pt>
                <c:pt idx="188">
                  <c:v>31188404.496837575</c:v>
                </c:pt>
                <c:pt idx="189">
                  <c:v>51962527.040742904</c:v>
                </c:pt>
                <c:pt idx="190">
                  <c:v>46707618.471673474</c:v>
                </c:pt>
                <c:pt idx="191">
                  <c:v>79370587.975573793</c:v>
                </c:pt>
                <c:pt idx="192">
                  <c:v>28737562.558166262</c:v>
                </c:pt>
                <c:pt idx="193">
                  <c:v>34311476.113443747</c:v>
                </c:pt>
                <c:pt idx="194">
                  <c:v>37027175.464344382</c:v>
                </c:pt>
                <c:pt idx="195">
                  <c:v>34757213.230820909</c:v>
                </c:pt>
                <c:pt idx="196">
                  <c:v>54321598.120896578</c:v>
                </c:pt>
                <c:pt idx="197">
                  <c:v>44587905.085969716</c:v>
                </c:pt>
                <c:pt idx="198">
                  <c:v>44480892.471184179</c:v>
                </c:pt>
                <c:pt idx="199">
                  <c:v>32242245.443510104</c:v>
                </c:pt>
                <c:pt idx="200">
                  <c:v>54165370.135724634</c:v>
                </c:pt>
                <c:pt idx="201">
                  <c:v>44225350.605050042</c:v>
                </c:pt>
                <c:pt idx="202">
                  <c:v>19609874.952861037</c:v>
                </c:pt>
                <c:pt idx="203">
                  <c:v>43422214.864569947</c:v>
                </c:pt>
                <c:pt idx="204">
                  <c:v>96174506.388127983</c:v>
                </c:pt>
                <c:pt idx="205">
                  <c:v>30702222.320378449</c:v>
                </c:pt>
                <c:pt idx="206">
                  <c:v>50562927.070817143</c:v>
                </c:pt>
                <c:pt idx="207">
                  <c:v>68213067.016289398</c:v>
                </c:pt>
                <c:pt idx="208">
                  <c:v>75878313.327508897</c:v>
                </c:pt>
                <c:pt idx="209">
                  <c:v>74433290.630654752</c:v>
                </c:pt>
                <c:pt idx="210">
                  <c:v>65801663.612885699</c:v>
                </c:pt>
                <c:pt idx="211">
                  <c:v>46190531.875918955</c:v>
                </c:pt>
                <c:pt idx="212">
                  <c:v>38123172.050030902</c:v>
                </c:pt>
                <c:pt idx="213">
                  <c:v>69635751.783436894</c:v>
                </c:pt>
                <c:pt idx="214">
                  <c:v>85411672.01510483</c:v>
                </c:pt>
                <c:pt idx="215">
                  <c:v>85771096.668550596</c:v>
                </c:pt>
                <c:pt idx="216">
                  <c:v>49061823.697629198</c:v>
                </c:pt>
                <c:pt idx="217">
                  <c:v>36534032.090407521</c:v>
                </c:pt>
                <c:pt idx="218">
                  <c:v>81654180.127385929</c:v>
                </c:pt>
                <c:pt idx="219">
                  <c:v>26966527.10386743</c:v>
                </c:pt>
                <c:pt idx="220">
                  <c:v>79132629.149322733</c:v>
                </c:pt>
                <c:pt idx="221">
                  <c:v>33156802.296507832</c:v>
                </c:pt>
                <c:pt idx="222">
                  <c:v>20518920.581309292</c:v>
                </c:pt>
                <c:pt idx="223">
                  <c:v>26772501.393749464</c:v>
                </c:pt>
                <c:pt idx="224">
                  <c:v>117712608.78792323</c:v>
                </c:pt>
                <c:pt idx="225">
                  <c:v>119994619.72930883</c:v>
                </c:pt>
                <c:pt idx="226">
                  <c:v>22297440.765190069</c:v>
                </c:pt>
                <c:pt idx="227">
                  <c:v>45148118.482062444</c:v>
                </c:pt>
                <c:pt idx="228">
                  <c:v>79495230.192730904</c:v>
                </c:pt>
                <c:pt idx="229">
                  <c:v>59583389.224594563</c:v>
                </c:pt>
                <c:pt idx="230">
                  <c:v>107357110.63664572</c:v>
                </c:pt>
                <c:pt idx="231">
                  <c:v>35351038.633641809</c:v>
                </c:pt>
                <c:pt idx="232">
                  <c:v>26765814.83622377</c:v>
                </c:pt>
                <c:pt idx="233">
                  <c:v>58048644.410923555</c:v>
                </c:pt>
                <c:pt idx="234">
                  <c:v>63687364.83112058</c:v>
                </c:pt>
                <c:pt idx="235">
                  <c:v>25827370.324639644</c:v>
                </c:pt>
                <c:pt idx="236">
                  <c:v>84961106.217250466</c:v>
                </c:pt>
                <c:pt idx="237">
                  <c:v>49729435.323646709</c:v>
                </c:pt>
                <c:pt idx="238">
                  <c:v>58165315.356860489</c:v>
                </c:pt>
                <c:pt idx="239">
                  <c:v>38276713.044837818</c:v>
                </c:pt>
                <c:pt idx="240">
                  <c:v>31104081.006443378</c:v>
                </c:pt>
                <c:pt idx="241">
                  <c:v>112622083.57747506</c:v>
                </c:pt>
                <c:pt idx="242">
                  <c:v>38345328.73549059</c:v>
                </c:pt>
                <c:pt idx="243">
                  <c:v>34126230.883208573</c:v>
                </c:pt>
                <c:pt idx="244">
                  <c:v>38117780.122040898</c:v>
                </c:pt>
                <c:pt idx="245">
                  <c:v>32616713.056463633</c:v>
                </c:pt>
                <c:pt idx="246">
                  <c:v>20207529.408183556</c:v>
                </c:pt>
                <c:pt idx="247">
                  <c:v>69923049.280079618</c:v>
                </c:pt>
                <c:pt idx="248">
                  <c:v>32821432.353932817</c:v>
                </c:pt>
                <c:pt idx="249">
                  <c:v>122223310.36463742</c:v>
                </c:pt>
                <c:pt idx="250">
                  <c:v>66984444.484156549</c:v>
                </c:pt>
                <c:pt idx="251">
                  <c:v>44691506.555982664</c:v>
                </c:pt>
                <c:pt idx="252">
                  <c:v>20446501.83180536</c:v>
                </c:pt>
                <c:pt idx="253">
                  <c:v>50059996.310475677</c:v>
                </c:pt>
                <c:pt idx="254">
                  <c:v>27900401.777628493</c:v>
                </c:pt>
                <c:pt idx="255">
                  <c:v>19912013.041038733</c:v>
                </c:pt>
                <c:pt idx="256">
                  <c:v>14133113.068973083</c:v>
                </c:pt>
                <c:pt idx="257">
                  <c:v>28269788.557241667</c:v>
                </c:pt>
                <c:pt idx="258">
                  <c:v>41271044.93552956</c:v>
                </c:pt>
                <c:pt idx="259">
                  <c:v>37763356.249499679</c:v>
                </c:pt>
                <c:pt idx="260">
                  <c:v>71840430.400717676</c:v>
                </c:pt>
                <c:pt idx="261">
                  <c:v>41138986.111115173</c:v>
                </c:pt>
                <c:pt idx="262">
                  <c:v>38542660.440273657</c:v>
                </c:pt>
                <c:pt idx="263">
                  <c:v>60770425.894776404</c:v>
                </c:pt>
                <c:pt idx="264">
                  <c:v>48968985.629320532</c:v>
                </c:pt>
                <c:pt idx="265">
                  <c:v>52923266.227684021</c:v>
                </c:pt>
                <c:pt idx="266">
                  <c:v>54010286.998860285</c:v>
                </c:pt>
                <c:pt idx="267">
                  <c:v>70325124.389151812</c:v>
                </c:pt>
                <c:pt idx="268">
                  <c:v>32117072.148476858</c:v>
                </c:pt>
                <c:pt idx="269">
                  <c:v>26399711.772489477</c:v>
                </c:pt>
                <c:pt idx="270">
                  <c:v>46799964.097233236</c:v>
                </c:pt>
                <c:pt idx="271">
                  <c:v>68295548.113923714</c:v>
                </c:pt>
                <c:pt idx="272">
                  <c:v>30759306.580627266</c:v>
                </c:pt>
                <c:pt idx="273">
                  <c:v>61572347.049802452</c:v>
                </c:pt>
                <c:pt idx="274">
                  <c:v>64096674.589646727</c:v>
                </c:pt>
                <c:pt idx="275">
                  <c:v>59165447.460251719</c:v>
                </c:pt>
                <c:pt idx="276">
                  <c:v>41839334.700002417</c:v>
                </c:pt>
                <c:pt idx="277">
                  <c:v>91574651.257230267</c:v>
                </c:pt>
                <c:pt idx="278">
                  <c:v>57818267.857794479</c:v>
                </c:pt>
                <c:pt idx="279">
                  <c:v>67553612.962851673</c:v>
                </c:pt>
                <c:pt idx="280">
                  <c:v>33167171.258958917</c:v>
                </c:pt>
                <c:pt idx="281">
                  <c:v>19162399.525346216</c:v>
                </c:pt>
                <c:pt idx="282">
                  <c:v>32010640.021137457</c:v>
                </c:pt>
                <c:pt idx="283">
                  <c:v>89837343.282539338</c:v>
                </c:pt>
                <c:pt idx="284">
                  <c:v>37103355.479868442</c:v>
                </c:pt>
                <c:pt idx="285">
                  <c:v>37872979.504882544</c:v>
                </c:pt>
                <c:pt idx="286">
                  <c:v>42292254.85870406</c:v>
                </c:pt>
                <c:pt idx="287">
                  <c:v>27850251.492766518</c:v>
                </c:pt>
                <c:pt idx="288">
                  <c:v>56918416.490709677</c:v>
                </c:pt>
                <c:pt idx="289">
                  <c:v>27229100.363015871</c:v>
                </c:pt>
                <c:pt idx="290">
                  <c:v>21068817.70376138</c:v>
                </c:pt>
                <c:pt idx="291">
                  <c:v>60224249.778674096</c:v>
                </c:pt>
                <c:pt idx="292">
                  <c:v>30732004.399486233</c:v>
                </c:pt>
                <c:pt idx="293">
                  <c:v>21697292.65860289</c:v>
                </c:pt>
                <c:pt idx="294">
                  <c:v>56898244.511567339</c:v>
                </c:pt>
                <c:pt idx="295">
                  <c:v>66309529.130652994</c:v>
                </c:pt>
                <c:pt idx="296">
                  <c:v>15294311.874370147</c:v>
                </c:pt>
                <c:pt idx="297">
                  <c:v>29001018.803002942</c:v>
                </c:pt>
                <c:pt idx="298">
                  <c:v>30155850.063343216</c:v>
                </c:pt>
                <c:pt idx="299">
                  <c:v>88214319.954663351</c:v>
                </c:pt>
                <c:pt idx="300">
                  <c:v>22741432.965276692</c:v>
                </c:pt>
                <c:pt idx="301">
                  <c:v>33848221.510335043</c:v>
                </c:pt>
                <c:pt idx="302">
                  <c:v>31487024.448645044</c:v>
                </c:pt>
                <c:pt idx="303">
                  <c:v>14313956.490909714</c:v>
                </c:pt>
                <c:pt idx="304">
                  <c:v>69772679.12336199</c:v>
                </c:pt>
                <c:pt idx="305">
                  <c:v>79268971.102766782</c:v>
                </c:pt>
                <c:pt idx="306">
                  <c:v>34911042.417961091</c:v>
                </c:pt>
                <c:pt idx="307">
                  <c:v>37693483.159283966</c:v>
                </c:pt>
                <c:pt idx="308">
                  <c:v>34930897.990964144</c:v>
                </c:pt>
                <c:pt idx="309">
                  <c:v>61237689.686076403</c:v>
                </c:pt>
                <c:pt idx="310">
                  <c:v>32172002.082902897</c:v>
                </c:pt>
                <c:pt idx="311">
                  <c:v>19668104.612125162</c:v>
                </c:pt>
                <c:pt idx="312">
                  <c:v>24918970.563499462</c:v>
                </c:pt>
                <c:pt idx="313">
                  <c:v>38237240.065239772</c:v>
                </c:pt>
                <c:pt idx="314">
                  <c:v>75837401.633675933</c:v>
                </c:pt>
                <c:pt idx="315">
                  <c:v>49394530.978577957</c:v>
                </c:pt>
                <c:pt idx="316">
                  <c:v>27176812.393221106</c:v>
                </c:pt>
                <c:pt idx="317">
                  <c:v>39280301.172778308</c:v>
                </c:pt>
                <c:pt idx="318">
                  <c:v>46824374.482690081</c:v>
                </c:pt>
                <c:pt idx="319">
                  <c:v>41982108.455318078</c:v>
                </c:pt>
                <c:pt idx="320">
                  <c:v>48281167.6560691</c:v>
                </c:pt>
                <c:pt idx="321">
                  <c:v>41861204.958500937</c:v>
                </c:pt>
                <c:pt idx="322">
                  <c:v>37224106.528631896</c:v>
                </c:pt>
                <c:pt idx="323">
                  <c:v>32815172.602880996</c:v>
                </c:pt>
                <c:pt idx="324">
                  <c:v>35443814.24783659</c:v>
                </c:pt>
                <c:pt idx="325">
                  <c:v>55498796.985729784</c:v>
                </c:pt>
                <c:pt idx="326">
                  <c:v>25432002.885770474</c:v>
                </c:pt>
                <c:pt idx="327">
                  <c:v>42952827.624568284</c:v>
                </c:pt>
                <c:pt idx="328">
                  <c:v>27275695.75348698</c:v>
                </c:pt>
                <c:pt idx="329">
                  <c:v>42191926.527321756</c:v>
                </c:pt>
                <c:pt idx="330">
                  <c:v>31885869.005831998</c:v>
                </c:pt>
                <c:pt idx="331">
                  <c:v>31412798.955051359</c:v>
                </c:pt>
                <c:pt idx="332">
                  <c:v>26947124.69938248</c:v>
                </c:pt>
                <c:pt idx="333">
                  <c:v>59317034.000516549</c:v>
                </c:pt>
                <c:pt idx="334">
                  <c:v>67337118.292904854</c:v>
                </c:pt>
                <c:pt idx="335">
                  <c:v>40651177.379404768</c:v>
                </c:pt>
                <c:pt idx="336">
                  <c:v>24453200.180129144</c:v>
                </c:pt>
                <c:pt idx="337">
                  <c:v>18598527.599596579</c:v>
                </c:pt>
                <c:pt idx="338">
                  <c:v>78274568.156335711</c:v>
                </c:pt>
                <c:pt idx="339">
                  <c:v>30711604.896379728</c:v>
                </c:pt>
                <c:pt idx="340">
                  <c:v>39663290.265700862</c:v>
                </c:pt>
                <c:pt idx="341">
                  <c:v>59626651.956093654</c:v>
                </c:pt>
                <c:pt idx="342">
                  <c:v>68120152.063691348</c:v>
                </c:pt>
                <c:pt idx="343">
                  <c:v>39447355.507787004</c:v>
                </c:pt>
                <c:pt idx="344">
                  <c:v>50972108.838236108</c:v>
                </c:pt>
                <c:pt idx="345">
                  <c:v>28685714.019772176</c:v>
                </c:pt>
                <c:pt idx="346">
                  <c:v>54376175.607857734</c:v>
                </c:pt>
                <c:pt idx="347">
                  <c:v>81012957.514231205</c:v>
                </c:pt>
                <c:pt idx="348">
                  <c:v>26893744.148476955</c:v>
                </c:pt>
                <c:pt idx="349">
                  <c:v>49847632.106963053</c:v>
                </c:pt>
                <c:pt idx="350">
                  <c:v>19626073.831962224</c:v>
                </c:pt>
                <c:pt idx="351">
                  <c:v>40416709.216235206</c:v>
                </c:pt>
                <c:pt idx="352">
                  <c:v>47716997.926355153</c:v>
                </c:pt>
                <c:pt idx="353">
                  <c:v>23093058.119042996</c:v>
                </c:pt>
                <c:pt idx="354">
                  <c:v>74713504.455712795</c:v>
                </c:pt>
                <c:pt idx="355">
                  <c:v>50079063.351168126</c:v>
                </c:pt>
                <c:pt idx="356">
                  <c:v>86094769.293476105</c:v>
                </c:pt>
                <c:pt idx="357">
                  <c:v>28327932.437196631</c:v>
                </c:pt>
                <c:pt idx="358">
                  <c:v>22359347.632387023</c:v>
                </c:pt>
                <c:pt idx="359">
                  <c:v>16447458.251580346</c:v>
                </c:pt>
                <c:pt idx="360">
                  <c:v>31942384.065851357</c:v>
                </c:pt>
                <c:pt idx="361">
                  <c:v>66889137.144565746</c:v>
                </c:pt>
                <c:pt idx="362">
                  <c:v>32679820.53942978</c:v>
                </c:pt>
                <c:pt idx="363">
                  <c:v>46621248.832334325</c:v>
                </c:pt>
                <c:pt idx="364">
                  <c:v>32430217.98155595</c:v>
                </c:pt>
                <c:pt idx="365">
                  <c:v>53347076.77303721</c:v>
                </c:pt>
                <c:pt idx="366">
                  <c:v>39649356.808897123</c:v>
                </c:pt>
                <c:pt idx="367">
                  <c:v>40306462.584000528</c:v>
                </c:pt>
                <c:pt idx="368">
                  <c:v>36064366.878475353</c:v>
                </c:pt>
                <c:pt idx="369">
                  <c:v>69517489.131074071</c:v>
                </c:pt>
                <c:pt idx="370">
                  <c:v>25491426.207254257</c:v>
                </c:pt>
                <c:pt idx="371">
                  <c:v>33276269.850637082</c:v>
                </c:pt>
                <c:pt idx="372">
                  <c:v>52782952.008314043</c:v>
                </c:pt>
                <c:pt idx="373">
                  <c:v>21280289.418335613</c:v>
                </c:pt>
                <c:pt idx="374">
                  <c:v>39922498.412313536</c:v>
                </c:pt>
                <c:pt idx="375">
                  <c:v>16131654.440101627</c:v>
                </c:pt>
                <c:pt idx="376">
                  <c:v>45316472.85945946</c:v>
                </c:pt>
                <c:pt idx="377">
                  <c:v>34400340.146604165</c:v>
                </c:pt>
                <c:pt idx="378">
                  <c:v>22112568.152147662</c:v>
                </c:pt>
                <c:pt idx="379">
                  <c:v>27760269.160693828</c:v>
                </c:pt>
                <c:pt idx="380">
                  <c:v>40988503.066182494</c:v>
                </c:pt>
                <c:pt idx="381">
                  <c:v>112379281.06658061</c:v>
                </c:pt>
                <c:pt idx="382">
                  <c:v>72451926.814174488</c:v>
                </c:pt>
                <c:pt idx="383">
                  <c:v>73671135.532566786</c:v>
                </c:pt>
                <c:pt idx="384">
                  <c:v>28893130.31459019</c:v>
                </c:pt>
                <c:pt idx="385">
                  <c:v>91498411.578458503</c:v>
                </c:pt>
                <c:pt idx="386">
                  <c:v>44465894.392676175</c:v>
                </c:pt>
                <c:pt idx="387">
                  <c:v>66091024.335618958</c:v>
                </c:pt>
                <c:pt idx="388">
                  <c:v>37853336.510389611</c:v>
                </c:pt>
                <c:pt idx="389">
                  <c:v>29843469.07283565</c:v>
                </c:pt>
                <c:pt idx="390">
                  <c:v>63149455.012497976</c:v>
                </c:pt>
                <c:pt idx="391">
                  <c:v>82609101.996280715</c:v>
                </c:pt>
                <c:pt idx="392">
                  <c:v>13583025.675381202</c:v>
                </c:pt>
                <c:pt idx="393">
                  <c:v>57885074.569489643</c:v>
                </c:pt>
                <c:pt idx="394">
                  <c:v>33218267.633499097</c:v>
                </c:pt>
                <c:pt idx="395">
                  <c:v>21423268.58837143</c:v>
                </c:pt>
                <c:pt idx="396">
                  <c:v>68303261.016002044</c:v>
                </c:pt>
                <c:pt idx="397">
                  <c:v>84055661.216133773</c:v>
                </c:pt>
                <c:pt idx="398">
                  <c:v>62771888.43765229</c:v>
                </c:pt>
                <c:pt idx="399">
                  <c:v>17522664.627160799</c:v>
                </c:pt>
                <c:pt idx="400">
                  <c:v>68674455.477414161</c:v>
                </c:pt>
                <c:pt idx="401">
                  <c:v>39564009.589199901</c:v>
                </c:pt>
                <c:pt idx="402">
                  <c:v>84416075.200579405</c:v>
                </c:pt>
                <c:pt idx="403">
                  <c:v>87761113.712252602</c:v>
                </c:pt>
                <c:pt idx="404">
                  <c:v>62293164.815122068</c:v>
                </c:pt>
                <c:pt idx="405">
                  <c:v>61889708.117199704</c:v>
                </c:pt>
                <c:pt idx="406">
                  <c:v>86460566.330564842</c:v>
                </c:pt>
                <c:pt idx="407">
                  <c:v>47965984.71836926</c:v>
                </c:pt>
                <c:pt idx="408">
                  <c:v>20556009.93449064</c:v>
                </c:pt>
                <c:pt idx="409">
                  <c:v>56691971.218292847</c:v>
                </c:pt>
                <c:pt idx="410">
                  <c:v>14841246.269080359</c:v>
                </c:pt>
                <c:pt idx="411">
                  <c:v>72429943.640337363</c:v>
                </c:pt>
                <c:pt idx="412">
                  <c:v>31771768.471079733</c:v>
                </c:pt>
                <c:pt idx="413">
                  <c:v>54217107.042120174</c:v>
                </c:pt>
                <c:pt idx="414">
                  <c:v>97469770.366936177</c:v>
                </c:pt>
                <c:pt idx="415">
                  <c:v>29308014.680290241</c:v>
                </c:pt>
                <c:pt idx="416">
                  <c:v>24380034.117848661</c:v>
                </c:pt>
                <c:pt idx="417">
                  <c:v>38726063.573782027</c:v>
                </c:pt>
                <c:pt idx="418">
                  <c:v>49826976.385611027</c:v>
                </c:pt>
                <c:pt idx="419">
                  <c:v>71654605.880628392</c:v>
                </c:pt>
                <c:pt idx="420">
                  <c:v>49793391.298307016</c:v>
                </c:pt>
                <c:pt idx="421">
                  <c:v>31965110.827037413</c:v>
                </c:pt>
                <c:pt idx="422">
                  <c:v>49117982.459845722</c:v>
                </c:pt>
                <c:pt idx="423">
                  <c:v>76442287.426141843</c:v>
                </c:pt>
                <c:pt idx="424">
                  <c:v>51532885.285589993</c:v>
                </c:pt>
                <c:pt idx="425">
                  <c:v>54070037.612197667</c:v>
                </c:pt>
                <c:pt idx="426">
                  <c:v>46525330.470990777</c:v>
                </c:pt>
                <c:pt idx="427">
                  <c:v>26038470.635385629</c:v>
                </c:pt>
                <c:pt idx="428">
                  <c:v>66016463.661049902</c:v>
                </c:pt>
                <c:pt idx="429">
                  <c:v>39274466.255549699</c:v>
                </c:pt>
                <c:pt idx="430">
                  <c:v>59564749.363329798</c:v>
                </c:pt>
                <c:pt idx="431">
                  <c:v>27983653.726274464</c:v>
                </c:pt>
                <c:pt idx="432">
                  <c:v>34001604.1073962</c:v>
                </c:pt>
                <c:pt idx="433">
                  <c:v>96693096.294662431</c:v>
                </c:pt>
                <c:pt idx="434">
                  <c:v>66879182.378860191</c:v>
                </c:pt>
                <c:pt idx="435">
                  <c:v>30551978.839112725</c:v>
                </c:pt>
                <c:pt idx="436">
                  <c:v>39430449.75410156</c:v>
                </c:pt>
                <c:pt idx="437">
                  <c:v>20100156.934237886</c:v>
                </c:pt>
                <c:pt idx="438">
                  <c:v>42232593.039257362</c:v>
                </c:pt>
                <c:pt idx="439">
                  <c:v>32498348.855134387</c:v>
                </c:pt>
                <c:pt idx="440">
                  <c:v>73329417.875643834</c:v>
                </c:pt>
                <c:pt idx="441">
                  <c:v>47859142.046194226</c:v>
                </c:pt>
                <c:pt idx="442">
                  <c:v>58422898.869768441</c:v>
                </c:pt>
                <c:pt idx="443">
                  <c:v>59124608.935026124</c:v>
                </c:pt>
                <c:pt idx="444">
                  <c:v>51402240.157031387</c:v>
                </c:pt>
                <c:pt idx="445">
                  <c:v>44895239.916448906</c:v>
                </c:pt>
                <c:pt idx="446">
                  <c:v>71262535.185349196</c:v>
                </c:pt>
                <c:pt idx="447">
                  <c:v>39448439.208897665</c:v>
                </c:pt>
                <c:pt idx="448">
                  <c:v>27156328.111839157</c:v>
                </c:pt>
                <c:pt idx="449">
                  <c:v>29919538.48530161</c:v>
                </c:pt>
                <c:pt idx="450">
                  <c:v>63372371.244451314</c:v>
                </c:pt>
                <c:pt idx="451">
                  <c:v>24969663.905257944</c:v>
                </c:pt>
                <c:pt idx="452">
                  <c:v>43566300.809980914</c:v>
                </c:pt>
                <c:pt idx="453">
                  <c:v>55743248.939806938</c:v>
                </c:pt>
                <c:pt idx="454">
                  <c:v>20383391.78129511</c:v>
                </c:pt>
                <c:pt idx="455">
                  <c:v>39393303.641749457</c:v>
                </c:pt>
                <c:pt idx="456">
                  <c:v>87279882.883138537</c:v>
                </c:pt>
                <c:pt idx="457">
                  <c:v>31581242.079636943</c:v>
                </c:pt>
                <c:pt idx="458">
                  <c:v>56223811.332128346</c:v>
                </c:pt>
                <c:pt idx="459">
                  <c:v>30667998.6715024</c:v>
                </c:pt>
                <c:pt idx="460">
                  <c:v>27054944.501675729</c:v>
                </c:pt>
                <c:pt idx="461">
                  <c:v>63482812.342966676</c:v>
                </c:pt>
                <c:pt idx="462">
                  <c:v>56210326.049420446</c:v>
                </c:pt>
                <c:pt idx="463">
                  <c:v>22562142.595920708</c:v>
                </c:pt>
                <c:pt idx="464">
                  <c:v>82906420.904941455</c:v>
                </c:pt>
                <c:pt idx="465">
                  <c:v>69089634.872397274</c:v>
                </c:pt>
                <c:pt idx="466">
                  <c:v>21572455.220958728</c:v>
                </c:pt>
                <c:pt idx="467">
                  <c:v>49886354.533145294</c:v>
                </c:pt>
                <c:pt idx="468">
                  <c:v>47526147.020214438</c:v>
                </c:pt>
                <c:pt idx="469">
                  <c:v>21680059.696911242</c:v>
                </c:pt>
                <c:pt idx="470">
                  <c:v>66954809.423275307</c:v>
                </c:pt>
                <c:pt idx="471">
                  <c:v>51816431.569317177</c:v>
                </c:pt>
                <c:pt idx="472">
                  <c:v>55099282.652196765</c:v>
                </c:pt>
                <c:pt idx="473">
                  <c:v>47723836.927633092</c:v>
                </c:pt>
                <c:pt idx="474">
                  <c:v>39176622.024110273</c:v>
                </c:pt>
                <c:pt idx="475">
                  <c:v>32641715.533721913</c:v>
                </c:pt>
                <c:pt idx="476">
                  <c:v>25432318.854780931</c:v>
                </c:pt>
                <c:pt idx="477">
                  <c:v>30041936.234995279</c:v>
                </c:pt>
                <c:pt idx="478">
                  <c:v>36924263.147633493</c:v>
                </c:pt>
                <c:pt idx="479">
                  <c:v>37789024.013243705</c:v>
                </c:pt>
                <c:pt idx="480">
                  <c:v>15956960.973496702</c:v>
                </c:pt>
                <c:pt idx="481">
                  <c:v>68814849.675537109</c:v>
                </c:pt>
                <c:pt idx="482">
                  <c:v>42134685.485890433</c:v>
                </c:pt>
                <c:pt idx="483">
                  <c:v>60001225.642800987</c:v>
                </c:pt>
                <c:pt idx="484">
                  <c:v>10134001.765619654</c:v>
                </c:pt>
                <c:pt idx="485">
                  <c:v>36671889.299013093</c:v>
                </c:pt>
                <c:pt idx="486">
                  <c:v>103118777.22889636</c:v>
                </c:pt>
                <c:pt idx="487">
                  <c:v>44123260.64236109</c:v>
                </c:pt>
                <c:pt idx="488">
                  <c:v>39357472.010409638</c:v>
                </c:pt>
                <c:pt idx="489">
                  <c:v>94001621.838057473</c:v>
                </c:pt>
                <c:pt idx="490">
                  <c:v>32362337.876290914</c:v>
                </c:pt>
                <c:pt idx="491">
                  <c:v>18152568.118237134</c:v>
                </c:pt>
                <c:pt idx="492">
                  <c:v>68253191.845493183</c:v>
                </c:pt>
                <c:pt idx="493">
                  <c:v>41767817.935837477</c:v>
                </c:pt>
                <c:pt idx="494">
                  <c:v>36674257.393986464</c:v>
                </c:pt>
                <c:pt idx="495">
                  <c:v>28204747.121443596</c:v>
                </c:pt>
                <c:pt idx="496">
                  <c:v>53209615.996719539</c:v>
                </c:pt>
                <c:pt idx="497">
                  <c:v>16324645.29910012</c:v>
                </c:pt>
                <c:pt idx="498">
                  <c:v>72396449.314865664</c:v>
                </c:pt>
                <c:pt idx="499">
                  <c:v>43613838.550321549</c:v>
                </c:pt>
                <c:pt idx="500">
                  <c:v>16714905.100566033</c:v>
                </c:pt>
                <c:pt idx="501">
                  <c:v>40275187.430703327</c:v>
                </c:pt>
                <c:pt idx="502">
                  <c:v>101770537.54550165</c:v>
                </c:pt>
                <c:pt idx="503">
                  <c:v>55934754.379311472</c:v>
                </c:pt>
                <c:pt idx="504">
                  <c:v>66425107.220960945</c:v>
                </c:pt>
                <c:pt idx="505">
                  <c:v>37363325.204378858</c:v>
                </c:pt>
                <c:pt idx="506">
                  <c:v>30809036.731972534</c:v>
                </c:pt>
                <c:pt idx="507">
                  <c:v>64284941.633555427</c:v>
                </c:pt>
                <c:pt idx="508">
                  <c:v>91508727.287449867</c:v>
                </c:pt>
                <c:pt idx="509">
                  <c:v>44317233.745006979</c:v>
                </c:pt>
                <c:pt idx="510">
                  <c:v>70978999.214042231</c:v>
                </c:pt>
                <c:pt idx="511">
                  <c:v>64434211.524479643</c:v>
                </c:pt>
                <c:pt idx="512">
                  <c:v>31479290.867173303</c:v>
                </c:pt>
                <c:pt idx="513">
                  <c:v>15836229.690231692</c:v>
                </c:pt>
                <c:pt idx="514">
                  <c:v>63250312.46250096</c:v>
                </c:pt>
                <c:pt idx="515">
                  <c:v>96264000.981264949</c:v>
                </c:pt>
                <c:pt idx="516">
                  <c:v>32975530.479321454</c:v>
                </c:pt>
                <c:pt idx="517">
                  <c:v>147394393.20890146</c:v>
                </c:pt>
                <c:pt idx="518">
                  <c:v>36615379.153344929</c:v>
                </c:pt>
                <c:pt idx="519">
                  <c:v>44747126.022645384</c:v>
                </c:pt>
                <c:pt idx="520">
                  <c:v>64419866.960495323</c:v>
                </c:pt>
                <c:pt idx="521">
                  <c:v>70325259.213338241</c:v>
                </c:pt>
                <c:pt idx="522">
                  <c:v>55516302.344535649</c:v>
                </c:pt>
                <c:pt idx="523">
                  <c:v>84228176.065493017</c:v>
                </c:pt>
                <c:pt idx="524">
                  <c:v>14732737.589309577</c:v>
                </c:pt>
                <c:pt idx="525">
                  <c:v>33015015.870007347</c:v>
                </c:pt>
                <c:pt idx="526">
                  <c:v>67606194.363369361</c:v>
                </c:pt>
                <c:pt idx="527">
                  <c:v>27756701.522860717</c:v>
                </c:pt>
                <c:pt idx="528">
                  <c:v>122026275.17655502</c:v>
                </c:pt>
                <c:pt idx="529">
                  <c:v>22554230.974726375</c:v>
                </c:pt>
                <c:pt idx="530">
                  <c:v>48654633.844961315</c:v>
                </c:pt>
                <c:pt idx="531">
                  <c:v>44354067.563187018</c:v>
                </c:pt>
                <c:pt idx="532">
                  <c:v>40119128.493426621</c:v>
                </c:pt>
                <c:pt idx="533">
                  <c:v>106902862.60349019</c:v>
                </c:pt>
                <c:pt idx="534">
                  <c:v>69272373.78165859</c:v>
                </c:pt>
                <c:pt idx="535">
                  <c:v>39362023.521086603</c:v>
                </c:pt>
                <c:pt idx="536">
                  <c:v>44753033.315877214</c:v>
                </c:pt>
                <c:pt idx="537">
                  <c:v>27496195.189071972</c:v>
                </c:pt>
                <c:pt idx="538">
                  <c:v>43260287.448088616</c:v>
                </c:pt>
                <c:pt idx="539">
                  <c:v>29048363.877063129</c:v>
                </c:pt>
                <c:pt idx="540">
                  <c:v>19128013.956358116</c:v>
                </c:pt>
                <c:pt idx="541">
                  <c:v>33906779.587455019</c:v>
                </c:pt>
                <c:pt idx="542">
                  <c:v>58819161.624812812</c:v>
                </c:pt>
                <c:pt idx="543">
                  <c:v>58122912.363736063</c:v>
                </c:pt>
                <c:pt idx="544">
                  <c:v>91965292.296711504</c:v>
                </c:pt>
                <c:pt idx="545">
                  <c:v>25139221.366062295</c:v>
                </c:pt>
                <c:pt idx="546">
                  <c:v>34759302.148094863</c:v>
                </c:pt>
                <c:pt idx="547">
                  <c:v>36106950.242636502</c:v>
                </c:pt>
                <c:pt idx="548">
                  <c:v>19326292.222915594</c:v>
                </c:pt>
                <c:pt idx="549">
                  <c:v>57067610.258722574</c:v>
                </c:pt>
                <c:pt idx="550">
                  <c:v>46329195.000460401</c:v>
                </c:pt>
                <c:pt idx="551">
                  <c:v>33580626.136672467</c:v>
                </c:pt>
                <c:pt idx="552">
                  <c:v>28035957.195819806</c:v>
                </c:pt>
                <c:pt idx="553">
                  <c:v>16128850.98300856</c:v>
                </c:pt>
                <c:pt idx="554">
                  <c:v>90580317.342913538</c:v>
                </c:pt>
                <c:pt idx="555">
                  <c:v>69117693.267896459</c:v>
                </c:pt>
                <c:pt idx="556">
                  <c:v>36860554.651232749</c:v>
                </c:pt>
                <c:pt idx="557">
                  <c:v>5622741.2923609205</c:v>
                </c:pt>
                <c:pt idx="558">
                  <c:v>26335245.616781335</c:v>
                </c:pt>
                <c:pt idx="559">
                  <c:v>37387484.254474133</c:v>
                </c:pt>
                <c:pt idx="560">
                  <c:v>32829468.763912495</c:v>
                </c:pt>
                <c:pt idx="561">
                  <c:v>31994488.284523036</c:v>
                </c:pt>
                <c:pt idx="562">
                  <c:v>68213631.46767585</c:v>
                </c:pt>
                <c:pt idx="563">
                  <c:v>41157183.961551771</c:v>
                </c:pt>
                <c:pt idx="564">
                  <c:v>44461790.510888398</c:v>
                </c:pt>
                <c:pt idx="565">
                  <c:v>13234342.997658614</c:v>
                </c:pt>
                <c:pt idx="566">
                  <c:v>29317355.830717098</c:v>
                </c:pt>
                <c:pt idx="567">
                  <c:v>26932433.64914206</c:v>
                </c:pt>
                <c:pt idx="568">
                  <c:v>58411434.144301847</c:v>
                </c:pt>
                <c:pt idx="569">
                  <c:v>16523225.127501916</c:v>
                </c:pt>
                <c:pt idx="570">
                  <c:v>34279248.952176437</c:v>
                </c:pt>
                <c:pt idx="571">
                  <c:v>31170427.63161834</c:v>
                </c:pt>
                <c:pt idx="572">
                  <c:v>114709388.32839482</c:v>
                </c:pt>
                <c:pt idx="573">
                  <c:v>82641273.576365918</c:v>
                </c:pt>
                <c:pt idx="574">
                  <c:v>46058977.373607665</c:v>
                </c:pt>
                <c:pt idx="575">
                  <c:v>21572743.744506638</c:v>
                </c:pt>
                <c:pt idx="576">
                  <c:v>65289357.97839725</c:v>
                </c:pt>
                <c:pt idx="577">
                  <c:v>50438968.403607994</c:v>
                </c:pt>
                <c:pt idx="578">
                  <c:v>29002732.032162253</c:v>
                </c:pt>
                <c:pt idx="579">
                  <c:v>29876645.904981885</c:v>
                </c:pt>
                <c:pt idx="580">
                  <c:v>62624804.43897292</c:v>
                </c:pt>
                <c:pt idx="581">
                  <c:v>34963996.181326002</c:v>
                </c:pt>
                <c:pt idx="582">
                  <c:v>37249301.962672845</c:v>
                </c:pt>
                <c:pt idx="583">
                  <c:v>35195200.438527808</c:v>
                </c:pt>
                <c:pt idx="584">
                  <c:v>57966581.097573549</c:v>
                </c:pt>
                <c:pt idx="585">
                  <c:v>55727284.48089768</c:v>
                </c:pt>
                <c:pt idx="586">
                  <c:v>70374529.331721783</c:v>
                </c:pt>
                <c:pt idx="587">
                  <c:v>68761497.04338178</c:v>
                </c:pt>
                <c:pt idx="588">
                  <c:v>51762499.18946518</c:v>
                </c:pt>
                <c:pt idx="589">
                  <c:v>42627377.708855033</c:v>
                </c:pt>
                <c:pt idx="590">
                  <c:v>69080454.444899917</c:v>
                </c:pt>
                <c:pt idx="591">
                  <c:v>55985779.35197711</c:v>
                </c:pt>
                <c:pt idx="592">
                  <c:v>51102136.419856176</c:v>
                </c:pt>
                <c:pt idx="593">
                  <c:v>33205189.982169557</c:v>
                </c:pt>
                <c:pt idx="594">
                  <c:v>43028354.251148</c:v>
                </c:pt>
                <c:pt idx="595">
                  <c:v>63691996.896297291</c:v>
                </c:pt>
                <c:pt idx="596">
                  <c:v>36648719.452475503</c:v>
                </c:pt>
                <c:pt idx="597">
                  <c:v>23667935.253188569</c:v>
                </c:pt>
                <c:pt idx="598">
                  <c:v>41977686.005021602</c:v>
                </c:pt>
                <c:pt idx="599">
                  <c:v>74085293.537043273</c:v>
                </c:pt>
                <c:pt idx="600">
                  <c:v>70355145.654509798</c:v>
                </c:pt>
                <c:pt idx="601">
                  <c:v>23238096.153975967</c:v>
                </c:pt>
                <c:pt idx="602">
                  <c:v>30270403.161758672</c:v>
                </c:pt>
                <c:pt idx="603">
                  <c:v>81057815.355937213</c:v>
                </c:pt>
                <c:pt idx="604">
                  <c:v>33998315.569440484</c:v>
                </c:pt>
                <c:pt idx="605">
                  <c:v>147378399.84810144</c:v>
                </c:pt>
                <c:pt idx="606">
                  <c:v>50631716.238245219</c:v>
                </c:pt>
                <c:pt idx="607">
                  <c:v>33999519.030974612</c:v>
                </c:pt>
                <c:pt idx="608">
                  <c:v>23870593.540331002</c:v>
                </c:pt>
                <c:pt idx="609">
                  <c:v>85085851.620932788</c:v>
                </c:pt>
                <c:pt idx="610">
                  <c:v>93336150.526272252</c:v>
                </c:pt>
                <c:pt idx="611">
                  <c:v>22168688.771505971</c:v>
                </c:pt>
                <c:pt idx="612">
                  <c:v>53520365.145353258</c:v>
                </c:pt>
                <c:pt idx="613">
                  <c:v>42122322.103286773</c:v>
                </c:pt>
                <c:pt idx="614">
                  <c:v>49128568.953536481</c:v>
                </c:pt>
                <c:pt idx="615">
                  <c:v>20751238.098005574</c:v>
                </c:pt>
                <c:pt idx="616">
                  <c:v>60012380.201056868</c:v>
                </c:pt>
                <c:pt idx="617">
                  <c:v>51781947.2949709</c:v>
                </c:pt>
                <c:pt idx="618">
                  <c:v>61325624.52293244</c:v>
                </c:pt>
                <c:pt idx="619">
                  <c:v>29096790.195704762</c:v>
                </c:pt>
                <c:pt idx="620">
                  <c:v>74916424.061972409</c:v>
                </c:pt>
                <c:pt idx="621">
                  <c:v>44782633.464174226</c:v>
                </c:pt>
                <c:pt idx="622">
                  <c:v>45802511.979230329</c:v>
                </c:pt>
                <c:pt idx="623">
                  <c:v>48409394.638731569</c:v>
                </c:pt>
                <c:pt idx="624">
                  <c:v>25680780.862689581</c:v>
                </c:pt>
                <c:pt idx="625">
                  <c:v>22695699.692211602</c:v>
                </c:pt>
                <c:pt idx="626">
                  <c:v>78815252.975864068</c:v>
                </c:pt>
                <c:pt idx="627">
                  <c:v>132368780.83619551</c:v>
                </c:pt>
                <c:pt idx="628">
                  <c:v>74274358.000985578</c:v>
                </c:pt>
                <c:pt idx="629">
                  <c:v>46000784.407005206</c:v>
                </c:pt>
                <c:pt idx="630">
                  <c:v>46887649.797536388</c:v>
                </c:pt>
                <c:pt idx="631">
                  <c:v>26191466.971408214</c:v>
                </c:pt>
                <c:pt idx="632">
                  <c:v>68492374.646525487</c:v>
                </c:pt>
                <c:pt idx="633">
                  <c:v>35810342.588835821</c:v>
                </c:pt>
                <c:pt idx="634">
                  <c:v>31479259.494710948</c:v>
                </c:pt>
                <c:pt idx="635">
                  <c:v>43565574.815370381</c:v>
                </c:pt>
                <c:pt idx="636">
                  <c:v>69375348.047150612</c:v>
                </c:pt>
                <c:pt idx="637">
                  <c:v>24256075.436430868</c:v>
                </c:pt>
                <c:pt idx="638">
                  <c:v>40650123.892449349</c:v>
                </c:pt>
                <c:pt idx="639">
                  <c:v>42958001.007343784</c:v>
                </c:pt>
                <c:pt idx="640">
                  <c:v>23167823.845420342</c:v>
                </c:pt>
                <c:pt idx="641">
                  <c:v>35654182.017748535</c:v>
                </c:pt>
                <c:pt idx="642">
                  <c:v>27898031.350007709</c:v>
                </c:pt>
                <c:pt idx="643">
                  <c:v>77990634.453179136</c:v>
                </c:pt>
                <c:pt idx="644">
                  <c:v>24625439.716894206</c:v>
                </c:pt>
                <c:pt idx="645">
                  <c:v>82839196.262848943</c:v>
                </c:pt>
                <c:pt idx="646">
                  <c:v>52743059.041506514</c:v>
                </c:pt>
                <c:pt idx="647">
                  <c:v>46914374.779222593</c:v>
                </c:pt>
                <c:pt idx="648">
                  <c:v>32509154.509079952</c:v>
                </c:pt>
                <c:pt idx="649">
                  <c:v>48049422.827199757</c:v>
                </c:pt>
                <c:pt idx="650">
                  <c:v>36817916.127471939</c:v>
                </c:pt>
                <c:pt idx="651">
                  <c:v>14284184.095311161</c:v>
                </c:pt>
                <c:pt idx="652">
                  <c:v>78030514.764036447</c:v>
                </c:pt>
                <c:pt idx="653">
                  <c:v>43730325.54204078</c:v>
                </c:pt>
                <c:pt idx="654">
                  <c:v>55699608.515969872</c:v>
                </c:pt>
                <c:pt idx="655">
                  <c:v>34678825.475647122</c:v>
                </c:pt>
                <c:pt idx="656">
                  <c:v>66872663.830819368</c:v>
                </c:pt>
                <c:pt idx="657">
                  <c:v>25975718.805483494</c:v>
                </c:pt>
                <c:pt idx="658">
                  <c:v>65869303.276509106</c:v>
                </c:pt>
                <c:pt idx="659">
                  <c:v>47359913.046128348</c:v>
                </c:pt>
                <c:pt idx="660">
                  <c:v>62175946.64327985</c:v>
                </c:pt>
                <c:pt idx="661">
                  <c:v>58416755.436030358</c:v>
                </c:pt>
                <c:pt idx="662">
                  <c:v>38065331.703167066</c:v>
                </c:pt>
                <c:pt idx="663">
                  <c:v>60308223.157926664</c:v>
                </c:pt>
                <c:pt idx="664">
                  <c:v>22108437.127403218</c:v>
                </c:pt>
                <c:pt idx="665">
                  <c:v>36819867.185714915</c:v>
                </c:pt>
                <c:pt idx="666">
                  <c:v>92494094.613792896</c:v>
                </c:pt>
                <c:pt idx="667">
                  <c:v>66574351.774581254</c:v>
                </c:pt>
                <c:pt idx="668">
                  <c:v>63018292.164202452</c:v>
                </c:pt>
                <c:pt idx="669">
                  <c:v>21820421.028394084</c:v>
                </c:pt>
                <c:pt idx="670">
                  <c:v>15478925.042612728</c:v>
                </c:pt>
                <c:pt idx="671">
                  <c:v>29290011.236131992</c:v>
                </c:pt>
                <c:pt idx="672">
                  <c:v>31982425.473805528</c:v>
                </c:pt>
                <c:pt idx="673">
                  <c:v>65260324.362631336</c:v>
                </c:pt>
                <c:pt idx="674">
                  <c:v>25321705.47564612</c:v>
                </c:pt>
                <c:pt idx="675">
                  <c:v>30131655.544326302</c:v>
                </c:pt>
                <c:pt idx="676">
                  <c:v>21833867.599893387</c:v>
                </c:pt>
                <c:pt idx="677">
                  <c:v>52896429.722670674</c:v>
                </c:pt>
                <c:pt idx="678">
                  <c:v>32237089.978041138</c:v>
                </c:pt>
                <c:pt idx="679">
                  <c:v>55350670.236417338</c:v>
                </c:pt>
                <c:pt idx="680">
                  <c:v>49138643.908021346</c:v>
                </c:pt>
                <c:pt idx="681">
                  <c:v>54319938.767070889</c:v>
                </c:pt>
                <c:pt idx="682">
                  <c:v>100402566.53176649</c:v>
                </c:pt>
                <c:pt idx="683">
                  <c:v>47323534.071469739</c:v>
                </c:pt>
                <c:pt idx="684">
                  <c:v>47708062.118003175</c:v>
                </c:pt>
                <c:pt idx="685">
                  <c:v>43524717.258053839</c:v>
                </c:pt>
                <c:pt idx="686">
                  <c:v>29801201.197666515</c:v>
                </c:pt>
                <c:pt idx="687">
                  <c:v>30139799.367838945</c:v>
                </c:pt>
                <c:pt idx="688">
                  <c:v>44468612.595033064</c:v>
                </c:pt>
                <c:pt idx="689">
                  <c:v>97265284.749145851</c:v>
                </c:pt>
                <c:pt idx="690">
                  <c:v>60958485.103610724</c:v>
                </c:pt>
                <c:pt idx="691">
                  <c:v>113908883.01383506</c:v>
                </c:pt>
                <c:pt idx="692">
                  <c:v>45097818.965790659</c:v>
                </c:pt>
                <c:pt idx="693">
                  <c:v>53004363.159702271</c:v>
                </c:pt>
                <c:pt idx="694">
                  <c:v>87419291.762283579</c:v>
                </c:pt>
                <c:pt idx="695">
                  <c:v>33056840.5154755</c:v>
                </c:pt>
                <c:pt idx="696">
                  <c:v>46722214.885033324</c:v>
                </c:pt>
                <c:pt idx="697">
                  <c:v>57270317.63204582</c:v>
                </c:pt>
                <c:pt idx="698">
                  <c:v>77270663.340245917</c:v>
                </c:pt>
                <c:pt idx="699">
                  <c:v>25440785.443596054</c:v>
                </c:pt>
                <c:pt idx="700">
                  <c:v>64738607.206435099</c:v>
                </c:pt>
                <c:pt idx="701">
                  <c:v>48030656.92091018</c:v>
                </c:pt>
                <c:pt idx="702">
                  <c:v>20611622.147938181</c:v>
                </c:pt>
                <c:pt idx="703">
                  <c:v>87725062.886031449</c:v>
                </c:pt>
                <c:pt idx="704">
                  <c:v>78396376.400286958</c:v>
                </c:pt>
                <c:pt idx="705">
                  <c:v>61840289.751599222</c:v>
                </c:pt>
                <c:pt idx="706">
                  <c:v>66565356.391075432</c:v>
                </c:pt>
                <c:pt idx="707">
                  <c:v>76629745.060921997</c:v>
                </c:pt>
                <c:pt idx="708">
                  <c:v>24222311.079624604</c:v>
                </c:pt>
                <c:pt idx="709">
                  <c:v>45934649.705807477</c:v>
                </c:pt>
                <c:pt idx="710">
                  <c:v>43068662.364155591</c:v>
                </c:pt>
                <c:pt idx="711">
                  <c:v>38863790.907069355</c:v>
                </c:pt>
                <c:pt idx="712">
                  <c:v>33848469.143939495</c:v>
                </c:pt>
                <c:pt idx="713">
                  <c:v>33376174.235503811</c:v>
                </c:pt>
                <c:pt idx="714">
                  <c:v>23946637.958336789</c:v>
                </c:pt>
                <c:pt idx="715">
                  <c:v>84719360.27116175</c:v>
                </c:pt>
                <c:pt idx="716">
                  <c:v>24294144.55511624</c:v>
                </c:pt>
                <c:pt idx="717">
                  <c:v>28975665.824181322</c:v>
                </c:pt>
                <c:pt idx="718">
                  <c:v>78758196.551955402</c:v>
                </c:pt>
                <c:pt idx="719">
                  <c:v>25591607.945238907</c:v>
                </c:pt>
                <c:pt idx="720">
                  <c:v>34542161.662555113</c:v>
                </c:pt>
                <c:pt idx="721">
                  <c:v>36332820.780743808</c:v>
                </c:pt>
                <c:pt idx="722">
                  <c:v>94954264.419413805</c:v>
                </c:pt>
                <c:pt idx="723">
                  <c:v>103940676.24352621</c:v>
                </c:pt>
                <c:pt idx="724">
                  <c:v>40018933.984935954</c:v>
                </c:pt>
                <c:pt idx="725">
                  <c:v>106788666.48714213</c:v>
                </c:pt>
                <c:pt idx="726">
                  <c:v>29406769.34918185</c:v>
                </c:pt>
                <c:pt idx="727">
                  <c:v>62428783.294985875</c:v>
                </c:pt>
                <c:pt idx="728">
                  <c:v>40408661.716389522</c:v>
                </c:pt>
                <c:pt idx="729">
                  <c:v>98243527.986590549</c:v>
                </c:pt>
                <c:pt idx="730">
                  <c:v>8544702.6748240627</c:v>
                </c:pt>
                <c:pt idx="731">
                  <c:v>28203899.315518599</c:v>
                </c:pt>
                <c:pt idx="732">
                  <c:v>60042986.811749861</c:v>
                </c:pt>
                <c:pt idx="733">
                  <c:v>67188891.380963728</c:v>
                </c:pt>
                <c:pt idx="734">
                  <c:v>36675369.642470822</c:v>
                </c:pt>
                <c:pt idx="735">
                  <c:v>35849306.353070274</c:v>
                </c:pt>
                <c:pt idx="736">
                  <c:v>63100501.524536937</c:v>
                </c:pt>
                <c:pt idx="737">
                  <c:v>86698586.826962233</c:v>
                </c:pt>
                <c:pt idx="738">
                  <c:v>10792867.809533466</c:v>
                </c:pt>
                <c:pt idx="739">
                  <c:v>50244109.567706838</c:v>
                </c:pt>
                <c:pt idx="740">
                  <c:v>39989945.986891791</c:v>
                </c:pt>
                <c:pt idx="741">
                  <c:v>24056294.628323261</c:v>
                </c:pt>
                <c:pt idx="742">
                  <c:v>50136644.15731883</c:v>
                </c:pt>
                <c:pt idx="743">
                  <c:v>70797179.520001501</c:v>
                </c:pt>
                <c:pt idx="744">
                  <c:v>42267295.678708747</c:v>
                </c:pt>
                <c:pt idx="745">
                  <c:v>25779725.457100701</c:v>
                </c:pt>
                <c:pt idx="746">
                  <c:v>92275625.98572284</c:v>
                </c:pt>
                <c:pt idx="747">
                  <c:v>43168042.851136878</c:v>
                </c:pt>
                <c:pt idx="748">
                  <c:v>87055232.210721642</c:v>
                </c:pt>
                <c:pt idx="749">
                  <c:v>40039323.846164137</c:v>
                </c:pt>
                <c:pt idx="750">
                  <c:v>10668992.537435893</c:v>
                </c:pt>
                <c:pt idx="751">
                  <c:v>96401476.568730235</c:v>
                </c:pt>
                <c:pt idx="752">
                  <c:v>72459333.693192735</c:v>
                </c:pt>
                <c:pt idx="753">
                  <c:v>35761613.819911957</c:v>
                </c:pt>
                <c:pt idx="754">
                  <c:v>45155808.481578559</c:v>
                </c:pt>
                <c:pt idx="755">
                  <c:v>19475478.857280228</c:v>
                </c:pt>
                <c:pt idx="756">
                  <c:v>40699692.558880791</c:v>
                </c:pt>
                <c:pt idx="757">
                  <c:v>54493588.996870115</c:v>
                </c:pt>
                <c:pt idx="758">
                  <c:v>35883442.443917319</c:v>
                </c:pt>
                <c:pt idx="759">
                  <c:v>26021686.563556943</c:v>
                </c:pt>
                <c:pt idx="760">
                  <c:v>33835713.840064451</c:v>
                </c:pt>
                <c:pt idx="761">
                  <c:v>56680273.27381447</c:v>
                </c:pt>
                <c:pt idx="762">
                  <c:v>20812902.495733898</c:v>
                </c:pt>
                <c:pt idx="763">
                  <c:v>43948017.802991226</c:v>
                </c:pt>
                <c:pt idx="764">
                  <c:v>60190732.826591983</c:v>
                </c:pt>
                <c:pt idx="765">
                  <c:v>64851812.539533734</c:v>
                </c:pt>
                <c:pt idx="766">
                  <c:v>81636292.514174357</c:v>
                </c:pt>
                <c:pt idx="767">
                  <c:v>25653851.279384803</c:v>
                </c:pt>
                <c:pt idx="768">
                  <c:v>28399135.894847866</c:v>
                </c:pt>
                <c:pt idx="769">
                  <c:v>44785121.284317791</c:v>
                </c:pt>
                <c:pt idx="770">
                  <c:v>30300233.88247684</c:v>
                </c:pt>
                <c:pt idx="771">
                  <c:v>13766013.548740108</c:v>
                </c:pt>
                <c:pt idx="772">
                  <c:v>129624660.98345257</c:v>
                </c:pt>
                <c:pt idx="773">
                  <c:v>20613797.139545213</c:v>
                </c:pt>
                <c:pt idx="774">
                  <c:v>40392238.591673717</c:v>
                </c:pt>
                <c:pt idx="775">
                  <c:v>17983661.410520595</c:v>
                </c:pt>
                <c:pt idx="776">
                  <c:v>40869306.053094208</c:v>
                </c:pt>
                <c:pt idx="777">
                  <c:v>65284149.71254994</c:v>
                </c:pt>
                <c:pt idx="778">
                  <c:v>53029648.754160315</c:v>
                </c:pt>
                <c:pt idx="779">
                  <c:v>47690716.648248941</c:v>
                </c:pt>
                <c:pt idx="780">
                  <c:v>55033290.403569028</c:v>
                </c:pt>
                <c:pt idx="781">
                  <c:v>69699651.449938327</c:v>
                </c:pt>
                <c:pt idx="782">
                  <c:v>25857816.193820234</c:v>
                </c:pt>
                <c:pt idx="783">
                  <c:v>73859047.473216623</c:v>
                </c:pt>
                <c:pt idx="784">
                  <c:v>126703002.79842632</c:v>
                </c:pt>
                <c:pt idx="785">
                  <c:v>25711748.218387906</c:v>
                </c:pt>
                <c:pt idx="786">
                  <c:v>68263859.224950969</c:v>
                </c:pt>
                <c:pt idx="787">
                  <c:v>53900884.23377195</c:v>
                </c:pt>
                <c:pt idx="788">
                  <c:v>58713433.313622415</c:v>
                </c:pt>
                <c:pt idx="789">
                  <c:v>55138009.861152336</c:v>
                </c:pt>
                <c:pt idx="790">
                  <c:v>46869660.77165027</c:v>
                </c:pt>
                <c:pt idx="791">
                  <c:v>64681421.182982147</c:v>
                </c:pt>
                <c:pt idx="792">
                  <c:v>26372811.24658696</c:v>
                </c:pt>
                <c:pt idx="793">
                  <c:v>62232878.862541929</c:v>
                </c:pt>
                <c:pt idx="794">
                  <c:v>49128384.100148633</c:v>
                </c:pt>
                <c:pt idx="795">
                  <c:v>44010140.652763516</c:v>
                </c:pt>
                <c:pt idx="796">
                  <c:v>26408668.724861104</c:v>
                </c:pt>
                <c:pt idx="797">
                  <c:v>34767790.265682161</c:v>
                </c:pt>
                <c:pt idx="798">
                  <c:v>53780449.603756577</c:v>
                </c:pt>
                <c:pt idx="799">
                  <c:v>45967474.82765092</c:v>
                </c:pt>
                <c:pt idx="800">
                  <c:v>38709949.557073638</c:v>
                </c:pt>
                <c:pt idx="801">
                  <c:v>30956089.458741073</c:v>
                </c:pt>
                <c:pt idx="802">
                  <c:v>20484923.021847997</c:v>
                </c:pt>
                <c:pt idx="803">
                  <c:v>83252165.592069656</c:v>
                </c:pt>
                <c:pt idx="804">
                  <c:v>65266162.896616504</c:v>
                </c:pt>
                <c:pt idx="805">
                  <c:v>78396482.608421281</c:v>
                </c:pt>
                <c:pt idx="806">
                  <c:v>25233323.430011991</c:v>
                </c:pt>
                <c:pt idx="807">
                  <c:v>47155463.798377544</c:v>
                </c:pt>
                <c:pt idx="808">
                  <c:v>90147460.523544297</c:v>
                </c:pt>
                <c:pt idx="809">
                  <c:v>52817598.740440026</c:v>
                </c:pt>
                <c:pt idx="810">
                  <c:v>27442986.657228816</c:v>
                </c:pt>
                <c:pt idx="811">
                  <c:v>32501168.707732137</c:v>
                </c:pt>
                <c:pt idx="812">
                  <c:v>35667347.223609805</c:v>
                </c:pt>
                <c:pt idx="813">
                  <c:v>10715634.838964116</c:v>
                </c:pt>
                <c:pt idx="814">
                  <c:v>30527498.113607381</c:v>
                </c:pt>
                <c:pt idx="815">
                  <c:v>28193050.325663324</c:v>
                </c:pt>
                <c:pt idx="816">
                  <c:v>68380372.583466068</c:v>
                </c:pt>
                <c:pt idx="817">
                  <c:v>101285262.20014337</c:v>
                </c:pt>
                <c:pt idx="818">
                  <c:v>29815545.207833927</c:v>
                </c:pt>
                <c:pt idx="819">
                  <c:v>23568974.970497493</c:v>
                </c:pt>
                <c:pt idx="820">
                  <c:v>22236743.504415389</c:v>
                </c:pt>
                <c:pt idx="821">
                  <c:v>36734800.635156438</c:v>
                </c:pt>
                <c:pt idx="822">
                  <c:v>39912129.339758918</c:v>
                </c:pt>
                <c:pt idx="823">
                  <c:v>46500836.037513047</c:v>
                </c:pt>
                <c:pt idx="824">
                  <c:v>79304076.251895428</c:v>
                </c:pt>
                <c:pt idx="825">
                  <c:v>16147292.451155592</c:v>
                </c:pt>
                <c:pt idx="826">
                  <c:v>29163194.474450883</c:v>
                </c:pt>
                <c:pt idx="827">
                  <c:v>55189863.111809865</c:v>
                </c:pt>
                <c:pt idx="828">
                  <c:v>66071641.804626659</c:v>
                </c:pt>
                <c:pt idx="829">
                  <c:v>106408368.01996778</c:v>
                </c:pt>
                <c:pt idx="830">
                  <c:v>60143481.855921745</c:v>
                </c:pt>
                <c:pt idx="831">
                  <c:v>24790525.282393526</c:v>
                </c:pt>
                <c:pt idx="832">
                  <c:v>62407271.248919278</c:v>
                </c:pt>
                <c:pt idx="833">
                  <c:v>51629565.159814149</c:v>
                </c:pt>
                <c:pt idx="834">
                  <c:v>73142805.348836854</c:v>
                </c:pt>
                <c:pt idx="835">
                  <c:v>53856938.101295456</c:v>
                </c:pt>
                <c:pt idx="836">
                  <c:v>114592901.26373185</c:v>
                </c:pt>
                <c:pt idx="837">
                  <c:v>24300193.208199684</c:v>
                </c:pt>
                <c:pt idx="838">
                  <c:v>125411930.4709468</c:v>
                </c:pt>
                <c:pt idx="839">
                  <c:v>27790514.980038051</c:v>
                </c:pt>
                <c:pt idx="840">
                  <c:v>32537723.843644332</c:v>
                </c:pt>
                <c:pt idx="841">
                  <c:v>15058681.390941028</c:v>
                </c:pt>
                <c:pt idx="842">
                  <c:v>26141595.282620255</c:v>
                </c:pt>
                <c:pt idx="843">
                  <c:v>49826763.750738218</c:v>
                </c:pt>
                <c:pt idx="844">
                  <c:v>29889169.695493173</c:v>
                </c:pt>
                <c:pt idx="845">
                  <c:v>28398468.873666849</c:v>
                </c:pt>
                <c:pt idx="846">
                  <c:v>88807364.538217425</c:v>
                </c:pt>
                <c:pt idx="847">
                  <c:v>51411821.981731042</c:v>
                </c:pt>
                <c:pt idx="848">
                  <c:v>32622587.136592727</c:v>
                </c:pt>
                <c:pt idx="849">
                  <c:v>87584713.84182556</c:v>
                </c:pt>
                <c:pt idx="850">
                  <c:v>40407300.399121135</c:v>
                </c:pt>
                <c:pt idx="851">
                  <c:v>57101443.160931066</c:v>
                </c:pt>
                <c:pt idx="852">
                  <c:v>48232938.798232242</c:v>
                </c:pt>
                <c:pt idx="853">
                  <c:v>37746149.404219404</c:v>
                </c:pt>
                <c:pt idx="854">
                  <c:v>21195994.229359347</c:v>
                </c:pt>
                <c:pt idx="855">
                  <c:v>73811971.949094653</c:v>
                </c:pt>
                <c:pt idx="856">
                  <c:v>36256101.961800948</c:v>
                </c:pt>
                <c:pt idx="857">
                  <c:v>68887370.871323332</c:v>
                </c:pt>
                <c:pt idx="858">
                  <c:v>37079281.357434884</c:v>
                </c:pt>
                <c:pt idx="859">
                  <c:v>96764748.421313435</c:v>
                </c:pt>
                <c:pt idx="860">
                  <c:v>98249632.612684488</c:v>
                </c:pt>
                <c:pt idx="861">
                  <c:v>26732064.491711874</c:v>
                </c:pt>
                <c:pt idx="862">
                  <c:v>25158134.836776886</c:v>
                </c:pt>
                <c:pt idx="863">
                  <c:v>39153511.116665483</c:v>
                </c:pt>
                <c:pt idx="864">
                  <c:v>34866196.805407181</c:v>
                </c:pt>
                <c:pt idx="865">
                  <c:v>39339256.34810549</c:v>
                </c:pt>
                <c:pt idx="866">
                  <c:v>37995032.201686129</c:v>
                </c:pt>
                <c:pt idx="867">
                  <c:v>32967897.107059155</c:v>
                </c:pt>
                <c:pt idx="868">
                  <c:v>58520709.484364301</c:v>
                </c:pt>
                <c:pt idx="869">
                  <c:v>60524319.627588317</c:v>
                </c:pt>
                <c:pt idx="870">
                  <c:v>91656682.327582821</c:v>
                </c:pt>
                <c:pt idx="871">
                  <c:v>34783365.429931939</c:v>
                </c:pt>
                <c:pt idx="872">
                  <c:v>12762461.139288116</c:v>
                </c:pt>
                <c:pt idx="873">
                  <c:v>76920096.664666042</c:v>
                </c:pt>
                <c:pt idx="874">
                  <c:v>106058299.84969832</c:v>
                </c:pt>
                <c:pt idx="875">
                  <c:v>56426238.682926819</c:v>
                </c:pt>
                <c:pt idx="876">
                  <c:v>28986944.119748931</c:v>
                </c:pt>
                <c:pt idx="877">
                  <c:v>31606498.487925235</c:v>
                </c:pt>
                <c:pt idx="878">
                  <c:v>20220510.180466529</c:v>
                </c:pt>
                <c:pt idx="879">
                  <c:v>6949413.2462549396</c:v>
                </c:pt>
                <c:pt idx="880">
                  <c:v>41297526.999477386</c:v>
                </c:pt>
                <c:pt idx="881">
                  <c:v>22935071.774215829</c:v>
                </c:pt>
                <c:pt idx="882">
                  <c:v>97497514.823540241</c:v>
                </c:pt>
                <c:pt idx="883">
                  <c:v>31103833.162807386</c:v>
                </c:pt>
                <c:pt idx="884">
                  <c:v>152028839.8513993</c:v>
                </c:pt>
                <c:pt idx="885">
                  <c:v>71824618.457152173</c:v>
                </c:pt>
                <c:pt idx="886">
                  <c:v>33933620.307045057</c:v>
                </c:pt>
                <c:pt idx="887">
                  <c:v>31897865.540395368</c:v>
                </c:pt>
                <c:pt idx="888">
                  <c:v>57449444.497022316</c:v>
                </c:pt>
                <c:pt idx="889">
                  <c:v>35003324.060367599</c:v>
                </c:pt>
                <c:pt idx="890">
                  <c:v>39284667.314357534</c:v>
                </c:pt>
                <c:pt idx="891">
                  <c:v>40490948.94492431</c:v>
                </c:pt>
                <c:pt idx="892">
                  <c:v>35498718.011781558</c:v>
                </c:pt>
                <c:pt idx="893">
                  <c:v>43355547.32562153</c:v>
                </c:pt>
                <c:pt idx="894">
                  <c:v>12964494.340576191</c:v>
                </c:pt>
                <c:pt idx="895">
                  <c:v>34476011.020367637</c:v>
                </c:pt>
                <c:pt idx="896">
                  <c:v>44041804.795689911</c:v>
                </c:pt>
                <c:pt idx="897">
                  <c:v>53963804.956273109</c:v>
                </c:pt>
                <c:pt idx="898">
                  <c:v>78479350.164881721</c:v>
                </c:pt>
                <c:pt idx="899">
                  <c:v>29442075.392876688</c:v>
                </c:pt>
                <c:pt idx="900">
                  <c:v>42910077.590199947</c:v>
                </c:pt>
                <c:pt idx="901">
                  <c:v>27149352.533505764</c:v>
                </c:pt>
                <c:pt idx="902">
                  <c:v>47829243.253957152</c:v>
                </c:pt>
                <c:pt idx="903">
                  <c:v>29120673.101770218</c:v>
                </c:pt>
                <c:pt idx="904">
                  <c:v>34661526.185786024</c:v>
                </c:pt>
                <c:pt idx="905">
                  <c:v>27397108.75727446</c:v>
                </c:pt>
                <c:pt idx="906">
                  <c:v>54323245.02478154</c:v>
                </c:pt>
                <c:pt idx="907">
                  <c:v>21285022.671319906</c:v>
                </c:pt>
                <c:pt idx="908">
                  <c:v>51208731.341999769</c:v>
                </c:pt>
                <c:pt idx="909">
                  <c:v>47527549.773213744</c:v>
                </c:pt>
                <c:pt idx="910">
                  <c:v>34571782.388810068</c:v>
                </c:pt>
                <c:pt idx="911">
                  <c:v>42228852.665989071</c:v>
                </c:pt>
                <c:pt idx="912">
                  <c:v>42252094.227275133</c:v>
                </c:pt>
                <c:pt idx="913">
                  <c:v>60923082.491591305</c:v>
                </c:pt>
                <c:pt idx="914">
                  <c:v>16984754.233220715</c:v>
                </c:pt>
                <c:pt idx="915">
                  <c:v>57453563.891772211</c:v>
                </c:pt>
                <c:pt idx="916">
                  <c:v>56167199.438295364</c:v>
                </c:pt>
                <c:pt idx="917">
                  <c:v>40176987.178965136</c:v>
                </c:pt>
                <c:pt idx="918">
                  <c:v>54881236.99693726</c:v>
                </c:pt>
                <c:pt idx="919">
                  <c:v>83547950.458116665</c:v>
                </c:pt>
                <c:pt idx="920">
                  <c:v>56247487.049085483</c:v>
                </c:pt>
                <c:pt idx="921">
                  <c:v>66083053.311751947</c:v>
                </c:pt>
                <c:pt idx="922">
                  <c:v>23180728.800501514</c:v>
                </c:pt>
                <c:pt idx="923">
                  <c:v>39653382.316334456</c:v>
                </c:pt>
                <c:pt idx="924">
                  <c:v>17378584.728867028</c:v>
                </c:pt>
                <c:pt idx="925">
                  <c:v>29921853.578198541</c:v>
                </c:pt>
                <c:pt idx="926">
                  <c:v>26267604.048358519</c:v>
                </c:pt>
                <c:pt idx="927">
                  <c:v>51956232.375759795</c:v>
                </c:pt>
                <c:pt idx="928">
                  <c:v>39085495.903150946</c:v>
                </c:pt>
                <c:pt idx="929">
                  <c:v>20274236.508237217</c:v>
                </c:pt>
                <c:pt idx="930">
                  <c:v>14195867.166903172</c:v>
                </c:pt>
                <c:pt idx="931">
                  <c:v>47881354.502811521</c:v>
                </c:pt>
                <c:pt idx="932">
                  <c:v>38174388.879112318</c:v>
                </c:pt>
                <c:pt idx="933">
                  <c:v>36791323.831988916</c:v>
                </c:pt>
                <c:pt idx="934">
                  <c:v>114234127.55676509</c:v>
                </c:pt>
                <c:pt idx="935">
                  <c:v>34520400.575196296</c:v>
                </c:pt>
                <c:pt idx="936">
                  <c:v>46766449.074839294</c:v>
                </c:pt>
                <c:pt idx="937">
                  <c:v>53443239.779117361</c:v>
                </c:pt>
                <c:pt idx="938">
                  <c:v>43798910.319380656</c:v>
                </c:pt>
                <c:pt idx="939">
                  <c:v>85713991.176449075</c:v>
                </c:pt>
                <c:pt idx="940">
                  <c:v>58933468.51058875</c:v>
                </c:pt>
                <c:pt idx="941">
                  <c:v>17460432.920389336</c:v>
                </c:pt>
                <c:pt idx="942">
                  <c:v>15955948.827057946</c:v>
                </c:pt>
                <c:pt idx="943">
                  <c:v>57803339.713705882</c:v>
                </c:pt>
                <c:pt idx="944">
                  <c:v>45046403.226308137</c:v>
                </c:pt>
                <c:pt idx="945">
                  <c:v>23405114.246792842</c:v>
                </c:pt>
                <c:pt idx="946">
                  <c:v>92652132.346690208</c:v>
                </c:pt>
                <c:pt idx="947">
                  <c:v>55856448.621866718</c:v>
                </c:pt>
                <c:pt idx="948">
                  <c:v>32228278.348824222</c:v>
                </c:pt>
                <c:pt idx="949">
                  <c:v>37901332.389333546</c:v>
                </c:pt>
                <c:pt idx="950">
                  <c:v>62841465.706316471</c:v>
                </c:pt>
                <c:pt idx="951">
                  <c:v>19632548.903202403</c:v>
                </c:pt>
                <c:pt idx="952">
                  <c:v>37055486.831049025</c:v>
                </c:pt>
                <c:pt idx="953">
                  <c:v>42315122.250644892</c:v>
                </c:pt>
                <c:pt idx="954">
                  <c:v>43495136.091910824</c:v>
                </c:pt>
                <c:pt idx="955">
                  <c:v>105053989.64593075</c:v>
                </c:pt>
                <c:pt idx="956">
                  <c:v>66070677.933193713</c:v>
                </c:pt>
                <c:pt idx="957">
                  <c:v>42478189.909441203</c:v>
                </c:pt>
                <c:pt idx="958">
                  <c:v>26982418.984649967</c:v>
                </c:pt>
                <c:pt idx="959">
                  <c:v>34382416.722808182</c:v>
                </c:pt>
                <c:pt idx="960">
                  <c:v>29596110.198833402</c:v>
                </c:pt>
                <c:pt idx="961">
                  <c:v>97285626.428425148</c:v>
                </c:pt>
                <c:pt idx="962">
                  <c:v>59815185.359168947</c:v>
                </c:pt>
                <c:pt idx="963">
                  <c:v>64476551.518492863</c:v>
                </c:pt>
                <c:pt idx="964">
                  <c:v>41376000.900787413</c:v>
                </c:pt>
                <c:pt idx="965">
                  <c:v>42567075.883558214</c:v>
                </c:pt>
                <c:pt idx="966">
                  <c:v>56712104.290487885</c:v>
                </c:pt>
                <c:pt idx="967">
                  <c:v>26490792.075809415</c:v>
                </c:pt>
                <c:pt idx="968">
                  <c:v>50915764.62596713</c:v>
                </c:pt>
                <c:pt idx="969">
                  <c:v>85947361.614511088</c:v>
                </c:pt>
                <c:pt idx="970">
                  <c:v>44358680.289546996</c:v>
                </c:pt>
                <c:pt idx="971">
                  <c:v>120101918.97481148</c:v>
                </c:pt>
                <c:pt idx="972">
                  <c:v>39746074.626933634</c:v>
                </c:pt>
                <c:pt idx="973">
                  <c:v>24909295.619141113</c:v>
                </c:pt>
                <c:pt idx="974">
                  <c:v>5622741.2923609205</c:v>
                </c:pt>
                <c:pt idx="975">
                  <c:v>103055207.37908371</c:v>
                </c:pt>
                <c:pt idx="976">
                  <c:v>29640283.36352412</c:v>
                </c:pt>
                <c:pt idx="977">
                  <c:v>39278936.60780099</c:v>
                </c:pt>
                <c:pt idx="978">
                  <c:v>11151950.671333607</c:v>
                </c:pt>
                <c:pt idx="979">
                  <c:v>90912450.259118468</c:v>
                </c:pt>
                <c:pt idx="980">
                  <c:v>106414799.49935983</c:v>
                </c:pt>
                <c:pt idx="981">
                  <c:v>11357230.416694406</c:v>
                </c:pt>
                <c:pt idx="982">
                  <c:v>51504114.093412861</c:v>
                </c:pt>
                <c:pt idx="983">
                  <c:v>41339774.906600654</c:v>
                </c:pt>
                <c:pt idx="984">
                  <c:v>50533285.995018885</c:v>
                </c:pt>
                <c:pt idx="985">
                  <c:v>36483785.994822621</c:v>
                </c:pt>
                <c:pt idx="986">
                  <c:v>73934245.919378474</c:v>
                </c:pt>
                <c:pt idx="987">
                  <c:v>42115588.303926364</c:v>
                </c:pt>
                <c:pt idx="988">
                  <c:v>89776823.223201662</c:v>
                </c:pt>
                <c:pt idx="989">
                  <c:v>33410831.347136591</c:v>
                </c:pt>
                <c:pt idx="990">
                  <c:v>82813689.722989053</c:v>
                </c:pt>
                <c:pt idx="991">
                  <c:v>34389634.306561008</c:v>
                </c:pt>
                <c:pt idx="992">
                  <c:v>40477118.252137929</c:v>
                </c:pt>
                <c:pt idx="993">
                  <c:v>28639687.625720154</c:v>
                </c:pt>
                <c:pt idx="994">
                  <c:v>33729050.056896374</c:v>
                </c:pt>
                <c:pt idx="995">
                  <c:v>35864557.180669203</c:v>
                </c:pt>
                <c:pt idx="996">
                  <c:v>15717303.735281799</c:v>
                </c:pt>
                <c:pt idx="997">
                  <c:v>76098138.212637424</c:v>
                </c:pt>
                <c:pt idx="998">
                  <c:v>86559063.523897156</c:v>
                </c:pt>
                <c:pt idx="999">
                  <c:v>67259918.18133986</c:v>
                </c:pt>
              </c:numCache>
            </c:numRef>
          </c:xVal>
          <c:yVal>
            <c:numRef>
              <c:f>'Appendix G'!$AU$35:$AU$1034</c:f>
              <c:numCache>
                <c:formatCode>0.000000000</c:formatCode>
                <c:ptCount val="1000"/>
                <c:pt idx="0">
                  <c:v>1.7123879423092379E-9</c:v>
                </c:pt>
                <c:pt idx="1">
                  <c:v>1.4444420992556437E-8</c:v>
                </c:pt>
                <c:pt idx="2">
                  <c:v>8.7722659913397477E-9</c:v>
                </c:pt>
                <c:pt idx="3">
                  <c:v>1.3964524298977509E-8</c:v>
                </c:pt>
                <c:pt idx="4">
                  <c:v>8.098505581959811E-9</c:v>
                </c:pt>
                <c:pt idx="5">
                  <c:v>1.0306641039586688E-8</c:v>
                </c:pt>
                <c:pt idx="6">
                  <c:v>1.2297205776149002E-8</c:v>
                </c:pt>
                <c:pt idx="7">
                  <c:v>8.8630356450386967E-9</c:v>
                </c:pt>
                <c:pt idx="8">
                  <c:v>1.2696895344853013E-8</c:v>
                </c:pt>
                <c:pt idx="9">
                  <c:v>1.0387097280115129E-8</c:v>
                </c:pt>
                <c:pt idx="10">
                  <c:v>1.175331188692082E-8</c:v>
                </c:pt>
                <c:pt idx="11">
                  <c:v>1.0526467696593731E-8</c:v>
                </c:pt>
                <c:pt idx="12">
                  <c:v>7.5296328296992224E-9</c:v>
                </c:pt>
                <c:pt idx="13">
                  <c:v>8.269005577167128E-9</c:v>
                </c:pt>
                <c:pt idx="14">
                  <c:v>1.1088589569277464E-8</c:v>
                </c:pt>
                <c:pt idx="15">
                  <c:v>1.2239872265823678E-8</c:v>
                </c:pt>
                <c:pt idx="16">
                  <c:v>8.5641248866919609E-9</c:v>
                </c:pt>
                <c:pt idx="17">
                  <c:v>3.5194962534233875E-12</c:v>
                </c:pt>
                <c:pt idx="18">
                  <c:v>1.5064360414536059E-8</c:v>
                </c:pt>
                <c:pt idx="19">
                  <c:v>1.4828012626339015E-8</c:v>
                </c:pt>
                <c:pt idx="20">
                  <c:v>6.5277500976762035E-9</c:v>
                </c:pt>
                <c:pt idx="21">
                  <c:v>2.6236889717743026E-11</c:v>
                </c:pt>
                <c:pt idx="22">
                  <c:v>1.4307999157948036E-8</c:v>
                </c:pt>
                <c:pt idx="23">
                  <c:v>7.383456676504224E-9</c:v>
                </c:pt>
                <c:pt idx="24">
                  <c:v>3.9936837229781735E-9</c:v>
                </c:pt>
                <c:pt idx="25">
                  <c:v>1.2824472505732978E-8</c:v>
                </c:pt>
                <c:pt idx="26">
                  <c:v>6.5422445451557939E-9</c:v>
                </c:pt>
                <c:pt idx="27">
                  <c:v>6.8542114807795197E-9</c:v>
                </c:pt>
                <c:pt idx="28">
                  <c:v>1.4592424094966808E-8</c:v>
                </c:pt>
                <c:pt idx="29">
                  <c:v>5.8660188048809178E-9</c:v>
                </c:pt>
                <c:pt idx="30">
                  <c:v>1.1710695395497234E-8</c:v>
                </c:pt>
                <c:pt idx="31">
                  <c:v>1.3785906524574661E-8</c:v>
                </c:pt>
                <c:pt idx="32">
                  <c:v>5.38220472104263E-9</c:v>
                </c:pt>
                <c:pt idx="33">
                  <c:v>1.4637746703560012E-8</c:v>
                </c:pt>
                <c:pt idx="34">
                  <c:v>1.5123011084680669E-8</c:v>
                </c:pt>
                <c:pt idx="35">
                  <c:v>1.3898456865918359E-8</c:v>
                </c:pt>
                <c:pt idx="36">
                  <c:v>1.5445635607472628E-8</c:v>
                </c:pt>
                <c:pt idx="37">
                  <c:v>1.4428573383743669E-8</c:v>
                </c:pt>
                <c:pt idx="38">
                  <c:v>8.9641802031126937E-10</c:v>
                </c:pt>
                <c:pt idx="39">
                  <c:v>1.4763178757472837E-8</c:v>
                </c:pt>
                <c:pt idx="40">
                  <c:v>1.2059371536016622E-8</c:v>
                </c:pt>
                <c:pt idx="41">
                  <c:v>9.4553866381850527E-9</c:v>
                </c:pt>
                <c:pt idx="42">
                  <c:v>1.0016781686449876E-8</c:v>
                </c:pt>
                <c:pt idx="43">
                  <c:v>1.3789254834998484E-8</c:v>
                </c:pt>
                <c:pt idx="44">
                  <c:v>1.5926811928692208E-8</c:v>
                </c:pt>
                <c:pt idx="45">
                  <c:v>6.2176195991131484E-9</c:v>
                </c:pt>
                <c:pt idx="46">
                  <c:v>1.370722446737765E-8</c:v>
                </c:pt>
                <c:pt idx="47">
                  <c:v>3.3973859769984551E-9</c:v>
                </c:pt>
                <c:pt idx="48">
                  <c:v>1.8220421010499731E-9</c:v>
                </c:pt>
                <c:pt idx="49">
                  <c:v>1.2095516632169782E-9</c:v>
                </c:pt>
                <c:pt idx="50">
                  <c:v>1.0114076934798431E-8</c:v>
                </c:pt>
                <c:pt idx="51">
                  <c:v>1.0025833357281212E-8</c:v>
                </c:pt>
                <c:pt idx="52">
                  <c:v>4.1008917306785842E-11</c:v>
                </c:pt>
                <c:pt idx="53">
                  <c:v>1.1696540041620629E-8</c:v>
                </c:pt>
                <c:pt idx="54">
                  <c:v>1.3737711780309364E-8</c:v>
                </c:pt>
                <c:pt idx="55">
                  <c:v>1.4771402652550494E-8</c:v>
                </c:pt>
                <c:pt idx="56">
                  <c:v>3.1761071898934866E-9</c:v>
                </c:pt>
                <c:pt idx="57">
                  <c:v>7.6681095952499581E-9</c:v>
                </c:pt>
                <c:pt idx="58">
                  <c:v>1.2740181324534266E-8</c:v>
                </c:pt>
                <c:pt idx="59">
                  <c:v>1.5876590315898968E-8</c:v>
                </c:pt>
                <c:pt idx="60">
                  <c:v>1.1704164555441008E-8</c:v>
                </c:pt>
                <c:pt idx="61">
                  <c:v>6.0333004069790742E-9</c:v>
                </c:pt>
                <c:pt idx="62">
                  <c:v>1.5924987871354927E-8</c:v>
                </c:pt>
                <c:pt idx="63">
                  <c:v>1.450826930189854E-8</c:v>
                </c:pt>
                <c:pt idx="64">
                  <c:v>3.6359069107029217E-9</c:v>
                </c:pt>
                <c:pt idx="65">
                  <c:v>1.4792336167905917E-8</c:v>
                </c:pt>
                <c:pt idx="66">
                  <c:v>1.3999004676567312E-8</c:v>
                </c:pt>
                <c:pt idx="67">
                  <c:v>1.5809587742953951E-8</c:v>
                </c:pt>
                <c:pt idx="68">
                  <c:v>1.6593596949437674E-9</c:v>
                </c:pt>
                <c:pt idx="69">
                  <c:v>1.5790625513886417E-8</c:v>
                </c:pt>
                <c:pt idx="70">
                  <c:v>1.2199626525895705E-8</c:v>
                </c:pt>
                <c:pt idx="71">
                  <c:v>9.4209258975889703E-9</c:v>
                </c:pt>
                <c:pt idx="72">
                  <c:v>5.3146962740052776E-9</c:v>
                </c:pt>
                <c:pt idx="73">
                  <c:v>1.3780345305471764E-8</c:v>
                </c:pt>
                <c:pt idx="74">
                  <c:v>7.6542586014066007E-9</c:v>
                </c:pt>
                <c:pt idx="75">
                  <c:v>1.4923983918900649E-8</c:v>
                </c:pt>
                <c:pt idx="76">
                  <c:v>1.505135264479148E-8</c:v>
                </c:pt>
                <c:pt idx="77">
                  <c:v>8.1433115956890992E-9</c:v>
                </c:pt>
                <c:pt idx="78">
                  <c:v>1.5575157845102995E-8</c:v>
                </c:pt>
                <c:pt idx="79">
                  <c:v>1.474107343381305E-8</c:v>
                </c:pt>
                <c:pt idx="80">
                  <c:v>1.5083101987132907E-8</c:v>
                </c:pt>
                <c:pt idx="81">
                  <c:v>1.0933775186340123E-8</c:v>
                </c:pt>
                <c:pt idx="82">
                  <c:v>1.2983270945607667E-8</c:v>
                </c:pt>
                <c:pt idx="83">
                  <c:v>1.5561320899786046E-8</c:v>
                </c:pt>
                <c:pt idx="84">
                  <c:v>7.0166795952084253E-9</c:v>
                </c:pt>
                <c:pt idx="85">
                  <c:v>1.5000568596182712E-8</c:v>
                </c:pt>
                <c:pt idx="86">
                  <c:v>1.3093602572729766E-8</c:v>
                </c:pt>
                <c:pt idx="87">
                  <c:v>1.5660569220163145E-8</c:v>
                </c:pt>
                <c:pt idx="88">
                  <c:v>1.5798531970976212E-8</c:v>
                </c:pt>
                <c:pt idx="89">
                  <c:v>1.2326692494947604E-8</c:v>
                </c:pt>
                <c:pt idx="90">
                  <c:v>1.151721609567357E-9</c:v>
                </c:pt>
                <c:pt idx="91">
                  <c:v>2.5131506145723965E-9</c:v>
                </c:pt>
                <c:pt idx="92">
                  <c:v>1.5921803358166084E-8</c:v>
                </c:pt>
                <c:pt idx="93">
                  <c:v>6.5031444204945372E-9</c:v>
                </c:pt>
                <c:pt idx="94">
                  <c:v>1.2456506994964203E-8</c:v>
                </c:pt>
                <c:pt idx="95">
                  <c:v>1.494310079860578E-8</c:v>
                </c:pt>
                <c:pt idx="96">
                  <c:v>1.3419101544073707E-8</c:v>
                </c:pt>
                <c:pt idx="97">
                  <c:v>7.692651229835974E-9</c:v>
                </c:pt>
                <c:pt idx="98">
                  <c:v>5.2486809869977271E-9</c:v>
                </c:pt>
                <c:pt idx="99">
                  <c:v>9.8523234557829429E-9</c:v>
                </c:pt>
                <c:pt idx="100">
                  <c:v>8.2102244984555405E-9</c:v>
                </c:pt>
                <c:pt idx="101">
                  <c:v>7.733641811454577E-9</c:v>
                </c:pt>
                <c:pt idx="102">
                  <c:v>2.2104926498024262E-9</c:v>
                </c:pt>
                <c:pt idx="103">
                  <c:v>1.4283795130878207E-8</c:v>
                </c:pt>
                <c:pt idx="104">
                  <c:v>1.365889807029903E-8</c:v>
                </c:pt>
                <c:pt idx="105">
                  <c:v>1.49362927175797E-8</c:v>
                </c:pt>
                <c:pt idx="106">
                  <c:v>1.5786069602077576E-8</c:v>
                </c:pt>
                <c:pt idx="107">
                  <c:v>1.4080928997339912E-8</c:v>
                </c:pt>
                <c:pt idx="108">
                  <c:v>1.5722262899189809E-8</c:v>
                </c:pt>
                <c:pt idx="109">
                  <c:v>5.7994787271986888E-10</c:v>
                </c:pt>
                <c:pt idx="110">
                  <c:v>1.3094118584316322E-8</c:v>
                </c:pt>
                <c:pt idx="111">
                  <c:v>1.2220957006398065E-8</c:v>
                </c:pt>
                <c:pt idx="112">
                  <c:v>1.1583027877064696E-8</c:v>
                </c:pt>
                <c:pt idx="113">
                  <c:v>1.5853743139839784E-8</c:v>
                </c:pt>
                <c:pt idx="114">
                  <c:v>1.4511980996181959E-8</c:v>
                </c:pt>
                <c:pt idx="115">
                  <c:v>1.4861868342233358E-8</c:v>
                </c:pt>
                <c:pt idx="116">
                  <c:v>1.2952072157038018E-8</c:v>
                </c:pt>
                <c:pt idx="117">
                  <c:v>7.0593161784479609E-9</c:v>
                </c:pt>
                <c:pt idx="118">
                  <c:v>5.9938581628856021E-9</c:v>
                </c:pt>
                <c:pt idx="119">
                  <c:v>1.5924981814691475E-8</c:v>
                </c:pt>
                <c:pt idx="120">
                  <c:v>7.7016909403289385E-9</c:v>
                </c:pt>
                <c:pt idx="121">
                  <c:v>1.4380529532514692E-8</c:v>
                </c:pt>
                <c:pt idx="122">
                  <c:v>1.5704550757982917E-8</c:v>
                </c:pt>
                <c:pt idx="123">
                  <c:v>1.2317014870336734E-8</c:v>
                </c:pt>
                <c:pt idx="124">
                  <c:v>1.2818639780902376E-8</c:v>
                </c:pt>
                <c:pt idx="125">
                  <c:v>1.5756279129153031E-8</c:v>
                </c:pt>
                <c:pt idx="126">
                  <c:v>1.0903251672898596E-8</c:v>
                </c:pt>
                <c:pt idx="127">
                  <c:v>1.5028980484043055E-8</c:v>
                </c:pt>
                <c:pt idx="128">
                  <c:v>1.5027155874035566E-8</c:v>
                </c:pt>
                <c:pt idx="129">
                  <c:v>1.5879934443763012E-8</c:v>
                </c:pt>
                <c:pt idx="130">
                  <c:v>1.4873594606684736E-8</c:v>
                </c:pt>
                <c:pt idx="131">
                  <c:v>8.0654536288127294E-9</c:v>
                </c:pt>
                <c:pt idx="132">
                  <c:v>1.4819065871573241E-8</c:v>
                </c:pt>
                <c:pt idx="133">
                  <c:v>1.2340883698813243E-8</c:v>
                </c:pt>
                <c:pt idx="134">
                  <c:v>6.6049227613687079E-10</c:v>
                </c:pt>
                <c:pt idx="135">
                  <c:v>1.5210073709513243E-8</c:v>
                </c:pt>
                <c:pt idx="136">
                  <c:v>9.8183160277555926E-9</c:v>
                </c:pt>
                <c:pt idx="137">
                  <c:v>1.4117205732540067E-8</c:v>
                </c:pt>
                <c:pt idx="138">
                  <c:v>2.3099510544802614E-9</c:v>
                </c:pt>
                <c:pt idx="139">
                  <c:v>1.5553391479559958E-8</c:v>
                </c:pt>
                <c:pt idx="140">
                  <c:v>2.8932922130362812E-9</c:v>
                </c:pt>
                <c:pt idx="141">
                  <c:v>8.1398436752710123E-9</c:v>
                </c:pt>
                <c:pt idx="142">
                  <c:v>1.5918753335460397E-8</c:v>
                </c:pt>
                <c:pt idx="143">
                  <c:v>5.8430576057272041E-9</c:v>
                </c:pt>
                <c:pt idx="144">
                  <c:v>1.5289036410957864E-8</c:v>
                </c:pt>
                <c:pt idx="145">
                  <c:v>1.0747085058979075E-8</c:v>
                </c:pt>
                <c:pt idx="146">
                  <c:v>1.550916969219247E-8</c:v>
                </c:pt>
                <c:pt idx="147">
                  <c:v>1.51543361829904E-8</c:v>
                </c:pt>
                <c:pt idx="148">
                  <c:v>1.4770769796851327E-8</c:v>
                </c:pt>
                <c:pt idx="149">
                  <c:v>3.6542451703158371E-9</c:v>
                </c:pt>
                <c:pt idx="150">
                  <c:v>9.678276816530956E-9</c:v>
                </c:pt>
                <c:pt idx="151">
                  <c:v>1.5792682623849568E-8</c:v>
                </c:pt>
                <c:pt idx="152">
                  <c:v>1.4969367535588767E-8</c:v>
                </c:pt>
                <c:pt idx="153">
                  <c:v>1.0426836392157923E-8</c:v>
                </c:pt>
                <c:pt idx="154">
                  <c:v>1.3893737551491311E-8</c:v>
                </c:pt>
                <c:pt idx="155">
                  <c:v>4.8120987187883575E-9</c:v>
                </c:pt>
                <c:pt idx="156">
                  <c:v>1.4986842630316027E-8</c:v>
                </c:pt>
                <c:pt idx="157">
                  <c:v>2.4560944837105615E-9</c:v>
                </c:pt>
                <c:pt idx="158">
                  <c:v>1.1798626017152598E-8</c:v>
                </c:pt>
                <c:pt idx="159">
                  <c:v>1.276600079535401E-8</c:v>
                </c:pt>
                <c:pt idx="160">
                  <c:v>1.592583207208329E-8</c:v>
                </c:pt>
                <c:pt idx="161">
                  <c:v>6.5552336653436336E-9</c:v>
                </c:pt>
                <c:pt idx="162">
                  <c:v>1.4776599783275543E-8</c:v>
                </c:pt>
                <c:pt idx="163">
                  <c:v>1.4091978696785137E-8</c:v>
                </c:pt>
                <c:pt idx="164">
                  <c:v>7.4401386001351178E-9</c:v>
                </c:pt>
                <c:pt idx="165">
                  <c:v>8.7485395109356254E-9</c:v>
                </c:pt>
                <c:pt idx="166">
                  <c:v>1.5075780945547953E-8</c:v>
                </c:pt>
                <c:pt idx="167">
                  <c:v>1.0566517496635074E-10</c:v>
                </c:pt>
                <c:pt idx="168">
                  <c:v>1.5796878678614054E-8</c:v>
                </c:pt>
                <c:pt idx="169">
                  <c:v>1.5535766064867394E-8</c:v>
                </c:pt>
                <c:pt idx="170">
                  <c:v>1.5453122582155536E-8</c:v>
                </c:pt>
                <c:pt idx="171">
                  <c:v>1.2258957975062603E-8</c:v>
                </c:pt>
                <c:pt idx="172">
                  <c:v>1.5729722799934137E-8</c:v>
                </c:pt>
                <c:pt idx="173">
                  <c:v>1.0790942991072777E-10</c:v>
                </c:pt>
                <c:pt idx="174">
                  <c:v>1.1376364267260852E-8</c:v>
                </c:pt>
                <c:pt idx="175">
                  <c:v>8.5759430750030951E-9</c:v>
                </c:pt>
                <c:pt idx="176">
                  <c:v>1.5422604029777885E-8</c:v>
                </c:pt>
                <c:pt idx="177">
                  <c:v>1.2311115905874125E-8</c:v>
                </c:pt>
                <c:pt idx="178">
                  <c:v>1.5850443708582463E-8</c:v>
                </c:pt>
                <c:pt idx="179">
                  <c:v>1.5907117564847139E-8</c:v>
                </c:pt>
                <c:pt idx="180">
                  <c:v>1.5926736943395183E-8</c:v>
                </c:pt>
                <c:pt idx="181">
                  <c:v>1.3107547862112591E-8</c:v>
                </c:pt>
                <c:pt idx="182">
                  <c:v>7.2533257977083608E-9</c:v>
                </c:pt>
                <c:pt idx="183">
                  <c:v>1.5110434225826995E-8</c:v>
                </c:pt>
                <c:pt idx="184">
                  <c:v>1.2382519408293493E-8</c:v>
                </c:pt>
                <c:pt idx="185">
                  <c:v>1.2872332762270403E-8</c:v>
                </c:pt>
                <c:pt idx="186">
                  <c:v>1.5619698189536999E-8</c:v>
                </c:pt>
                <c:pt idx="187">
                  <c:v>1.4805582213480008E-8</c:v>
                </c:pt>
                <c:pt idx="188">
                  <c:v>1.2269513241676855E-8</c:v>
                </c:pt>
                <c:pt idx="189">
                  <c:v>1.5835868069770592E-8</c:v>
                </c:pt>
                <c:pt idx="190">
                  <c:v>1.5842925051272381E-8</c:v>
                </c:pt>
                <c:pt idx="191">
                  <c:v>7.7410693834986569E-9</c:v>
                </c:pt>
                <c:pt idx="192">
                  <c:v>1.1377689804428147E-8</c:v>
                </c:pt>
                <c:pt idx="193">
                  <c:v>1.3321867597205237E-8</c:v>
                </c:pt>
                <c:pt idx="194">
                  <c:v>1.4130369262130121E-8</c:v>
                </c:pt>
                <c:pt idx="195">
                  <c:v>1.3462174124627856E-8</c:v>
                </c:pt>
                <c:pt idx="196">
                  <c:v>1.5607686370355001E-8</c:v>
                </c:pt>
                <c:pt idx="197">
                  <c:v>1.5649601194136044E-8</c:v>
                </c:pt>
                <c:pt idx="198">
                  <c:v>1.56369345087257E-8</c:v>
                </c:pt>
                <c:pt idx="199">
                  <c:v>1.2636921774831792E-8</c:v>
                </c:pt>
                <c:pt idx="200">
                  <c:v>1.562698051881198E-8</c:v>
                </c:pt>
                <c:pt idx="201">
                  <c:v>1.5605576195841735E-8</c:v>
                </c:pt>
                <c:pt idx="202">
                  <c:v>7.8962272298153261E-9</c:v>
                </c:pt>
                <c:pt idx="203">
                  <c:v>1.5496925848120589E-8</c:v>
                </c:pt>
                <c:pt idx="204">
                  <c:v>2.7612142292943122E-9</c:v>
                </c:pt>
                <c:pt idx="205">
                  <c:v>1.2096412008139982E-8</c:v>
                </c:pt>
                <c:pt idx="206">
                  <c:v>1.5905996618856511E-8</c:v>
                </c:pt>
                <c:pt idx="207">
                  <c:v>1.1969964488034074E-8</c:v>
                </c:pt>
                <c:pt idx="208">
                  <c:v>9.0638648355563413E-9</c:v>
                </c:pt>
                <c:pt idx="209">
                  <c:v>9.6203993155453452E-9</c:v>
                </c:pt>
                <c:pt idx="210">
                  <c:v>1.2813834634763445E-8</c:v>
                </c:pt>
                <c:pt idx="211">
                  <c:v>1.5805980912443617E-8</c:v>
                </c:pt>
                <c:pt idx="212">
                  <c:v>1.4422302135580303E-8</c:v>
                </c:pt>
                <c:pt idx="213">
                  <c:v>1.1448528618778167E-8</c:v>
                </c:pt>
                <c:pt idx="214">
                  <c:v>5.6279875941984838E-9</c:v>
                </c:pt>
                <c:pt idx="215">
                  <c:v>5.5121338513977206E-9</c:v>
                </c:pt>
                <c:pt idx="216">
                  <c:v>1.5926197430793274E-8</c:v>
                </c:pt>
                <c:pt idx="217">
                  <c:v>1.399220788598136E-8</c:v>
                </c:pt>
                <c:pt idx="218">
                  <c:v>6.9093297996425009E-9</c:v>
                </c:pt>
                <c:pt idx="219">
                  <c:v>1.070985559309937E-8</c:v>
                </c:pt>
                <c:pt idx="220">
                  <c:v>7.8295592877767254E-9</c:v>
                </c:pt>
                <c:pt idx="221">
                  <c:v>1.2946090087344533E-8</c:v>
                </c:pt>
                <c:pt idx="222">
                  <c:v>8.2376639958045262E-9</c:v>
                </c:pt>
                <c:pt idx="223">
                  <c:v>1.0635884169632466E-8</c:v>
                </c:pt>
                <c:pt idx="224">
                  <c:v>3.8146973688268922E-10</c:v>
                </c:pt>
                <c:pt idx="225">
                  <c:v>2.9618732881153428E-10</c:v>
                </c:pt>
                <c:pt idx="226">
                  <c:v>8.9149391249994176E-9</c:v>
                </c:pt>
                <c:pt idx="227">
                  <c:v>1.5711398489252853E-8</c:v>
                </c:pt>
                <c:pt idx="228">
                  <c:v>7.694841299980023E-9</c:v>
                </c:pt>
                <c:pt idx="229">
                  <c:v>1.4635283619066102E-8</c:v>
                </c:pt>
                <c:pt idx="230">
                  <c:v>1.0835579237951429E-9</c:v>
                </c:pt>
                <c:pt idx="231">
                  <c:v>1.3644679287031217E-8</c:v>
                </c:pt>
                <c:pt idx="232">
                  <c:v>1.0633332704658827E-8</c:v>
                </c:pt>
                <c:pt idx="233">
                  <c:v>1.4980610544154441E-8</c:v>
                </c:pt>
                <c:pt idx="234">
                  <c:v>1.349921304118425E-8</c:v>
                </c:pt>
                <c:pt idx="235">
                  <c:v>1.0273979524273374E-8</c:v>
                </c:pt>
                <c:pt idx="236">
                  <c:v>5.7749847203944934E-9</c:v>
                </c:pt>
                <c:pt idx="237">
                  <c:v>1.5924269867871335E-8</c:v>
                </c:pt>
                <c:pt idx="238">
                  <c:v>1.4956046872075628E-8</c:v>
                </c:pt>
                <c:pt idx="239">
                  <c:v>1.4461467404258524E-8</c:v>
                </c:pt>
                <c:pt idx="240">
                  <c:v>1.2239644489846773E-8</c:v>
                </c:pt>
                <c:pt idx="241">
                  <c:v>6.5104797983223778E-10</c:v>
                </c:pt>
                <c:pt idx="242">
                  <c:v>1.447882839277194E-8</c:v>
                </c:pt>
                <c:pt idx="243">
                  <c:v>1.3262752757836505E-8</c:v>
                </c:pt>
                <c:pt idx="244">
                  <c:v>1.4420918842747936E-8</c:v>
                </c:pt>
                <c:pt idx="245">
                  <c:v>1.2764665842825766E-8</c:v>
                </c:pt>
                <c:pt idx="246">
                  <c:v>8.1202788471746352E-9</c:v>
                </c:pt>
                <c:pt idx="247">
                  <c:v>1.1341577832022427E-8</c:v>
                </c:pt>
                <c:pt idx="248">
                  <c:v>1.2833835195306024E-8</c:v>
                </c:pt>
                <c:pt idx="249">
                  <c:v>2.2948871142673476E-10</c:v>
                </c:pt>
                <c:pt idx="250">
                  <c:v>1.2407096196800929E-8</c:v>
                </c:pt>
                <c:pt idx="251">
                  <c:v>1.5661601556814929E-8</c:v>
                </c:pt>
                <c:pt idx="252">
                  <c:v>8.210326988513064E-9</c:v>
                </c:pt>
                <c:pt idx="253">
                  <c:v>1.5919129136478233E-8</c:v>
                </c:pt>
                <c:pt idx="254">
                  <c:v>1.1063861385145222E-8</c:v>
                </c:pt>
                <c:pt idx="255">
                  <c:v>8.0092805602583797E-9</c:v>
                </c:pt>
                <c:pt idx="256">
                  <c:v>5.9505094565444328E-9</c:v>
                </c:pt>
                <c:pt idx="257">
                  <c:v>1.1202795287419976E-8</c:v>
                </c:pt>
                <c:pt idx="258">
                  <c:v>1.5132787262061521E-8</c:v>
                </c:pt>
                <c:pt idx="259">
                  <c:v>1.4328825925853592E-8</c:v>
                </c:pt>
                <c:pt idx="260">
                  <c:v>1.0617115404051845E-8</c:v>
                </c:pt>
                <c:pt idx="261">
                  <c:v>1.510708345433863E-8</c:v>
                </c:pt>
                <c:pt idx="262">
                  <c:v>1.4528265457847675E-8</c:v>
                </c:pt>
                <c:pt idx="263">
                  <c:v>1.4336702007984032E-8</c:v>
                </c:pt>
                <c:pt idx="264">
                  <c:v>1.5925569489258017E-8</c:v>
                </c:pt>
                <c:pt idx="265">
                  <c:v>1.5759403274198391E-8</c:v>
                </c:pt>
                <c:pt idx="266">
                  <c:v>1.5645554910385473E-8</c:v>
                </c:pt>
                <c:pt idx="267">
                  <c:v>1.1191102629394816E-8</c:v>
                </c:pt>
                <c:pt idx="268">
                  <c:v>1.2593878796294295E-8</c:v>
                </c:pt>
                <c:pt idx="269">
                  <c:v>1.0493423491327634E-8</c:v>
                </c:pt>
                <c:pt idx="270">
                  <c:v>1.5848821110723523E-8</c:v>
                </c:pt>
                <c:pt idx="271">
                  <c:v>1.1940147321666395E-8</c:v>
                </c:pt>
                <c:pt idx="272">
                  <c:v>1.211684570933797E-8</c:v>
                </c:pt>
                <c:pt idx="273">
                  <c:v>1.4120486507550326E-8</c:v>
                </c:pt>
                <c:pt idx="274">
                  <c:v>1.3371161569582853E-8</c:v>
                </c:pt>
                <c:pt idx="275">
                  <c:v>1.4734006017919679E-8</c:v>
                </c:pt>
                <c:pt idx="276">
                  <c:v>1.5239064495281511E-8</c:v>
                </c:pt>
                <c:pt idx="277">
                  <c:v>3.8289612533468215E-9</c:v>
                </c:pt>
                <c:pt idx="278">
                  <c:v>1.5028274572182676E-8</c:v>
                </c:pt>
                <c:pt idx="279">
                  <c:v>1.2206292090984773E-8</c:v>
                </c:pt>
                <c:pt idx="280">
                  <c:v>1.2949539391014733E-8</c:v>
                </c:pt>
                <c:pt idx="281">
                  <c:v>7.7296506087118429E-9</c:v>
                </c:pt>
                <c:pt idx="282">
                  <c:v>1.2557148961011795E-8</c:v>
                </c:pt>
                <c:pt idx="283">
                  <c:v>4.2943262731830817E-9</c:v>
                </c:pt>
                <c:pt idx="284">
                  <c:v>1.4151344410460726E-8</c:v>
                </c:pt>
                <c:pt idx="285">
                  <c:v>1.4357554299196037E-8</c:v>
                </c:pt>
                <c:pt idx="286">
                  <c:v>1.5318653052237642E-8</c:v>
                </c:pt>
                <c:pt idx="287">
                  <c:v>1.1044946970743565E-8</c:v>
                </c:pt>
                <c:pt idx="288">
                  <c:v>1.5203580668084148E-8</c:v>
                </c:pt>
                <c:pt idx="289">
                  <c:v>1.0809747500782282E-8</c:v>
                </c:pt>
                <c:pt idx="290">
                  <c:v>8.4459298905734836E-9</c:v>
                </c:pt>
                <c:pt idx="291">
                  <c:v>1.4477358058782632E-8</c:v>
                </c:pt>
                <c:pt idx="292">
                  <c:v>1.2107076249119404E-8</c:v>
                </c:pt>
                <c:pt idx="293">
                  <c:v>8.6852842266660358E-9</c:v>
                </c:pt>
                <c:pt idx="294">
                  <c:v>1.5207308942280625E-8</c:v>
                </c:pt>
                <c:pt idx="295">
                  <c:v>1.2641032206642984E-8</c:v>
                </c:pt>
                <c:pt idx="296">
                  <c:v>6.3436438223120971E-9</c:v>
                </c:pt>
                <c:pt idx="297">
                  <c:v>1.1475629950711312E-8</c:v>
                </c:pt>
                <c:pt idx="298">
                  <c:v>1.1899442282241559E-8</c:v>
                </c:pt>
                <c:pt idx="299">
                  <c:v>4.759317237780199E-9</c:v>
                </c:pt>
                <c:pt idx="300">
                  <c:v>9.0853808316308148E-9</c:v>
                </c:pt>
                <c:pt idx="301">
                  <c:v>1.3173175146076688E-8</c:v>
                </c:pt>
                <c:pt idx="302">
                  <c:v>1.2374748864027415E-8</c:v>
                </c:pt>
                <c:pt idx="303">
                  <c:v>6.0109435364992538E-9</c:v>
                </c:pt>
                <c:pt idx="304">
                  <c:v>1.1397617170894925E-8</c:v>
                </c:pt>
                <c:pt idx="305">
                  <c:v>7.7788205862734312E-9</c:v>
                </c:pt>
                <c:pt idx="306">
                  <c:v>1.3509944772201145E-8</c:v>
                </c:pt>
                <c:pt idx="307">
                  <c:v>1.4310401637042661E-8</c:v>
                </c:pt>
                <c:pt idx="308">
                  <c:v>1.3516085984714737E-8</c:v>
                </c:pt>
                <c:pt idx="309">
                  <c:v>1.4212089082471623E-8</c:v>
                </c:pt>
                <c:pt idx="310">
                  <c:v>1.2612788094485656E-8</c:v>
                </c:pt>
                <c:pt idx="311">
                  <c:v>7.9179802462886636E-9</c:v>
                </c:pt>
                <c:pt idx="312">
                  <c:v>9.9244254363464981E-9</c:v>
                </c:pt>
                <c:pt idx="313">
                  <c:v>1.4451440337240976E-8</c:v>
                </c:pt>
                <c:pt idx="314">
                  <c:v>9.0795852541040866E-9</c:v>
                </c:pt>
                <c:pt idx="315">
                  <c:v>1.5926650943115046E-8</c:v>
                </c:pt>
                <c:pt idx="316">
                  <c:v>1.0789875881706495E-8</c:v>
                </c:pt>
                <c:pt idx="317">
                  <c:v>1.4706479428123198E-8</c:v>
                </c:pt>
                <c:pt idx="318">
                  <c:v>1.58503440254502E-8</c:v>
                </c:pt>
                <c:pt idx="319">
                  <c:v>1.5264647061769154E-8</c:v>
                </c:pt>
                <c:pt idx="320">
                  <c:v>1.5914106891384158E-8</c:v>
                </c:pt>
                <c:pt idx="321">
                  <c:v>1.5243012601176589E-8</c:v>
                </c:pt>
                <c:pt idx="322">
                  <c:v>1.4184386605814961E-8</c:v>
                </c:pt>
                <c:pt idx="323">
                  <c:v>1.2831727345989572E-8</c:v>
                </c:pt>
                <c:pt idx="324">
                  <c:v>1.3672721309569975E-8</c:v>
                </c:pt>
                <c:pt idx="325">
                  <c:v>1.5443735509373838E-8</c:v>
                </c:pt>
                <c:pt idx="326">
                  <c:v>1.012198912988137E-8</c:v>
                </c:pt>
                <c:pt idx="327">
                  <c:v>1.5426431784167324E-8</c:v>
                </c:pt>
                <c:pt idx="328">
                  <c:v>1.0827446781109266E-8</c:v>
                </c:pt>
                <c:pt idx="329">
                  <c:v>1.5301418627211284E-8</c:v>
                </c:pt>
                <c:pt idx="330">
                  <c:v>1.2513939049853081E-8</c:v>
                </c:pt>
                <c:pt idx="331">
                  <c:v>1.2348671224906678E-8</c:v>
                </c:pt>
                <c:pt idx="332">
                  <c:v>1.0702464319112845E-8</c:v>
                </c:pt>
                <c:pt idx="333">
                  <c:v>1.4698595827271778E-8</c:v>
                </c:pt>
                <c:pt idx="334">
                  <c:v>1.2283033445527087E-8</c:v>
                </c:pt>
                <c:pt idx="335">
                  <c:v>1.5008897658397184E-8</c:v>
                </c:pt>
                <c:pt idx="336">
                  <c:v>9.7448624472561382E-9</c:v>
                </c:pt>
                <c:pt idx="337">
                  <c:v>7.5213203720030162E-9</c:v>
                </c:pt>
                <c:pt idx="338">
                  <c:v>8.1510198880192345E-9</c:v>
                </c:pt>
                <c:pt idx="339">
                  <c:v>1.2099772512953034E-8</c:v>
                </c:pt>
                <c:pt idx="340">
                  <c:v>1.4794809030534686E-8</c:v>
                </c:pt>
                <c:pt idx="341">
                  <c:v>1.4624869799005224E-8</c:v>
                </c:pt>
                <c:pt idx="342">
                  <c:v>1.2003486826686476E-8</c:v>
                </c:pt>
                <c:pt idx="343">
                  <c:v>1.4745366373309807E-8</c:v>
                </c:pt>
                <c:pt idx="344">
                  <c:v>1.5890593160090295E-8</c:v>
                </c:pt>
                <c:pt idx="345">
                  <c:v>1.1358365741361844E-8</c:v>
                </c:pt>
                <c:pt idx="346">
                  <c:v>1.5600808631359741E-8</c:v>
                </c:pt>
                <c:pt idx="347">
                  <c:v>7.1394028161351178E-9</c:v>
                </c:pt>
                <c:pt idx="348">
                  <c:v>1.0682122434828594E-8</c:v>
                </c:pt>
                <c:pt idx="349">
                  <c:v>1.5922750034743746E-8</c:v>
                </c:pt>
                <c:pt idx="350">
                  <c:v>7.9022769707767256E-9</c:v>
                </c:pt>
                <c:pt idx="351">
                  <c:v>1.4959912326745151E-8</c:v>
                </c:pt>
                <c:pt idx="352">
                  <c:v>1.5895761112909444E-8</c:v>
                </c:pt>
                <c:pt idx="353">
                  <c:v>9.2206175860012428E-9</c:v>
                </c:pt>
                <c:pt idx="354">
                  <c:v>9.5123443531178513E-9</c:v>
                </c:pt>
                <c:pt idx="355">
                  <c:v>1.5918748097100976E-8</c:v>
                </c:pt>
                <c:pt idx="356">
                  <c:v>5.4088932346299127E-9</c:v>
                </c:pt>
                <c:pt idx="357">
                  <c:v>1.1224600394265388E-8</c:v>
                </c:pt>
                <c:pt idx="358">
                  <c:v>8.9386794846871169E-9</c:v>
                </c:pt>
                <c:pt idx="359">
                  <c:v>6.7453907525897625E-9</c:v>
                </c:pt>
                <c:pt idx="360">
                  <c:v>1.253353106561335E-8</c:v>
                </c:pt>
                <c:pt idx="361">
                  <c:v>1.2440414444805627E-8</c:v>
                </c:pt>
                <c:pt idx="362">
                  <c:v>1.2786039446348077E-8</c:v>
                </c:pt>
                <c:pt idx="363">
                  <c:v>1.5837217719878685E-8</c:v>
                </c:pt>
                <c:pt idx="364">
                  <c:v>1.2701240032058431E-8</c:v>
                </c:pt>
                <c:pt idx="365">
                  <c:v>1.5718437964121315E-8</c:v>
                </c:pt>
                <c:pt idx="366">
                  <c:v>1.479164686131529E-8</c:v>
                </c:pt>
                <c:pt idx="367">
                  <c:v>1.4936482414263013E-8</c:v>
                </c:pt>
                <c:pt idx="368">
                  <c:v>1.385688604635382E-8</c:v>
                </c:pt>
                <c:pt idx="369">
                  <c:v>1.1492406874783262E-8</c:v>
                </c:pt>
                <c:pt idx="370">
                  <c:v>1.0144850121293286E-8</c:v>
                </c:pt>
                <c:pt idx="371">
                  <c:v>1.2985752628688462E-8</c:v>
                </c:pt>
                <c:pt idx="372">
                  <c:v>1.5771994573712712E-8</c:v>
                </c:pt>
                <c:pt idx="373">
                  <c:v>8.526322400595517E-9</c:v>
                </c:pt>
                <c:pt idx="374">
                  <c:v>1.4852921157430861E-8</c:v>
                </c:pt>
                <c:pt idx="375">
                  <c:v>6.6343010151321047E-9</c:v>
                </c:pt>
                <c:pt idx="376">
                  <c:v>1.5728479868125081E-8</c:v>
                </c:pt>
                <c:pt idx="377">
                  <c:v>1.3350059888265086E-8</c:v>
                </c:pt>
                <c:pt idx="378">
                  <c:v>8.8440963229420435E-9</c:v>
                </c:pt>
                <c:pt idx="379">
                  <c:v>1.1010980090246026E-8</c:v>
                </c:pt>
                <c:pt idx="380">
                  <c:v>1.5077335920495212E-8</c:v>
                </c:pt>
                <c:pt idx="381">
                  <c:v>6.6717199761730304E-10</c:v>
                </c:pt>
                <c:pt idx="382">
                  <c:v>1.038314221817809E-8</c:v>
                </c:pt>
                <c:pt idx="383">
                  <c:v>9.9142699142378797E-9</c:v>
                </c:pt>
                <c:pt idx="384">
                  <c:v>1.1435573717330715E-8</c:v>
                </c:pt>
                <c:pt idx="385">
                  <c:v>3.8486713869362007E-9</c:v>
                </c:pt>
                <c:pt idx="386">
                  <c:v>1.5635137260818191E-8</c:v>
                </c:pt>
                <c:pt idx="387">
                  <c:v>1.2715732174603296E-8</c:v>
                </c:pt>
                <c:pt idx="388">
                  <c:v>1.4352422549136392E-8</c:v>
                </c:pt>
                <c:pt idx="389">
                  <c:v>1.1785752150045521E-8</c:v>
                </c:pt>
                <c:pt idx="390">
                  <c:v>1.3663814172866321E-8</c:v>
                </c:pt>
                <c:pt idx="391">
                  <c:v>6.5723822732826712E-9</c:v>
                </c:pt>
                <c:pt idx="392">
                  <c:v>5.768542683684956E-9</c:v>
                </c:pt>
                <c:pt idx="393">
                  <c:v>1.5014567677959497E-8</c:v>
                </c:pt>
                <c:pt idx="394">
                  <c:v>1.2966517911363994E-8</c:v>
                </c:pt>
                <c:pt idx="395">
                  <c:v>8.5807635621444101E-9</c:v>
                </c:pt>
                <c:pt idx="396">
                  <c:v>1.1937356266812869E-8</c:v>
                </c:pt>
                <c:pt idx="397">
                  <c:v>6.0761505368740235E-9</c:v>
                </c:pt>
                <c:pt idx="398">
                  <c:v>1.3776752037491573E-8</c:v>
                </c:pt>
                <c:pt idx="399">
                  <c:v>7.1292481928729285E-9</c:v>
                </c:pt>
                <c:pt idx="400">
                  <c:v>1.1802478242203569E-8</c:v>
                </c:pt>
                <c:pt idx="401">
                  <c:v>1.4772192481102247E-8</c:v>
                </c:pt>
                <c:pt idx="402">
                  <c:v>5.9553658810601591E-9</c:v>
                </c:pt>
                <c:pt idx="403">
                  <c:v>4.8942569597732224E-9</c:v>
                </c:pt>
                <c:pt idx="404">
                  <c:v>1.3916744193040671E-8</c:v>
                </c:pt>
                <c:pt idx="405">
                  <c:v>1.4031849730156349E-8</c:v>
                </c:pt>
                <c:pt idx="406">
                  <c:v>5.2934779693609265E-9</c:v>
                </c:pt>
                <c:pt idx="407">
                  <c:v>1.5904849736398778E-8</c:v>
                </c:pt>
                <c:pt idx="408">
                  <c:v>8.2516731965681568E-9</c:v>
                </c:pt>
                <c:pt idx="409">
                  <c:v>1.5244918321349595E-8</c:v>
                </c:pt>
                <c:pt idx="410">
                  <c:v>6.1888374821799376E-9</c:v>
                </c:pt>
                <c:pt idx="411">
                  <c:v>1.039157078783622E-8</c:v>
                </c:pt>
                <c:pt idx="412">
                  <c:v>1.2474283698562945E-8</c:v>
                </c:pt>
                <c:pt idx="413">
                  <c:v>1.5620655668840016E-8</c:v>
                </c:pt>
                <c:pt idx="414">
                  <c:v>2.5030949599755234E-9</c:v>
                </c:pt>
                <c:pt idx="415">
                  <c:v>1.1589202595289551E-8</c:v>
                </c:pt>
                <c:pt idx="416">
                  <c:v>9.716647029681838E-9</c:v>
                </c:pt>
                <c:pt idx="417">
                  <c:v>1.4573553377555692E-8</c:v>
                </c:pt>
                <c:pt idx="418">
                  <c:v>1.5923041191740499E-8</c:v>
                </c:pt>
                <c:pt idx="419">
                  <c:v>1.0687993423650186E-8</c:v>
                </c:pt>
                <c:pt idx="420">
                  <c:v>1.592349149233041E-8</c:v>
                </c:pt>
                <c:pt idx="421">
                  <c:v>1.2541400373796362E-8</c:v>
                </c:pt>
                <c:pt idx="422">
                  <c:v>1.5926471091845507E-8</c:v>
                </c:pt>
                <c:pt idx="423">
                  <c:v>8.8475042293667911E-9</c:v>
                </c:pt>
                <c:pt idx="424">
                  <c:v>1.5862629889544788E-8</c:v>
                </c:pt>
                <c:pt idx="425">
                  <c:v>1.5638466921836892E-8</c:v>
                </c:pt>
                <c:pt idx="426">
                  <c:v>1.5830661233926024E-8</c:v>
                </c:pt>
                <c:pt idx="427">
                  <c:v>1.035500836322047E-8</c:v>
                </c:pt>
                <c:pt idx="428">
                  <c:v>1.2741101157564887E-8</c:v>
                </c:pt>
                <c:pt idx="429">
                  <c:v>1.4705111208273124E-8</c:v>
                </c:pt>
                <c:pt idx="430">
                  <c:v>1.463975926464726E-8</c:v>
                </c:pt>
                <c:pt idx="431">
                  <c:v>1.1095233591501551E-8</c:v>
                </c:pt>
                <c:pt idx="432">
                  <c:v>1.3222723014020202E-8</c:v>
                </c:pt>
                <c:pt idx="433">
                  <c:v>2.6556721075009466E-9</c:v>
                </c:pt>
                <c:pt idx="434">
                  <c:v>1.2443889271183047E-8</c:v>
                </c:pt>
                <c:pt idx="435">
                  <c:v>1.2042496937329681E-8</c:v>
                </c:pt>
                <c:pt idx="436">
                  <c:v>1.4741456196074931E-8</c:v>
                </c:pt>
                <c:pt idx="437">
                  <c:v>8.0799021605030643E-9</c:v>
                </c:pt>
                <c:pt idx="438">
                  <c:v>1.5308431590998911E-8</c:v>
                </c:pt>
                <c:pt idx="439">
                  <c:v>1.2724456070848551E-8</c:v>
                </c:pt>
                <c:pt idx="440">
                  <c:v>1.0045907084054273E-8</c:v>
                </c:pt>
                <c:pt idx="441">
                  <c:v>1.590114152778303E-8</c:v>
                </c:pt>
                <c:pt idx="442">
                  <c:v>1.4900813499730962E-8</c:v>
                </c:pt>
                <c:pt idx="443">
                  <c:v>1.4743468031700501E-8</c:v>
                </c:pt>
                <c:pt idx="444">
                  <c:v>1.5869850809803094E-8</c:v>
                </c:pt>
                <c:pt idx="445">
                  <c:v>1.5684444602477531E-8</c:v>
                </c:pt>
                <c:pt idx="446">
                  <c:v>1.0837138054286807E-8</c:v>
                </c:pt>
                <c:pt idx="447">
                  <c:v>1.4745616831739185E-8</c:v>
                </c:pt>
                <c:pt idx="448">
                  <c:v>1.0782088150586302E-8</c:v>
                </c:pt>
                <c:pt idx="449">
                  <c:v>1.1813506168966427E-8</c:v>
                </c:pt>
                <c:pt idx="450">
                  <c:v>1.359612013557327E-8</c:v>
                </c:pt>
                <c:pt idx="451">
                  <c:v>9.943959741283241E-9</c:v>
                </c:pt>
                <c:pt idx="452">
                  <c:v>1.5517536576295553E-8</c:v>
                </c:pt>
                <c:pt idx="453">
                  <c:v>1.5405639630055396E-8</c:v>
                </c:pt>
                <c:pt idx="454">
                  <c:v>8.186522064300553E-9</c:v>
                </c:pt>
                <c:pt idx="455">
                  <c:v>1.4732844640450317E-8</c:v>
                </c:pt>
                <c:pt idx="456">
                  <c:v>5.0399249839713342E-9</c:v>
                </c:pt>
                <c:pt idx="457">
                  <c:v>1.240777274764105E-8</c:v>
                </c:pt>
                <c:pt idx="458">
                  <c:v>1.5326765440817108E-8</c:v>
                </c:pt>
                <c:pt idx="459">
                  <c:v>1.208414785277077E-8</c:v>
                </c:pt>
                <c:pt idx="460">
                  <c:v>1.0743520938818792E-8</c:v>
                </c:pt>
                <c:pt idx="461">
                  <c:v>1.3562308388549193E-8</c:v>
                </c:pt>
                <c:pt idx="462">
                  <c:v>1.5329050192393671E-8</c:v>
                </c:pt>
                <c:pt idx="463">
                  <c:v>9.0165062586741397E-9</c:v>
                </c:pt>
                <c:pt idx="464">
                  <c:v>6.4689455209894101E-9</c:v>
                </c:pt>
                <c:pt idx="465">
                  <c:v>1.1650390902012907E-8</c:v>
                </c:pt>
                <c:pt idx="466">
                  <c:v>8.6376388715002199E-9</c:v>
                </c:pt>
                <c:pt idx="467">
                  <c:v>1.5922175054871957E-8</c:v>
                </c:pt>
                <c:pt idx="468">
                  <c:v>1.5887735259919648E-8</c:v>
                </c:pt>
                <c:pt idx="469">
                  <c:v>8.6787043302872574E-9</c:v>
                </c:pt>
                <c:pt idx="470">
                  <c:v>1.241746592965975E-8</c:v>
                </c:pt>
                <c:pt idx="471">
                  <c:v>1.584548617287785E-8</c:v>
                </c:pt>
                <c:pt idx="472">
                  <c:v>1.5503020713249857E-8</c:v>
                </c:pt>
                <c:pt idx="473">
                  <c:v>1.5896031661956227E-8</c:v>
                </c:pt>
                <c:pt idx="474">
                  <c:v>1.4682068142561059E-8</c:v>
                </c:pt>
                <c:pt idx="475">
                  <c:v>1.2773139245736892E-8</c:v>
                </c:pt>
                <c:pt idx="476">
                  <c:v>1.0122110701935353E-8</c:v>
                </c:pt>
                <c:pt idx="477">
                  <c:v>1.1858070833732525E-8</c:v>
                </c:pt>
                <c:pt idx="478">
                  <c:v>1.4101875966804709E-8</c:v>
                </c:pt>
                <c:pt idx="479">
                  <c:v>1.4335571997943956E-8</c:v>
                </c:pt>
                <c:pt idx="480">
                  <c:v>6.5731884277075032E-9</c:v>
                </c:pt>
                <c:pt idx="481">
                  <c:v>1.1751189814906668E-8</c:v>
                </c:pt>
                <c:pt idx="482">
                  <c:v>1.5291484525546982E-8</c:v>
                </c:pt>
                <c:pt idx="483">
                  <c:v>1.4533202249358504E-8</c:v>
                </c:pt>
                <c:pt idx="484">
                  <c:v>4.6959453391874022E-9</c:v>
                </c:pt>
                <c:pt idx="485">
                  <c:v>1.403124165669223E-8</c:v>
                </c:pt>
                <c:pt idx="486">
                  <c:v>1.5812878692058392E-9</c:v>
                </c:pt>
                <c:pt idx="487">
                  <c:v>1.5592612333307747E-8</c:v>
                </c:pt>
                <c:pt idx="488">
                  <c:v>1.4724511903198368E-8</c:v>
                </c:pt>
                <c:pt idx="489">
                  <c:v>3.2358941453520417E-9</c:v>
                </c:pt>
                <c:pt idx="490">
                  <c:v>1.267805829105578E-8</c:v>
                </c:pt>
                <c:pt idx="491">
                  <c:v>7.3578974228633085E-9</c:v>
                </c:pt>
                <c:pt idx="492">
                  <c:v>1.1955466143825074E-8</c:v>
                </c:pt>
                <c:pt idx="493">
                  <c:v>1.5226080104630786E-8</c:v>
                </c:pt>
                <c:pt idx="494">
                  <c:v>1.4031909411479543E-8</c:v>
                </c:pt>
                <c:pt idx="495">
                  <c:v>1.1178382277686583E-8</c:v>
                </c:pt>
                <c:pt idx="496">
                  <c:v>1.5732206646940069E-8</c:v>
                </c:pt>
                <c:pt idx="497">
                  <c:v>6.7020963080322037E-9</c:v>
                </c:pt>
                <c:pt idx="498">
                  <c:v>1.0404410597633523E-8</c:v>
                </c:pt>
                <c:pt idx="499">
                  <c:v>1.5524229913733113E-8</c:v>
                </c:pt>
                <c:pt idx="500">
                  <c:v>6.8400732044317307E-9</c:v>
                </c:pt>
                <c:pt idx="501">
                  <c:v>1.4929789757619809E-8</c:v>
                </c:pt>
                <c:pt idx="502">
                  <c:v>1.7726544099661767E-9</c:v>
                </c:pt>
                <c:pt idx="503">
                  <c:v>1.537483774140575E-8</c:v>
                </c:pt>
                <c:pt idx="504">
                  <c:v>1.2601309523295956E-8</c:v>
                </c:pt>
                <c:pt idx="505">
                  <c:v>1.4222167823535661E-8</c:v>
                </c:pt>
                <c:pt idx="506">
                  <c:v>1.2134623721451012E-8</c:v>
                </c:pt>
                <c:pt idx="507">
                  <c:v>1.3311477770925382E-8</c:v>
                </c:pt>
                <c:pt idx="508">
                  <c:v>3.8460006420972334E-9</c:v>
                </c:pt>
                <c:pt idx="509">
                  <c:v>1.5617031350893351E-8</c:v>
                </c:pt>
                <c:pt idx="510">
                  <c:v>1.0944620048911629E-8</c:v>
                </c:pt>
                <c:pt idx="511">
                  <c:v>1.3263813555040327E-8</c:v>
                </c:pt>
                <c:pt idx="512">
                  <c:v>1.2372034327119094E-8</c:v>
                </c:pt>
                <c:pt idx="513">
                  <c:v>6.5310969386491797E-9</c:v>
                </c:pt>
                <c:pt idx="514">
                  <c:v>1.363327840671974E-8</c:v>
                </c:pt>
                <c:pt idx="515">
                  <c:v>2.7427895348977041E-9</c:v>
                </c:pt>
                <c:pt idx="516">
                  <c:v>1.2885580310825945E-8</c:v>
                </c:pt>
                <c:pt idx="517">
                  <c:v>7.4237258666201644E-12</c:v>
                </c:pt>
                <c:pt idx="518">
                  <c:v>1.4015279203118002E-8</c:v>
                </c:pt>
                <c:pt idx="519">
                  <c:v>1.5667937292436118E-8</c:v>
                </c:pt>
                <c:pt idx="520">
                  <c:v>1.3268407041711036E-8</c:v>
                </c:pt>
                <c:pt idx="521">
                  <c:v>1.1191052024627146E-8</c:v>
                </c:pt>
                <c:pt idx="522">
                  <c:v>1.5441053195973814E-8</c:v>
                </c:pt>
                <c:pt idx="523">
                  <c:v>6.0181888796259149E-9</c:v>
                </c:pt>
                <c:pt idx="524">
                  <c:v>6.1520270379625069E-9</c:v>
                </c:pt>
                <c:pt idx="525">
                  <c:v>1.2898794213795785E-8</c:v>
                </c:pt>
                <c:pt idx="526">
                  <c:v>1.2187588508595729E-8</c:v>
                </c:pt>
                <c:pt idx="527">
                  <c:v>1.1009632591261769E-8</c:v>
                </c:pt>
                <c:pt idx="528">
                  <c:v>2.3479886177850733E-10</c:v>
                </c:pt>
                <c:pt idx="529">
                  <c:v>9.0134684207016438E-9</c:v>
                </c:pt>
                <c:pt idx="530">
                  <c:v>1.5921819264697383E-8</c:v>
                </c:pt>
                <c:pt idx="531">
                  <c:v>1.5621566795154429E-8</c:v>
                </c:pt>
                <c:pt idx="532">
                  <c:v>1.4896092013344423E-8</c:v>
                </c:pt>
                <c:pt idx="533">
                  <c:v>1.1299024106749792E-9</c:v>
                </c:pt>
                <c:pt idx="534">
                  <c:v>1.1583064526969867E-8</c:v>
                </c:pt>
                <c:pt idx="535">
                  <c:v>1.4725571777972804E-8</c:v>
                </c:pt>
                <c:pt idx="536">
                  <c:v>1.566860581745941E-8</c:v>
                </c:pt>
                <c:pt idx="537">
                  <c:v>1.0911085343686998E-8</c:v>
                </c:pt>
                <c:pt idx="538">
                  <c:v>1.5473184639070412E-8</c:v>
                </c:pt>
                <c:pt idx="539">
                  <c:v>1.1493184916637019E-8</c:v>
                </c:pt>
                <c:pt idx="540">
                  <c:v>7.7168947316141896E-9</c:v>
                </c:pt>
                <c:pt idx="541">
                  <c:v>1.3192127851015115E-8</c:v>
                </c:pt>
                <c:pt idx="542">
                  <c:v>1.4813182424303232E-8</c:v>
                </c:pt>
                <c:pt idx="543">
                  <c:v>1.4965007208739912E-8</c:v>
                </c:pt>
                <c:pt idx="544">
                  <c:v>3.7289999206816947E-9</c:v>
                </c:pt>
                <c:pt idx="545">
                  <c:v>1.0009279378695212E-8</c:v>
                </c:pt>
                <c:pt idx="546">
                  <c:v>1.3462825092231803E-8</c:v>
                </c:pt>
                <c:pt idx="547">
                  <c:v>1.3869302202951693E-8</c:v>
                </c:pt>
                <c:pt idx="548">
                  <c:v>7.7905378334600364E-9</c:v>
                </c:pt>
                <c:pt idx="549">
                  <c:v>1.5175728793685508E-8</c:v>
                </c:pt>
                <c:pt idx="550">
                  <c:v>1.5816540852309216E-8</c:v>
                </c:pt>
                <c:pt idx="551">
                  <c:v>1.3086001890867757E-8</c:v>
                </c:pt>
                <c:pt idx="552">
                  <c:v>1.1114926026879039E-8</c:v>
                </c:pt>
                <c:pt idx="553">
                  <c:v>6.6333183641134444E-9</c:v>
                </c:pt>
                <c:pt idx="554">
                  <c:v>4.0911680868057354E-9</c:v>
                </c:pt>
                <c:pt idx="555">
                  <c:v>1.1640068251029209E-8</c:v>
                </c:pt>
                <c:pt idx="556">
                  <c:v>1.4084146677178817E-8</c:v>
                </c:pt>
                <c:pt idx="557">
                  <c:v>3.4868673366404371E-9</c:v>
                </c:pt>
                <c:pt idx="558">
                  <c:v>1.0468746974473747E-8</c:v>
                </c:pt>
                <c:pt idx="559">
                  <c:v>1.4228689599698737E-8</c:v>
                </c:pt>
                <c:pt idx="560">
                  <c:v>1.2836540632283336E-8</c:v>
                </c:pt>
                <c:pt idx="561">
                  <c:v>1.2551564545496557E-8</c:v>
                </c:pt>
                <c:pt idx="562">
                  <c:v>1.1969760625379389E-8</c:v>
                </c:pt>
                <c:pt idx="563">
                  <c:v>1.5110647822710868E-8</c:v>
                </c:pt>
                <c:pt idx="564">
                  <c:v>1.5634644544237538E-8</c:v>
                </c:pt>
                <c:pt idx="565">
                  <c:v>5.6546797855094977E-9</c:v>
                </c:pt>
                <c:pt idx="566">
                  <c:v>1.1592648605365825E-8</c:v>
                </c:pt>
                <c:pt idx="567">
                  <c:v>1.0696866942043468E-8</c:v>
                </c:pt>
                <c:pt idx="568">
                  <c:v>1.4903301038065258E-8</c:v>
                </c:pt>
                <c:pt idx="569">
                  <c:v>6.7721585305327645E-9</c:v>
                </c:pt>
                <c:pt idx="570">
                  <c:v>1.3311616786007427E-8</c:v>
                </c:pt>
                <c:pt idx="571">
                  <c:v>1.2263151092215695E-8</c:v>
                </c:pt>
                <c:pt idx="572">
                  <c:v>5.2552235198385816E-10</c:v>
                </c:pt>
                <c:pt idx="573">
                  <c:v>6.561155103183746E-9</c:v>
                </c:pt>
                <c:pt idx="574">
                  <c:v>1.5795521376526786E-8</c:v>
                </c:pt>
                <c:pt idx="575">
                  <c:v>8.6377489346282607E-9</c:v>
                </c:pt>
                <c:pt idx="576">
                  <c:v>1.2985131820524092E-8</c:v>
                </c:pt>
                <c:pt idx="577">
                  <c:v>1.5909828010917652E-8</c:v>
                </c:pt>
                <c:pt idx="578">
                  <c:v>1.1476265441964292E-8</c:v>
                </c:pt>
                <c:pt idx="579">
                  <c:v>1.1797862110734799E-8</c:v>
                </c:pt>
                <c:pt idx="580">
                  <c:v>1.3820150189272074E-8</c:v>
                </c:pt>
                <c:pt idx="581">
                  <c:v>1.3526310374716321E-8</c:v>
                </c:pt>
                <c:pt idx="582">
                  <c:v>1.4191249195744607E-8</c:v>
                </c:pt>
                <c:pt idx="583">
                  <c:v>1.3597285752621787E-8</c:v>
                </c:pt>
                <c:pt idx="584">
                  <c:v>1.4997717236555201E-8</c:v>
                </c:pt>
                <c:pt idx="585">
                  <c:v>1.5408169481785454E-8</c:v>
                </c:pt>
                <c:pt idx="586">
                  <c:v>1.1172552670670182E-8</c:v>
                </c:pt>
                <c:pt idx="587">
                  <c:v>1.1770697705913846E-8</c:v>
                </c:pt>
                <c:pt idx="588">
                  <c:v>1.5848901999338332E-8</c:v>
                </c:pt>
                <c:pt idx="589">
                  <c:v>1.537457332220229E-8</c:v>
                </c:pt>
                <c:pt idx="590">
                  <c:v>1.1653767182873229E-8</c:v>
                </c:pt>
                <c:pt idx="591">
                  <c:v>1.536648969717882E-8</c:v>
                </c:pt>
                <c:pt idx="592">
                  <c:v>1.5884813901815855E-8</c:v>
                </c:pt>
                <c:pt idx="593">
                  <c:v>1.2962175431211543E-8</c:v>
                </c:pt>
                <c:pt idx="594">
                  <c:v>1.5438118891537739E-8</c:v>
                </c:pt>
                <c:pt idx="595">
                  <c:v>1.3497777236445301E-8</c:v>
                </c:pt>
                <c:pt idx="596">
                  <c:v>1.4024703292625881E-8</c:v>
                </c:pt>
                <c:pt idx="597">
                  <c:v>9.442059116010238E-9</c:v>
                </c:pt>
                <c:pt idx="598">
                  <c:v>1.5263861434138468E-8</c:v>
                </c:pt>
                <c:pt idx="599">
                  <c:v>9.7546033324866E-9</c:v>
                </c:pt>
                <c:pt idx="600">
                  <c:v>1.1179832131217231E-8</c:v>
                </c:pt>
                <c:pt idx="601">
                  <c:v>9.2764521008607559E-9</c:v>
                </c:pt>
                <c:pt idx="602">
                  <c:v>1.1940942413841421E-8</c:v>
                </c:pt>
                <c:pt idx="603">
                  <c:v>7.1232131948148386E-9</c:v>
                </c:pt>
                <c:pt idx="604">
                  <c:v>1.322166395105272E-8</c:v>
                </c:pt>
                <c:pt idx="605">
                  <c:v>7.4423138122117484E-12</c:v>
                </c:pt>
                <c:pt idx="606">
                  <c:v>1.5903702796377196E-8</c:v>
                </c:pt>
                <c:pt idx="607">
                  <c:v>1.3222051538529495E-8</c:v>
                </c:pt>
                <c:pt idx="608">
                  <c:v>9.5201884706766151E-9</c:v>
                </c:pt>
                <c:pt idx="609">
                  <c:v>5.7340921123376369E-9</c:v>
                </c:pt>
                <c:pt idx="610">
                  <c:v>3.3918781914763165E-9</c:v>
                </c:pt>
                <c:pt idx="611">
                  <c:v>8.8655929630404377E-9</c:v>
                </c:pt>
                <c:pt idx="612">
                  <c:v>1.5700424035503079E-8</c:v>
                </c:pt>
                <c:pt idx="613">
                  <c:v>1.5289329240049734E-8</c:v>
                </c:pt>
                <c:pt idx="614">
                  <c:v>1.5926513712132797E-8</c:v>
                </c:pt>
                <c:pt idx="615">
                  <c:v>8.3255065629618328E-9</c:v>
                </c:pt>
                <c:pt idx="616">
                  <c:v>1.4530431455787061E-8</c:v>
                </c:pt>
                <c:pt idx="617">
                  <c:v>1.5847678631545407E-8</c:v>
                </c:pt>
                <c:pt idx="618">
                  <c:v>1.4188207417281374E-8</c:v>
                </c:pt>
                <c:pt idx="619">
                  <c:v>1.1511126032303013E-8</c:v>
                </c:pt>
                <c:pt idx="620">
                  <c:v>9.4341166542677195E-9</c:v>
                </c:pt>
                <c:pt idx="621">
                  <c:v>1.5671942952690849E-8</c:v>
                </c:pt>
                <c:pt idx="622">
                  <c:v>1.5773899446022788E-8</c:v>
                </c:pt>
                <c:pt idx="623">
                  <c:v>1.5917153334199455E-8</c:v>
                </c:pt>
                <c:pt idx="624">
                  <c:v>1.0217658925000389E-8</c:v>
                </c:pt>
                <c:pt idx="625">
                  <c:v>9.067806661625543E-9</c:v>
                </c:pt>
                <c:pt idx="626">
                  <c:v>7.9480420320043189E-9</c:v>
                </c:pt>
                <c:pt idx="627">
                  <c:v>6.499858270501996E-11</c:v>
                </c:pt>
                <c:pt idx="628">
                  <c:v>9.6816924221307274E-9</c:v>
                </c:pt>
                <c:pt idx="629">
                  <c:v>1.5790757872321097E-8</c:v>
                </c:pt>
                <c:pt idx="630">
                  <c:v>1.585422222632041E-8</c:v>
                </c:pt>
                <c:pt idx="631">
                  <c:v>1.0413671383945994E-8</c:v>
                </c:pt>
                <c:pt idx="632">
                  <c:v>1.1868773706925984E-8</c:v>
                </c:pt>
                <c:pt idx="633">
                  <c:v>1.3782222463011686E-8</c:v>
                </c:pt>
                <c:pt idx="634">
                  <c:v>1.2372023313993728E-8</c:v>
                </c:pt>
                <c:pt idx="635">
                  <c:v>1.5517433944976947E-8</c:v>
                </c:pt>
                <c:pt idx="636">
                  <c:v>1.1545026639107945E-8</c:v>
                </c:pt>
                <c:pt idx="637">
                  <c:v>9.6688422308687308E-9</c:v>
                </c:pt>
                <c:pt idx="638">
                  <c:v>1.500868014556103E-8</c:v>
                </c:pt>
                <c:pt idx="639">
                  <c:v>1.542723651371048E-8</c:v>
                </c:pt>
                <c:pt idx="640">
                  <c:v>9.2493963773672991E-9</c:v>
                </c:pt>
                <c:pt idx="641">
                  <c:v>1.3735821919477212E-8</c:v>
                </c:pt>
                <c:pt idx="642">
                  <c:v>1.106296763690948E-8</c:v>
                </c:pt>
                <c:pt idx="643">
                  <c:v>8.2581376188836775E-9</c:v>
                </c:pt>
                <c:pt idx="644">
                  <c:v>9.8112774929043968E-9</c:v>
                </c:pt>
                <c:pt idx="645">
                  <c:v>6.4922695394818396E-9</c:v>
                </c:pt>
                <c:pt idx="646">
                  <c:v>1.5775485885723149E-8</c:v>
                </c:pt>
                <c:pt idx="647">
                  <c:v>1.5855830117526502E-8</c:v>
                </c:pt>
                <c:pt idx="648">
                  <c:v>1.2728133412983211E-8</c:v>
                </c:pt>
                <c:pt idx="649">
                  <c:v>1.5907544972676798E-8</c:v>
                </c:pt>
                <c:pt idx="650">
                  <c:v>1.4072242503235168E-8</c:v>
                </c:pt>
                <c:pt idx="651">
                  <c:v>6.0009736952549315E-9</c:v>
                </c:pt>
                <c:pt idx="652">
                  <c:v>8.2430716278046666E-9</c:v>
                </c:pt>
                <c:pt idx="653">
                  <c:v>1.5540406922984574E-8</c:v>
                </c:pt>
                <c:pt idx="654">
                  <c:v>1.5412541379303114E-8</c:v>
                </c:pt>
                <c:pt idx="655">
                  <c:v>1.3437701396695971E-8</c:v>
                </c:pt>
                <c:pt idx="656">
                  <c:v>1.2446164106729853E-8</c:v>
                </c:pt>
                <c:pt idx="657">
                  <c:v>1.0330931790291862E-8</c:v>
                </c:pt>
                <c:pt idx="658">
                  <c:v>1.2790987943989918E-8</c:v>
                </c:pt>
                <c:pt idx="659">
                  <c:v>1.5879996717999696E-8</c:v>
                </c:pt>
                <c:pt idx="660">
                  <c:v>1.3950461690643447E-8</c:v>
                </c:pt>
                <c:pt idx="661">
                  <c:v>1.4902146796883826E-8</c:v>
                </c:pt>
                <c:pt idx="662">
                  <c:v>1.440743535191847E-8</c:v>
                </c:pt>
                <c:pt idx="663">
                  <c:v>1.445609018528306E-8</c:v>
                </c:pt>
                <c:pt idx="664">
                  <c:v>8.8425142678783708E-9</c:v>
                </c:pt>
                <c:pt idx="665">
                  <c:v>1.407278788626297E-8</c:v>
                </c:pt>
                <c:pt idx="666">
                  <c:v>3.5964351789888512E-9</c:v>
                </c:pt>
                <c:pt idx="667">
                  <c:v>1.2549805436342451E-8</c:v>
                </c:pt>
                <c:pt idx="668">
                  <c:v>1.370329524753716E-8</c:v>
                </c:pt>
                <c:pt idx="669">
                  <c:v>8.73232226657386E-9</c:v>
                </c:pt>
                <c:pt idx="670">
                  <c:v>6.4072274743581228E-9</c:v>
                </c:pt>
                <c:pt idx="671">
                  <c:v>1.1582559355093981E-8</c:v>
                </c:pt>
                <c:pt idx="672">
                  <c:v>1.2547392081013294E-8</c:v>
                </c:pt>
                <c:pt idx="673">
                  <c:v>1.2994745170276158E-8</c:v>
                </c:pt>
                <c:pt idx="674">
                  <c:v>1.0079542256026091E-8</c:v>
                </c:pt>
                <c:pt idx="675">
                  <c:v>1.1890663782528216E-8</c:v>
                </c:pt>
                <c:pt idx="676">
                  <c:v>8.737461802300486E-9</c:v>
                </c:pt>
                <c:pt idx="677">
                  <c:v>1.5761848960839891E-8</c:v>
                </c:pt>
                <c:pt idx="678">
                  <c:v>1.2635152308754525E-8</c:v>
                </c:pt>
                <c:pt idx="679">
                  <c:v>1.5466148962043652E-8</c:v>
                </c:pt>
                <c:pt idx="680">
                  <c:v>1.5926551631111924E-8</c:v>
                </c:pt>
                <c:pt idx="681">
                  <c:v>1.5607894365409927E-8</c:v>
                </c:pt>
                <c:pt idx="682">
                  <c:v>1.9846198000644449E-9</c:v>
                </c:pt>
                <c:pt idx="683">
                  <c:v>1.5878210435788342E-8</c:v>
                </c:pt>
                <c:pt idx="684">
                  <c:v>1.5895405836107603E-8</c:v>
                </c:pt>
                <c:pt idx="685">
                  <c:v>1.5511638146980612E-8</c:v>
                </c:pt>
                <c:pt idx="686">
                  <c:v>1.1770311937587419E-8</c:v>
                </c:pt>
                <c:pt idx="687">
                  <c:v>1.1893619122441167E-8</c:v>
                </c:pt>
                <c:pt idx="688">
                  <c:v>1.5635463388688139E-8</c:v>
                </c:pt>
                <c:pt idx="689">
                  <c:v>2.5426316835011681E-9</c:v>
                </c:pt>
                <c:pt idx="690">
                  <c:v>1.4287016120538322E-8</c:v>
                </c:pt>
                <c:pt idx="691">
                  <c:v>5.7098227566853381E-10</c:v>
                </c:pt>
                <c:pt idx="692">
                  <c:v>1.5706160999747349E-8</c:v>
                </c:pt>
                <c:pt idx="693">
                  <c:v>1.5751905111191217E-8</c:v>
                </c:pt>
                <c:pt idx="694">
                  <c:v>4.997475400593848E-9</c:v>
                </c:pt>
                <c:pt idx="695">
                  <c:v>1.2912770739315106E-8</c:v>
                </c:pt>
                <c:pt idx="696">
                  <c:v>1.5843871182133119E-8</c:v>
                </c:pt>
                <c:pt idx="697">
                  <c:v>1.5137108096680612E-8</c:v>
                </c:pt>
                <c:pt idx="698">
                  <c:v>8.5311937986271277E-9</c:v>
                </c:pt>
                <c:pt idx="699">
                  <c:v>1.0125368245585177E-8</c:v>
                </c:pt>
                <c:pt idx="700">
                  <c:v>1.3165694531056794E-8</c:v>
                </c:pt>
                <c:pt idx="701">
                  <c:v>1.5906954136843344E-8</c:v>
                </c:pt>
                <c:pt idx="702">
                  <c:v>8.2726894258247749E-9</c:v>
                </c:pt>
                <c:pt idx="703">
                  <c:v>4.9050848162462049E-9</c:v>
                </c:pt>
                <c:pt idx="704">
                  <c:v>8.1051738445582025E-9</c:v>
                </c:pt>
                <c:pt idx="705">
                  <c:v>1.4045763490492852E-8</c:v>
                </c:pt>
                <c:pt idx="706">
                  <c:v>1.2552916380789691E-8</c:v>
                </c:pt>
                <c:pt idx="707">
                  <c:v>8.775753391644294E-9</c:v>
                </c:pt>
                <c:pt idx="708">
                  <c:v>9.6558207974793951E-9</c:v>
                </c:pt>
                <c:pt idx="709">
                  <c:v>1.5785242592570346E-8</c:v>
                </c:pt>
                <c:pt idx="710">
                  <c:v>1.5444302389127164E-8</c:v>
                </c:pt>
                <c:pt idx="711">
                  <c:v>1.4607140463549305E-8</c:v>
                </c:pt>
                <c:pt idx="712">
                  <c:v>1.3173255388541416E-8</c:v>
                </c:pt>
                <c:pt idx="713">
                  <c:v>1.3018786212133352E-8</c:v>
                </c:pt>
                <c:pt idx="714">
                  <c:v>9.5495105461661302E-9</c:v>
                </c:pt>
                <c:pt idx="715">
                  <c:v>5.8546497515176309E-9</c:v>
                </c:pt>
                <c:pt idx="716">
                  <c:v>9.6835237818043638E-9</c:v>
                </c:pt>
                <c:pt idx="717">
                  <c:v>1.1466223565732394E-8</c:v>
                </c:pt>
                <c:pt idx="718">
                  <c:v>7.9693959915435959E-9</c:v>
                </c:pt>
                <c:pt idx="719">
                  <c:v>1.0183378653104442E-8</c:v>
                </c:pt>
                <c:pt idx="720">
                  <c:v>1.3394827454759849E-8</c:v>
                </c:pt>
                <c:pt idx="721">
                  <c:v>1.3934672830033325E-8</c:v>
                </c:pt>
                <c:pt idx="722">
                  <c:v>3.0212858645425324E-9</c:v>
                </c:pt>
                <c:pt idx="723">
                  <c:v>1.4728177985616297E-9</c:v>
                </c:pt>
                <c:pt idx="724">
                  <c:v>1.4874192815436409E-8</c:v>
                </c:pt>
                <c:pt idx="725">
                  <c:v>1.1418026860694763E-9</c:v>
                </c:pt>
                <c:pt idx="726">
                  <c:v>1.1625603906966883E-8</c:v>
                </c:pt>
                <c:pt idx="727">
                  <c:v>1.3877456356356201E-8</c:v>
                </c:pt>
                <c:pt idx="728">
                  <c:v>1.4958210611341525E-8</c:v>
                </c:pt>
                <c:pt idx="729">
                  <c:v>2.3575531957349742E-9</c:v>
                </c:pt>
                <c:pt idx="730">
                  <c:v>4.2440718852978328E-9</c:v>
                </c:pt>
                <c:pt idx="731">
                  <c:v>1.1178063911451521E-8</c:v>
                </c:pt>
                <c:pt idx="732">
                  <c:v>1.4522816690466867E-8</c:v>
                </c:pt>
                <c:pt idx="733">
                  <c:v>1.233532240074357E-8</c:v>
                </c:pt>
                <c:pt idx="734">
                  <c:v>1.4032223010690736E-8</c:v>
                </c:pt>
                <c:pt idx="735">
                  <c:v>1.3793740744972719E-8</c:v>
                </c:pt>
                <c:pt idx="736">
                  <c:v>1.3678580113561533E-8</c:v>
                </c:pt>
                <c:pt idx="737">
                  <c:v>5.2191065210776443E-9</c:v>
                </c:pt>
                <c:pt idx="738">
                  <c:v>4.8913242189964175E-9</c:v>
                </c:pt>
                <c:pt idx="739">
                  <c:v>1.591506476302426E-8</c:v>
                </c:pt>
                <c:pt idx="740">
                  <c:v>1.4867818638050452E-8</c:v>
                </c:pt>
                <c:pt idx="741">
                  <c:v>9.5917966473729137E-9</c:v>
                </c:pt>
                <c:pt idx="742">
                  <c:v>1.5917541462893761E-8</c:v>
                </c:pt>
                <c:pt idx="743">
                  <c:v>1.1013361412209552E-8</c:v>
                </c:pt>
                <c:pt idx="744">
                  <c:v>1.5314386703060092E-8</c:v>
                </c:pt>
                <c:pt idx="745">
                  <c:v>1.0255678622407401E-8</c:v>
                </c:pt>
                <c:pt idx="746">
                  <c:v>3.6508189516572895E-9</c:v>
                </c:pt>
                <c:pt idx="747">
                  <c:v>1.5459387486493423E-8</c:v>
                </c:pt>
                <c:pt idx="748">
                  <c:v>5.1087574615250918E-9</c:v>
                </c:pt>
                <c:pt idx="749">
                  <c:v>1.4878666046009483E-8</c:v>
                </c:pt>
                <c:pt idx="750">
                  <c:v>4.8542363416021564E-9</c:v>
                </c:pt>
                <c:pt idx="751">
                  <c:v>2.7146584483565449E-9</c:v>
                </c:pt>
                <c:pt idx="752">
                  <c:v>1.0380302085645557E-8</c:v>
                </c:pt>
                <c:pt idx="753">
                  <c:v>1.3767784148474028E-8</c:v>
                </c:pt>
                <c:pt idx="754">
                  <c:v>1.5712193788687978E-8</c:v>
                </c:pt>
                <c:pt idx="755">
                  <c:v>7.8460865047754864E-9</c:v>
                </c:pt>
                <c:pt idx="756">
                  <c:v>1.5018889192517044E-8</c:v>
                </c:pt>
                <c:pt idx="757">
                  <c:v>1.5585771897060541E-8</c:v>
                </c:pt>
                <c:pt idx="758">
                  <c:v>1.3803812354277061E-8</c:v>
                </c:pt>
                <c:pt idx="759">
                  <c:v>1.034856953485465E-8</c:v>
                </c:pt>
                <c:pt idx="760">
                  <c:v>1.3169121158857132E-8</c:v>
                </c:pt>
                <c:pt idx="761">
                  <c:v>1.5247022986504705E-8</c:v>
                </c:pt>
                <c:pt idx="762">
                  <c:v>8.348859043792441E-9</c:v>
                </c:pt>
                <c:pt idx="763">
                  <c:v>1.5569781247987903E-8</c:v>
                </c:pt>
                <c:pt idx="764">
                  <c:v>1.4485810147007108E-8</c:v>
                </c:pt>
                <c:pt idx="765">
                  <c:v>1.3128894711527641E-8</c:v>
                </c:pt>
                <c:pt idx="766">
                  <c:v>6.9157077312927356E-9</c:v>
                </c:pt>
                <c:pt idx="767">
                  <c:v>1.0207308017842449E-8</c:v>
                </c:pt>
                <c:pt idx="768">
                  <c:v>1.1251278341901405E-8</c:v>
                </c:pt>
                <c:pt idx="769">
                  <c:v>1.5672222466120558E-8</c:v>
                </c:pt>
                <c:pt idx="770">
                  <c:v>1.1951732154163542E-8</c:v>
                </c:pt>
                <c:pt idx="771">
                  <c:v>5.8287601848426044E-9</c:v>
                </c:pt>
                <c:pt idx="772">
                  <c:v>9.2921478242305979E-11</c:v>
                </c:pt>
                <c:pt idx="773">
                  <c:v>8.2735116278495135E-9</c:v>
                </c:pt>
                <c:pt idx="774">
                  <c:v>1.4954733606701028E-8</c:v>
                </c:pt>
                <c:pt idx="775">
                  <c:v>7.2963285894643124E-9</c:v>
                </c:pt>
                <c:pt idx="776">
                  <c:v>1.5053428976513285E-8</c:v>
                </c:pt>
                <c:pt idx="777">
                  <c:v>1.2986857095296628E-8</c:v>
                </c:pt>
                <c:pt idx="778">
                  <c:v>1.5749534191982783E-8</c:v>
                </c:pt>
                <c:pt idx="779">
                  <c:v>1.5894710449915703E-8</c:v>
                </c:pt>
                <c:pt idx="780">
                  <c:v>1.5512455628176581E-8</c:v>
                </c:pt>
                <c:pt idx="781">
                  <c:v>1.1424784100160523E-8</c:v>
                </c:pt>
                <c:pt idx="782">
                  <c:v>1.0285671717648722E-8</c:v>
                </c:pt>
                <c:pt idx="783">
                  <c:v>9.8418380201762315E-9</c:v>
                </c:pt>
                <c:pt idx="784">
                  <c:v>1.3416560255874321E-10</c:v>
                </c:pt>
                <c:pt idx="785">
                  <c:v>1.0229560188268336E-8</c:v>
                </c:pt>
                <c:pt idx="786">
                  <c:v>1.1951609484366195E-8</c:v>
                </c:pt>
                <c:pt idx="787">
                  <c:v>1.5658310350880483E-8</c:v>
                </c:pt>
                <c:pt idx="788">
                  <c:v>1.4836876247507788E-8</c:v>
                </c:pt>
                <c:pt idx="789">
                  <c:v>1.5497436469017277E-8</c:v>
                </c:pt>
                <c:pt idx="790">
                  <c:v>1.5853129858171696E-8</c:v>
                </c:pt>
                <c:pt idx="791">
                  <c:v>1.3184220892273375E-8</c:v>
                </c:pt>
                <c:pt idx="792">
                  <c:v>1.0483127818651946E-8</c:v>
                </c:pt>
                <c:pt idx="793">
                  <c:v>1.3934113209240715E-8</c:v>
                </c:pt>
                <c:pt idx="794">
                  <c:v>1.5926512992332232E-8</c:v>
                </c:pt>
                <c:pt idx="795">
                  <c:v>1.5577958182749554E-8</c:v>
                </c:pt>
                <c:pt idx="796">
                  <c:v>1.0496851153967649E-8</c:v>
                </c:pt>
                <c:pt idx="797">
                  <c:v>1.3465469597907029E-8</c:v>
                </c:pt>
                <c:pt idx="798">
                  <c:v>1.5672018331244786E-8</c:v>
                </c:pt>
                <c:pt idx="799">
                  <c:v>1.5787993547603607E-8</c:v>
                </c:pt>
                <c:pt idx="800">
                  <c:v>1.4569599975421335E-8</c:v>
                </c:pt>
                <c:pt idx="801">
                  <c:v>1.2187065250662451E-8</c:v>
                </c:pt>
                <c:pt idx="802">
                  <c:v>8.2248276645671863E-9</c:v>
                </c:pt>
                <c:pt idx="803">
                  <c:v>6.3495818464726476E-9</c:v>
                </c:pt>
                <c:pt idx="804">
                  <c:v>1.2992812798076958E-8</c:v>
                </c:pt>
                <c:pt idx="805">
                  <c:v>8.1051338991612506E-9</c:v>
                </c:pt>
                <c:pt idx="806">
                  <c:v>1.0045517222239139E-8</c:v>
                </c:pt>
                <c:pt idx="807">
                  <c:v>1.5869525884949997E-8</c:v>
                </c:pt>
                <c:pt idx="808">
                  <c:v>4.2087795992581231E-9</c:v>
                </c:pt>
                <c:pt idx="809">
                  <c:v>1.5768930569863873E-8</c:v>
                </c:pt>
                <c:pt idx="810">
                  <c:v>1.0890920893907852E-8</c:v>
                </c:pt>
                <c:pt idx="811">
                  <c:v>1.2725415839062804E-8</c:v>
                </c:pt>
                <c:pt idx="812">
                  <c:v>1.3739748319294544E-8</c:v>
                </c:pt>
                <c:pt idx="813">
                  <c:v>4.8681817556048933E-9</c:v>
                </c:pt>
                <c:pt idx="814">
                  <c:v>1.2033693773942787E-8</c:v>
                </c:pt>
                <c:pt idx="815">
                  <c:v>1.117398959273143E-8</c:v>
                </c:pt>
                <c:pt idx="816">
                  <c:v>1.1909425798171497E-8</c:v>
                </c:pt>
                <c:pt idx="817">
                  <c:v>1.845752728308879E-9</c:v>
                </c:pt>
                <c:pt idx="818">
                  <c:v>1.1775553212124453E-8</c:v>
                </c:pt>
                <c:pt idx="819">
                  <c:v>9.403917321564957E-9</c:v>
                </c:pt>
                <c:pt idx="820">
                  <c:v>8.8916711177256075E-9</c:v>
                </c:pt>
                <c:pt idx="821">
                  <c:v>1.4048949531805049E-8</c:v>
                </c:pt>
                <c:pt idx="822">
                  <c:v>1.485062266394155E-8</c:v>
                </c:pt>
                <c:pt idx="823">
                  <c:v>1.5828950150625291E-8</c:v>
                </c:pt>
                <c:pt idx="824">
                  <c:v>7.7657725192774195E-9</c:v>
                </c:pt>
                <c:pt idx="825">
                  <c:v>6.6397835026399551E-9</c:v>
                </c:pt>
                <c:pt idx="826">
                  <c:v>1.1535703114948765E-8</c:v>
                </c:pt>
                <c:pt idx="827">
                  <c:v>1.5489904694819344E-8</c:v>
                </c:pt>
                <c:pt idx="828">
                  <c:v>1.2722332986490978E-8</c:v>
                </c:pt>
                <c:pt idx="829">
                  <c:v>1.1821671974872809E-9</c:v>
                </c:pt>
                <c:pt idx="830">
                  <c:v>1.4497689881852242E-8</c:v>
                </c:pt>
                <c:pt idx="831">
                  <c:v>9.8749205462989303E-9</c:v>
                </c:pt>
                <c:pt idx="832">
                  <c:v>1.388370801247344E-8</c:v>
                </c:pt>
                <c:pt idx="833">
                  <c:v>1.5857010661304242E-8</c:v>
                </c:pt>
                <c:pt idx="834">
                  <c:v>1.0117735755502163E-8</c:v>
                </c:pt>
                <c:pt idx="835">
                  <c:v>1.5663352907611135E-8</c:v>
                </c:pt>
                <c:pt idx="836">
                  <c:v>5.3193914657188433E-10</c:v>
                </c:pt>
                <c:pt idx="837">
                  <c:v>9.685856467678416E-9</c:v>
                </c:pt>
                <c:pt idx="838">
                  <c:v>1.5712760153304155E-10</c:v>
                </c:pt>
                <c:pt idx="839">
                  <c:v>1.1022401599248154E-8</c:v>
                </c:pt>
                <c:pt idx="840">
                  <c:v>1.2737849729695476E-8</c:v>
                </c:pt>
                <c:pt idx="841">
                  <c:v>6.2629105758569314E-9</c:v>
                </c:pt>
                <c:pt idx="842">
                  <c:v>1.0394555384882995E-8</c:v>
                </c:pt>
                <c:pt idx="843">
                  <c:v>1.5923044132700831E-8</c:v>
                </c:pt>
                <c:pt idx="844">
                  <c:v>1.1802431302908748E-8</c:v>
                </c:pt>
                <c:pt idx="845">
                  <c:v>1.1251028555559318E-8</c:v>
                </c:pt>
                <c:pt idx="846">
                  <c:v>4.5860766554630632E-9</c:v>
                </c:pt>
                <c:pt idx="847">
                  <c:v>1.5869335768532011E-8</c:v>
                </c:pt>
                <c:pt idx="848">
                  <c:v>1.2766657221307861E-8</c:v>
                </c:pt>
                <c:pt idx="849">
                  <c:v>4.9473696564519028E-9</c:v>
                </c:pt>
                <c:pt idx="850">
                  <c:v>1.4957922615165535E-8</c:v>
                </c:pt>
                <c:pt idx="851">
                  <c:v>1.5169345025016876E-8</c:v>
                </c:pt>
                <c:pt idx="852">
                  <c:v>1.5912853291690547E-8</c:v>
                </c:pt>
                <c:pt idx="853">
                  <c:v>1.4324296931683521E-8</c:v>
                </c:pt>
                <c:pt idx="854">
                  <c:v>8.4942582246346358E-9</c:v>
                </c:pt>
                <c:pt idx="855">
                  <c:v>9.8599858547172935E-9</c:v>
                </c:pt>
                <c:pt idx="856">
                  <c:v>1.3912561533713281E-8</c:v>
                </c:pt>
                <c:pt idx="857">
                  <c:v>1.1724639656874679E-8</c:v>
                </c:pt>
                <c:pt idx="858">
                  <c:v>1.4144726699735009E-8</c:v>
                </c:pt>
                <c:pt idx="859">
                  <c:v>2.6413213701737363E-9</c:v>
                </c:pt>
                <c:pt idx="860">
                  <c:v>2.3564303041491731E-9</c:v>
                </c:pt>
                <c:pt idx="861">
                  <c:v>1.0620451994066146E-8</c:v>
                </c:pt>
                <c:pt idx="862">
                  <c:v>1.0016563622799481E-8</c:v>
                </c:pt>
                <c:pt idx="863">
                  <c:v>1.4676597926221446E-8</c:v>
                </c:pt>
                <c:pt idx="864">
                  <c:v>1.3496053346329843E-8</c:v>
                </c:pt>
                <c:pt idx="865">
                  <c:v>1.4720266062638264E-8</c:v>
                </c:pt>
                <c:pt idx="866">
                  <c:v>1.4389283508969148E-8</c:v>
                </c:pt>
                <c:pt idx="867">
                  <c:v>1.2883023649407714E-8</c:v>
                </c:pt>
                <c:pt idx="868">
                  <c:v>1.4879481353036918E-8</c:v>
                </c:pt>
                <c:pt idx="869">
                  <c:v>1.4400758966903647E-8</c:v>
                </c:pt>
                <c:pt idx="870">
                  <c:v>3.8078272018687321E-9</c:v>
                </c:pt>
                <c:pt idx="871">
                  <c:v>1.3470319428183953E-8</c:v>
                </c:pt>
                <c:pt idx="872">
                  <c:v>5.5024584251928567E-9</c:v>
                </c:pt>
                <c:pt idx="873">
                  <c:v>8.6648080074104185E-9</c:v>
                </c:pt>
                <c:pt idx="874">
                  <c:v>1.2203345661801771E-9</c:v>
                </c:pt>
                <c:pt idx="875">
                  <c:v>1.5291977336825022E-8</c:v>
                </c:pt>
                <c:pt idx="876">
                  <c:v>1.1470408503171398E-8</c:v>
                </c:pt>
                <c:pt idx="877">
                  <c:v>1.2416610391787765E-8</c:v>
                </c:pt>
                <c:pt idx="878">
                  <c:v>8.1251637132685073E-9</c:v>
                </c:pt>
                <c:pt idx="879">
                  <c:v>3.8187264080485978E-9</c:v>
                </c:pt>
                <c:pt idx="880">
                  <c:v>1.513789631994722E-8</c:v>
                </c:pt>
                <c:pt idx="881">
                  <c:v>9.1598313066324828E-9</c:v>
                </c:pt>
                <c:pt idx="882">
                  <c:v>2.4977654004786439E-9</c:v>
                </c:pt>
                <c:pt idx="883">
                  <c:v>1.2239556602414403E-8</c:v>
                </c:pt>
                <c:pt idx="884">
                  <c:v>3.5355268646807851E-12</c:v>
                </c:pt>
                <c:pt idx="885">
                  <c:v>1.0623150883822368E-8</c:v>
                </c:pt>
                <c:pt idx="886">
                  <c:v>1.3200800023753336E-8</c:v>
                </c:pt>
                <c:pt idx="887">
                  <c:v>1.2518100641358788E-8</c:v>
                </c:pt>
                <c:pt idx="888">
                  <c:v>1.5102238687358285E-8</c:v>
                </c:pt>
                <c:pt idx="889">
                  <c:v>1.3538438507894734E-8</c:v>
                </c:pt>
                <c:pt idx="890">
                  <c:v>1.4707502798507118E-8</c:v>
                </c:pt>
                <c:pt idx="891">
                  <c:v>1.4975547205762589E-8</c:v>
                </c:pt>
                <c:pt idx="892">
                  <c:v>1.3689255007384529E-8</c:v>
                </c:pt>
                <c:pt idx="893">
                  <c:v>1.5487225267577398E-8</c:v>
                </c:pt>
                <c:pt idx="894">
                  <c:v>5.5673647299155675E-9</c:v>
                </c:pt>
                <c:pt idx="895">
                  <c:v>1.3373980955308034E-8</c:v>
                </c:pt>
                <c:pt idx="896">
                  <c:v>1.5582090759113362E-8</c:v>
                </c:pt>
                <c:pt idx="897">
                  <c:v>1.5651009532623415E-8</c:v>
                </c:pt>
                <c:pt idx="898">
                  <c:v>8.0739826898285235E-9</c:v>
                </c:pt>
                <c:pt idx="899">
                  <c:v>1.1638601663394996E-8</c:v>
                </c:pt>
                <c:pt idx="900">
                  <c:v>1.5419758366320998E-8</c:v>
                </c:pt>
                <c:pt idx="901">
                  <c:v>1.0779435807139508E-8</c:v>
                </c:pt>
                <c:pt idx="902">
                  <c:v>1.59000521759453E-8</c:v>
                </c:pt>
                <c:pt idx="903">
                  <c:v>1.15199686923249E-8</c:v>
                </c:pt>
                <c:pt idx="904">
                  <c:v>1.3432288819063527E-8</c:v>
                </c:pt>
                <c:pt idx="905">
                  <c:v>1.087352506482617E-8</c:v>
                </c:pt>
                <c:pt idx="906">
                  <c:v>1.5607479870879293E-8</c:v>
                </c:pt>
                <c:pt idx="907">
                  <c:v>8.5281235546437349E-9</c:v>
                </c:pt>
                <c:pt idx="908">
                  <c:v>1.5879758519459859E-8</c:v>
                </c:pt>
                <c:pt idx="909">
                  <c:v>1.5887797599777715E-8</c:v>
                </c:pt>
                <c:pt idx="910">
                  <c:v>1.3404142261796425E-8</c:v>
                </c:pt>
                <c:pt idx="911">
                  <c:v>1.5307788112121443E-8</c:v>
                </c:pt>
                <c:pt idx="912">
                  <c:v>1.5311781405229729E-8</c:v>
                </c:pt>
                <c:pt idx="913">
                  <c:v>1.4296418009329296E-8</c:v>
                </c:pt>
                <c:pt idx="914">
                  <c:v>6.9361516911707358E-9</c:v>
                </c:pt>
                <c:pt idx="915">
                  <c:v>1.5101428653982801E-8</c:v>
                </c:pt>
                <c:pt idx="916">
                  <c:v>1.5336329390300468E-8</c:v>
                </c:pt>
                <c:pt idx="917">
                  <c:v>1.4908644038579509E-8</c:v>
                </c:pt>
                <c:pt idx="918">
                  <c:v>1.5533806147651663E-8</c:v>
                </c:pt>
                <c:pt idx="919">
                  <c:v>6.2482708553403759E-9</c:v>
                </c:pt>
                <c:pt idx="920">
                  <c:v>1.5322744249714887E-8</c:v>
                </c:pt>
                <c:pt idx="921">
                  <c:v>1.2718447251413537E-8</c:v>
                </c:pt>
                <c:pt idx="922">
                  <c:v>9.2543644854452907E-9</c:v>
                </c:pt>
                <c:pt idx="923">
                  <c:v>1.4792560842645797E-8</c:v>
                </c:pt>
                <c:pt idx="924">
                  <c:v>7.0773261069246962E-9</c:v>
                </c:pt>
                <c:pt idx="925">
                  <c:v>1.1814350148989745E-8</c:v>
                </c:pt>
                <c:pt idx="926">
                  <c:v>1.0442842985244075E-8</c:v>
                </c:pt>
                <c:pt idx="927">
                  <c:v>1.5836293460319547E-8</c:v>
                </c:pt>
                <c:pt idx="928">
                  <c:v>1.4660438535113777E-8</c:v>
                </c:pt>
                <c:pt idx="929">
                  <c:v>8.1453897711835202E-9</c:v>
                </c:pt>
                <c:pt idx="930">
                  <c:v>5.9714466726778797E-9</c:v>
                </c:pt>
                <c:pt idx="931">
                  <c:v>1.5901936210536847E-8</c:v>
                </c:pt>
                <c:pt idx="932">
                  <c:v>1.4435415018467937E-8</c:v>
                </c:pt>
                <c:pt idx="933">
                  <c:v>1.4064802707604522E-8</c:v>
                </c:pt>
                <c:pt idx="934">
                  <c:v>5.5212395124101015E-10</c:v>
                </c:pt>
                <c:pt idx="935">
                  <c:v>1.3387976457902446E-8</c:v>
                </c:pt>
                <c:pt idx="936">
                  <c:v>1.5846705898085057E-8</c:v>
                </c:pt>
                <c:pt idx="937">
                  <c:v>1.5708531777124494E-8</c:v>
                </c:pt>
                <c:pt idx="938">
                  <c:v>1.5549782155238554E-8</c:v>
                </c:pt>
                <c:pt idx="939">
                  <c:v>5.5304561779357475E-9</c:v>
                </c:pt>
                <c:pt idx="940">
                  <c:v>1.4787312308049158E-8</c:v>
                </c:pt>
                <c:pt idx="941">
                  <c:v>7.1068040245790151E-9</c:v>
                </c:pt>
                <c:pt idx="942">
                  <c:v>6.5728350647718674E-9</c:v>
                </c:pt>
                <c:pt idx="943">
                  <c:v>1.5031324509909035E-8</c:v>
                </c:pt>
                <c:pt idx="944">
                  <c:v>1.5700743651711756E-8</c:v>
                </c:pt>
                <c:pt idx="945">
                  <c:v>9.340779160476028E-9</c:v>
                </c:pt>
                <c:pt idx="946">
                  <c:v>3.5574315599664042E-9</c:v>
                </c:pt>
                <c:pt idx="947">
                  <c:v>1.5387533748861572E-8</c:v>
                </c:pt>
                <c:pt idx="948">
                  <c:v>1.2632127303728574E-8</c:v>
                </c:pt>
                <c:pt idx="949">
                  <c:v>1.4364949173647912E-8</c:v>
                </c:pt>
                <c:pt idx="950">
                  <c:v>1.3756105034898109E-8</c:v>
                </c:pt>
                <c:pt idx="951">
                  <c:v>7.9046955655058911E-9</c:v>
                </c:pt>
                <c:pt idx="952">
                  <c:v>1.4138176054840108E-8</c:v>
                </c:pt>
                <c:pt idx="953">
                  <c:v>1.5322549534548728E-8</c:v>
                </c:pt>
                <c:pt idx="954">
                  <c:v>1.5507417548671486E-8</c:v>
                </c:pt>
                <c:pt idx="955">
                  <c:v>1.3353619040749386E-9</c:v>
                </c:pt>
                <c:pt idx="956">
                  <c:v>1.2722661128016598E-8</c:v>
                </c:pt>
                <c:pt idx="957">
                  <c:v>1.5349993253106835E-8</c:v>
                </c:pt>
                <c:pt idx="958">
                  <c:v>1.0715908558873465E-8</c:v>
                </c:pt>
                <c:pt idx="959">
                  <c:v>1.3344382368740768E-8</c:v>
                </c:pt>
                <c:pt idx="960">
                  <c:v>1.1695207258275766E-8</c:v>
                </c:pt>
                <c:pt idx="961">
                  <c:v>2.5386784439420527E-9</c:v>
                </c:pt>
                <c:pt idx="962">
                  <c:v>1.4579066415908753E-8</c:v>
                </c:pt>
                <c:pt idx="963">
                  <c:v>1.3250239164136942E-8</c:v>
                </c:pt>
                <c:pt idx="964">
                  <c:v>1.5152946587648959E-8</c:v>
                </c:pt>
                <c:pt idx="965">
                  <c:v>1.5364698931955189E-8</c:v>
                </c:pt>
                <c:pt idx="966">
                  <c:v>1.5241288925433724E-8</c:v>
                </c:pt>
                <c:pt idx="967">
                  <c:v>1.0528267749667035E-8</c:v>
                </c:pt>
                <c:pt idx="968">
                  <c:v>1.5892965112961817E-8</c:v>
                </c:pt>
                <c:pt idx="969">
                  <c:v>5.4557822715045182E-9</c:v>
                </c:pt>
                <c:pt idx="970">
                  <c:v>1.5622132484904281E-8</c:v>
                </c:pt>
                <c:pt idx="971">
                  <c:v>2.9262443822611945E-10</c:v>
                </c:pt>
                <c:pt idx="972">
                  <c:v>1.4813516195425978E-8</c:v>
                </c:pt>
                <c:pt idx="973">
                  <c:v>9.920697013544119E-9</c:v>
                </c:pt>
                <c:pt idx="974">
                  <c:v>3.4868673366404371E-9</c:v>
                </c:pt>
                <c:pt idx="975">
                  <c:v>1.589931726221915E-9</c:v>
                </c:pt>
                <c:pt idx="976">
                  <c:v>1.1711409289612131E-8</c:v>
                </c:pt>
                <c:pt idx="977">
                  <c:v>1.4706159513680192E-8</c:v>
                </c:pt>
                <c:pt idx="978">
                  <c:v>4.999750474823509E-9</c:v>
                </c:pt>
                <c:pt idx="979">
                  <c:v>4.0023470674649788E-9</c:v>
                </c:pt>
                <c:pt idx="980">
                  <c:v>1.1814751080818491E-9</c:v>
                </c:pt>
                <c:pt idx="981">
                  <c:v>5.062344347216174E-9</c:v>
                </c:pt>
                <c:pt idx="982">
                  <c:v>1.5864256882372473E-8</c:v>
                </c:pt>
                <c:pt idx="983">
                  <c:v>1.5146015530117486E-8</c:v>
                </c:pt>
                <c:pt idx="984">
                  <c:v>1.5906948138764334E-8</c:v>
                </c:pt>
                <c:pt idx="985">
                  <c:v>1.3977902622354136E-8</c:v>
                </c:pt>
                <c:pt idx="986">
                  <c:v>9.8128460333998E-9</c:v>
                </c:pt>
                <c:pt idx="987">
                  <c:v>1.5288153910396594E-8</c:v>
                </c:pt>
                <c:pt idx="988">
                  <c:v>4.3111455102820698E-9</c:v>
                </c:pt>
                <c:pt idx="989">
                  <c:v>1.3030216850445538E-8</c:v>
                </c:pt>
                <c:pt idx="990">
                  <c:v>6.5011289330840791E-9</c:v>
                </c:pt>
                <c:pt idx="991">
                  <c:v>1.3346669180556922E-8</c:v>
                </c:pt>
                <c:pt idx="992">
                  <c:v>1.4972643194318103E-8</c:v>
                </c:pt>
                <c:pt idx="993">
                  <c:v>1.1341198390806206E-8</c:v>
                </c:pt>
                <c:pt idx="994">
                  <c:v>1.3134466880878964E-8</c:v>
                </c:pt>
                <c:pt idx="995">
                  <c:v>1.3798242651039075E-8</c:v>
                </c:pt>
                <c:pt idx="996">
                  <c:v>6.489750978093166E-9</c:v>
                </c:pt>
                <c:pt idx="997">
                  <c:v>8.9794512897703108E-9</c:v>
                </c:pt>
                <c:pt idx="998">
                  <c:v>5.2626316695996614E-9</c:v>
                </c:pt>
                <c:pt idx="999">
                  <c:v>1.2310292854508487E-8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46-4C50-B509-791DE90B4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888272"/>
        <c:axId val="558884008"/>
      </c:scatterChart>
      <c:valAx>
        <c:axId val="558888272"/>
        <c:scaling>
          <c:orientation val="minMax"/>
          <c:max val="1300000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4008"/>
        <c:crosses val="autoZero"/>
        <c:crossBetween val="midCat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valAx>
        <c:axId val="558884008"/>
        <c:scaling>
          <c:orientation val="minMax"/>
          <c:max val="2.000000000000001E-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Probability Density Function</a:t>
                </a:r>
              </a:p>
            </c:rich>
          </c:tx>
          <c:layout>
            <c:manualLayout>
              <c:xMode val="edge"/>
              <c:yMode val="edge"/>
              <c:x val="3.5191606499788933E-2"/>
              <c:y val="0.1613253688116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E+0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888272"/>
        <c:crosses val="autoZero"/>
        <c:crossBetween val="midCat"/>
        <c:majorUnit val="5.0000000000000026E-9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43540900182238"/>
          <c:y val="4.0713180417665182E-2"/>
          <c:w val="0.84935061719905103"/>
          <c:h val="0.785518384115029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'Appendix G'!$AX$35:$AX$56</c:f>
              <c:numCache>
                <c:formatCode>_("$"* #,##0_);_("$"* \(#,##0\);_("$"* "-"??_);_(@_)</c:formatCode>
                <c:ptCount val="22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95</c:v>
                </c:pt>
                <c:pt idx="18">
                  <c:v>100</c:v>
                </c:pt>
                <c:pt idx="19">
                  <c:v>105</c:v>
                </c:pt>
                <c:pt idx="20">
                  <c:v>110</c:v>
                </c:pt>
                <c:pt idx="21">
                  <c:v>115</c:v>
                </c:pt>
              </c:numCache>
            </c:numRef>
          </c:cat>
          <c:val>
            <c:numRef>
              <c:f>'Appendix G'!$AZ$35:$AZ$56</c:f>
              <c:numCache>
                <c:formatCode>0%</c:formatCode>
                <c:ptCount val="22"/>
                <c:pt idx="0">
                  <c:v>2.5999999999999999E-2</c:v>
                </c:pt>
                <c:pt idx="1">
                  <c:v>4.1000000000000002E-2</c:v>
                </c:pt>
                <c:pt idx="2">
                  <c:v>6.3E-2</c:v>
                </c:pt>
                <c:pt idx="3">
                  <c:v>9.7000000000000003E-2</c:v>
                </c:pt>
                <c:pt idx="4">
                  <c:v>0.113</c:v>
                </c:pt>
                <c:pt idx="5">
                  <c:v>9.6000000000000002E-2</c:v>
                </c:pt>
                <c:pt idx="6">
                  <c:v>9.7000000000000003E-2</c:v>
                </c:pt>
                <c:pt idx="7">
                  <c:v>7.0000000000000007E-2</c:v>
                </c:pt>
                <c:pt idx="8">
                  <c:v>5.5E-2</c:v>
                </c:pt>
                <c:pt idx="9">
                  <c:v>6.4000000000000001E-2</c:v>
                </c:pt>
                <c:pt idx="10">
                  <c:v>4.5999999999999999E-2</c:v>
                </c:pt>
                <c:pt idx="11">
                  <c:v>5.0999999999999997E-2</c:v>
                </c:pt>
                <c:pt idx="12">
                  <c:v>3.1E-2</c:v>
                </c:pt>
                <c:pt idx="13">
                  <c:v>3.1E-2</c:v>
                </c:pt>
                <c:pt idx="14">
                  <c:v>1.7999999999999999E-2</c:v>
                </c:pt>
                <c:pt idx="15">
                  <c:v>2.1999999999999999E-2</c:v>
                </c:pt>
                <c:pt idx="16">
                  <c:v>1.9E-2</c:v>
                </c:pt>
                <c:pt idx="17">
                  <c:v>1.6E-2</c:v>
                </c:pt>
                <c:pt idx="18">
                  <c:v>8.9999999999999993E-3</c:v>
                </c:pt>
                <c:pt idx="19">
                  <c:v>0.01</c:v>
                </c:pt>
                <c:pt idx="20">
                  <c:v>8.0000000000000002E-3</c:v>
                </c:pt>
                <c:pt idx="2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46-4C57-ABBE-7EC11BD5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2587912"/>
        <c:axId val="602590208"/>
      </c:barChart>
      <c:catAx>
        <c:axId val="602587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(millions)</a:t>
                </a:r>
              </a:p>
            </c:rich>
          </c:tx>
          <c:layout>
            <c:manualLayout>
              <c:xMode val="edge"/>
              <c:yMode val="edge"/>
              <c:x val="0.42114128528693739"/>
              <c:y val="0.910243341321465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90208"/>
        <c:crosses val="autoZero"/>
        <c:auto val="1"/>
        <c:lblAlgn val="ctr"/>
        <c:lblOffset val="100"/>
        <c:noMultiLvlLbl val="0"/>
      </c:catAx>
      <c:valAx>
        <c:axId val="602590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Probability</a:t>
                </a:r>
              </a:p>
            </c:rich>
          </c:tx>
          <c:layout>
            <c:manualLayout>
              <c:xMode val="edge"/>
              <c:yMode val="edge"/>
              <c:x val="2.7899147038536923E-2"/>
              <c:y val="0.28619401645944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587912"/>
        <c:crosses val="autoZero"/>
        <c:crossBetween val="midCat"/>
        <c:majorUnit val="5.000000000000001E-2"/>
      </c:valAx>
      <c:spPr>
        <a:noFill/>
        <a:ln w="254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07174127396548"/>
          <c:y val="2.8379772961816305E-2"/>
          <c:w val="0.86186562178792536"/>
          <c:h val="0.8538257059972767"/>
        </c:manualLayout>
      </c:layout>
      <c:scatterChart>
        <c:scatterStyle val="smoothMarker"/>
        <c:varyColors val="0"/>
        <c:ser>
          <c:idx val="0"/>
          <c:order val="0"/>
          <c:tx>
            <c:v>Total Opex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B'!$M$31:$M$50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B'!$F$61:$F$80</c:f>
              <c:numCache>
                <c:formatCode>_("$"* #,##0_);_("$"* \(#,##0\);_("$"* "-"??_);_(@_)</c:formatCode>
                <c:ptCount val="20"/>
                <c:pt idx="0">
                  <c:v>3904736.8381439345</c:v>
                </c:pt>
                <c:pt idx="1">
                  <c:v>2668483.7054166617</c:v>
                </c:pt>
                <c:pt idx="2">
                  <c:v>2298949.7417877889</c:v>
                </c:pt>
                <c:pt idx="3">
                  <c:v>2135403.3936720006</c:v>
                </c:pt>
                <c:pt idx="4">
                  <c:v>2094367.7234728376</c:v>
                </c:pt>
                <c:pt idx="5">
                  <c:v>2047005.1160694486</c:v>
                </c:pt>
                <c:pt idx="6">
                  <c:v>2014284.1815304307</c:v>
                </c:pt>
                <c:pt idx="7">
                  <c:v>1990199.8397630379</c:v>
                </c:pt>
                <c:pt idx="8">
                  <c:v>1971576.3481830182</c:v>
                </c:pt>
                <c:pt idx="9">
                  <c:v>1928541.0927989034</c:v>
                </c:pt>
                <c:pt idx="10">
                  <c:v>1944489.40064867</c:v>
                </c:pt>
                <c:pt idx="11">
                  <c:v>1934085.8172567536</c:v>
                </c:pt>
                <c:pt idx="12">
                  <c:v>1925175.149519996</c:v>
                </c:pt>
                <c:pt idx="13">
                  <c:v>1917423.5913726152</c:v>
                </c:pt>
                <c:pt idx="14">
                  <c:v>1910588.0223839534</c:v>
                </c:pt>
                <c:pt idx="15">
                  <c:v>1877062.3469007048</c:v>
                </c:pt>
                <c:pt idx="16">
                  <c:v>1899045.1036644564</c:v>
                </c:pt>
                <c:pt idx="17">
                  <c:v>1894037.0037992005</c:v>
                </c:pt>
                <c:pt idx="18">
                  <c:v>1889462.2897896455</c:v>
                </c:pt>
                <c:pt idx="19">
                  <c:v>1885260.7678578603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E0A-49EA-BE5A-7CC7D3AFDBC1}"/>
            </c:ext>
          </c:extLst>
        </c:ser>
        <c:ser>
          <c:idx val="2"/>
          <c:order val="1"/>
          <c:tx>
            <c:v>Opex water handling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B'!$F$30:$F$50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1410633.5551716851</c:v>
                </c:pt>
                <c:pt idx="2">
                  <c:v>1464117.7436639997</c:v>
                </c:pt>
                <c:pt idx="3">
                  <c:v>1464118.143696171</c:v>
                </c:pt>
                <c:pt idx="4">
                  <c:v>1440115.8134399999</c:v>
                </c:pt>
                <c:pt idx="5">
                  <c:v>1464117.743664</c:v>
                </c:pt>
                <c:pt idx="6">
                  <c:v>1464117.743664</c:v>
                </c:pt>
                <c:pt idx="7">
                  <c:v>1464117.743664</c:v>
                </c:pt>
                <c:pt idx="8">
                  <c:v>1464117.743664</c:v>
                </c:pt>
                <c:pt idx="9">
                  <c:v>1464117.743664</c:v>
                </c:pt>
                <c:pt idx="10">
                  <c:v>1440115.8134399999</c:v>
                </c:pt>
                <c:pt idx="11">
                  <c:v>1464117.743664</c:v>
                </c:pt>
                <c:pt idx="12">
                  <c:v>1464117.743664</c:v>
                </c:pt>
                <c:pt idx="13">
                  <c:v>1464117.743664</c:v>
                </c:pt>
                <c:pt idx="14">
                  <c:v>1464117.743664</c:v>
                </c:pt>
                <c:pt idx="15">
                  <c:v>1464117.743664</c:v>
                </c:pt>
                <c:pt idx="16">
                  <c:v>1440115.8134399999</c:v>
                </c:pt>
                <c:pt idx="17">
                  <c:v>1464117.743664</c:v>
                </c:pt>
                <c:pt idx="18">
                  <c:v>1464117.743664</c:v>
                </c:pt>
                <c:pt idx="19">
                  <c:v>1464117.743664</c:v>
                </c:pt>
                <c:pt idx="20">
                  <c:v>1464117.743664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0A-49EA-BE5A-7CC7D3AFDBC1}"/>
            </c:ext>
          </c:extLst>
        </c:ser>
        <c:ser>
          <c:idx val="1"/>
          <c:order val="2"/>
          <c:tx>
            <c:v>Opex oil handling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B'!$E$30:$E$50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1969462.0359690227</c:v>
                </c:pt>
                <c:pt idx="2">
                  <c:v>764166.73695036035</c:v>
                </c:pt>
                <c:pt idx="3">
                  <c:v>422061.68746257678</c:v>
                </c:pt>
                <c:pt idx="4">
                  <c:v>295528.57759071229</c:v>
                </c:pt>
                <c:pt idx="5">
                  <c:v>234055.99248474083</c:v>
                </c:pt>
                <c:pt idx="6">
                  <c:v>191113.01072834904</c:v>
                </c:pt>
                <c:pt idx="7">
                  <c:v>161800.27605345062</c:v>
                </c:pt>
                <c:pt idx="8">
                  <c:v>140525.92367055014</c:v>
                </c:pt>
                <c:pt idx="9">
                  <c:v>124324.71511656315</c:v>
                </c:pt>
                <c:pt idx="10">
                  <c:v>109812.41596877956</c:v>
                </c:pt>
                <c:pt idx="11">
                  <c:v>101364.66113259419</c:v>
                </c:pt>
                <c:pt idx="12">
                  <c:v>92795.387089920536</c:v>
                </c:pt>
                <c:pt idx="13">
                  <c:v>85595.65714761088</c:v>
                </c:pt>
                <c:pt idx="14">
                  <c:v>79456.861581750738</c:v>
                </c:pt>
                <c:pt idx="15">
                  <c:v>74153.038824387491</c:v>
                </c:pt>
                <c:pt idx="16">
                  <c:v>68415.12455382022</c:v>
                </c:pt>
                <c:pt idx="17">
                  <c:v>65506.211375100684</c:v>
                </c:pt>
                <c:pt idx="18">
                  <c:v>61882.523733417431</c:v>
                </c:pt>
                <c:pt idx="19">
                  <c:v>58645.537001367782</c:v>
                </c:pt>
                <c:pt idx="20">
                  <c:v>55740.652448514404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0A-49EA-BE5A-7CC7D3AFDBC1}"/>
            </c:ext>
          </c:extLst>
        </c:ser>
        <c:ser>
          <c:idx val="3"/>
          <c:order val="3"/>
          <c:tx>
            <c:v>Enex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B'!$G$30:$G$50</c:f>
              <c:numCache>
                <c:formatCode>_("$"* #,##0_);_("$"* \(#,##0\);_("$"* "-"??_);_(@_)</c:formatCode>
                <c:ptCount val="21"/>
                <c:pt idx="0" formatCode="General">
                  <c:v>0</c:v>
                </c:pt>
                <c:pt idx="1">
                  <c:v>524641.24700322677</c:v>
                </c:pt>
                <c:pt idx="2">
                  <c:v>440199.22480230167</c:v>
                </c:pt>
                <c:pt idx="3">
                  <c:v>412769.91062904109</c:v>
                </c:pt>
                <c:pt idx="4">
                  <c:v>399759.00264128839</c:v>
                </c:pt>
                <c:pt idx="5">
                  <c:v>396193.98732409673</c:v>
                </c:pt>
                <c:pt idx="6">
                  <c:v>391774.3616770996</c:v>
                </c:pt>
                <c:pt idx="7">
                  <c:v>388366.16181298019</c:v>
                </c:pt>
                <c:pt idx="8">
                  <c:v>385556.17242848768</c:v>
                </c:pt>
                <c:pt idx="9">
                  <c:v>383133.88940245484</c:v>
                </c:pt>
                <c:pt idx="10">
                  <c:v>378612.863390124</c:v>
                </c:pt>
                <c:pt idx="11">
                  <c:v>379006.99585207592</c:v>
                </c:pt>
                <c:pt idx="12">
                  <c:v>377172.68650283309</c:v>
                </c:pt>
                <c:pt idx="13">
                  <c:v>375461.74870838522</c:v>
                </c:pt>
                <c:pt idx="14">
                  <c:v>373848.98612686462</c:v>
                </c:pt>
                <c:pt idx="15">
                  <c:v>372317.23989556584</c:v>
                </c:pt>
                <c:pt idx="16">
                  <c:v>368531.40890688484</c:v>
                </c:pt>
                <c:pt idx="17">
                  <c:v>369421.14862535562</c:v>
                </c:pt>
                <c:pt idx="18">
                  <c:v>368036.73640178307</c:v>
                </c:pt>
                <c:pt idx="19">
                  <c:v>366699.00912427763</c:v>
                </c:pt>
                <c:pt idx="20">
                  <c:v>365402.37174534588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0A-49EA-BE5A-7CC7D3AF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  <c:max val="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$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400438759813172E-2"/>
              <c:y val="0.341918548490073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00000"/>
        <c:minorUnit val="25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9353686991036534"/>
          <c:y val="0.10231491815566847"/>
          <c:w val="0.25448522428213399"/>
          <c:h val="0.1911822760453879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5991257395904"/>
          <c:y val="2.8379772961816305E-2"/>
          <c:w val="0.84858153335126307"/>
          <c:h val="0.8538257059972767"/>
        </c:manualLayout>
      </c:layout>
      <c:scatterChart>
        <c:scatterStyle val="smoothMarker"/>
        <c:varyColors val="0"/>
        <c:ser>
          <c:idx val="0"/>
          <c:order val="0"/>
          <c:tx>
            <c:v>% Water handling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B'!$M$31:$M$50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B'!$BI$31:$BI$50</c:f>
              <c:numCache>
                <c:formatCode>General</c:formatCode>
                <c:ptCount val="20"/>
                <c:pt idx="0">
                  <c:v>0.36126213203197866</c:v>
                </c:pt>
                <c:pt idx="1">
                  <c:v>0.54867029567841774</c:v>
                </c:pt>
                <c:pt idx="2">
                  <c:v>0.63686391967733613</c:v>
                </c:pt>
                <c:pt idx="3">
                  <c:v>0.67439988983233901</c:v>
                </c:pt>
                <c:pt idx="4">
                  <c:v>0.69907386714126307</c:v>
                </c:pt>
                <c:pt idx="5">
                  <c:v>0.71524869780263256</c:v>
                </c:pt>
                <c:pt idx="6">
                  <c:v>0.72686751804384397</c:v>
                </c:pt>
                <c:pt idx="7">
                  <c:v>0.73566368281806538</c:v>
                </c:pt>
                <c:pt idx="8">
                  <c:v>0.7426127550238234</c:v>
                </c:pt>
                <c:pt idx="9">
                  <c:v>0.74673846402201938</c:v>
                </c:pt>
                <c:pt idx="10">
                  <c:v>0.75295743097163659</c:v>
                </c:pt>
                <c:pt idx="11">
                  <c:v>0.7570076418535856</c:v>
                </c:pt>
                <c:pt idx="12">
                  <c:v>0.7605114495837163</c:v>
                </c:pt>
                <c:pt idx="13">
                  <c:v>0.76358596517313648</c:v>
                </c:pt>
                <c:pt idx="14">
                  <c:v>0.76631786994934359</c:v>
                </c:pt>
                <c:pt idx="15">
                  <c:v>0.76721789013446162</c:v>
                </c:pt>
                <c:pt idx="16">
                  <c:v>0.77097576083832509</c:v>
                </c:pt>
                <c:pt idx="17">
                  <c:v>0.77301432903748102</c:v>
                </c:pt>
                <c:pt idx="18">
                  <c:v>0.77488593002139283</c:v>
                </c:pt>
                <c:pt idx="19">
                  <c:v>0.77661285304717464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84D-429C-8452-0657E3EFFE6D}"/>
            </c:ext>
          </c:extLst>
        </c:ser>
        <c:ser>
          <c:idx val="4"/>
          <c:order val="1"/>
          <c:tx>
            <c:v>% Oil handling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B'!$M$31:$M$50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B'!$BH$31:$BH$50</c:f>
              <c:numCache>
                <c:formatCode>General</c:formatCode>
                <c:ptCount val="20"/>
                <c:pt idx="0">
                  <c:v>0.50437766169798537</c:v>
                </c:pt>
                <c:pt idx="1">
                  <c:v>0.28636739860888227</c:v>
                </c:pt>
                <c:pt idx="2">
                  <c:v>0.18358891444680239</c:v>
                </c:pt>
                <c:pt idx="3">
                  <c:v>0.13839473069419767</c:v>
                </c:pt>
                <c:pt idx="4">
                  <c:v>0.11175496540628213</c:v>
                </c:pt>
                <c:pt idx="5">
                  <c:v>9.336225358113133E-2</c:v>
                </c:pt>
                <c:pt idx="6">
                  <c:v>8.0326439306352776E-2</c:v>
                </c:pt>
                <c:pt idx="7">
                  <c:v>7.0608951353991561E-2</c:v>
                </c:pt>
                <c:pt idx="8">
                  <c:v>6.3058534472245714E-2</c:v>
                </c:pt>
                <c:pt idx="9">
                  <c:v>5.6940666900391596E-2</c:v>
                </c:pt>
                <c:pt idx="10">
                  <c:v>5.2129191909598242E-2</c:v>
                </c:pt>
                <c:pt idx="11">
                  <c:v>4.797893984949364E-2</c:v>
                </c:pt>
                <c:pt idx="12">
                  <c:v>4.446123105679628E-2</c:v>
                </c:pt>
                <c:pt idx="13">
                  <c:v>4.1439388739798702E-2</c:v>
                </c:pt>
                <c:pt idx="14">
                  <c:v>3.8811631788553957E-2</c:v>
                </c:pt>
                <c:pt idx="15">
                  <c:v>3.6447976630495656E-2</c:v>
                </c:pt>
                <c:pt idx="16">
                  <c:v>3.4494289392441431E-2</c:v>
                </c:pt>
                <c:pt idx="17">
                  <c:v>3.2672288666635789E-2</c:v>
                </c:pt>
                <c:pt idx="18">
                  <c:v>3.1038215114574642E-2</c:v>
                </c:pt>
                <c:pt idx="19">
                  <c:v>2.9566547715226727E-2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84D-429C-8452-0657E3EFFE6D}"/>
            </c:ext>
          </c:extLst>
        </c:ser>
        <c:ser>
          <c:idx val="1"/>
          <c:order val="2"/>
          <c:tx>
            <c:v>% Energy costs</c:v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'Appendix B'!$A$31:$A$50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B'!$BJ$31:$BJ$50</c:f>
              <c:numCache>
                <c:formatCode>General</c:formatCode>
                <c:ptCount val="20"/>
                <c:pt idx="0">
                  <c:v>0.13436020627003586</c:v>
                </c:pt>
                <c:pt idx="1">
                  <c:v>0.1649623057126999</c:v>
                </c:pt>
                <c:pt idx="2">
                  <c:v>0.1795471658758615</c:v>
                </c:pt>
                <c:pt idx="3">
                  <c:v>0.18720537947346336</c:v>
                </c:pt>
                <c:pt idx="4">
                  <c:v>0.18917116745245482</c:v>
                </c:pt>
                <c:pt idx="5">
                  <c:v>0.19138904861623601</c:v>
                </c:pt>
                <c:pt idx="6">
                  <c:v>0.19280604264980322</c:v>
                </c:pt>
                <c:pt idx="7">
                  <c:v>0.19372736582794309</c:v>
                </c:pt>
                <c:pt idx="8">
                  <c:v>0.19432871050393083</c:v>
                </c:pt>
                <c:pt idx="9">
                  <c:v>0.196320869077589</c:v>
                </c:pt>
                <c:pt idx="10">
                  <c:v>0.19491337711876519</c:v>
                </c:pt>
                <c:pt idx="11">
                  <c:v>0.19501341829692073</c:v>
                </c:pt>
                <c:pt idx="12">
                  <c:v>0.19502731935948742</c:v>
                </c:pt>
                <c:pt idx="13">
                  <c:v>0.19497464608706491</c:v>
                </c:pt>
                <c:pt idx="14">
                  <c:v>0.1948704982621024</c:v>
                </c:pt>
                <c:pt idx="15">
                  <c:v>0.19633413323504262</c:v>
                </c:pt>
                <c:pt idx="16">
                  <c:v>0.1945299497692336</c:v>
                </c:pt>
                <c:pt idx="17">
                  <c:v>0.19431338229588307</c:v>
                </c:pt>
                <c:pt idx="18">
                  <c:v>0.19407585486403245</c:v>
                </c:pt>
                <c:pt idx="19">
                  <c:v>0.1938205992375987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84D-429C-8452-0657E3EFF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Costs percentage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5131931596984944E-2"/>
              <c:y val="0.18951780610478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0.2"/>
        <c:minorUnit val="0.1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8198643733731101"/>
          <c:y val="0.28516903176671871"/>
          <c:w val="0.25515669010427622"/>
          <c:h val="0.16538342934537364"/>
        </c:manualLayout>
      </c:layout>
      <c:overlay val="0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4131963915797"/>
          <c:y val="2.8379772961816305E-2"/>
          <c:w val="0.85400015192989354"/>
          <c:h val="0.8538257059972767"/>
        </c:manualLayout>
      </c:layout>
      <c:scatterChart>
        <c:scatterStyle val="smoothMarker"/>
        <c:varyColors val="0"/>
        <c:ser>
          <c:idx val="2"/>
          <c:order val="0"/>
          <c:tx>
            <c:v>Oil production for waterflooding</c:v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'Appendix B'!$E$60:$E$80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'Appendix B'!$C$60:$C$80</c:f>
              <c:numCache>
                <c:formatCode>0</c:formatCode>
                <c:ptCount val="21"/>
                <c:pt idx="0" formatCode="General">
                  <c:v>0</c:v>
                </c:pt>
                <c:pt idx="1">
                  <c:v>2158.314559966052</c:v>
                </c:pt>
                <c:pt idx="2">
                  <c:v>837.44299939765517</c:v>
                </c:pt>
                <c:pt idx="3">
                  <c:v>462.53335612337185</c:v>
                </c:pt>
                <c:pt idx="4">
                  <c:v>323.86693434598607</c:v>
                </c:pt>
                <c:pt idx="5">
                  <c:v>256.49971779149678</c:v>
                </c:pt>
                <c:pt idx="6">
                  <c:v>209.43891586668389</c:v>
                </c:pt>
                <c:pt idx="7">
                  <c:v>177.31537101748015</c:v>
                </c:pt>
                <c:pt idx="8">
                  <c:v>154.00101224169879</c:v>
                </c:pt>
                <c:pt idx="9">
                  <c:v>136.24626314143907</c:v>
                </c:pt>
                <c:pt idx="10">
                  <c:v>120.34237366441597</c:v>
                </c:pt>
                <c:pt idx="11">
                  <c:v>111.0845601453087</c:v>
                </c:pt>
                <c:pt idx="12">
                  <c:v>101.6935748930636</c:v>
                </c:pt>
                <c:pt idx="13">
                  <c:v>93.803459887792741</c:v>
                </c:pt>
                <c:pt idx="14">
                  <c:v>87.07601269232957</c:v>
                </c:pt>
                <c:pt idx="15">
                  <c:v>81.263604191109579</c:v>
                </c:pt>
                <c:pt idx="16">
                  <c:v>74.975478963090652</c:v>
                </c:pt>
                <c:pt idx="17">
                  <c:v>71.787628904219929</c:v>
                </c:pt>
                <c:pt idx="18">
                  <c:v>67.816464365388967</c:v>
                </c:pt>
                <c:pt idx="19">
                  <c:v>64.269081645334552</c:v>
                </c:pt>
                <c:pt idx="20">
                  <c:v>61.085646518919894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4C4-4EBC-8B46-EB207DFE0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ajorUnit val="5"/>
        <c:minorUnit val="1"/>
      </c:valAx>
      <c:valAx>
        <c:axId val="2063801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Barrels/day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72606101265E-2"/>
              <c:y val="0.292223093773210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7578698404650774"/>
          <c:y val="0.1165862906430581"/>
          <c:w val="0.36890114570503579"/>
          <c:h val="0.2176872821237902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66617569594443"/>
          <c:y val="2.8379808782161193E-2"/>
          <c:w val="0.84082536671403174"/>
          <c:h val="0.90970072239422084"/>
        </c:manualLayout>
      </c:layout>
      <c:scatterChart>
        <c:scatterStyle val="smoothMarker"/>
        <c:varyColors val="0"/>
        <c:ser>
          <c:idx val="0"/>
          <c:order val="0"/>
          <c:tx>
            <c:v>Scenario 1 NPV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B'!$AQ$30:$AQ$51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36555647.970511056</c:v>
                </c:pt>
                <c:pt idx="2">
                  <c:v>13420813.801875534</c:v>
                </c:pt>
                <c:pt idx="3">
                  <c:v>6861677.3371675443</c:v>
                </c:pt>
                <c:pt idx="4">
                  <c:v>4481647.7434194293</c:v>
                </c:pt>
                <c:pt idx="5">
                  <c:v>3316915.4637170378</c:v>
                </c:pt>
                <c:pt idx="6">
                  <c:v>2524710.5437717354</c:v>
                </c:pt>
                <c:pt idx="7">
                  <c:v>1993358.3981355564</c:v>
                </c:pt>
                <c:pt idx="8">
                  <c:v>1615144.6501786441</c:v>
                </c:pt>
                <c:pt idx="9">
                  <c:v>1264455.6592332209</c:v>
                </c:pt>
                <c:pt idx="10">
                  <c:v>987218.47345864901</c:v>
                </c:pt>
                <c:pt idx="11">
                  <c:v>807789.3165372744</c:v>
                </c:pt>
                <c:pt idx="12">
                  <c:v>653959.16865579772</c:v>
                </c:pt>
                <c:pt idx="13">
                  <c:v>533281.90360574797</c:v>
                </c:pt>
                <c:pt idx="14">
                  <c:v>437475.75570833671</c:v>
                </c:pt>
                <c:pt idx="15">
                  <c:v>360616.35448739573</c:v>
                </c:pt>
                <c:pt idx="16">
                  <c:v>293072.08683785959</c:v>
                </c:pt>
                <c:pt idx="17">
                  <c:v>248440.28461078281</c:v>
                </c:pt>
                <c:pt idx="18">
                  <c:v>206942.49554625887</c:v>
                </c:pt>
                <c:pt idx="19">
                  <c:v>172809.87689810665</c:v>
                </c:pt>
                <c:pt idx="20">
                  <c:v>144648.07090775325</c:v>
                </c:pt>
                <c:pt idx="21">
                  <c:v>39553.445395518473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79-41DB-97BB-5330721E4F0A}"/>
            </c:ext>
          </c:extLst>
        </c:ser>
        <c:ser>
          <c:idx val="1"/>
          <c:order val="1"/>
          <c:tx>
            <c:v>Scenario 2 NPV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B'!$W$60:$W$81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36555647.970511056</c:v>
                </c:pt>
                <c:pt idx="2">
                  <c:v>12915579.59562736</c:v>
                </c:pt>
                <c:pt idx="3">
                  <c:v>6354315.4288729373</c:v>
                </c:pt>
                <c:pt idx="4">
                  <c:v>3997207.7555649737</c:v>
                </c:pt>
                <c:pt idx="5">
                  <c:v>2851858.3228416806</c:v>
                </c:pt>
                <c:pt idx="6">
                  <c:v>2093197.2947707723</c:v>
                </c:pt>
                <c:pt idx="7">
                  <c:v>1594818.5972293285</c:v>
                </c:pt>
                <c:pt idx="8">
                  <c:v>1248028.9193612773</c:v>
                </c:pt>
                <c:pt idx="9">
                  <c:v>960754.96145917382</c:v>
                </c:pt>
                <c:pt idx="10">
                  <c:v>736580.82822763023</c:v>
                </c:pt>
                <c:pt idx="11">
                  <c:v>591780.92880943965</c:v>
                </c:pt>
                <c:pt idx="12">
                  <c:v>469458.155430165</c:v>
                </c:pt>
                <c:pt idx="13">
                  <c:v>374600.22081652028</c:v>
                </c:pt>
                <c:pt idx="14">
                  <c:v>296870.0035501013</c:v>
                </c:pt>
                <c:pt idx="15">
                  <c:v>235644.7530523024</c:v>
                </c:pt>
                <c:pt idx="16">
                  <c:v>183488.13102111255</c:v>
                </c:pt>
                <c:pt idx="17">
                  <c:v>148907.06451164145</c:v>
                </c:pt>
                <c:pt idx="18">
                  <c:v>117901.56886449398</c:v>
                </c:pt>
                <c:pt idx="19">
                  <c:v>92262.159919385973</c:v>
                </c:pt>
                <c:pt idx="20">
                  <c:v>71735.734194009041</c:v>
                </c:pt>
                <c:pt idx="21">
                  <c:v>9672.4567385144182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79-41DB-97BB-5330721E4F0A}"/>
            </c:ext>
          </c:extLst>
        </c:ser>
        <c:ser>
          <c:idx val="2"/>
          <c:order val="2"/>
          <c:tx>
            <c:v>Scenario 3 NPV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B'!$W$90:$W$111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36555647.970511056</c:v>
                </c:pt>
                <c:pt idx="2">
                  <c:v>12518609.862146653</c:v>
                </c:pt>
                <c:pt idx="3">
                  <c:v>5955673.9294986036</c:v>
                </c:pt>
                <c:pt idx="4">
                  <c:v>3616576.3365364727</c:v>
                </c:pt>
                <c:pt idx="5">
                  <c:v>2486456.2835824722</c:v>
                </c:pt>
                <c:pt idx="6">
                  <c:v>1754151.1705557292</c:v>
                </c:pt>
                <c:pt idx="7">
                  <c:v>1281680.1822315776</c:v>
                </c:pt>
                <c:pt idx="8">
                  <c:v>959580.84514763136</c:v>
                </c:pt>
                <c:pt idx="9">
                  <c:v>671114.48117466597</c:v>
                </c:pt>
                <c:pt idx="10">
                  <c:v>457718.22294807283</c:v>
                </c:pt>
                <c:pt idx="11">
                  <c:v>318928.22852164821</c:v>
                </c:pt>
                <c:pt idx="12">
                  <c:v>210052.88469839864</c:v>
                </c:pt>
                <c:pt idx="13">
                  <c:v>129965.95984979381</c:v>
                </c:pt>
                <c:pt idx="14">
                  <c:v>70896.473295794101</c:v>
                </c:pt>
                <c:pt idx="15">
                  <c:v>27358.750660479709</c:v>
                </c:pt>
                <c:pt idx="16">
                  <c:v>-5107.4451127820066</c:v>
                </c:pt>
                <c:pt idx="17">
                  <c:v>-27349.679413921491</c:v>
                </c:pt>
                <c:pt idx="18">
                  <c:v>-43856.114607379481</c:v>
                </c:pt>
                <c:pt idx="19">
                  <c:v>-55280.801022588304</c:v>
                </c:pt>
                <c:pt idx="20">
                  <c:v>-62820.669014082639</c:v>
                </c:pt>
                <c:pt idx="21">
                  <c:v>-45845.554070586004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79-41DB-97BB-5330721E4F0A}"/>
            </c:ext>
          </c:extLst>
        </c:ser>
        <c:ser>
          <c:idx val="4"/>
          <c:order val="3"/>
          <c:tx>
            <c:v>Cumulative NPV scenario 1</c:v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B'!$AU$30:$AU$51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5622741.2923609205</c:v>
                </c:pt>
                <c:pt idx="2">
                  <c:v>19043555.094236456</c:v>
                </c:pt>
                <c:pt idx="3">
                  <c:v>25905232.431404002</c:v>
                </c:pt>
                <c:pt idx="4">
                  <c:v>30386880.174823433</c:v>
                </c:pt>
                <c:pt idx="5">
                  <c:v>33703795.638540469</c:v>
                </c:pt>
                <c:pt idx="6">
                  <c:v>36228506.182312205</c:v>
                </c:pt>
                <c:pt idx="7">
                  <c:v>38221864.580447763</c:v>
                </c:pt>
                <c:pt idx="8">
                  <c:v>39837009.230626404</c:v>
                </c:pt>
                <c:pt idx="9">
                  <c:v>41101464.889859624</c:v>
                </c:pt>
                <c:pt idx="10">
                  <c:v>42088683.363318272</c:v>
                </c:pt>
                <c:pt idx="11">
                  <c:v>42896472.679855548</c:v>
                </c:pt>
                <c:pt idx="12">
                  <c:v>43550431.848511346</c:v>
                </c:pt>
                <c:pt idx="13">
                  <c:v>44083713.752117097</c:v>
                </c:pt>
                <c:pt idx="14">
                  <c:v>44521189.507825434</c:v>
                </c:pt>
                <c:pt idx="15">
                  <c:v>44881805.862312831</c:v>
                </c:pt>
                <c:pt idx="16">
                  <c:v>45174877.949150689</c:v>
                </c:pt>
                <c:pt idx="17">
                  <c:v>45423318.233761474</c:v>
                </c:pt>
                <c:pt idx="18">
                  <c:v>45630260.729307733</c:v>
                </c:pt>
                <c:pt idx="19">
                  <c:v>45803070.606205843</c:v>
                </c:pt>
                <c:pt idx="20">
                  <c:v>45947718.6771136</c:v>
                </c:pt>
                <c:pt idx="21">
                  <c:v>45987272.122509122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279-41DB-97BB-5330721E4F0A}"/>
            </c:ext>
          </c:extLst>
        </c:ser>
        <c:ser>
          <c:idx val="5"/>
          <c:order val="4"/>
          <c:tx>
            <c:v>Cumulative NPV scenario 2</c:v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B'!$AA$60:$AA$81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5622741.2923609205</c:v>
                </c:pt>
                <c:pt idx="2">
                  <c:v>18538320.887988281</c:v>
                </c:pt>
                <c:pt idx="3">
                  <c:v>24892636.31686122</c:v>
                </c:pt>
                <c:pt idx="4">
                  <c:v>28889844.072426192</c:v>
                </c:pt>
                <c:pt idx="5">
                  <c:v>31741702.395267874</c:v>
                </c:pt>
                <c:pt idx="6">
                  <c:v>33834899.690038644</c:v>
                </c:pt>
                <c:pt idx="7">
                  <c:v>35429718.287267976</c:v>
                </c:pt>
                <c:pt idx="8">
                  <c:v>36677747.206629254</c:v>
                </c:pt>
                <c:pt idx="9">
                  <c:v>37638502.168088429</c:v>
                </c:pt>
                <c:pt idx="10">
                  <c:v>38375082.99631606</c:v>
                </c:pt>
                <c:pt idx="11">
                  <c:v>38966863.925125502</c:v>
                </c:pt>
                <c:pt idx="12">
                  <c:v>39436322.08055567</c:v>
                </c:pt>
                <c:pt idx="13">
                  <c:v>39810922.301372193</c:v>
                </c:pt>
                <c:pt idx="14">
                  <c:v>40107792.304922298</c:v>
                </c:pt>
                <c:pt idx="15">
                  <c:v>40343437.057974599</c:v>
                </c:pt>
                <c:pt idx="16">
                  <c:v>40526925.188995712</c:v>
                </c:pt>
                <c:pt idx="17">
                  <c:v>40675832.253507353</c:v>
                </c:pt>
                <c:pt idx="18">
                  <c:v>40793733.822371848</c:v>
                </c:pt>
                <c:pt idx="19">
                  <c:v>40885995.982291237</c:v>
                </c:pt>
                <c:pt idx="20">
                  <c:v>40957731.716485247</c:v>
                </c:pt>
                <c:pt idx="21">
                  <c:v>40967404.173223764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279-41DB-97BB-5330721E4F0A}"/>
            </c:ext>
          </c:extLst>
        </c:ser>
        <c:ser>
          <c:idx val="6"/>
          <c:order val="5"/>
          <c:tx>
            <c:v>Cumulative NPV scenario 3</c:v>
          </c:tx>
          <c:spPr>
            <a:ln w="127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'Appendix B'!$M$30:$M$51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'Appendix B'!$AA$90:$AA$111</c:f>
              <c:numCache>
                <c:formatCode>_("$"* #,##0_);_("$"* \(#,##0\);_("$"* "-"??_);_(@_)</c:formatCode>
                <c:ptCount val="22"/>
                <c:pt idx="0">
                  <c:v>-30932906.678150136</c:v>
                </c:pt>
                <c:pt idx="1">
                  <c:v>5622741.2923609205</c:v>
                </c:pt>
                <c:pt idx="2">
                  <c:v>18141351.154507574</c:v>
                </c:pt>
                <c:pt idx="3">
                  <c:v>24097025.084006175</c:v>
                </c:pt>
                <c:pt idx="4">
                  <c:v>27713601.42054265</c:v>
                </c:pt>
                <c:pt idx="5">
                  <c:v>30200057.704125121</c:v>
                </c:pt>
                <c:pt idx="6">
                  <c:v>31954208.874680851</c:v>
                </c:pt>
                <c:pt idx="7">
                  <c:v>33235889.05691243</c:v>
                </c:pt>
                <c:pt idx="8">
                  <c:v>34195469.902060062</c:v>
                </c:pt>
                <c:pt idx="9">
                  <c:v>34866584.383234724</c:v>
                </c:pt>
                <c:pt idx="10">
                  <c:v>35324302.606182799</c:v>
                </c:pt>
                <c:pt idx="11">
                  <c:v>35643230.834704444</c:v>
                </c:pt>
                <c:pt idx="12">
                  <c:v>35853283.719402842</c:v>
                </c:pt>
                <c:pt idx="13">
                  <c:v>35983249.679252639</c:v>
                </c:pt>
                <c:pt idx="14">
                  <c:v>36054146.152548432</c:v>
                </c:pt>
                <c:pt idx="15">
                  <c:v>36081504.903208911</c:v>
                </c:pt>
                <c:pt idx="16">
                  <c:v>36081504.903208911</c:v>
                </c:pt>
                <c:pt idx="17">
                  <c:v>36081504.903208911</c:v>
                </c:pt>
                <c:pt idx="18">
                  <c:v>36081504.903208911</c:v>
                </c:pt>
                <c:pt idx="19">
                  <c:v>36081504.903208911</c:v>
                </c:pt>
                <c:pt idx="20">
                  <c:v>36081504.903208911</c:v>
                </c:pt>
                <c:pt idx="21">
                  <c:v>36081504.903208911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279-41DB-97BB-5330721E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818591520552372"/>
              <c:y val="0.613678373382624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At val="0"/>
        <c:crossBetween val="midCat"/>
        <c:majorUnit val="5"/>
        <c:minorUnit val="1"/>
      </c:valAx>
      <c:valAx>
        <c:axId val="206380160"/>
        <c:scaling>
          <c:orientation val="minMax"/>
          <c:max val="50000000"/>
          <c:min val="-35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Cash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flows ($/year)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9383672572648263E-2"/>
              <c:y val="0.259528792948911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20000000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5906743500637841"/>
          <c:y val="0.70612077372029047"/>
          <c:w val="0.62184137597325473"/>
          <c:h val="0.141594015165849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038949957188059E-2"/>
          <c:y val="2.8379772961816305E-2"/>
          <c:w val="0.88440255310472715"/>
          <c:h val="0.82146327103236128"/>
        </c:manualLayout>
      </c:layout>
      <c:scatterChart>
        <c:scatterStyle val="smoothMarker"/>
        <c:varyColors val="0"/>
        <c:ser>
          <c:idx val="0"/>
          <c:order val="0"/>
          <c:tx>
            <c:v>$/bbl oil price scenario 1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B'!$AY$31:$AY$50</c:f>
              <c:numCache>
                <c:formatCode>_("$"* #,##0_);_("$"* \(#,##0\);_("$"* "-"??_);_(@_)</c:formatCode>
                <c:ptCount val="20"/>
                <c:pt idx="0">
                  <c:v>46.403087877402015</c:v>
                </c:pt>
                <c:pt idx="1">
                  <c:v>43.906693241567183</c:v>
                </c:pt>
                <c:pt idx="2">
                  <c:v>40.643805994449288</c:v>
                </c:pt>
                <c:pt idx="3">
                  <c:v>37.912135096679364</c:v>
                </c:pt>
                <c:pt idx="4">
                  <c:v>35.428653508340346</c:v>
                </c:pt>
                <c:pt idx="5">
                  <c:v>33.026408486657111</c:v>
                </c:pt>
                <c:pt idx="6">
                  <c:v>30.799675481966599</c:v>
                </c:pt>
                <c:pt idx="7">
                  <c:v>28.733926950823665</c:v>
                </c:pt>
                <c:pt idx="8">
                  <c:v>25.426474093419497</c:v>
                </c:pt>
                <c:pt idx="9">
                  <c:v>22.475110504337735</c:v>
                </c:pt>
                <c:pt idx="10">
                  <c:v>19.922853475547374</c:v>
                </c:pt>
                <c:pt idx="11">
                  <c:v>17.618310272850593</c:v>
                </c:pt>
                <c:pt idx="12">
                  <c:v>15.575612168211293</c:v>
                </c:pt>
                <c:pt idx="13">
                  <c:v>13.764568188306534</c:v>
                </c:pt>
                <c:pt idx="14">
                  <c:v>12.157841411645427</c:v>
                </c:pt>
                <c:pt idx="15">
                  <c:v>10.709331041534105</c:v>
                </c:pt>
                <c:pt idx="16">
                  <c:v>9.4815544738256872</c:v>
                </c:pt>
                <c:pt idx="17">
                  <c:v>8.3602963753442978</c:v>
                </c:pt>
                <c:pt idx="18">
                  <c:v>7.3667104836160089</c:v>
                </c:pt>
                <c:pt idx="19">
                  <c:v>6.4875483401167298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7-4F95-A30D-A96F5CAAF78A}"/>
            </c:ext>
          </c:extLst>
        </c:ser>
        <c:ser>
          <c:idx val="1"/>
          <c:order val="1"/>
          <c:tx>
            <c:v>$/bbl at oil price scenario 2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B'!$AE$61:$AE$80</c:f>
              <c:numCache>
                <c:formatCode>_("$"* #,##0_);_("$"* \(#,##0\);_("$"* "-"??_);_(@_)</c:formatCode>
                <c:ptCount val="20"/>
                <c:pt idx="0">
                  <c:v>46.403087877402015</c:v>
                </c:pt>
                <c:pt idx="1">
                  <c:v>42.253800679583705</c:v>
                </c:pt>
                <c:pt idx="2">
                  <c:v>37.63854679084298</c:v>
                </c:pt>
                <c:pt idx="3">
                  <c:v>33.814054364488946</c:v>
                </c:pt>
                <c:pt idx="4">
                  <c:v>30.461282923867099</c:v>
                </c:pt>
                <c:pt idx="5">
                  <c:v>27.381669186119346</c:v>
                </c:pt>
                <c:pt idx="6">
                  <c:v>24.641778063198128</c:v>
                </c:pt>
                <c:pt idx="7">
                  <c:v>22.202823627887408</c:v>
                </c:pt>
                <c:pt idx="8">
                  <c:v>19.319468388855718</c:v>
                </c:pt>
                <c:pt idx="9">
                  <c:v>16.769069820780679</c:v>
                </c:pt>
                <c:pt idx="10">
                  <c:v>14.595346203430218</c:v>
                </c:pt>
                <c:pt idx="11">
                  <c:v>12.647669516569044</c:v>
                </c:pt>
                <c:pt idx="12">
                  <c:v>10.940982092424301</c:v>
                </c:pt>
                <c:pt idx="13">
                  <c:v>9.3406031159644041</c:v>
                </c:pt>
                <c:pt idx="14">
                  <c:v>7.9445413427481615</c:v>
                </c:pt>
                <c:pt idx="15">
                  <c:v>6.7049549429953794</c:v>
                </c:pt>
                <c:pt idx="16">
                  <c:v>5.6829368309431016</c:v>
                </c:pt>
                <c:pt idx="17">
                  <c:v>4.7631205771600378</c:v>
                </c:pt>
                <c:pt idx="18">
                  <c:v>3.9330426762583039</c:v>
                </c:pt>
                <c:pt idx="19">
                  <c:v>3.2173885235855781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7-4F95-A30D-A96F5CAAF78A}"/>
            </c:ext>
          </c:extLst>
        </c:ser>
        <c:ser>
          <c:idx val="2"/>
          <c:order val="2"/>
          <c:tx>
            <c:v>$/bbl at oil price scenario 3</c:v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'Appendix B'!$E$61:$E$80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xVal>
          <c:yVal>
            <c:numRef>
              <c:f>'Appendix B'!$AE$91:$AE$110</c:f>
              <c:numCache>
                <c:formatCode>_("$"* #,##0_);_("$"* \(#,##0\);_("$"* "-"??_);_(@_)</c:formatCode>
                <c:ptCount val="20"/>
                <c:pt idx="0">
                  <c:v>46.403087877402015</c:v>
                </c:pt>
                <c:pt idx="1">
                  <c:v>40.955099380882409</c:v>
                </c:pt>
                <c:pt idx="2">
                  <c:v>35.277271702295167</c:v>
                </c:pt>
                <c:pt idx="3">
                  <c:v>30.594133789196473</c:v>
                </c:pt>
                <c:pt idx="4">
                  <c:v>26.558348893209555</c:v>
                </c:pt>
                <c:pt idx="5">
                  <c:v>22.946516878553947</c:v>
                </c:pt>
                <c:pt idx="6">
                  <c:v>19.803430091308609</c:v>
                </c:pt>
                <c:pt idx="7">
                  <c:v>17.071242445580339</c:v>
                </c:pt>
                <c:pt idx="8">
                  <c:v>13.495194429873598</c:v>
                </c:pt>
                <c:pt idx="9">
                  <c:v>10.42045698817439</c:v>
                </c:pt>
                <c:pt idx="10">
                  <c:v>7.8658633333874883</c:v>
                </c:pt>
                <c:pt idx="11">
                  <c:v>5.6590335814552217</c:v>
                </c:pt>
                <c:pt idx="12">
                  <c:v>3.7959273922526746</c:v>
                </c:pt>
                <c:pt idx="13">
                  <c:v>2.2306592497002566</c:v>
                </c:pt>
                <c:pt idx="14">
                  <c:v>0.92237456125270578</c:v>
                </c:pt>
                <c:pt idx="15">
                  <c:v>-0.18663435702598649</c:v>
                </c:pt>
                <c:pt idx="16">
                  <c:v>-1.0437819116614824</c:v>
                </c:pt>
                <c:pt idx="17">
                  <c:v>-1.7717487895413906</c:v>
                </c:pt>
                <c:pt idx="18">
                  <c:v>-2.3565647042032798</c:v>
                </c:pt>
                <c:pt idx="19">
                  <c:v>-2.8175427741946413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47-4F95-A30D-A96F5CAAF78A}"/>
            </c:ext>
          </c:extLst>
        </c:ser>
        <c:ser>
          <c:idx val="4"/>
          <c:order val="3"/>
          <c:tx>
            <c:v>Economic limit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'Appendix B'!$BC$28:$BD$28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xVal>
          <c:yVal>
            <c:numRef>
              <c:f>'Appendix B'!$BC$29:$BD$29</c:f>
              <c:numCache>
                <c:formatCode>General</c:formatCode>
                <c:ptCount val="2"/>
                <c:pt idx="0">
                  <c:v>4</c:v>
                </c:pt>
                <c:pt idx="1">
                  <c:v>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947-4F95-A30D-A96F5CAA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04256"/>
        <c:axId val="206380160"/>
      </c:scatterChart>
      <c:valAx>
        <c:axId val="351304256"/>
        <c:scaling>
          <c:orientation val="minMax"/>
          <c:max val="20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(years)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250556748588246"/>
              <c:y val="0.949633927338030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380160"/>
        <c:crosses val="autoZero"/>
        <c:crossBetween val="midCat"/>
        <c:minorUnit val="1"/>
      </c:valAx>
      <c:valAx>
        <c:axId val="206380160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$/bbl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0186435028954714E-2"/>
              <c:y val="0.42857316983983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304256"/>
        <c:crosses val="autoZero"/>
        <c:crossBetween val="midCat"/>
        <c:majorUnit val="10"/>
        <c:minorUnit val="5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56335865125840467"/>
          <c:y val="0.10066406841576599"/>
          <c:w val="0.31749346137742834"/>
          <c:h val="0.184353854161116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49312152102387"/>
          <c:y val="8.4182571818828031E-2"/>
          <c:w val="0.81550678490235673"/>
          <c:h val="0.78775446828229212"/>
        </c:manualLayout>
      </c:layout>
      <c:barChart>
        <c:barDir val="col"/>
        <c:grouping val="clustered"/>
        <c:varyColors val="0"/>
        <c:ser>
          <c:idx val="0"/>
          <c:order val="0"/>
          <c:tx>
            <c:v>8%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B'!$AP$52</c:f>
              <c:numCache>
                <c:formatCode>_("$"* #,##0_);_("$"* \(#,##0\);_("$"* "-"??_);_(@_)</c:formatCode>
                <c:ptCount val="1"/>
                <c:pt idx="0">
                  <c:v>58959755.218097806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B-4379-ACE2-0D97340C5B5A}"/>
            </c:ext>
          </c:extLst>
        </c:ser>
        <c:ser>
          <c:idx val="1"/>
          <c:order val="1"/>
          <c:tx>
            <c:v>10%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B'!$AQ$52</c:f>
              <c:numCache>
                <c:formatCode>_("$"* #,##0_);_("$"* \(#,##0\);_("$"* "-"??_);_(@_)</c:formatCode>
                <c:ptCount val="1"/>
                <c:pt idx="0">
                  <c:v>45947718.677113578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5-45BA-9295-42E284EC826D}"/>
            </c:ext>
          </c:extLst>
        </c:ser>
        <c:ser>
          <c:idx val="2"/>
          <c:order val="2"/>
          <c:tx>
            <c:v>12%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'Appendix B'!$AR$52</c:f>
              <c:numCache>
                <c:formatCode>_("$"* #,##0_);_("$"* \(#,##0\);_("$"* "-"??_);_(@_)</c:formatCode>
                <c:ptCount val="1"/>
                <c:pt idx="0">
                  <c:v>36816717.416348159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5-45BA-9295-42E284EC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25489992"/>
        <c:axId val="625490320"/>
      </c:barChart>
      <c:catAx>
        <c:axId val="625489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Discount</a:t>
                </a:r>
                <a:r>
                  <a:rPr lang="en-US" sz="1000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rate</a:t>
                </a:r>
                <a:endParaRPr lang="en-US" sz="1000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4203864953290634"/>
              <c:y val="0.9371633085129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crossAx val="625490320"/>
        <c:crosses val="autoZero"/>
        <c:auto val="1"/>
        <c:lblAlgn val="ctr"/>
        <c:lblOffset val="100"/>
        <c:noMultiLvlLbl val="0"/>
      </c:catAx>
      <c:valAx>
        <c:axId val="625490320"/>
        <c:scaling>
          <c:orientation val="minMax"/>
          <c:max val="6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NPV ($)</a:t>
                </a:r>
              </a:p>
            </c:rich>
          </c:tx>
          <c:layout>
            <c:manualLayout>
              <c:xMode val="edge"/>
              <c:yMode val="edge"/>
              <c:x val="2.8977721283607729E-2"/>
              <c:y val="0.501264759827552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cross"/>
        <c:minorTickMark val="in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89992"/>
        <c:crosses val="autoZero"/>
        <c:crossBetween val="between"/>
        <c:min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</c:dispUnitsLbl>
        </c:dispUnits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_xlchart.v1.18</cx:f>
      </cx:numDim>
    </cx:data>
    <cx:data id="1">
      <cx:numDim type="val">
        <cx:f>_xlchart.v1.0</cx:f>
      </cx:numDim>
    </cx:data>
    <cx:data id="2">
      <cx:numDim type="val">
        <cx:f>_xlchart.v1.1</cx:f>
      </cx:numDim>
    </cx:data>
    <cx:data id="3">
      <cx:numDim type="val">
        <cx:f>_xlchart.v1.2</cx:f>
      </cx:numDim>
    </cx:data>
    <cx:data id="4">
      <cx:numDim type="val">
        <cx:f>_xlchart.v1.3</cx:f>
      </cx:numDim>
    </cx:data>
    <cx:data id="5">
      <cx:numDim type="val">
        <cx:f>_xlchart.v1.4</cx:f>
      </cx:numDim>
    </cx:data>
    <cx:data id="6">
      <cx:numDim type="val">
        <cx:f>_xlchart.v1.5</cx:f>
      </cx:numDim>
    </cx:data>
    <cx:data id="7">
      <cx:numDim type="val">
        <cx:f>_xlchart.v1.6</cx:f>
      </cx:numDim>
    </cx:data>
    <cx:data id="8">
      <cx:numDim type="val">
        <cx:f>_xlchart.v1.7</cx:f>
      </cx:numDim>
    </cx:data>
    <cx:data id="9">
      <cx:numDim type="val">
        <cx:f>_xlchart.v1.8</cx:f>
      </cx:numDim>
    </cx:data>
    <cx:data id="10">
      <cx:numDim type="val">
        <cx:f>_xlchart.v1.9</cx:f>
      </cx:numDim>
    </cx:data>
    <cx:data id="11">
      <cx:numDim type="val">
        <cx:f>_xlchart.v1.10</cx:f>
      </cx:numDim>
    </cx:data>
    <cx:data id="12">
      <cx:numDim type="val">
        <cx:f>_xlchart.v1.11</cx:f>
      </cx:numDim>
    </cx:data>
    <cx:data id="13">
      <cx:numDim type="val">
        <cx:f>_xlchart.v1.12</cx:f>
      </cx:numDim>
    </cx:data>
    <cx:data id="14">
      <cx:numDim type="val">
        <cx:f>_xlchart.v1.13</cx:f>
      </cx:numDim>
    </cx:data>
    <cx:data id="15">
      <cx:numDim type="val">
        <cx:f>_xlchart.v1.14</cx:f>
      </cx:numDim>
    </cx:data>
    <cx:data id="16">
      <cx:numDim type="val">
        <cx:f>_xlchart.v1.15</cx:f>
      </cx:numDim>
    </cx:data>
    <cx:data id="17">
      <cx:numDim type="val">
        <cx:f>_xlchart.v1.16</cx:f>
      </cx:numDim>
    </cx:data>
    <cx:data id="18">
      <cx:numDim type="val">
        <cx:f>_xlchart.v1.17</cx:f>
      </cx:numDim>
    </cx:data>
  </cx:chartData>
  <cx:chart>
    <cx:plotArea>
      <cx:plotAreaRegion>
        <cx:plotSurface>
          <cx:spPr>
            <a:ln w="25400">
              <a:solidFill>
                <a:sysClr val="windowText" lastClr="000000"/>
              </a:solidFill>
            </a:ln>
          </cx:spPr>
        </cx:plotSurface>
        <cx:series layoutId="boxWhisker" uniqueId="{1A4D5E60-12DE-4B9C-B68D-648CC64513F2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0"/>
          <cx:layoutPr>
            <cx:visibility meanMarker="0" nonoutliers="0" outliers="0"/>
            <cx:statistics quartileMethod="inclusive"/>
          </cx:layoutPr>
        </cx:series>
        <cx:series layoutId="boxWhisker" uniqueId="{B3E5B967-6CDD-47C0-BE4B-B064ED561C1C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 outliers="0"/>
            <cx:statistics quartileMethod="inclusive"/>
          </cx:layoutPr>
        </cx:series>
        <cx:series layoutId="boxWhisker" uniqueId="{F3752FEF-CED9-4617-B39D-EFE15397B379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 outliers="0"/>
            <cx:statistics quartileMethod="inclusive"/>
          </cx:layoutPr>
        </cx:series>
        <cx:series layoutId="boxWhisker" uniqueId="{C6059330-2C2C-4329-B160-2514FFEF14D8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 outliers="0"/>
            <cx:statistics quartileMethod="inclusive"/>
          </cx:layoutPr>
        </cx:series>
        <cx:series layoutId="boxWhisker" uniqueId="{04D284DA-AD20-48F2-9193-A53EE1330A40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 outliers="0"/>
            <cx:statistics quartileMethod="inclusive"/>
          </cx:layoutPr>
        </cx:series>
        <cx:series layoutId="boxWhisker" uniqueId="{A182E5A1-5F0B-4333-AD7A-0C883D15A8C5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5"/>
          <cx:layoutPr>
            <cx:visibility meanMarker="0" nonoutliers="0" outliers="0"/>
            <cx:statistics quartileMethod="inclusive"/>
          </cx:layoutPr>
        </cx:series>
        <cx:series layoutId="boxWhisker" uniqueId="{53E2AF61-1284-45FF-AE3A-FFED869FD09A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6"/>
          <cx:layoutPr>
            <cx:visibility meanMarker="0" nonoutliers="0" outliers="0"/>
            <cx:statistics quartileMethod="inclusive"/>
          </cx:layoutPr>
        </cx:series>
        <cx:series layoutId="boxWhisker" uniqueId="{47F90E90-FAB2-431A-9206-EDC6757BC293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7"/>
          <cx:layoutPr>
            <cx:visibility meanMarker="0" nonoutliers="0" outliers="0"/>
            <cx:statistics quartileMethod="inclusive"/>
          </cx:layoutPr>
        </cx:series>
        <cx:series layoutId="boxWhisker" uniqueId="{E4E4A587-CF16-4525-A908-0AA03C25AC00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8"/>
          <cx:layoutPr>
            <cx:visibility meanMarker="0" nonoutliers="0" outliers="0"/>
            <cx:statistics quartileMethod="inclusive"/>
          </cx:layoutPr>
        </cx:series>
        <cx:series layoutId="boxWhisker" uniqueId="{5561FC63-68DF-4BB1-9FB3-0F1680FC10DD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9"/>
          <cx:layoutPr>
            <cx:visibility meanMarker="0" nonoutliers="0" outliers="0"/>
            <cx:statistics quartileMethod="inclusive"/>
          </cx:layoutPr>
        </cx:series>
        <cx:series layoutId="boxWhisker" uniqueId="{37ED9A9B-6C15-4601-A4CA-1E22114C6BFC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0"/>
          <cx:layoutPr>
            <cx:visibility meanMarker="0" nonoutliers="0" outliers="0"/>
            <cx:statistics quartileMethod="inclusive"/>
          </cx:layoutPr>
        </cx:series>
        <cx:series layoutId="boxWhisker" uniqueId="{9A01847B-F33A-4BD5-A203-9B6D00A68E5E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1"/>
          <cx:layoutPr>
            <cx:visibility meanMarker="0" nonoutliers="0" outliers="0"/>
            <cx:statistics quartileMethod="inclusive"/>
          </cx:layoutPr>
        </cx:series>
        <cx:series layoutId="boxWhisker" uniqueId="{FFD4D4BF-F1E9-4A70-99B9-7E261FFA64FD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2"/>
          <cx:layoutPr>
            <cx:visibility meanMarker="0" nonoutliers="0" outliers="0"/>
            <cx:statistics quartileMethod="inclusive"/>
          </cx:layoutPr>
        </cx:series>
        <cx:series layoutId="boxWhisker" uniqueId="{9A71417E-DE8A-42F0-A8F5-35E8DC9AD756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3"/>
          <cx:layoutPr>
            <cx:visibility meanMarker="0" nonoutliers="0" outliers="0"/>
            <cx:statistics quartileMethod="inclusive"/>
          </cx:layoutPr>
        </cx:series>
        <cx:series layoutId="boxWhisker" uniqueId="{9F111C6F-4E93-4D53-A99D-EA935B8D070A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4"/>
          <cx:layoutPr>
            <cx:visibility meanMarker="0" nonoutliers="0" outliers="0"/>
            <cx:statistics quartileMethod="inclusive"/>
          </cx:layoutPr>
        </cx:series>
        <cx:series layoutId="boxWhisker" uniqueId="{AB4468B7-4B58-4997-8EBB-6E6A35933D74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5"/>
          <cx:layoutPr>
            <cx:visibility meanMarker="0" nonoutliers="0" outliers="0"/>
            <cx:statistics quartileMethod="inclusive"/>
          </cx:layoutPr>
        </cx:series>
        <cx:series layoutId="boxWhisker" uniqueId="{EFEABB67-490C-497B-AB85-D2283247FCBB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6"/>
          <cx:layoutPr>
            <cx:visibility meanMarker="0" nonoutliers="0" outliers="0"/>
            <cx:statistics quartileMethod="inclusive"/>
          </cx:layoutPr>
        </cx:series>
        <cx:series layoutId="boxWhisker" uniqueId="{6BA696D3-A991-4A8E-A2AC-EFA7816810E3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7"/>
          <cx:layoutPr>
            <cx:visibility meanMarker="0" nonoutliers="0" outliers="0"/>
            <cx:statistics quartileMethod="inclusive"/>
          </cx:layoutPr>
        </cx:series>
        <cx:series layoutId="boxWhisker" uniqueId="{EBB981EC-FDEC-4A72-8A1F-E4F902847FD4}">
          <cx:spPr>
            <a:solidFill>
              <a:schemeClr val="accent1"/>
            </a:solidFill>
            <a:ln>
              <a:solidFill>
                <a:schemeClr val="tx1"/>
              </a:solidFill>
            </a:ln>
          </cx:spPr>
          <cx:dataId val="18"/>
          <cx:layoutPr>
            <cx:visibility meanMarker="0" nonoutliers="0" outliers="0"/>
            <cx:statistics quartileMethod="inclusive"/>
          </cx:layoutPr>
        </cx:series>
      </cx:plotAreaRegion>
      <cx:axis id="0">
        <cx:catScaling gapWidth="0"/>
        <cx:title>
          <cx:tx>
            <cx:txData>
              <cx:v>Year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Year</a:t>
              </a:r>
            </a:p>
          </cx:txPr>
        </cx:title>
        <cx:majorTickMarks type="cross"/>
        <cx:minorTickMarks type="in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bg1"/>
                </a:solidFill>
              </a:defRPr>
            </a:pPr>
            <a:endParaRPr lang="en-US" sz="900" b="0" i="0" u="none" strike="noStrike" baseline="0">
              <a:solidFill>
                <a:schemeClr val="bg1"/>
              </a:solidFill>
              <a:latin typeface="Calibri" panose="020F0502020204030204"/>
            </a:endParaRPr>
          </a:p>
        </cx:txPr>
      </cx:axis>
      <cx:axis id="1">
        <cx:valScaling/>
        <cx:title>
          <cx:tx>
            <cx:txData>
              <cx:v>Cash flows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Cash flows</a:t>
              </a:r>
            </a:p>
          </cx:txPr>
        </cx:title>
        <cx:units unit="millions">
          <cx:unitsLabel>
            <cx:tx>
              <cx:txData>
                <cx:v>Millions</cx:v>
              </cx:txData>
            </cx:tx>
            <cx:txPr>
              <a:bodyPr vertOverflow="overflow" horzOverflow="overflow" wrap="square" lIns="0" tIns="0" rIns="0" bIns="0"/>
              <a:lstStyle/>
              <a:p>
                <a:pPr algn="ctr" rtl="0">
                  <a:defRPr sz="800" b="0">
                    <a:solidFill>
                      <a:srgbClr val="7F7F7F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en-US" sz="8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Millions</a:t>
                </a:r>
              </a:p>
            </cx:txPr>
          </cx:unitsLabel>
        </cx:units>
        <cx:majorTickMarks type="cross"/>
        <cx:minorTickMarks type="in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800" b="1"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_xlchart.v1.19</cx:f>
      </cx:numDim>
    </cx:data>
    <cx:data id="1">
      <cx:numDim type="val">
        <cx:f>_xlchart.v1.20</cx:f>
      </cx:numDim>
    </cx:data>
    <cx:data id="2">
      <cx:numDim type="val">
        <cx:f>_xlchart.v1.21</cx:f>
      </cx:numDim>
    </cx:data>
    <cx:data id="3">
      <cx:numDim type="val">
        <cx:f>_xlchart.v1.22</cx:f>
      </cx:numDim>
    </cx:data>
    <cx:data id="4">
      <cx:numDim type="val">
        <cx:f>_xlchart.v1.23</cx:f>
      </cx:numDim>
    </cx:data>
    <cx:data id="5">
      <cx:numDim type="val">
        <cx:f>_xlchart.v1.24</cx:f>
      </cx:numDim>
    </cx:data>
    <cx:data id="6">
      <cx:numDim type="val">
        <cx:f>_xlchart.v1.25</cx:f>
      </cx:numDim>
    </cx:data>
    <cx:data id="7">
      <cx:numDim type="val">
        <cx:f>_xlchart.v1.26</cx:f>
      </cx:numDim>
    </cx:data>
    <cx:data id="8">
      <cx:numDim type="val">
        <cx:f>_xlchart.v1.27</cx:f>
      </cx:numDim>
    </cx:data>
    <cx:data id="9">
      <cx:numDim type="val">
        <cx:f>_xlchart.v1.28</cx:f>
      </cx:numDim>
    </cx:data>
    <cx:data id="10">
      <cx:numDim type="val">
        <cx:f>_xlchart.v1.29</cx:f>
      </cx:numDim>
    </cx:data>
    <cx:data id="11">
      <cx:numDim type="val">
        <cx:f>_xlchart.v1.30</cx:f>
      </cx:numDim>
    </cx:data>
    <cx:data id="12">
      <cx:numDim type="val">
        <cx:f>_xlchart.v1.31</cx:f>
      </cx:numDim>
    </cx:data>
    <cx:data id="13">
      <cx:numDim type="val">
        <cx:f>_xlchart.v1.32</cx:f>
      </cx:numDim>
    </cx:data>
    <cx:data id="14">
      <cx:numDim type="val">
        <cx:f>_xlchart.v1.33</cx:f>
      </cx:numDim>
    </cx:data>
    <cx:data id="15">
      <cx:numDim type="val">
        <cx:f>_xlchart.v1.34</cx:f>
      </cx:numDim>
    </cx:data>
    <cx:data id="16">
      <cx:numDim type="val">
        <cx:f>_xlchart.v1.35</cx:f>
      </cx:numDim>
    </cx:data>
    <cx:data id="17">
      <cx:numDim type="val">
        <cx:f>_xlchart.v1.36</cx:f>
      </cx:numDim>
    </cx:data>
    <cx:data id="18">
      <cx:numDim type="val">
        <cx:f>_xlchart.v1.37</cx:f>
      </cx:numDim>
    </cx:data>
    <cx:data id="19">
      <cx:numDim type="val">
        <cx:f>_xlchart.v1.38</cx:f>
      </cx:numDim>
    </cx:data>
  </cx:chartData>
  <cx:chart>
    <cx:plotArea>
      <cx:plotAreaRegion>
        <cx:plotSurface>
          <cx:spPr>
            <a:ln w="25400">
              <a:solidFill>
                <a:sysClr val="windowText" lastClr="000000"/>
              </a:solidFill>
            </a:ln>
          </cx:spPr>
        </cx:plotSurface>
        <cx:series layoutId="boxWhisker" uniqueId="{D80C6DB5-F34C-4CF0-90CE-3D6648865334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0"/>
          <cx:layoutPr>
            <cx:visibility meanMarker="0" nonoutliers="0" outliers="0"/>
            <cx:statistics quartileMethod="inclusive"/>
          </cx:layoutPr>
        </cx:series>
        <cx:series layoutId="boxWhisker" uniqueId="{995C0DE7-C2E3-4FF8-9091-F4668DE569E1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"/>
          <cx:layoutPr>
            <cx:visibility meanMarker="0" nonoutliers="0" outliers="0"/>
            <cx:statistics quartileMethod="inclusive"/>
          </cx:layoutPr>
        </cx:series>
        <cx:series layoutId="boxWhisker" uniqueId="{D05F71B3-F60C-4DF9-B185-D9C98A886DF1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2"/>
          <cx:layoutPr>
            <cx:visibility meanMarker="0" nonoutliers="0" outliers="0"/>
            <cx:statistics quartileMethod="inclusive"/>
          </cx:layoutPr>
        </cx:series>
        <cx:series layoutId="boxWhisker" uniqueId="{7CED7CFE-FBDA-4724-98BB-07F078C87B1C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3"/>
          <cx:layoutPr>
            <cx:visibility meanMarker="0" nonoutliers="0" outliers="0"/>
            <cx:statistics quartileMethod="inclusive"/>
          </cx:layoutPr>
        </cx:series>
        <cx:series layoutId="boxWhisker" uniqueId="{3E342220-588C-4E88-BD7C-853F5F3AC65A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4"/>
          <cx:layoutPr>
            <cx:visibility meanMarker="0" nonoutliers="0" outliers="0"/>
            <cx:statistics quartileMethod="inclusive"/>
          </cx:layoutPr>
        </cx:series>
        <cx:series layoutId="boxWhisker" uniqueId="{7531D543-D2C0-414D-913C-9150090C5515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5"/>
          <cx:layoutPr>
            <cx:visibility meanMarker="0" nonoutliers="0" outliers="0"/>
            <cx:statistics quartileMethod="inclusive"/>
          </cx:layoutPr>
        </cx:series>
        <cx:series layoutId="boxWhisker" uniqueId="{59AC6266-C30A-43DB-BBC1-A8D8CA73DC82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6"/>
          <cx:layoutPr>
            <cx:visibility meanMarker="0" nonoutliers="0" outliers="0"/>
            <cx:statistics quartileMethod="inclusive"/>
          </cx:layoutPr>
        </cx:series>
        <cx:series layoutId="boxWhisker" uniqueId="{071FF4CC-E3B1-4C2E-9E14-3F87202AA7BD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7"/>
          <cx:layoutPr>
            <cx:visibility meanMarker="0" nonoutliers="0" outliers="0"/>
            <cx:statistics quartileMethod="inclusive"/>
          </cx:layoutPr>
        </cx:series>
        <cx:series layoutId="boxWhisker" uniqueId="{79D1162C-9C01-4E2F-806F-9B938EEA4779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8"/>
          <cx:layoutPr>
            <cx:visibility meanMarker="0" nonoutliers="0" outliers="0"/>
            <cx:statistics quartileMethod="inclusive"/>
          </cx:layoutPr>
        </cx:series>
        <cx:series layoutId="boxWhisker" uniqueId="{C1EBD866-AF49-4F1D-A32C-ADCC39616BE0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9"/>
          <cx:layoutPr>
            <cx:visibility meanMarker="0" nonoutliers="0" outliers="0"/>
            <cx:statistics quartileMethod="inclusive"/>
          </cx:layoutPr>
        </cx:series>
        <cx:series layoutId="boxWhisker" uniqueId="{814C30AC-E90B-4831-8274-56DF51EAB3EF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A1F08E60-F765-4B01-BE9C-7D52C5E61CB6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1"/>
          <cx:layoutPr>
            <cx:visibility meanLine="0" meanMarker="0" nonoutliers="0" outliers="0"/>
            <cx:statistics quartileMethod="inclusive"/>
          </cx:layoutPr>
        </cx:series>
        <cx:series layoutId="boxWhisker" uniqueId="{0E05E04E-02A7-4884-9A47-7A789EC7F949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2"/>
          <cx:layoutPr>
            <cx:visibility meanMarker="0" nonoutliers="0" outliers="0"/>
            <cx:statistics quartileMethod="inclusive"/>
          </cx:layoutPr>
        </cx:series>
        <cx:series layoutId="boxWhisker" uniqueId="{9049ABEA-061B-4A56-AA1F-5DA0E02EB6A1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3"/>
          <cx:layoutPr>
            <cx:visibility meanMarker="0" nonoutliers="0" outliers="0"/>
            <cx:statistics quartileMethod="inclusive"/>
          </cx:layoutPr>
        </cx:series>
        <cx:series layoutId="boxWhisker" uniqueId="{06C7E355-C73A-4283-BF80-BB14AF79C083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4"/>
          <cx:layoutPr>
            <cx:visibility meanMarker="0" nonoutliers="0" outliers="0"/>
            <cx:statistics quartileMethod="inclusive"/>
          </cx:layoutPr>
        </cx:series>
        <cx:series layoutId="boxWhisker" uniqueId="{24FB5976-F261-4279-8E2F-C02CD63CE3EA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5"/>
          <cx:layoutPr>
            <cx:visibility meanMarker="0" nonoutliers="0" outliers="0"/>
            <cx:statistics quartileMethod="inclusive"/>
          </cx:layoutPr>
        </cx:series>
        <cx:series layoutId="boxWhisker" uniqueId="{3D814206-0079-448E-B3B6-99699466FF4F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6"/>
          <cx:layoutPr>
            <cx:visibility meanMarker="0" nonoutliers="0" outliers="0"/>
            <cx:statistics quartileMethod="inclusive"/>
          </cx:layoutPr>
        </cx:series>
        <cx:series layoutId="boxWhisker" uniqueId="{26E83728-306F-424C-A395-71AF73963B60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7"/>
          <cx:layoutPr>
            <cx:visibility meanMarker="0" nonoutliers="0" outliers="0"/>
            <cx:statistics quartileMethod="inclusive"/>
          </cx:layoutPr>
        </cx:series>
        <cx:series layoutId="boxWhisker" uniqueId="{7818E48D-ED3E-4E44-A5DC-FFB8EC35F0CD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8"/>
          <cx:layoutPr>
            <cx:visibility meanMarker="0" nonoutliers="0" outliers="0"/>
            <cx:statistics quartileMethod="inclusive"/>
          </cx:layoutPr>
        </cx:series>
        <cx:series layoutId="boxWhisker" uniqueId="{71467171-15B3-4E7F-AE5C-A3C3B2A3E0C5}">
          <cx:spPr>
            <a:solidFill>
              <a:schemeClr val="accent6"/>
            </a:solidFill>
            <a:ln>
              <a:solidFill>
                <a:schemeClr val="tx1"/>
              </a:solidFill>
            </a:ln>
          </cx:spPr>
          <cx:dataId val="19"/>
          <cx:layoutPr>
            <cx:visibility meanLine="0" meanMarker="0" nonoutliers="0" outliers="0"/>
            <cx:statistics quartileMethod="inclusive"/>
          </cx:layoutPr>
        </cx:series>
      </cx:plotAreaRegion>
      <cx:axis id="0">
        <cx:catScaling gapWidth="0"/>
        <cx:title>
          <cx:tx>
            <cx:txData>
              <cx:v>Year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Year</a:t>
              </a:r>
            </a:p>
          </cx:txPr>
        </cx:title>
        <cx:majorTickMarks type="cross"/>
        <cx:minorTickMarks type="cross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chemeClr val="bg1"/>
                </a:solidFill>
              </a:defRPr>
            </a:pPr>
            <a:endParaRPr lang="en-US" sz="900" b="0" i="0" u="none" strike="noStrike" baseline="0">
              <a:solidFill>
                <a:schemeClr val="bg1"/>
              </a:solidFill>
              <a:latin typeface="Calibri" panose="020F0502020204030204"/>
            </a:endParaRPr>
          </a:p>
        </cx:txPr>
      </cx:axis>
      <cx:axis id="1">
        <cx:valScaling max="500"/>
        <cx:title>
          <cx:tx>
            <cx:txData>
              <cx:v>Oil Price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Oil Price</a:t>
              </a:r>
            </a:p>
          </cx:txPr>
        </cx:title>
        <cx:majorTickMarks type="cross"/>
        <cx:minorTickMarks type="in"/>
        <cx:tickLabels/>
        <cx:numFmt formatCode="$#,##0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800" b="1"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en-US" sz="8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microsoft.com/office/2014/relationships/chartEx" Target="../charts/chartEx2.xml"/><Relationship Id="rId5" Type="http://schemas.openxmlformats.org/officeDocument/2006/relationships/chart" Target="../charts/chart33.xml"/><Relationship Id="rId4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243840</xdr:colOff>
      <xdr:row>10</xdr:row>
      <xdr:rowOff>278130</xdr:rowOff>
    </xdr:from>
    <xdr:ext cx="1911549" cy="1881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D013F5-2E93-422E-A082-C03AB38BD69A}"/>
                </a:ext>
              </a:extLst>
            </xdr:cNvPr>
            <xdr:cNvSpPr txBox="1"/>
          </xdr:nvSpPr>
          <xdr:spPr>
            <a:xfrm>
              <a:off x="5852160" y="3295650"/>
              <a:ext cx="1911549" cy="18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hh𝑝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=1.701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−5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59D013F5-2E93-422E-A082-C03AB38BD69A}"/>
                </a:ext>
              </a:extLst>
            </xdr:cNvPr>
            <xdr:cNvSpPr txBox="1"/>
          </xdr:nvSpPr>
          <xdr:spPr>
            <a:xfrm>
              <a:off x="5852160" y="3295650"/>
              <a:ext cx="1911549" cy="1881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𝑃_ℎℎ𝑝=1.701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×〖10〗^(−5)×𝑞_𝑑×𝑃_𝑑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251460</xdr:colOff>
      <xdr:row>10</xdr:row>
      <xdr:rowOff>293370</xdr:rowOff>
    </xdr:from>
    <xdr:ext cx="177221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AC3087B2-6469-429D-97E1-560E66BEA2F6}"/>
                </a:ext>
              </a:extLst>
            </xdr:cNvPr>
            <xdr:cNvSpPr txBox="1"/>
          </xdr:nvSpPr>
          <xdr:spPr>
            <a:xfrm>
              <a:off x="8298180" y="3310890"/>
              <a:ext cx="177221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𝑏h𝑝</m:t>
                      </m:r>
                    </m:sub>
                  </m:sSub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sSub>
                    <m:sSub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latin typeface="Cambria Math" panose="02040503050406030204" pitchFamily="18" charset="0"/>
                        </a:rPr>
                        <m:t>hh𝑝</m:t>
                      </m:r>
                    </m:sub>
                  </m:sSub>
                  <m:r>
                    <a:rPr lang="es-MX" sz="11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×</m:t>
                  </m:r>
                </m:oMath>
              </a14:m>
              <a:r>
                <a:rPr lang="en-US" sz="1100"/>
                <a:t>Pump efficiency</a:t>
              </a: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AC3087B2-6469-429D-97E1-560E66BEA2F6}"/>
                </a:ext>
              </a:extLst>
            </xdr:cNvPr>
            <xdr:cNvSpPr txBox="1"/>
          </xdr:nvSpPr>
          <xdr:spPr>
            <a:xfrm>
              <a:off x="8298180" y="3310890"/>
              <a:ext cx="177221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𝑃_𝑏ℎ𝑝=𝑃_ℎℎ𝑝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en-US" sz="1100"/>
                <a:t>Pump efficiency</a:t>
              </a:r>
            </a:p>
          </xdr:txBody>
        </xdr:sp>
      </mc:Fallback>
    </mc:AlternateContent>
    <xdr:clientData/>
  </xdr:oneCellAnchor>
  <xdr:oneCellAnchor>
    <xdr:from>
      <xdr:col>16</xdr:col>
      <xdr:colOff>45720</xdr:colOff>
      <xdr:row>10</xdr:row>
      <xdr:rowOff>247650</xdr:rowOff>
    </xdr:from>
    <xdr:ext cx="929640" cy="31130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5E23AE3-2AE2-4E7A-83D1-B2E0AA6AB913}"/>
                </a:ext>
              </a:extLst>
            </xdr:cNvPr>
            <xdr:cNvSpPr txBox="1"/>
          </xdr:nvSpPr>
          <xdr:spPr>
            <a:xfrm>
              <a:off x="10530840" y="3265170"/>
              <a:ext cx="929640" cy="3113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400" b="0"/>
                <a:t>P</a:t>
              </a:r>
              <a14:m>
                <m:oMath xmlns:m="http://schemas.openxmlformats.org/officeDocument/2006/math">
                  <m:r>
                    <a:rPr lang="es-MX" sz="14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4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𝜌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𝑄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𝑔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∙∆</m:t>
                      </m:r>
                      <m:r>
                        <a:rPr lang="es-MX" sz="14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𝐻</m:t>
                      </m:r>
                    </m:num>
                    <m:den>
                      <m:r>
                        <a:rPr lang="es-MX" sz="1400" b="0" i="1">
                          <a:latin typeface="Cambria Math" panose="02040503050406030204" pitchFamily="18" charset="0"/>
                        </a:rPr>
                        <m:t>𝑛</m:t>
                      </m:r>
                    </m:den>
                  </m:f>
                </m:oMath>
              </a14:m>
              <a:endParaRPr lang="en-US" sz="14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E5E23AE3-2AE2-4E7A-83D1-B2E0AA6AB913}"/>
                </a:ext>
              </a:extLst>
            </xdr:cNvPr>
            <xdr:cNvSpPr txBox="1"/>
          </xdr:nvSpPr>
          <xdr:spPr>
            <a:xfrm>
              <a:off x="10530840" y="3265170"/>
              <a:ext cx="929640" cy="31130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/>
                <a:t>P</a:t>
              </a:r>
              <a:r>
                <a:rPr lang="es-MX" sz="1400" b="0" i="0">
                  <a:latin typeface="Cambria Math" panose="02040503050406030204" pitchFamily="18" charset="0"/>
                </a:rPr>
                <a:t>=(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𝜌∙𝑄∙𝑔∙∆𝐻)/</a:t>
              </a:r>
              <a:r>
                <a:rPr lang="es-MX" sz="1400" b="0" i="0">
                  <a:latin typeface="Cambria Math" panose="02040503050406030204" pitchFamily="18" charset="0"/>
                </a:rPr>
                <a:t>𝑛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17</xdr:col>
      <xdr:colOff>571500</xdr:colOff>
      <xdr:row>10</xdr:row>
      <xdr:rowOff>186690</xdr:rowOff>
    </xdr:from>
    <xdr:ext cx="1058110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FC09375-C568-4260-9EAC-6123120CF5F2}"/>
                </a:ext>
              </a:extLst>
            </xdr:cNvPr>
            <xdr:cNvSpPr txBox="1"/>
          </xdr:nvSpPr>
          <xdr:spPr>
            <a:xfrm>
              <a:off x="11666220" y="3204210"/>
              <a:ext cx="105811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𝑎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𝑁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32.2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∙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𝐾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FC09375-C568-4260-9EAC-6123120CF5F2}"/>
                </a:ext>
              </a:extLst>
            </xdr:cNvPr>
            <xdr:cNvSpPr txBox="1"/>
          </xdr:nvSpPr>
          <xdr:spPr>
            <a:xfrm>
              <a:off x="11666220" y="3204210"/>
              <a:ext cx="105811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𝐻_𝑎=(𝐿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∙𝑉∙𝑁∙𝐶)/(</a:t>
              </a:r>
              <a:r>
                <a:rPr lang="es-MX" sz="1100" b="0" i="0">
                  <a:latin typeface="Cambria Math" panose="02040503050406030204" pitchFamily="18" charset="0"/>
                </a:rPr>
                <a:t>32.2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∙𝐾)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68580</xdr:colOff>
      <xdr:row>11</xdr:row>
      <xdr:rowOff>160020</xdr:rowOff>
    </xdr:from>
    <xdr:ext cx="1320105" cy="78124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B5B69B7-A114-47C7-AE70-9C8340522D66}"/>
            </a:ext>
          </a:extLst>
        </xdr:cNvPr>
        <xdr:cNvSpPr txBox="1"/>
      </xdr:nvSpPr>
      <xdr:spPr>
        <a:xfrm>
          <a:off x="6286500" y="3543300"/>
          <a:ext cx="132010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Phhp in hp</a:t>
          </a:r>
        </a:p>
        <a:p>
          <a:r>
            <a:rPr lang="en-US" sz="1100"/>
            <a:t>qd flow rate in BPD </a:t>
          </a:r>
          <a:br>
            <a:rPr lang="en-US" sz="1100"/>
          </a:br>
          <a:r>
            <a:rPr lang="en-US" sz="1100"/>
            <a:t>Pd in psi </a:t>
          </a:r>
        </a:p>
      </xdr:txBody>
    </xdr:sp>
    <xdr:clientData/>
  </xdr:oneCellAnchor>
  <xdr:oneCellAnchor>
    <xdr:from>
      <xdr:col>12</xdr:col>
      <xdr:colOff>266700</xdr:colOff>
      <xdr:row>11</xdr:row>
      <xdr:rowOff>289560</xdr:rowOff>
    </xdr:from>
    <xdr:ext cx="798424" cy="60901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4696DF0-3D87-435C-88C7-32E043546CA1}"/>
            </a:ext>
          </a:extLst>
        </xdr:cNvPr>
        <xdr:cNvSpPr txBox="1"/>
      </xdr:nvSpPr>
      <xdr:spPr>
        <a:xfrm>
          <a:off x="8313420" y="3672840"/>
          <a:ext cx="798424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Pbhp</a:t>
          </a:r>
          <a:r>
            <a:rPr lang="en-US" sz="1100" baseline="0"/>
            <a:t> in hp</a:t>
          </a:r>
        </a:p>
        <a:p>
          <a:r>
            <a:rPr lang="en-US" sz="1100" baseline="0"/>
            <a:t>Phhp in hp</a:t>
          </a:r>
          <a:endParaRPr lang="en-US" sz="1100"/>
        </a:p>
      </xdr:txBody>
    </xdr:sp>
    <xdr:clientData/>
  </xdr:oneCellAnchor>
  <xdr:oneCellAnchor>
    <xdr:from>
      <xdr:col>15</xdr:col>
      <xdr:colOff>541020</xdr:colOff>
      <xdr:row>11</xdr:row>
      <xdr:rowOff>297180</xdr:rowOff>
    </xdr:from>
    <xdr:ext cx="978088" cy="12979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07B7787-D18D-425B-A571-F66E0CB86B17}"/>
            </a:ext>
          </a:extLst>
        </xdr:cNvPr>
        <xdr:cNvSpPr txBox="1"/>
      </xdr:nvSpPr>
      <xdr:spPr>
        <a:xfrm>
          <a:off x="10416540" y="3680460"/>
          <a:ext cx="978088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P</a:t>
          </a:r>
          <a:r>
            <a:rPr lang="en-US" sz="1100" baseline="0"/>
            <a:t> in W</a:t>
          </a:r>
        </a:p>
        <a:p>
          <a:r>
            <a:rPr lang="en-US" sz="1100" baseline="0"/>
            <a:t>rho in kg/m3</a:t>
          </a:r>
        </a:p>
        <a:p>
          <a:r>
            <a:rPr lang="en-US" sz="1100" baseline="0"/>
            <a:t>Q in m3/s</a:t>
          </a:r>
        </a:p>
        <a:p>
          <a:r>
            <a:rPr lang="en-US" sz="1100" baseline="0"/>
            <a:t>g is 9.81 m/s2</a:t>
          </a:r>
        </a:p>
        <a:p>
          <a:r>
            <a:rPr lang="en-US" sz="1100" baseline="0"/>
            <a:t>DH m</a:t>
          </a:r>
        </a:p>
        <a:p>
          <a:r>
            <a:rPr lang="en-US" sz="1100" baseline="0"/>
            <a:t>n efficiency</a:t>
          </a:r>
          <a:endParaRPr lang="en-US" sz="1100"/>
        </a:p>
      </xdr:txBody>
    </xdr:sp>
    <xdr:clientData/>
  </xdr:oneCellAnchor>
  <xdr:oneCellAnchor>
    <xdr:from>
      <xdr:col>18</xdr:col>
      <xdr:colOff>182880</xdr:colOff>
      <xdr:row>12</xdr:row>
      <xdr:rowOff>205740</xdr:rowOff>
    </xdr:from>
    <xdr:ext cx="2347694" cy="12979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62D5322-3FEF-4851-9163-DFACE334C9FC}"/>
            </a:ext>
          </a:extLst>
        </xdr:cNvPr>
        <xdr:cNvSpPr txBox="1"/>
      </xdr:nvSpPr>
      <xdr:spPr>
        <a:xfrm>
          <a:off x="11887200" y="3954780"/>
          <a:ext cx="2347694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Where:</a:t>
          </a:r>
          <a:br>
            <a:rPr lang="en-US" sz="1100"/>
          </a:br>
          <a:r>
            <a:rPr lang="en-US" sz="1100"/>
            <a:t>Ha</a:t>
          </a:r>
          <a:r>
            <a:rPr lang="en-US" sz="1100" baseline="0"/>
            <a:t> in ft</a:t>
          </a:r>
        </a:p>
        <a:p>
          <a:r>
            <a:rPr lang="en-US" sz="1100"/>
            <a:t>L of suction p in ft</a:t>
          </a:r>
        </a:p>
        <a:p>
          <a:r>
            <a:rPr lang="en-US" sz="1100"/>
            <a:t>V mean velocity of flow in suction ft/s</a:t>
          </a:r>
        </a:p>
        <a:p>
          <a:r>
            <a:rPr lang="en-US" sz="1100"/>
            <a:t>N rpm of pump</a:t>
          </a:r>
        </a:p>
        <a:p>
          <a:r>
            <a:rPr lang="en-US" sz="1100"/>
            <a:t>C cte 0.066 for Tx-125</a:t>
          </a:r>
        </a:p>
        <a:p>
          <a:r>
            <a:rPr lang="en-US" sz="1100"/>
            <a:t>K cte 1.5 for water</a:t>
          </a:r>
        </a:p>
      </xdr:txBody>
    </xdr:sp>
    <xdr:clientData/>
  </xdr:oneCellAnchor>
  <xdr:oneCellAnchor>
    <xdr:from>
      <xdr:col>20</xdr:col>
      <xdr:colOff>182880</xdr:colOff>
      <xdr:row>10</xdr:row>
      <xdr:rowOff>121920</xdr:rowOff>
    </xdr:from>
    <xdr:ext cx="562141" cy="317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B396558-F08D-4143-89F3-B9F1FDC6FC81}"/>
                </a:ext>
              </a:extLst>
            </xdr:cNvPr>
            <xdr:cNvSpPr txBox="1"/>
          </xdr:nvSpPr>
          <xdr:spPr>
            <a:xfrm>
              <a:off x="13106400" y="3139440"/>
              <a:ext cx="562141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𝑉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𝑄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𝐷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4B396558-F08D-4143-89F3-B9F1FDC6FC81}"/>
                </a:ext>
              </a:extLst>
            </xdr:cNvPr>
            <xdr:cNvSpPr txBox="1"/>
          </xdr:nvSpPr>
          <xdr:spPr>
            <a:xfrm>
              <a:off x="13106400" y="3139440"/>
              <a:ext cx="562141" cy="317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𝑉=𝑄/(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𝜋𝐷^2 )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134620</xdr:colOff>
      <xdr:row>3</xdr:row>
      <xdr:rowOff>288290</xdr:rowOff>
    </xdr:from>
    <xdr:ext cx="4061460" cy="3861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469C0FB4-C49E-456F-978F-67D1475CD893}"/>
                </a:ext>
              </a:extLst>
            </xdr:cNvPr>
            <xdr:cNvSpPr txBox="1"/>
          </xdr:nvSpPr>
          <xdr:spPr>
            <a:xfrm>
              <a:off x="14618970" y="1024890"/>
              <a:ext cx="4061460" cy="386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𝐹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𝑍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es-MX" sz="2400" b="0" i="1">
                        <a:latin typeface="Cambria Math" panose="02040503050406030204" pitchFamily="18" charset="0"/>
                      </a:rPr>
                      <m:t>−</m:t>
                    </m:r>
                    <m:sSub>
                      <m:sSub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𝐿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</m:oMath>
                </m:oMathPara>
              </a14:m>
              <a:endParaRPr lang="en-US" sz="24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469C0FB4-C49E-456F-978F-67D1475CD893}"/>
                </a:ext>
              </a:extLst>
            </xdr:cNvPr>
            <xdr:cNvSpPr txBox="1"/>
          </xdr:nvSpPr>
          <xdr:spPr>
            <a:xfrm>
              <a:off x="14618970" y="1024890"/>
              <a:ext cx="4061460" cy="3861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2400" b="0" i="0">
                  <a:latin typeface="Cambria Math" panose="02040503050406030204" pitchFamily="18" charset="0"/>
                </a:rPr>
                <a:t>𝑐_(𝑃,𝑘) 𝐸_(𝑃,𝑘)=𝑐_(𝐹,𝑘) 𝐸_(𝐹,𝑘)+𝑍_𝑘−𝐶_(𝐿,𝑘)</a:t>
              </a:r>
              <a:endParaRPr lang="en-US" sz="2400"/>
            </a:p>
          </xdr:txBody>
        </xdr:sp>
      </mc:Fallback>
    </mc:AlternateContent>
    <xdr:clientData/>
  </xdr:oneCellAnchor>
  <xdr:oneCellAnchor>
    <xdr:from>
      <xdr:col>20</xdr:col>
      <xdr:colOff>561340</xdr:colOff>
      <xdr:row>10</xdr:row>
      <xdr:rowOff>153953</xdr:rowOff>
    </xdr:from>
    <xdr:ext cx="5882640" cy="8833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79E9C0E-1825-4300-B3C2-BE541D650A61}"/>
                </a:ext>
              </a:extLst>
            </xdr:cNvPr>
            <xdr:cNvSpPr txBox="1"/>
          </xdr:nvSpPr>
          <xdr:spPr>
            <a:xfrm>
              <a:off x="19110396" y="3293675"/>
              <a:ext cx="5882640" cy="8833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𝑍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𝐶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sub>
                        </m:sSub>
                      </m:den>
                    </m:f>
                    <m:r>
                      <a:rPr lang="es-MX" sz="24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2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𝐹</m:t>
                            </m:r>
                          </m:sub>
                        </m:sSub>
                        <m:r>
                          <a:rPr lang="es-MX" sz="2400" b="0" i="1">
                            <a:latin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begChr m:val="["/>
                            <m:endChr m:val="]"/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s-MX" sz="24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type m:val="skw"/>
                                    <m:ctrlP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  <m:t>𝑍</m:t>
                                    </m:r>
                                  </m:num>
                                  <m:den>
                                    <m:r>
                                      <a:rPr lang="es-MX" sz="2400" b="0" i="1">
                                        <a:latin typeface="Cambria Math" panose="02040503050406030204" pitchFamily="18" charset="0"/>
                                      </a:rPr>
                                      <m:t>𝑃𝑤𝑟</m:t>
                                    </m:r>
                                  </m:den>
                                </m:f>
                              </m:e>
                            </m:d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×3.6</m:t>
                            </m:r>
                          </m:e>
                        </m:d>
                        <m:r>
                          <a:rPr lang="es-MX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𝐶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2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es-MX" sz="2400" b="0" i="1">
                                <a:latin typeface="Cambria Math" panose="02040503050406030204" pitchFamily="18" charset="0"/>
                              </a:rPr>
                              <m:t>𝑃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24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79E9C0E-1825-4300-B3C2-BE541D650A61}"/>
                </a:ext>
              </a:extLst>
            </xdr:cNvPr>
            <xdr:cNvSpPr txBox="1"/>
          </xdr:nvSpPr>
          <xdr:spPr>
            <a:xfrm>
              <a:off x="19110396" y="3293675"/>
              <a:ext cx="5882640" cy="8833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2400" b="0" i="0">
                  <a:latin typeface="Cambria Math" panose="02040503050406030204" pitchFamily="18" charset="0"/>
                </a:rPr>
                <a:t>𝐸_(𝐹+𝑍−𝐶)/𝐸_𝑃 =(𝐸_𝐹+[(𝑍⁄𝑃𝑤𝑟)</a:t>
              </a:r>
              <a:r>
                <a:rPr lang="es-MX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×3.6]−𝐶_𝐿)/</a:t>
              </a:r>
              <a:r>
                <a:rPr lang="es-MX" sz="2400" b="0" i="0">
                  <a:latin typeface="Cambria Math" panose="02040503050406030204" pitchFamily="18" charset="0"/>
                </a:rPr>
                <a:t>𝐸_𝑃 </a:t>
              </a:r>
              <a:endParaRPr lang="en-US" sz="2400"/>
            </a:p>
          </xdr:txBody>
        </xdr:sp>
      </mc:Fallback>
    </mc:AlternateContent>
    <xdr:clientData/>
  </xdr:oneCellAnchor>
  <xdr:oneCellAnchor>
    <xdr:from>
      <xdr:col>22</xdr:col>
      <xdr:colOff>92710</xdr:colOff>
      <xdr:row>19</xdr:row>
      <xdr:rowOff>49530</xdr:rowOff>
    </xdr:from>
    <xdr:ext cx="3261360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C2D460-F2F7-405C-A663-298938BDDECA}"/>
            </a:ext>
          </a:extLst>
        </xdr:cNvPr>
        <xdr:cNvSpPr txBox="1"/>
      </xdr:nvSpPr>
      <xdr:spPr>
        <a:xfrm>
          <a:off x="15186660" y="4284980"/>
          <a:ext cx="326136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Obtaining exergy equivalent from capex and opex + Cleaning and pumping exergy / Exergy of product</a:t>
          </a:r>
        </a:p>
      </xdr:txBody>
    </xdr:sp>
    <xdr:clientData/>
  </xdr:oneCellAnchor>
  <xdr:oneCellAnchor>
    <xdr:from>
      <xdr:col>21</xdr:col>
      <xdr:colOff>373944</xdr:colOff>
      <xdr:row>22</xdr:row>
      <xdr:rowOff>84666</xdr:rowOff>
    </xdr:from>
    <xdr:ext cx="5882640" cy="5942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6D2A76A-60ED-4E33-A121-6451771543D9}"/>
                </a:ext>
              </a:extLst>
            </xdr:cNvPr>
            <xdr:cNvSpPr txBox="1"/>
          </xdr:nvSpPr>
          <xdr:spPr>
            <a:xfrm>
              <a:off x="19692055" y="5425722"/>
              <a:ext cx="5882640" cy="594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2400" b="0"/>
                <a:t>EROI</a:t>
              </a:r>
              <a14:m>
                <m:oMath xmlns:m="http://schemas.openxmlformats.org/officeDocument/2006/math">
                  <m:r>
                    <a:rPr lang="es-MX" sz="24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24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24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es-MX" sz="2400" b="0" i="1">
                              <a:latin typeface="Cambria Math" panose="02040503050406030204" pitchFamily="18" charset="0"/>
                            </a:rPr>
                            <m:t>𝐸</m:t>
                          </m:r>
                        </m:e>
                        <m:sub>
                          <m:r>
                            <a:rPr lang="es-MX" sz="2400" b="0" i="1">
                              <a:latin typeface="Cambria Math" panose="02040503050406030204" pitchFamily="18" charset="0"/>
                            </a:rPr>
                            <m:t>𝑃</m:t>
                          </m:r>
                        </m:sub>
                      </m:sSub>
                      <m:r>
                        <a:rPr lang="es-MX" sz="2400" b="0" i="1">
                          <a:latin typeface="Cambria Math" panose="02040503050406030204" pitchFamily="18" charset="0"/>
                        </a:rPr>
                        <m:t>−</m:t>
                      </m:r>
                      <m:d>
                        <m:dPr>
                          <m:ctrlPr>
                            <a:rPr lang="es-MX" sz="24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sSub>
                            <m:sSub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e>
                            <m:sub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</m:t>
                              </m:r>
                            </m:sub>
                          </m:s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d>
                            <m:dPr>
                              <m:begChr m:val="["/>
                              <m:endChr m:val="]"/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d>
                                <m:dPr>
                                  <m:ctrlP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dPr>
                                <m:e>
                                  <m:f>
                                    <m:fPr>
                                      <m:type m:val="skw"/>
                                      <m:ctrlP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</m:ctrlPr>
                                    </m:fPr>
                                    <m:num>
                                      <m: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𝑍</m:t>
                                      </m:r>
                                    </m:num>
                                    <m:den>
                                      <m:r>
                                        <a:rPr lang="es-MX" sz="1100" b="0" i="1">
                                          <a:solidFill>
                                            <a:schemeClr val="tx1"/>
                                          </a:solidFill>
                                          <a:effectLst/>
                                          <a:latin typeface="Cambria Math" panose="02040503050406030204" pitchFamily="18" charset="0"/>
                                          <a:ea typeface="+mn-ea"/>
                                          <a:cs typeface="+mn-cs"/>
                                        </a:rPr>
                                        <m:t>𝑃𝑤𝑟</m:t>
                                      </m:r>
                                    </m:den>
                                  </m:f>
                                </m:e>
                              </m:d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×3.6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sSub>
                            <m:sSub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𝐶</m:t>
                              </m:r>
                            </m:e>
                            <m:sub>
                              <m: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sub>
                          </m:sSub>
                        </m:e>
                      </m:d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𝐹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d>
                        <m:dPr>
                          <m:begChr m:val="["/>
                          <m:endChr m:val="]"/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f>
                                <m:fPr>
                                  <m:type m:val="skw"/>
                                  <m:ctrlP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fPr>
                                <m:num>
                                  <m: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𝑍</m:t>
                                  </m:r>
                                </m:num>
                                <m:den>
                                  <m:r>
                                    <a:rPr lang="es-MX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𝑃𝑤𝑟</m:t>
                                  </m:r>
                                </m:den>
                              </m:f>
                            </m:e>
                          </m:d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×3.6</m:t>
                          </m:r>
                        </m:e>
                      </m:d>
                      <m:r>
                        <a:rPr lang="es-MX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𝐿</m:t>
                          </m:r>
                        </m:sub>
                      </m:sSub>
                    </m:den>
                  </m:f>
                </m:oMath>
              </a14:m>
              <a:endParaRPr lang="en-US" sz="24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6D2A76A-60ED-4E33-A121-6451771543D9}"/>
                </a:ext>
              </a:extLst>
            </xdr:cNvPr>
            <xdr:cNvSpPr txBox="1"/>
          </xdr:nvSpPr>
          <xdr:spPr>
            <a:xfrm>
              <a:off x="19692055" y="5425722"/>
              <a:ext cx="5882640" cy="5942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2400" b="0"/>
                <a:t>EROI</a:t>
              </a:r>
              <a:r>
                <a:rPr lang="es-MX" sz="2400" b="0" i="0">
                  <a:latin typeface="Cambria Math" panose="02040503050406030204" pitchFamily="18" charset="0"/>
                </a:rPr>
                <a:t>=(𝐸_𝑃−(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𝐸_𝐹+[(𝑍⁄𝑃𝑤𝑟)×3.6]+𝐶_𝐿 )</a:t>
              </a:r>
              <a:r>
                <a:rPr lang="es-MX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𝐸_𝐹+[(𝑍⁄𝑃𝑤𝑟)×3.6]+𝐶_𝐿</a:t>
              </a:r>
              <a:r>
                <a:rPr lang="es-MX" sz="2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</a:t>
              </a:r>
              <a:endParaRPr lang="en-US" sz="24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220</xdr:row>
      <xdr:rowOff>0</xdr:rowOff>
    </xdr:from>
    <xdr:to>
      <xdr:col>18</xdr:col>
      <xdr:colOff>106680</xdr:colOff>
      <xdr:row>246</xdr:row>
      <xdr:rowOff>168910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DC5592-9F24-4D9A-B600-2D65A672A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248</xdr:row>
      <xdr:rowOff>0</xdr:rowOff>
    </xdr:from>
    <xdr:to>
      <xdr:col>18</xdr:col>
      <xdr:colOff>106680</xdr:colOff>
      <xdr:row>274</xdr:row>
      <xdr:rowOff>168910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12FD202-FD67-4358-BD30-FB2129577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277</xdr:row>
      <xdr:rowOff>0</xdr:rowOff>
    </xdr:from>
    <xdr:to>
      <xdr:col>18</xdr:col>
      <xdr:colOff>106680</xdr:colOff>
      <xdr:row>303</xdr:row>
      <xdr:rowOff>168910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58E4F09-2805-4719-9CD7-C1F476DFF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275166</xdr:colOff>
      <xdr:row>0</xdr:row>
      <xdr:rowOff>74084</xdr:rowOff>
    </xdr:from>
    <xdr:to>
      <xdr:col>19</xdr:col>
      <xdr:colOff>296334</xdr:colOff>
      <xdr:row>21</xdr:row>
      <xdr:rowOff>42334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E162100-3793-4497-B145-7F59EC461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31750</xdr:colOff>
      <xdr:row>22</xdr:row>
      <xdr:rowOff>148167</xdr:rowOff>
    </xdr:from>
    <xdr:to>
      <xdr:col>9</xdr:col>
      <xdr:colOff>412750</xdr:colOff>
      <xdr:row>41</xdr:row>
      <xdr:rowOff>158751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A09EE81-B63A-49D3-AADD-B572D1CA2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148165</xdr:colOff>
      <xdr:row>23</xdr:row>
      <xdr:rowOff>31749</xdr:rowOff>
    </xdr:from>
    <xdr:to>
      <xdr:col>19</xdr:col>
      <xdr:colOff>402167</xdr:colOff>
      <xdr:row>41</xdr:row>
      <xdr:rowOff>148166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FA5905-F7BF-4257-832A-D35A0AD8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104323</xdr:colOff>
      <xdr:row>47</xdr:row>
      <xdr:rowOff>120649</xdr:rowOff>
    </xdr:from>
    <xdr:to>
      <xdr:col>8</xdr:col>
      <xdr:colOff>127000</xdr:colOff>
      <xdr:row>65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1D6965-BD93-4E23-80FE-E907739D80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291799</xdr:colOff>
      <xdr:row>48</xdr:row>
      <xdr:rowOff>81642</xdr:rowOff>
    </xdr:from>
    <xdr:to>
      <xdr:col>19</xdr:col>
      <xdr:colOff>306917</xdr:colOff>
      <xdr:row>66</xdr:row>
      <xdr:rowOff>84666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8F2843D-56B6-422B-BF52-28CE59345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86</xdr:row>
      <xdr:rowOff>89202</xdr:rowOff>
    </xdr:from>
    <xdr:to>
      <xdr:col>9</xdr:col>
      <xdr:colOff>539750</xdr:colOff>
      <xdr:row>104</xdr:row>
      <xdr:rowOff>10583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D6CE48E-52FC-43B0-90A2-928099746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31750</xdr:colOff>
      <xdr:row>66</xdr:row>
      <xdr:rowOff>116416</xdr:rowOff>
    </xdr:from>
    <xdr:to>
      <xdr:col>9</xdr:col>
      <xdr:colOff>296333</xdr:colOff>
      <xdr:row>82</xdr:row>
      <xdr:rowOff>10583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23A4BC5-EB56-4A7A-9A5F-A8931221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370416</xdr:colOff>
      <xdr:row>86</xdr:row>
      <xdr:rowOff>128513</xdr:rowOff>
    </xdr:from>
    <xdr:to>
      <xdr:col>19</xdr:col>
      <xdr:colOff>391584</xdr:colOff>
      <xdr:row>103</xdr:row>
      <xdr:rowOff>31750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491817A-9A77-4E96-846A-5AEE9374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31750</xdr:colOff>
      <xdr:row>106</xdr:row>
      <xdr:rowOff>133046</xdr:rowOff>
    </xdr:from>
    <xdr:to>
      <xdr:col>9</xdr:col>
      <xdr:colOff>412750</xdr:colOff>
      <xdr:row>126</xdr:row>
      <xdr:rowOff>21167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B7697EE-9C47-4217-8286-92FA31171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201085</xdr:colOff>
      <xdr:row>67</xdr:row>
      <xdr:rowOff>116416</xdr:rowOff>
    </xdr:from>
    <xdr:to>
      <xdr:col>19</xdr:col>
      <xdr:colOff>455085</xdr:colOff>
      <xdr:row>84</xdr:row>
      <xdr:rowOff>169332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1AE76A9A-5DE5-4EFC-BC74-16E6C8384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264584</xdr:colOff>
      <xdr:row>107</xdr:row>
      <xdr:rowOff>42334</xdr:rowOff>
    </xdr:from>
    <xdr:to>
      <xdr:col>20</xdr:col>
      <xdr:colOff>95250</xdr:colOff>
      <xdr:row>128</xdr:row>
      <xdr:rowOff>116416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AED3525-E63D-4C65-88BF-5FE20E6DC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333375</xdr:colOff>
      <xdr:row>0</xdr:row>
      <xdr:rowOff>203200</xdr:rowOff>
    </xdr:from>
    <xdr:ext cx="2381806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89625AB-9752-4C77-AC93-0FC65C322DD0}"/>
                </a:ext>
              </a:extLst>
            </xdr:cNvPr>
            <xdr:cNvSpPr txBox="1"/>
          </xdr:nvSpPr>
          <xdr:spPr>
            <a:xfrm>
              <a:off x="8982075" y="203200"/>
              <a:ext cx="238180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sSub>
                                      <m:sSub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𝑟</m:t>
                                        </m:r>
                                      </m:e>
                                      <m:sub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sub>
                                    </m:sSub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𝑟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𝑓</m:t>
                                </m:r>
                              </m:sub>
                            </m:sSub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89625AB-9752-4C77-AC93-0FC65C322DD0}"/>
                </a:ext>
              </a:extLst>
            </xdr:cNvPr>
            <xdr:cNvSpPr txBox="1"/>
          </xdr:nvSpPr>
          <xdr:spPr>
            <a:xfrm>
              <a:off x="8982075" y="203200"/>
              <a:ext cx="2381806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1=1/2−(𝑟_𝑓−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+√(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[(𝑟_𝑓−𝛿)/𝜎^2 −1/2]^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2+(2𝑟_𝑓)/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857250</xdr:colOff>
      <xdr:row>18</xdr:row>
      <xdr:rowOff>19050</xdr:rowOff>
    </xdr:from>
    <xdr:ext cx="1708150" cy="1837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DBAAB3-074A-4E7F-AE3E-C094FC87D0FC}"/>
                </a:ext>
              </a:extLst>
            </xdr:cNvPr>
            <xdr:cNvSpPr txBox="1"/>
          </xdr:nvSpPr>
          <xdr:spPr>
            <a:xfrm>
              <a:off x="7988300" y="325120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A6DBAAB3-074A-4E7F-AE3E-C094FC87D0FC}"/>
                </a:ext>
              </a:extLst>
            </xdr:cNvPr>
            <xdr:cNvSpPr txBox="1"/>
          </xdr:nvSpPr>
          <xdr:spPr>
            <a:xfrm>
              <a:off x="7988300" y="325120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𝐹(𝑉)=𝐴_1 𝑉^(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 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1082675</xdr:colOff>
      <xdr:row>5</xdr:row>
      <xdr:rowOff>127000</xdr:rowOff>
    </xdr:from>
    <xdr:ext cx="744819" cy="35727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53C6BB0-0131-4273-928C-A47BAF5A5FC1}"/>
                </a:ext>
              </a:extLst>
            </xdr:cNvPr>
            <xdr:cNvSpPr txBox="1"/>
          </xdr:nvSpPr>
          <xdr:spPr>
            <a:xfrm>
              <a:off x="7934325" y="952500"/>
              <a:ext cx="744819" cy="3572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∗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𝐼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p>
                                  <m:sSupPr>
                                    <m:ctrlP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𝑉</m:t>
                                    </m:r>
                                  </m:e>
                                  <m:sup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∗</m:t>
                                    </m:r>
                                  </m:sup>
                                </m:sSup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553C6BB0-0131-4273-928C-A47BAF5A5FC1}"/>
                </a:ext>
              </a:extLst>
            </xdr:cNvPr>
            <xdr:cNvSpPr txBox="1"/>
          </xdr:nvSpPr>
          <xdr:spPr>
            <a:xfrm>
              <a:off x="7934325" y="952500"/>
              <a:ext cx="744819" cy="3572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1=(𝑉^∗−𝐼)/(𝑉^∗ )^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 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952500</xdr:colOff>
      <xdr:row>9</xdr:row>
      <xdr:rowOff>114300</xdr:rowOff>
    </xdr:from>
    <xdr:ext cx="1165063" cy="42043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24673784-80CD-42A9-81B1-310972A4B1FF}"/>
                </a:ext>
              </a:extLst>
            </xdr:cNvPr>
            <xdr:cNvSpPr txBox="1"/>
          </xdr:nvSpPr>
          <xdr:spPr>
            <a:xfrm>
              <a:off x="8083550" y="1676400"/>
              <a:ext cx="1165063" cy="42043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es-MX" sz="1100" b="0" i="1">
                                        <a:latin typeface="Cambria Math" panose="02040503050406030204" pitchFamily="18" charset="0"/>
                                      </a:rPr>
                                      <m:t>1</m:t>
                                    </m:r>
                                  </m:sub>
                                </m:s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−1</m:t>
                                </m:r>
                              </m:e>
                            </m:d>
                          </m:e>
                          <m:sup>
                            <m:sSubSup>
                              <m:sSub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  <m:sup/>
                            </m:sSub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</m:t>
                            </m:r>
                          </m:sup>
                        </m:sSup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sup>
                        </m:sSup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24673784-80CD-42A9-81B1-310972A4B1FF}"/>
                </a:ext>
              </a:extLst>
            </xdr:cNvPr>
            <xdr:cNvSpPr txBox="1"/>
          </xdr:nvSpPr>
          <xdr:spPr>
            <a:xfrm>
              <a:off x="8083550" y="1676400"/>
              <a:ext cx="1165063" cy="42043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1^ 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−1)/(𝛽^𝛽 𝐼^(𝛽−1)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57150</xdr:colOff>
      <xdr:row>14</xdr:row>
      <xdr:rowOff>12700</xdr:rowOff>
    </xdr:from>
    <xdr:ext cx="833626" cy="3499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F427525-9CE0-4F2D-B5D3-15AA231DF60B}"/>
                </a:ext>
              </a:extLst>
            </xdr:cNvPr>
            <xdr:cNvSpPr txBox="1"/>
          </xdr:nvSpPr>
          <xdr:spPr>
            <a:xfrm>
              <a:off x="8324850" y="2508250"/>
              <a:ext cx="833626" cy="3499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𝐼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F427525-9CE0-4F2D-B5D3-15AA231DF60B}"/>
                </a:ext>
              </a:extLst>
            </xdr:cNvPr>
            <xdr:cNvSpPr txBox="1"/>
          </xdr:nvSpPr>
          <xdr:spPr>
            <a:xfrm>
              <a:off x="8324850" y="2508250"/>
              <a:ext cx="833626" cy="3499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𝑉^∗=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 𝐼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428625</xdr:colOff>
      <xdr:row>4</xdr:row>
      <xdr:rowOff>25400</xdr:rowOff>
    </xdr:from>
    <xdr:ext cx="807016" cy="31579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D2D6282B-06B2-4A4D-AB67-F45BC622F993}"/>
                </a:ext>
              </a:extLst>
            </xdr:cNvPr>
            <xdr:cNvSpPr txBox="1"/>
          </xdr:nvSpPr>
          <xdr:spPr>
            <a:xfrm>
              <a:off x="12220575" y="895350"/>
              <a:ext cx="80701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𝛿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𝑤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𝑡</m:t>
                            </m:r>
                          </m:sub>
                        </m:sSub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𝑉𝑡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D2D6282B-06B2-4A4D-AB67-F45BC622F993}"/>
                </a:ext>
              </a:extLst>
            </xdr:cNvPr>
            <xdr:cNvSpPr txBox="1"/>
          </xdr:nvSpPr>
          <xdr:spPr>
            <a:xfrm>
              <a:off x="12220575" y="895350"/>
              <a:ext cx="807016" cy="31579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=𝑤 (𝜋−𝑉_𝑡)/𝑉𝑡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485775</xdr:colOff>
      <xdr:row>7</xdr:row>
      <xdr:rowOff>95250</xdr:rowOff>
    </xdr:from>
    <xdr:ext cx="728597" cy="2428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60CCA156-92F5-446C-A15F-4FA2AD37FECC}"/>
                </a:ext>
              </a:extLst>
            </xdr:cNvPr>
            <xdr:cNvSpPr txBox="1"/>
          </xdr:nvSpPr>
          <xdr:spPr>
            <a:xfrm>
              <a:off x="12277725" y="1517650"/>
              <a:ext cx="728597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>
                  <a:ea typeface="Cambria Math" panose="02040503050406030204" pitchFamily="18" charset="0"/>
                </a:rPr>
                <a:t>w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  <a:ea typeface="Cambria Math" panose="02040503050406030204" pitchFamily="18" charset="0"/>
                    </a:rPr>
                    <m:t>=</m:t>
                  </m:r>
                  <m:nary>
                    <m:naryPr>
                      <m:chr m:val="∑"/>
                      <m:ctrlP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𝑡</m:t>
                      </m:r>
                      <m: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=1</m:t>
                      </m:r>
                    </m:sub>
                    <m:sup>
                      <m:r>
                        <a:rPr lang="es-MX" sz="11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𝑁</m:t>
                      </m:r>
                    </m:sup>
                    <m:e>
                      <m:f>
                        <m:fPr>
                          <m:ctrlP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𝑑</m:t>
                          </m:r>
                          <m:sSub>
                            <m:sSubPr>
                              <m:ctrlP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sSubPr>
                            <m:e>
                              <m: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𝐵</m:t>
                              </m:r>
                            </m:e>
                            <m:sub>
                              <m:r>
                                <a:rPr lang="es-MX" sz="1100" b="0" i="1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𝑡</m:t>
                              </m:r>
                            </m:sub>
                          </m:sSub>
                        </m:num>
                        <m:den>
                          <m:r>
                            <a:rPr lang="es-MX" sz="11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𝐵</m:t>
                          </m:r>
                        </m:den>
                      </m:f>
                    </m:e>
                  </m:nary>
                </m:oMath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60CCA156-92F5-446C-A15F-4FA2AD37FECC}"/>
                </a:ext>
              </a:extLst>
            </xdr:cNvPr>
            <xdr:cNvSpPr txBox="1"/>
          </xdr:nvSpPr>
          <xdr:spPr>
            <a:xfrm>
              <a:off x="12277725" y="1517650"/>
              <a:ext cx="728597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>
                  <a:ea typeface="Cambria Math" panose="02040503050406030204" pitchFamily="18" charset="0"/>
                </a:rPr>
                <a:t>w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=∑24_(𝑡=1)^𝑁▒(𝑑𝐵_𝑡)/𝐵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232833</xdr:colOff>
      <xdr:row>18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DB8E59-55FB-4824-9AA0-F41FE8176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179916</xdr:colOff>
      <xdr:row>0</xdr:row>
      <xdr:rowOff>84665</xdr:rowOff>
    </xdr:from>
    <xdr:to>
      <xdr:col>18</xdr:col>
      <xdr:colOff>497415</xdr:colOff>
      <xdr:row>18</xdr:row>
      <xdr:rowOff>52916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1C58C3-375F-461C-AA96-44650F866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19</xdr:row>
      <xdr:rowOff>105833</xdr:rowOff>
    </xdr:from>
    <xdr:to>
      <xdr:col>9</xdr:col>
      <xdr:colOff>412751</xdr:colOff>
      <xdr:row>38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AB255-8316-41CA-BAF8-E4ECDEF1B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377825</xdr:colOff>
      <xdr:row>6</xdr:row>
      <xdr:rowOff>88900</xdr:rowOff>
    </xdr:from>
    <xdr:ext cx="132895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E7081D5-81FC-4FF8-B6C7-71B0CF2ED3F4}"/>
                </a:ext>
              </a:extLst>
            </xdr:cNvPr>
            <xdr:cNvSpPr txBox="1"/>
          </xdr:nvSpPr>
          <xdr:spPr>
            <a:xfrm>
              <a:off x="3667125" y="1282700"/>
              <a:ext cx="132895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ⅆ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𝜇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𝑃𝑑𝑡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𝑑𝑧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E7081D5-81FC-4FF8-B6C7-71B0CF2ED3F4}"/>
                </a:ext>
              </a:extLst>
            </xdr:cNvPr>
            <xdr:cNvSpPr txBox="1"/>
          </xdr:nvSpPr>
          <xdr:spPr>
            <a:xfrm>
              <a:off x="3667125" y="1282700"/>
              <a:ext cx="132895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ⅆ𝑃=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𝜇_</a:t>
              </a:r>
              <a:r>
                <a:rPr lang="es-MX" sz="1100" b="0" i="0">
                  <a:latin typeface="Cambria Math" panose="02040503050406030204" pitchFamily="18" charset="0"/>
                </a:rPr>
                <a:t>𝑃 𝑃𝑑𝑡+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es-MX" sz="1100" b="0" i="0">
                  <a:latin typeface="Cambria Math" panose="02040503050406030204" pitchFamily="18" charset="0"/>
                </a:rPr>
                <a:t>𝑃 𝑃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𝑑𝑧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42333</xdr:colOff>
      <xdr:row>19</xdr:row>
      <xdr:rowOff>78318</xdr:rowOff>
    </xdr:from>
    <xdr:to>
      <xdr:col>9</xdr:col>
      <xdr:colOff>359834</xdr:colOff>
      <xdr:row>33</xdr:row>
      <xdr:rowOff>105834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A2AB3D-2FFF-4CAD-9A6F-CA4E740E4A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2</xdr:row>
      <xdr:rowOff>0</xdr:rowOff>
    </xdr:from>
    <xdr:to>
      <xdr:col>9</xdr:col>
      <xdr:colOff>412751</xdr:colOff>
      <xdr:row>17</xdr:row>
      <xdr:rowOff>105833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759316-A522-4A56-830C-01565D389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158750</xdr:colOff>
      <xdr:row>2</xdr:row>
      <xdr:rowOff>21167</xdr:rowOff>
    </xdr:from>
    <xdr:to>
      <xdr:col>19</xdr:col>
      <xdr:colOff>409576</xdr:colOff>
      <xdr:row>17</xdr:row>
      <xdr:rowOff>84667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558868-1482-4A78-B489-4DE0E547E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11654</xdr:colOff>
      <xdr:row>36</xdr:row>
      <xdr:rowOff>23287</xdr:rowOff>
    </xdr:from>
    <xdr:to>
      <xdr:col>12</xdr:col>
      <xdr:colOff>260362</xdr:colOff>
      <xdr:row>56</xdr:row>
      <xdr:rowOff>42338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50828979-DD84-400A-B2F0-5A669D0418B7}"/>
            </a:ext>
          </a:extLst>
        </xdr:cNvPr>
        <xdr:cNvGrpSpPr/>
      </xdr:nvGrpSpPr>
      <xdr:grpSpPr>
        <a:xfrm>
          <a:off x="11654" y="6719651"/>
          <a:ext cx="7591617" cy="3713596"/>
          <a:chOff x="466725" y="12355514"/>
          <a:chExt cx="7580313" cy="36703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7" name="Chart 6">
                <a:extLst>
                  <a:ext uri="{FF2B5EF4-FFF2-40B4-BE49-F238E27FC236}">
                    <a16:creationId xmlns:a16="http://schemas.microsoft.com/office/drawing/2014/main" id="{792AA43B-4CEF-4419-96AE-B45AC0724106}"/>
                  </a:ext>
                </a:extLst>
              </xdr:cNvPr>
              <xdr:cNvGraphicFramePr/>
            </xdr:nvGraphicFramePr>
            <xdr:xfrm>
              <a:off x="466725" y="12355514"/>
              <a:ext cx="7580313" cy="36703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4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66725" y="12355514"/>
                <a:ext cx="7580313" cy="36703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US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334CB2-5A31-4AAF-90BE-2D4109A57D5D}"/>
              </a:ext>
            </a:extLst>
          </xdr:cNvPr>
          <xdr:cNvSpPr txBox="1"/>
        </xdr:nvSpPr>
        <xdr:spPr>
          <a:xfrm>
            <a:off x="1261775" y="1546785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E588D275-B5FD-490E-88DB-42792C80AC53}"/>
              </a:ext>
            </a:extLst>
          </xdr:cNvPr>
          <xdr:cNvSpPr txBox="1"/>
        </xdr:nvSpPr>
        <xdr:spPr>
          <a:xfrm>
            <a:off x="1635992" y="1546150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3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FF950AF-2BD2-441C-873F-C3F944F4E66F}"/>
              </a:ext>
            </a:extLst>
          </xdr:cNvPr>
          <xdr:cNvSpPr txBox="1"/>
        </xdr:nvSpPr>
        <xdr:spPr>
          <a:xfrm>
            <a:off x="1974129" y="15461501"/>
            <a:ext cx="28733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4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48DD265-797D-44D5-A0ED-D4FAC471E823}"/>
              </a:ext>
            </a:extLst>
          </xdr:cNvPr>
          <xdr:cNvSpPr txBox="1"/>
        </xdr:nvSpPr>
        <xdr:spPr>
          <a:xfrm>
            <a:off x="2331461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E7EE4DD1-DE1A-451D-BD74-70A06E7EEE94}"/>
              </a:ext>
            </a:extLst>
          </xdr:cNvPr>
          <xdr:cNvSpPr txBox="1"/>
        </xdr:nvSpPr>
        <xdr:spPr>
          <a:xfrm>
            <a:off x="2699616" y="15461501"/>
            <a:ext cx="28733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6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FF63D028-316F-42BE-BEE2-08B646D1FEF2}"/>
              </a:ext>
            </a:extLst>
          </xdr:cNvPr>
          <xdr:cNvSpPr txBox="1"/>
        </xdr:nvSpPr>
        <xdr:spPr>
          <a:xfrm>
            <a:off x="3037754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7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2EAF52B-33DB-4C44-91B3-88C30CB571E0}"/>
              </a:ext>
            </a:extLst>
          </xdr:cNvPr>
          <xdr:cNvSpPr txBox="1"/>
        </xdr:nvSpPr>
        <xdr:spPr>
          <a:xfrm>
            <a:off x="3374303" y="15461501"/>
            <a:ext cx="28733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8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6C38A8BA-8674-4D70-AAB2-07DAC1619AF6}"/>
              </a:ext>
            </a:extLst>
          </xdr:cNvPr>
          <xdr:cNvSpPr txBox="1"/>
        </xdr:nvSpPr>
        <xdr:spPr>
          <a:xfrm>
            <a:off x="3750397" y="15461501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9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33D70E2E-D5AC-43A8-801A-3359E6F25C5B}"/>
              </a:ext>
            </a:extLst>
          </xdr:cNvPr>
          <xdr:cNvSpPr txBox="1"/>
        </xdr:nvSpPr>
        <xdr:spPr>
          <a:xfrm>
            <a:off x="4048847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10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AE2EB03-68BD-4B7D-B522-898C1295AAA3}"/>
              </a:ext>
            </a:extLst>
          </xdr:cNvPr>
          <xdr:cNvSpPr txBox="1"/>
        </xdr:nvSpPr>
        <xdr:spPr>
          <a:xfrm>
            <a:off x="4424941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11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43C0A8C-2877-49A3-A903-DC30019B1CE1}"/>
              </a:ext>
            </a:extLst>
          </xdr:cNvPr>
          <xdr:cNvSpPr txBox="1"/>
        </xdr:nvSpPr>
        <xdr:spPr>
          <a:xfrm>
            <a:off x="4769428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12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1EFCFBAE-6197-444F-BCCE-36A417264686}"/>
              </a:ext>
            </a:extLst>
          </xdr:cNvPr>
          <xdr:cNvSpPr txBox="1"/>
        </xdr:nvSpPr>
        <xdr:spPr>
          <a:xfrm>
            <a:off x="5133398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13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CE5E2E5D-904A-4051-9A7B-B43B93B72560}"/>
              </a:ext>
            </a:extLst>
          </xdr:cNvPr>
          <xdr:cNvSpPr txBox="1"/>
        </xdr:nvSpPr>
        <xdr:spPr>
          <a:xfrm>
            <a:off x="5486256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14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6E127CAB-4A0B-49B2-9814-6E9B49B02C7B}"/>
              </a:ext>
            </a:extLst>
          </xdr:cNvPr>
          <xdr:cNvSpPr txBox="1"/>
        </xdr:nvSpPr>
        <xdr:spPr>
          <a:xfrm>
            <a:off x="5829156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15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CEC87163-F16D-4D2A-9DAF-DFC00ED7B76E}"/>
              </a:ext>
            </a:extLst>
          </xdr:cNvPr>
          <xdr:cNvSpPr txBox="1"/>
        </xdr:nvSpPr>
        <xdr:spPr>
          <a:xfrm>
            <a:off x="6194714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16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B36BFA5-B714-4390-A5FC-367F680B80BD}"/>
              </a:ext>
            </a:extLst>
          </xdr:cNvPr>
          <xdr:cNvSpPr txBox="1"/>
        </xdr:nvSpPr>
        <xdr:spPr>
          <a:xfrm>
            <a:off x="6567054" y="1546150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17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48FD5A06-7550-48CC-944A-666A462EB003}"/>
              </a:ext>
            </a:extLst>
          </xdr:cNvPr>
          <xdr:cNvSpPr txBox="1"/>
        </xdr:nvSpPr>
        <xdr:spPr>
          <a:xfrm>
            <a:off x="6898843" y="15461501"/>
            <a:ext cx="35560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18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E2D8DB41-ADA1-446D-95D8-DB5B158830AE}"/>
              </a:ext>
            </a:extLst>
          </xdr:cNvPr>
          <xdr:cNvSpPr txBox="1"/>
        </xdr:nvSpPr>
        <xdr:spPr>
          <a:xfrm>
            <a:off x="7254442" y="15461501"/>
            <a:ext cx="357187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19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F800945B-1CF0-4ACA-8BA3-64A40B75731D}"/>
              </a:ext>
            </a:extLst>
          </xdr:cNvPr>
          <xdr:cNvSpPr txBox="1"/>
        </xdr:nvSpPr>
        <xdr:spPr>
          <a:xfrm>
            <a:off x="7617980" y="15467851"/>
            <a:ext cx="357188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20</a:t>
            </a:r>
          </a:p>
        </xdr:txBody>
      </xdr:sp>
    </xdr:grpSp>
    <xdr:clientData/>
  </xdr:twoCellAnchor>
  <xdr:twoCellAnchor>
    <xdr:from>
      <xdr:col>0</xdr:col>
      <xdr:colOff>10583</xdr:colOff>
      <xdr:row>56</xdr:row>
      <xdr:rowOff>133349</xdr:rowOff>
    </xdr:from>
    <xdr:to>
      <xdr:col>9</xdr:col>
      <xdr:colOff>391583</xdr:colOff>
      <xdr:row>72</xdr:row>
      <xdr:rowOff>52916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612CFCB-8CB1-44CA-9C9D-2248E0F23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68795</xdr:colOff>
      <xdr:row>17</xdr:row>
      <xdr:rowOff>158750</xdr:rowOff>
    </xdr:from>
    <xdr:to>
      <xdr:col>19</xdr:col>
      <xdr:colOff>455084</xdr:colOff>
      <xdr:row>34</xdr:row>
      <xdr:rowOff>164587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F48C647-F2FE-4069-918F-CC2F32BF0CC1}"/>
            </a:ext>
          </a:extLst>
        </xdr:cNvPr>
        <xdr:cNvGrpSpPr/>
      </xdr:nvGrpSpPr>
      <xdr:grpSpPr>
        <a:xfrm>
          <a:off x="6187886" y="3345295"/>
          <a:ext cx="5893471" cy="3146201"/>
          <a:chOff x="9315362" y="12333016"/>
          <a:chExt cx="7578725" cy="3670300"/>
        </a:xfrm>
      </xdr:grpSpPr>
      <mc:AlternateContent xmlns:mc="http://schemas.openxmlformats.org/markup-compatibility/2006">
        <mc:Choice xmlns:cx1="http://schemas.microsoft.com/office/drawing/2015/9/8/chartex" Requires="cx1">
          <xdr:graphicFrame macro="">
            <xdr:nvGraphicFramePr>
              <xdr:cNvPr id="28" name="Chart 27">
                <a:extLst>
                  <a:ext uri="{FF2B5EF4-FFF2-40B4-BE49-F238E27FC236}">
                    <a16:creationId xmlns:a16="http://schemas.microsoft.com/office/drawing/2014/main" id="{4AE45310-95CA-4288-A42E-3DC99763F965}"/>
                  </a:ext>
                </a:extLst>
              </xdr:cNvPr>
              <xdr:cNvGraphicFramePr/>
            </xdr:nvGraphicFramePr>
            <xdr:xfrm>
              <a:off x="9315362" y="12333016"/>
              <a:ext cx="7578725" cy="3670300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6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9315362" y="12333016"/>
                <a:ext cx="7578725" cy="36703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n-US" sz="1100"/>
                  <a:t>This chart isn't available in your version of Excel.
Editing this shape or saving this workbook into a different file format will permanently break the chart.</a:t>
                </a:r>
              </a:p>
            </xdr:txBody>
          </xdr:sp>
        </mc:Fallback>
      </mc:AlternateContent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436BEDE1-3B43-4E7E-BD8D-2CE300C82B8D}"/>
              </a:ext>
            </a:extLst>
          </xdr:cNvPr>
          <xdr:cNvSpPr txBox="1"/>
        </xdr:nvSpPr>
        <xdr:spPr>
          <a:xfrm>
            <a:off x="11441003" y="15560675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4A72B009-2CC3-4DE3-B73D-22963FCA4FB3}"/>
              </a:ext>
            </a:extLst>
          </xdr:cNvPr>
          <xdr:cNvSpPr txBox="1"/>
        </xdr:nvSpPr>
        <xdr:spPr>
          <a:xfrm>
            <a:off x="13045966" y="15560675"/>
            <a:ext cx="401393" cy="296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10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65AA3164-108C-4EED-896E-7E8328465A30}"/>
              </a:ext>
            </a:extLst>
          </xdr:cNvPr>
          <xdr:cNvSpPr txBox="1"/>
        </xdr:nvSpPr>
        <xdr:spPr>
          <a:xfrm>
            <a:off x="14764511" y="15560675"/>
            <a:ext cx="392642" cy="2962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15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6D66E8DA-8D15-442C-9A32-5BAFB33154E7}"/>
              </a:ext>
            </a:extLst>
          </xdr:cNvPr>
          <xdr:cNvSpPr txBox="1"/>
        </xdr:nvSpPr>
        <xdr:spPr>
          <a:xfrm>
            <a:off x="16408704" y="15552763"/>
            <a:ext cx="444672" cy="3168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20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F898F79C-F281-4FDB-B5F7-6FB05A0EF5F3}"/>
              </a:ext>
            </a:extLst>
          </xdr:cNvPr>
          <xdr:cNvSpPr txBox="1"/>
        </xdr:nvSpPr>
        <xdr:spPr>
          <a:xfrm>
            <a:off x="10081798" y="15547999"/>
            <a:ext cx="285750" cy="339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1</a:t>
            </a:r>
          </a:p>
        </xdr:txBody>
      </xdr:sp>
    </xdr:grp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0.44038</cdr:x>
      <cdr:y>0.04294</cdr:y>
    </cdr:from>
    <cdr:to>
      <cdr:x>0.44125</cdr:x>
      <cdr:y>0.82729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D09714C-C40D-4FD9-B30F-18FE46158A33}"/>
            </a:ext>
          </a:extLst>
        </cdr:cNvPr>
        <cdr:cNvCxnSpPr/>
      </cdr:nvCxnSpPr>
      <cdr:spPr>
        <a:xfrm xmlns:a="http://schemas.openxmlformats.org/drawingml/2006/main" flipH="1">
          <a:off x="2593047" y="123475"/>
          <a:ext cx="5123" cy="225516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0.44616</cdr:x>
      <cdr:y>0.09434</cdr:y>
    </cdr:from>
    <cdr:to>
      <cdr:x>0.56231</cdr:x>
      <cdr:y>0.18651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EC39E57-8A0F-41F6-B9C5-9F21470A82A6}"/>
            </a:ext>
          </a:extLst>
        </cdr:cNvPr>
        <cdr:cNvSpPr txBox="1"/>
      </cdr:nvSpPr>
      <cdr:spPr>
        <a:xfrm xmlns:a="http://schemas.openxmlformats.org/drawingml/2006/main">
          <a:off x="2627093" y="271256"/>
          <a:ext cx="683912" cy="265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mean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396875</xdr:colOff>
      <xdr:row>1</xdr:row>
      <xdr:rowOff>25400</xdr:rowOff>
    </xdr:from>
    <xdr:ext cx="2259914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FC37557-727C-4523-B450-634C30D5227D}"/>
                </a:ext>
              </a:extLst>
            </xdr:cNvPr>
            <xdr:cNvSpPr txBox="1"/>
          </xdr:nvSpPr>
          <xdr:spPr>
            <a:xfrm>
              <a:off x="10245725" y="209550"/>
              <a:ext cx="225991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𝑟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7FC37557-727C-4523-B450-634C30D5227D}"/>
                </a:ext>
              </a:extLst>
            </xdr:cNvPr>
            <xdr:cNvSpPr txBox="1"/>
          </xdr:nvSpPr>
          <xdr:spPr>
            <a:xfrm>
              <a:off x="10245725" y="209550"/>
              <a:ext cx="2259914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1=1/2−(𝑟−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+√(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2+2𝑟/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6350</xdr:colOff>
      <xdr:row>21</xdr:row>
      <xdr:rowOff>127000</xdr:rowOff>
    </xdr:from>
    <xdr:ext cx="2647950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AEF7AE2-8B0A-413F-8DFF-A83CF362A96F}"/>
                </a:ext>
              </a:extLst>
            </xdr:cNvPr>
            <xdr:cNvSpPr txBox="1"/>
          </xdr:nvSpPr>
          <xdr:spPr>
            <a:xfrm>
              <a:off x="10464800" y="3810000"/>
              <a:ext cx="264795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𝜕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𝑖𝑓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≥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𝑐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AEF7AE2-8B0A-413F-8DFF-A83CF362A96F}"/>
                </a:ext>
              </a:extLst>
            </xdr:cNvPr>
            <xdr:cNvSpPr txBox="1"/>
          </xdr:nvSpPr>
          <xdr:spPr>
            <a:xfrm>
              <a:off x="10464800" y="3810000"/>
              <a:ext cx="2647950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𝐹(𝑉)=𝐴_2 𝑃^(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𝛽_2 )</a:t>
              </a:r>
              <a:r>
                <a:rPr lang="es-MX" sz="1100" b="0" i="0">
                  <a:latin typeface="Cambria Math" panose="02040503050406030204" pitchFamily="18" charset="0"/>
                </a:rPr>
                <a:t>+𝑃/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𝜕</a:t>
              </a:r>
              <a:r>
                <a:rPr lang="es-MX" sz="1100" b="0" i="0">
                  <a:latin typeface="Cambria Math" panose="02040503050406030204" pitchFamily="18" charset="0"/>
                </a:rPr>
                <a:t>−𝑐/𝑟  𝑖𝑓 𝑃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≥𝑐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17</xdr:col>
      <xdr:colOff>114300</xdr:colOff>
      <xdr:row>4</xdr:row>
      <xdr:rowOff>107950</xdr:rowOff>
    </xdr:from>
    <xdr:ext cx="2298257" cy="5001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EFDB2B5-EDFA-4845-A678-DEDB7BFF080E}"/>
                </a:ext>
              </a:extLst>
            </xdr:cNvPr>
            <xdr:cNvSpPr txBox="1"/>
          </xdr:nvSpPr>
          <xdr:spPr>
            <a:xfrm>
              <a:off x="12401550" y="660400"/>
              <a:ext cx="2298257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𝛽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</m:num>
                      <m:den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rad>
                      <m:radPr>
                        <m:degHide m:val="on"/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d>
                              <m:dPr>
                                <m:begChr m:val="["/>
                                <m:endChr m:val="]"/>
                                <m:ctrlP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𝑟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𝛿</m:t>
                                    </m:r>
                                  </m:num>
                                  <m:den>
                                    <m:sSup>
                                      <m:sSupPr>
                                        <m:ctrlP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pPr>
                                      <m:e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𝜎</m:t>
                                        </m:r>
                                      </m:e>
                                      <m:sup>
                                        <m:r>
                                          <a:rPr lang="es-MX" sz="11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2</m:t>
                                        </m:r>
                                      </m:sup>
                                    </m:sSup>
                                  </m:den>
                                </m:f>
                                <m:r>
                                  <a:rPr lang="es-MX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f>
                                  <m:fPr>
                                    <m:ctrlP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</m:t>
                                    </m:r>
                                  </m:num>
                                  <m:den>
                                    <m:r>
                                      <a:rPr lang="es-MX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2</m:t>
                                    </m:r>
                                  </m:den>
                                </m:f>
                              </m:e>
                            </m:d>
                          </m:e>
                          <m:sup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+</m:t>
                        </m:r>
                        <m:f>
                          <m:f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</m:den>
                        </m:f>
                      </m:e>
                    </m:rad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9EFDB2B5-EDFA-4845-A678-DEDB7BFF080E}"/>
                </a:ext>
              </a:extLst>
            </xdr:cNvPr>
            <xdr:cNvSpPr txBox="1"/>
          </xdr:nvSpPr>
          <xdr:spPr>
            <a:xfrm>
              <a:off x="12401550" y="660400"/>
              <a:ext cx="2298257" cy="5001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2</a:t>
              </a:r>
              <a:r>
                <a:rPr lang="es-MX" sz="1100" b="0" i="0">
                  <a:latin typeface="Cambria Math" panose="02040503050406030204" pitchFamily="18" charset="0"/>
                </a:rPr>
                <a:t>=1/2−(𝑟−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𝛿)/𝜎^</a:t>
              </a:r>
              <a:r>
                <a:rPr lang="es-MX" sz="1100" b="0" i="0">
                  <a:latin typeface="Cambria Math" panose="02040503050406030204" pitchFamily="18" charset="0"/>
                </a:rPr>
                <a:t>2 −√(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[(𝑟−𝛿)/𝜎^2 −1/2]^</a:t>
              </a:r>
              <a:r>
                <a:rPr lang="es-MX" sz="1100" b="0" i="0">
                  <a:latin typeface="Cambria Math" panose="02040503050406030204" pitchFamily="18" charset="0"/>
                </a:rPr>
                <a:t>2+2𝑟/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𝜎^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323850</xdr:colOff>
      <xdr:row>19</xdr:row>
      <xdr:rowOff>82550</xdr:rowOff>
    </xdr:from>
    <xdr:ext cx="1708150" cy="18376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B152087-B221-4BFC-BB4C-D25A272429CB}"/>
                </a:ext>
              </a:extLst>
            </xdr:cNvPr>
            <xdr:cNvSpPr txBox="1"/>
          </xdr:nvSpPr>
          <xdr:spPr>
            <a:xfrm>
              <a:off x="10782300" y="339725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d>
                      <m:d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</m:d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𝑖𝑓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&lt;</m:t>
                    </m:r>
                    <m:r>
                      <a:rPr lang="es-MX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𝑐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B152087-B221-4BFC-BB4C-D25A272429CB}"/>
                </a:ext>
              </a:extLst>
            </xdr:cNvPr>
            <xdr:cNvSpPr txBox="1"/>
          </xdr:nvSpPr>
          <xdr:spPr>
            <a:xfrm>
              <a:off x="10782300" y="3397250"/>
              <a:ext cx="1708150" cy="1837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𝐹(𝑉)=𝐴_1 𝑃^(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  𝑖𝑓 𝑃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&lt;𝑐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434975</xdr:colOff>
      <xdr:row>8</xdr:row>
      <xdr:rowOff>69850</xdr:rowOff>
    </xdr:from>
    <xdr:ext cx="1593257" cy="3570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7013E3A-39E5-4EE6-AADF-0A88B06D6CC0}"/>
                </a:ext>
              </a:extLst>
            </xdr:cNvPr>
            <xdr:cNvSpPr txBox="1"/>
          </xdr:nvSpPr>
          <xdr:spPr>
            <a:xfrm>
              <a:off x="10893425" y="135890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𝛿</m:t>
                            </m:r>
                          </m:e>
                        </m:d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7013E3A-39E5-4EE6-AADF-0A88B06D6CC0}"/>
                </a:ext>
              </a:extLst>
            </xdr:cNvPr>
            <xdr:cNvSpPr txBox="1"/>
          </xdr:nvSpPr>
          <xdr:spPr>
            <a:xfrm>
              <a:off x="10893425" y="135890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1=(𝑟−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𝛿))/</a:t>
              </a:r>
              <a:r>
                <a:rPr lang="es-MX" sz="1100" b="0" i="0">
                  <a:latin typeface="Cambria Math" panose="02040503050406030204" pitchFamily="18" charset="0"/>
                </a:rPr>
                <a:t>𝑟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𝛿(𝛽_1−𝛽_2 )  </a:t>
              </a:r>
              <a:r>
                <a:rPr lang="es-MX" sz="1100" b="0" i="0">
                  <a:latin typeface="Cambria Math" panose="02040503050406030204" pitchFamily="18" charset="0"/>
                </a:rPr>
                <a:t>𝑐^(1−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425450</xdr:colOff>
      <xdr:row>11</xdr:row>
      <xdr:rowOff>82550</xdr:rowOff>
    </xdr:from>
    <xdr:ext cx="1593257" cy="3570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88A91F3-F8C7-4D84-BA98-D79F2F878777}"/>
                </a:ext>
              </a:extLst>
            </xdr:cNvPr>
            <xdr:cNvSpPr txBox="1"/>
          </xdr:nvSpPr>
          <xdr:spPr>
            <a:xfrm>
              <a:off x="10883900" y="192405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𝛿</m:t>
                            </m:r>
                          </m:e>
                        </m:d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488A91F3-F8C7-4D84-BA98-D79F2F878777}"/>
                </a:ext>
              </a:extLst>
            </xdr:cNvPr>
            <xdr:cNvSpPr txBox="1"/>
          </xdr:nvSpPr>
          <xdr:spPr>
            <a:xfrm>
              <a:off x="10883900" y="1924050"/>
              <a:ext cx="1593257" cy="3570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𝐴</a:t>
              </a:r>
              <a:r>
                <a:rPr lang="en-US" sz="1100" b="0" i="0">
                  <a:latin typeface="Cambria Math" panose="02040503050406030204" pitchFamily="18" charset="0"/>
                </a:rPr>
                <a:t>_</a:t>
              </a:r>
              <a:r>
                <a:rPr lang="es-MX" sz="1100" b="0" i="0">
                  <a:latin typeface="Cambria Math" panose="02040503050406030204" pitchFamily="18" charset="0"/>
                </a:rPr>
                <a:t>2=(𝑟−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(𝑟−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𝛿))/</a:t>
              </a:r>
              <a:r>
                <a:rPr lang="es-MX" sz="1100" b="0" i="0">
                  <a:latin typeface="Cambria Math" panose="02040503050406030204" pitchFamily="18" charset="0"/>
                </a:rPr>
                <a:t>𝑟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𝛿(𝛽_1−𝛽_2 )  </a:t>
              </a:r>
              <a:r>
                <a:rPr lang="es-MX" sz="1100" b="0" i="0">
                  <a:latin typeface="Cambria Math" panose="02040503050406030204" pitchFamily="18" charset="0"/>
                </a:rPr>
                <a:t>𝑐^(1−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488950</xdr:colOff>
      <xdr:row>25</xdr:row>
      <xdr:rowOff>82550</xdr:rowOff>
    </xdr:from>
    <xdr:ext cx="2647950" cy="36112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19E03FFD-E62C-4721-9B44-E38FB0720709}"/>
                </a:ext>
              </a:extLst>
            </xdr:cNvPr>
            <xdr:cNvSpPr txBox="1"/>
          </xdr:nvSpPr>
          <xdr:spPr>
            <a:xfrm>
              <a:off x="14947900" y="4502150"/>
              <a:ext cx="2647950" cy="3611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𝐴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𝑃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</a:rPr>
                                  <m:t>∗</m:t>
                                </m:r>
                              </m:sup>
                            </m:sSup>
                          </m:e>
                        </m:d>
                      </m:e>
                      <m:sup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den>
                    </m:f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𝑐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𝐼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=0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19E03FFD-E62C-4721-9B44-E38FB0720709}"/>
                </a:ext>
              </a:extLst>
            </xdr:cNvPr>
            <xdr:cNvSpPr txBox="1"/>
          </xdr:nvSpPr>
          <xdr:spPr>
            <a:xfrm>
              <a:off x="14947900" y="4502150"/>
              <a:ext cx="2647950" cy="3611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(𝐴_2 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2 ))/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  (𝑃^∗ )^(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2 )+(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𝛽_</a:t>
              </a:r>
              <a:r>
                <a:rPr lang="es-MX" sz="1100" b="0" i="0">
                  <a:latin typeface="Cambria Math" panose="02040503050406030204" pitchFamily="18" charset="0"/>
                </a:rPr>
                <a:t>1−1)/(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𝛿𝛽_1 ) </a:t>
              </a:r>
              <a:r>
                <a:rPr lang="es-MX" sz="1100" b="0" i="0">
                  <a:latin typeface="Cambria Math" panose="02040503050406030204" pitchFamily="18" charset="0"/>
                </a:rPr>
                <a:t>𝑃^∗−𝑐/𝑟−𝐼=0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14</xdr:col>
      <xdr:colOff>0</xdr:colOff>
      <xdr:row>30</xdr:row>
      <xdr:rowOff>0</xdr:rowOff>
    </xdr:from>
    <xdr:ext cx="2647950" cy="45826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3AADA65-FC75-44F0-8F13-93084771F801}"/>
                </a:ext>
              </a:extLst>
            </xdr:cNvPr>
            <xdr:cNvSpPr txBox="1"/>
          </xdr:nvSpPr>
          <xdr:spPr>
            <a:xfrm>
              <a:off x="10458450" y="5340350"/>
              <a:ext cx="2647950" cy="4582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p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∗</m:t>
                        </m:r>
                      </m:sup>
                    </m:sSup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𝑐</m:t>
                                </m:r>
                              </m:num>
                              <m:den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𝑟</m:t>
                                </m:r>
                              </m:den>
                            </m:f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𝐼</m:t>
                            </m:r>
                          </m:e>
                        </m:d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𝐴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𝛿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sSup>
                          <m:sSupPr>
                            <m:ctrlP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pPr>
                          <m:e>
                            <m:sSup>
                              <m:s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𝑃</m:t>
                                </m:r>
                              </m:e>
                              <m:sup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∗</m:t>
                                </m:r>
                              </m:sup>
                            </m:sSup>
                          </m:e>
                          <m:sup>
                            <m:sSubSup>
                              <m:sSubSupPr>
                                <m:ctrlP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SupPr>
                              <m:e>
                                <m:r>
                                  <a:rPr lang="es-MX" sz="11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es-MX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b>
                              <m:sup/>
                            </m:sSubSup>
                          </m:sup>
                        </m:sSup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𝛽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−1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C3AADA65-FC75-44F0-8F13-93084771F801}"/>
                </a:ext>
              </a:extLst>
            </xdr:cNvPr>
            <xdr:cNvSpPr txBox="1"/>
          </xdr:nvSpPr>
          <xdr:spPr>
            <a:xfrm>
              <a:off x="10458450" y="5340350"/>
              <a:ext cx="2647950" cy="4582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𝑃^∗=(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𝛿𝛽_1 (𝑐/𝑟+𝐼)−𝐴_2 𝛿(𝛽_1−𝛽_2 ) 〖𝑃^∗〗^(𝛽_</a:t>
              </a:r>
              <a:r>
                <a:rPr lang="es-MX" b="0" i="0">
                  <a:latin typeface="Cambria Math" panose="02040503050406030204" pitchFamily="18" charset="0"/>
                </a:rPr>
                <a:t>2</a:t>
              </a:r>
              <a:r>
                <a:rPr lang="en-US" b="0" i="0">
                  <a:latin typeface="Cambria Math" panose="02040503050406030204" pitchFamily="18" charset="0"/>
                </a:rPr>
                <a:t>^ </a:t>
              </a:r>
              <a:r>
                <a:rPr lang="es-MX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))/(𝛽_</a:t>
              </a:r>
              <a:r>
                <a:rPr lang="es-MX" sz="1100" b="0" i="0">
                  <a:latin typeface="Cambria Math" panose="02040503050406030204" pitchFamily="18" charset="0"/>
                </a:rPr>
                <a:t>1−1)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792480</xdr:colOff>
      <xdr:row>7</xdr:row>
      <xdr:rowOff>81517</xdr:rowOff>
    </xdr:from>
    <xdr:to>
      <xdr:col>21</xdr:col>
      <xdr:colOff>824677</xdr:colOff>
      <xdr:row>21</xdr:row>
      <xdr:rowOff>121142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712C4-6CEF-4432-997C-6D391C7D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76930" y="1694417"/>
          <a:ext cx="4985197" cy="261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167641</xdr:colOff>
      <xdr:row>1</xdr:row>
      <xdr:rowOff>25131</xdr:rowOff>
    </xdr:from>
    <xdr:to>
      <xdr:col>9</xdr:col>
      <xdr:colOff>396875</xdr:colOff>
      <xdr:row>17</xdr:row>
      <xdr:rowOff>68786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307038-B8A4-4793-B610-375F0ED734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158749</xdr:rowOff>
    </xdr:from>
    <xdr:to>
      <xdr:col>9</xdr:col>
      <xdr:colOff>387894</xdr:colOff>
      <xdr:row>34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4FF0C3-8E8F-430F-A09B-CCBADC492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75973</xdr:colOff>
      <xdr:row>36</xdr:row>
      <xdr:rowOff>57831</xdr:rowOff>
    </xdr:from>
    <xdr:to>
      <xdr:col>9</xdr:col>
      <xdr:colOff>357187</xdr:colOff>
      <xdr:row>52</xdr:row>
      <xdr:rowOff>15875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DCDE5D-CB55-43D2-B860-883AED05F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63499</xdr:colOff>
      <xdr:row>53</xdr:row>
      <xdr:rowOff>63500</xdr:rowOff>
    </xdr:from>
    <xdr:to>
      <xdr:col>9</xdr:col>
      <xdr:colOff>338667</xdr:colOff>
      <xdr:row>70</xdr:row>
      <xdr:rowOff>22678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183108-5AA1-44ED-85AC-1D032024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21166</xdr:colOff>
      <xdr:row>71</xdr:row>
      <xdr:rowOff>42333</xdr:rowOff>
    </xdr:from>
    <xdr:to>
      <xdr:col>9</xdr:col>
      <xdr:colOff>289277</xdr:colOff>
      <xdr:row>87</xdr:row>
      <xdr:rowOff>158749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597CBE0-BF72-41D7-BC70-947DAACF1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9</xdr:col>
      <xdr:colOff>387894</xdr:colOff>
      <xdr:row>107</xdr:row>
      <xdr:rowOff>170846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8A1314C-0DDA-4473-9DEA-AB0CE7B2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393700</xdr:colOff>
      <xdr:row>18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1DD71-D712-4707-8864-7E26EB411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51707</xdr:colOff>
      <xdr:row>19</xdr:row>
      <xdr:rowOff>19050</xdr:rowOff>
    </xdr:from>
    <xdr:to>
      <xdr:col>9</xdr:col>
      <xdr:colOff>342900</xdr:colOff>
      <xdr:row>39</xdr:row>
      <xdr:rowOff>146049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572F25-B53B-4A63-8F5D-B806DE48D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149679</xdr:colOff>
      <xdr:row>47</xdr:row>
      <xdr:rowOff>95249</xdr:rowOff>
    </xdr:from>
    <xdr:to>
      <xdr:col>8</xdr:col>
      <xdr:colOff>254000</xdr:colOff>
      <xdr:row>65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C4DB2A-8B9D-44F2-A47E-CA357A9BC8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209550</xdr:colOff>
      <xdr:row>66</xdr:row>
      <xdr:rowOff>165100</xdr:rowOff>
    </xdr:from>
    <xdr:to>
      <xdr:col>8</xdr:col>
      <xdr:colOff>247650</xdr:colOff>
      <xdr:row>85</xdr:row>
      <xdr:rowOff>19049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95A301-701B-4BA3-B51B-AC6D45EA1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209551</xdr:colOff>
      <xdr:row>86</xdr:row>
      <xdr:rowOff>38099</xdr:rowOff>
    </xdr:from>
    <xdr:to>
      <xdr:col>8</xdr:col>
      <xdr:colOff>260350</xdr:colOff>
      <xdr:row>108</xdr:row>
      <xdr:rowOff>82550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B1BFEA-8775-4E33-B448-04B15936D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109</xdr:row>
      <xdr:rowOff>141111</xdr:rowOff>
    </xdr:from>
    <xdr:to>
      <xdr:col>9</xdr:col>
      <xdr:colOff>451556</xdr:colOff>
      <xdr:row>123</xdr:row>
      <xdr:rowOff>134055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AB881E-2048-4CF0-9BFE-9B379603BD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0.29218</cdr:x>
      <cdr:y>0.87308</cdr:y>
    </cdr:from>
    <cdr:to>
      <cdr:x>0.33436</cdr:x>
      <cdr:y>0.91564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2576285" y="5757887"/>
          <a:ext cx="371929" cy="28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0.55247</cdr:x>
      <cdr:y>0.8707</cdr:y>
    </cdr:from>
    <cdr:to>
      <cdr:x>0.60802</cdr:x>
      <cdr:y>0.93071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2751920" y="2952458"/>
          <a:ext cx="276701" cy="2034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0.84979</cdr:x>
      <cdr:y>0.86795</cdr:y>
    </cdr:from>
    <cdr:to>
      <cdr:x>0.90123</cdr:x>
      <cdr:y>0.91334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7493000" y="5724072"/>
          <a:ext cx="453571" cy="299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0.47016</cdr:x>
      <cdr:y>0.01651</cdr:y>
    </cdr:from>
    <cdr:to>
      <cdr:x>0.65535</cdr:x>
      <cdr:y>0.09216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145642" y="108858"/>
          <a:ext cx="1632857" cy="498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SCENARIO 1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0.29218</cdr:x>
      <cdr:y>0.87308</cdr:y>
    </cdr:from>
    <cdr:to>
      <cdr:x>0.33436</cdr:x>
      <cdr:y>0.91564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2576285" y="5757887"/>
          <a:ext cx="371929" cy="28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0.55247</cdr:x>
      <cdr:y>0.8707</cdr:y>
    </cdr:from>
    <cdr:to>
      <cdr:x>0.60802</cdr:x>
      <cdr:y>0.92992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2715335" y="2919282"/>
          <a:ext cx="273022" cy="198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0.84979</cdr:x>
      <cdr:y>0.86795</cdr:y>
    </cdr:from>
    <cdr:to>
      <cdr:x>0.90123</cdr:x>
      <cdr:y>0.91334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7493000" y="5724072"/>
          <a:ext cx="453571" cy="299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0.47016</cdr:x>
      <cdr:y>0.01651</cdr:y>
    </cdr:from>
    <cdr:to>
      <cdr:x>0.65535</cdr:x>
      <cdr:y>0.09216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145642" y="108858"/>
          <a:ext cx="1632857" cy="498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SCENARIO 2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0.29218</cdr:x>
      <cdr:y>0.87308</cdr:y>
    </cdr:from>
    <cdr:to>
      <cdr:x>0.33436</cdr:x>
      <cdr:y>0.91564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2B384A-2EEE-4E21-9B9C-2502E37777D3}"/>
            </a:ext>
          </a:extLst>
        </cdr:cNvPr>
        <cdr:cNvSpPr txBox="1"/>
      </cdr:nvSpPr>
      <cdr:spPr>
        <a:xfrm xmlns:a="http://schemas.openxmlformats.org/drawingml/2006/main">
          <a:off x="2576285" y="5757887"/>
          <a:ext cx="371929" cy="28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0.55247</cdr:x>
      <cdr:y>0.8707</cdr:y>
    </cdr:from>
    <cdr:to>
      <cdr:x>0.60802</cdr:x>
      <cdr:y>0.92713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AB6A411-0B92-489A-9A6B-D3BFC73E087A}"/>
            </a:ext>
          </a:extLst>
        </cdr:cNvPr>
        <cdr:cNvSpPr txBox="1"/>
      </cdr:nvSpPr>
      <cdr:spPr>
        <a:xfrm xmlns:a="http://schemas.openxmlformats.org/drawingml/2006/main">
          <a:off x="2722351" y="3566170"/>
          <a:ext cx="273728" cy="231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10%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0.84979</cdr:x>
      <cdr:y>0.86795</cdr:y>
    </cdr:from>
    <cdr:to>
      <cdr:x>0.90123</cdr:x>
      <cdr:y>0.91334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675735B3-0FB2-4DAD-9F18-09BCC63E4296}"/>
            </a:ext>
          </a:extLst>
        </cdr:cNvPr>
        <cdr:cNvSpPr txBox="1"/>
      </cdr:nvSpPr>
      <cdr:spPr>
        <a:xfrm xmlns:a="http://schemas.openxmlformats.org/drawingml/2006/main">
          <a:off x="7493000" y="5724072"/>
          <a:ext cx="453571" cy="299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 b="1">
              <a:latin typeface="Arial" panose="020B0604020202020204" pitchFamily="34" charset="0"/>
              <a:cs typeface="Arial" panose="020B0604020202020204" pitchFamily="34" charset="0"/>
            </a:rPr>
            <a:t>15%</a:t>
          </a:r>
          <a:endParaRPr lang="en-US" sz="7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0.47016</cdr:x>
      <cdr:y>0.01651</cdr:y>
    </cdr:from>
    <cdr:to>
      <cdr:x>0.65535</cdr:x>
      <cdr:y>0.09216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6E3EBB8A-C56B-4BB7-AD4A-39174B737D59}"/>
            </a:ext>
          </a:extLst>
        </cdr:cNvPr>
        <cdr:cNvSpPr txBox="1"/>
      </cdr:nvSpPr>
      <cdr:spPr>
        <a:xfrm xmlns:a="http://schemas.openxmlformats.org/drawingml/2006/main">
          <a:off x="4145642" y="108858"/>
          <a:ext cx="1632857" cy="498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SCENARIO 3</a:t>
          </a:r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930275</xdr:colOff>
      <xdr:row>18</xdr:row>
      <xdr:rowOff>107950</xdr:rowOff>
    </xdr:from>
    <xdr:ext cx="3089628" cy="26635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1500EFC-069C-43D2-ACA9-F2770F72D40D}"/>
                </a:ext>
              </a:extLst>
            </xdr:cNvPr>
            <xdr:cNvSpPr txBox="1"/>
          </xdr:nvSpPr>
          <xdr:spPr>
            <a:xfrm>
              <a:off x="11064875" y="3346450"/>
              <a:ext cx="3089628" cy="2663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𝑓𝑢𝑒𝑙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𝑝𝑟𝑜𝑑𝑢𝑐𝑡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𝐷𝑒𝑠𝑡𝑟𝑢𝑐𝑡𝑖𝑜𝑛</m:t>
                        </m:r>
                      </m:sub>
                    </m:sSub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1500EFC-069C-43D2-ACA9-F2770F72D40D}"/>
                </a:ext>
              </a:extLst>
            </xdr:cNvPr>
            <xdr:cNvSpPr txBox="1"/>
          </xdr:nvSpPr>
          <xdr:spPr>
            <a:xfrm>
              <a:off x="11064875" y="3346450"/>
              <a:ext cx="3089628" cy="26635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600" i="0">
                  <a:latin typeface="Cambria Math" panose="02040503050406030204" pitchFamily="18" charset="0"/>
                </a:rPr>
                <a:t>〖</a:t>
              </a:r>
              <a:r>
                <a:rPr lang="es-MX" sz="1600" b="0" i="0">
                  <a:latin typeface="Cambria Math" panose="02040503050406030204" pitchFamily="18" charset="0"/>
                </a:rPr>
                <a:t>𝐸𝑥</a:t>
              </a:r>
              <a:r>
                <a:rPr lang="en-US" sz="1600" b="0" i="0">
                  <a:latin typeface="Cambria Math" panose="02040503050406030204" pitchFamily="18" charset="0"/>
                </a:rPr>
                <a:t>〗_</a:t>
              </a:r>
              <a:r>
                <a:rPr lang="es-MX" sz="1600" b="0" i="0">
                  <a:latin typeface="Cambria Math" panose="02040503050406030204" pitchFamily="18" charset="0"/>
                </a:rPr>
                <a:t>𝑓𝑢𝑒𝑙=〖𝐸𝑥〗_𝑝𝑟𝑜𝑑𝑢𝑐𝑡+〖𝐸𝑥〗_𝐷𝑒𝑠𝑡𝑟𝑢𝑐𝑡𝑖𝑜𝑛</a:t>
              </a:r>
              <a:endParaRPr lang="en-US" sz="1600"/>
            </a:p>
          </xdr:txBody>
        </xdr:sp>
      </mc:Fallback>
    </mc:AlternateContent>
    <xdr:clientData/>
  </xdr:oneCellAnchor>
  <xdr:oneCellAnchor>
    <xdr:from>
      <xdr:col>10</xdr:col>
      <xdr:colOff>904875</xdr:colOff>
      <xdr:row>14</xdr:row>
      <xdr:rowOff>146050</xdr:rowOff>
    </xdr:from>
    <xdr:ext cx="4012060" cy="250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24ABA9F-AB76-4E5D-A06C-4D3CE28DFCBB}"/>
                </a:ext>
              </a:extLst>
            </xdr:cNvPr>
            <xdr:cNvSpPr txBox="1"/>
          </xdr:nvSpPr>
          <xdr:spPr>
            <a:xfrm>
              <a:off x="11039475" y="2590800"/>
              <a:ext cx="40120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6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𝑚𝑎𝑡𝑒𝑟𝑖𝑎𝑙</m:t>
                        </m:r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𝑠𝑡𝑟𝑒𝑎𝑚</m:t>
                        </m:r>
                      </m:sub>
                    </m:sSub>
                    <m:r>
                      <a:rPr lang="es-MX" sz="16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600" b="0" i="1">
                        <a:latin typeface="Cambria Math" panose="02040503050406030204" pitchFamily="18" charset="0"/>
                      </a:rPr>
                      <m:t>𝑚</m:t>
                    </m:r>
                    <m:d>
                      <m:dPr>
                        <m:begChr m:val="["/>
                        <m:endChr m:val="]"/>
                        <m:ctrlPr>
                          <a:rPr lang="es-MX" sz="16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d>
                          <m:d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h</m:t>
                            </m:r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h</m:t>
                                </m:r>
                              </m:e>
                              <m:sub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e>
                        </m:d>
                        <m:r>
                          <a:rPr lang="es-MX" sz="16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0</m:t>
                            </m:r>
                          </m:sub>
                        </m:sSub>
                        <m:d>
                          <m:dPr>
                            <m:ctrlPr>
                              <a:rPr lang="es-MX" sz="16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𝑆</m:t>
                            </m:r>
                            <m:r>
                              <a:rPr lang="es-MX" sz="16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𝑆</m:t>
                                </m:r>
                              </m:e>
                              <m:sub>
                                <m:r>
                                  <a:rPr lang="es-MX" sz="16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e>
                        </m:d>
                      </m:e>
                    </m:d>
                  </m:oMath>
                </m:oMathPara>
              </a14:m>
              <a:endParaRPr lang="en-US" sz="16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924ABA9F-AB76-4E5D-A06C-4D3CE28DFCBB}"/>
                </a:ext>
              </a:extLst>
            </xdr:cNvPr>
            <xdr:cNvSpPr txBox="1"/>
          </xdr:nvSpPr>
          <xdr:spPr>
            <a:xfrm>
              <a:off x="11039475" y="2590800"/>
              <a:ext cx="4012060" cy="250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600" i="0">
                  <a:latin typeface="Cambria Math" panose="02040503050406030204" pitchFamily="18" charset="0"/>
                </a:rPr>
                <a:t>〖</a:t>
              </a:r>
              <a:r>
                <a:rPr lang="es-MX" sz="1600" b="0" i="0">
                  <a:latin typeface="Cambria Math" panose="02040503050406030204" pitchFamily="18" charset="0"/>
                </a:rPr>
                <a:t>𝐸𝑥</a:t>
              </a:r>
              <a:r>
                <a:rPr lang="en-US" sz="1600" b="0" i="0">
                  <a:latin typeface="Cambria Math" panose="02040503050406030204" pitchFamily="18" charset="0"/>
                </a:rPr>
                <a:t>〗_(</a:t>
              </a:r>
              <a:r>
                <a:rPr lang="es-MX" sz="1600" b="0" i="0">
                  <a:latin typeface="Cambria Math" panose="02040503050406030204" pitchFamily="18" charset="0"/>
                </a:rPr>
                <a:t>𝑚𝑎𝑡𝑒𝑟𝑖𝑎𝑙 𝑠𝑡𝑟𝑒𝑎𝑚</a:t>
              </a:r>
              <a:r>
                <a:rPr lang="en-US" sz="1600" b="0" i="0">
                  <a:latin typeface="Cambria Math" panose="02040503050406030204" pitchFamily="18" charset="0"/>
                </a:rPr>
                <a:t>)</a:t>
              </a:r>
              <a:r>
                <a:rPr lang="es-MX" sz="1600" b="0" i="0">
                  <a:latin typeface="Cambria Math" panose="02040503050406030204" pitchFamily="18" charset="0"/>
                </a:rPr>
                <a:t>=𝑚[(ℎ−ℎ_0 )−𝑇_0 (𝑆−𝑆_0 )]</a:t>
              </a:r>
              <a:endParaRPr lang="en-US" sz="1600"/>
            </a:p>
          </xdr:txBody>
        </xdr:sp>
      </mc:Fallback>
    </mc:AlternateContent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198120</xdr:colOff>
      <xdr:row>5</xdr:row>
      <xdr:rowOff>242570</xdr:rowOff>
    </xdr:from>
    <xdr:ext cx="140970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13B9864-41F7-42D7-A207-D3EEB5A31655}"/>
                </a:ext>
              </a:extLst>
            </xdr:cNvPr>
            <xdr:cNvSpPr txBox="1"/>
          </xdr:nvSpPr>
          <xdr:spPr>
            <a:xfrm>
              <a:off x="19718020" y="1563370"/>
              <a:ext cx="140970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Q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(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t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)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×∆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𝑃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0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E13B9864-41F7-42D7-A207-D3EEB5A31655}"/>
                </a:ext>
              </a:extLst>
            </xdr:cNvPr>
            <xdr:cNvSpPr txBox="1"/>
          </xdr:nvSpPr>
          <xdr:spPr>
            <a:xfrm>
              <a:off x="19718020" y="1563370"/>
              <a:ext cx="140970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〖𝑃𝑤〗_1=Q(t)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×∆𝑃0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251460</xdr:colOff>
      <xdr:row>7</xdr:row>
      <xdr:rowOff>105410</xdr:rowOff>
    </xdr:from>
    <xdr:ext cx="2034540" cy="4033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F3FB00C-7D9E-4BEE-9095-B4D529A8BC15}"/>
                </a:ext>
              </a:extLst>
            </xdr:cNvPr>
            <xdr:cNvSpPr txBox="1"/>
          </xdr:nvSpPr>
          <xdr:spPr>
            <a:xfrm>
              <a:off x="19161760" y="1959610"/>
              <a:ext cx="2034540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)=</m:t>
                    </m:r>
                    <m:f>
                      <m:f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𝑄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𝐷</m:t>
                        </m:r>
                      </m:num>
                      <m:den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24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×3600</m:t>
                        </m:r>
                      </m:den>
                    </m:f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FF3FB00C-7D9E-4BEE-9095-B4D529A8BC15}"/>
                </a:ext>
              </a:extLst>
            </xdr:cNvPr>
            <xdr:cNvSpPr txBox="1"/>
          </xdr:nvSpPr>
          <xdr:spPr>
            <a:xfrm>
              <a:off x="19161760" y="1959610"/>
              <a:ext cx="2034540" cy="4033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𝑄(𝑡)=(𝑄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×𝐷)/(</a:t>
              </a:r>
              <a:r>
                <a:rPr lang="es-MX" sz="1400" b="0" i="0">
                  <a:latin typeface="Cambria Math" panose="02040503050406030204" pitchFamily="18" charset="0"/>
                </a:rPr>
                <a:t>24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×3600)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27</xdr:col>
      <xdr:colOff>45720</xdr:colOff>
      <xdr:row>10</xdr:row>
      <xdr:rowOff>173990</xdr:rowOff>
    </xdr:from>
    <xdr:ext cx="203454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48B65203-D2EB-4371-BDE8-DBD09B247DDC}"/>
                </a:ext>
              </a:extLst>
            </xdr:cNvPr>
            <xdr:cNvSpPr txBox="1"/>
          </xdr:nvSpPr>
          <xdr:spPr>
            <a:xfrm>
              <a:off x="19565620" y="2764790"/>
              <a:ext cx="203454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𝑖𝑛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𝑜𝑢𝑡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48B65203-D2EB-4371-BDE8-DBD09B247DDC}"/>
                </a:ext>
              </a:extLst>
            </xdr:cNvPr>
            <xdr:cNvSpPr txBox="1"/>
          </xdr:nvSpPr>
          <xdr:spPr>
            <a:xfrm>
              <a:off x="19565620" y="2764790"/>
              <a:ext cx="203454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〖𝑃𝑤〗_2=〖𝑃𝑤〗_𝑖𝑛+〖𝑃𝑤〗_𝑜𝑢𝑡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335280</xdr:colOff>
      <xdr:row>12</xdr:row>
      <xdr:rowOff>128270</xdr:rowOff>
    </xdr:from>
    <xdr:ext cx="284226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8A12D57B-A93F-415A-AD94-7D713D8B8510}"/>
                </a:ext>
              </a:extLst>
            </xdr:cNvPr>
            <xdr:cNvSpPr txBox="1"/>
          </xdr:nvSpPr>
          <xdr:spPr>
            <a:xfrm>
              <a:off x="19245580" y="3087370"/>
              <a:ext cx="284226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𝑖𝑛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)×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𝜌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𝑤𝑎𝑡𝑒𝑟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𝑔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𝑑</m:t>
                    </m:r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8A12D57B-A93F-415A-AD94-7D713D8B8510}"/>
                </a:ext>
              </a:extLst>
            </xdr:cNvPr>
            <xdr:cNvSpPr txBox="1"/>
          </xdr:nvSpPr>
          <xdr:spPr>
            <a:xfrm>
              <a:off x="19245580" y="3087370"/>
              <a:ext cx="284226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〖𝑃𝑤〗_𝑖𝑛=−𝑄(𝑡)×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𝜌_</a:t>
              </a:r>
              <a:r>
                <a:rPr lang="es-MX" sz="1400" b="0" i="0">
                  <a:latin typeface="Cambria Math" panose="02040503050406030204" pitchFamily="18" charset="0"/>
                </a:rPr>
                <a:t>𝑤𝑎𝑡𝑒𝑟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×𝑔×𝑑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22860</xdr:colOff>
      <xdr:row>14</xdr:row>
      <xdr:rowOff>135890</xdr:rowOff>
    </xdr:from>
    <xdr:ext cx="3992880" cy="2191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D61890E-DE93-4391-B549-E76FBA23732E}"/>
                </a:ext>
              </a:extLst>
            </xdr:cNvPr>
            <xdr:cNvSpPr txBox="1"/>
          </xdr:nvSpPr>
          <xdr:spPr>
            <a:xfrm>
              <a:off x="18933160" y="3463290"/>
              <a:ext cx="399288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𝑃𝑤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𝑜𝑢𝑡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𝑄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(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s-MX" sz="1400" b="0" i="1">
                        <a:latin typeface="Cambria Math" panose="02040503050406030204" pitchFamily="18" charset="0"/>
                      </a:rPr>
                      <m:t>)×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𝑔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𝑑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begChr m:val="["/>
                        <m:endChr m:val="]"/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d>
                          <m:d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𝑓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𝜌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</m:e>
                        </m:d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+</m:t>
                        </m:r>
                        <m:d>
                          <m:d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1−</m:t>
                            </m:r>
                            <m:sSub>
                              <m:sSubPr>
                                <m:ctrlP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𝑓</m:t>
                                </m:r>
                              </m:e>
                              <m:sub>
                                <m:r>
                                  <a:rPr lang="es-MX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</m:e>
                        </m:d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×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𝜌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𝑜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D61890E-DE93-4391-B549-E76FBA23732E}"/>
                </a:ext>
              </a:extLst>
            </xdr:cNvPr>
            <xdr:cNvSpPr txBox="1"/>
          </xdr:nvSpPr>
          <xdr:spPr>
            <a:xfrm>
              <a:off x="18933160" y="3463290"/>
              <a:ext cx="3992880" cy="2191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〖𝑃𝑤〗_𝑜𝑢𝑡=𝑄(𝑡)×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𝑔×𝑑×[(𝑓_𝑤×𝜌_𝑤 )+(1−𝑓_𝑤 )×𝜌_𝑜 ]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25</xdr:col>
      <xdr:colOff>110490</xdr:colOff>
      <xdr:row>17</xdr:row>
      <xdr:rowOff>21590</xdr:rowOff>
    </xdr:from>
    <xdr:ext cx="3992880" cy="2323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3BE329-12D2-4F1E-A404-48976F43FCA4}"/>
                </a:ext>
              </a:extLst>
            </xdr:cNvPr>
            <xdr:cNvSpPr txBox="1"/>
          </xdr:nvSpPr>
          <xdr:spPr>
            <a:xfrm>
              <a:off x="18411190" y="390144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+1</m:t>
                        </m:r>
                      </m:sub>
                    </m:sSub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+1</m:t>
                        </m:r>
                      </m:sub>
                    </m:sSub>
                    <m:d>
                      <m:d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+1</m:t>
                            </m:r>
                          </m:sub>
                        </m:s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b>
                        </m:sSub>
                      </m:e>
                    </m:d>
                    <m:r>
                      <a:rPr lang="es-MX" sz="14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</a:rPr>
                          <m:t>𝑝𝑢𝑚𝑝</m:t>
                        </m:r>
                      </m:sub>
                    </m:sSub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3BE329-12D2-4F1E-A404-48976F43FCA4}"/>
                </a:ext>
              </a:extLst>
            </xdr:cNvPr>
            <xdr:cNvSpPr txBox="1"/>
          </xdr:nvSpPr>
          <xdr:spPr>
            <a:xfrm>
              <a:off x="18411190" y="390144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𝐸_(𝑛+1)=𝐸_𝑛+𝑃_(𝑛+1) (𝑡_(𝑛+1)−𝑡_𝑛 )=𝐸_𝑝𝑢𝑚𝑝</a:t>
              </a:r>
              <a:endParaRPr lang="en-US" sz="1400"/>
            </a:p>
          </xdr:txBody>
        </xdr:sp>
      </mc:Fallback>
    </mc:AlternateContent>
    <xdr:clientData/>
  </xdr:oneCellAnchor>
  <xdr:twoCellAnchor>
    <xdr:from>
      <xdr:col>26</xdr:col>
      <xdr:colOff>406400</xdr:colOff>
      <xdr:row>8</xdr:row>
      <xdr:rowOff>323850</xdr:rowOff>
    </xdr:from>
    <xdr:to>
      <xdr:col>29</xdr:col>
      <xdr:colOff>311150</xdr:colOff>
      <xdr:row>9</xdr:row>
      <xdr:rowOff>368300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6EE07F-6488-4528-8C2F-1781D595A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0" y="2546350"/>
          <a:ext cx="173355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24</xdr:col>
      <xdr:colOff>501650</xdr:colOff>
      <xdr:row>20</xdr:row>
      <xdr:rowOff>127000</xdr:rowOff>
    </xdr:from>
    <xdr:ext cx="3992880" cy="2323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49A1A2B-D1D3-48D2-B683-E9862FB91123}"/>
                </a:ext>
              </a:extLst>
            </xdr:cNvPr>
            <xdr:cNvSpPr txBox="1"/>
          </xdr:nvSpPr>
          <xdr:spPr>
            <a:xfrm>
              <a:off x="22663150" y="659765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Q</m:t>
                    </m:r>
                    <m:r>
                      <a:rPr lang="es-MX" sz="1400" b="0" i="0"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es-MX" sz="1400" b="0" i="0">
                        <a:latin typeface="Cambria Math" panose="02040503050406030204" pitchFamily="18" charset="0"/>
                      </a:rPr>
                      <m:t>m</m:t>
                    </m:r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𝑝</m:t>
                        </m:r>
                      </m:sub>
                    </m:sSub>
                    <m:r>
                      <a:rPr lang="es-MX" sz="1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d>
                      <m:dPr>
                        <m:ctrlP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2</m:t>
                            </m:r>
                          </m:sub>
                        </m:sSub>
                        <m:r>
                          <a:rPr lang="es-MX" sz="1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𝑇</m:t>
                            </m:r>
                          </m:e>
                          <m:sub>
                            <m:r>
                              <a:rPr lang="es-MX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e>
                    </m:d>
                  </m:oMath>
                </m:oMathPara>
              </a14:m>
              <a:endParaRPr lang="en-US" sz="14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D49A1A2B-D1D3-48D2-B683-E9862FB91123}"/>
                </a:ext>
              </a:extLst>
            </xdr:cNvPr>
            <xdr:cNvSpPr txBox="1"/>
          </xdr:nvSpPr>
          <xdr:spPr>
            <a:xfrm>
              <a:off x="22663150" y="6597650"/>
              <a:ext cx="3992880" cy="2323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MX" sz="1400" b="0" i="0">
                  <a:latin typeface="Cambria Math" panose="02040503050406030204" pitchFamily="18" charset="0"/>
                </a:rPr>
                <a:t>Q=m</a:t>
              </a:r>
              <a:r>
                <a:rPr lang="es-MX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×𝐶_𝑝×(𝑇_2−𝑇_1 )</a:t>
              </a:r>
              <a:endParaRPr lang="en-US" sz="1400"/>
            </a:p>
          </xdr:txBody>
        </xdr:sp>
      </mc:Fallback>
    </mc:AlternateContent>
    <xdr:clientData/>
  </xdr:oneCellAnchor>
  <xdr:oneCellAnchor>
    <xdr:from>
      <xdr:col>26</xdr:col>
      <xdr:colOff>529167</xdr:colOff>
      <xdr:row>1</xdr:row>
      <xdr:rowOff>571500</xdr:rowOff>
    </xdr:from>
    <xdr:ext cx="2082814" cy="3688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8540F6C-5D43-4D40-B2A1-F6F7AA0B04B0}"/>
                </a:ext>
              </a:extLst>
            </xdr:cNvPr>
            <xdr:cNvSpPr txBox="1"/>
          </xdr:nvSpPr>
          <xdr:spPr>
            <a:xfrm>
              <a:off x="27389667" y="772583"/>
              <a:ext cx="2082814" cy="3688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𝐸𝑥</m:t>
                        </m:r>
                      </m:e>
                      <m: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𝑅𝐹</m:t>
                        </m:r>
                      </m:sub>
                    </m:sSub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𝑝𝑟𝑜𝑑𝑢𝑐𝑡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𝑓𝑢𝑒𝑙</m:t>
                            </m:r>
                          </m:sub>
                        </m:sSub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−</m:t>
                        </m:r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𝐷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𝐸𝑥</m:t>
                            </m:r>
                          </m:e>
                          <m:sub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𝑝𝑟𝑜𝑑𝑢𝑐𝑡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8540F6C-5D43-4D40-B2A1-F6F7AA0B04B0}"/>
                </a:ext>
              </a:extLst>
            </xdr:cNvPr>
            <xdr:cNvSpPr txBox="1"/>
          </xdr:nvSpPr>
          <xdr:spPr>
            <a:xfrm>
              <a:off x="27389667" y="772583"/>
              <a:ext cx="2082814" cy="3688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〖𝐸𝑥〗_𝑅𝐹=(〖𝐸𝑥〗_𝑝𝑟𝑜𝑑𝑢𝑐𝑡−〖𝐸𝑥〗_𝑓𝑢𝑒𝑙−〖𝐸𝑥〗_𝐷)/〖𝐸𝑥〗_𝑝𝑟𝑜𝑑𝑢𝑐𝑡 </a:t>
              </a:r>
              <a:endParaRPr 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260"/>
  <sheetViews>
    <sheetView workbookViewId="0">
      <pane xSplit="6" topLeftCell="AC1" activePane="topRight" state="frozen"/>
      <selection pane="topRight" activeCell="T5" sqref="T5"/>
    </sheetView>
  </sheetViews>
  <sheetFormatPr defaultRowHeight="14.5" x14ac:dyDescent="0.35"/>
  <cols>
    <col min="1" max="1" width="27.54296875" customWidth="1"/>
    <col min="6" max="6" width="16.54296875" customWidth="1"/>
    <col min="7" max="7" width="18.453125" customWidth="1"/>
    <col min="8" max="26" width="12" customWidth="1"/>
    <col min="27" max="30" width="15.90625" customWidth="1"/>
    <col min="31" max="32" width="14.36328125" customWidth="1"/>
    <col min="33" max="33" width="14.90625" customWidth="1"/>
  </cols>
  <sheetData>
    <row r="1" spans="1:33" ht="18" x14ac:dyDescent="0.4">
      <c r="A1" s="274" t="s">
        <v>396</v>
      </c>
      <c r="B1" s="274"/>
      <c r="C1" s="274"/>
      <c r="D1" s="274"/>
      <c r="E1" s="274"/>
      <c r="F1" s="274"/>
      <c r="G1" s="274"/>
      <c r="H1" s="274"/>
      <c r="I1" s="274"/>
      <c r="J1" s="274"/>
    </row>
    <row r="3" spans="1:33" x14ac:dyDescent="0.35">
      <c r="S3">
        <v>65</v>
      </c>
    </row>
    <row r="4" spans="1:33" x14ac:dyDescent="0.35">
      <c r="A4" s="2" t="s">
        <v>45</v>
      </c>
      <c r="B4" s="7">
        <v>949910</v>
      </c>
      <c r="C4" t="s">
        <v>44</v>
      </c>
      <c r="F4" s="13" t="s">
        <v>52</v>
      </c>
      <c r="G4" s="13" t="s">
        <v>53</v>
      </c>
      <c r="H4" s="13" t="s">
        <v>54</v>
      </c>
      <c r="I4" s="13" t="s">
        <v>55</v>
      </c>
      <c r="J4" s="13" t="s">
        <v>56</v>
      </c>
      <c r="K4" s="13" t="s">
        <v>57</v>
      </c>
      <c r="L4" s="13" t="s">
        <v>58</v>
      </c>
      <c r="M4" s="13" t="s">
        <v>59</v>
      </c>
      <c r="N4" s="13" t="s">
        <v>60</v>
      </c>
      <c r="O4" s="13" t="s">
        <v>61</v>
      </c>
      <c r="P4" s="13" t="s">
        <v>62</v>
      </c>
      <c r="Q4" s="13" t="s">
        <v>63</v>
      </c>
      <c r="R4" s="13" t="s">
        <v>64</v>
      </c>
      <c r="S4" s="13" t="s">
        <v>65</v>
      </c>
      <c r="T4" s="13" t="s">
        <v>66</v>
      </c>
      <c r="U4" s="13" t="s">
        <v>67</v>
      </c>
      <c r="V4" s="13" t="s">
        <v>68</v>
      </c>
      <c r="W4" s="13" t="s">
        <v>69</v>
      </c>
      <c r="X4" s="13" t="s">
        <v>70</v>
      </c>
      <c r="Y4" s="13" t="s">
        <v>71</v>
      </c>
      <c r="Z4" s="13" t="s">
        <v>72</v>
      </c>
      <c r="AA4" s="14" t="s">
        <v>73</v>
      </c>
      <c r="AB4" s="14" t="s">
        <v>74</v>
      </c>
      <c r="AC4" s="14" t="s">
        <v>75</v>
      </c>
      <c r="AD4" s="14" t="s">
        <v>76</v>
      </c>
      <c r="AE4" s="14" t="s">
        <v>77</v>
      </c>
      <c r="AF4" s="14" t="s">
        <v>78</v>
      </c>
      <c r="AG4" s="14" t="s">
        <v>79</v>
      </c>
    </row>
    <row r="5" spans="1:33" x14ac:dyDescent="0.35">
      <c r="A5" s="2" t="s">
        <v>46</v>
      </c>
      <c r="B5" s="7">
        <v>864000</v>
      </c>
      <c r="C5" t="s">
        <v>44</v>
      </c>
      <c r="F5" s="15">
        <f>G5/365</f>
        <v>5.7077616438356172E-6</v>
      </c>
      <c r="G5" s="15">
        <v>2.0833330000000001E-3</v>
      </c>
      <c r="H5" s="15">
        <v>0</v>
      </c>
      <c r="I5" s="15">
        <v>1.3948688880504054E-6</v>
      </c>
      <c r="J5" s="15">
        <f t="shared" ref="J5:J68" si="0">AF5/OIP</f>
        <v>1.3926502401388892E-6</v>
      </c>
      <c r="K5" s="15">
        <v>129.6</v>
      </c>
      <c r="L5" s="15">
        <v>140</v>
      </c>
      <c r="M5" s="15">
        <v>134.19</v>
      </c>
      <c r="N5" s="15">
        <v>100.13</v>
      </c>
      <c r="O5" s="15">
        <v>112.18</v>
      </c>
      <c r="P5" s="15">
        <v>128.55000000000001</v>
      </c>
      <c r="Q5" s="15">
        <v>140</v>
      </c>
      <c r="R5" s="15">
        <v>127.44</v>
      </c>
      <c r="S5" s="15">
        <f>R5-65</f>
        <v>62.44</v>
      </c>
      <c r="T5" s="15">
        <v>79.5</v>
      </c>
      <c r="U5" s="15">
        <v>70.319999999999993</v>
      </c>
      <c r="V5" s="15">
        <v>79.5</v>
      </c>
      <c r="W5" s="15">
        <v>79.5</v>
      </c>
      <c r="X5" s="15">
        <v>79.5</v>
      </c>
      <c r="Y5" s="15">
        <v>79.5</v>
      </c>
      <c r="Z5" s="15">
        <v>77.314999999999998</v>
      </c>
      <c r="AA5" s="15">
        <v>79.5</v>
      </c>
      <c r="AB5" s="15">
        <v>577.55999999999995</v>
      </c>
      <c r="AC5" s="16">
        <f>+AB5/86400</f>
        <v>6.6847222222222212E-3</v>
      </c>
      <c r="AD5" s="17">
        <f>AB5*365*F5</f>
        <v>1.2032498074800002</v>
      </c>
      <c r="AE5" s="16">
        <f>SUM(T5:AA5)*G5</f>
        <v>1.3013227084550001</v>
      </c>
      <c r="AF5" s="16">
        <f>AD5</f>
        <v>1.2032498074800002</v>
      </c>
      <c r="AG5" s="16">
        <f>+AE5</f>
        <v>1.3013227084550001</v>
      </c>
    </row>
    <row r="6" spans="1:33" x14ac:dyDescent="0.35">
      <c r="A6" s="2" t="s">
        <v>47</v>
      </c>
      <c r="B6" s="7"/>
      <c r="F6" s="15">
        <f t="shared" ref="F6:F69" si="1">G6/365</f>
        <v>1.7123287671232879E-5</v>
      </c>
      <c r="G6" s="15">
        <v>6.2500000000000003E-3</v>
      </c>
      <c r="H6" s="15">
        <v>0</v>
      </c>
      <c r="I6" s="15">
        <v>4.1846073336883896E-6</v>
      </c>
      <c r="J6" s="15">
        <f t="shared" si="0"/>
        <v>3.6251446317013895E-6</v>
      </c>
      <c r="K6" s="15">
        <v>138.26</v>
      </c>
      <c r="L6" s="15">
        <v>140</v>
      </c>
      <c r="M6" s="15">
        <v>140</v>
      </c>
      <c r="N6" s="15">
        <v>102.4</v>
      </c>
      <c r="O6" s="15">
        <v>118.6</v>
      </c>
      <c r="P6" s="15">
        <v>136.65</v>
      </c>
      <c r="Q6" s="15">
        <v>140</v>
      </c>
      <c r="R6" s="15">
        <v>136.13999999999999</v>
      </c>
      <c r="S6" s="15">
        <f t="shared" ref="S6:S69" si="2">R6-65</f>
        <v>71.139999999999986</v>
      </c>
      <c r="T6" s="15">
        <v>79.5</v>
      </c>
      <c r="U6" s="15">
        <v>52.512</v>
      </c>
      <c r="V6" s="15">
        <v>73.207999999999998</v>
      </c>
      <c r="W6" s="15">
        <v>79.5</v>
      </c>
      <c r="X6" s="15">
        <v>79.5</v>
      </c>
      <c r="Y6" s="15">
        <v>79.5</v>
      </c>
      <c r="Z6" s="15">
        <v>64.010000000000005</v>
      </c>
      <c r="AA6" s="15">
        <v>79.5</v>
      </c>
      <c r="AB6" s="15">
        <v>462.93</v>
      </c>
      <c r="AC6" s="18">
        <f>+AB6/86400</f>
        <v>5.3579861111111111E-3</v>
      </c>
      <c r="AD6" s="18">
        <f>AC6*(G6-G5)*86400</f>
        <v>1.9288751543100002</v>
      </c>
      <c r="AE6" s="18">
        <f>SUM(T6:AA6)*(G6-G5)</f>
        <v>2.4467918624100005</v>
      </c>
      <c r="AF6" s="18">
        <f>+AF5+AD6</f>
        <v>3.1321249617900007</v>
      </c>
      <c r="AG6" s="18">
        <f>+AG5+AE6</f>
        <v>3.7481145708650008</v>
      </c>
    </row>
    <row r="7" spans="1:33" x14ac:dyDescent="0.35">
      <c r="A7" s="2" t="s">
        <v>48</v>
      </c>
      <c r="B7" s="7">
        <v>50</v>
      </c>
      <c r="F7" s="15">
        <f t="shared" si="1"/>
        <v>3.9954328767123291E-5</v>
      </c>
      <c r="G7" s="15">
        <v>1.458333E-2</v>
      </c>
      <c r="H7" s="15">
        <v>0</v>
      </c>
      <c r="I7" s="15">
        <v>9.7640815468156631E-6</v>
      </c>
      <c r="J7" s="15">
        <f t="shared" si="0"/>
        <v>7.5106561947800937E-6</v>
      </c>
      <c r="K7" s="15">
        <v>140</v>
      </c>
      <c r="L7" s="15">
        <v>140</v>
      </c>
      <c r="M7" s="15">
        <v>140</v>
      </c>
      <c r="N7" s="15">
        <v>103.93</v>
      </c>
      <c r="O7" s="15">
        <v>123.56</v>
      </c>
      <c r="P7" s="15">
        <v>140</v>
      </c>
      <c r="Q7" s="15">
        <v>140</v>
      </c>
      <c r="R7" s="15">
        <v>140</v>
      </c>
      <c r="S7" s="15">
        <f t="shared" si="2"/>
        <v>75</v>
      </c>
      <c r="T7" s="15">
        <v>71.025000000000006</v>
      </c>
      <c r="U7" s="15">
        <v>44.311</v>
      </c>
      <c r="V7" s="15">
        <v>63.470999999999997</v>
      </c>
      <c r="W7" s="15">
        <v>79.5</v>
      </c>
      <c r="X7" s="15">
        <v>79.5</v>
      </c>
      <c r="Y7" s="15">
        <v>74.986000000000004</v>
      </c>
      <c r="Z7" s="15">
        <v>57.192</v>
      </c>
      <c r="AA7" s="15">
        <v>73.638000000000005</v>
      </c>
      <c r="AB7" s="15">
        <v>402.85</v>
      </c>
      <c r="AC7" s="18">
        <f t="shared" ref="AC7:AC70" si="3">+AB7/86400</f>
        <v>4.6626157407407406E-3</v>
      </c>
      <c r="AD7" s="18">
        <f t="shared" ref="AD7:AD70" si="4">AC7*(G7-G6)*86400</f>
        <v>3.3570819904999998</v>
      </c>
      <c r="AE7" s="18">
        <f t="shared" ref="AE7:AE70" si="5">SUM(T7:AA7)*(G7-G6)</f>
        <v>4.5301898545900006</v>
      </c>
      <c r="AF7" s="18">
        <f>+AF6+AD7</f>
        <v>6.4892069522900009</v>
      </c>
      <c r="AG7" s="18">
        <f>+AG6+AE7</f>
        <v>8.2783044254550013</v>
      </c>
    </row>
    <row r="8" spans="1:33" x14ac:dyDescent="0.35">
      <c r="A8" s="2" t="s">
        <v>49</v>
      </c>
      <c r="B8" s="7">
        <v>700</v>
      </c>
      <c r="F8" s="15">
        <f t="shared" si="1"/>
        <v>8.5616438356164384E-5</v>
      </c>
      <c r="G8" s="15">
        <v>3.125E-2</v>
      </c>
      <c r="H8" s="15">
        <v>0</v>
      </c>
      <c r="I8" s="15">
        <v>2.0923036668441947E-5</v>
      </c>
      <c r="J8" s="15">
        <f t="shared" si="0"/>
        <v>1.4453173015381947E-5</v>
      </c>
      <c r="K8" s="15">
        <v>140</v>
      </c>
      <c r="L8" s="15">
        <v>140</v>
      </c>
      <c r="M8" s="15">
        <v>140</v>
      </c>
      <c r="N8" s="15">
        <v>104.92</v>
      </c>
      <c r="O8" s="15">
        <v>127.94</v>
      </c>
      <c r="P8" s="15">
        <v>140</v>
      </c>
      <c r="Q8" s="15">
        <v>140</v>
      </c>
      <c r="R8" s="15">
        <v>140</v>
      </c>
      <c r="S8" s="15">
        <f t="shared" si="2"/>
        <v>75</v>
      </c>
      <c r="T8" s="15">
        <v>62.222000000000001</v>
      </c>
      <c r="U8" s="15">
        <v>39.286999999999999</v>
      </c>
      <c r="V8" s="15">
        <v>56.41</v>
      </c>
      <c r="W8" s="15">
        <v>79.5</v>
      </c>
      <c r="X8" s="15">
        <v>79.5</v>
      </c>
      <c r="Y8" s="15">
        <v>67.058999999999997</v>
      </c>
      <c r="Z8" s="15">
        <v>52.540999999999997</v>
      </c>
      <c r="AA8" s="15">
        <v>63.003999999999998</v>
      </c>
      <c r="AB8" s="15">
        <v>359.9</v>
      </c>
      <c r="AC8" s="18">
        <f t="shared" si="3"/>
        <v>4.1655092592592594E-3</v>
      </c>
      <c r="AD8" s="18">
        <f t="shared" si="4"/>
        <v>5.9983345330000004</v>
      </c>
      <c r="AE8" s="18">
        <f t="shared" si="5"/>
        <v>8.3253849984099997</v>
      </c>
      <c r="AF8" s="18">
        <f t="shared" ref="AF8:AG23" si="6">+AF7+AD8</f>
        <v>12.487541485290002</v>
      </c>
      <c r="AG8" s="18">
        <f t="shared" si="6"/>
        <v>16.603689423864999</v>
      </c>
    </row>
    <row r="9" spans="1:33" x14ac:dyDescent="0.35">
      <c r="A9" s="2" t="s">
        <v>282</v>
      </c>
      <c r="B9" s="7">
        <v>0.7</v>
      </c>
      <c r="F9" s="15">
        <f t="shared" si="1"/>
        <v>1.7694063013698629E-4</v>
      </c>
      <c r="G9" s="15">
        <v>6.4583329999999994E-2</v>
      </c>
      <c r="H9" s="15">
        <v>0</v>
      </c>
      <c r="I9" s="15">
        <v>4.3240940216322773E-5</v>
      </c>
      <c r="J9" s="15">
        <f t="shared" si="0"/>
        <v>2.7222076059479164E-5</v>
      </c>
      <c r="K9" s="15">
        <v>140</v>
      </c>
      <c r="L9" s="15">
        <v>140</v>
      </c>
      <c r="M9" s="15">
        <v>140</v>
      </c>
      <c r="N9" s="15">
        <v>105.29</v>
      </c>
      <c r="O9" s="15">
        <v>131.88</v>
      </c>
      <c r="P9" s="15">
        <v>140</v>
      </c>
      <c r="Q9" s="15">
        <v>140</v>
      </c>
      <c r="R9" s="15">
        <v>140</v>
      </c>
      <c r="S9" s="15">
        <f t="shared" si="2"/>
        <v>75</v>
      </c>
      <c r="T9" s="15">
        <v>55.015000000000001</v>
      </c>
      <c r="U9" s="15">
        <v>35.902999999999999</v>
      </c>
      <c r="V9" s="15">
        <v>50.481000000000002</v>
      </c>
      <c r="W9" s="15">
        <v>79.5</v>
      </c>
      <c r="X9" s="15">
        <v>79.5</v>
      </c>
      <c r="Y9" s="15">
        <v>60.963999999999999</v>
      </c>
      <c r="Z9" s="15">
        <v>49.607999999999997</v>
      </c>
      <c r="AA9" s="15">
        <v>54.631</v>
      </c>
      <c r="AB9" s="15">
        <v>330.97</v>
      </c>
      <c r="AC9" s="18">
        <f t="shared" si="3"/>
        <v>3.8306712962962964E-3</v>
      </c>
      <c r="AD9" s="18">
        <f t="shared" si="4"/>
        <v>11.032332230099998</v>
      </c>
      <c r="AE9" s="18">
        <f t="shared" si="5"/>
        <v>15.520065114659996</v>
      </c>
      <c r="AF9" s="18">
        <f t="shared" si="6"/>
        <v>23.519873715389998</v>
      </c>
      <c r="AG9" s="18">
        <f t="shared" si="6"/>
        <v>32.123754538524992</v>
      </c>
    </row>
    <row r="10" spans="1:33" x14ac:dyDescent="0.35">
      <c r="A10" s="2" t="s">
        <v>50</v>
      </c>
      <c r="B10" s="7">
        <v>1000</v>
      </c>
      <c r="F10" s="15">
        <f t="shared" si="1"/>
        <v>3.5958904109589042E-4</v>
      </c>
      <c r="G10" s="15">
        <v>0.13125000000000001</v>
      </c>
      <c r="H10" s="15">
        <v>0</v>
      </c>
      <c r="I10" s="15">
        <v>8.7876754007456173E-5</v>
      </c>
      <c r="J10" s="15">
        <f t="shared" si="0"/>
        <v>5.169275629535879E-5</v>
      </c>
      <c r="K10" s="15">
        <v>140</v>
      </c>
      <c r="L10" s="15">
        <v>140</v>
      </c>
      <c r="M10" s="15">
        <v>140</v>
      </c>
      <c r="N10" s="15">
        <v>105.31</v>
      </c>
      <c r="O10" s="15">
        <v>135.25</v>
      </c>
      <c r="P10" s="15">
        <v>140</v>
      </c>
      <c r="Q10" s="15">
        <v>140</v>
      </c>
      <c r="R10" s="15">
        <v>140</v>
      </c>
      <c r="S10" s="15">
        <f t="shared" si="2"/>
        <v>75</v>
      </c>
      <c r="T10" s="15">
        <v>48.691000000000003</v>
      </c>
      <c r="U10" s="15">
        <v>33.42</v>
      </c>
      <c r="V10" s="15">
        <v>45.170999999999999</v>
      </c>
      <c r="W10" s="15">
        <v>79.5</v>
      </c>
      <c r="X10" s="15">
        <v>79.5</v>
      </c>
      <c r="Y10" s="15">
        <v>56.274000000000001</v>
      </c>
      <c r="Z10" s="15">
        <v>48.302999999999997</v>
      </c>
      <c r="AA10" s="15">
        <v>48.436</v>
      </c>
      <c r="AB10" s="15">
        <v>317.14</v>
      </c>
      <c r="AC10" s="18">
        <f t="shared" si="3"/>
        <v>3.6706018518518515E-3</v>
      </c>
      <c r="AD10" s="18">
        <f t="shared" si="4"/>
        <v>21.142667723799999</v>
      </c>
      <c r="AE10" s="18">
        <f t="shared" si="5"/>
        <v>29.286334797650007</v>
      </c>
      <c r="AF10" s="18">
        <f t="shared" si="6"/>
        <v>44.662541439189994</v>
      </c>
      <c r="AG10" s="18">
        <f t="shared" si="6"/>
        <v>61.410089336174998</v>
      </c>
    </row>
    <row r="11" spans="1:33" x14ac:dyDescent="0.35">
      <c r="A11" s="2" t="s">
        <v>51</v>
      </c>
      <c r="B11" s="7">
        <v>885</v>
      </c>
      <c r="F11" s="15">
        <f t="shared" si="1"/>
        <v>7.2488575342465761E-4</v>
      </c>
      <c r="G11" s="15">
        <v>0.26458330000000002</v>
      </c>
      <c r="H11" s="15">
        <v>0</v>
      </c>
      <c r="I11" s="15">
        <v>1.7714835480823603E-4</v>
      </c>
      <c r="J11" s="15">
        <f t="shared" si="0"/>
        <v>1.0086095387984953E-4</v>
      </c>
      <c r="K11" s="15">
        <v>140</v>
      </c>
      <c r="L11" s="15">
        <v>140</v>
      </c>
      <c r="M11" s="15">
        <v>140</v>
      </c>
      <c r="N11" s="15">
        <v>105.19</v>
      </c>
      <c r="O11" s="15">
        <v>136.49</v>
      </c>
      <c r="P11" s="15">
        <v>140</v>
      </c>
      <c r="Q11" s="15">
        <v>140</v>
      </c>
      <c r="R11" s="15">
        <v>140</v>
      </c>
      <c r="S11" s="15">
        <f t="shared" si="2"/>
        <v>75</v>
      </c>
      <c r="T11" s="15">
        <v>42.613999999999997</v>
      </c>
      <c r="U11" s="15">
        <v>31.129000000000001</v>
      </c>
      <c r="V11" s="15">
        <v>40.109000000000002</v>
      </c>
      <c r="W11" s="15">
        <v>79.5</v>
      </c>
      <c r="X11" s="15">
        <v>79.5</v>
      </c>
      <c r="Y11" s="15">
        <v>53.015000000000001</v>
      </c>
      <c r="Z11" s="15">
        <v>48.018000000000001</v>
      </c>
      <c r="AA11" s="15">
        <v>44.39</v>
      </c>
      <c r="AB11" s="15">
        <v>318.61</v>
      </c>
      <c r="AC11" s="18">
        <f t="shared" si="3"/>
        <v>3.6876157407407409E-3</v>
      </c>
      <c r="AD11" s="18">
        <f t="shared" si="4"/>
        <v>42.481322713000004</v>
      </c>
      <c r="AE11" s="18">
        <f t="shared" si="5"/>
        <v>55.769986057500006</v>
      </c>
      <c r="AF11" s="18">
        <f t="shared" si="6"/>
        <v>87.143864152189991</v>
      </c>
      <c r="AG11" s="18">
        <f t="shared" si="6"/>
        <v>117.180075393675</v>
      </c>
    </row>
    <row r="12" spans="1:33" x14ac:dyDescent="0.35">
      <c r="A12" s="2" t="s">
        <v>80</v>
      </c>
      <c r="B12" s="7">
        <v>6.2898110000000003</v>
      </c>
      <c r="F12" s="15">
        <f t="shared" si="1"/>
        <v>1.4554794520547946E-3</v>
      </c>
      <c r="G12" s="15">
        <v>0.53125</v>
      </c>
      <c r="H12" s="15">
        <v>0</v>
      </c>
      <c r="I12" s="15">
        <v>3.5569162336351309E-4</v>
      </c>
      <c r="J12" s="15">
        <f t="shared" si="0"/>
        <v>2.0438257175832175E-4</v>
      </c>
      <c r="K12" s="15">
        <v>140</v>
      </c>
      <c r="L12" s="15">
        <v>140</v>
      </c>
      <c r="M12" s="15">
        <v>140</v>
      </c>
      <c r="N12" s="15">
        <v>104.51</v>
      </c>
      <c r="O12" s="15">
        <v>133.25</v>
      </c>
      <c r="P12" s="15">
        <v>140</v>
      </c>
      <c r="Q12" s="15">
        <v>140</v>
      </c>
      <c r="R12" s="15">
        <v>140</v>
      </c>
      <c r="S12" s="15">
        <f t="shared" si="2"/>
        <v>75</v>
      </c>
      <c r="T12" s="15">
        <v>37.927999999999997</v>
      </c>
      <c r="U12" s="15">
        <v>28.981000000000002</v>
      </c>
      <c r="V12" s="15">
        <v>36.293999999999997</v>
      </c>
      <c r="W12" s="15">
        <v>79.5</v>
      </c>
      <c r="X12" s="15">
        <v>79.5</v>
      </c>
      <c r="Y12" s="15">
        <v>53.493000000000002</v>
      </c>
      <c r="Z12" s="15">
        <v>50.667999999999999</v>
      </c>
      <c r="AA12" s="15">
        <v>43.533999999999999</v>
      </c>
      <c r="AB12" s="15">
        <v>335.41</v>
      </c>
      <c r="AC12" s="18">
        <f t="shared" si="3"/>
        <v>3.8820601851851854E-3</v>
      </c>
      <c r="AD12" s="18">
        <f t="shared" si="4"/>
        <v>89.442677847000013</v>
      </c>
      <c r="AE12" s="18">
        <f t="shared" si="5"/>
        <v>109.30614699659998</v>
      </c>
      <c r="AF12" s="18">
        <f t="shared" si="6"/>
        <v>176.58654199918999</v>
      </c>
      <c r="AG12" s="18">
        <f t="shared" si="6"/>
        <v>226.48622239027497</v>
      </c>
    </row>
    <row r="13" spans="1:33" x14ac:dyDescent="0.35">
      <c r="A13" s="2" t="s">
        <v>81</v>
      </c>
      <c r="B13" s="7">
        <f>C13*100000</f>
        <v>6500000</v>
      </c>
      <c r="C13">
        <f>S3</f>
        <v>65</v>
      </c>
      <c r="D13" t="s">
        <v>6</v>
      </c>
      <c r="F13" s="15">
        <f t="shared" si="1"/>
        <v>2.9166657534246579E-3</v>
      </c>
      <c r="G13" s="15">
        <v>1.0645830000000001</v>
      </c>
      <c r="H13" s="15">
        <v>0</v>
      </c>
      <c r="I13" s="15">
        <v>7.1277789265919791E-4</v>
      </c>
      <c r="J13" s="15">
        <f t="shared" si="0"/>
        <v>4.3280218208239591E-4</v>
      </c>
      <c r="K13" s="15">
        <v>140</v>
      </c>
      <c r="L13" s="15">
        <v>140</v>
      </c>
      <c r="M13" s="15">
        <v>140</v>
      </c>
      <c r="N13" s="15">
        <v>104.59</v>
      </c>
      <c r="O13" s="15">
        <v>129.61000000000001</v>
      </c>
      <c r="P13" s="15">
        <v>140</v>
      </c>
      <c r="Q13" s="15">
        <v>140</v>
      </c>
      <c r="R13" s="15">
        <v>140</v>
      </c>
      <c r="S13" s="15">
        <f t="shared" si="2"/>
        <v>75</v>
      </c>
      <c r="T13" s="15">
        <v>35.899000000000001</v>
      </c>
      <c r="U13" s="15">
        <v>28.484000000000002</v>
      </c>
      <c r="V13" s="15">
        <v>34.802999999999997</v>
      </c>
      <c r="W13" s="15">
        <v>79.5</v>
      </c>
      <c r="X13" s="15">
        <v>79.5</v>
      </c>
      <c r="Y13" s="15">
        <v>58.97</v>
      </c>
      <c r="Z13" s="15">
        <v>61.082000000000001</v>
      </c>
      <c r="AA13" s="15">
        <v>46.87</v>
      </c>
      <c r="AB13" s="15">
        <v>370.04</v>
      </c>
      <c r="AC13" s="18">
        <f>+AB13/86400</f>
        <v>4.2828703703703709E-3</v>
      </c>
      <c r="AD13" s="18">
        <f t="shared" si="4"/>
        <v>197.35454332000003</v>
      </c>
      <c r="AE13" s="18">
        <f t="shared" si="5"/>
        <v>226.72412496400005</v>
      </c>
      <c r="AF13" s="18">
        <f t="shared" si="6"/>
        <v>373.94108531919005</v>
      </c>
      <c r="AG13" s="18">
        <f t="shared" si="6"/>
        <v>453.21034735427503</v>
      </c>
    </row>
    <row r="14" spans="1:33" x14ac:dyDescent="0.35">
      <c r="A14" s="2" t="s">
        <v>82</v>
      </c>
      <c r="B14" s="7">
        <v>0.3</v>
      </c>
      <c r="F14" s="15">
        <f t="shared" si="1"/>
        <v>5.8390410958904116E-3</v>
      </c>
      <c r="G14" s="15">
        <v>2.1312500000000001</v>
      </c>
      <c r="H14" s="15">
        <v>0</v>
      </c>
      <c r="I14" s="15">
        <v>1.4269511007877409E-3</v>
      </c>
      <c r="J14" s="15">
        <f t="shared" si="0"/>
        <v>9.4533320644582194E-4</v>
      </c>
      <c r="K14" s="15">
        <v>140</v>
      </c>
      <c r="L14" s="15">
        <v>140</v>
      </c>
      <c r="M14" s="15">
        <v>140</v>
      </c>
      <c r="N14" s="15">
        <v>105.55</v>
      </c>
      <c r="O14" s="15">
        <v>127.09</v>
      </c>
      <c r="P14" s="15">
        <v>140</v>
      </c>
      <c r="Q14" s="15">
        <v>140</v>
      </c>
      <c r="R14" s="15">
        <v>140</v>
      </c>
      <c r="S14" s="15">
        <f t="shared" si="2"/>
        <v>75</v>
      </c>
      <c r="T14" s="15">
        <v>34.259</v>
      </c>
      <c r="U14" s="15">
        <v>30.556999999999999</v>
      </c>
      <c r="V14" s="15">
        <v>34.164000000000001</v>
      </c>
      <c r="W14" s="15">
        <v>79.5</v>
      </c>
      <c r="X14" s="15">
        <v>79.5</v>
      </c>
      <c r="Y14" s="15">
        <v>64.022999999999996</v>
      </c>
      <c r="Z14" s="15">
        <v>73.951999999999998</v>
      </c>
      <c r="AA14" s="15">
        <v>50.323999999999998</v>
      </c>
      <c r="AB14" s="15">
        <v>415.15</v>
      </c>
      <c r="AC14" s="18">
        <f t="shared" si="3"/>
        <v>4.8049768518518519E-3</v>
      </c>
      <c r="AD14" s="18">
        <f t="shared" si="4"/>
        <v>442.82680505000002</v>
      </c>
      <c r="AE14" s="18">
        <f t="shared" si="5"/>
        <v>476.03108209300007</v>
      </c>
      <c r="AF14" s="18">
        <f t="shared" si="6"/>
        <v>816.76789036919013</v>
      </c>
      <c r="AG14" s="18">
        <f t="shared" si="6"/>
        <v>929.2414294472751</v>
      </c>
    </row>
    <row r="15" spans="1:33" x14ac:dyDescent="0.35">
      <c r="A15" s="2" t="s">
        <v>83</v>
      </c>
      <c r="B15" s="7">
        <f>1*365*24*3600</f>
        <v>31536000</v>
      </c>
      <c r="F15" s="15">
        <f t="shared" si="1"/>
        <v>1.1683789041095891E-2</v>
      </c>
      <c r="G15" s="15">
        <v>4.264583</v>
      </c>
      <c r="H15" s="15">
        <v>0</v>
      </c>
      <c r="I15" s="15">
        <v>2.8552968475076528E-3</v>
      </c>
      <c r="J15" s="15">
        <f t="shared" si="0"/>
        <v>2.059481180508322E-3</v>
      </c>
      <c r="K15" s="15">
        <v>140</v>
      </c>
      <c r="L15" s="15">
        <v>140</v>
      </c>
      <c r="M15" s="15">
        <v>140</v>
      </c>
      <c r="N15" s="15">
        <v>106.28</v>
      </c>
      <c r="O15" s="15">
        <v>125.05</v>
      </c>
      <c r="P15" s="15">
        <v>140</v>
      </c>
      <c r="Q15" s="15">
        <v>135.33000000000001</v>
      </c>
      <c r="R15" s="15">
        <v>140</v>
      </c>
      <c r="S15" s="15">
        <f t="shared" si="2"/>
        <v>75</v>
      </c>
      <c r="T15" s="15">
        <v>33.222999999999999</v>
      </c>
      <c r="U15" s="15">
        <v>33.89</v>
      </c>
      <c r="V15" s="15">
        <v>33.963999999999999</v>
      </c>
      <c r="W15" s="15">
        <v>79.5</v>
      </c>
      <c r="X15" s="15">
        <v>79.5</v>
      </c>
      <c r="Y15" s="15">
        <v>69.501000000000005</v>
      </c>
      <c r="Z15" s="15">
        <v>79.5</v>
      </c>
      <c r="AA15" s="15">
        <v>54.249000000000002</v>
      </c>
      <c r="AB15" s="15">
        <v>451.23</v>
      </c>
      <c r="AC15" s="18">
        <f t="shared" si="3"/>
        <v>5.2225694444444446E-3</v>
      </c>
      <c r="AD15" s="18">
        <f t="shared" si="4"/>
        <v>962.62384958999996</v>
      </c>
      <c r="AE15" s="18">
        <f t="shared" si="5"/>
        <v>988.43077889099993</v>
      </c>
      <c r="AF15" s="18">
        <f t="shared" si="6"/>
        <v>1779.3917399591901</v>
      </c>
      <c r="AG15" s="18">
        <f t="shared" si="6"/>
        <v>1917.6722083382751</v>
      </c>
    </row>
    <row r="16" spans="1:33" x14ac:dyDescent="0.35">
      <c r="A16" s="2" t="s">
        <v>84</v>
      </c>
      <c r="B16" s="7">
        <v>18</v>
      </c>
      <c r="C16">
        <v>5</v>
      </c>
      <c r="D16" t="s">
        <v>85</v>
      </c>
      <c r="F16" s="15">
        <f t="shared" si="1"/>
        <v>2.2909273972602739E-2</v>
      </c>
      <c r="G16" s="15">
        <v>8.3618849999999991</v>
      </c>
      <c r="H16" s="15">
        <v>0</v>
      </c>
      <c r="I16" s="15">
        <v>5.5985928471134292E-3</v>
      </c>
      <c r="J16" s="15">
        <f t="shared" si="0"/>
        <v>4.29914991726758E-3</v>
      </c>
      <c r="K16" s="15">
        <v>140</v>
      </c>
      <c r="L16" s="15">
        <v>140</v>
      </c>
      <c r="M16" s="15">
        <v>140</v>
      </c>
      <c r="N16" s="15">
        <v>106.34</v>
      </c>
      <c r="O16" s="15">
        <v>123.19</v>
      </c>
      <c r="P16" s="15">
        <v>140</v>
      </c>
      <c r="Q16" s="15">
        <v>129.68</v>
      </c>
      <c r="R16" s="15">
        <v>140</v>
      </c>
      <c r="S16" s="15">
        <f t="shared" si="2"/>
        <v>75</v>
      </c>
      <c r="T16" s="15">
        <v>32.933</v>
      </c>
      <c r="U16" s="15">
        <v>37.954999999999998</v>
      </c>
      <c r="V16" s="15">
        <v>34.335999999999999</v>
      </c>
      <c r="W16" s="15">
        <v>79.5</v>
      </c>
      <c r="X16" s="15">
        <v>79.5</v>
      </c>
      <c r="Y16" s="15">
        <v>74.870999999999995</v>
      </c>
      <c r="Z16" s="15">
        <v>79.5</v>
      </c>
      <c r="AA16" s="15">
        <v>58.180999999999997</v>
      </c>
      <c r="AB16" s="15">
        <v>472.28</v>
      </c>
      <c r="AC16" s="18">
        <f t="shared" si="3"/>
        <v>5.4662037037037032E-3</v>
      </c>
      <c r="AD16" s="18">
        <f t="shared" si="4"/>
        <v>1935.0737885599995</v>
      </c>
      <c r="AE16" s="18">
        <f t="shared" si="5"/>
        <v>1953.4952583519994</v>
      </c>
      <c r="AF16" s="18">
        <f t="shared" si="6"/>
        <v>3714.4655285191893</v>
      </c>
      <c r="AG16" s="18">
        <f t="shared" si="6"/>
        <v>3871.1674666902745</v>
      </c>
    </row>
    <row r="17" spans="1:33" x14ac:dyDescent="0.35">
      <c r="A17" s="2" t="s">
        <v>86</v>
      </c>
      <c r="B17" s="7">
        <v>48000</v>
      </c>
      <c r="D17" s="144">
        <v>45634.5</v>
      </c>
      <c r="F17" s="15">
        <f t="shared" si="1"/>
        <v>3.9347643835616439E-2</v>
      </c>
      <c r="G17" s="15">
        <v>14.361890000000001</v>
      </c>
      <c r="H17" s="15">
        <v>0</v>
      </c>
      <c r="I17" s="15">
        <v>9.6158192351401498E-3</v>
      </c>
      <c r="J17" s="15">
        <f t="shared" si="0"/>
        <v>7.7152638751379517E-3</v>
      </c>
      <c r="K17" s="15">
        <v>140</v>
      </c>
      <c r="L17" s="15">
        <v>140</v>
      </c>
      <c r="M17" s="15">
        <v>140</v>
      </c>
      <c r="N17" s="15">
        <v>105.95</v>
      </c>
      <c r="O17" s="15">
        <v>121.46</v>
      </c>
      <c r="P17" s="15">
        <v>139.05000000000001</v>
      </c>
      <c r="Q17" s="15">
        <v>124.64</v>
      </c>
      <c r="R17" s="15">
        <v>140</v>
      </c>
      <c r="S17" s="15">
        <f t="shared" si="2"/>
        <v>75</v>
      </c>
      <c r="T17" s="15">
        <v>33.113999999999997</v>
      </c>
      <c r="U17" s="15">
        <v>44.057000000000002</v>
      </c>
      <c r="V17" s="15">
        <v>35.201000000000001</v>
      </c>
      <c r="W17" s="15">
        <v>79.5</v>
      </c>
      <c r="X17" s="15">
        <v>79.5</v>
      </c>
      <c r="Y17" s="15">
        <v>79.5</v>
      </c>
      <c r="Z17" s="15">
        <v>79.5</v>
      </c>
      <c r="AA17" s="15">
        <v>63.283000000000001</v>
      </c>
      <c r="AB17" s="15">
        <v>491.92</v>
      </c>
      <c r="AC17" s="18">
        <f t="shared" si="3"/>
        <v>5.6935185185185188E-3</v>
      </c>
      <c r="AD17" s="18">
        <f t="shared" si="4"/>
        <v>2951.5224596000012</v>
      </c>
      <c r="AE17" s="18">
        <f t="shared" si="5"/>
        <v>2961.9324682750007</v>
      </c>
      <c r="AF17" s="18">
        <f t="shared" si="6"/>
        <v>6665.98798811919</v>
      </c>
      <c r="AG17" s="18">
        <f t="shared" si="6"/>
        <v>6833.0999349652757</v>
      </c>
    </row>
    <row r="18" spans="1:33" x14ac:dyDescent="0.35">
      <c r="A18" s="2" t="s">
        <v>87</v>
      </c>
      <c r="B18" s="7">
        <v>0.11799999999999999</v>
      </c>
      <c r="C18" t="s">
        <v>88</v>
      </c>
      <c r="F18" s="15">
        <f t="shared" si="1"/>
        <v>5.5785999999999995E-2</v>
      </c>
      <c r="G18" s="15">
        <v>20.361889999999999</v>
      </c>
      <c r="H18" s="15">
        <v>0</v>
      </c>
      <c r="I18" s="15">
        <v>1.3633042275481002E-2</v>
      </c>
      <c r="J18" s="15">
        <f t="shared" si="0"/>
        <v>1.122477776402684E-2</v>
      </c>
      <c r="K18" s="15">
        <v>140</v>
      </c>
      <c r="L18" s="15">
        <v>140</v>
      </c>
      <c r="M18" s="15">
        <v>140</v>
      </c>
      <c r="N18" s="15">
        <v>105.38</v>
      </c>
      <c r="O18" s="15">
        <v>120.45</v>
      </c>
      <c r="P18" s="15">
        <v>136.66999999999999</v>
      </c>
      <c r="Q18" s="15">
        <v>121.66</v>
      </c>
      <c r="R18" s="15">
        <v>140</v>
      </c>
      <c r="S18" s="15">
        <f t="shared" si="2"/>
        <v>75</v>
      </c>
      <c r="T18" s="15">
        <v>33.588000000000001</v>
      </c>
      <c r="U18" s="15">
        <v>49.954999999999998</v>
      </c>
      <c r="V18" s="15">
        <v>36.593000000000004</v>
      </c>
      <c r="W18" s="15">
        <v>79.5</v>
      </c>
      <c r="X18" s="15">
        <v>79.5</v>
      </c>
      <c r="Y18" s="15">
        <v>79.5</v>
      </c>
      <c r="Z18" s="15">
        <v>79.5</v>
      </c>
      <c r="AA18" s="15">
        <v>67.984999999999999</v>
      </c>
      <c r="AB18" s="15">
        <v>505.37</v>
      </c>
      <c r="AC18" s="18">
        <f t="shared" si="3"/>
        <v>5.8491898148148149E-3</v>
      </c>
      <c r="AD18" s="18">
        <f t="shared" si="4"/>
        <v>3032.2199999999989</v>
      </c>
      <c r="AE18" s="18">
        <f t="shared" si="5"/>
        <v>3036.7259999999992</v>
      </c>
      <c r="AF18" s="18">
        <f t="shared" si="6"/>
        <v>9698.2079881191894</v>
      </c>
      <c r="AG18" s="18">
        <f t="shared" si="6"/>
        <v>9869.8259349652744</v>
      </c>
    </row>
    <row r="19" spans="1:33" x14ac:dyDescent="0.35">
      <c r="A19" s="2"/>
      <c r="B19" s="7">
        <v>420</v>
      </c>
      <c r="C19" t="s">
        <v>89</v>
      </c>
      <c r="F19" s="15">
        <f t="shared" si="1"/>
        <v>7.2224356164383552E-2</v>
      </c>
      <c r="G19" s="15">
        <v>26.361889999999999</v>
      </c>
      <c r="H19" s="15">
        <v>2.3999999999999998E-3</v>
      </c>
      <c r="I19" s="15">
        <v>1.7650265315821853E-2</v>
      </c>
      <c r="J19" s="15">
        <f t="shared" si="0"/>
        <v>1.4810680541804616E-2</v>
      </c>
      <c r="K19" s="15">
        <v>140</v>
      </c>
      <c r="L19" s="15">
        <v>140</v>
      </c>
      <c r="M19" s="15">
        <v>140</v>
      </c>
      <c r="N19" s="15">
        <v>104.87</v>
      </c>
      <c r="O19" s="15">
        <v>119.86</v>
      </c>
      <c r="P19" s="15">
        <v>134.97</v>
      </c>
      <c r="Q19" s="15">
        <v>119.81</v>
      </c>
      <c r="R19" s="15">
        <v>140</v>
      </c>
      <c r="S19" s="15">
        <f t="shared" si="2"/>
        <v>75</v>
      </c>
      <c r="T19" s="15">
        <v>34.01</v>
      </c>
      <c r="U19" s="15">
        <v>55.838999999999999</v>
      </c>
      <c r="V19" s="15">
        <v>37.872999999999998</v>
      </c>
      <c r="W19" s="15">
        <v>79.5</v>
      </c>
      <c r="X19" s="15">
        <v>79.5</v>
      </c>
      <c r="Y19" s="15">
        <v>79.5</v>
      </c>
      <c r="Z19" s="15">
        <v>79.5</v>
      </c>
      <c r="AA19" s="15">
        <v>72.399000000000001</v>
      </c>
      <c r="AB19" s="15">
        <v>516.37</v>
      </c>
      <c r="AC19" s="18">
        <f t="shared" si="3"/>
        <v>5.9765046296296294E-3</v>
      </c>
      <c r="AD19" s="18">
        <f t="shared" si="4"/>
        <v>3098.22</v>
      </c>
      <c r="AE19" s="18">
        <f t="shared" si="5"/>
        <v>3108.7259999999997</v>
      </c>
      <c r="AF19" s="18">
        <f t="shared" si="6"/>
        <v>12796.427988119189</v>
      </c>
      <c r="AG19" s="18">
        <f t="shared" si="6"/>
        <v>12978.551934965275</v>
      </c>
    </row>
    <row r="20" spans="1:33" x14ac:dyDescent="0.35">
      <c r="A20" s="2" t="s">
        <v>90</v>
      </c>
      <c r="B20" s="7">
        <v>0.36</v>
      </c>
      <c r="F20" s="15">
        <f t="shared" si="1"/>
        <v>8.8662712328767129E-2</v>
      </c>
      <c r="G20" s="15">
        <v>32.361890000000002</v>
      </c>
      <c r="H20" s="15">
        <v>1.3599999999999999E-2</v>
      </c>
      <c r="I20" s="15">
        <v>2.1667488356162713E-2</v>
      </c>
      <c r="J20" s="15">
        <f t="shared" si="0"/>
        <v>1.8441999986249062E-2</v>
      </c>
      <c r="K20" s="15">
        <v>140</v>
      </c>
      <c r="L20" s="15">
        <v>140</v>
      </c>
      <c r="M20" s="15">
        <v>140</v>
      </c>
      <c r="N20" s="15">
        <v>104.28</v>
      </c>
      <c r="O20" s="15">
        <v>119.4</v>
      </c>
      <c r="P20" s="15">
        <v>133.58000000000001</v>
      </c>
      <c r="Q20" s="15">
        <v>118.46</v>
      </c>
      <c r="R20" s="15">
        <v>140</v>
      </c>
      <c r="S20" s="15">
        <f t="shared" si="2"/>
        <v>75</v>
      </c>
      <c r="T20" s="15">
        <v>34.436999999999998</v>
      </c>
      <c r="U20" s="15">
        <v>61.915999999999997</v>
      </c>
      <c r="V20" s="15">
        <v>39.225000000000001</v>
      </c>
      <c r="W20" s="15">
        <v>79.5</v>
      </c>
      <c r="X20" s="15">
        <v>79.5</v>
      </c>
      <c r="Y20" s="15">
        <v>79.5</v>
      </c>
      <c r="Z20" s="15">
        <v>79.5</v>
      </c>
      <c r="AA20" s="15">
        <v>76.769000000000005</v>
      </c>
      <c r="AB20" s="15">
        <v>522.91</v>
      </c>
      <c r="AC20" s="18">
        <f t="shared" si="3"/>
        <v>6.0521990740740736E-3</v>
      </c>
      <c r="AD20" s="18">
        <f t="shared" si="4"/>
        <v>3137.4600000000014</v>
      </c>
      <c r="AE20" s="18">
        <f t="shared" si="5"/>
        <v>3182.0820000000017</v>
      </c>
      <c r="AF20" s="18">
        <f t="shared" si="6"/>
        <v>15933.88798811919</v>
      </c>
      <c r="AG20" s="18">
        <f t="shared" si="6"/>
        <v>16160.633934965277</v>
      </c>
    </row>
    <row r="21" spans="1:33" x14ac:dyDescent="0.35">
      <c r="A21" s="2" t="s">
        <v>91</v>
      </c>
      <c r="B21" s="7">
        <v>188</v>
      </c>
      <c r="C21" t="s">
        <v>92</v>
      </c>
      <c r="F21" s="15">
        <f t="shared" si="1"/>
        <v>0.10510106849315069</v>
      </c>
      <c r="G21" s="15">
        <v>38.361890000000002</v>
      </c>
      <c r="H21" s="15">
        <v>3.3000000000000002E-2</v>
      </c>
      <c r="I21" s="15">
        <v>2.5684711396503565E-2</v>
      </c>
      <c r="J21" s="15">
        <f t="shared" si="0"/>
        <v>2.2078805541804618E-2</v>
      </c>
      <c r="K21" s="15">
        <v>140</v>
      </c>
      <c r="L21" s="15">
        <v>140</v>
      </c>
      <c r="M21" s="15">
        <v>140</v>
      </c>
      <c r="N21" s="15">
        <v>103.64</v>
      </c>
      <c r="O21" s="15">
        <v>118.78</v>
      </c>
      <c r="P21" s="15">
        <v>132.26</v>
      </c>
      <c r="Q21" s="15">
        <v>117.25</v>
      </c>
      <c r="R21" s="15">
        <v>139.07</v>
      </c>
      <c r="S21" s="15">
        <f t="shared" si="2"/>
        <v>74.069999999999993</v>
      </c>
      <c r="T21" s="15">
        <v>34.881</v>
      </c>
      <c r="U21" s="15">
        <v>68.313000000000002</v>
      </c>
      <c r="V21" s="15">
        <v>40.776000000000003</v>
      </c>
      <c r="W21" s="15">
        <v>79.5</v>
      </c>
      <c r="X21" s="15">
        <v>79.5</v>
      </c>
      <c r="Y21" s="15">
        <v>79.5</v>
      </c>
      <c r="Z21" s="15">
        <v>79.5</v>
      </c>
      <c r="AA21" s="15">
        <v>79.5</v>
      </c>
      <c r="AB21" s="15">
        <v>523.70000000000005</v>
      </c>
      <c r="AC21" s="18">
        <f t="shared" si="3"/>
        <v>6.061342592592593E-3</v>
      </c>
      <c r="AD21" s="18">
        <f t="shared" si="4"/>
        <v>3142.2000000000003</v>
      </c>
      <c r="AE21" s="18">
        <f t="shared" si="5"/>
        <v>3248.82</v>
      </c>
      <c r="AF21" s="18">
        <f t="shared" si="6"/>
        <v>19076.08798811919</v>
      </c>
      <c r="AG21" s="18">
        <f t="shared" si="6"/>
        <v>19409.453934965277</v>
      </c>
    </row>
    <row r="22" spans="1:33" x14ac:dyDescent="0.35">
      <c r="A22" s="2" t="s">
        <v>93</v>
      </c>
      <c r="B22" s="7">
        <v>500</v>
      </c>
      <c r="C22" t="s">
        <v>94</v>
      </c>
      <c r="F22" s="15">
        <f t="shared" si="1"/>
        <v>0.12153942465753426</v>
      </c>
      <c r="G22" s="15">
        <v>44.361890000000002</v>
      </c>
      <c r="H22" s="15">
        <v>5.6899999999999999E-2</v>
      </c>
      <c r="I22" s="15">
        <v>2.9701934436844421E-2</v>
      </c>
      <c r="J22" s="15">
        <f t="shared" si="0"/>
        <v>2.5686513875137953E-2</v>
      </c>
      <c r="K22" s="15">
        <v>140</v>
      </c>
      <c r="L22" s="15">
        <v>140</v>
      </c>
      <c r="M22" s="15">
        <v>140</v>
      </c>
      <c r="N22" s="15">
        <v>102.98</v>
      </c>
      <c r="O22" s="15">
        <v>117.78</v>
      </c>
      <c r="P22" s="15">
        <v>130.91</v>
      </c>
      <c r="Q22" s="15">
        <v>115.98</v>
      </c>
      <c r="R22" s="15">
        <v>136.74</v>
      </c>
      <c r="S22" s="15">
        <f t="shared" si="2"/>
        <v>71.740000000000009</v>
      </c>
      <c r="T22" s="15">
        <v>35.372999999999998</v>
      </c>
      <c r="U22" s="15">
        <v>74.888999999999996</v>
      </c>
      <c r="V22" s="15">
        <v>42.610999999999997</v>
      </c>
      <c r="W22" s="15">
        <v>79.5</v>
      </c>
      <c r="X22" s="15">
        <v>79.5</v>
      </c>
      <c r="Y22" s="15">
        <v>79.5</v>
      </c>
      <c r="Z22" s="15">
        <v>79.5</v>
      </c>
      <c r="AA22" s="15">
        <v>79.5</v>
      </c>
      <c r="AB22" s="15">
        <v>519.51</v>
      </c>
      <c r="AC22" s="18">
        <f t="shared" si="3"/>
        <v>6.0128472222222224E-3</v>
      </c>
      <c r="AD22" s="18">
        <f t="shared" si="4"/>
        <v>3117.0600000000004</v>
      </c>
      <c r="AE22" s="18">
        <f t="shared" si="5"/>
        <v>3302.2380000000003</v>
      </c>
      <c r="AF22" s="18">
        <f t="shared" si="6"/>
        <v>22193.147988119192</v>
      </c>
      <c r="AG22" s="18">
        <f t="shared" si="6"/>
        <v>22711.691934965278</v>
      </c>
    </row>
    <row r="23" spans="1:33" x14ac:dyDescent="0.35">
      <c r="A23" s="2" t="s">
        <v>95</v>
      </c>
      <c r="B23" s="7">
        <f>B21*B22/1000</f>
        <v>94</v>
      </c>
      <c r="C23" t="s">
        <v>96</v>
      </c>
      <c r="F23" s="15">
        <f t="shared" si="1"/>
        <v>0.13797778082191781</v>
      </c>
      <c r="G23" s="15">
        <v>50.361890000000002</v>
      </c>
      <c r="H23" s="15">
        <v>7.8299999999999995E-2</v>
      </c>
      <c r="I23" s="15">
        <v>3.371915747718527E-2</v>
      </c>
      <c r="J23" s="15">
        <f t="shared" si="0"/>
        <v>2.9262069430693507E-2</v>
      </c>
      <c r="K23" s="15">
        <v>140</v>
      </c>
      <c r="L23" s="15">
        <v>139.18</v>
      </c>
      <c r="M23" s="15">
        <v>140</v>
      </c>
      <c r="N23" s="15">
        <v>102.45</v>
      </c>
      <c r="O23" s="15">
        <v>116.71</v>
      </c>
      <c r="P23" s="15">
        <v>129.58000000000001</v>
      </c>
      <c r="Q23" s="15">
        <v>114.77</v>
      </c>
      <c r="R23" s="15">
        <v>134.57</v>
      </c>
      <c r="S23" s="15">
        <f t="shared" si="2"/>
        <v>69.569999999999993</v>
      </c>
      <c r="T23" s="15">
        <v>36.174999999999997</v>
      </c>
      <c r="U23" s="15">
        <v>79.5</v>
      </c>
      <c r="V23" s="15">
        <v>44.765000000000001</v>
      </c>
      <c r="W23" s="15">
        <v>79.5</v>
      </c>
      <c r="X23" s="15">
        <v>79.5</v>
      </c>
      <c r="Y23" s="15">
        <v>79.5</v>
      </c>
      <c r="Z23" s="15">
        <v>79.5</v>
      </c>
      <c r="AA23" s="15">
        <v>79.5</v>
      </c>
      <c r="AB23" s="15">
        <v>514.88</v>
      </c>
      <c r="AC23" s="18">
        <f t="shared" si="3"/>
        <v>5.9592592592592596E-3</v>
      </c>
      <c r="AD23" s="18">
        <f t="shared" si="4"/>
        <v>3089.2799999999997</v>
      </c>
      <c r="AE23" s="18">
        <f t="shared" si="5"/>
        <v>3347.6400000000003</v>
      </c>
      <c r="AF23" s="18">
        <f t="shared" si="6"/>
        <v>25282.427988119191</v>
      </c>
      <c r="AG23" s="18">
        <f t="shared" si="6"/>
        <v>26059.331934965277</v>
      </c>
    </row>
    <row r="24" spans="1:33" x14ac:dyDescent="0.35">
      <c r="A24" s="2" t="s">
        <v>97</v>
      </c>
      <c r="B24" s="7">
        <v>3</v>
      </c>
      <c r="C24" t="s">
        <v>98</v>
      </c>
      <c r="F24" s="15">
        <f t="shared" si="1"/>
        <v>0.15441613698630138</v>
      </c>
      <c r="G24" s="15">
        <v>56.361890000000002</v>
      </c>
      <c r="H24" s="15">
        <v>9.3700000000000006E-2</v>
      </c>
      <c r="I24" s="15">
        <v>3.7736380517526126E-2</v>
      </c>
      <c r="J24" s="15">
        <f t="shared" si="0"/>
        <v>3.2805194430693504E-2</v>
      </c>
      <c r="K24" s="15">
        <v>140</v>
      </c>
      <c r="L24" s="15">
        <v>136.71</v>
      </c>
      <c r="M24" s="15">
        <v>140</v>
      </c>
      <c r="N24" s="15">
        <v>102.05</v>
      </c>
      <c r="O24" s="15">
        <v>115.57</v>
      </c>
      <c r="P24" s="15">
        <v>128.31</v>
      </c>
      <c r="Q24" s="15">
        <v>113.67</v>
      </c>
      <c r="R24" s="15">
        <v>132.55000000000001</v>
      </c>
      <c r="S24" s="15">
        <f t="shared" si="2"/>
        <v>67.550000000000011</v>
      </c>
      <c r="T24" s="15">
        <v>37.743000000000002</v>
      </c>
      <c r="U24" s="15">
        <v>79.5</v>
      </c>
      <c r="V24" s="15">
        <v>47.323999999999998</v>
      </c>
      <c r="W24" s="15">
        <v>79.5</v>
      </c>
      <c r="X24" s="15">
        <v>79.5</v>
      </c>
      <c r="Y24" s="15">
        <v>79.5</v>
      </c>
      <c r="Z24" s="15">
        <v>79.5</v>
      </c>
      <c r="AA24" s="15">
        <v>79.5</v>
      </c>
      <c r="AB24" s="15">
        <v>510.21</v>
      </c>
      <c r="AC24" s="18">
        <f t="shared" si="3"/>
        <v>5.9052083333333335E-3</v>
      </c>
      <c r="AD24" s="18">
        <f t="shared" si="4"/>
        <v>3061.2599999999998</v>
      </c>
      <c r="AE24" s="18">
        <f t="shared" si="5"/>
        <v>3372.402</v>
      </c>
      <c r="AF24" s="18">
        <f t="shared" ref="AF24:AG39" si="7">+AF23+AD24</f>
        <v>28343.687988119189</v>
      </c>
      <c r="AG24" s="18">
        <f t="shared" si="7"/>
        <v>29431.733934965276</v>
      </c>
    </row>
    <row r="25" spans="1:33" x14ac:dyDescent="0.35">
      <c r="A25" s="2" t="s">
        <v>99</v>
      </c>
      <c r="B25" s="7">
        <v>20</v>
      </c>
      <c r="C25" t="s">
        <v>35</v>
      </c>
      <c r="F25" s="15">
        <f t="shared" si="1"/>
        <v>0.17085449315068493</v>
      </c>
      <c r="G25" s="15">
        <v>62.361890000000002</v>
      </c>
      <c r="H25" s="15">
        <v>0.1069</v>
      </c>
      <c r="I25" s="15">
        <v>4.1753603557866975E-2</v>
      </c>
      <c r="J25" s="15">
        <f t="shared" si="0"/>
        <v>3.6321097208471285E-2</v>
      </c>
      <c r="K25" s="15">
        <v>140</v>
      </c>
      <c r="L25" s="15">
        <v>134.63</v>
      </c>
      <c r="M25" s="15">
        <v>140</v>
      </c>
      <c r="N25" s="15">
        <v>101.88</v>
      </c>
      <c r="O25" s="15">
        <v>114.47</v>
      </c>
      <c r="P25" s="15">
        <v>127.19</v>
      </c>
      <c r="Q25" s="15">
        <v>112.71</v>
      </c>
      <c r="R25" s="15">
        <v>130.72</v>
      </c>
      <c r="S25" s="15">
        <f t="shared" si="2"/>
        <v>65.72</v>
      </c>
      <c r="T25" s="15">
        <v>39.171999999999997</v>
      </c>
      <c r="U25" s="15">
        <v>79.5</v>
      </c>
      <c r="V25" s="15">
        <v>49.860999999999997</v>
      </c>
      <c r="W25" s="15">
        <v>79.5</v>
      </c>
      <c r="X25" s="15">
        <v>79.5</v>
      </c>
      <c r="Y25" s="15">
        <v>79.5</v>
      </c>
      <c r="Z25" s="15">
        <v>79.5</v>
      </c>
      <c r="AA25" s="15">
        <v>79.5</v>
      </c>
      <c r="AB25" s="15">
        <v>506.29</v>
      </c>
      <c r="AC25" s="18">
        <f t="shared" si="3"/>
        <v>5.8598379629629634E-3</v>
      </c>
      <c r="AD25" s="18">
        <f t="shared" si="4"/>
        <v>3037.7400000000002</v>
      </c>
      <c r="AE25" s="18">
        <f t="shared" si="5"/>
        <v>3396.1980000000003</v>
      </c>
      <c r="AF25" s="18">
        <f t="shared" si="7"/>
        <v>31381.427988119191</v>
      </c>
      <c r="AG25" s="18">
        <f t="shared" si="7"/>
        <v>32827.93193496528</v>
      </c>
    </row>
    <row r="26" spans="1:33" x14ac:dyDescent="0.35">
      <c r="A26" s="2" t="s">
        <v>100</v>
      </c>
      <c r="B26" s="7">
        <f>+B24*B25</f>
        <v>60</v>
      </c>
      <c r="C26" t="s">
        <v>96</v>
      </c>
      <c r="F26" s="15">
        <f t="shared" si="1"/>
        <v>0.18729284931506851</v>
      </c>
      <c r="G26" s="15">
        <v>68.361890000000002</v>
      </c>
      <c r="H26" s="15">
        <v>0.1231</v>
      </c>
      <c r="I26" s="15">
        <v>4.5770826598207838E-2</v>
      </c>
      <c r="J26" s="15">
        <f t="shared" si="0"/>
        <v>3.9797347208471279E-2</v>
      </c>
      <c r="K26" s="15">
        <v>140</v>
      </c>
      <c r="L26" s="15">
        <v>132.82</v>
      </c>
      <c r="M26" s="15">
        <v>140</v>
      </c>
      <c r="N26" s="15">
        <v>101.8</v>
      </c>
      <c r="O26" s="15">
        <v>113.33</v>
      </c>
      <c r="P26" s="15">
        <v>126.12</v>
      </c>
      <c r="Q26" s="15">
        <v>111.74</v>
      </c>
      <c r="R26" s="15">
        <v>128.96</v>
      </c>
      <c r="S26" s="15">
        <f t="shared" si="2"/>
        <v>63.960000000000008</v>
      </c>
      <c r="T26" s="15">
        <v>40.515999999999998</v>
      </c>
      <c r="U26" s="15">
        <v>79.5</v>
      </c>
      <c r="V26" s="15">
        <v>52.470999999999997</v>
      </c>
      <c r="W26" s="15">
        <v>79.5</v>
      </c>
      <c r="X26" s="15">
        <v>79.5</v>
      </c>
      <c r="Y26" s="15">
        <v>79.5</v>
      </c>
      <c r="Z26" s="15">
        <v>79.5</v>
      </c>
      <c r="AA26" s="15">
        <v>79.5</v>
      </c>
      <c r="AB26" s="15">
        <v>500.58</v>
      </c>
      <c r="AC26" s="18">
        <f t="shared" si="3"/>
        <v>5.7937499999999994E-3</v>
      </c>
      <c r="AD26" s="18">
        <f t="shared" si="4"/>
        <v>3003.4799999999996</v>
      </c>
      <c r="AE26" s="18">
        <f t="shared" si="5"/>
        <v>3419.9219999999996</v>
      </c>
      <c r="AF26" s="18">
        <f t="shared" si="7"/>
        <v>34384.907988119186</v>
      </c>
      <c r="AG26" s="18">
        <f t="shared" si="7"/>
        <v>36247.853934965278</v>
      </c>
    </row>
    <row r="27" spans="1:33" x14ac:dyDescent="0.35">
      <c r="A27" s="2" t="s">
        <v>45</v>
      </c>
      <c r="B27" s="7"/>
      <c r="F27" s="15">
        <f t="shared" si="1"/>
        <v>0.20373120547945206</v>
      </c>
      <c r="G27" s="15">
        <v>74.361890000000002</v>
      </c>
      <c r="H27" s="15">
        <v>0.1406</v>
      </c>
      <c r="I27" s="15">
        <v>4.9788049638548687E-2</v>
      </c>
      <c r="J27" s="15">
        <f t="shared" si="0"/>
        <v>4.3227763875137944E-2</v>
      </c>
      <c r="K27" s="15">
        <v>140</v>
      </c>
      <c r="L27" s="15">
        <v>131.24</v>
      </c>
      <c r="M27" s="15">
        <v>140</v>
      </c>
      <c r="N27" s="15">
        <v>101.76</v>
      </c>
      <c r="O27" s="15">
        <v>112.19</v>
      </c>
      <c r="P27" s="15">
        <v>125.07</v>
      </c>
      <c r="Q27" s="15">
        <v>110.76</v>
      </c>
      <c r="R27" s="15">
        <v>127.23</v>
      </c>
      <c r="S27" s="15">
        <f t="shared" si="2"/>
        <v>62.230000000000004</v>
      </c>
      <c r="T27" s="15">
        <v>41.774999999999999</v>
      </c>
      <c r="U27" s="15">
        <v>79.5</v>
      </c>
      <c r="V27" s="15">
        <v>55.177999999999997</v>
      </c>
      <c r="W27" s="15">
        <v>79.5</v>
      </c>
      <c r="X27" s="15">
        <v>79.5</v>
      </c>
      <c r="Y27" s="15">
        <v>79.5</v>
      </c>
      <c r="Z27" s="15">
        <v>79.5</v>
      </c>
      <c r="AA27" s="15">
        <v>79.5</v>
      </c>
      <c r="AB27" s="15">
        <v>493.98</v>
      </c>
      <c r="AC27" s="18">
        <f t="shared" si="3"/>
        <v>5.7173611111111114E-3</v>
      </c>
      <c r="AD27" s="18">
        <f t="shared" si="4"/>
        <v>2963.88</v>
      </c>
      <c r="AE27" s="18">
        <f t="shared" si="5"/>
        <v>3443.7179999999998</v>
      </c>
      <c r="AF27" s="18">
        <f t="shared" si="7"/>
        <v>37348.787988119184</v>
      </c>
      <c r="AG27" s="18">
        <f t="shared" si="7"/>
        <v>39691.571934965279</v>
      </c>
    </row>
    <row r="28" spans="1:33" x14ac:dyDescent="0.35">
      <c r="A28" s="2" t="s">
        <v>101</v>
      </c>
      <c r="B28" s="7">
        <v>650</v>
      </c>
      <c r="C28" t="s">
        <v>102</v>
      </c>
      <c r="F28" s="15">
        <f t="shared" si="1"/>
        <v>0.22016956164383561</v>
      </c>
      <c r="G28" s="15">
        <v>80.361890000000002</v>
      </c>
      <c r="H28" s="15">
        <v>0.1605</v>
      </c>
      <c r="I28" s="15">
        <v>5.3805272678889536E-2</v>
      </c>
      <c r="J28" s="15">
        <f t="shared" si="0"/>
        <v>4.6601305541804611E-2</v>
      </c>
      <c r="K28" s="15">
        <v>140</v>
      </c>
      <c r="L28" s="15">
        <v>129.91</v>
      </c>
      <c r="M28" s="15">
        <v>140</v>
      </c>
      <c r="N28" s="15">
        <v>101.79</v>
      </c>
      <c r="O28" s="15">
        <v>111.19</v>
      </c>
      <c r="P28" s="15">
        <v>124.04</v>
      </c>
      <c r="Q28" s="15">
        <v>109.85</v>
      </c>
      <c r="R28" s="15">
        <v>125.67</v>
      </c>
      <c r="S28" s="15">
        <f t="shared" si="2"/>
        <v>60.67</v>
      </c>
      <c r="T28" s="15">
        <v>42.920999999999999</v>
      </c>
      <c r="U28" s="15">
        <v>79.5</v>
      </c>
      <c r="V28" s="15">
        <v>57.917999999999999</v>
      </c>
      <c r="W28" s="15">
        <v>79.5</v>
      </c>
      <c r="X28" s="15">
        <v>79.5</v>
      </c>
      <c r="Y28" s="15">
        <v>79.5</v>
      </c>
      <c r="Z28" s="15">
        <v>79.5</v>
      </c>
      <c r="AA28" s="15">
        <v>79.5</v>
      </c>
      <c r="AB28" s="15">
        <v>485.79</v>
      </c>
      <c r="AC28" s="18">
        <f t="shared" si="3"/>
        <v>5.6225694444444448E-3</v>
      </c>
      <c r="AD28" s="18">
        <f t="shared" si="4"/>
        <v>2914.7400000000002</v>
      </c>
      <c r="AE28" s="18">
        <f t="shared" si="5"/>
        <v>3467.0339999999997</v>
      </c>
      <c r="AF28" s="18">
        <f t="shared" si="7"/>
        <v>40263.527988119182</v>
      </c>
      <c r="AG28" s="18">
        <f t="shared" si="7"/>
        <v>43158.605934965279</v>
      </c>
    </row>
    <row r="29" spans="1:33" x14ac:dyDescent="0.35">
      <c r="A29" s="2" t="s">
        <v>103</v>
      </c>
      <c r="B29" s="7">
        <v>0.1</v>
      </c>
      <c r="C29" t="s">
        <v>104</v>
      </c>
      <c r="F29" s="15">
        <f t="shared" si="1"/>
        <v>0.23660791780821919</v>
      </c>
      <c r="G29" s="15">
        <v>86.361890000000002</v>
      </c>
      <c r="H29" s="15">
        <v>0.1885</v>
      </c>
      <c r="I29" s="15">
        <v>5.7822495719230392E-2</v>
      </c>
      <c r="J29" s="15">
        <f t="shared" si="0"/>
        <v>4.988866665291572E-2</v>
      </c>
      <c r="K29" s="15">
        <v>140</v>
      </c>
      <c r="L29" s="15">
        <v>128.41</v>
      </c>
      <c r="M29" s="15">
        <v>140</v>
      </c>
      <c r="N29" s="15">
        <v>101.67</v>
      </c>
      <c r="O29" s="15">
        <v>110.07</v>
      </c>
      <c r="P29" s="15">
        <v>122.91</v>
      </c>
      <c r="Q29" s="15">
        <v>108.86</v>
      </c>
      <c r="R29" s="15">
        <v>124.06</v>
      </c>
      <c r="S29" s="15">
        <f t="shared" si="2"/>
        <v>59.06</v>
      </c>
      <c r="T29" s="15">
        <v>44.332000000000001</v>
      </c>
      <c r="U29" s="15">
        <v>79.5</v>
      </c>
      <c r="V29" s="15">
        <v>60.994</v>
      </c>
      <c r="W29" s="15">
        <v>79.5</v>
      </c>
      <c r="X29" s="15">
        <v>79.5</v>
      </c>
      <c r="Y29" s="15">
        <v>79.5</v>
      </c>
      <c r="Z29" s="15">
        <v>79.5</v>
      </c>
      <c r="AA29" s="15">
        <v>79.5</v>
      </c>
      <c r="AB29" s="15">
        <v>473.38</v>
      </c>
      <c r="AC29" s="18">
        <f t="shared" si="3"/>
        <v>5.4789351851851848E-3</v>
      </c>
      <c r="AD29" s="18">
        <f t="shared" si="4"/>
        <v>2840.2799999999997</v>
      </c>
      <c r="AE29" s="18">
        <f t="shared" si="5"/>
        <v>3493.9560000000001</v>
      </c>
      <c r="AF29" s="18">
        <f t="shared" si="7"/>
        <v>43103.807988119181</v>
      </c>
      <c r="AG29" s="18">
        <f t="shared" si="7"/>
        <v>46652.561934965277</v>
      </c>
    </row>
    <row r="30" spans="1:33" x14ac:dyDescent="0.35">
      <c r="A30" s="2" t="s">
        <v>105</v>
      </c>
      <c r="B30" s="7">
        <v>0.2</v>
      </c>
      <c r="F30" s="15">
        <f t="shared" si="1"/>
        <v>0.25304627397260276</v>
      </c>
      <c r="G30" s="15">
        <v>92.361890000000002</v>
      </c>
      <c r="H30" s="15">
        <v>0.221</v>
      </c>
      <c r="I30" s="15">
        <v>6.1839718759571248E-2</v>
      </c>
      <c r="J30" s="15">
        <f t="shared" si="0"/>
        <v>5.3072763875137936E-2</v>
      </c>
      <c r="K30" s="15">
        <v>140</v>
      </c>
      <c r="L30" s="15">
        <v>126.81</v>
      </c>
      <c r="M30" s="15">
        <v>140</v>
      </c>
      <c r="N30" s="15">
        <v>101.38</v>
      </c>
      <c r="O30" s="15">
        <v>108.87</v>
      </c>
      <c r="P30" s="15">
        <v>121.65</v>
      </c>
      <c r="Q30" s="15">
        <v>107.75</v>
      </c>
      <c r="R30" s="15">
        <v>122.42</v>
      </c>
      <c r="S30" s="15">
        <f t="shared" si="2"/>
        <v>57.42</v>
      </c>
      <c r="T30" s="15">
        <v>46</v>
      </c>
      <c r="U30" s="15">
        <v>79.5</v>
      </c>
      <c r="V30" s="15">
        <v>64.460999999999999</v>
      </c>
      <c r="W30" s="15">
        <v>79.5</v>
      </c>
      <c r="X30" s="15">
        <v>79.5</v>
      </c>
      <c r="Y30" s="15">
        <v>79.5</v>
      </c>
      <c r="Z30" s="15">
        <v>79.5</v>
      </c>
      <c r="AA30" s="15">
        <v>79.5</v>
      </c>
      <c r="AB30" s="15">
        <v>458.51</v>
      </c>
      <c r="AC30" s="18">
        <f t="shared" si="3"/>
        <v>5.3068287037037034E-3</v>
      </c>
      <c r="AD30" s="18">
        <f t="shared" si="4"/>
        <v>2751.06</v>
      </c>
      <c r="AE30" s="18">
        <f t="shared" si="5"/>
        <v>3524.7660000000001</v>
      </c>
      <c r="AF30" s="18">
        <f t="shared" si="7"/>
        <v>45854.867988119178</v>
      </c>
      <c r="AG30" s="18">
        <f t="shared" si="7"/>
        <v>50177.32793496528</v>
      </c>
    </row>
    <row r="31" spans="1:33" x14ac:dyDescent="0.35">
      <c r="A31" s="2"/>
      <c r="B31" s="7">
        <v>660</v>
      </c>
      <c r="C31" t="s">
        <v>106</v>
      </c>
      <c r="F31" s="15">
        <f t="shared" si="1"/>
        <v>0.26948463013698631</v>
      </c>
      <c r="G31" s="15">
        <v>98.361890000000002</v>
      </c>
      <c r="H31" s="15">
        <v>0.251</v>
      </c>
      <c r="I31" s="15">
        <v>6.5856941799912097E-2</v>
      </c>
      <c r="J31" s="15">
        <f t="shared" si="0"/>
        <v>5.6161930541804607E-2</v>
      </c>
      <c r="K31" s="15">
        <v>140</v>
      </c>
      <c r="L31" s="15">
        <v>125.29</v>
      </c>
      <c r="M31" s="15">
        <v>140</v>
      </c>
      <c r="N31" s="15">
        <v>101.06</v>
      </c>
      <c r="O31" s="15">
        <v>107.75</v>
      </c>
      <c r="P31" s="15">
        <v>120.37</v>
      </c>
      <c r="Q31" s="15">
        <v>106.68</v>
      </c>
      <c r="R31" s="15">
        <v>120.88</v>
      </c>
      <c r="S31" s="15">
        <f t="shared" si="2"/>
        <v>55.879999999999995</v>
      </c>
      <c r="T31" s="15">
        <v>47.725000000000001</v>
      </c>
      <c r="U31" s="15">
        <v>79.5</v>
      </c>
      <c r="V31" s="15">
        <v>68.066999999999993</v>
      </c>
      <c r="W31" s="15">
        <v>79.5</v>
      </c>
      <c r="X31" s="15">
        <v>79.5</v>
      </c>
      <c r="Y31" s="15">
        <v>79.5</v>
      </c>
      <c r="Z31" s="15">
        <v>79.5</v>
      </c>
      <c r="AA31" s="15">
        <v>79.5</v>
      </c>
      <c r="AB31" s="15">
        <v>444.84</v>
      </c>
      <c r="AC31" s="18">
        <f t="shared" si="3"/>
        <v>5.1486111111111107E-3</v>
      </c>
      <c r="AD31" s="18">
        <f t="shared" si="4"/>
        <v>2669.04</v>
      </c>
      <c r="AE31" s="18">
        <f t="shared" si="5"/>
        <v>3556.7519999999995</v>
      </c>
      <c r="AF31" s="18">
        <f t="shared" si="7"/>
        <v>48523.907988119179</v>
      </c>
      <c r="AG31" s="18">
        <f t="shared" si="7"/>
        <v>53734.079934965281</v>
      </c>
    </row>
    <row r="32" spans="1:33" x14ac:dyDescent="0.35">
      <c r="A32" s="2"/>
      <c r="B32" s="7">
        <v>1000</v>
      </c>
      <c r="F32" s="15">
        <f t="shared" si="1"/>
        <v>0.28592301369863016</v>
      </c>
      <c r="G32" s="15">
        <v>104.36190000000001</v>
      </c>
      <c r="H32" s="15">
        <v>0.27789999999999998</v>
      </c>
      <c r="I32" s="15">
        <v>6.9874171535624696E-2</v>
      </c>
      <c r="J32" s="15">
        <f t="shared" si="0"/>
        <v>5.9166796661017568E-2</v>
      </c>
      <c r="K32" s="15">
        <v>140</v>
      </c>
      <c r="L32" s="15">
        <v>123.85</v>
      </c>
      <c r="M32" s="15">
        <v>140</v>
      </c>
      <c r="N32" s="15">
        <v>100.75</v>
      </c>
      <c r="O32" s="15">
        <v>106.71</v>
      </c>
      <c r="P32" s="15">
        <v>119.14</v>
      </c>
      <c r="Q32" s="15">
        <v>105.69</v>
      </c>
      <c r="R32" s="15">
        <v>119.46</v>
      </c>
      <c r="S32" s="15">
        <f t="shared" si="2"/>
        <v>54.459999999999994</v>
      </c>
      <c r="T32" s="15">
        <v>49.448999999999998</v>
      </c>
      <c r="U32" s="15">
        <v>79.5</v>
      </c>
      <c r="V32" s="15">
        <v>71.683999999999997</v>
      </c>
      <c r="W32" s="15">
        <v>79.5</v>
      </c>
      <c r="X32" s="15">
        <v>79.5</v>
      </c>
      <c r="Y32" s="15">
        <v>79.5</v>
      </c>
      <c r="Z32" s="15">
        <v>79.5</v>
      </c>
      <c r="AA32" s="15">
        <v>79.5</v>
      </c>
      <c r="AB32" s="15">
        <v>432.7</v>
      </c>
      <c r="AC32" s="18">
        <f t="shared" si="3"/>
        <v>5.0081018518518521E-3</v>
      </c>
      <c r="AD32" s="18">
        <f t="shared" si="4"/>
        <v>2596.2043270000013</v>
      </c>
      <c r="AE32" s="18">
        <f t="shared" si="5"/>
        <v>3588.803981330002</v>
      </c>
      <c r="AF32" s="18">
        <f t="shared" si="7"/>
        <v>51120.112315119179</v>
      </c>
      <c r="AG32" s="18">
        <f t="shared" si="7"/>
        <v>57322.883916295279</v>
      </c>
    </row>
    <row r="33" spans="6:33" x14ac:dyDescent="0.35">
      <c r="F33" s="15">
        <f t="shared" si="1"/>
        <v>0.30236136986301371</v>
      </c>
      <c r="G33" s="15">
        <v>110.36190000000001</v>
      </c>
      <c r="H33" s="15">
        <v>0.30330000000000001</v>
      </c>
      <c r="I33" s="15">
        <v>7.3891394575965538E-2</v>
      </c>
      <c r="J33" s="15">
        <f t="shared" si="0"/>
        <v>6.2092074438795351E-2</v>
      </c>
      <c r="K33" s="15">
        <v>140</v>
      </c>
      <c r="L33" s="15">
        <v>122.5</v>
      </c>
      <c r="M33" s="15">
        <v>140</v>
      </c>
      <c r="N33" s="15">
        <v>100.42</v>
      </c>
      <c r="O33" s="15">
        <v>105.75</v>
      </c>
      <c r="P33" s="15">
        <v>117.92</v>
      </c>
      <c r="Q33" s="15">
        <v>104.72</v>
      </c>
      <c r="R33" s="15">
        <v>118.11</v>
      </c>
      <c r="S33" s="15">
        <f t="shared" si="2"/>
        <v>53.11</v>
      </c>
      <c r="T33" s="15">
        <v>51.191000000000003</v>
      </c>
      <c r="U33" s="15">
        <v>79.5</v>
      </c>
      <c r="V33" s="15">
        <v>75.346999999999994</v>
      </c>
      <c r="W33" s="15">
        <v>79.5</v>
      </c>
      <c r="X33" s="15">
        <v>79.5</v>
      </c>
      <c r="Y33" s="15">
        <v>79.5</v>
      </c>
      <c r="Z33" s="15">
        <v>79.5</v>
      </c>
      <c r="AA33" s="15">
        <v>79.5</v>
      </c>
      <c r="AB33" s="15">
        <v>421.24</v>
      </c>
      <c r="AC33" s="18">
        <f t="shared" si="3"/>
        <v>4.8754629629629634E-3</v>
      </c>
      <c r="AD33" s="18">
        <f t="shared" si="4"/>
        <v>2527.44</v>
      </c>
      <c r="AE33" s="18">
        <f t="shared" si="5"/>
        <v>3621.2280000000001</v>
      </c>
      <c r="AF33" s="18">
        <f t="shared" si="7"/>
        <v>53647.552315119181</v>
      </c>
      <c r="AG33" s="18">
        <f t="shared" si="7"/>
        <v>60944.111916295282</v>
      </c>
    </row>
    <row r="34" spans="6:33" x14ac:dyDescent="0.35">
      <c r="F34" s="15">
        <f t="shared" si="1"/>
        <v>0.31879972602739726</v>
      </c>
      <c r="G34" s="15">
        <v>116.36190000000001</v>
      </c>
      <c r="H34" s="15">
        <v>0.3266</v>
      </c>
      <c r="I34" s="15">
        <v>7.7908617616306394E-2</v>
      </c>
      <c r="J34" s="15">
        <f t="shared" si="0"/>
        <v>6.4944435549906462E-2</v>
      </c>
      <c r="K34" s="15">
        <v>140</v>
      </c>
      <c r="L34" s="15">
        <v>121.25</v>
      </c>
      <c r="M34" s="15">
        <v>140</v>
      </c>
      <c r="N34" s="15">
        <v>100.12</v>
      </c>
      <c r="O34" s="15">
        <v>104.86</v>
      </c>
      <c r="P34" s="15">
        <v>116.75</v>
      </c>
      <c r="Q34" s="15">
        <v>103.8</v>
      </c>
      <c r="R34" s="15">
        <v>116.85</v>
      </c>
      <c r="S34" s="15">
        <f t="shared" si="2"/>
        <v>51.849999999999994</v>
      </c>
      <c r="T34" s="15">
        <v>52.923000000000002</v>
      </c>
      <c r="U34" s="15">
        <v>79.5</v>
      </c>
      <c r="V34" s="15">
        <v>78.988</v>
      </c>
      <c r="W34" s="15">
        <v>79.5</v>
      </c>
      <c r="X34" s="15">
        <v>79.5</v>
      </c>
      <c r="Y34" s="15">
        <v>79.5</v>
      </c>
      <c r="Z34" s="15">
        <v>79.5</v>
      </c>
      <c r="AA34" s="15">
        <v>79.5</v>
      </c>
      <c r="AB34" s="15">
        <v>410.74</v>
      </c>
      <c r="AC34" s="18">
        <f t="shared" si="3"/>
        <v>4.7539351851851857E-3</v>
      </c>
      <c r="AD34" s="18">
        <f t="shared" si="4"/>
        <v>2464.44</v>
      </c>
      <c r="AE34" s="18">
        <f t="shared" si="5"/>
        <v>3653.4660000000003</v>
      </c>
      <c r="AF34" s="18">
        <f t="shared" si="7"/>
        <v>56111.992315119183</v>
      </c>
      <c r="AG34" s="18">
        <f t="shared" si="7"/>
        <v>64597.577916295282</v>
      </c>
    </row>
    <row r="35" spans="6:33" x14ac:dyDescent="0.35">
      <c r="F35" s="15">
        <f t="shared" si="1"/>
        <v>0.33523808219178086</v>
      </c>
      <c r="G35" s="15">
        <v>122.36190000000001</v>
      </c>
      <c r="H35" s="15">
        <v>0.34810000000000002</v>
      </c>
      <c r="I35" s="15">
        <v>8.192584065664725E-2</v>
      </c>
      <c r="J35" s="15">
        <f t="shared" si="0"/>
        <v>6.772158832768424E-2</v>
      </c>
      <c r="K35" s="15">
        <v>140</v>
      </c>
      <c r="L35" s="15">
        <v>120</v>
      </c>
      <c r="M35" s="15">
        <v>138.97</v>
      </c>
      <c r="N35" s="15">
        <v>99.706000000000003</v>
      </c>
      <c r="O35" s="15">
        <v>104</v>
      </c>
      <c r="P35" s="15">
        <v>115.39</v>
      </c>
      <c r="Q35" s="15">
        <v>102.86</v>
      </c>
      <c r="R35" s="15">
        <v>115.64</v>
      </c>
      <c r="S35" s="15">
        <f t="shared" si="2"/>
        <v>50.64</v>
      </c>
      <c r="T35" s="15">
        <v>55.8</v>
      </c>
      <c r="U35" s="15">
        <v>79.5</v>
      </c>
      <c r="V35" s="15">
        <v>79.5</v>
      </c>
      <c r="W35" s="15">
        <v>79.5</v>
      </c>
      <c r="X35" s="15">
        <v>79.5</v>
      </c>
      <c r="Y35" s="15">
        <v>79.5</v>
      </c>
      <c r="Z35" s="15">
        <v>79.5</v>
      </c>
      <c r="AA35" s="15">
        <v>79.5</v>
      </c>
      <c r="AB35" s="15">
        <v>399.91</v>
      </c>
      <c r="AC35" s="18">
        <f t="shared" si="3"/>
        <v>4.6285879629629628E-3</v>
      </c>
      <c r="AD35" s="18">
        <f t="shared" si="4"/>
        <v>2399.46</v>
      </c>
      <c r="AE35" s="18">
        <f t="shared" si="5"/>
        <v>3673.7999999999997</v>
      </c>
      <c r="AF35" s="18">
        <f t="shared" si="7"/>
        <v>58511.452315119182</v>
      </c>
      <c r="AG35" s="18">
        <f t="shared" si="7"/>
        <v>68271.377916295285</v>
      </c>
    </row>
    <row r="36" spans="6:33" x14ac:dyDescent="0.35">
      <c r="F36" s="15">
        <f t="shared" si="1"/>
        <v>0.35167643835616436</v>
      </c>
      <c r="G36" s="15">
        <v>128.36189999999999</v>
      </c>
      <c r="H36" s="15">
        <v>0.36849999999999999</v>
      </c>
      <c r="I36" s="15">
        <v>8.5943063696988092E-2</v>
      </c>
      <c r="J36" s="15">
        <f t="shared" si="0"/>
        <v>7.0425824438795345E-2</v>
      </c>
      <c r="K36" s="15">
        <v>140</v>
      </c>
      <c r="L36" s="15">
        <v>118.83</v>
      </c>
      <c r="M36" s="15">
        <v>137.85</v>
      </c>
      <c r="N36" s="15">
        <v>99.290999999999997</v>
      </c>
      <c r="O36" s="15">
        <v>103.2</v>
      </c>
      <c r="P36" s="15">
        <v>114.08</v>
      </c>
      <c r="Q36" s="15">
        <v>101.97</v>
      </c>
      <c r="R36" s="15">
        <v>114.5</v>
      </c>
      <c r="S36" s="15">
        <f t="shared" si="2"/>
        <v>49.5</v>
      </c>
      <c r="T36" s="15">
        <v>58.927</v>
      </c>
      <c r="U36" s="15">
        <v>79.5</v>
      </c>
      <c r="V36" s="15">
        <v>79.5</v>
      </c>
      <c r="W36" s="15">
        <v>79.5</v>
      </c>
      <c r="X36" s="15">
        <v>79.5</v>
      </c>
      <c r="Y36" s="15">
        <v>79.5</v>
      </c>
      <c r="Z36" s="15">
        <v>79.5</v>
      </c>
      <c r="AA36" s="15">
        <v>79.5</v>
      </c>
      <c r="AB36" s="15">
        <v>389.41</v>
      </c>
      <c r="AC36" s="18">
        <f t="shared" si="3"/>
        <v>4.5070601851851851E-3</v>
      </c>
      <c r="AD36" s="18">
        <f t="shared" si="4"/>
        <v>2336.4599999999946</v>
      </c>
      <c r="AE36" s="18">
        <f t="shared" si="5"/>
        <v>3692.5619999999913</v>
      </c>
      <c r="AF36" s="18">
        <f t="shared" si="7"/>
        <v>60847.912315119174</v>
      </c>
      <c r="AG36" s="18">
        <f t="shared" si="7"/>
        <v>71963.939916295276</v>
      </c>
    </row>
    <row r="37" spans="6:33" x14ac:dyDescent="0.35">
      <c r="F37" s="15">
        <f t="shared" si="1"/>
        <v>0.36811479452054791</v>
      </c>
      <c r="G37" s="15">
        <v>134.36189999999999</v>
      </c>
      <c r="H37" s="15">
        <v>0.38850000000000001</v>
      </c>
      <c r="I37" s="15">
        <v>8.9960286737328948E-2</v>
      </c>
      <c r="J37" s="15">
        <f t="shared" si="0"/>
        <v>7.3057491105462016E-2</v>
      </c>
      <c r="K37" s="15">
        <v>140</v>
      </c>
      <c r="L37" s="15">
        <v>117.75</v>
      </c>
      <c r="M37" s="15">
        <v>136.81</v>
      </c>
      <c r="N37" s="15">
        <v>98.88</v>
      </c>
      <c r="O37" s="15">
        <v>102.45</v>
      </c>
      <c r="P37" s="15">
        <v>112.85</v>
      </c>
      <c r="Q37" s="15">
        <v>101.1</v>
      </c>
      <c r="R37" s="15">
        <v>113.41</v>
      </c>
      <c r="S37" s="15">
        <f t="shared" si="2"/>
        <v>48.41</v>
      </c>
      <c r="T37" s="15">
        <v>62.112000000000002</v>
      </c>
      <c r="U37" s="15">
        <v>79.5</v>
      </c>
      <c r="V37" s="15">
        <v>79.5</v>
      </c>
      <c r="W37" s="15">
        <v>79.5</v>
      </c>
      <c r="X37" s="15">
        <v>79.5</v>
      </c>
      <c r="Y37" s="15">
        <v>79.5</v>
      </c>
      <c r="Z37" s="15">
        <v>79.5</v>
      </c>
      <c r="AA37" s="15">
        <v>79.5</v>
      </c>
      <c r="AB37" s="15">
        <v>378.96</v>
      </c>
      <c r="AC37" s="18">
        <f t="shared" si="3"/>
        <v>4.3861111111111106E-3</v>
      </c>
      <c r="AD37" s="18">
        <f t="shared" si="4"/>
        <v>2273.7599999999998</v>
      </c>
      <c r="AE37" s="18">
        <f t="shared" si="5"/>
        <v>3711.6719999999996</v>
      </c>
      <c r="AF37" s="18">
        <f t="shared" si="7"/>
        <v>63121.672315119176</v>
      </c>
      <c r="AG37" s="18">
        <f t="shared" si="7"/>
        <v>75675.611916295282</v>
      </c>
    </row>
    <row r="38" spans="6:33" x14ac:dyDescent="0.35">
      <c r="F38" s="15">
        <f t="shared" si="1"/>
        <v>0.38455315068493151</v>
      </c>
      <c r="G38" s="15">
        <v>140.36189999999999</v>
      </c>
      <c r="H38" s="15">
        <v>0.40739999999999998</v>
      </c>
      <c r="I38" s="15">
        <v>9.3977509777669804E-2</v>
      </c>
      <c r="J38" s="15">
        <f t="shared" si="0"/>
        <v>7.5621032772128671E-2</v>
      </c>
      <c r="K38" s="15">
        <v>140</v>
      </c>
      <c r="L38" s="15">
        <v>116.75</v>
      </c>
      <c r="M38" s="15">
        <v>135.85</v>
      </c>
      <c r="N38" s="15">
        <v>98.484999999999999</v>
      </c>
      <c r="O38" s="15">
        <v>101.73</v>
      </c>
      <c r="P38" s="15">
        <v>111.69</v>
      </c>
      <c r="Q38" s="15">
        <v>100.25</v>
      </c>
      <c r="R38" s="15">
        <v>112.35</v>
      </c>
      <c r="S38" s="15">
        <f t="shared" si="2"/>
        <v>47.349999999999994</v>
      </c>
      <c r="T38" s="15">
        <v>65.340999999999994</v>
      </c>
      <c r="U38" s="15">
        <v>79.5</v>
      </c>
      <c r="V38" s="15">
        <v>79.5</v>
      </c>
      <c r="W38" s="15">
        <v>79.5</v>
      </c>
      <c r="X38" s="15">
        <v>79.5</v>
      </c>
      <c r="Y38" s="15">
        <v>79.5</v>
      </c>
      <c r="Z38" s="15">
        <v>79.5</v>
      </c>
      <c r="AA38" s="15">
        <v>79.5</v>
      </c>
      <c r="AB38" s="15">
        <v>369.15</v>
      </c>
      <c r="AC38" s="18">
        <f t="shared" si="3"/>
        <v>4.2725694444444443E-3</v>
      </c>
      <c r="AD38" s="18">
        <f t="shared" si="4"/>
        <v>2214.9</v>
      </c>
      <c r="AE38" s="18">
        <f t="shared" si="5"/>
        <v>3731.0460000000003</v>
      </c>
      <c r="AF38" s="18">
        <f t="shared" si="7"/>
        <v>65336.572315119178</v>
      </c>
      <c r="AG38" s="18">
        <f t="shared" si="7"/>
        <v>79406.657916295284</v>
      </c>
    </row>
    <row r="39" spans="6:33" x14ac:dyDescent="0.35">
      <c r="F39" s="15">
        <f t="shared" si="1"/>
        <v>0.40099150684931506</v>
      </c>
      <c r="G39" s="15">
        <v>146.36189999999999</v>
      </c>
      <c r="H39" s="15">
        <v>0.4244</v>
      </c>
      <c r="I39" s="15">
        <v>9.799473281801066E-2</v>
      </c>
      <c r="J39" s="15">
        <f t="shared" si="0"/>
        <v>7.8123602216573121E-2</v>
      </c>
      <c r="K39" s="15">
        <v>140</v>
      </c>
      <c r="L39" s="15">
        <v>115.82</v>
      </c>
      <c r="M39" s="15">
        <v>134.96</v>
      </c>
      <c r="N39" s="15">
        <v>98.122</v>
      </c>
      <c r="O39" s="15">
        <v>101.07</v>
      </c>
      <c r="P39" s="15">
        <v>110.66</v>
      </c>
      <c r="Q39" s="15">
        <v>99.451999999999998</v>
      </c>
      <c r="R39" s="15">
        <v>111.36</v>
      </c>
      <c r="S39" s="15">
        <f t="shared" si="2"/>
        <v>46.36</v>
      </c>
      <c r="T39" s="15">
        <v>68.605000000000004</v>
      </c>
      <c r="U39" s="15">
        <v>79.5</v>
      </c>
      <c r="V39" s="15">
        <v>79.5</v>
      </c>
      <c r="W39" s="15">
        <v>79.5</v>
      </c>
      <c r="X39" s="15">
        <v>79.5</v>
      </c>
      <c r="Y39" s="15">
        <v>79.5</v>
      </c>
      <c r="Z39" s="15">
        <v>79.5</v>
      </c>
      <c r="AA39" s="15">
        <v>79.5</v>
      </c>
      <c r="AB39" s="15">
        <v>360.37</v>
      </c>
      <c r="AC39" s="18">
        <f t="shared" si="3"/>
        <v>4.1709490740740743E-3</v>
      </c>
      <c r="AD39" s="18">
        <f t="shared" si="4"/>
        <v>2162.2200000000003</v>
      </c>
      <c r="AE39" s="18">
        <f t="shared" si="5"/>
        <v>3750.63</v>
      </c>
      <c r="AF39" s="18">
        <f t="shared" si="7"/>
        <v>67498.792315119179</v>
      </c>
      <c r="AG39" s="18">
        <f t="shared" si="7"/>
        <v>83157.287916295289</v>
      </c>
    </row>
    <row r="40" spans="6:33" x14ac:dyDescent="0.35">
      <c r="F40" s="15">
        <f t="shared" si="1"/>
        <v>0.41742986301369861</v>
      </c>
      <c r="G40" s="15">
        <v>152.36189999999999</v>
      </c>
      <c r="H40" s="15">
        <v>0.43969999999999998</v>
      </c>
      <c r="I40" s="15">
        <v>0.1020119558583515</v>
      </c>
      <c r="J40" s="15">
        <f t="shared" si="0"/>
        <v>8.0572560549906455E-2</v>
      </c>
      <c r="K40" s="15">
        <v>140</v>
      </c>
      <c r="L40" s="15">
        <v>114.97</v>
      </c>
      <c r="M40" s="15">
        <v>134.13999999999999</v>
      </c>
      <c r="N40" s="15">
        <v>97.802999999999997</v>
      </c>
      <c r="O40" s="15">
        <v>100.47</v>
      </c>
      <c r="P40" s="15">
        <v>109.74</v>
      </c>
      <c r="Q40" s="15">
        <v>98.72</v>
      </c>
      <c r="R40" s="15">
        <v>110.43</v>
      </c>
      <c r="S40" s="15">
        <f t="shared" si="2"/>
        <v>45.430000000000007</v>
      </c>
      <c r="T40" s="15">
        <v>71.897000000000006</v>
      </c>
      <c r="U40" s="15">
        <v>79.5</v>
      </c>
      <c r="V40" s="15">
        <v>79.5</v>
      </c>
      <c r="W40" s="15">
        <v>79.5</v>
      </c>
      <c r="X40" s="15">
        <v>79.5</v>
      </c>
      <c r="Y40" s="15">
        <v>79.5</v>
      </c>
      <c r="Z40" s="15">
        <v>79.5</v>
      </c>
      <c r="AA40" s="15">
        <v>79.5</v>
      </c>
      <c r="AB40" s="15">
        <v>352.65</v>
      </c>
      <c r="AC40" s="18">
        <f t="shared" si="3"/>
        <v>4.0815972222222217E-3</v>
      </c>
      <c r="AD40" s="18">
        <f t="shared" si="4"/>
        <v>2115.8999999999996</v>
      </c>
      <c r="AE40" s="18">
        <f t="shared" si="5"/>
        <v>3770.3819999999996</v>
      </c>
      <c r="AF40" s="18">
        <f t="shared" ref="AF40:AG55" si="8">+AF39+AD40</f>
        <v>69614.692315119173</v>
      </c>
      <c r="AG40" s="18">
        <f t="shared" si="8"/>
        <v>86927.669916295286</v>
      </c>
    </row>
    <row r="41" spans="6:33" x14ac:dyDescent="0.35">
      <c r="F41" s="15">
        <f t="shared" si="1"/>
        <v>0.43386821917808216</v>
      </c>
      <c r="G41" s="15">
        <v>158.36189999999999</v>
      </c>
      <c r="H41" s="15">
        <v>0.45350000000000001</v>
      </c>
      <c r="I41" s="15">
        <v>0.10602917889869236</v>
      </c>
      <c r="J41" s="15">
        <f t="shared" si="0"/>
        <v>8.2973463327684238E-2</v>
      </c>
      <c r="K41" s="15">
        <v>140</v>
      </c>
      <c r="L41" s="15">
        <v>114.19</v>
      </c>
      <c r="M41" s="15">
        <v>133.38999999999999</v>
      </c>
      <c r="N41" s="15">
        <v>97.531000000000006</v>
      </c>
      <c r="O41" s="15">
        <v>99.915999999999997</v>
      </c>
      <c r="P41" s="15">
        <v>108.95</v>
      </c>
      <c r="Q41" s="15">
        <v>98.052999999999997</v>
      </c>
      <c r="R41" s="15">
        <v>109.56</v>
      </c>
      <c r="S41" s="15">
        <f t="shared" si="2"/>
        <v>44.56</v>
      </c>
      <c r="T41" s="15">
        <v>75.231999999999999</v>
      </c>
      <c r="U41" s="15">
        <v>79.5</v>
      </c>
      <c r="V41" s="15">
        <v>79.5</v>
      </c>
      <c r="W41" s="15">
        <v>79.5</v>
      </c>
      <c r="X41" s="15">
        <v>79.5</v>
      </c>
      <c r="Y41" s="15">
        <v>79.5</v>
      </c>
      <c r="Z41" s="15">
        <v>79.5</v>
      </c>
      <c r="AA41" s="15">
        <v>79.5</v>
      </c>
      <c r="AB41" s="15">
        <v>345.73</v>
      </c>
      <c r="AC41" s="18">
        <f t="shared" si="3"/>
        <v>4.00150462962963E-3</v>
      </c>
      <c r="AD41" s="18">
        <f t="shared" si="4"/>
        <v>2074.3800000000006</v>
      </c>
      <c r="AE41" s="18">
        <f t="shared" si="5"/>
        <v>3790.3919999999998</v>
      </c>
      <c r="AF41" s="18">
        <f t="shared" si="8"/>
        <v>71689.072315119178</v>
      </c>
      <c r="AG41" s="18">
        <f t="shared" si="8"/>
        <v>90718.061916295293</v>
      </c>
    </row>
    <row r="42" spans="6:33" x14ac:dyDescent="0.35">
      <c r="F42" s="15">
        <f t="shared" si="1"/>
        <v>0.45030657534246571</v>
      </c>
      <c r="G42" s="15">
        <v>164.36189999999999</v>
      </c>
      <c r="H42" s="15">
        <v>0.46650000000000003</v>
      </c>
      <c r="I42" s="15">
        <v>0.11004640193903321</v>
      </c>
      <c r="J42" s="15">
        <f t="shared" si="0"/>
        <v>8.5329366105462018E-2</v>
      </c>
      <c r="K42" s="15">
        <v>140</v>
      </c>
      <c r="L42" s="15">
        <v>113.47</v>
      </c>
      <c r="M42" s="15">
        <v>132.69999999999999</v>
      </c>
      <c r="N42" s="15">
        <v>97.298000000000002</v>
      </c>
      <c r="O42" s="15">
        <v>99.397999999999996</v>
      </c>
      <c r="P42" s="15">
        <v>108.24</v>
      </c>
      <c r="Q42" s="15">
        <v>97.426000000000002</v>
      </c>
      <c r="R42" s="15">
        <v>108.73</v>
      </c>
      <c r="S42" s="15">
        <f t="shared" si="2"/>
        <v>43.730000000000004</v>
      </c>
      <c r="T42" s="15">
        <v>78.605999999999995</v>
      </c>
      <c r="U42" s="15">
        <v>79.5</v>
      </c>
      <c r="V42" s="15">
        <v>79.5</v>
      </c>
      <c r="W42" s="15">
        <v>79.5</v>
      </c>
      <c r="X42" s="15">
        <v>79.5</v>
      </c>
      <c r="Y42" s="15">
        <v>79.5</v>
      </c>
      <c r="Z42" s="15">
        <v>79.5</v>
      </c>
      <c r="AA42" s="15">
        <v>79.5</v>
      </c>
      <c r="AB42" s="15">
        <v>339.25</v>
      </c>
      <c r="AC42" s="18">
        <f t="shared" si="3"/>
        <v>3.9265046296296296E-3</v>
      </c>
      <c r="AD42" s="18">
        <f t="shared" si="4"/>
        <v>2035.4999999999998</v>
      </c>
      <c r="AE42" s="18">
        <f t="shared" si="5"/>
        <v>3810.636</v>
      </c>
      <c r="AF42" s="18">
        <f t="shared" si="8"/>
        <v>73724.572315119178</v>
      </c>
      <c r="AG42" s="18">
        <f t="shared" si="8"/>
        <v>94528.697916295292</v>
      </c>
    </row>
    <row r="43" spans="6:33" x14ac:dyDescent="0.35">
      <c r="F43" s="15">
        <f t="shared" si="1"/>
        <v>0.46674493150684931</v>
      </c>
      <c r="G43" s="15">
        <v>170.36189999999999</v>
      </c>
      <c r="H43" s="15">
        <v>0.47910000000000003</v>
      </c>
      <c r="I43" s="15">
        <v>0.11406362497937407</v>
      </c>
      <c r="J43" s="15">
        <f t="shared" si="0"/>
        <v>8.7633879994350905E-2</v>
      </c>
      <c r="K43" s="15">
        <v>138.94</v>
      </c>
      <c r="L43" s="15">
        <v>112.59</v>
      </c>
      <c r="M43" s="15">
        <v>131.63999999999999</v>
      </c>
      <c r="N43" s="15">
        <v>96.965000000000003</v>
      </c>
      <c r="O43" s="15">
        <v>98.846000000000004</v>
      </c>
      <c r="P43" s="15">
        <v>107.47</v>
      </c>
      <c r="Q43" s="15">
        <v>96.786000000000001</v>
      </c>
      <c r="R43" s="15">
        <v>107.87</v>
      </c>
      <c r="S43" s="15">
        <f t="shared" si="2"/>
        <v>42.870000000000005</v>
      </c>
      <c r="T43" s="15">
        <v>79.5</v>
      </c>
      <c r="U43" s="15">
        <v>79.5</v>
      </c>
      <c r="V43" s="15">
        <v>79.5</v>
      </c>
      <c r="W43" s="15">
        <v>79.5</v>
      </c>
      <c r="X43" s="15">
        <v>79.5</v>
      </c>
      <c r="Y43" s="15">
        <v>79.5</v>
      </c>
      <c r="Z43" s="15">
        <v>79.5</v>
      </c>
      <c r="AA43" s="15">
        <v>79.5</v>
      </c>
      <c r="AB43" s="15">
        <v>331.85</v>
      </c>
      <c r="AC43" s="18">
        <f t="shared" si="3"/>
        <v>3.8408564814814816E-3</v>
      </c>
      <c r="AD43" s="18">
        <f t="shared" si="4"/>
        <v>1991.1000000000001</v>
      </c>
      <c r="AE43" s="18">
        <f t="shared" si="5"/>
        <v>3816</v>
      </c>
      <c r="AF43" s="18">
        <f t="shared" si="8"/>
        <v>75715.672315119184</v>
      </c>
      <c r="AG43" s="18">
        <f t="shared" si="8"/>
        <v>98344.697916295292</v>
      </c>
    </row>
    <row r="44" spans="6:33" x14ac:dyDescent="0.35">
      <c r="F44" s="15">
        <f t="shared" si="1"/>
        <v>0.48318328767123286</v>
      </c>
      <c r="G44" s="15">
        <v>176.36189999999999</v>
      </c>
      <c r="H44" s="15">
        <v>0.49149999999999999</v>
      </c>
      <c r="I44" s="15">
        <v>0.11808084801971493</v>
      </c>
      <c r="J44" s="15">
        <f t="shared" si="0"/>
        <v>8.9884018883239797E-2</v>
      </c>
      <c r="K44" s="15">
        <v>137.52000000000001</v>
      </c>
      <c r="L44" s="15">
        <v>111.66</v>
      </c>
      <c r="M44" s="15">
        <v>130.46</v>
      </c>
      <c r="N44" s="15">
        <v>96.585999999999999</v>
      </c>
      <c r="O44" s="15">
        <v>98.275000000000006</v>
      </c>
      <c r="P44" s="15">
        <v>106.72</v>
      </c>
      <c r="Q44" s="15">
        <v>96.143000000000001</v>
      </c>
      <c r="R44" s="15">
        <v>106.99</v>
      </c>
      <c r="S44" s="15">
        <f t="shared" si="2"/>
        <v>41.989999999999995</v>
      </c>
      <c r="T44" s="15">
        <v>79.5</v>
      </c>
      <c r="U44" s="15">
        <v>79.5</v>
      </c>
      <c r="V44" s="15">
        <v>79.5</v>
      </c>
      <c r="W44" s="15">
        <v>79.5</v>
      </c>
      <c r="X44" s="15">
        <v>79.5</v>
      </c>
      <c r="Y44" s="15">
        <v>79.5</v>
      </c>
      <c r="Z44" s="15">
        <v>79.5</v>
      </c>
      <c r="AA44" s="15">
        <v>79.5</v>
      </c>
      <c r="AB44" s="15">
        <v>324.02</v>
      </c>
      <c r="AC44" s="18">
        <f t="shared" si="3"/>
        <v>3.7502314814814811E-3</v>
      </c>
      <c r="AD44" s="18">
        <f t="shared" si="4"/>
        <v>1944.12</v>
      </c>
      <c r="AE44" s="18">
        <f t="shared" si="5"/>
        <v>3816</v>
      </c>
      <c r="AF44" s="18">
        <f t="shared" si="8"/>
        <v>77659.792315119179</v>
      </c>
      <c r="AG44" s="18">
        <f t="shared" si="8"/>
        <v>102160.69791629529</v>
      </c>
    </row>
    <row r="45" spans="6:33" x14ac:dyDescent="0.35">
      <c r="F45" s="15">
        <f t="shared" si="1"/>
        <v>0.49962164383561641</v>
      </c>
      <c r="G45" s="15">
        <v>182.36189999999999</v>
      </c>
      <c r="H45" s="15">
        <v>0.50329999999999997</v>
      </c>
      <c r="I45" s="15">
        <v>0.12209807106005577</v>
      </c>
      <c r="J45" s="15">
        <f t="shared" si="0"/>
        <v>9.2081657772128678E-2</v>
      </c>
      <c r="K45" s="15">
        <v>136.13999999999999</v>
      </c>
      <c r="L45" s="15">
        <v>110.79</v>
      </c>
      <c r="M45" s="15">
        <v>129.31</v>
      </c>
      <c r="N45" s="15">
        <v>96.216999999999999</v>
      </c>
      <c r="O45" s="15">
        <v>97.721999999999994</v>
      </c>
      <c r="P45" s="15">
        <v>106.03</v>
      </c>
      <c r="Q45" s="15">
        <v>95.528999999999996</v>
      </c>
      <c r="R45" s="15">
        <v>106.13</v>
      </c>
      <c r="S45" s="15">
        <f t="shared" si="2"/>
        <v>41.129999999999995</v>
      </c>
      <c r="T45" s="15">
        <v>79.5</v>
      </c>
      <c r="U45" s="15">
        <v>79.5</v>
      </c>
      <c r="V45" s="15">
        <v>79.5</v>
      </c>
      <c r="W45" s="15">
        <v>79.5</v>
      </c>
      <c r="X45" s="15">
        <v>79.5</v>
      </c>
      <c r="Y45" s="15">
        <v>79.5</v>
      </c>
      <c r="Z45" s="15">
        <v>79.5</v>
      </c>
      <c r="AA45" s="15">
        <v>79.5</v>
      </c>
      <c r="AB45" s="15">
        <v>316.45999999999998</v>
      </c>
      <c r="AC45" s="18">
        <f t="shared" si="3"/>
        <v>3.6627314814814812E-3</v>
      </c>
      <c r="AD45" s="18">
        <f t="shared" si="4"/>
        <v>1898.7599999999998</v>
      </c>
      <c r="AE45" s="18">
        <f t="shared" si="5"/>
        <v>3816</v>
      </c>
      <c r="AF45" s="18">
        <f t="shared" si="8"/>
        <v>79558.552315119174</v>
      </c>
      <c r="AG45" s="18">
        <f t="shared" si="8"/>
        <v>105976.69791629529</v>
      </c>
    </row>
    <row r="46" spans="6:33" x14ac:dyDescent="0.35">
      <c r="F46" s="15">
        <f t="shared" si="1"/>
        <v>0.51605999999999996</v>
      </c>
      <c r="G46" s="15">
        <v>188.36189999999999</v>
      </c>
      <c r="H46" s="15">
        <v>0.51449999999999996</v>
      </c>
      <c r="I46" s="15">
        <v>0.12611529410039662</v>
      </c>
      <c r="J46" s="15">
        <f t="shared" si="0"/>
        <v>9.4229782772128665E-2</v>
      </c>
      <c r="K46" s="15">
        <v>134.82</v>
      </c>
      <c r="L46" s="15">
        <v>109.96</v>
      </c>
      <c r="M46" s="15">
        <v>128.22</v>
      </c>
      <c r="N46" s="15">
        <v>95.864999999999995</v>
      </c>
      <c r="O46" s="15">
        <v>97.195999999999998</v>
      </c>
      <c r="P46" s="15">
        <v>105.41</v>
      </c>
      <c r="Q46" s="15">
        <v>94.950999999999993</v>
      </c>
      <c r="R46" s="15">
        <v>105.31</v>
      </c>
      <c r="S46" s="15">
        <f t="shared" si="2"/>
        <v>40.31</v>
      </c>
      <c r="T46" s="15">
        <v>79.5</v>
      </c>
      <c r="U46" s="15">
        <v>79.5</v>
      </c>
      <c r="V46" s="15">
        <v>79.5</v>
      </c>
      <c r="W46" s="15">
        <v>79.5</v>
      </c>
      <c r="X46" s="15">
        <v>79.5</v>
      </c>
      <c r="Y46" s="15">
        <v>79.5</v>
      </c>
      <c r="Z46" s="15">
        <v>79.5</v>
      </c>
      <c r="AA46" s="15">
        <v>79.5</v>
      </c>
      <c r="AB46" s="15">
        <v>309.33</v>
      </c>
      <c r="AC46" s="18">
        <f t="shared" si="3"/>
        <v>3.5802083333333332E-3</v>
      </c>
      <c r="AD46" s="18">
        <f t="shared" si="4"/>
        <v>1855.98</v>
      </c>
      <c r="AE46" s="18">
        <f t="shared" si="5"/>
        <v>3816</v>
      </c>
      <c r="AF46" s="18">
        <f t="shared" si="8"/>
        <v>81414.53231511917</v>
      </c>
      <c r="AG46" s="18">
        <f t="shared" si="8"/>
        <v>109792.69791629529</v>
      </c>
    </row>
    <row r="47" spans="6:33" x14ac:dyDescent="0.35">
      <c r="F47" s="15">
        <f t="shared" si="1"/>
        <v>0.53249835616438357</v>
      </c>
      <c r="G47" s="15">
        <v>194.36189999999999</v>
      </c>
      <c r="H47" s="15">
        <v>0.52490000000000003</v>
      </c>
      <c r="I47" s="15">
        <v>0.13013251714073748</v>
      </c>
      <c r="J47" s="15">
        <f t="shared" si="0"/>
        <v>9.6331588327684237E-2</v>
      </c>
      <c r="K47" s="15">
        <v>133.57</v>
      </c>
      <c r="L47" s="15">
        <v>109.19</v>
      </c>
      <c r="M47" s="15">
        <v>127.18</v>
      </c>
      <c r="N47" s="15">
        <v>95.534000000000006</v>
      </c>
      <c r="O47" s="15">
        <v>96.697000000000003</v>
      </c>
      <c r="P47" s="15">
        <v>104.84</v>
      </c>
      <c r="Q47" s="15">
        <v>94.408000000000001</v>
      </c>
      <c r="R47" s="15">
        <v>104.53</v>
      </c>
      <c r="S47" s="15">
        <f t="shared" si="2"/>
        <v>39.53</v>
      </c>
      <c r="T47" s="15">
        <v>79.5</v>
      </c>
      <c r="U47" s="15">
        <v>79.5</v>
      </c>
      <c r="V47" s="15">
        <v>79.5</v>
      </c>
      <c r="W47" s="15">
        <v>79.5</v>
      </c>
      <c r="X47" s="15">
        <v>79.5</v>
      </c>
      <c r="Y47" s="15">
        <v>79.5</v>
      </c>
      <c r="Z47" s="15">
        <v>79.5</v>
      </c>
      <c r="AA47" s="15">
        <v>79.5</v>
      </c>
      <c r="AB47" s="15">
        <v>302.66000000000003</v>
      </c>
      <c r="AC47" s="18">
        <f t="shared" si="3"/>
        <v>3.5030092592592595E-3</v>
      </c>
      <c r="AD47" s="18">
        <f t="shared" si="4"/>
        <v>1815.96</v>
      </c>
      <c r="AE47" s="18">
        <f t="shared" si="5"/>
        <v>3816</v>
      </c>
      <c r="AF47" s="18">
        <f t="shared" si="8"/>
        <v>83230.492315119176</v>
      </c>
      <c r="AG47" s="18">
        <f t="shared" si="8"/>
        <v>113608.69791629529</v>
      </c>
    </row>
    <row r="48" spans="6:33" x14ac:dyDescent="0.35">
      <c r="F48" s="15">
        <f t="shared" si="1"/>
        <v>0.54893671232876706</v>
      </c>
      <c r="G48" s="15">
        <v>200.36189999999999</v>
      </c>
      <c r="H48" s="15">
        <v>0.53469999999999995</v>
      </c>
      <c r="I48" s="15">
        <v>0.13414974018107834</v>
      </c>
      <c r="J48" s="15">
        <f t="shared" si="0"/>
        <v>9.838999110546201E-2</v>
      </c>
      <c r="K48" s="15">
        <v>132.38</v>
      </c>
      <c r="L48" s="15">
        <v>108.46</v>
      </c>
      <c r="M48" s="15">
        <v>126.2</v>
      </c>
      <c r="N48" s="15">
        <v>95.22</v>
      </c>
      <c r="O48" s="15">
        <v>96.225999999999999</v>
      </c>
      <c r="P48" s="15">
        <v>104.32</v>
      </c>
      <c r="Q48" s="15">
        <v>93.897999999999996</v>
      </c>
      <c r="R48" s="15">
        <v>103.78</v>
      </c>
      <c r="S48" s="15">
        <f t="shared" si="2"/>
        <v>38.78</v>
      </c>
      <c r="T48" s="15">
        <v>79.5</v>
      </c>
      <c r="U48" s="15">
        <v>79.5</v>
      </c>
      <c r="V48" s="15">
        <v>79.5</v>
      </c>
      <c r="W48" s="15">
        <v>79.5</v>
      </c>
      <c r="X48" s="15">
        <v>79.5</v>
      </c>
      <c r="Y48" s="15">
        <v>79.5</v>
      </c>
      <c r="Z48" s="15">
        <v>79.5</v>
      </c>
      <c r="AA48" s="15">
        <v>79.5</v>
      </c>
      <c r="AB48" s="15">
        <v>296.41000000000003</v>
      </c>
      <c r="AC48" s="18">
        <f t="shared" si="3"/>
        <v>3.4306712962962967E-3</v>
      </c>
      <c r="AD48" s="18">
        <f t="shared" si="4"/>
        <v>1778.4600000000003</v>
      </c>
      <c r="AE48" s="18">
        <f t="shared" si="5"/>
        <v>3816</v>
      </c>
      <c r="AF48" s="18">
        <f t="shared" si="8"/>
        <v>85008.952315119182</v>
      </c>
      <c r="AG48" s="18">
        <f t="shared" si="8"/>
        <v>117424.69791629529</v>
      </c>
    </row>
    <row r="49" spans="6:33" x14ac:dyDescent="0.35">
      <c r="F49" s="15">
        <f t="shared" si="1"/>
        <v>0.56537506849315067</v>
      </c>
      <c r="G49" s="15">
        <v>206.36189999999999</v>
      </c>
      <c r="H49" s="15">
        <v>0.54400000000000004</v>
      </c>
      <c r="I49" s="15">
        <v>0.13816696322141919</v>
      </c>
      <c r="J49" s="15">
        <f t="shared" si="0"/>
        <v>0.10040693554990646</v>
      </c>
      <c r="K49" s="15">
        <v>131.24</v>
      </c>
      <c r="L49" s="15">
        <v>107.78</v>
      </c>
      <c r="M49" s="15">
        <v>125.25</v>
      </c>
      <c r="N49" s="15">
        <v>94.917000000000002</v>
      </c>
      <c r="O49" s="15">
        <v>95.772999999999996</v>
      </c>
      <c r="P49" s="15">
        <v>103.83</v>
      </c>
      <c r="Q49" s="15">
        <v>93.412000000000006</v>
      </c>
      <c r="R49" s="15">
        <v>103.05</v>
      </c>
      <c r="S49" s="15">
        <f t="shared" si="2"/>
        <v>38.049999999999997</v>
      </c>
      <c r="T49" s="15">
        <v>79.5</v>
      </c>
      <c r="U49" s="15">
        <v>79.5</v>
      </c>
      <c r="V49" s="15">
        <v>79.5</v>
      </c>
      <c r="W49" s="15">
        <v>79.5</v>
      </c>
      <c r="X49" s="15">
        <v>79.5</v>
      </c>
      <c r="Y49" s="15">
        <v>79.5</v>
      </c>
      <c r="Z49" s="15">
        <v>79.5</v>
      </c>
      <c r="AA49" s="15">
        <v>79.5</v>
      </c>
      <c r="AB49" s="15">
        <v>290.44</v>
      </c>
      <c r="AC49" s="18">
        <f t="shared" si="3"/>
        <v>3.3615740740740741E-3</v>
      </c>
      <c r="AD49" s="18">
        <f t="shared" si="4"/>
        <v>1742.64</v>
      </c>
      <c r="AE49" s="18">
        <f t="shared" si="5"/>
        <v>3816</v>
      </c>
      <c r="AF49" s="18">
        <f t="shared" si="8"/>
        <v>86751.592315119182</v>
      </c>
      <c r="AG49" s="18">
        <f t="shared" si="8"/>
        <v>121240.69791629529</v>
      </c>
    </row>
    <row r="50" spans="6:33" x14ac:dyDescent="0.35">
      <c r="F50" s="15">
        <f t="shared" si="1"/>
        <v>0.58181342465753427</v>
      </c>
      <c r="G50" s="15">
        <v>212.36189999999999</v>
      </c>
      <c r="H50" s="15">
        <v>0.55320000000000003</v>
      </c>
      <c r="I50" s="15">
        <v>0.14218418626176005</v>
      </c>
      <c r="J50" s="15">
        <f t="shared" si="0"/>
        <v>0.1023832549943509</v>
      </c>
      <c r="K50" s="15">
        <v>130.1</v>
      </c>
      <c r="L50" s="15">
        <v>107.13</v>
      </c>
      <c r="M50" s="15">
        <v>124.32</v>
      </c>
      <c r="N50" s="15">
        <v>94.616</v>
      </c>
      <c r="O50" s="15">
        <v>95.326999999999998</v>
      </c>
      <c r="P50" s="15">
        <v>103.39</v>
      </c>
      <c r="Q50" s="15">
        <v>92.941000000000003</v>
      </c>
      <c r="R50" s="15">
        <v>102.34</v>
      </c>
      <c r="S50" s="15">
        <f t="shared" si="2"/>
        <v>37.340000000000003</v>
      </c>
      <c r="T50" s="15">
        <v>79.5</v>
      </c>
      <c r="U50" s="15">
        <v>79.5</v>
      </c>
      <c r="V50" s="15">
        <v>79.5</v>
      </c>
      <c r="W50" s="15">
        <v>79.5</v>
      </c>
      <c r="X50" s="15">
        <v>79.5</v>
      </c>
      <c r="Y50" s="15">
        <v>79.5</v>
      </c>
      <c r="Z50" s="15">
        <v>79.5</v>
      </c>
      <c r="AA50" s="15">
        <v>79.5</v>
      </c>
      <c r="AB50" s="15">
        <v>284.58999999999997</v>
      </c>
      <c r="AC50" s="18">
        <f t="shared" si="3"/>
        <v>3.2938657407407404E-3</v>
      </c>
      <c r="AD50" s="18">
        <f t="shared" si="4"/>
        <v>1707.54</v>
      </c>
      <c r="AE50" s="18">
        <f t="shared" si="5"/>
        <v>3816</v>
      </c>
      <c r="AF50" s="18">
        <f t="shared" si="8"/>
        <v>88459.132315119175</v>
      </c>
      <c r="AG50" s="18">
        <f t="shared" si="8"/>
        <v>125056.69791629529</v>
      </c>
    </row>
    <row r="51" spans="6:33" x14ac:dyDescent="0.35">
      <c r="F51" s="15">
        <f t="shared" si="1"/>
        <v>0.59825178082191777</v>
      </c>
      <c r="G51" s="15">
        <v>218.36189999999999</v>
      </c>
      <c r="H51" s="15">
        <v>0.56210000000000004</v>
      </c>
      <c r="I51" s="15">
        <v>0.1462014093021009</v>
      </c>
      <c r="J51" s="15">
        <f t="shared" si="0"/>
        <v>0.104319991105462</v>
      </c>
      <c r="K51" s="15">
        <v>129</v>
      </c>
      <c r="L51" s="15">
        <v>106.51</v>
      </c>
      <c r="M51" s="15">
        <v>123.43</v>
      </c>
      <c r="N51" s="15">
        <v>94.323999999999998</v>
      </c>
      <c r="O51" s="15">
        <v>94.885999999999996</v>
      </c>
      <c r="P51" s="15">
        <v>102.97</v>
      </c>
      <c r="Q51" s="15">
        <v>92.483000000000004</v>
      </c>
      <c r="R51" s="15">
        <v>101.64</v>
      </c>
      <c r="S51" s="15">
        <f t="shared" si="2"/>
        <v>36.64</v>
      </c>
      <c r="T51" s="15">
        <v>79.5</v>
      </c>
      <c r="U51" s="15">
        <v>79.5</v>
      </c>
      <c r="V51" s="15">
        <v>79.5</v>
      </c>
      <c r="W51" s="15">
        <v>79.5</v>
      </c>
      <c r="X51" s="15">
        <v>79.5</v>
      </c>
      <c r="Y51" s="15">
        <v>79.5</v>
      </c>
      <c r="Z51" s="15">
        <v>79.5</v>
      </c>
      <c r="AA51" s="15">
        <v>79.5</v>
      </c>
      <c r="AB51" s="15">
        <v>278.89</v>
      </c>
      <c r="AC51" s="18">
        <f t="shared" si="3"/>
        <v>3.2278935185185184E-3</v>
      </c>
      <c r="AD51" s="18">
        <f t="shared" si="4"/>
        <v>1673.34</v>
      </c>
      <c r="AE51" s="18">
        <f t="shared" si="5"/>
        <v>3816</v>
      </c>
      <c r="AF51" s="18">
        <f t="shared" si="8"/>
        <v>90132.472315119172</v>
      </c>
      <c r="AG51" s="18">
        <f t="shared" si="8"/>
        <v>128872.69791629529</v>
      </c>
    </row>
    <row r="52" spans="6:33" x14ac:dyDescent="0.35">
      <c r="F52" s="15">
        <f t="shared" si="1"/>
        <v>0.61469013698630137</v>
      </c>
      <c r="G52" s="15">
        <v>224.36189999999999</v>
      </c>
      <c r="H52" s="15">
        <v>0.57069999999999999</v>
      </c>
      <c r="I52" s="15">
        <v>0.15021863234244176</v>
      </c>
      <c r="J52" s="15">
        <f t="shared" si="0"/>
        <v>0.10621860221657312</v>
      </c>
      <c r="K52" s="15">
        <v>127.97</v>
      </c>
      <c r="L52" s="15">
        <v>105.94</v>
      </c>
      <c r="M52" s="15">
        <v>122.58</v>
      </c>
      <c r="N52" s="15">
        <v>94.048000000000002</v>
      </c>
      <c r="O52" s="15">
        <v>94.454999999999998</v>
      </c>
      <c r="P52" s="15">
        <v>102.59</v>
      </c>
      <c r="Q52" s="15">
        <v>92.043999999999997</v>
      </c>
      <c r="R52" s="15">
        <v>100.96</v>
      </c>
      <c r="S52" s="15">
        <f t="shared" si="2"/>
        <v>35.959999999999994</v>
      </c>
      <c r="T52" s="15">
        <v>79.5</v>
      </c>
      <c r="U52" s="15">
        <v>79.5</v>
      </c>
      <c r="V52" s="15">
        <v>79.5</v>
      </c>
      <c r="W52" s="15">
        <v>79.5</v>
      </c>
      <c r="X52" s="15">
        <v>79.5</v>
      </c>
      <c r="Y52" s="15">
        <v>79.5</v>
      </c>
      <c r="Z52" s="15">
        <v>79.5</v>
      </c>
      <c r="AA52" s="15">
        <v>79.5</v>
      </c>
      <c r="AB52" s="15">
        <v>273.39999999999998</v>
      </c>
      <c r="AC52" s="18">
        <f t="shared" si="3"/>
        <v>3.1643518518518518E-3</v>
      </c>
      <c r="AD52" s="18">
        <f t="shared" si="4"/>
        <v>1640.3999999999999</v>
      </c>
      <c r="AE52" s="18">
        <f t="shared" si="5"/>
        <v>3816</v>
      </c>
      <c r="AF52" s="18">
        <f t="shared" si="8"/>
        <v>91772.872315119166</v>
      </c>
      <c r="AG52" s="18">
        <f t="shared" si="8"/>
        <v>132688.69791629529</v>
      </c>
    </row>
    <row r="53" spans="6:33" x14ac:dyDescent="0.35">
      <c r="F53" s="15">
        <f t="shared" si="1"/>
        <v>0.63112849315068487</v>
      </c>
      <c r="G53" s="15">
        <v>230.36189999999999</v>
      </c>
      <c r="H53" s="15">
        <v>0.57879999999999998</v>
      </c>
      <c r="I53" s="15">
        <v>0.15423585538278259</v>
      </c>
      <c r="J53" s="15">
        <f t="shared" si="0"/>
        <v>0.10808110221657311</v>
      </c>
      <c r="K53" s="15">
        <v>126.99</v>
      </c>
      <c r="L53" s="15">
        <v>105.41</v>
      </c>
      <c r="M53" s="15">
        <v>121.78</v>
      </c>
      <c r="N53" s="15">
        <v>93.790999999999997</v>
      </c>
      <c r="O53" s="15">
        <v>94.036000000000001</v>
      </c>
      <c r="P53" s="15">
        <v>102.24</v>
      </c>
      <c r="Q53" s="15">
        <v>91.623999999999995</v>
      </c>
      <c r="R53" s="15">
        <v>100.3</v>
      </c>
      <c r="S53" s="15">
        <f t="shared" si="2"/>
        <v>35.299999999999997</v>
      </c>
      <c r="T53" s="15">
        <v>79.5</v>
      </c>
      <c r="U53" s="15">
        <v>79.5</v>
      </c>
      <c r="V53" s="15">
        <v>79.5</v>
      </c>
      <c r="W53" s="15">
        <v>79.5</v>
      </c>
      <c r="X53" s="15">
        <v>79.5</v>
      </c>
      <c r="Y53" s="15">
        <v>79.5</v>
      </c>
      <c r="Z53" s="15">
        <v>79.5</v>
      </c>
      <c r="AA53" s="15">
        <v>79.5</v>
      </c>
      <c r="AB53" s="15">
        <v>268.2</v>
      </c>
      <c r="AC53" s="18">
        <f t="shared" si="3"/>
        <v>3.1041666666666665E-3</v>
      </c>
      <c r="AD53" s="18">
        <f t="shared" si="4"/>
        <v>1609.1999999999998</v>
      </c>
      <c r="AE53" s="18">
        <f t="shared" si="5"/>
        <v>3816</v>
      </c>
      <c r="AF53" s="18">
        <f t="shared" si="8"/>
        <v>93382.072315119163</v>
      </c>
      <c r="AG53" s="18">
        <f t="shared" si="8"/>
        <v>136504.69791629529</v>
      </c>
    </row>
    <row r="54" spans="6:33" x14ac:dyDescent="0.35">
      <c r="F54" s="15">
        <f t="shared" si="1"/>
        <v>0.64756684931506847</v>
      </c>
      <c r="G54" s="15">
        <v>236.36189999999999</v>
      </c>
      <c r="H54" s="15">
        <v>0.58640000000000003</v>
      </c>
      <c r="I54" s="15">
        <v>0.15825307842312344</v>
      </c>
      <c r="J54" s="15">
        <f t="shared" si="0"/>
        <v>0.10991006054990644</v>
      </c>
      <c r="K54" s="15">
        <v>126.07</v>
      </c>
      <c r="L54" s="15">
        <v>104.93</v>
      </c>
      <c r="M54" s="15">
        <v>121.02</v>
      </c>
      <c r="N54" s="15">
        <v>93.555999999999997</v>
      </c>
      <c r="O54" s="15">
        <v>93.638999999999996</v>
      </c>
      <c r="P54" s="15">
        <v>101.91</v>
      </c>
      <c r="Q54" s="15">
        <v>91.23</v>
      </c>
      <c r="R54" s="15">
        <v>99.676000000000002</v>
      </c>
      <c r="S54" s="15">
        <f t="shared" si="2"/>
        <v>34.676000000000002</v>
      </c>
      <c r="T54" s="15">
        <v>79.5</v>
      </c>
      <c r="U54" s="15">
        <v>79.5</v>
      </c>
      <c r="V54" s="15">
        <v>79.5</v>
      </c>
      <c r="W54" s="15">
        <v>79.5</v>
      </c>
      <c r="X54" s="15">
        <v>79.5</v>
      </c>
      <c r="Y54" s="15">
        <v>79.5</v>
      </c>
      <c r="Z54" s="15">
        <v>79.5</v>
      </c>
      <c r="AA54" s="15">
        <v>79.5</v>
      </c>
      <c r="AB54" s="15">
        <v>263.37</v>
      </c>
      <c r="AC54" s="18">
        <f t="shared" si="3"/>
        <v>3.048263888888889E-3</v>
      </c>
      <c r="AD54" s="18">
        <f t="shared" si="4"/>
        <v>1580.22</v>
      </c>
      <c r="AE54" s="18">
        <f t="shared" si="5"/>
        <v>3816</v>
      </c>
      <c r="AF54" s="18">
        <f t="shared" si="8"/>
        <v>94962.292315119164</v>
      </c>
      <c r="AG54" s="18">
        <f t="shared" si="8"/>
        <v>140320.69791629529</v>
      </c>
    </row>
    <row r="55" spans="6:33" x14ac:dyDescent="0.35">
      <c r="F55" s="15">
        <f t="shared" si="1"/>
        <v>0.66400520547945208</v>
      </c>
      <c r="G55" s="15">
        <v>242.36189999999999</v>
      </c>
      <c r="H55" s="15">
        <v>0.59340000000000004</v>
      </c>
      <c r="I55" s="15">
        <v>0.16227030146346433</v>
      </c>
      <c r="J55" s="15">
        <f t="shared" si="0"/>
        <v>0.11170797721657311</v>
      </c>
      <c r="K55" s="15">
        <v>125.19</v>
      </c>
      <c r="L55" s="15">
        <v>104.49</v>
      </c>
      <c r="M55" s="15">
        <v>120.29</v>
      </c>
      <c r="N55" s="15">
        <v>93.34</v>
      </c>
      <c r="O55" s="15">
        <v>93.26</v>
      </c>
      <c r="P55" s="15">
        <v>101.58</v>
      </c>
      <c r="Q55" s="15">
        <v>90.86</v>
      </c>
      <c r="R55" s="15">
        <v>99.081999999999994</v>
      </c>
      <c r="S55" s="15">
        <f t="shared" si="2"/>
        <v>34.081999999999994</v>
      </c>
      <c r="T55" s="15">
        <v>79.5</v>
      </c>
      <c r="U55" s="15">
        <v>79.5</v>
      </c>
      <c r="V55" s="15">
        <v>79.5</v>
      </c>
      <c r="W55" s="15">
        <v>79.5</v>
      </c>
      <c r="X55" s="15">
        <v>79.5</v>
      </c>
      <c r="Y55" s="15">
        <v>79.5</v>
      </c>
      <c r="Z55" s="15">
        <v>79.5</v>
      </c>
      <c r="AA55" s="15">
        <v>79.5</v>
      </c>
      <c r="AB55" s="15">
        <v>258.89999999999998</v>
      </c>
      <c r="AC55" s="18">
        <f t="shared" si="3"/>
        <v>2.9965277777777776E-3</v>
      </c>
      <c r="AD55" s="18">
        <f t="shared" si="4"/>
        <v>1553.3999999999999</v>
      </c>
      <c r="AE55" s="18">
        <f t="shared" si="5"/>
        <v>3816</v>
      </c>
      <c r="AF55" s="18">
        <f t="shared" si="8"/>
        <v>96515.692315119159</v>
      </c>
      <c r="AG55" s="18">
        <f t="shared" si="8"/>
        <v>144136.69791629529</v>
      </c>
    </row>
    <row r="56" spans="6:33" x14ac:dyDescent="0.35">
      <c r="F56" s="15">
        <f t="shared" si="1"/>
        <v>0.68044356164383557</v>
      </c>
      <c r="G56" s="15">
        <v>248.36189999999999</v>
      </c>
      <c r="H56" s="15">
        <v>0.6</v>
      </c>
      <c r="I56" s="15">
        <v>0.16628752450380516</v>
      </c>
      <c r="J56" s="15">
        <f t="shared" si="0"/>
        <v>0.11347644943879533</v>
      </c>
      <c r="K56" s="15">
        <v>124.36</v>
      </c>
      <c r="L56" s="15">
        <v>104.07</v>
      </c>
      <c r="M56" s="15">
        <v>119.6</v>
      </c>
      <c r="N56" s="15">
        <v>93.14</v>
      </c>
      <c r="O56" s="15">
        <v>92.897999999999996</v>
      </c>
      <c r="P56" s="15">
        <v>101.26</v>
      </c>
      <c r="Q56" s="15">
        <v>90.509</v>
      </c>
      <c r="R56" s="15">
        <v>98.515000000000001</v>
      </c>
      <c r="S56" s="15">
        <f t="shared" si="2"/>
        <v>33.515000000000001</v>
      </c>
      <c r="T56" s="15">
        <v>79.5</v>
      </c>
      <c r="U56" s="15">
        <v>79.5</v>
      </c>
      <c r="V56" s="15">
        <v>79.5</v>
      </c>
      <c r="W56" s="15">
        <v>79.5</v>
      </c>
      <c r="X56" s="15">
        <v>79.5</v>
      </c>
      <c r="Y56" s="15">
        <v>79.5</v>
      </c>
      <c r="Z56" s="15">
        <v>79.5</v>
      </c>
      <c r="AA56" s="15">
        <v>79.5</v>
      </c>
      <c r="AB56" s="15">
        <v>254.66</v>
      </c>
      <c r="AC56" s="18">
        <f t="shared" si="3"/>
        <v>2.9474537037037039E-3</v>
      </c>
      <c r="AD56" s="18">
        <f t="shared" si="4"/>
        <v>1527.96</v>
      </c>
      <c r="AE56" s="18">
        <f t="shared" si="5"/>
        <v>3816</v>
      </c>
      <c r="AF56" s="18">
        <f t="shared" ref="AF56:AG71" si="9">+AF55+AD56</f>
        <v>98043.652315119165</v>
      </c>
      <c r="AG56" s="18">
        <f t="shared" si="9"/>
        <v>147952.69791629529</v>
      </c>
    </row>
    <row r="57" spans="6:33" x14ac:dyDescent="0.35">
      <c r="F57" s="15">
        <f t="shared" si="1"/>
        <v>0.69688191780821918</v>
      </c>
      <c r="G57" s="15">
        <v>254.36189999999999</v>
      </c>
      <c r="H57" s="15">
        <v>0.60640000000000005</v>
      </c>
      <c r="I57" s="15">
        <v>0.17030474754414601</v>
      </c>
      <c r="J57" s="15">
        <f t="shared" si="0"/>
        <v>0.11521658832768421</v>
      </c>
      <c r="K57" s="15">
        <v>123.55</v>
      </c>
      <c r="L57" s="15">
        <v>103.68</v>
      </c>
      <c r="M57" s="15">
        <v>118.92</v>
      </c>
      <c r="N57" s="15">
        <v>92.950999999999993</v>
      </c>
      <c r="O57" s="15">
        <v>92.543999999999997</v>
      </c>
      <c r="P57" s="15">
        <v>100.95</v>
      </c>
      <c r="Q57" s="15">
        <v>90.174000000000007</v>
      </c>
      <c r="R57" s="15">
        <v>97.965000000000003</v>
      </c>
      <c r="S57" s="15">
        <f t="shared" si="2"/>
        <v>32.965000000000003</v>
      </c>
      <c r="T57" s="15">
        <v>79.5</v>
      </c>
      <c r="U57" s="15">
        <v>79.5</v>
      </c>
      <c r="V57" s="15">
        <v>79.5</v>
      </c>
      <c r="W57" s="15">
        <v>79.5</v>
      </c>
      <c r="X57" s="15">
        <v>79.5</v>
      </c>
      <c r="Y57" s="15">
        <v>79.5</v>
      </c>
      <c r="Z57" s="15">
        <v>79.5</v>
      </c>
      <c r="AA57" s="15">
        <v>79.5</v>
      </c>
      <c r="AB57" s="15">
        <v>250.58</v>
      </c>
      <c r="AC57" s="18">
        <f t="shared" si="3"/>
        <v>2.9002314814814815E-3</v>
      </c>
      <c r="AD57" s="18">
        <f t="shared" si="4"/>
        <v>1503.48</v>
      </c>
      <c r="AE57" s="18">
        <f t="shared" si="5"/>
        <v>3816</v>
      </c>
      <c r="AF57" s="18">
        <f t="shared" si="9"/>
        <v>99547.132315119161</v>
      </c>
      <c r="AG57" s="18">
        <f t="shared" si="9"/>
        <v>151768.69791629529</v>
      </c>
    </row>
    <row r="58" spans="6:33" x14ac:dyDescent="0.35">
      <c r="F58" s="15">
        <f t="shared" si="1"/>
        <v>0.71332027397260267</v>
      </c>
      <c r="G58" s="15">
        <v>260.36189999999999</v>
      </c>
      <c r="H58" s="15">
        <v>0.61240000000000006</v>
      </c>
      <c r="I58" s="15">
        <v>0.17432197058448687</v>
      </c>
      <c r="J58" s="15">
        <f t="shared" si="0"/>
        <v>0.11693040777212867</v>
      </c>
      <c r="K58" s="15">
        <v>122.77</v>
      </c>
      <c r="L58" s="15">
        <v>103.32</v>
      </c>
      <c r="M58" s="15">
        <v>118.27</v>
      </c>
      <c r="N58" s="15">
        <v>92.775000000000006</v>
      </c>
      <c r="O58" s="15">
        <v>92.203999999999994</v>
      </c>
      <c r="P58" s="15">
        <v>100.65</v>
      </c>
      <c r="Q58" s="15">
        <v>89.856999999999999</v>
      </c>
      <c r="R58" s="15">
        <v>97.442999999999998</v>
      </c>
      <c r="S58" s="15">
        <f t="shared" si="2"/>
        <v>32.442999999999998</v>
      </c>
      <c r="T58" s="15">
        <v>79.5</v>
      </c>
      <c r="U58" s="15">
        <v>79.5</v>
      </c>
      <c r="V58" s="15">
        <v>79.5</v>
      </c>
      <c r="W58" s="15">
        <v>79.5</v>
      </c>
      <c r="X58" s="15">
        <v>79.5</v>
      </c>
      <c r="Y58" s="15">
        <v>79.5</v>
      </c>
      <c r="Z58" s="15">
        <v>79.5</v>
      </c>
      <c r="AA58" s="15">
        <v>79.5</v>
      </c>
      <c r="AB58" s="15">
        <v>246.79</v>
      </c>
      <c r="AC58" s="18">
        <f t="shared" si="3"/>
        <v>2.8563657407407405E-3</v>
      </c>
      <c r="AD58" s="18">
        <f t="shared" si="4"/>
        <v>1480.7399999999998</v>
      </c>
      <c r="AE58" s="18">
        <f t="shared" si="5"/>
        <v>3816</v>
      </c>
      <c r="AF58" s="18">
        <f t="shared" si="9"/>
        <v>101027.87231511917</v>
      </c>
      <c r="AG58" s="18">
        <f t="shared" si="9"/>
        <v>155584.69791629529</v>
      </c>
    </row>
    <row r="59" spans="6:33" x14ac:dyDescent="0.35">
      <c r="F59" s="15">
        <f t="shared" si="1"/>
        <v>0.72975863013698627</v>
      </c>
      <c r="G59" s="15">
        <v>266.36189999999999</v>
      </c>
      <c r="H59" s="15">
        <v>0.61780000000000002</v>
      </c>
      <c r="I59" s="15">
        <v>0.17833919362482772</v>
      </c>
      <c r="J59" s="15">
        <f t="shared" si="0"/>
        <v>0.11862019943879533</v>
      </c>
      <c r="K59" s="15">
        <v>122.02</v>
      </c>
      <c r="L59" s="15">
        <v>102.97</v>
      </c>
      <c r="M59" s="15">
        <v>117.64</v>
      </c>
      <c r="N59" s="15">
        <v>92.611999999999995</v>
      </c>
      <c r="O59" s="15">
        <v>91.879000000000005</v>
      </c>
      <c r="P59" s="15">
        <v>100.38</v>
      </c>
      <c r="Q59" s="15">
        <v>89.56</v>
      </c>
      <c r="R59" s="15">
        <v>96.947999999999993</v>
      </c>
      <c r="S59" s="15">
        <f t="shared" si="2"/>
        <v>31.947999999999993</v>
      </c>
      <c r="T59" s="15">
        <v>79.5</v>
      </c>
      <c r="U59" s="15">
        <v>79.5</v>
      </c>
      <c r="V59" s="15">
        <v>79.5</v>
      </c>
      <c r="W59" s="15">
        <v>79.5</v>
      </c>
      <c r="X59" s="15">
        <v>79.5</v>
      </c>
      <c r="Y59" s="15">
        <v>79.5</v>
      </c>
      <c r="Z59" s="15">
        <v>79.5</v>
      </c>
      <c r="AA59" s="15">
        <v>79.5</v>
      </c>
      <c r="AB59" s="15">
        <v>243.33</v>
      </c>
      <c r="AC59" s="18">
        <f t="shared" si="3"/>
        <v>2.8163194444444446E-3</v>
      </c>
      <c r="AD59" s="18">
        <f t="shared" si="4"/>
        <v>1459.9800000000002</v>
      </c>
      <c r="AE59" s="18">
        <f t="shared" si="5"/>
        <v>3816</v>
      </c>
      <c r="AF59" s="18">
        <f t="shared" si="9"/>
        <v>102487.85231511916</v>
      </c>
      <c r="AG59" s="18">
        <f t="shared" si="9"/>
        <v>159400.69791629529</v>
      </c>
    </row>
    <row r="60" spans="6:33" x14ac:dyDescent="0.35">
      <c r="F60" s="15">
        <f t="shared" si="1"/>
        <v>0.74619698630136988</v>
      </c>
      <c r="G60" s="15">
        <v>272.36189999999999</v>
      </c>
      <c r="H60" s="15">
        <v>0.62270000000000003</v>
      </c>
      <c r="I60" s="15">
        <v>0.18235641666516858</v>
      </c>
      <c r="J60" s="15">
        <f t="shared" si="0"/>
        <v>0.12028839388323978</v>
      </c>
      <c r="K60" s="15">
        <v>121.3</v>
      </c>
      <c r="L60" s="15">
        <v>102.66</v>
      </c>
      <c r="M60" s="15">
        <v>117.03</v>
      </c>
      <c r="N60" s="15">
        <v>92.463999999999999</v>
      </c>
      <c r="O60" s="15">
        <v>91.572000000000003</v>
      </c>
      <c r="P60" s="15">
        <v>100.12</v>
      </c>
      <c r="Q60" s="15">
        <v>89.284000000000006</v>
      </c>
      <c r="R60" s="15">
        <v>96.484999999999999</v>
      </c>
      <c r="S60" s="15">
        <f t="shared" si="2"/>
        <v>31.484999999999999</v>
      </c>
      <c r="T60" s="15">
        <v>79.5</v>
      </c>
      <c r="U60" s="15">
        <v>79.5</v>
      </c>
      <c r="V60" s="15">
        <v>79.5</v>
      </c>
      <c r="W60" s="15">
        <v>79.5</v>
      </c>
      <c r="X60" s="15">
        <v>79.5</v>
      </c>
      <c r="Y60" s="15">
        <v>79.5</v>
      </c>
      <c r="Z60" s="15">
        <v>79.5</v>
      </c>
      <c r="AA60" s="15">
        <v>79.5</v>
      </c>
      <c r="AB60" s="15">
        <v>240.22</v>
      </c>
      <c r="AC60" s="18">
        <f t="shared" si="3"/>
        <v>2.7803240740740739E-3</v>
      </c>
      <c r="AD60" s="18">
        <f t="shared" si="4"/>
        <v>1441.32</v>
      </c>
      <c r="AE60" s="18">
        <f t="shared" si="5"/>
        <v>3816</v>
      </c>
      <c r="AF60" s="18">
        <f t="shared" si="9"/>
        <v>103929.17231511917</v>
      </c>
      <c r="AG60" s="18">
        <f t="shared" si="9"/>
        <v>163216.69791629529</v>
      </c>
    </row>
    <row r="61" spans="6:33" x14ac:dyDescent="0.35">
      <c r="F61" s="15">
        <f t="shared" si="1"/>
        <v>0.76263534246575337</v>
      </c>
      <c r="G61" s="15">
        <v>278.36189999999999</v>
      </c>
      <c r="H61" s="15">
        <v>0.62709999999999999</v>
      </c>
      <c r="I61" s="15">
        <v>0.18637363970550944</v>
      </c>
      <c r="J61" s="15">
        <f t="shared" si="0"/>
        <v>0.12193693554990644</v>
      </c>
      <c r="K61" s="15">
        <v>120.6</v>
      </c>
      <c r="L61" s="15">
        <v>102.36</v>
      </c>
      <c r="M61" s="15">
        <v>116.44</v>
      </c>
      <c r="N61" s="15">
        <v>92.326999999999998</v>
      </c>
      <c r="O61" s="15">
        <v>91.281000000000006</v>
      </c>
      <c r="P61" s="15">
        <v>99.876000000000005</v>
      </c>
      <c r="Q61" s="15">
        <v>89.025999999999996</v>
      </c>
      <c r="R61" s="15">
        <v>96.05</v>
      </c>
      <c r="S61" s="15">
        <f t="shared" si="2"/>
        <v>31.049999999999997</v>
      </c>
      <c r="T61" s="15">
        <v>79.5</v>
      </c>
      <c r="U61" s="15">
        <v>79.5</v>
      </c>
      <c r="V61" s="15">
        <v>79.5</v>
      </c>
      <c r="W61" s="15">
        <v>79.5</v>
      </c>
      <c r="X61" s="15">
        <v>79.5</v>
      </c>
      <c r="Y61" s="15">
        <v>79.5</v>
      </c>
      <c r="Z61" s="15">
        <v>79.5</v>
      </c>
      <c r="AA61" s="15">
        <v>79.5</v>
      </c>
      <c r="AB61" s="15">
        <v>237.39</v>
      </c>
      <c r="AC61" s="18">
        <f t="shared" si="3"/>
        <v>2.7475694444444444E-3</v>
      </c>
      <c r="AD61" s="18">
        <f t="shared" si="4"/>
        <v>1424.34</v>
      </c>
      <c r="AE61" s="18">
        <f t="shared" si="5"/>
        <v>3816</v>
      </c>
      <c r="AF61" s="18">
        <f t="shared" si="9"/>
        <v>105353.51231511917</v>
      </c>
      <c r="AG61" s="18">
        <f t="shared" si="9"/>
        <v>167032.69791629529</v>
      </c>
    </row>
    <row r="62" spans="6:33" x14ac:dyDescent="0.35">
      <c r="F62" s="15">
        <f t="shared" si="1"/>
        <v>0.77907369863013698</v>
      </c>
      <c r="G62" s="15">
        <v>284.36189999999999</v>
      </c>
      <c r="H62" s="15">
        <v>0.63119999999999998</v>
      </c>
      <c r="I62" s="15">
        <v>0.19039086274585029</v>
      </c>
      <c r="J62" s="15">
        <f t="shared" si="0"/>
        <v>0.123567491105462</v>
      </c>
      <c r="K62" s="15">
        <v>119.93</v>
      </c>
      <c r="L62" s="15">
        <v>102.09</v>
      </c>
      <c r="M62" s="15">
        <v>115.87</v>
      </c>
      <c r="N62" s="15">
        <v>92.201999999999998</v>
      </c>
      <c r="O62" s="15">
        <v>91.006</v>
      </c>
      <c r="P62" s="15">
        <v>99.653000000000006</v>
      </c>
      <c r="Q62" s="15">
        <v>88.786000000000001</v>
      </c>
      <c r="R62" s="15">
        <v>95.641000000000005</v>
      </c>
      <c r="S62" s="15">
        <f t="shared" si="2"/>
        <v>30.641000000000005</v>
      </c>
      <c r="T62" s="15">
        <v>79.5</v>
      </c>
      <c r="U62" s="15">
        <v>79.5</v>
      </c>
      <c r="V62" s="15">
        <v>79.5</v>
      </c>
      <c r="W62" s="15">
        <v>79.5</v>
      </c>
      <c r="X62" s="15">
        <v>79.5</v>
      </c>
      <c r="Y62" s="15">
        <v>79.5</v>
      </c>
      <c r="Z62" s="15">
        <v>79.5</v>
      </c>
      <c r="AA62" s="15">
        <v>79.5</v>
      </c>
      <c r="AB62" s="15">
        <v>234.8</v>
      </c>
      <c r="AC62" s="18">
        <f t="shared" si="3"/>
        <v>2.7175925925925926E-3</v>
      </c>
      <c r="AD62" s="18">
        <f t="shared" si="4"/>
        <v>1408.8</v>
      </c>
      <c r="AE62" s="18">
        <f t="shared" si="5"/>
        <v>3816</v>
      </c>
      <c r="AF62" s="18">
        <f t="shared" si="9"/>
        <v>106762.31231511917</v>
      </c>
      <c r="AG62" s="18">
        <f t="shared" si="9"/>
        <v>170848.69791629529</v>
      </c>
    </row>
    <row r="63" spans="6:33" x14ac:dyDescent="0.35">
      <c r="F63" s="15">
        <f t="shared" si="1"/>
        <v>0.79551205479452047</v>
      </c>
      <c r="G63" s="15">
        <v>290.36189999999999</v>
      </c>
      <c r="H63" s="15">
        <v>0.63490000000000002</v>
      </c>
      <c r="I63" s="15">
        <v>0.19440808578619112</v>
      </c>
      <c r="J63" s="15">
        <f t="shared" si="0"/>
        <v>0.12518151888323978</v>
      </c>
      <c r="K63" s="15">
        <v>119.28</v>
      </c>
      <c r="L63" s="15">
        <v>101.85</v>
      </c>
      <c r="M63" s="15">
        <v>115.31</v>
      </c>
      <c r="N63" s="15">
        <v>92.087000000000003</v>
      </c>
      <c r="O63" s="15">
        <v>90.744</v>
      </c>
      <c r="P63" s="15">
        <v>99.445999999999998</v>
      </c>
      <c r="Q63" s="15">
        <v>88.56</v>
      </c>
      <c r="R63" s="15">
        <v>95.254999999999995</v>
      </c>
      <c r="S63" s="15">
        <f t="shared" si="2"/>
        <v>30.254999999999995</v>
      </c>
      <c r="T63" s="15">
        <v>79.5</v>
      </c>
      <c r="U63" s="15">
        <v>79.5</v>
      </c>
      <c r="V63" s="15">
        <v>79.5</v>
      </c>
      <c r="W63" s="15">
        <v>79.5</v>
      </c>
      <c r="X63" s="15">
        <v>79.5</v>
      </c>
      <c r="Y63" s="15">
        <v>79.5</v>
      </c>
      <c r="Z63" s="15">
        <v>79.5</v>
      </c>
      <c r="AA63" s="15">
        <v>79.5</v>
      </c>
      <c r="AB63" s="15">
        <v>232.42</v>
      </c>
      <c r="AC63" s="18">
        <f t="shared" si="3"/>
        <v>2.6900462962962963E-3</v>
      </c>
      <c r="AD63" s="18">
        <f t="shared" si="4"/>
        <v>1394.52</v>
      </c>
      <c r="AE63" s="18">
        <f t="shared" si="5"/>
        <v>3816</v>
      </c>
      <c r="AF63" s="18">
        <f t="shared" si="9"/>
        <v>108156.83231511917</v>
      </c>
      <c r="AG63" s="18">
        <f t="shared" si="9"/>
        <v>174664.69791629529</v>
      </c>
    </row>
    <row r="64" spans="6:33" x14ac:dyDescent="0.35">
      <c r="F64" s="15">
        <f t="shared" si="1"/>
        <v>0.81195041095890408</v>
      </c>
      <c r="G64" s="15">
        <v>296.36189999999999</v>
      </c>
      <c r="H64" s="15">
        <v>0.63829999999999998</v>
      </c>
      <c r="I64" s="15">
        <v>0.19842530882653198</v>
      </c>
      <c r="J64" s="15">
        <f t="shared" si="0"/>
        <v>0.12678033832768423</v>
      </c>
      <c r="K64" s="15">
        <v>118.66</v>
      </c>
      <c r="L64" s="15">
        <v>101.62</v>
      </c>
      <c r="M64" s="15">
        <v>114.77</v>
      </c>
      <c r="N64" s="15">
        <v>91.98</v>
      </c>
      <c r="O64" s="15">
        <v>90.494</v>
      </c>
      <c r="P64" s="15">
        <v>99.25</v>
      </c>
      <c r="Q64" s="15">
        <v>88.349000000000004</v>
      </c>
      <c r="R64" s="15">
        <v>94.89</v>
      </c>
      <c r="S64" s="15">
        <f t="shared" si="2"/>
        <v>29.89</v>
      </c>
      <c r="T64" s="15">
        <v>79.5</v>
      </c>
      <c r="U64" s="15">
        <v>79.5</v>
      </c>
      <c r="V64" s="15">
        <v>79.5</v>
      </c>
      <c r="W64" s="15">
        <v>79.5</v>
      </c>
      <c r="X64" s="15">
        <v>79.5</v>
      </c>
      <c r="Y64" s="15">
        <v>79.5</v>
      </c>
      <c r="Z64" s="15">
        <v>79.5</v>
      </c>
      <c r="AA64" s="15">
        <v>79.5</v>
      </c>
      <c r="AB64" s="15">
        <v>230.23</v>
      </c>
      <c r="AC64" s="18">
        <f t="shared" si="3"/>
        <v>2.6646990740740741E-3</v>
      </c>
      <c r="AD64" s="18">
        <f t="shared" si="4"/>
        <v>1381.3799999999999</v>
      </c>
      <c r="AE64" s="18">
        <f t="shared" si="5"/>
        <v>3816</v>
      </c>
      <c r="AF64" s="18">
        <f t="shared" si="9"/>
        <v>109538.21231511918</v>
      </c>
      <c r="AG64" s="18">
        <f t="shared" si="9"/>
        <v>178480.69791629529</v>
      </c>
    </row>
    <row r="65" spans="6:33" x14ac:dyDescent="0.35">
      <c r="F65" s="15">
        <f t="shared" si="1"/>
        <v>0.82838876712328768</v>
      </c>
      <c r="G65" s="15">
        <v>302.36189999999999</v>
      </c>
      <c r="H65" s="15">
        <v>0.64149999999999996</v>
      </c>
      <c r="I65" s="15">
        <v>0.20244253186687286</v>
      </c>
      <c r="J65" s="15">
        <f t="shared" si="0"/>
        <v>0.12836519943879535</v>
      </c>
      <c r="K65" s="15">
        <v>118.05</v>
      </c>
      <c r="L65" s="15">
        <v>101.42</v>
      </c>
      <c r="M65" s="15">
        <v>114.24</v>
      </c>
      <c r="N65" s="15">
        <v>91.88</v>
      </c>
      <c r="O65" s="15">
        <v>90.256</v>
      </c>
      <c r="P65" s="15">
        <v>99.061000000000007</v>
      </c>
      <c r="Q65" s="15">
        <v>88.15</v>
      </c>
      <c r="R65" s="15">
        <v>94.545000000000002</v>
      </c>
      <c r="S65" s="15">
        <f t="shared" si="2"/>
        <v>29.545000000000002</v>
      </c>
      <c r="T65" s="15">
        <v>79.5</v>
      </c>
      <c r="U65" s="15">
        <v>79.5</v>
      </c>
      <c r="V65" s="15">
        <v>79.5</v>
      </c>
      <c r="W65" s="15">
        <v>79.5</v>
      </c>
      <c r="X65" s="15">
        <v>79.5</v>
      </c>
      <c r="Y65" s="15">
        <v>79.5</v>
      </c>
      <c r="Z65" s="15">
        <v>79.5</v>
      </c>
      <c r="AA65" s="15">
        <v>79.5</v>
      </c>
      <c r="AB65" s="15">
        <v>228.22</v>
      </c>
      <c r="AC65" s="18">
        <f t="shared" si="3"/>
        <v>2.641435185185185E-3</v>
      </c>
      <c r="AD65" s="18">
        <f t="shared" si="4"/>
        <v>1369.3200000000002</v>
      </c>
      <c r="AE65" s="18">
        <f t="shared" si="5"/>
        <v>3816</v>
      </c>
      <c r="AF65" s="18">
        <f t="shared" si="9"/>
        <v>110907.53231511918</v>
      </c>
      <c r="AG65" s="18">
        <f t="shared" si="9"/>
        <v>182296.69791629529</v>
      </c>
    </row>
    <row r="66" spans="6:33" x14ac:dyDescent="0.35">
      <c r="F66" s="15">
        <f t="shared" si="1"/>
        <v>0.84482712328767118</v>
      </c>
      <c r="G66" s="15">
        <v>308.36189999999999</v>
      </c>
      <c r="H66" s="15">
        <v>0.64439999999999997</v>
      </c>
      <c r="I66" s="15">
        <v>0.20645975490721369</v>
      </c>
      <c r="J66" s="15">
        <f t="shared" si="0"/>
        <v>0.12993714388323979</v>
      </c>
      <c r="K66" s="15">
        <v>117.45</v>
      </c>
      <c r="L66" s="15">
        <v>101.24</v>
      </c>
      <c r="M66" s="15">
        <v>113.72</v>
      </c>
      <c r="N66" s="15">
        <v>91.784000000000006</v>
      </c>
      <c r="O66" s="15">
        <v>90.028000000000006</v>
      </c>
      <c r="P66" s="15">
        <v>98.875</v>
      </c>
      <c r="Q66" s="15">
        <v>87.960999999999999</v>
      </c>
      <c r="R66" s="15">
        <v>94.218999999999994</v>
      </c>
      <c r="S66" s="15">
        <f t="shared" si="2"/>
        <v>29.218999999999994</v>
      </c>
      <c r="T66" s="15">
        <v>79.5</v>
      </c>
      <c r="U66" s="15">
        <v>79.5</v>
      </c>
      <c r="V66" s="15">
        <v>79.5</v>
      </c>
      <c r="W66" s="15">
        <v>79.5</v>
      </c>
      <c r="X66" s="15">
        <v>79.5</v>
      </c>
      <c r="Y66" s="15">
        <v>79.5</v>
      </c>
      <c r="Z66" s="15">
        <v>79.5</v>
      </c>
      <c r="AA66" s="15">
        <v>79.5</v>
      </c>
      <c r="AB66" s="15">
        <v>226.36</v>
      </c>
      <c r="AC66" s="18">
        <f t="shared" si="3"/>
        <v>2.6199074074074076E-3</v>
      </c>
      <c r="AD66" s="18">
        <f t="shared" si="4"/>
        <v>1358.16</v>
      </c>
      <c r="AE66" s="18">
        <f t="shared" si="5"/>
        <v>3816</v>
      </c>
      <c r="AF66" s="18">
        <f t="shared" si="9"/>
        <v>112265.69231511919</v>
      </c>
      <c r="AG66" s="18">
        <f t="shared" si="9"/>
        <v>186112.69791629529</v>
      </c>
    </row>
    <row r="67" spans="6:33" x14ac:dyDescent="0.35">
      <c r="F67" s="15">
        <f t="shared" si="1"/>
        <v>0.86126547945205478</v>
      </c>
      <c r="G67" s="15">
        <v>314.36189999999999</v>
      </c>
      <c r="H67" s="15">
        <v>0.64710000000000001</v>
      </c>
      <c r="I67" s="15">
        <v>0.21047697794755454</v>
      </c>
      <c r="J67" s="15">
        <f t="shared" si="0"/>
        <v>0.1314971438832398</v>
      </c>
      <c r="K67" s="15">
        <v>116.86</v>
      </c>
      <c r="L67" s="15">
        <v>101.07</v>
      </c>
      <c r="M67" s="15">
        <v>113.2</v>
      </c>
      <c r="N67" s="15">
        <v>91.688000000000002</v>
      </c>
      <c r="O67" s="15">
        <v>89.81</v>
      </c>
      <c r="P67" s="15">
        <v>98.69</v>
      </c>
      <c r="Q67" s="15">
        <v>87.781999999999996</v>
      </c>
      <c r="R67" s="15">
        <v>93.909000000000006</v>
      </c>
      <c r="S67" s="15">
        <f t="shared" si="2"/>
        <v>28.909000000000006</v>
      </c>
      <c r="T67" s="15">
        <v>79.5</v>
      </c>
      <c r="U67" s="15">
        <v>79.5</v>
      </c>
      <c r="V67" s="15">
        <v>79.5</v>
      </c>
      <c r="W67" s="15">
        <v>79.5</v>
      </c>
      <c r="X67" s="15">
        <v>79.5</v>
      </c>
      <c r="Y67" s="15">
        <v>79.5</v>
      </c>
      <c r="Z67" s="15">
        <v>79.5</v>
      </c>
      <c r="AA67" s="15">
        <v>79.5</v>
      </c>
      <c r="AB67" s="15">
        <v>224.64</v>
      </c>
      <c r="AC67" s="18">
        <f t="shared" si="3"/>
        <v>2.5999999999999999E-3</v>
      </c>
      <c r="AD67" s="18">
        <f t="shared" si="4"/>
        <v>1347.84</v>
      </c>
      <c r="AE67" s="18">
        <f t="shared" si="5"/>
        <v>3816</v>
      </c>
      <c r="AF67" s="18">
        <f t="shared" si="9"/>
        <v>113613.53231511918</v>
      </c>
      <c r="AG67" s="18">
        <f t="shared" si="9"/>
        <v>189928.69791629529</v>
      </c>
    </row>
    <row r="68" spans="6:33" x14ac:dyDescent="0.35">
      <c r="F68" s="15">
        <f t="shared" si="1"/>
        <v>0.87770383561643839</v>
      </c>
      <c r="G68" s="15">
        <v>320.36189999999999</v>
      </c>
      <c r="H68" s="15">
        <v>0.64959999999999996</v>
      </c>
      <c r="I68" s="15">
        <v>0.21449420098789543</v>
      </c>
      <c r="J68" s="15">
        <f t="shared" si="0"/>
        <v>0.13304589388323979</v>
      </c>
      <c r="K68" s="15">
        <v>116.27</v>
      </c>
      <c r="L68" s="15">
        <v>100.92</v>
      </c>
      <c r="M68" s="15">
        <v>112.69</v>
      </c>
      <c r="N68" s="15">
        <v>91.59</v>
      </c>
      <c r="O68" s="15">
        <v>89.599000000000004</v>
      </c>
      <c r="P68" s="15">
        <v>98.501999999999995</v>
      </c>
      <c r="Q68" s="15">
        <v>87.608999999999995</v>
      </c>
      <c r="R68" s="15">
        <v>93.613</v>
      </c>
      <c r="S68" s="15">
        <f t="shared" si="2"/>
        <v>28.613</v>
      </c>
      <c r="T68" s="15">
        <v>79.5</v>
      </c>
      <c r="U68" s="15">
        <v>79.5</v>
      </c>
      <c r="V68" s="15">
        <v>79.5</v>
      </c>
      <c r="W68" s="15">
        <v>79.5</v>
      </c>
      <c r="X68" s="15">
        <v>79.5</v>
      </c>
      <c r="Y68" s="15">
        <v>79.5</v>
      </c>
      <c r="Z68" s="15">
        <v>79.5</v>
      </c>
      <c r="AA68" s="15">
        <v>79.5</v>
      </c>
      <c r="AB68" s="15">
        <v>223.02</v>
      </c>
      <c r="AC68" s="18">
        <f t="shared" si="3"/>
        <v>2.5812500000000002E-3</v>
      </c>
      <c r="AD68" s="18">
        <f t="shared" si="4"/>
        <v>1338.1200000000001</v>
      </c>
      <c r="AE68" s="18">
        <f t="shared" si="5"/>
        <v>3816</v>
      </c>
      <c r="AF68" s="18">
        <f t="shared" si="9"/>
        <v>114951.65231511918</v>
      </c>
      <c r="AG68" s="18">
        <f t="shared" si="9"/>
        <v>193744.69791629529</v>
      </c>
    </row>
    <row r="69" spans="6:33" x14ac:dyDescent="0.35">
      <c r="F69" s="15">
        <f t="shared" si="1"/>
        <v>0.89414219178082188</v>
      </c>
      <c r="G69" s="15">
        <v>326.36189999999999</v>
      </c>
      <c r="H69" s="15">
        <v>0.65210000000000001</v>
      </c>
      <c r="I69" s="15">
        <v>0.21851142402823626</v>
      </c>
      <c r="J69" s="15">
        <f t="shared" ref="J69:J132" si="10">AF69/OIP</f>
        <v>0.13458367166101756</v>
      </c>
      <c r="K69" s="15">
        <v>115.69</v>
      </c>
      <c r="L69" s="15">
        <v>100.77</v>
      </c>
      <c r="M69" s="15">
        <v>112.17</v>
      </c>
      <c r="N69" s="15">
        <v>91.481999999999999</v>
      </c>
      <c r="O69" s="15">
        <v>89.393000000000001</v>
      </c>
      <c r="P69" s="15">
        <v>98.308999999999997</v>
      </c>
      <c r="Q69" s="15">
        <v>87.441999999999993</v>
      </c>
      <c r="R69" s="15">
        <v>93.328999999999994</v>
      </c>
      <c r="S69" s="15">
        <f t="shared" si="2"/>
        <v>28.328999999999994</v>
      </c>
      <c r="T69" s="15">
        <v>79.5</v>
      </c>
      <c r="U69" s="15">
        <v>79.5</v>
      </c>
      <c r="V69" s="15">
        <v>79.5</v>
      </c>
      <c r="W69" s="15">
        <v>79.5</v>
      </c>
      <c r="X69" s="15">
        <v>79.5</v>
      </c>
      <c r="Y69" s="15">
        <v>79.5</v>
      </c>
      <c r="Z69" s="15">
        <v>79.5</v>
      </c>
      <c r="AA69" s="15">
        <v>79.5</v>
      </c>
      <c r="AB69" s="15">
        <v>221.44</v>
      </c>
      <c r="AC69" s="18">
        <f t="shared" si="3"/>
        <v>2.5629629629629631E-3</v>
      </c>
      <c r="AD69" s="18">
        <f t="shared" si="4"/>
        <v>1328.64</v>
      </c>
      <c r="AE69" s="18">
        <f t="shared" si="5"/>
        <v>3816</v>
      </c>
      <c r="AF69" s="18">
        <f t="shared" si="9"/>
        <v>116280.29231511918</v>
      </c>
      <c r="AG69" s="18">
        <f t="shared" si="9"/>
        <v>197560.69791629529</v>
      </c>
    </row>
    <row r="70" spans="6:33" x14ac:dyDescent="0.35">
      <c r="F70" s="15">
        <f t="shared" ref="F70:F133" si="11">G70/365</f>
        <v>0.91058054794520549</v>
      </c>
      <c r="G70" s="15">
        <v>332.36189999999999</v>
      </c>
      <c r="H70" s="15">
        <v>0.65469999999999995</v>
      </c>
      <c r="I70" s="15">
        <v>0.22252864706857711</v>
      </c>
      <c r="J70" s="15">
        <f t="shared" si="10"/>
        <v>0.1361101299943509</v>
      </c>
      <c r="K70" s="15">
        <v>115.11</v>
      </c>
      <c r="L70" s="15">
        <v>100.63</v>
      </c>
      <c r="M70" s="15">
        <v>111.65</v>
      </c>
      <c r="N70" s="15">
        <v>91.355000000000004</v>
      </c>
      <c r="O70" s="15">
        <v>89.19</v>
      </c>
      <c r="P70" s="15">
        <v>98.105000000000004</v>
      </c>
      <c r="Q70" s="15">
        <v>87.274000000000001</v>
      </c>
      <c r="R70" s="15">
        <v>93.052000000000007</v>
      </c>
      <c r="S70" s="15">
        <f t="shared" ref="S70:S133" si="12">R70-65</f>
        <v>28.052000000000007</v>
      </c>
      <c r="T70" s="15">
        <v>79.5</v>
      </c>
      <c r="U70" s="15">
        <v>79.5</v>
      </c>
      <c r="V70" s="15">
        <v>79.5</v>
      </c>
      <c r="W70" s="15">
        <v>79.5</v>
      </c>
      <c r="X70" s="15">
        <v>79.5</v>
      </c>
      <c r="Y70" s="15">
        <v>79.5</v>
      </c>
      <c r="Z70" s="15">
        <v>79.5</v>
      </c>
      <c r="AA70" s="15">
        <v>79.5</v>
      </c>
      <c r="AB70" s="15">
        <v>219.81</v>
      </c>
      <c r="AC70" s="18">
        <f t="shared" si="3"/>
        <v>2.5440972222222223E-3</v>
      </c>
      <c r="AD70" s="18">
        <f t="shared" si="4"/>
        <v>1318.8600000000001</v>
      </c>
      <c r="AE70" s="18">
        <f t="shared" si="5"/>
        <v>3816</v>
      </c>
      <c r="AF70" s="18">
        <f t="shared" si="9"/>
        <v>117599.15231511918</v>
      </c>
      <c r="AG70" s="18">
        <f t="shared" si="9"/>
        <v>201376.69791629529</v>
      </c>
    </row>
    <row r="71" spans="6:33" x14ac:dyDescent="0.35">
      <c r="F71" s="15">
        <f t="shared" si="11"/>
        <v>0.92701890410958898</v>
      </c>
      <c r="G71" s="15">
        <v>338.36189999999999</v>
      </c>
      <c r="H71" s="15">
        <v>0.65739999999999998</v>
      </c>
      <c r="I71" s="15">
        <v>0.22654587010891797</v>
      </c>
      <c r="J71" s="15">
        <f t="shared" si="10"/>
        <v>0.13762443554990647</v>
      </c>
      <c r="K71" s="15">
        <v>114.52</v>
      </c>
      <c r="L71" s="15">
        <v>100.48</v>
      </c>
      <c r="M71" s="15">
        <v>111.12</v>
      </c>
      <c r="N71" s="15">
        <v>91.206000000000003</v>
      </c>
      <c r="O71" s="15">
        <v>88.986000000000004</v>
      </c>
      <c r="P71" s="15">
        <v>97.887</v>
      </c>
      <c r="Q71" s="15">
        <v>87.102999999999994</v>
      </c>
      <c r="R71" s="15">
        <v>92.78</v>
      </c>
      <c r="S71" s="15">
        <f t="shared" si="12"/>
        <v>27.78</v>
      </c>
      <c r="T71" s="15">
        <v>79.5</v>
      </c>
      <c r="U71" s="15">
        <v>79.5</v>
      </c>
      <c r="V71" s="15">
        <v>79.5</v>
      </c>
      <c r="W71" s="15">
        <v>79.5</v>
      </c>
      <c r="X71" s="15">
        <v>79.5</v>
      </c>
      <c r="Y71" s="15">
        <v>79.5</v>
      </c>
      <c r="Z71" s="15">
        <v>79.5</v>
      </c>
      <c r="AA71" s="15">
        <v>79.5</v>
      </c>
      <c r="AB71" s="15">
        <v>218.06</v>
      </c>
      <c r="AC71" s="18">
        <f t="shared" ref="AC71:AC134" si="13">+AB71/86400</f>
        <v>2.5238425925925927E-3</v>
      </c>
      <c r="AD71" s="18">
        <f t="shared" ref="AD71:AD134" si="14">AC71*(G71-G70)*86400</f>
        <v>1308.3599999999999</v>
      </c>
      <c r="AE71" s="18">
        <f t="shared" ref="AE71:AE134" si="15">SUM(T71:AA71)*(G71-G70)</f>
        <v>3816</v>
      </c>
      <c r="AF71" s="18">
        <f t="shared" si="9"/>
        <v>118907.51231511918</v>
      </c>
      <c r="AG71" s="18">
        <f t="shared" si="9"/>
        <v>205192.69791629529</v>
      </c>
    </row>
    <row r="72" spans="6:33" x14ac:dyDescent="0.35">
      <c r="F72" s="15">
        <f t="shared" si="11"/>
        <v>0.94345726027397259</v>
      </c>
      <c r="G72" s="15">
        <v>344.36189999999999</v>
      </c>
      <c r="H72" s="15">
        <v>0.66049999999999998</v>
      </c>
      <c r="I72" s="15">
        <v>0.23056309314925882</v>
      </c>
      <c r="J72" s="15">
        <f t="shared" si="10"/>
        <v>0.13912533832768423</v>
      </c>
      <c r="K72" s="15">
        <v>113.92</v>
      </c>
      <c r="L72" s="15">
        <v>100.32</v>
      </c>
      <c r="M72" s="15">
        <v>110.58</v>
      </c>
      <c r="N72" s="15">
        <v>91.031000000000006</v>
      </c>
      <c r="O72" s="15">
        <v>88.78</v>
      </c>
      <c r="P72" s="15">
        <v>97.650999999999996</v>
      </c>
      <c r="Q72" s="15">
        <v>86.926000000000002</v>
      </c>
      <c r="R72" s="15">
        <v>92.509</v>
      </c>
      <c r="S72" s="15">
        <f t="shared" si="12"/>
        <v>27.509</v>
      </c>
      <c r="T72" s="15">
        <v>79.5</v>
      </c>
      <c r="U72" s="15">
        <v>79.5</v>
      </c>
      <c r="V72" s="15">
        <v>79.5</v>
      </c>
      <c r="W72" s="15">
        <v>79.5</v>
      </c>
      <c r="X72" s="15">
        <v>79.5</v>
      </c>
      <c r="Y72" s="15">
        <v>79.5</v>
      </c>
      <c r="Z72" s="15">
        <v>79.5</v>
      </c>
      <c r="AA72" s="15">
        <v>79.5</v>
      </c>
      <c r="AB72" s="15">
        <v>216.13</v>
      </c>
      <c r="AC72" s="18">
        <f t="shared" si="13"/>
        <v>2.5015046296296296E-3</v>
      </c>
      <c r="AD72" s="18">
        <f t="shared" si="14"/>
        <v>1296.78</v>
      </c>
      <c r="AE72" s="18">
        <f t="shared" si="15"/>
        <v>3816</v>
      </c>
      <c r="AF72" s="18">
        <f t="shared" ref="AF72:AG87" si="16">+AF71+AD72</f>
        <v>120204.29231511918</v>
      </c>
      <c r="AG72" s="18">
        <f t="shared" si="16"/>
        <v>209008.69791629529</v>
      </c>
    </row>
    <row r="73" spans="6:33" x14ac:dyDescent="0.35">
      <c r="F73" s="15">
        <f t="shared" si="11"/>
        <v>0.95989561643835619</v>
      </c>
      <c r="G73" s="15">
        <v>350.36189999999999</v>
      </c>
      <c r="H73" s="15">
        <v>0.66390000000000005</v>
      </c>
      <c r="I73" s="15">
        <v>0.23458031618959968</v>
      </c>
      <c r="J73" s="15">
        <f t="shared" si="10"/>
        <v>0.14061124110546203</v>
      </c>
      <c r="K73" s="15">
        <v>113.32</v>
      </c>
      <c r="L73" s="15">
        <v>100.16</v>
      </c>
      <c r="M73" s="15">
        <v>110.03</v>
      </c>
      <c r="N73" s="15">
        <v>90.831000000000003</v>
      </c>
      <c r="O73" s="15">
        <v>88.569000000000003</v>
      </c>
      <c r="P73" s="15">
        <v>97.397000000000006</v>
      </c>
      <c r="Q73" s="15">
        <v>86.741</v>
      </c>
      <c r="R73" s="15">
        <v>92.238</v>
      </c>
      <c r="S73" s="15">
        <f t="shared" si="12"/>
        <v>27.238</v>
      </c>
      <c r="T73" s="15">
        <v>79.5</v>
      </c>
      <c r="U73" s="15">
        <v>79.5</v>
      </c>
      <c r="V73" s="15">
        <v>79.5</v>
      </c>
      <c r="W73" s="15">
        <v>79.5</v>
      </c>
      <c r="X73" s="15">
        <v>79.5</v>
      </c>
      <c r="Y73" s="15">
        <v>79.5</v>
      </c>
      <c r="Z73" s="15">
        <v>79.5</v>
      </c>
      <c r="AA73" s="15">
        <v>79.5</v>
      </c>
      <c r="AB73" s="15">
        <v>213.97</v>
      </c>
      <c r="AC73" s="18">
        <f t="shared" si="13"/>
        <v>2.4765046296296297E-3</v>
      </c>
      <c r="AD73" s="18">
        <f t="shared" si="14"/>
        <v>1283.82</v>
      </c>
      <c r="AE73" s="18">
        <f t="shared" si="15"/>
        <v>3816</v>
      </c>
      <c r="AF73" s="18">
        <f t="shared" si="16"/>
        <v>121488.11231511919</v>
      </c>
      <c r="AG73" s="18">
        <f t="shared" si="16"/>
        <v>212824.69791629529</v>
      </c>
    </row>
    <row r="74" spans="6:33" x14ac:dyDescent="0.35">
      <c r="F74" s="15">
        <f t="shared" si="11"/>
        <v>0.97633397260273969</v>
      </c>
      <c r="G74" s="15">
        <v>356.36189999999999</v>
      </c>
      <c r="H74" s="15">
        <v>0.66769999999999996</v>
      </c>
      <c r="I74" s="15">
        <v>0.23859753922994051</v>
      </c>
      <c r="J74" s="15">
        <f t="shared" si="10"/>
        <v>0.14208033832768424</v>
      </c>
      <c r="K74" s="15">
        <v>112.71</v>
      </c>
      <c r="L74" s="15">
        <v>99.978999999999999</v>
      </c>
      <c r="M74" s="15">
        <v>109.46</v>
      </c>
      <c r="N74" s="15">
        <v>90.605999999999995</v>
      </c>
      <c r="O74" s="15">
        <v>88.352000000000004</v>
      </c>
      <c r="P74" s="15">
        <v>97.120999999999995</v>
      </c>
      <c r="Q74" s="15">
        <v>86.545000000000002</v>
      </c>
      <c r="R74" s="15">
        <v>91.963999999999999</v>
      </c>
      <c r="S74" s="15">
        <f t="shared" si="12"/>
        <v>26.963999999999999</v>
      </c>
      <c r="T74" s="15">
        <v>79.5</v>
      </c>
      <c r="U74" s="15">
        <v>79.5</v>
      </c>
      <c r="V74" s="15">
        <v>79.5</v>
      </c>
      <c r="W74" s="15">
        <v>79.5</v>
      </c>
      <c r="X74" s="15">
        <v>79.5</v>
      </c>
      <c r="Y74" s="15">
        <v>79.5</v>
      </c>
      <c r="Z74" s="15">
        <v>79.5</v>
      </c>
      <c r="AA74" s="15">
        <v>79.5</v>
      </c>
      <c r="AB74" s="15">
        <v>211.55</v>
      </c>
      <c r="AC74" s="18">
        <f t="shared" si="13"/>
        <v>2.4484953703703704E-3</v>
      </c>
      <c r="AD74" s="18">
        <f t="shared" si="14"/>
        <v>1269.3000000000002</v>
      </c>
      <c r="AE74" s="18">
        <f t="shared" si="15"/>
        <v>3816</v>
      </c>
      <c r="AF74" s="18">
        <f t="shared" si="16"/>
        <v>122757.41231511919</v>
      </c>
      <c r="AG74" s="18">
        <f t="shared" si="16"/>
        <v>216640.69791629529</v>
      </c>
    </row>
    <row r="75" spans="6:33" x14ac:dyDescent="0.35">
      <c r="F75" s="15">
        <f t="shared" si="11"/>
        <v>0.99277232876712329</v>
      </c>
      <c r="G75" s="15">
        <v>362.36189999999999</v>
      </c>
      <c r="H75" s="15">
        <v>0.67179999999999995</v>
      </c>
      <c r="I75" s="15">
        <v>0.24261476227028139</v>
      </c>
      <c r="J75" s="15">
        <f t="shared" si="10"/>
        <v>0.14353124110546203</v>
      </c>
      <c r="K75" s="15">
        <v>112.1</v>
      </c>
      <c r="L75" s="15">
        <v>99.789000000000001</v>
      </c>
      <c r="M75" s="15">
        <v>108.89</v>
      </c>
      <c r="N75" s="15">
        <v>90.36</v>
      </c>
      <c r="O75" s="15">
        <v>88.129000000000005</v>
      </c>
      <c r="P75" s="15">
        <v>96.826999999999998</v>
      </c>
      <c r="Q75" s="15">
        <v>86.340999999999994</v>
      </c>
      <c r="R75" s="15">
        <v>91.686999999999998</v>
      </c>
      <c r="S75" s="15">
        <f t="shared" si="12"/>
        <v>26.686999999999998</v>
      </c>
      <c r="T75" s="15">
        <v>79.5</v>
      </c>
      <c r="U75" s="15">
        <v>79.5</v>
      </c>
      <c r="V75" s="15">
        <v>79.5</v>
      </c>
      <c r="W75" s="15">
        <v>79.5</v>
      </c>
      <c r="X75" s="15">
        <v>79.5</v>
      </c>
      <c r="Y75" s="15">
        <v>79.5</v>
      </c>
      <c r="Z75" s="15">
        <v>79.5</v>
      </c>
      <c r="AA75" s="15">
        <v>79.5</v>
      </c>
      <c r="AB75" s="15">
        <v>208.93</v>
      </c>
      <c r="AC75" s="18">
        <f t="shared" si="13"/>
        <v>2.4181712962962963E-3</v>
      </c>
      <c r="AD75" s="18">
        <f t="shared" si="14"/>
        <v>1253.58</v>
      </c>
      <c r="AE75" s="18">
        <f t="shared" si="15"/>
        <v>3816</v>
      </c>
      <c r="AF75" s="18">
        <f t="shared" si="16"/>
        <v>124010.99231511919</v>
      </c>
      <c r="AG75" s="18">
        <f t="shared" si="16"/>
        <v>220456.69791629529</v>
      </c>
    </row>
    <row r="76" spans="6:33" x14ac:dyDescent="0.35">
      <c r="F76" s="15">
        <f t="shared" si="11"/>
        <v>1.0092106849315068</v>
      </c>
      <c r="G76" s="15">
        <v>368.36189999999999</v>
      </c>
      <c r="H76" s="15">
        <v>0.67620000000000002</v>
      </c>
      <c r="I76" s="15">
        <v>0.24663198531062222</v>
      </c>
      <c r="J76" s="15">
        <f t="shared" si="10"/>
        <v>0.14496262999435092</v>
      </c>
      <c r="K76" s="15">
        <v>111.49</v>
      </c>
      <c r="L76" s="15">
        <v>99.585999999999999</v>
      </c>
      <c r="M76" s="15">
        <v>108.31</v>
      </c>
      <c r="N76" s="15">
        <v>90.096000000000004</v>
      </c>
      <c r="O76" s="15">
        <v>87.9</v>
      </c>
      <c r="P76" s="15">
        <v>96.513999999999996</v>
      </c>
      <c r="Q76" s="15">
        <v>86.126999999999995</v>
      </c>
      <c r="R76" s="15">
        <v>91.406999999999996</v>
      </c>
      <c r="S76" s="15">
        <f t="shared" si="12"/>
        <v>26.406999999999996</v>
      </c>
      <c r="T76" s="15">
        <v>79.5</v>
      </c>
      <c r="U76" s="15">
        <v>79.5</v>
      </c>
      <c r="V76" s="15">
        <v>79.5</v>
      </c>
      <c r="W76" s="15">
        <v>79.5</v>
      </c>
      <c r="X76" s="15">
        <v>79.5</v>
      </c>
      <c r="Y76" s="15">
        <v>79.5</v>
      </c>
      <c r="Z76" s="15">
        <v>79.5</v>
      </c>
      <c r="AA76" s="15">
        <v>79.5</v>
      </c>
      <c r="AB76" s="15">
        <v>206.12</v>
      </c>
      <c r="AC76" s="18">
        <f t="shared" si="13"/>
        <v>2.385648148148148E-3</v>
      </c>
      <c r="AD76" s="18">
        <f t="shared" si="14"/>
        <v>1236.72</v>
      </c>
      <c r="AE76" s="18">
        <f t="shared" si="15"/>
        <v>3816</v>
      </c>
      <c r="AF76" s="18">
        <f t="shared" si="16"/>
        <v>125247.71231511919</v>
      </c>
      <c r="AG76" s="18">
        <f t="shared" si="16"/>
        <v>224272.69791629529</v>
      </c>
    </row>
    <row r="77" spans="6:33" x14ac:dyDescent="0.35">
      <c r="F77" s="15">
        <f t="shared" si="11"/>
        <v>1.0256490410958903</v>
      </c>
      <c r="G77" s="15">
        <v>374.36189999999999</v>
      </c>
      <c r="H77" s="15">
        <v>0.68089999999999995</v>
      </c>
      <c r="I77" s="15">
        <v>0.25064920835096305</v>
      </c>
      <c r="J77" s="15">
        <f t="shared" si="10"/>
        <v>0.14637339388323981</v>
      </c>
      <c r="K77" s="15">
        <v>110.89</v>
      </c>
      <c r="L77" s="15">
        <v>99.370999999999995</v>
      </c>
      <c r="M77" s="15">
        <v>107.74</v>
      </c>
      <c r="N77" s="15">
        <v>89.816999999999993</v>
      </c>
      <c r="O77" s="15">
        <v>87.664000000000001</v>
      </c>
      <c r="P77" s="15">
        <v>96.188000000000002</v>
      </c>
      <c r="Q77" s="15">
        <v>85.906999999999996</v>
      </c>
      <c r="R77" s="15">
        <v>91.123000000000005</v>
      </c>
      <c r="S77" s="15">
        <f t="shared" si="12"/>
        <v>26.123000000000005</v>
      </c>
      <c r="T77" s="15">
        <v>79.5</v>
      </c>
      <c r="U77" s="15">
        <v>79.5</v>
      </c>
      <c r="V77" s="15">
        <v>79.5</v>
      </c>
      <c r="W77" s="15">
        <v>79.5</v>
      </c>
      <c r="X77" s="15">
        <v>79.5</v>
      </c>
      <c r="Y77" s="15">
        <v>79.5</v>
      </c>
      <c r="Z77" s="15">
        <v>79.5</v>
      </c>
      <c r="AA77" s="15">
        <v>79.5</v>
      </c>
      <c r="AB77" s="15">
        <v>203.15</v>
      </c>
      <c r="AC77" s="18">
        <f t="shared" si="13"/>
        <v>2.3512731481481483E-3</v>
      </c>
      <c r="AD77" s="18">
        <f t="shared" si="14"/>
        <v>1218.9000000000001</v>
      </c>
      <c r="AE77" s="18">
        <f t="shared" si="15"/>
        <v>3816</v>
      </c>
      <c r="AF77" s="18">
        <f t="shared" si="16"/>
        <v>126466.61231511919</v>
      </c>
      <c r="AG77" s="18">
        <f t="shared" si="16"/>
        <v>228088.69791629529</v>
      </c>
    </row>
    <row r="78" spans="6:33" x14ac:dyDescent="0.35">
      <c r="F78" s="15">
        <f t="shared" si="11"/>
        <v>1.042087397260274</v>
      </c>
      <c r="G78" s="15">
        <v>380.36189999999999</v>
      </c>
      <c r="H78" s="15">
        <v>0.68579999999999997</v>
      </c>
      <c r="I78" s="15">
        <v>0.25466643139130396</v>
      </c>
      <c r="J78" s="15">
        <f t="shared" si="10"/>
        <v>0.14776256054990647</v>
      </c>
      <c r="K78" s="15">
        <v>110.28</v>
      </c>
      <c r="L78" s="15">
        <v>99.144000000000005</v>
      </c>
      <c r="M78" s="15">
        <v>107.16</v>
      </c>
      <c r="N78" s="15">
        <v>89.522999999999996</v>
      </c>
      <c r="O78" s="15">
        <v>87.423000000000002</v>
      </c>
      <c r="P78" s="15">
        <v>95.850999999999999</v>
      </c>
      <c r="Q78" s="15">
        <v>85.679000000000002</v>
      </c>
      <c r="R78" s="15">
        <v>90.835999999999999</v>
      </c>
      <c r="S78" s="15">
        <f t="shared" si="12"/>
        <v>25.835999999999999</v>
      </c>
      <c r="T78" s="15">
        <v>79.5</v>
      </c>
      <c r="U78" s="15">
        <v>79.5</v>
      </c>
      <c r="V78" s="15">
        <v>79.5</v>
      </c>
      <c r="W78" s="15">
        <v>79.5</v>
      </c>
      <c r="X78" s="15">
        <v>79.5</v>
      </c>
      <c r="Y78" s="15">
        <v>79.5</v>
      </c>
      <c r="Z78" s="15">
        <v>79.5</v>
      </c>
      <c r="AA78" s="15">
        <v>79.5</v>
      </c>
      <c r="AB78" s="15">
        <v>200.04</v>
      </c>
      <c r="AC78" s="18">
        <f t="shared" si="13"/>
        <v>2.3152777777777776E-3</v>
      </c>
      <c r="AD78" s="18">
        <f t="shared" si="14"/>
        <v>1200.24</v>
      </c>
      <c r="AE78" s="18">
        <f t="shared" si="15"/>
        <v>3816</v>
      </c>
      <c r="AF78" s="18">
        <f t="shared" si="16"/>
        <v>127666.85231511919</v>
      </c>
      <c r="AG78" s="18">
        <f t="shared" si="16"/>
        <v>231904.69791629529</v>
      </c>
    </row>
    <row r="79" spans="6:33" x14ac:dyDescent="0.35">
      <c r="F79" s="15">
        <f t="shared" si="11"/>
        <v>1.0585257534246575</v>
      </c>
      <c r="G79" s="15">
        <v>386.36189999999999</v>
      </c>
      <c r="H79" s="15">
        <v>0.69089999999999996</v>
      </c>
      <c r="I79" s="15">
        <v>0.25868365443164476</v>
      </c>
      <c r="J79" s="15">
        <f t="shared" si="10"/>
        <v>0.14912908832768423</v>
      </c>
      <c r="K79" s="15">
        <v>109.68</v>
      </c>
      <c r="L79" s="15">
        <v>98.906999999999996</v>
      </c>
      <c r="M79" s="15">
        <v>106.59</v>
      </c>
      <c r="N79" s="15">
        <v>89.215999999999994</v>
      </c>
      <c r="O79" s="15">
        <v>87.176000000000002</v>
      </c>
      <c r="P79" s="15">
        <v>95.504000000000005</v>
      </c>
      <c r="Q79" s="15">
        <v>85.444000000000003</v>
      </c>
      <c r="R79" s="15">
        <v>90.545000000000002</v>
      </c>
      <c r="S79" s="15">
        <f t="shared" si="12"/>
        <v>25.545000000000002</v>
      </c>
      <c r="T79" s="15">
        <v>79.5</v>
      </c>
      <c r="U79" s="15">
        <v>79.5</v>
      </c>
      <c r="V79" s="15">
        <v>79.5</v>
      </c>
      <c r="W79" s="15">
        <v>79.5</v>
      </c>
      <c r="X79" s="15">
        <v>79.5</v>
      </c>
      <c r="Y79" s="15">
        <v>79.5</v>
      </c>
      <c r="Z79" s="15">
        <v>79.5</v>
      </c>
      <c r="AA79" s="15">
        <v>79.5</v>
      </c>
      <c r="AB79" s="15">
        <v>196.78</v>
      </c>
      <c r="AC79" s="18">
        <f t="shared" si="13"/>
        <v>2.2775462962962962E-3</v>
      </c>
      <c r="AD79" s="18">
        <f t="shared" si="14"/>
        <v>1180.6799999999998</v>
      </c>
      <c r="AE79" s="18">
        <f t="shared" si="15"/>
        <v>3816</v>
      </c>
      <c r="AF79" s="18">
        <f t="shared" si="16"/>
        <v>128847.53231511918</v>
      </c>
      <c r="AG79" s="18">
        <f t="shared" si="16"/>
        <v>235720.69791629529</v>
      </c>
    </row>
    <row r="80" spans="6:33" x14ac:dyDescent="0.35">
      <c r="F80" s="15">
        <f t="shared" si="11"/>
        <v>1.074964109589041</v>
      </c>
      <c r="G80" s="15">
        <v>392.36189999999999</v>
      </c>
      <c r="H80" s="15">
        <v>0.69620000000000004</v>
      </c>
      <c r="I80" s="15">
        <v>0.26270087747198562</v>
      </c>
      <c r="J80" s="15">
        <f t="shared" si="10"/>
        <v>0.15047207443879534</v>
      </c>
      <c r="K80" s="15">
        <v>109.09</v>
      </c>
      <c r="L80" s="15">
        <v>98.659000000000006</v>
      </c>
      <c r="M80" s="15">
        <v>106.02</v>
      </c>
      <c r="N80" s="15">
        <v>88.900999999999996</v>
      </c>
      <c r="O80" s="15">
        <v>86.924000000000007</v>
      </c>
      <c r="P80" s="15">
        <v>95.15</v>
      </c>
      <c r="Q80" s="15">
        <v>85.204999999999998</v>
      </c>
      <c r="R80" s="15">
        <v>90.251000000000005</v>
      </c>
      <c r="S80" s="15">
        <f t="shared" si="12"/>
        <v>25.251000000000005</v>
      </c>
      <c r="T80" s="15">
        <v>79.5</v>
      </c>
      <c r="U80" s="15">
        <v>79.5</v>
      </c>
      <c r="V80" s="15">
        <v>79.5</v>
      </c>
      <c r="W80" s="15">
        <v>79.5</v>
      </c>
      <c r="X80" s="15">
        <v>79.5</v>
      </c>
      <c r="Y80" s="15">
        <v>79.5</v>
      </c>
      <c r="Z80" s="15">
        <v>79.5</v>
      </c>
      <c r="AA80" s="15">
        <v>79.5</v>
      </c>
      <c r="AB80" s="15">
        <v>193.39</v>
      </c>
      <c r="AC80" s="18">
        <f t="shared" si="13"/>
        <v>2.2383101851851852E-3</v>
      </c>
      <c r="AD80" s="18">
        <f t="shared" si="14"/>
        <v>1160.3399999999999</v>
      </c>
      <c r="AE80" s="18">
        <f t="shared" si="15"/>
        <v>3816</v>
      </c>
      <c r="AF80" s="18">
        <f t="shared" si="16"/>
        <v>130007.87231511918</v>
      </c>
      <c r="AG80" s="18">
        <f t="shared" si="16"/>
        <v>239536.69791629529</v>
      </c>
    </row>
    <row r="81" spans="6:33" x14ac:dyDescent="0.35">
      <c r="F81" s="15">
        <f t="shared" si="11"/>
        <v>1.0914024657534247</v>
      </c>
      <c r="G81" s="15">
        <v>398.36189999999999</v>
      </c>
      <c r="H81" s="15">
        <v>0.70169999999999999</v>
      </c>
      <c r="I81" s="15">
        <v>0.26671810051232653</v>
      </c>
      <c r="J81" s="15">
        <f t="shared" si="10"/>
        <v>0.15179096332768424</v>
      </c>
      <c r="K81" s="15">
        <v>108.5</v>
      </c>
      <c r="L81" s="15">
        <v>98.402000000000001</v>
      </c>
      <c r="M81" s="15">
        <v>105.45</v>
      </c>
      <c r="N81" s="15">
        <v>88.578000000000003</v>
      </c>
      <c r="O81" s="15">
        <v>86.668999999999997</v>
      </c>
      <c r="P81" s="15">
        <v>94.79</v>
      </c>
      <c r="Q81" s="15">
        <v>84.962000000000003</v>
      </c>
      <c r="R81" s="15">
        <v>89.956999999999994</v>
      </c>
      <c r="S81" s="15">
        <f t="shared" si="12"/>
        <v>24.956999999999994</v>
      </c>
      <c r="T81" s="15">
        <v>79.5</v>
      </c>
      <c r="U81" s="15">
        <v>79.5</v>
      </c>
      <c r="V81" s="15">
        <v>79.5</v>
      </c>
      <c r="W81" s="15">
        <v>79.5</v>
      </c>
      <c r="X81" s="15">
        <v>79.5</v>
      </c>
      <c r="Y81" s="15">
        <v>79.5</v>
      </c>
      <c r="Z81" s="15">
        <v>79.5</v>
      </c>
      <c r="AA81" s="15">
        <v>79.5</v>
      </c>
      <c r="AB81" s="15">
        <v>189.92</v>
      </c>
      <c r="AC81" s="18">
        <f t="shared" si="13"/>
        <v>2.1981481481481479E-3</v>
      </c>
      <c r="AD81" s="18">
        <f t="shared" si="14"/>
        <v>1139.5199999999998</v>
      </c>
      <c r="AE81" s="18">
        <f t="shared" si="15"/>
        <v>3816</v>
      </c>
      <c r="AF81" s="18">
        <f t="shared" si="16"/>
        <v>131147.39231511918</v>
      </c>
      <c r="AG81" s="18">
        <f t="shared" si="16"/>
        <v>243352.69791629529</v>
      </c>
    </row>
    <row r="82" spans="6:33" x14ac:dyDescent="0.35">
      <c r="F82" s="15">
        <f t="shared" si="11"/>
        <v>1.1078408219178082</v>
      </c>
      <c r="G82" s="15">
        <v>404.36189999999999</v>
      </c>
      <c r="H82" s="15">
        <v>0.70709999999999995</v>
      </c>
      <c r="I82" s="15">
        <v>0.27073532355266733</v>
      </c>
      <c r="J82" s="15">
        <f t="shared" si="10"/>
        <v>0.15308568554990648</v>
      </c>
      <c r="K82" s="15">
        <v>107.92</v>
      </c>
      <c r="L82" s="15">
        <v>98.141000000000005</v>
      </c>
      <c r="M82" s="15">
        <v>104.89</v>
      </c>
      <c r="N82" s="15">
        <v>88.254000000000005</v>
      </c>
      <c r="O82" s="15">
        <v>86.415000000000006</v>
      </c>
      <c r="P82" s="15">
        <v>94.43</v>
      </c>
      <c r="Q82" s="15">
        <v>84.72</v>
      </c>
      <c r="R82" s="15">
        <v>89.664000000000001</v>
      </c>
      <c r="S82" s="15">
        <f t="shared" si="12"/>
        <v>24.664000000000001</v>
      </c>
      <c r="T82" s="15">
        <v>79.5</v>
      </c>
      <c r="U82" s="15">
        <v>79.5</v>
      </c>
      <c r="V82" s="15">
        <v>79.5</v>
      </c>
      <c r="W82" s="15">
        <v>79.5</v>
      </c>
      <c r="X82" s="15">
        <v>79.5</v>
      </c>
      <c r="Y82" s="15">
        <v>79.5</v>
      </c>
      <c r="Z82" s="15">
        <v>79.5</v>
      </c>
      <c r="AA82" s="15">
        <v>79.5</v>
      </c>
      <c r="AB82" s="15">
        <v>186.44</v>
      </c>
      <c r="AC82" s="18">
        <f t="shared" si="13"/>
        <v>2.1578703703703703E-3</v>
      </c>
      <c r="AD82" s="18">
        <f t="shared" si="14"/>
        <v>1118.6399999999999</v>
      </c>
      <c r="AE82" s="18">
        <f t="shared" si="15"/>
        <v>3816</v>
      </c>
      <c r="AF82" s="18">
        <f t="shared" si="16"/>
        <v>132266.0323151192</v>
      </c>
      <c r="AG82" s="18">
        <f t="shared" si="16"/>
        <v>247168.69791629529</v>
      </c>
    </row>
    <row r="83" spans="6:33" x14ac:dyDescent="0.35">
      <c r="F83" s="15">
        <f t="shared" si="11"/>
        <v>1.1242791780821917</v>
      </c>
      <c r="G83" s="15">
        <v>410.36189999999999</v>
      </c>
      <c r="H83" s="15">
        <v>0.71250000000000002</v>
      </c>
      <c r="I83" s="15">
        <v>0.27475254659300818</v>
      </c>
      <c r="J83" s="15">
        <f t="shared" si="10"/>
        <v>0.15435672721657315</v>
      </c>
      <c r="K83" s="15">
        <v>107.36</v>
      </c>
      <c r="L83" s="15">
        <v>97.876999999999995</v>
      </c>
      <c r="M83" s="15">
        <v>104.35</v>
      </c>
      <c r="N83" s="15">
        <v>87.933000000000007</v>
      </c>
      <c r="O83" s="15">
        <v>86.162999999999997</v>
      </c>
      <c r="P83" s="15">
        <v>94.073999999999998</v>
      </c>
      <c r="Q83" s="15">
        <v>84.480999999999995</v>
      </c>
      <c r="R83" s="15">
        <v>89.376000000000005</v>
      </c>
      <c r="S83" s="15">
        <f t="shared" si="12"/>
        <v>24.376000000000005</v>
      </c>
      <c r="T83" s="15">
        <v>79.5</v>
      </c>
      <c r="U83" s="15">
        <v>79.5</v>
      </c>
      <c r="V83" s="15">
        <v>79.5</v>
      </c>
      <c r="W83" s="15">
        <v>79.5</v>
      </c>
      <c r="X83" s="15">
        <v>79.5</v>
      </c>
      <c r="Y83" s="15">
        <v>79.5</v>
      </c>
      <c r="Z83" s="15">
        <v>79.5</v>
      </c>
      <c r="AA83" s="15">
        <v>79.5</v>
      </c>
      <c r="AB83" s="15">
        <v>183.03</v>
      </c>
      <c r="AC83" s="18">
        <f t="shared" si="13"/>
        <v>2.1184027777777776E-3</v>
      </c>
      <c r="AD83" s="18">
        <f t="shared" si="14"/>
        <v>1098.1799999999998</v>
      </c>
      <c r="AE83" s="18">
        <f t="shared" si="15"/>
        <v>3816</v>
      </c>
      <c r="AF83" s="18">
        <f t="shared" si="16"/>
        <v>133364.21231511919</v>
      </c>
      <c r="AG83" s="18">
        <f t="shared" si="16"/>
        <v>250984.69791629529</v>
      </c>
    </row>
    <row r="84" spans="6:33" x14ac:dyDescent="0.35">
      <c r="F84" s="15">
        <f t="shared" si="11"/>
        <v>1.1407175342465754</v>
      </c>
      <c r="G84" s="15">
        <v>416.36189999999999</v>
      </c>
      <c r="H84" s="15">
        <v>0.7177</v>
      </c>
      <c r="I84" s="15">
        <v>0.2787697696333491</v>
      </c>
      <c r="J84" s="15">
        <f t="shared" si="10"/>
        <v>0.15560471332768427</v>
      </c>
      <c r="K84" s="15">
        <v>106.8</v>
      </c>
      <c r="L84" s="15">
        <v>97.614000000000004</v>
      </c>
      <c r="M84" s="15">
        <v>103.82</v>
      </c>
      <c r="N84" s="15">
        <v>87.616</v>
      </c>
      <c r="O84" s="15">
        <v>85.917000000000002</v>
      </c>
      <c r="P84" s="15">
        <v>93.722999999999999</v>
      </c>
      <c r="Q84" s="15">
        <v>84.245999999999995</v>
      </c>
      <c r="R84" s="15">
        <v>89.094999999999999</v>
      </c>
      <c r="S84" s="15">
        <f t="shared" si="12"/>
        <v>24.094999999999999</v>
      </c>
      <c r="T84" s="15">
        <v>79.5</v>
      </c>
      <c r="U84" s="15">
        <v>79.5</v>
      </c>
      <c r="V84" s="15">
        <v>79.5</v>
      </c>
      <c r="W84" s="15">
        <v>79.5</v>
      </c>
      <c r="X84" s="15">
        <v>79.5</v>
      </c>
      <c r="Y84" s="15">
        <v>79.5</v>
      </c>
      <c r="Z84" s="15">
        <v>79.5</v>
      </c>
      <c r="AA84" s="15">
        <v>79.5</v>
      </c>
      <c r="AB84" s="15">
        <v>179.71</v>
      </c>
      <c r="AC84" s="18">
        <f t="shared" si="13"/>
        <v>2.079976851851852E-3</v>
      </c>
      <c r="AD84" s="18">
        <f t="shared" si="14"/>
        <v>1078.26</v>
      </c>
      <c r="AE84" s="18">
        <f t="shared" si="15"/>
        <v>3816</v>
      </c>
      <c r="AF84" s="18">
        <f t="shared" si="16"/>
        <v>134442.4723151192</v>
      </c>
      <c r="AG84" s="18">
        <f t="shared" si="16"/>
        <v>254800.69791629529</v>
      </c>
    </row>
    <row r="85" spans="6:33" x14ac:dyDescent="0.35">
      <c r="F85" s="15">
        <f t="shared" si="11"/>
        <v>1.1571558904109589</v>
      </c>
      <c r="G85" s="15">
        <v>422.36189999999999</v>
      </c>
      <c r="H85" s="15">
        <v>0.7228</v>
      </c>
      <c r="I85" s="15">
        <v>0.2827869926736899</v>
      </c>
      <c r="J85" s="15">
        <f t="shared" si="10"/>
        <v>0.15683019943879539</v>
      </c>
      <c r="K85" s="15">
        <v>106.26</v>
      </c>
      <c r="L85" s="15">
        <v>97.350999999999999</v>
      </c>
      <c r="M85" s="15">
        <v>103.3</v>
      </c>
      <c r="N85" s="15">
        <v>87.302999999999997</v>
      </c>
      <c r="O85" s="15">
        <v>85.67</v>
      </c>
      <c r="P85" s="15">
        <v>93.379000000000005</v>
      </c>
      <c r="Q85" s="15">
        <v>84.015000000000001</v>
      </c>
      <c r="R85" s="15">
        <v>88.813999999999993</v>
      </c>
      <c r="S85" s="15">
        <f t="shared" si="12"/>
        <v>23.813999999999993</v>
      </c>
      <c r="T85" s="15">
        <v>79.5</v>
      </c>
      <c r="U85" s="15">
        <v>79.5</v>
      </c>
      <c r="V85" s="15">
        <v>79.5</v>
      </c>
      <c r="W85" s="15">
        <v>79.5</v>
      </c>
      <c r="X85" s="15">
        <v>79.5</v>
      </c>
      <c r="Y85" s="15">
        <v>79.5</v>
      </c>
      <c r="Z85" s="15">
        <v>79.5</v>
      </c>
      <c r="AA85" s="15">
        <v>79.5</v>
      </c>
      <c r="AB85" s="15">
        <v>176.47</v>
      </c>
      <c r="AC85" s="18">
        <f t="shared" si="13"/>
        <v>2.0424768518518517E-3</v>
      </c>
      <c r="AD85" s="18">
        <f t="shared" si="14"/>
        <v>1058.82</v>
      </c>
      <c r="AE85" s="18">
        <f t="shared" si="15"/>
        <v>3816</v>
      </c>
      <c r="AF85" s="18">
        <f t="shared" si="16"/>
        <v>135501.29231511921</v>
      </c>
      <c r="AG85" s="18">
        <f t="shared" si="16"/>
        <v>258616.69791629529</v>
      </c>
    </row>
    <row r="86" spans="6:33" x14ac:dyDescent="0.35">
      <c r="F86" s="15">
        <f t="shared" si="11"/>
        <v>1.1735942465753424</v>
      </c>
      <c r="G86" s="15">
        <v>428.36189999999999</v>
      </c>
      <c r="H86" s="15">
        <v>0.72770000000000001</v>
      </c>
      <c r="I86" s="15">
        <v>0.28680421571403075</v>
      </c>
      <c r="J86" s="15">
        <f t="shared" si="10"/>
        <v>0.15803387999435095</v>
      </c>
      <c r="K86" s="15">
        <v>105.74</v>
      </c>
      <c r="L86" s="15">
        <v>97.09</v>
      </c>
      <c r="M86" s="15">
        <v>102.8</v>
      </c>
      <c r="N86" s="15">
        <v>86.995999999999995</v>
      </c>
      <c r="O86" s="15">
        <v>85.430999999999997</v>
      </c>
      <c r="P86" s="15">
        <v>93.040999999999997</v>
      </c>
      <c r="Q86" s="15">
        <v>83.79</v>
      </c>
      <c r="R86" s="15">
        <v>88.540999999999997</v>
      </c>
      <c r="S86" s="15">
        <f t="shared" si="12"/>
        <v>23.540999999999997</v>
      </c>
      <c r="T86" s="15">
        <v>79.5</v>
      </c>
      <c r="U86" s="15">
        <v>79.5</v>
      </c>
      <c r="V86" s="15">
        <v>79.5</v>
      </c>
      <c r="W86" s="15">
        <v>79.5</v>
      </c>
      <c r="X86" s="15">
        <v>79.5</v>
      </c>
      <c r="Y86" s="15">
        <v>79.5</v>
      </c>
      <c r="Z86" s="15">
        <v>79.5</v>
      </c>
      <c r="AA86" s="15">
        <v>79.5</v>
      </c>
      <c r="AB86" s="15">
        <v>173.33</v>
      </c>
      <c r="AC86" s="18">
        <f t="shared" si="13"/>
        <v>2.0061342592592596E-3</v>
      </c>
      <c r="AD86" s="18">
        <f t="shared" si="14"/>
        <v>1039.9800000000002</v>
      </c>
      <c r="AE86" s="18">
        <f t="shared" si="15"/>
        <v>3816</v>
      </c>
      <c r="AF86" s="18">
        <f t="shared" si="16"/>
        <v>136541.27231511922</v>
      </c>
      <c r="AG86" s="18">
        <f t="shared" si="16"/>
        <v>262432.69791629526</v>
      </c>
    </row>
    <row r="87" spans="6:33" x14ac:dyDescent="0.35">
      <c r="F87" s="15">
        <f t="shared" si="11"/>
        <v>1.1900326027397261</v>
      </c>
      <c r="G87" s="15">
        <v>434.36189999999999</v>
      </c>
      <c r="H87" s="15">
        <v>0.73250000000000004</v>
      </c>
      <c r="I87" s="15">
        <v>0.29082143875437166</v>
      </c>
      <c r="J87" s="15">
        <f t="shared" si="10"/>
        <v>0.15921617166101762</v>
      </c>
      <c r="K87" s="15">
        <v>105.22</v>
      </c>
      <c r="L87" s="15">
        <v>96.831999999999994</v>
      </c>
      <c r="M87" s="15">
        <v>102.32</v>
      </c>
      <c r="N87" s="15">
        <v>86.694000000000003</v>
      </c>
      <c r="O87" s="15">
        <v>85.194999999999993</v>
      </c>
      <c r="P87" s="15">
        <v>92.71</v>
      </c>
      <c r="Q87" s="15">
        <v>83.567999999999998</v>
      </c>
      <c r="R87" s="15">
        <v>88.272999999999996</v>
      </c>
      <c r="S87" s="15">
        <f t="shared" si="12"/>
        <v>23.272999999999996</v>
      </c>
      <c r="T87" s="15">
        <v>79.5</v>
      </c>
      <c r="U87" s="15">
        <v>79.5</v>
      </c>
      <c r="V87" s="15">
        <v>79.5</v>
      </c>
      <c r="W87" s="15">
        <v>79.5</v>
      </c>
      <c r="X87" s="15">
        <v>79.5</v>
      </c>
      <c r="Y87" s="15">
        <v>79.5</v>
      </c>
      <c r="Z87" s="15">
        <v>79.5</v>
      </c>
      <c r="AA87" s="15">
        <v>79.5</v>
      </c>
      <c r="AB87" s="15">
        <v>170.25</v>
      </c>
      <c r="AC87" s="18">
        <f t="shared" si="13"/>
        <v>1.9704861111111112E-3</v>
      </c>
      <c r="AD87" s="18">
        <f t="shared" si="14"/>
        <v>1021.5000000000001</v>
      </c>
      <c r="AE87" s="18">
        <f t="shared" si="15"/>
        <v>3816</v>
      </c>
      <c r="AF87" s="18">
        <f t="shared" si="16"/>
        <v>137562.77231511922</v>
      </c>
      <c r="AG87" s="18">
        <f t="shared" si="16"/>
        <v>266248.69791629526</v>
      </c>
    </row>
    <row r="88" spans="6:33" x14ac:dyDescent="0.35">
      <c r="F88" s="15">
        <f t="shared" si="11"/>
        <v>1.2064709589041096</v>
      </c>
      <c r="G88" s="15">
        <v>440.36189999999999</v>
      </c>
      <c r="H88" s="15">
        <v>0.73719999999999997</v>
      </c>
      <c r="I88" s="15">
        <v>0.29483866179471246</v>
      </c>
      <c r="J88" s="15">
        <f t="shared" si="10"/>
        <v>0.16037776888323982</v>
      </c>
      <c r="K88" s="15">
        <v>104.72</v>
      </c>
      <c r="L88" s="15">
        <v>96.573999999999998</v>
      </c>
      <c r="M88" s="15">
        <v>101.84</v>
      </c>
      <c r="N88" s="15">
        <v>86.399000000000001</v>
      </c>
      <c r="O88" s="15">
        <v>84.968000000000004</v>
      </c>
      <c r="P88" s="15">
        <v>92.385999999999996</v>
      </c>
      <c r="Q88" s="15">
        <v>83.352999999999994</v>
      </c>
      <c r="R88" s="15">
        <v>88.013999999999996</v>
      </c>
      <c r="S88" s="15">
        <f t="shared" si="12"/>
        <v>23.013999999999996</v>
      </c>
      <c r="T88" s="15">
        <v>79.5</v>
      </c>
      <c r="U88" s="15">
        <v>79.5</v>
      </c>
      <c r="V88" s="15">
        <v>79.5</v>
      </c>
      <c r="W88" s="15">
        <v>79.5</v>
      </c>
      <c r="X88" s="15">
        <v>79.5</v>
      </c>
      <c r="Y88" s="15">
        <v>79.5</v>
      </c>
      <c r="Z88" s="15">
        <v>79.5</v>
      </c>
      <c r="AA88" s="15">
        <v>79.5</v>
      </c>
      <c r="AB88" s="15">
        <v>167.27</v>
      </c>
      <c r="AC88" s="18">
        <f t="shared" si="13"/>
        <v>1.9359953703703705E-3</v>
      </c>
      <c r="AD88" s="18">
        <f t="shared" si="14"/>
        <v>1003.62</v>
      </c>
      <c r="AE88" s="18">
        <f t="shared" si="15"/>
        <v>3816</v>
      </c>
      <c r="AF88" s="18">
        <f t="shared" ref="AF88:AG103" si="17">+AF87+AD88</f>
        <v>138566.39231511921</v>
      </c>
      <c r="AG88" s="18">
        <f t="shared" si="17"/>
        <v>270064.69791629526</v>
      </c>
    </row>
    <row r="89" spans="6:33" x14ac:dyDescent="0.35">
      <c r="F89" s="15">
        <f t="shared" si="11"/>
        <v>1.2229093150684931</v>
      </c>
      <c r="G89" s="15">
        <v>446.36189999999999</v>
      </c>
      <c r="H89" s="15">
        <v>0.74180000000000001</v>
      </c>
      <c r="I89" s="15">
        <v>0.29885588483505332</v>
      </c>
      <c r="J89" s="15">
        <f t="shared" si="10"/>
        <v>0.16151908832768427</v>
      </c>
      <c r="K89" s="15">
        <v>104.23</v>
      </c>
      <c r="L89" s="15">
        <v>96.316999999999993</v>
      </c>
      <c r="M89" s="15">
        <v>101.38</v>
      </c>
      <c r="N89" s="15">
        <v>86.106999999999999</v>
      </c>
      <c r="O89" s="15">
        <v>84.742000000000004</v>
      </c>
      <c r="P89" s="15">
        <v>92.064999999999998</v>
      </c>
      <c r="Q89" s="15">
        <v>83.141000000000005</v>
      </c>
      <c r="R89" s="15">
        <v>87.759</v>
      </c>
      <c r="S89" s="15">
        <f t="shared" si="12"/>
        <v>22.759</v>
      </c>
      <c r="T89" s="15">
        <v>79.5</v>
      </c>
      <c r="U89" s="15">
        <v>79.5</v>
      </c>
      <c r="V89" s="15">
        <v>79.5</v>
      </c>
      <c r="W89" s="15">
        <v>79.5</v>
      </c>
      <c r="X89" s="15">
        <v>79.5</v>
      </c>
      <c r="Y89" s="15">
        <v>79.5</v>
      </c>
      <c r="Z89" s="15">
        <v>79.5</v>
      </c>
      <c r="AA89" s="15">
        <v>79.5</v>
      </c>
      <c r="AB89" s="15">
        <v>164.35</v>
      </c>
      <c r="AC89" s="18">
        <f t="shared" si="13"/>
        <v>1.9021990740740739E-3</v>
      </c>
      <c r="AD89" s="18">
        <f t="shared" si="14"/>
        <v>986.1</v>
      </c>
      <c r="AE89" s="18">
        <f t="shared" si="15"/>
        <v>3816</v>
      </c>
      <c r="AF89" s="18">
        <f t="shared" si="17"/>
        <v>139552.49231511922</v>
      </c>
      <c r="AG89" s="18">
        <f t="shared" si="17"/>
        <v>273880.69791629526</v>
      </c>
    </row>
    <row r="90" spans="6:33" x14ac:dyDescent="0.35">
      <c r="F90" s="15">
        <f t="shared" si="11"/>
        <v>1.2393476712328766</v>
      </c>
      <c r="G90" s="15">
        <v>452.36189999999999</v>
      </c>
      <c r="H90" s="15">
        <v>0.74629999999999996</v>
      </c>
      <c r="I90" s="15">
        <v>0.30287310787539418</v>
      </c>
      <c r="J90" s="15">
        <f t="shared" si="10"/>
        <v>0.16264068554990649</v>
      </c>
      <c r="K90" s="15">
        <v>103.76</v>
      </c>
      <c r="L90" s="15">
        <v>96.063000000000002</v>
      </c>
      <c r="M90" s="15">
        <v>100.93</v>
      </c>
      <c r="N90" s="15">
        <v>85.825000000000003</v>
      </c>
      <c r="O90" s="15">
        <v>84.522000000000006</v>
      </c>
      <c r="P90" s="15">
        <v>91.754000000000005</v>
      </c>
      <c r="Q90" s="15">
        <v>82.933999999999997</v>
      </c>
      <c r="R90" s="15">
        <v>87.509</v>
      </c>
      <c r="S90" s="15">
        <f t="shared" si="12"/>
        <v>22.509</v>
      </c>
      <c r="T90" s="15">
        <v>79.5</v>
      </c>
      <c r="U90" s="15">
        <v>79.5</v>
      </c>
      <c r="V90" s="15">
        <v>79.5</v>
      </c>
      <c r="W90" s="15">
        <v>79.5</v>
      </c>
      <c r="X90" s="15">
        <v>79.5</v>
      </c>
      <c r="Y90" s="15">
        <v>79.5</v>
      </c>
      <c r="Z90" s="15">
        <v>79.5</v>
      </c>
      <c r="AA90" s="15">
        <v>79.5</v>
      </c>
      <c r="AB90" s="15">
        <v>161.51</v>
      </c>
      <c r="AC90" s="18">
        <f t="shared" si="13"/>
        <v>1.8693287037037036E-3</v>
      </c>
      <c r="AD90" s="18">
        <f t="shared" si="14"/>
        <v>969.05999999999983</v>
      </c>
      <c r="AE90" s="18">
        <f t="shared" si="15"/>
        <v>3816</v>
      </c>
      <c r="AF90" s="18">
        <f t="shared" si="17"/>
        <v>140521.55231511922</v>
      </c>
      <c r="AG90" s="18">
        <f t="shared" si="17"/>
        <v>277696.69791629526</v>
      </c>
    </row>
    <row r="91" spans="6:33" x14ac:dyDescent="0.35">
      <c r="F91" s="15">
        <f t="shared" si="11"/>
        <v>1.2557860273972603</v>
      </c>
      <c r="G91" s="15">
        <v>458.36189999999999</v>
      </c>
      <c r="H91" s="15">
        <v>0.75060000000000004</v>
      </c>
      <c r="I91" s="15">
        <v>0.30689033091573503</v>
      </c>
      <c r="J91" s="15">
        <f t="shared" si="10"/>
        <v>0.16374311610546205</v>
      </c>
      <c r="K91" s="15">
        <v>103.3</v>
      </c>
      <c r="L91" s="15">
        <v>95.81</v>
      </c>
      <c r="M91" s="15">
        <v>100.5</v>
      </c>
      <c r="N91" s="15">
        <v>85.549000000000007</v>
      </c>
      <c r="O91" s="15">
        <v>84.305999999999997</v>
      </c>
      <c r="P91" s="15">
        <v>91.447999999999993</v>
      </c>
      <c r="Q91" s="15">
        <v>82.730999999999995</v>
      </c>
      <c r="R91" s="15">
        <v>87.263999999999996</v>
      </c>
      <c r="S91" s="15">
        <f t="shared" si="12"/>
        <v>22.263999999999996</v>
      </c>
      <c r="T91" s="15">
        <v>79.5</v>
      </c>
      <c r="U91" s="15">
        <v>79.5</v>
      </c>
      <c r="V91" s="15">
        <v>79.5</v>
      </c>
      <c r="W91" s="15">
        <v>79.5</v>
      </c>
      <c r="X91" s="15">
        <v>79.5</v>
      </c>
      <c r="Y91" s="15">
        <v>79.5</v>
      </c>
      <c r="Z91" s="15">
        <v>79.5</v>
      </c>
      <c r="AA91" s="15">
        <v>79.5</v>
      </c>
      <c r="AB91" s="15">
        <v>158.75</v>
      </c>
      <c r="AC91" s="18">
        <f t="shared" si="13"/>
        <v>1.8373842592592593E-3</v>
      </c>
      <c r="AD91" s="18">
        <f t="shared" si="14"/>
        <v>952.50000000000011</v>
      </c>
      <c r="AE91" s="18">
        <f t="shared" si="15"/>
        <v>3816</v>
      </c>
      <c r="AF91" s="18">
        <f t="shared" si="17"/>
        <v>141474.05231511922</v>
      </c>
      <c r="AG91" s="18">
        <f t="shared" si="17"/>
        <v>281512.69791629526</v>
      </c>
    </row>
    <row r="92" spans="6:33" x14ac:dyDescent="0.35">
      <c r="F92" s="15">
        <f t="shared" si="11"/>
        <v>1.2722243835616438</v>
      </c>
      <c r="G92" s="15">
        <v>464.36189999999999</v>
      </c>
      <c r="H92" s="15">
        <v>0.75480000000000003</v>
      </c>
      <c r="I92" s="15">
        <v>0.31090755395607589</v>
      </c>
      <c r="J92" s="15">
        <f t="shared" si="10"/>
        <v>0.16482693554990652</v>
      </c>
      <c r="K92" s="15">
        <v>102.85</v>
      </c>
      <c r="L92" s="15">
        <v>95.557000000000002</v>
      </c>
      <c r="M92" s="15">
        <v>100.07</v>
      </c>
      <c r="N92" s="15">
        <v>85.28</v>
      </c>
      <c r="O92" s="15">
        <v>84.094999999999999</v>
      </c>
      <c r="P92" s="15">
        <v>91.15</v>
      </c>
      <c r="Q92" s="15">
        <v>82.533000000000001</v>
      </c>
      <c r="R92" s="15">
        <v>87.024000000000001</v>
      </c>
      <c r="S92" s="15">
        <f t="shared" si="12"/>
        <v>22.024000000000001</v>
      </c>
      <c r="T92" s="15">
        <v>79.5</v>
      </c>
      <c r="U92" s="15">
        <v>79.5</v>
      </c>
      <c r="V92" s="15">
        <v>79.5</v>
      </c>
      <c r="W92" s="15">
        <v>79.5</v>
      </c>
      <c r="X92" s="15">
        <v>79.5</v>
      </c>
      <c r="Y92" s="15">
        <v>79.5</v>
      </c>
      <c r="Z92" s="15">
        <v>79.5</v>
      </c>
      <c r="AA92" s="15">
        <v>79.5</v>
      </c>
      <c r="AB92" s="15">
        <v>156.07</v>
      </c>
      <c r="AC92" s="18">
        <f t="shared" si="13"/>
        <v>1.8063657407407408E-3</v>
      </c>
      <c r="AD92" s="18">
        <f t="shared" si="14"/>
        <v>936.42000000000007</v>
      </c>
      <c r="AE92" s="18">
        <f t="shared" si="15"/>
        <v>3816</v>
      </c>
      <c r="AF92" s="18">
        <f t="shared" si="17"/>
        <v>142410.47231511923</v>
      </c>
      <c r="AG92" s="18">
        <f t="shared" si="17"/>
        <v>285328.69791629526</v>
      </c>
    </row>
    <row r="93" spans="6:33" x14ac:dyDescent="0.35">
      <c r="F93" s="15">
        <f t="shared" si="11"/>
        <v>1.2886627397260273</v>
      </c>
      <c r="G93" s="15">
        <v>470.36189999999999</v>
      </c>
      <c r="H93" s="15">
        <v>0.75890000000000002</v>
      </c>
      <c r="I93" s="15">
        <v>0.31492477699641674</v>
      </c>
      <c r="J93" s="15">
        <f t="shared" si="10"/>
        <v>0.16589269943879542</v>
      </c>
      <c r="K93" s="15">
        <v>102.41</v>
      </c>
      <c r="L93" s="15">
        <v>95.308999999999997</v>
      </c>
      <c r="M93" s="15">
        <v>99.667000000000002</v>
      </c>
      <c r="N93" s="15">
        <v>85.019000000000005</v>
      </c>
      <c r="O93" s="15">
        <v>83.888000000000005</v>
      </c>
      <c r="P93" s="15">
        <v>90.861999999999995</v>
      </c>
      <c r="Q93" s="15">
        <v>82.340999999999994</v>
      </c>
      <c r="R93" s="15">
        <v>86.79</v>
      </c>
      <c r="S93" s="15">
        <f t="shared" si="12"/>
        <v>21.790000000000006</v>
      </c>
      <c r="T93" s="15">
        <v>79.5</v>
      </c>
      <c r="U93" s="15">
        <v>79.5</v>
      </c>
      <c r="V93" s="15">
        <v>79.5</v>
      </c>
      <c r="W93" s="15">
        <v>79.5</v>
      </c>
      <c r="X93" s="15">
        <v>79.5</v>
      </c>
      <c r="Y93" s="15">
        <v>79.5</v>
      </c>
      <c r="Z93" s="15">
        <v>79.5</v>
      </c>
      <c r="AA93" s="15">
        <v>79.5</v>
      </c>
      <c r="AB93" s="15">
        <v>153.47</v>
      </c>
      <c r="AC93" s="18">
        <f t="shared" si="13"/>
        <v>1.7762731481481481E-3</v>
      </c>
      <c r="AD93" s="18">
        <f t="shared" si="14"/>
        <v>920.81999999999994</v>
      </c>
      <c r="AE93" s="18">
        <f t="shared" si="15"/>
        <v>3816</v>
      </c>
      <c r="AF93" s="18">
        <f t="shared" si="17"/>
        <v>143331.29231511924</v>
      </c>
      <c r="AG93" s="18">
        <f t="shared" si="17"/>
        <v>289144.69791629526</v>
      </c>
    </row>
    <row r="94" spans="6:33" x14ac:dyDescent="0.35">
      <c r="F94" s="15">
        <f t="shared" si="11"/>
        <v>1.305101095890411</v>
      </c>
      <c r="G94" s="15">
        <v>476.36189999999999</v>
      </c>
      <c r="H94" s="15">
        <v>0.76280000000000003</v>
      </c>
      <c r="I94" s="15">
        <v>0.3189420000367576</v>
      </c>
      <c r="J94" s="15">
        <f t="shared" si="10"/>
        <v>0.1669408244387954</v>
      </c>
      <c r="K94" s="15">
        <v>101.99</v>
      </c>
      <c r="L94" s="15">
        <v>95.058000000000007</v>
      </c>
      <c r="M94" s="15">
        <v>99.268000000000001</v>
      </c>
      <c r="N94" s="15">
        <v>84.762</v>
      </c>
      <c r="O94" s="15">
        <v>83.683000000000007</v>
      </c>
      <c r="P94" s="15">
        <v>90.578000000000003</v>
      </c>
      <c r="Q94" s="15">
        <v>82.150999999999996</v>
      </c>
      <c r="R94" s="15">
        <v>86.558999999999997</v>
      </c>
      <c r="S94" s="15">
        <f t="shared" si="12"/>
        <v>21.558999999999997</v>
      </c>
      <c r="T94" s="15">
        <v>79.5</v>
      </c>
      <c r="U94" s="15">
        <v>79.5</v>
      </c>
      <c r="V94" s="15">
        <v>79.5</v>
      </c>
      <c r="W94" s="15">
        <v>79.5</v>
      </c>
      <c r="X94" s="15">
        <v>79.5</v>
      </c>
      <c r="Y94" s="15">
        <v>79.5</v>
      </c>
      <c r="Z94" s="15">
        <v>79.5</v>
      </c>
      <c r="AA94" s="15">
        <v>79.5</v>
      </c>
      <c r="AB94" s="15">
        <v>150.93</v>
      </c>
      <c r="AC94" s="18">
        <f t="shared" si="13"/>
        <v>1.7468750000000002E-3</v>
      </c>
      <c r="AD94" s="18">
        <f t="shared" si="14"/>
        <v>905.58</v>
      </c>
      <c r="AE94" s="18">
        <f t="shared" si="15"/>
        <v>3816</v>
      </c>
      <c r="AF94" s="18">
        <f t="shared" si="17"/>
        <v>144236.87231511922</v>
      </c>
      <c r="AG94" s="18">
        <f t="shared" si="17"/>
        <v>292960.69791629526</v>
      </c>
    </row>
    <row r="95" spans="6:33" x14ac:dyDescent="0.35">
      <c r="F95" s="15">
        <f t="shared" si="11"/>
        <v>1.3215394520547945</v>
      </c>
      <c r="G95" s="15">
        <v>482.36189999999999</v>
      </c>
      <c r="H95" s="15">
        <v>0.76670000000000005</v>
      </c>
      <c r="I95" s="15">
        <v>0.32295922307709846</v>
      </c>
      <c r="J95" s="15">
        <f t="shared" si="10"/>
        <v>0.16797207443879539</v>
      </c>
      <c r="K95" s="15">
        <v>101.58</v>
      </c>
      <c r="L95" s="15">
        <v>94.814999999999998</v>
      </c>
      <c r="M95" s="15">
        <v>98.89</v>
      </c>
      <c r="N95" s="15">
        <v>84.516999999999996</v>
      </c>
      <c r="O95" s="15">
        <v>83.486999999999995</v>
      </c>
      <c r="P95" s="15">
        <v>90.307000000000002</v>
      </c>
      <c r="Q95" s="15">
        <v>81.97</v>
      </c>
      <c r="R95" s="15">
        <v>86.337000000000003</v>
      </c>
      <c r="S95" s="15">
        <f t="shared" si="12"/>
        <v>21.337000000000003</v>
      </c>
      <c r="T95" s="15">
        <v>79.5</v>
      </c>
      <c r="U95" s="15">
        <v>79.5</v>
      </c>
      <c r="V95" s="15">
        <v>79.5</v>
      </c>
      <c r="W95" s="15">
        <v>79.5</v>
      </c>
      <c r="X95" s="15">
        <v>79.5</v>
      </c>
      <c r="Y95" s="15">
        <v>79.5</v>
      </c>
      <c r="Z95" s="15">
        <v>79.5</v>
      </c>
      <c r="AA95" s="15">
        <v>79.5</v>
      </c>
      <c r="AB95" s="15">
        <v>148.5</v>
      </c>
      <c r="AC95" s="18">
        <f t="shared" si="13"/>
        <v>1.71875E-3</v>
      </c>
      <c r="AD95" s="18">
        <f t="shared" si="14"/>
        <v>891</v>
      </c>
      <c r="AE95" s="18">
        <f t="shared" si="15"/>
        <v>3816</v>
      </c>
      <c r="AF95" s="18">
        <f t="shared" si="17"/>
        <v>145127.87231511922</v>
      </c>
      <c r="AG95" s="18">
        <f t="shared" si="17"/>
        <v>296776.69791629526</v>
      </c>
    </row>
    <row r="96" spans="6:33" x14ac:dyDescent="0.35">
      <c r="F96" s="15">
        <f t="shared" si="11"/>
        <v>1.337977808219178</v>
      </c>
      <c r="G96" s="15">
        <v>488.36189999999999</v>
      </c>
      <c r="H96" s="15">
        <v>0.77039999999999997</v>
      </c>
      <c r="I96" s="15">
        <v>0.32697644611743931</v>
      </c>
      <c r="J96" s="15">
        <f t="shared" si="10"/>
        <v>0.16898686610546207</v>
      </c>
      <c r="K96" s="15">
        <v>101.18</v>
      </c>
      <c r="L96" s="15">
        <v>94.572000000000003</v>
      </c>
      <c r="M96" s="15">
        <v>98.518000000000001</v>
      </c>
      <c r="N96" s="15">
        <v>84.275999999999996</v>
      </c>
      <c r="O96" s="15">
        <v>83.293999999999997</v>
      </c>
      <c r="P96" s="15">
        <v>90.04</v>
      </c>
      <c r="Q96" s="15">
        <v>81.793000000000006</v>
      </c>
      <c r="R96" s="15">
        <v>86.119</v>
      </c>
      <c r="S96" s="15">
        <f t="shared" si="12"/>
        <v>21.119</v>
      </c>
      <c r="T96" s="15">
        <v>79.5</v>
      </c>
      <c r="U96" s="15">
        <v>79.5</v>
      </c>
      <c r="V96" s="15">
        <v>79.5</v>
      </c>
      <c r="W96" s="15">
        <v>79.5</v>
      </c>
      <c r="X96" s="15">
        <v>79.5</v>
      </c>
      <c r="Y96" s="15">
        <v>79.5</v>
      </c>
      <c r="Z96" s="15">
        <v>79.5</v>
      </c>
      <c r="AA96" s="15">
        <v>79.5</v>
      </c>
      <c r="AB96" s="15">
        <v>146.13</v>
      </c>
      <c r="AC96" s="18">
        <f t="shared" si="13"/>
        <v>1.6913194444444443E-3</v>
      </c>
      <c r="AD96" s="18">
        <f t="shared" si="14"/>
        <v>876.78</v>
      </c>
      <c r="AE96" s="18">
        <f t="shared" si="15"/>
        <v>3816</v>
      </c>
      <c r="AF96" s="18">
        <f t="shared" si="17"/>
        <v>146004.65231511922</v>
      </c>
      <c r="AG96" s="18">
        <f t="shared" si="17"/>
        <v>300592.69791629526</v>
      </c>
    </row>
    <row r="97" spans="6:33" x14ac:dyDescent="0.35">
      <c r="F97" s="15">
        <f t="shared" si="11"/>
        <v>1.3544161643835617</v>
      </c>
      <c r="G97" s="15">
        <v>494.36189999999999</v>
      </c>
      <c r="H97" s="15">
        <v>0.77400000000000002</v>
      </c>
      <c r="I97" s="15">
        <v>0.33099366915778017</v>
      </c>
      <c r="J97" s="15">
        <f t="shared" si="10"/>
        <v>0.16998589388323984</v>
      </c>
      <c r="K97" s="15">
        <v>100.8</v>
      </c>
      <c r="L97" s="15">
        <v>94.334999999999994</v>
      </c>
      <c r="M97" s="15">
        <v>98.161000000000001</v>
      </c>
      <c r="N97" s="15">
        <v>84.045000000000002</v>
      </c>
      <c r="O97" s="15">
        <v>83.106999999999999</v>
      </c>
      <c r="P97" s="15">
        <v>89.783000000000001</v>
      </c>
      <c r="Q97" s="15">
        <v>81.620999999999995</v>
      </c>
      <c r="R97" s="15">
        <v>85.906999999999996</v>
      </c>
      <c r="S97" s="15">
        <f t="shared" si="12"/>
        <v>20.906999999999996</v>
      </c>
      <c r="T97" s="15">
        <v>79.5</v>
      </c>
      <c r="U97" s="15">
        <v>79.5</v>
      </c>
      <c r="V97" s="15">
        <v>79.5</v>
      </c>
      <c r="W97" s="15">
        <v>79.5</v>
      </c>
      <c r="X97" s="15">
        <v>79.5</v>
      </c>
      <c r="Y97" s="15">
        <v>79.5</v>
      </c>
      <c r="Z97" s="15">
        <v>79.5</v>
      </c>
      <c r="AA97" s="15">
        <v>79.5</v>
      </c>
      <c r="AB97" s="15">
        <v>143.86000000000001</v>
      </c>
      <c r="AC97" s="18">
        <f t="shared" si="13"/>
        <v>1.6650462962962964E-3</v>
      </c>
      <c r="AD97" s="18">
        <f t="shared" si="14"/>
        <v>863.16000000000008</v>
      </c>
      <c r="AE97" s="18">
        <f t="shared" si="15"/>
        <v>3816</v>
      </c>
      <c r="AF97" s="18">
        <f t="shared" si="17"/>
        <v>146867.81231511923</v>
      </c>
      <c r="AG97" s="18">
        <f t="shared" si="17"/>
        <v>304408.69791629526</v>
      </c>
    </row>
    <row r="98" spans="6:33" x14ac:dyDescent="0.35">
      <c r="F98" s="15">
        <f t="shared" si="11"/>
        <v>1.3708545205479452</v>
      </c>
      <c r="G98" s="15">
        <v>500.36189999999999</v>
      </c>
      <c r="H98" s="15">
        <v>0.77739999999999998</v>
      </c>
      <c r="I98" s="15">
        <v>0.33501089219812102</v>
      </c>
      <c r="J98" s="15">
        <f t="shared" si="10"/>
        <v>0.1709695744387954</v>
      </c>
      <c r="K98" s="15">
        <v>100.42</v>
      </c>
      <c r="L98" s="15">
        <v>94.100999999999999</v>
      </c>
      <c r="M98" s="15">
        <v>97.811999999999998</v>
      </c>
      <c r="N98" s="15">
        <v>83.817999999999998</v>
      </c>
      <c r="O98" s="15">
        <v>82.923000000000002</v>
      </c>
      <c r="P98" s="15">
        <v>89.53</v>
      </c>
      <c r="Q98" s="15">
        <v>81.453000000000003</v>
      </c>
      <c r="R98" s="15">
        <v>85.7</v>
      </c>
      <c r="S98" s="15">
        <f t="shared" si="12"/>
        <v>20.700000000000003</v>
      </c>
      <c r="T98" s="15">
        <v>79.5</v>
      </c>
      <c r="U98" s="15">
        <v>79.5</v>
      </c>
      <c r="V98" s="15">
        <v>79.5</v>
      </c>
      <c r="W98" s="15">
        <v>79.5</v>
      </c>
      <c r="X98" s="15">
        <v>79.5</v>
      </c>
      <c r="Y98" s="15">
        <v>79.5</v>
      </c>
      <c r="Z98" s="15">
        <v>79.5</v>
      </c>
      <c r="AA98" s="15">
        <v>79.5</v>
      </c>
      <c r="AB98" s="15">
        <v>141.65</v>
      </c>
      <c r="AC98" s="18">
        <f t="shared" si="13"/>
        <v>1.6394675925925928E-3</v>
      </c>
      <c r="AD98" s="18">
        <f t="shared" si="14"/>
        <v>849.90000000000009</v>
      </c>
      <c r="AE98" s="18">
        <f t="shared" si="15"/>
        <v>3816</v>
      </c>
      <c r="AF98" s="18">
        <f t="shared" si="17"/>
        <v>147717.71231511922</v>
      </c>
      <c r="AG98" s="18">
        <f t="shared" si="17"/>
        <v>308224.69791629526</v>
      </c>
    </row>
    <row r="99" spans="6:33" x14ac:dyDescent="0.35">
      <c r="F99" s="15">
        <f t="shared" si="11"/>
        <v>1.3872928767123287</v>
      </c>
      <c r="G99" s="15">
        <v>506.36189999999999</v>
      </c>
      <c r="H99" s="15">
        <v>0.78080000000000005</v>
      </c>
      <c r="I99" s="15">
        <v>0.33902811523846182</v>
      </c>
      <c r="J99" s="15">
        <f t="shared" si="10"/>
        <v>0.17193846332768428</v>
      </c>
      <c r="K99" s="15">
        <v>100.06</v>
      </c>
      <c r="L99" s="15">
        <v>93.873000000000005</v>
      </c>
      <c r="M99" s="15">
        <v>97.475999999999999</v>
      </c>
      <c r="N99" s="15">
        <v>83.599000000000004</v>
      </c>
      <c r="O99" s="15">
        <v>82.745000000000005</v>
      </c>
      <c r="P99" s="15">
        <v>89.286000000000001</v>
      </c>
      <c r="Q99" s="15">
        <v>81.290000000000006</v>
      </c>
      <c r="R99" s="15">
        <v>85.498999999999995</v>
      </c>
      <c r="S99" s="15">
        <f t="shared" si="12"/>
        <v>20.498999999999995</v>
      </c>
      <c r="T99" s="15">
        <v>79.5</v>
      </c>
      <c r="U99" s="15">
        <v>79.5</v>
      </c>
      <c r="V99" s="15">
        <v>79.5</v>
      </c>
      <c r="W99" s="15">
        <v>79.5</v>
      </c>
      <c r="X99" s="15">
        <v>79.5</v>
      </c>
      <c r="Y99" s="15">
        <v>79.5</v>
      </c>
      <c r="Z99" s="15">
        <v>79.5</v>
      </c>
      <c r="AA99" s="15">
        <v>79.5</v>
      </c>
      <c r="AB99" s="15">
        <v>139.52000000000001</v>
      </c>
      <c r="AC99" s="18">
        <f t="shared" si="13"/>
        <v>1.614814814814815E-3</v>
      </c>
      <c r="AD99" s="18">
        <f t="shared" si="14"/>
        <v>837.12</v>
      </c>
      <c r="AE99" s="18">
        <f t="shared" si="15"/>
        <v>3816</v>
      </c>
      <c r="AF99" s="18">
        <f t="shared" si="17"/>
        <v>148554.83231511922</v>
      </c>
      <c r="AG99" s="18">
        <f t="shared" si="17"/>
        <v>312040.69791629526</v>
      </c>
    </row>
    <row r="100" spans="6:33" x14ac:dyDescent="0.35">
      <c r="F100" s="15">
        <f t="shared" si="11"/>
        <v>1.4037312328767122</v>
      </c>
      <c r="G100" s="15">
        <v>512.36189999999999</v>
      </c>
      <c r="H100" s="15">
        <v>0.78400000000000003</v>
      </c>
      <c r="I100" s="15">
        <v>0.34304533827880268</v>
      </c>
      <c r="J100" s="15">
        <f t="shared" si="10"/>
        <v>0.17289297721657318</v>
      </c>
      <c r="K100" s="15">
        <v>99.71</v>
      </c>
      <c r="L100" s="15">
        <v>93.647000000000006</v>
      </c>
      <c r="M100" s="15">
        <v>97.147999999999996</v>
      </c>
      <c r="N100" s="15">
        <v>83.385999999999996</v>
      </c>
      <c r="O100" s="15">
        <v>82.57</v>
      </c>
      <c r="P100" s="15">
        <v>89.046999999999997</v>
      </c>
      <c r="Q100" s="15">
        <v>81.13</v>
      </c>
      <c r="R100" s="15">
        <v>85.301000000000002</v>
      </c>
      <c r="S100" s="15">
        <f t="shared" si="12"/>
        <v>20.301000000000002</v>
      </c>
      <c r="T100" s="15">
        <v>79.5</v>
      </c>
      <c r="U100" s="15">
        <v>79.5</v>
      </c>
      <c r="V100" s="15">
        <v>79.5</v>
      </c>
      <c r="W100" s="15">
        <v>79.5</v>
      </c>
      <c r="X100" s="15">
        <v>79.5</v>
      </c>
      <c r="Y100" s="15">
        <v>79.5</v>
      </c>
      <c r="Z100" s="15">
        <v>79.5</v>
      </c>
      <c r="AA100" s="15">
        <v>79.5</v>
      </c>
      <c r="AB100" s="15">
        <v>137.44999999999999</v>
      </c>
      <c r="AC100" s="18">
        <f t="shared" si="13"/>
        <v>1.5908564814814813E-3</v>
      </c>
      <c r="AD100" s="18">
        <f t="shared" si="14"/>
        <v>824.69999999999993</v>
      </c>
      <c r="AE100" s="18">
        <f t="shared" si="15"/>
        <v>3816</v>
      </c>
      <c r="AF100" s="18">
        <f t="shared" si="17"/>
        <v>149379.53231511923</v>
      </c>
      <c r="AG100" s="18">
        <f t="shared" si="17"/>
        <v>315856.69791629526</v>
      </c>
    </row>
    <row r="101" spans="6:33" x14ac:dyDescent="0.35">
      <c r="F101" s="15">
        <f t="shared" si="11"/>
        <v>1.4201695890410959</v>
      </c>
      <c r="G101" s="15">
        <v>518.36189999999999</v>
      </c>
      <c r="H101" s="15">
        <v>0.78720000000000001</v>
      </c>
      <c r="I101" s="15">
        <v>0.34706256131914359</v>
      </c>
      <c r="J101" s="15">
        <f t="shared" si="10"/>
        <v>0.17383360221657321</v>
      </c>
      <c r="K101" s="15">
        <v>99.367999999999995</v>
      </c>
      <c r="L101" s="15">
        <v>93.426000000000002</v>
      </c>
      <c r="M101" s="15">
        <v>96.831000000000003</v>
      </c>
      <c r="N101" s="15">
        <v>83.18</v>
      </c>
      <c r="O101" s="15">
        <v>82.400999999999996</v>
      </c>
      <c r="P101" s="15">
        <v>88.816000000000003</v>
      </c>
      <c r="Q101" s="15">
        <v>80.974999999999994</v>
      </c>
      <c r="R101" s="15">
        <v>85.108999999999995</v>
      </c>
      <c r="S101" s="15">
        <f t="shared" si="12"/>
        <v>20.108999999999995</v>
      </c>
      <c r="T101" s="15">
        <v>79.5</v>
      </c>
      <c r="U101" s="15">
        <v>79.5</v>
      </c>
      <c r="V101" s="15">
        <v>79.5</v>
      </c>
      <c r="W101" s="15">
        <v>79.5</v>
      </c>
      <c r="X101" s="15">
        <v>79.5</v>
      </c>
      <c r="Y101" s="15">
        <v>79.5</v>
      </c>
      <c r="Z101" s="15">
        <v>79.5</v>
      </c>
      <c r="AA101" s="15">
        <v>79.5</v>
      </c>
      <c r="AB101" s="15">
        <v>135.44999999999999</v>
      </c>
      <c r="AC101" s="18">
        <f t="shared" si="13"/>
        <v>1.5677083333333333E-3</v>
      </c>
      <c r="AD101" s="18">
        <f t="shared" si="14"/>
        <v>812.69999999999993</v>
      </c>
      <c r="AE101" s="18">
        <f t="shared" si="15"/>
        <v>3816</v>
      </c>
      <c r="AF101" s="18">
        <f t="shared" si="17"/>
        <v>150192.23231511924</v>
      </c>
      <c r="AG101" s="18">
        <f t="shared" si="17"/>
        <v>319672.69791629526</v>
      </c>
    </row>
    <row r="102" spans="6:33" x14ac:dyDescent="0.35">
      <c r="F102" s="15">
        <f t="shared" si="11"/>
        <v>1.4366079452054794</v>
      </c>
      <c r="G102" s="15">
        <v>524.36189999999999</v>
      </c>
      <c r="H102" s="15">
        <v>0.79020000000000001</v>
      </c>
      <c r="I102" s="15">
        <v>0.35107978435948439</v>
      </c>
      <c r="J102" s="15">
        <f t="shared" si="10"/>
        <v>0.17476075499435098</v>
      </c>
      <c r="K102" s="15">
        <v>99.033000000000001</v>
      </c>
      <c r="L102" s="15">
        <v>93.206999999999994</v>
      </c>
      <c r="M102" s="15">
        <v>96.522000000000006</v>
      </c>
      <c r="N102" s="15">
        <v>82.98</v>
      </c>
      <c r="O102" s="15">
        <v>82.233999999999995</v>
      </c>
      <c r="P102" s="15">
        <v>88.59</v>
      </c>
      <c r="Q102" s="15">
        <v>80.823999999999998</v>
      </c>
      <c r="R102" s="15">
        <v>84.921999999999997</v>
      </c>
      <c r="S102" s="15">
        <f t="shared" si="12"/>
        <v>19.921999999999997</v>
      </c>
      <c r="T102" s="15">
        <v>79.5</v>
      </c>
      <c r="U102" s="15">
        <v>79.5</v>
      </c>
      <c r="V102" s="15">
        <v>79.5</v>
      </c>
      <c r="W102" s="15">
        <v>79.5</v>
      </c>
      <c r="X102" s="15">
        <v>79.5</v>
      </c>
      <c r="Y102" s="15">
        <v>79.5</v>
      </c>
      <c r="Z102" s="15">
        <v>79.5</v>
      </c>
      <c r="AA102" s="15">
        <v>79.5</v>
      </c>
      <c r="AB102" s="15">
        <v>133.51</v>
      </c>
      <c r="AC102" s="18">
        <f t="shared" si="13"/>
        <v>1.5452546296296295E-3</v>
      </c>
      <c r="AD102" s="18">
        <f t="shared" si="14"/>
        <v>801.06000000000006</v>
      </c>
      <c r="AE102" s="18">
        <f t="shared" si="15"/>
        <v>3816</v>
      </c>
      <c r="AF102" s="18">
        <f t="shared" si="17"/>
        <v>150993.29231511924</v>
      </c>
      <c r="AG102" s="18">
        <f t="shared" si="17"/>
        <v>323488.69791629526</v>
      </c>
    </row>
    <row r="103" spans="6:33" x14ac:dyDescent="0.35">
      <c r="F103" s="15">
        <f t="shared" si="11"/>
        <v>1.4530463013698629</v>
      </c>
      <c r="G103" s="15">
        <v>530.36189999999999</v>
      </c>
      <c r="H103" s="15">
        <v>0.79310000000000003</v>
      </c>
      <c r="I103" s="15">
        <v>0.35509700739982525</v>
      </c>
      <c r="J103" s="15">
        <f t="shared" si="10"/>
        <v>0.17567492166101764</v>
      </c>
      <c r="K103" s="15">
        <v>98.709000000000003</v>
      </c>
      <c r="L103" s="15">
        <v>92.992999999999995</v>
      </c>
      <c r="M103" s="15">
        <v>96.222999999999999</v>
      </c>
      <c r="N103" s="15">
        <v>82.786000000000001</v>
      </c>
      <c r="O103" s="15">
        <v>82.072999999999993</v>
      </c>
      <c r="P103" s="15">
        <v>88.370999999999995</v>
      </c>
      <c r="Q103" s="15">
        <v>80.677999999999997</v>
      </c>
      <c r="R103" s="15">
        <v>84.739000000000004</v>
      </c>
      <c r="S103" s="15">
        <f t="shared" si="12"/>
        <v>19.739000000000004</v>
      </c>
      <c r="T103" s="15">
        <v>79.5</v>
      </c>
      <c r="U103" s="15">
        <v>79.5</v>
      </c>
      <c r="V103" s="15">
        <v>79.5</v>
      </c>
      <c r="W103" s="15">
        <v>79.5</v>
      </c>
      <c r="X103" s="15">
        <v>79.5</v>
      </c>
      <c r="Y103" s="15">
        <v>79.5</v>
      </c>
      <c r="Z103" s="15">
        <v>79.5</v>
      </c>
      <c r="AA103" s="15">
        <v>79.5</v>
      </c>
      <c r="AB103" s="15">
        <v>131.63999999999999</v>
      </c>
      <c r="AC103" s="18">
        <f t="shared" si="13"/>
        <v>1.523611111111111E-3</v>
      </c>
      <c r="AD103" s="18">
        <f t="shared" si="14"/>
        <v>789.83999999999992</v>
      </c>
      <c r="AE103" s="18">
        <f t="shared" si="15"/>
        <v>3816</v>
      </c>
      <c r="AF103" s="18">
        <f t="shared" si="17"/>
        <v>151783.13231511923</v>
      </c>
      <c r="AG103" s="18">
        <f t="shared" si="17"/>
        <v>327304.69791629526</v>
      </c>
    </row>
    <row r="104" spans="6:33" x14ac:dyDescent="0.35">
      <c r="F104" s="15">
        <f t="shared" si="11"/>
        <v>1.4694846575342466</v>
      </c>
      <c r="G104" s="15">
        <v>536.36189999999999</v>
      </c>
      <c r="H104" s="15">
        <v>0.79600000000000004</v>
      </c>
      <c r="I104" s="15">
        <v>0.35911423044016616</v>
      </c>
      <c r="J104" s="15">
        <f t="shared" si="10"/>
        <v>0.17657651888323986</v>
      </c>
      <c r="K104" s="15">
        <v>98.393000000000001</v>
      </c>
      <c r="L104" s="15">
        <v>92.781999999999996</v>
      </c>
      <c r="M104" s="15">
        <v>95.932000000000002</v>
      </c>
      <c r="N104" s="15">
        <v>82.597999999999999</v>
      </c>
      <c r="O104" s="15">
        <v>81.915000000000006</v>
      </c>
      <c r="P104" s="15">
        <v>88.156999999999996</v>
      </c>
      <c r="Q104" s="15">
        <v>80.536000000000001</v>
      </c>
      <c r="R104" s="15">
        <v>84.561999999999998</v>
      </c>
      <c r="S104" s="15">
        <f t="shared" si="12"/>
        <v>19.561999999999998</v>
      </c>
      <c r="T104" s="15">
        <v>79.5</v>
      </c>
      <c r="U104" s="15">
        <v>79.5</v>
      </c>
      <c r="V104" s="15">
        <v>79.5</v>
      </c>
      <c r="W104" s="15">
        <v>79.5</v>
      </c>
      <c r="X104" s="15">
        <v>79.5</v>
      </c>
      <c r="Y104" s="15">
        <v>79.5</v>
      </c>
      <c r="Z104" s="15">
        <v>79.5</v>
      </c>
      <c r="AA104" s="15">
        <v>79.5</v>
      </c>
      <c r="AB104" s="15">
        <v>129.83000000000001</v>
      </c>
      <c r="AC104" s="18">
        <f t="shared" si="13"/>
        <v>1.5026620370370372E-3</v>
      </c>
      <c r="AD104" s="18">
        <f t="shared" si="14"/>
        <v>778.98000000000013</v>
      </c>
      <c r="AE104" s="18">
        <f t="shared" si="15"/>
        <v>3816</v>
      </c>
      <c r="AF104" s="18">
        <f t="shared" ref="AF104:AG119" si="18">+AF103+AD104</f>
        <v>152562.11231511924</v>
      </c>
      <c r="AG104" s="18">
        <f t="shared" si="18"/>
        <v>331120.69791629526</v>
      </c>
    </row>
    <row r="105" spans="6:33" x14ac:dyDescent="0.35">
      <c r="F105" s="15">
        <f t="shared" si="11"/>
        <v>1.4859230136986301</v>
      </c>
      <c r="G105" s="15">
        <v>542.36189999999999</v>
      </c>
      <c r="H105" s="15">
        <v>0.79869999999999997</v>
      </c>
      <c r="I105" s="15">
        <v>0.36313145348050696</v>
      </c>
      <c r="J105" s="15">
        <f t="shared" si="10"/>
        <v>0.17746596332768433</v>
      </c>
      <c r="K105" s="15">
        <v>98.085999999999999</v>
      </c>
      <c r="L105" s="15">
        <v>92.575000000000003</v>
      </c>
      <c r="M105" s="15">
        <v>95.649000000000001</v>
      </c>
      <c r="N105" s="15">
        <v>82.417000000000002</v>
      </c>
      <c r="O105" s="15">
        <v>81.762</v>
      </c>
      <c r="P105" s="15">
        <v>87.95</v>
      </c>
      <c r="Q105" s="15">
        <v>80.397000000000006</v>
      </c>
      <c r="R105" s="15">
        <v>84.388999999999996</v>
      </c>
      <c r="S105" s="15">
        <f t="shared" si="12"/>
        <v>19.388999999999996</v>
      </c>
      <c r="T105" s="15">
        <v>79.5</v>
      </c>
      <c r="U105" s="15">
        <v>79.5</v>
      </c>
      <c r="V105" s="15">
        <v>79.5</v>
      </c>
      <c r="W105" s="15">
        <v>79.5</v>
      </c>
      <c r="X105" s="15">
        <v>79.5</v>
      </c>
      <c r="Y105" s="15">
        <v>79.5</v>
      </c>
      <c r="Z105" s="15">
        <v>79.5</v>
      </c>
      <c r="AA105" s="15">
        <v>79.5</v>
      </c>
      <c r="AB105" s="15">
        <v>128.08000000000001</v>
      </c>
      <c r="AC105" s="18">
        <f t="shared" si="13"/>
        <v>1.4824074074074075E-3</v>
      </c>
      <c r="AD105" s="18">
        <f t="shared" si="14"/>
        <v>768.48</v>
      </c>
      <c r="AE105" s="18">
        <f t="shared" si="15"/>
        <v>3816</v>
      </c>
      <c r="AF105" s="18">
        <f t="shared" si="18"/>
        <v>153330.59231511925</v>
      </c>
      <c r="AG105" s="18">
        <f t="shared" si="18"/>
        <v>334936.69791629526</v>
      </c>
    </row>
    <row r="106" spans="6:33" x14ac:dyDescent="0.35">
      <c r="F106" s="15">
        <f t="shared" si="11"/>
        <v>1.5023613698630136</v>
      </c>
      <c r="G106" s="15">
        <v>548.36189999999999</v>
      </c>
      <c r="H106" s="15">
        <v>0.8014</v>
      </c>
      <c r="I106" s="15">
        <v>0.36714867652084782</v>
      </c>
      <c r="J106" s="15">
        <f t="shared" si="10"/>
        <v>0.17834360221657322</v>
      </c>
      <c r="K106" s="15">
        <v>97.787000000000006</v>
      </c>
      <c r="L106" s="15">
        <v>92.370999999999995</v>
      </c>
      <c r="M106" s="15">
        <v>95.375</v>
      </c>
      <c r="N106" s="15">
        <v>82.241</v>
      </c>
      <c r="O106" s="15">
        <v>81.613</v>
      </c>
      <c r="P106" s="15">
        <v>87.748000000000005</v>
      </c>
      <c r="Q106" s="15">
        <v>80.263000000000005</v>
      </c>
      <c r="R106" s="15">
        <v>84.22</v>
      </c>
      <c r="S106" s="15">
        <f t="shared" si="12"/>
        <v>19.22</v>
      </c>
      <c r="T106" s="15">
        <v>79.5</v>
      </c>
      <c r="U106" s="15">
        <v>79.5</v>
      </c>
      <c r="V106" s="15">
        <v>79.5</v>
      </c>
      <c r="W106" s="15">
        <v>79.5</v>
      </c>
      <c r="X106" s="15">
        <v>79.5</v>
      </c>
      <c r="Y106" s="15">
        <v>79.5</v>
      </c>
      <c r="Z106" s="15">
        <v>79.5</v>
      </c>
      <c r="AA106" s="15">
        <v>79.5</v>
      </c>
      <c r="AB106" s="15">
        <v>126.38</v>
      </c>
      <c r="AC106" s="18">
        <f t="shared" si="13"/>
        <v>1.4627314814814815E-3</v>
      </c>
      <c r="AD106" s="18">
        <f t="shared" si="14"/>
        <v>758.28</v>
      </c>
      <c r="AE106" s="18">
        <f t="shared" si="15"/>
        <v>3816</v>
      </c>
      <c r="AF106" s="18">
        <f t="shared" si="18"/>
        <v>154088.87231511925</v>
      </c>
      <c r="AG106" s="18">
        <f t="shared" si="18"/>
        <v>338752.69791629526</v>
      </c>
    </row>
    <row r="107" spans="6:33" x14ac:dyDescent="0.35">
      <c r="F107" s="15">
        <f t="shared" si="11"/>
        <v>1.5187997260273973</v>
      </c>
      <c r="G107" s="15">
        <v>554.36189999999999</v>
      </c>
      <c r="H107" s="15">
        <v>0.80400000000000005</v>
      </c>
      <c r="I107" s="15">
        <v>0.37116589956118873</v>
      </c>
      <c r="J107" s="15">
        <f t="shared" si="10"/>
        <v>0.17920992166101765</v>
      </c>
      <c r="K107" s="15">
        <v>97.495000000000005</v>
      </c>
      <c r="L107" s="15">
        <v>92.17</v>
      </c>
      <c r="M107" s="15">
        <v>95.106999999999999</v>
      </c>
      <c r="N107" s="15">
        <v>82.07</v>
      </c>
      <c r="O107" s="15">
        <v>81.466999999999999</v>
      </c>
      <c r="P107" s="15">
        <v>87.551000000000002</v>
      </c>
      <c r="Q107" s="15">
        <v>80.132000000000005</v>
      </c>
      <c r="R107" s="15">
        <v>84.055999999999997</v>
      </c>
      <c r="S107" s="15">
        <f t="shared" si="12"/>
        <v>19.055999999999997</v>
      </c>
      <c r="T107" s="15">
        <v>79.5</v>
      </c>
      <c r="U107" s="15">
        <v>79.5</v>
      </c>
      <c r="V107" s="15">
        <v>79.5</v>
      </c>
      <c r="W107" s="15">
        <v>79.5</v>
      </c>
      <c r="X107" s="15">
        <v>79.5</v>
      </c>
      <c r="Y107" s="15">
        <v>79.5</v>
      </c>
      <c r="Z107" s="15">
        <v>79.5</v>
      </c>
      <c r="AA107" s="15">
        <v>79.5</v>
      </c>
      <c r="AB107" s="15">
        <v>124.75</v>
      </c>
      <c r="AC107" s="18">
        <f t="shared" si="13"/>
        <v>1.4438657407407408E-3</v>
      </c>
      <c r="AD107" s="18">
        <f t="shared" si="14"/>
        <v>748.50000000000011</v>
      </c>
      <c r="AE107" s="18">
        <f t="shared" si="15"/>
        <v>3816</v>
      </c>
      <c r="AF107" s="18">
        <f t="shared" si="18"/>
        <v>154837.37231511925</v>
      </c>
      <c r="AG107" s="18">
        <f t="shared" si="18"/>
        <v>342568.69791629526</v>
      </c>
    </row>
    <row r="108" spans="6:33" x14ac:dyDescent="0.35">
      <c r="F108" s="15">
        <f t="shared" si="11"/>
        <v>1.5352380821917808</v>
      </c>
      <c r="G108" s="15">
        <v>560.36189999999999</v>
      </c>
      <c r="H108" s="15">
        <v>0.80640000000000001</v>
      </c>
      <c r="I108" s="15">
        <v>0.37518312260152953</v>
      </c>
      <c r="J108" s="15">
        <f t="shared" si="10"/>
        <v>0.18006526888323987</v>
      </c>
      <c r="K108" s="15">
        <v>97.213999999999999</v>
      </c>
      <c r="L108" s="15">
        <v>91.974000000000004</v>
      </c>
      <c r="M108" s="15">
        <v>94.847999999999999</v>
      </c>
      <c r="N108" s="15">
        <v>81.905000000000001</v>
      </c>
      <c r="O108" s="15">
        <v>81.325000000000003</v>
      </c>
      <c r="P108" s="15">
        <v>87.361000000000004</v>
      </c>
      <c r="Q108" s="15">
        <v>80.004999999999995</v>
      </c>
      <c r="R108" s="15">
        <v>83.896000000000001</v>
      </c>
      <c r="S108" s="15">
        <f t="shared" si="12"/>
        <v>18.896000000000001</v>
      </c>
      <c r="T108" s="15">
        <v>79.5</v>
      </c>
      <c r="U108" s="15">
        <v>79.5</v>
      </c>
      <c r="V108" s="15">
        <v>79.5</v>
      </c>
      <c r="W108" s="15">
        <v>79.5</v>
      </c>
      <c r="X108" s="15">
        <v>79.5</v>
      </c>
      <c r="Y108" s="15">
        <v>79.5</v>
      </c>
      <c r="Z108" s="15">
        <v>79.5</v>
      </c>
      <c r="AA108" s="15">
        <v>79.5</v>
      </c>
      <c r="AB108" s="15">
        <v>123.17</v>
      </c>
      <c r="AC108" s="18">
        <f t="shared" si="13"/>
        <v>1.4255787037037036E-3</v>
      </c>
      <c r="AD108" s="18">
        <f t="shared" si="14"/>
        <v>739.0200000000001</v>
      </c>
      <c r="AE108" s="18">
        <f t="shared" si="15"/>
        <v>3816</v>
      </c>
      <c r="AF108" s="18">
        <f t="shared" si="18"/>
        <v>155576.39231511924</v>
      </c>
      <c r="AG108" s="18">
        <f t="shared" si="18"/>
        <v>346384.69791629526</v>
      </c>
    </row>
    <row r="109" spans="6:33" x14ac:dyDescent="0.35">
      <c r="F109" s="15">
        <f t="shared" si="11"/>
        <v>1.5516764383561643</v>
      </c>
      <c r="G109" s="15">
        <v>566.36189999999999</v>
      </c>
      <c r="H109" s="15">
        <v>0.80879999999999996</v>
      </c>
      <c r="I109" s="15">
        <v>0.37920034564187038</v>
      </c>
      <c r="J109" s="15">
        <f t="shared" si="10"/>
        <v>0.18090992166101763</v>
      </c>
      <c r="K109" s="15">
        <v>96.936999999999998</v>
      </c>
      <c r="L109" s="15">
        <v>91.78</v>
      </c>
      <c r="M109" s="15">
        <v>94.594999999999999</v>
      </c>
      <c r="N109" s="15">
        <v>81.745000000000005</v>
      </c>
      <c r="O109" s="15">
        <v>81.186000000000007</v>
      </c>
      <c r="P109" s="15">
        <v>87.174000000000007</v>
      </c>
      <c r="Q109" s="15">
        <v>79.881</v>
      </c>
      <c r="R109" s="15">
        <v>83.74</v>
      </c>
      <c r="S109" s="15">
        <f t="shared" si="12"/>
        <v>18.739999999999995</v>
      </c>
      <c r="T109" s="15">
        <v>79.5</v>
      </c>
      <c r="U109" s="15">
        <v>79.5</v>
      </c>
      <c r="V109" s="15">
        <v>79.5</v>
      </c>
      <c r="W109" s="15">
        <v>79.5</v>
      </c>
      <c r="X109" s="15">
        <v>79.5</v>
      </c>
      <c r="Y109" s="15">
        <v>79.5</v>
      </c>
      <c r="Z109" s="15">
        <v>79.5</v>
      </c>
      <c r="AA109" s="15">
        <v>79.5</v>
      </c>
      <c r="AB109" s="15">
        <v>121.63</v>
      </c>
      <c r="AC109" s="18">
        <f t="shared" si="13"/>
        <v>1.4077546296296297E-3</v>
      </c>
      <c r="AD109" s="18">
        <f t="shared" si="14"/>
        <v>729.78000000000009</v>
      </c>
      <c r="AE109" s="18">
        <f t="shared" si="15"/>
        <v>3816</v>
      </c>
      <c r="AF109" s="18">
        <f t="shared" si="18"/>
        <v>156306.17231511924</v>
      </c>
      <c r="AG109" s="18">
        <f t="shared" si="18"/>
        <v>350200.69791629526</v>
      </c>
    </row>
    <row r="110" spans="6:33" x14ac:dyDescent="0.35">
      <c r="F110" s="15">
        <f t="shared" si="11"/>
        <v>1.568114794520548</v>
      </c>
      <c r="G110" s="15">
        <v>572.36189999999999</v>
      </c>
      <c r="H110" s="15">
        <v>0.81120000000000003</v>
      </c>
      <c r="I110" s="15">
        <v>0.3832175686822113</v>
      </c>
      <c r="J110" s="15">
        <f t="shared" si="10"/>
        <v>0.18174429666101763</v>
      </c>
      <c r="K110" s="15">
        <v>96.668000000000006</v>
      </c>
      <c r="L110" s="15">
        <v>91.588999999999999</v>
      </c>
      <c r="M110" s="15">
        <v>94.349000000000004</v>
      </c>
      <c r="N110" s="15">
        <v>81.588999999999999</v>
      </c>
      <c r="O110" s="15">
        <v>81.051000000000002</v>
      </c>
      <c r="P110" s="15">
        <v>86.992999999999995</v>
      </c>
      <c r="Q110" s="15">
        <v>79.760000000000005</v>
      </c>
      <c r="R110" s="15">
        <v>83.587000000000003</v>
      </c>
      <c r="S110" s="15">
        <f t="shared" si="12"/>
        <v>18.587000000000003</v>
      </c>
      <c r="T110" s="15">
        <v>79.5</v>
      </c>
      <c r="U110" s="15">
        <v>79.5</v>
      </c>
      <c r="V110" s="15">
        <v>79.5</v>
      </c>
      <c r="W110" s="15">
        <v>79.5</v>
      </c>
      <c r="X110" s="15">
        <v>79.5</v>
      </c>
      <c r="Y110" s="15">
        <v>79.5</v>
      </c>
      <c r="Z110" s="15">
        <v>79.5</v>
      </c>
      <c r="AA110" s="15">
        <v>79.5</v>
      </c>
      <c r="AB110" s="15">
        <v>120.15</v>
      </c>
      <c r="AC110" s="18">
        <f t="shared" si="13"/>
        <v>1.3906250000000002E-3</v>
      </c>
      <c r="AD110" s="18">
        <f t="shared" si="14"/>
        <v>720.90000000000009</v>
      </c>
      <c r="AE110" s="18">
        <f t="shared" si="15"/>
        <v>3816</v>
      </c>
      <c r="AF110" s="18">
        <f t="shared" si="18"/>
        <v>157027.07231511924</v>
      </c>
      <c r="AG110" s="18">
        <f t="shared" si="18"/>
        <v>354016.69791629526</v>
      </c>
    </row>
    <row r="111" spans="6:33" x14ac:dyDescent="0.35">
      <c r="F111" s="15">
        <f t="shared" si="11"/>
        <v>1.5845531506849315</v>
      </c>
      <c r="G111" s="15">
        <v>578.36189999999999</v>
      </c>
      <c r="H111" s="15">
        <v>0.81340000000000001</v>
      </c>
      <c r="I111" s="15">
        <v>0.3872347917225521</v>
      </c>
      <c r="J111" s="15">
        <f t="shared" si="10"/>
        <v>0.18256867166101765</v>
      </c>
      <c r="K111" s="15">
        <v>96.406999999999996</v>
      </c>
      <c r="L111" s="15">
        <v>91.402000000000001</v>
      </c>
      <c r="M111" s="15">
        <v>94.111000000000004</v>
      </c>
      <c r="N111" s="15">
        <v>81.438000000000002</v>
      </c>
      <c r="O111" s="15">
        <v>80.918000000000006</v>
      </c>
      <c r="P111" s="15">
        <v>86.816000000000003</v>
      </c>
      <c r="Q111" s="15">
        <v>79.643000000000001</v>
      </c>
      <c r="R111" s="15">
        <v>83.438000000000002</v>
      </c>
      <c r="S111" s="15">
        <f t="shared" si="12"/>
        <v>18.438000000000002</v>
      </c>
      <c r="T111" s="15">
        <v>79.5</v>
      </c>
      <c r="U111" s="15">
        <v>79.5</v>
      </c>
      <c r="V111" s="15">
        <v>79.5</v>
      </c>
      <c r="W111" s="15">
        <v>79.5</v>
      </c>
      <c r="X111" s="15">
        <v>79.5</v>
      </c>
      <c r="Y111" s="15">
        <v>79.5</v>
      </c>
      <c r="Z111" s="15">
        <v>79.5</v>
      </c>
      <c r="AA111" s="15">
        <v>79.5</v>
      </c>
      <c r="AB111" s="15">
        <v>118.71</v>
      </c>
      <c r="AC111" s="18">
        <f t="shared" si="13"/>
        <v>1.3739583333333334E-3</v>
      </c>
      <c r="AD111" s="18">
        <f t="shared" si="14"/>
        <v>712.2600000000001</v>
      </c>
      <c r="AE111" s="18">
        <f t="shared" si="15"/>
        <v>3816</v>
      </c>
      <c r="AF111" s="18">
        <f t="shared" si="18"/>
        <v>157739.33231511925</v>
      </c>
      <c r="AG111" s="18">
        <f t="shared" si="18"/>
        <v>357832.69791629526</v>
      </c>
    </row>
    <row r="112" spans="6:33" x14ac:dyDescent="0.35">
      <c r="F112" s="15">
        <f t="shared" si="11"/>
        <v>1.600991506849315</v>
      </c>
      <c r="G112" s="15">
        <v>584.36189999999999</v>
      </c>
      <c r="H112" s="15">
        <v>0.81559999999999999</v>
      </c>
      <c r="I112" s="15">
        <v>0.39125201476289295</v>
      </c>
      <c r="J112" s="15">
        <f t="shared" si="10"/>
        <v>0.1833833244387954</v>
      </c>
      <c r="K112" s="15">
        <v>96.153000000000006</v>
      </c>
      <c r="L112" s="15">
        <v>91.216999999999999</v>
      </c>
      <c r="M112" s="15">
        <v>93.878</v>
      </c>
      <c r="N112" s="15">
        <v>81.292000000000002</v>
      </c>
      <c r="O112" s="15">
        <v>80.789000000000001</v>
      </c>
      <c r="P112" s="15">
        <v>86.644000000000005</v>
      </c>
      <c r="Q112" s="15">
        <v>79.528999999999996</v>
      </c>
      <c r="R112" s="15">
        <v>83.293000000000006</v>
      </c>
      <c r="S112" s="15">
        <f t="shared" si="12"/>
        <v>18.293000000000006</v>
      </c>
      <c r="T112" s="15">
        <v>79.5</v>
      </c>
      <c r="U112" s="15">
        <v>79.5</v>
      </c>
      <c r="V112" s="15">
        <v>79.5</v>
      </c>
      <c r="W112" s="15">
        <v>79.5</v>
      </c>
      <c r="X112" s="15">
        <v>79.5</v>
      </c>
      <c r="Y112" s="15">
        <v>79.5</v>
      </c>
      <c r="Z112" s="15">
        <v>79.5</v>
      </c>
      <c r="AA112" s="15">
        <v>79.5</v>
      </c>
      <c r="AB112" s="15">
        <v>117.31</v>
      </c>
      <c r="AC112" s="18">
        <f t="shared" si="13"/>
        <v>1.3577546296296298E-3</v>
      </c>
      <c r="AD112" s="18">
        <f t="shared" si="14"/>
        <v>703.86</v>
      </c>
      <c r="AE112" s="18">
        <f t="shared" si="15"/>
        <v>3816</v>
      </c>
      <c r="AF112" s="18">
        <f t="shared" si="18"/>
        <v>158443.19231511923</v>
      </c>
      <c r="AG112" s="18">
        <f t="shared" si="18"/>
        <v>361648.69791629526</v>
      </c>
    </row>
    <row r="113" spans="6:33" x14ac:dyDescent="0.35">
      <c r="F113" s="15">
        <f t="shared" si="11"/>
        <v>1.6174298630136985</v>
      </c>
      <c r="G113" s="15">
        <v>590.36189999999999</v>
      </c>
      <c r="H113" s="15">
        <v>0.81779999999999997</v>
      </c>
      <c r="I113" s="15">
        <v>0.39526923780323381</v>
      </c>
      <c r="J113" s="15">
        <f t="shared" si="10"/>
        <v>0.18418853277212877</v>
      </c>
      <c r="K113" s="15">
        <v>95.903999999999996</v>
      </c>
      <c r="L113" s="15">
        <v>91.034999999999997</v>
      </c>
      <c r="M113" s="15">
        <v>93.650999999999996</v>
      </c>
      <c r="N113" s="15">
        <v>81.149000000000001</v>
      </c>
      <c r="O113" s="15">
        <v>80.662000000000006</v>
      </c>
      <c r="P113" s="15">
        <v>86.475999999999999</v>
      </c>
      <c r="Q113" s="15">
        <v>79.417000000000002</v>
      </c>
      <c r="R113" s="15">
        <v>83.15</v>
      </c>
      <c r="S113" s="15">
        <f t="shared" si="12"/>
        <v>18.150000000000006</v>
      </c>
      <c r="T113" s="15">
        <v>79.5</v>
      </c>
      <c r="U113" s="15">
        <v>79.5</v>
      </c>
      <c r="V113" s="15">
        <v>79.5</v>
      </c>
      <c r="W113" s="15">
        <v>79.5</v>
      </c>
      <c r="X113" s="15">
        <v>79.5</v>
      </c>
      <c r="Y113" s="15">
        <v>79.5</v>
      </c>
      <c r="Z113" s="15">
        <v>79.5</v>
      </c>
      <c r="AA113" s="15">
        <v>79.5</v>
      </c>
      <c r="AB113" s="15">
        <v>115.95</v>
      </c>
      <c r="AC113" s="18">
        <f t="shared" si="13"/>
        <v>1.3420138888888889E-3</v>
      </c>
      <c r="AD113" s="18">
        <f t="shared" si="14"/>
        <v>695.69999999999993</v>
      </c>
      <c r="AE113" s="18">
        <f t="shared" si="15"/>
        <v>3816</v>
      </c>
      <c r="AF113" s="18">
        <f t="shared" si="18"/>
        <v>159138.89231511924</v>
      </c>
      <c r="AG113" s="18">
        <f t="shared" si="18"/>
        <v>365464.69791629526</v>
      </c>
    </row>
    <row r="114" spans="6:33" x14ac:dyDescent="0.35">
      <c r="F114" s="15">
        <f t="shared" si="11"/>
        <v>1.6338682191780822</v>
      </c>
      <c r="G114" s="15">
        <v>596.36189999999999</v>
      </c>
      <c r="H114" s="15">
        <v>0.81979999999999997</v>
      </c>
      <c r="I114" s="15">
        <v>0.39928646084357466</v>
      </c>
      <c r="J114" s="15">
        <f t="shared" si="10"/>
        <v>0.18498464388323987</v>
      </c>
      <c r="K114" s="15">
        <v>95.661000000000001</v>
      </c>
      <c r="L114" s="15">
        <v>90.856999999999999</v>
      </c>
      <c r="M114" s="15">
        <v>93.43</v>
      </c>
      <c r="N114" s="15">
        <v>81.010999999999996</v>
      </c>
      <c r="O114" s="15">
        <v>80.537999999999997</v>
      </c>
      <c r="P114" s="15">
        <v>86.311999999999998</v>
      </c>
      <c r="Q114" s="15">
        <v>79.308000000000007</v>
      </c>
      <c r="R114" s="15">
        <v>83.010999999999996</v>
      </c>
      <c r="S114" s="15">
        <f t="shared" si="12"/>
        <v>18.010999999999996</v>
      </c>
      <c r="T114" s="15">
        <v>79.5</v>
      </c>
      <c r="U114" s="15">
        <v>79.5</v>
      </c>
      <c r="V114" s="15">
        <v>79.5</v>
      </c>
      <c r="W114" s="15">
        <v>79.5</v>
      </c>
      <c r="X114" s="15">
        <v>79.5</v>
      </c>
      <c r="Y114" s="15">
        <v>79.5</v>
      </c>
      <c r="Z114" s="15">
        <v>79.5</v>
      </c>
      <c r="AA114" s="15">
        <v>79.5</v>
      </c>
      <c r="AB114" s="15">
        <v>114.64</v>
      </c>
      <c r="AC114" s="18">
        <f t="shared" si="13"/>
        <v>1.3268518518518518E-3</v>
      </c>
      <c r="AD114" s="18">
        <f t="shared" si="14"/>
        <v>687.84</v>
      </c>
      <c r="AE114" s="18">
        <f t="shared" si="15"/>
        <v>3816</v>
      </c>
      <c r="AF114" s="18">
        <f t="shared" si="18"/>
        <v>159826.73231511924</v>
      </c>
      <c r="AG114" s="18">
        <f t="shared" si="18"/>
        <v>369280.69791629526</v>
      </c>
    </row>
    <row r="115" spans="6:33" x14ac:dyDescent="0.35">
      <c r="F115" s="15">
        <f t="shared" si="11"/>
        <v>1.6503065753424657</v>
      </c>
      <c r="G115" s="15">
        <v>602.36189999999999</v>
      </c>
      <c r="H115" s="15">
        <v>0.82179999999999997</v>
      </c>
      <c r="I115" s="15">
        <v>0.40330368388391552</v>
      </c>
      <c r="J115" s="15">
        <f t="shared" si="10"/>
        <v>0.18577186610546209</v>
      </c>
      <c r="K115" s="15">
        <v>95.424999999999997</v>
      </c>
      <c r="L115" s="15">
        <v>90.680999999999997</v>
      </c>
      <c r="M115" s="15">
        <v>93.213999999999999</v>
      </c>
      <c r="N115" s="15">
        <v>80.876999999999995</v>
      </c>
      <c r="O115" s="15">
        <v>80.415999999999997</v>
      </c>
      <c r="P115" s="15">
        <v>86.152000000000001</v>
      </c>
      <c r="Q115" s="15">
        <v>79.201999999999998</v>
      </c>
      <c r="R115" s="15">
        <v>82.875</v>
      </c>
      <c r="S115" s="15">
        <f t="shared" si="12"/>
        <v>17.875</v>
      </c>
      <c r="T115" s="15">
        <v>79.5</v>
      </c>
      <c r="U115" s="15">
        <v>79.5</v>
      </c>
      <c r="V115" s="15">
        <v>79.5</v>
      </c>
      <c r="W115" s="15">
        <v>79.5</v>
      </c>
      <c r="X115" s="15">
        <v>79.5</v>
      </c>
      <c r="Y115" s="15">
        <v>79.5</v>
      </c>
      <c r="Z115" s="15">
        <v>79.5</v>
      </c>
      <c r="AA115" s="15">
        <v>79.5</v>
      </c>
      <c r="AB115" s="15">
        <v>113.36</v>
      </c>
      <c r="AC115" s="18">
        <f t="shared" si="13"/>
        <v>1.3120370370370371E-3</v>
      </c>
      <c r="AD115" s="18">
        <f t="shared" si="14"/>
        <v>680.16000000000008</v>
      </c>
      <c r="AE115" s="18">
        <f t="shared" si="15"/>
        <v>3816</v>
      </c>
      <c r="AF115" s="18">
        <f t="shared" si="18"/>
        <v>160506.89231511924</v>
      </c>
      <c r="AG115" s="18">
        <f t="shared" si="18"/>
        <v>373096.69791629526</v>
      </c>
    </row>
    <row r="116" spans="6:33" x14ac:dyDescent="0.35">
      <c r="F116" s="15">
        <f t="shared" si="11"/>
        <v>1.6667449315068492</v>
      </c>
      <c r="G116" s="15">
        <v>608.36189999999999</v>
      </c>
      <c r="H116" s="15">
        <v>0.82379999999999998</v>
      </c>
      <c r="I116" s="15">
        <v>0.40732090692425638</v>
      </c>
      <c r="J116" s="15">
        <f t="shared" si="10"/>
        <v>0.1865504772165732</v>
      </c>
      <c r="K116" s="15">
        <v>95.194000000000003</v>
      </c>
      <c r="L116" s="15">
        <v>90.507999999999996</v>
      </c>
      <c r="M116" s="15">
        <v>93.003</v>
      </c>
      <c r="N116" s="15">
        <v>80.745999999999995</v>
      </c>
      <c r="O116" s="15">
        <v>80.296999999999997</v>
      </c>
      <c r="P116" s="15">
        <v>85.995000000000005</v>
      </c>
      <c r="Q116" s="15">
        <v>79.097999999999999</v>
      </c>
      <c r="R116" s="15">
        <v>82.741</v>
      </c>
      <c r="S116" s="15">
        <f t="shared" si="12"/>
        <v>17.741</v>
      </c>
      <c r="T116" s="15">
        <v>79.5</v>
      </c>
      <c r="U116" s="15">
        <v>79.5</v>
      </c>
      <c r="V116" s="15">
        <v>79.5</v>
      </c>
      <c r="W116" s="15">
        <v>79.5</v>
      </c>
      <c r="X116" s="15">
        <v>79.5</v>
      </c>
      <c r="Y116" s="15">
        <v>79.5</v>
      </c>
      <c r="Z116" s="15">
        <v>79.5</v>
      </c>
      <c r="AA116" s="15">
        <v>79.5</v>
      </c>
      <c r="AB116" s="15">
        <v>112.12</v>
      </c>
      <c r="AC116" s="18">
        <f t="shared" si="13"/>
        <v>1.2976851851851851E-3</v>
      </c>
      <c r="AD116" s="18">
        <f t="shared" si="14"/>
        <v>672.72</v>
      </c>
      <c r="AE116" s="18">
        <f t="shared" si="15"/>
        <v>3816</v>
      </c>
      <c r="AF116" s="18">
        <f t="shared" si="18"/>
        <v>161179.61231511924</v>
      </c>
      <c r="AG116" s="18">
        <f t="shared" si="18"/>
        <v>376912.69791629526</v>
      </c>
    </row>
    <row r="117" spans="6:33" x14ac:dyDescent="0.35">
      <c r="F117" s="15">
        <f t="shared" si="11"/>
        <v>1.6831832876712329</v>
      </c>
      <c r="G117" s="15">
        <v>614.36189999999999</v>
      </c>
      <c r="H117" s="15">
        <v>0.82569999999999999</v>
      </c>
      <c r="I117" s="15">
        <v>0.41133812996459723</v>
      </c>
      <c r="J117" s="15">
        <f t="shared" si="10"/>
        <v>0.18732061610546208</v>
      </c>
      <c r="K117" s="15">
        <v>94.966999999999999</v>
      </c>
      <c r="L117" s="15">
        <v>90.335999999999999</v>
      </c>
      <c r="M117" s="15">
        <v>92.796999999999997</v>
      </c>
      <c r="N117" s="15">
        <v>80.617999999999995</v>
      </c>
      <c r="O117" s="15">
        <v>80.179000000000002</v>
      </c>
      <c r="P117" s="15">
        <v>85.841999999999999</v>
      </c>
      <c r="Q117" s="15">
        <v>78.995999999999995</v>
      </c>
      <c r="R117" s="15">
        <v>82.61</v>
      </c>
      <c r="S117" s="15">
        <f t="shared" si="12"/>
        <v>17.61</v>
      </c>
      <c r="T117" s="15">
        <v>79.5</v>
      </c>
      <c r="U117" s="15">
        <v>79.5</v>
      </c>
      <c r="V117" s="15">
        <v>79.5</v>
      </c>
      <c r="W117" s="15">
        <v>79.5</v>
      </c>
      <c r="X117" s="15">
        <v>79.5</v>
      </c>
      <c r="Y117" s="15">
        <v>79.5</v>
      </c>
      <c r="Z117" s="15">
        <v>79.5</v>
      </c>
      <c r="AA117" s="15">
        <v>79.5</v>
      </c>
      <c r="AB117" s="15">
        <v>110.9</v>
      </c>
      <c r="AC117" s="18">
        <f t="shared" si="13"/>
        <v>1.2835648148148149E-3</v>
      </c>
      <c r="AD117" s="18">
        <f t="shared" si="14"/>
        <v>665.40000000000009</v>
      </c>
      <c r="AE117" s="18">
        <f t="shared" si="15"/>
        <v>3816</v>
      </c>
      <c r="AF117" s="18">
        <f t="shared" si="18"/>
        <v>161845.01231511924</v>
      </c>
      <c r="AG117" s="18">
        <f t="shared" si="18"/>
        <v>380728.69791629526</v>
      </c>
    </row>
    <row r="118" spans="6:33" x14ac:dyDescent="0.35">
      <c r="F118" s="15">
        <f t="shared" si="11"/>
        <v>1.6996216438356164</v>
      </c>
      <c r="G118" s="15">
        <v>620.36189999999999</v>
      </c>
      <c r="H118" s="15">
        <v>0.8276</v>
      </c>
      <c r="I118" s="15">
        <v>0.41535535300493809</v>
      </c>
      <c r="J118" s="15">
        <f t="shared" si="10"/>
        <v>0.1880824911054621</v>
      </c>
      <c r="K118" s="15">
        <v>94.745000000000005</v>
      </c>
      <c r="L118" s="15">
        <v>90.167000000000002</v>
      </c>
      <c r="M118" s="15">
        <v>92.593999999999994</v>
      </c>
      <c r="N118" s="15">
        <v>80.492999999999995</v>
      </c>
      <c r="O118" s="15">
        <v>80.063999999999993</v>
      </c>
      <c r="P118" s="15">
        <v>85.691999999999993</v>
      </c>
      <c r="Q118" s="15">
        <v>78.896000000000001</v>
      </c>
      <c r="R118" s="15">
        <v>82.480999999999995</v>
      </c>
      <c r="S118" s="15">
        <f t="shared" si="12"/>
        <v>17.480999999999995</v>
      </c>
      <c r="T118" s="15">
        <v>79.5</v>
      </c>
      <c r="U118" s="15">
        <v>79.5</v>
      </c>
      <c r="V118" s="15">
        <v>79.5</v>
      </c>
      <c r="W118" s="15">
        <v>79.5</v>
      </c>
      <c r="X118" s="15">
        <v>79.5</v>
      </c>
      <c r="Y118" s="15">
        <v>79.5</v>
      </c>
      <c r="Z118" s="15">
        <v>79.5</v>
      </c>
      <c r="AA118" s="15">
        <v>79.5</v>
      </c>
      <c r="AB118" s="15">
        <v>109.71</v>
      </c>
      <c r="AC118" s="18">
        <f t="shared" si="13"/>
        <v>1.2697916666666667E-3</v>
      </c>
      <c r="AD118" s="18">
        <f t="shared" si="14"/>
        <v>658.26</v>
      </c>
      <c r="AE118" s="18">
        <f t="shared" si="15"/>
        <v>3816</v>
      </c>
      <c r="AF118" s="18">
        <f t="shared" si="18"/>
        <v>162503.27231511925</v>
      </c>
      <c r="AG118" s="18">
        <f t="shared" si="18"/>
        <v>384544.69791629526</v>
      </c>
    </row>
    <row r="119" spans="6:33" x14ac:dyDescent="0.35">
      <c r="F119" s="15">
        <f t="shared" si="11"/>
        <v>1.7160599999999999</v>
      </c>
      <c r="G119" s="15">
        <v>626.36189999999999</v>
      </c>
      <c r="H119" s="15">
        <v>0.82940000000000003</v>
      </c>
      <c r="I119" s="15">
        <v>0.41937257604527889</v>
      </c>
      <c r="J119" s="15">
        <f t="shared" si="10"/>
        <v>0.18883631054990652</v>
      </c>
      <c r="K119" s="15">
        <v>94.528999999999996</v>
      </c>
      <c r="L119" s="15">
        <v>90</v>
      </c>
      <c r="M119" s="15">
        <v>92.397999999999996</v>
      </c>
      <c r="N119" s="15">
        <v>80.372</v>
      </c>
      <c r="O119" s="15">
        <v>79.951999999999998</v>
      </c>
      <c r="P119" s="15">
        <v>85.545000000000002</v>
      </c>
      <c r="Q119" s="15">
        <v>78.799000000000007</v>
      </c>
      <c r="R119" s="15">
        <v>82.355999999999995</v>
      </c>
      <c r="S119" s="15">
        <f t="shared" si="12"/>
        <v>17.355999999999995</v>
      </c>
      <c r="T119" s="15">
        <v>79.5</v>
      </c>
      <c r="U119" s="15">
        <v>79.5</v>
      </c>
      <c r="V119" s="15">
        <v>79.5</v>
      </c>
      <c r="W119" s="15">
        <v>79.5</v>
      </c>
      <c r="X119" s="15">
        <v>79.5</v>
      </c>
      <c r="Y119" s="15">
        <v>79.5</v>
      </c>
      <c r="Z119" s="15">
        <v>79.5</v>
      </c>
      <c r="AA119" s="15">
        <v>79.5</v>
      </c>
      <c r="AB119" s="15">
        <v>108.55</v>
      </c>
      <c r="AC119" s="18">
        <f t="shared" si="13"/>
        <v>1.2563657407407406E-3</v>
      </c>
      <c r="AD119" s="18">
        <f t="shared" si="14"/>
        <v>651.29999999999995</v>
      </c>
      <c r="AE119" s="18">
        <f t="shared" si="15"/>
        <v>3816</v>
      </c>
      <c r="AF119" s="18">
        <f t="shared" si="18"/>
        <v>163154.57231511924</v>
      </c>
      <c r="AG119" s="18">
        <f t="shared" si="18"/>
        <v>388360.69791629526</v>
      </c>
    </row>
    <row r="120" spans="6:33" x14ac:dyDescent="0.35">
      <c r="F120" s="15">
        <f t="shared" si="11"/>
        <v>1.7324983561643836</v>
      </c>
      <c r="G120" s="15">
        <v>632.36189999999999</v>
      </c>
      <c r="H120" s="15">
        <v>0.83120000000000005</v>
      </c>
      <c r="I120" s="15">
        <v>0.4233897990856198</v>
      </c>
      <c r="J120" s="15">
        <f t="shared" si="10"/>
        <v>0.18958228277212874</v>
      </c>
      <c r="K120" s="15">
        <v>94.316000000000003</v>
      </c>
      <c r="L120" s="15">
        <v>89.835999999999999</v>
      </c>
      <c r="M120" s="15">
        <v>92.203999999999994</v>
      </c>
      <c r="N120" s="15">
        <v>80.253</v>
      </c>
      <c r="O120" s="15">
        <v>79.840999999999994</v>
      </c>
      <c r="P120" s="15">
        <v>85.400999999999996</v>
      </c>
      <c r="Q120" s="15">
        <v>78.703999999999994</v>
      </c>
      <c r="R120" s="15">
        <v>82.231999999999999</v>
      </c>
      <c r="S120" s="15">
        <f t="shared" si="12"/>
        <v>17.231999999999999</v>
      </c>
      <c r="T120" s="15">
        <v>79.5</v>
      </c>
      <c r="U120" s="15">
        <v>79.5</v>
      </c>
      <c r="V120" s="15">
        <v>79.5</v>
      </c>
      <c r="W120" s="15">
        <v>79.5</v>
      </c>
      <c r="X120" s="15">
        <v>79.5</v>
      </c>
      <c r="Y120" s="15">
        <v>79.5</v>
      </c>
      <c r="Z120" s="15">
        <v>79.5</v>
      </c>
      <c r="AA120" s="15">
        <v>79.5</v>
      </c>
      <c r="AB120" s="15">
        <v>107.42</v>
      </c>
      <c r="AC120" s="18">
        <f t="shared" si="13"/>
        <v>1.2432870370370371E-3</v>
      </c>
      <c r="AD120" s="18">
        <f t="shared" si="14"/>
        <v>644.52</v>
      </c>
      <c r="AE120" s="18">
        <f t="shared" si="15"/>
        <v>3816</v>
      </c>
      <c r="AF120" s="18">
        <f t="shared" ref="AF120:AG135" si="19">+AF119+AD120</f>
        <v>163799.09231511923</v>
      </c>
      <c r="AG120" s="18">
        <f t="shared" si="19"/>
        <v>392176.69791629526</v>
      </c>
    </row>
    <row r="121" spans="6:33" x14ac:dyDescent="0.35">
      <c r="F121" s="15">
        <f t="shared" si="11"/>
        <v>1.7489367123287671</v>
      </c>
      <c r="G121" s="15">
        <v>638.36189999999999</v>
      </c>
      <c r="H121" s="15">
        <v>0.83289999999999997</v>
      </c>
      <c r="I121" s="15">
        <v>0.42740702212596066</v>
      </c>
      <c r="J121" s="15">
        <f t="shared" si="10"/>
        <v>0.19032054666101761</v>
      </c>
      <c r="K121" s="15">
        <v>94.108000000000004</v>
      </c>
      <c r="L121" s="15">
        <v>89.674000000000007</v>
      </c>
      <c r="M121" s="15">
        <v>92.015000000000001</v>
      </c>
      <c r="N121" s="15">
        <v>80.137</v>
      </c>
      <c r="O121" s="15">
        <v>79.731999999999999</v>
      </c>
      <c r="P121" s="15">
        <v>85.26</v>
      </c>
      <c r="Q121" s="15">
        <v>78.611000000000004</v>
      </c>
      <c r="R121" s="15">
        <v>82.111000000000004</v>
      </c>
      <c r="S121" s="15">
        <f t="shared" si="12"/>
        <v>17.111000000000004</v>
      </c>
      <c r="T121" s="15">
        <v>79.5</v>
      </c>
      <c r="U121" s="15">
        <v>79.5</v>
      </c>
      <c r="V121" s="15">
        <v>79.5</v>
      </c>
      <c r="W121" s="15">
        <v>79.5</v>
      </c>
      <c r="X121" s="15">
        <v>79.5</v>
      </c>
      <c r="Y121" s="15">
        <v>79.5</v>
      </c>
      <c r="Z121" s="15">
        <v>79.5</v>
      </c>
      <c r="AA121" s="15">
        <v>79.5</v>
      </c>
      <c r="AB121" s="15">
        <v>106.31</v>
      </c>
      <c r="AC121" s="18">
        <f t="shared" si="13"/>
        <v>1.2304398148148149E-3</v>
      </c>
      <c r="AD121" s="18">
        <f t="shared" si="14"/>
        <v>637.86</v>
      </c>
      <c r="AE121" s="18">
        <f t="shared" si="15"/>
        <v>3816</v>
      </c>
      <c r="AF121" s="18">
        <f t="shared" si="19"/>
        <v>164436.95231511921</v>
      </c>
      <c r="AG121" s="18">
        <f t="shared" si="19"/>
        <v>395992.69791629526</v>
      </c>
    </row>
    <row r="122" spans="6:33" x14ac:dyDescent="0.35">
      <c r="F122" s="15">
        <f t="shared" si="11"/>
        <v>1.7653750684931506</v>
      </c>
      <c r="G122" s="15">
        <v>644.36189999999999</v>
      </c>
      <c r="H122" s="15">
        <v>0.83460000000000001</v>
      </c>
      <c r="I122" s="15">
        <v>0.43142424516630146</v>
      </c>
      <c r="J122" s="15">
        <f t="shared" si="10"/>
        <v>0.19105131054990651</v>
      </c>
      <c r="K122" s="15">
        <v>93.905000000000001</v>
      </c>
      <c r="L122" s="15">
        <v>89.515000000000001</v>
      </c>
      <c r="M122" s="15">
        <v>91.83</v>
      </c>
      <c r="N122" s="15">
        <v>80.024000000000001</v>
      </c>
      <c r="O122" s="15">
        <v>79.626000000000005</v>
      </c>
      <c r="P122" s="15">
        <v>85.122</v>
      </c>
      <c r="Q122" s="15">
        <v>78.52</v>
      </c>
      <c r="R122" s="15">
        <v>81.992999999999995</v>
      </c>
      <c r="S122" s="15">
        <f t="shared" si="12"/>
        <v>16.992999999999995</v>
      </c>
      <c r="T122" s="15">
        <v>79.5</v>
      </c>
      <c r="U122" s="15">
        <v>79.5</v>
      </c>
      <c r="V122" s="15">
        <v>79.5</v>
      </c>
      <c r="W122" s="15">
        <v>79.5</v>
      </c>
      <c r="X122" s="15">
        <v>79.5</v>
      </c>
      <c r="Y122" s="15">
        <v>79.5</v>
      </c>
      <c r="Z122" s="15">
        <v>79.5</v>
      </c>
      <c r="AA122" s="15">
        <v>79.5</v>
      </c>
      <c r="AB122" s="15">
        <v>105.23</v>
      </c>
      <c r="AC122" s="18">
        <f t="shared" si="13"/>
        <v>1.2179398148148149E-3</v>
      </c>
      <c r="AD122" s="18">
        <f t="shared" si="14"/>
        <v>631.38000000000011</v>
      </c>
      <c r="AE122" s="18">
        <f t="shared" si="15"/>
        <v>3816</v>
      </c>
      <c r="AF122" s="18">
        <f t="shared" si="19"/>
        <v>165068.33231511922</v>
      </c>
      <c r="AG122" s="18">
        <f t="shared" si="19"/>
        <v>399808.69791629526</v>
      </c>
    </row>
    <row r="123" spans="6:33" x14ac:dyDescent="0.35">
      <c r="F123" s="15">
        <f t="shared" si="11"/>
        <v>1.7818134246575341</v>
      </c>
      <c r="G123" s="15">
        <v>650.36189999999999</v>
      </c>
      <c r="H123" s="15">
        <v>0.83630000000000004</v>
      </c>
      <c r="I123" s="15">
        <v>0.43544146820664231</v>
      </c>
      <c r="J123" s="15">
        <f t="shared" si="10"/>
        <v>0.19177471332768425</v>
      </c>
      <c r="K123" s="15">
        <v>93.703999999999994</v>
      </c>
      <c r="L123" s="15">
        <v>89.356999999999999</v>
      </c>
      <c r="M123" s="15">
        <v>91.647999999999996</v>
      </c>
      <c r="N123" s="15">
        <v>79.912999999999997</v>
      </c>
      <c r="O123" s="15">
        <v>79.52</v>
      </c>
      <c r="P123" s="15">
        <v>84.986000000000004</v>
      </c>
      <c r="Q123" s="15">
        <v>78.430000000000007</v>
      </c>
      <c r="R123" s="15">
        <v>81.875</v>
      </c>
      <c r="S123" s="15">
        <f t="shared" si="12"/>
        <v>16.875</v>
      </c>
      <c r="T123" s="15">
        <v>79.5</v>
      </c>
      <c r="U123" s="15">
        <v>79.5</v>
      </c>
      <c r="V123" s="15">
        <v>79.5</v>
      </c>
      <c r="W123" s="15">
        <v>79.5</v>
      </c>
      <c r="X123" s="15">
        <v>79.5</v>
      </c>
      <c r="Y123" s="15">
        <v>79.5</v>
      </c>
      <c r="Z123" s="15">
        <v>79.5</v>
      </c>
      <c r="AA123" s="15">
        <v>79.5</v>
      </c>
      <c r="AB123" s="15">
        <v>104.17</v>
      </c>
      <c r="AC123" s="18">
        <f t="shared" si="13"/>
        <v>1.2056712962962963E-3</v>
      </c>
      <c r="AD123" s="18">
        <f t="shared" si="14"/>
        <v>625.02</v>
      </c>
      <c r="AE123" s="18">
        <f t="shared" si="15"/>
        <v>3816</v>
      </c>
      <c r="AF123" s="18">
        <f t="shared" si="19"/>
        <v>165693.35231511921</v>
      </c>
      <c r="AG123" s="18">
        <f t="shared" si="19"/>
        <v>403624.69791629526</v>
      </c>
    </row>
    <row r="124" spans="6:33" x14ac:dyDescent="0.35">
      <c r="F124" s="15">
        <f t="shared" si="11"/>
        <v>1.7982517808219178</v>
      </c>
      <c r="G124" s="15">
        <v>656.36189999999999</v>
      </c>
      <c r="H124" s="15">
        <v>0.83789999999999998</v>
      </c>
      <c r="I124" s="15">
        <v>0.43945869124698322</v>
      </c>
      <c r="J124" s="15">
        <f t="shared" si="10"/>
        <v>0.19249096332768426</v>
      </c>
      <c r="K124" s="15">
        <v>93.507999999999996</v>
      </c>
      <c r="L124" s="15">
        <v>89.2</v>
      </c>
      <c r="M124" s="15">
        <v>91.468999999999994</v>
      </c>
      <c r="N124" s="15">
        <v>79.805000000000007</v>
      </c>
      <c r="O124" s="15">
        <v>79.417000000000002</v>
      </c>
      <c r="P124" s="15">
        <v>84.852999999999994</v>
      </c>
      <c r="Q124" s="15">
        <v>78.341999999999999</v>
      </c>
      <c r="R124" s="15">
        <v>81.760999999999996</v>
      </c>
      <c r="S124" s="15">
        <f t="shared" si="12"/>
        <v>16.760999999999996</v>
      </c>
      <c r="T124" s="15">
        <v>79.5</v>
      </c>
      <c r="U124" s="15">
        <v>79.5</v>
      </c>
      <c r="V124" s="15">
        <v>79.5</v>
      </c>
      <c r="W124" s="15">
        <v>79.5</v>
      </c>
      <c r="X124" s="15">
        <v>79.5</v>
      </c>
      <c r="Y124" s="15">
        <v>79.5</v>
      </c>
      <c r="Z124" s="15">
        <v>79.5</v>
      </c>
      <c r="AA124" s="15">
        <v>79.5</v>
      </c>
      <c r="AB124" s="15">
        <v>103.14</v>
      </c>
      <c r="AC124" s="18">
        <f t="shared" si="13"/>
        <v>1.1937499999999999E-3</v>
      </c>
      <c r="AD124" s="18">
        <f t="shared" si="14"/>
        <v>618.83999999999992</v>
      </c>
      <c r="AE124" s="18">
        <f t="shared" si="15"/>
        <v>3816</v>
      </c>
      <c r="AF124" s="18">
        <f t="shared" si="19"/>
        <v>166312.1923151192</v>
      </c>
      <c r="AG124" s="18">
        <f t="shared" si="19"/>
        <v>407440.69791629526</v>
      </c>
    </row>
    <row r="125" spans="6:33" x14ac:dyDescent="0.35">
      <c r="F125" s="15">
        <f t="shared" si="11"/>
        <v>1.8146901369863013</v>
      </c>
      <c r="G125" s="15">
        <v>662.36189999999999</v>
      </c>
      <c r="H125" s="15">
        <v>0.83950000000000002</v>
      </c>
      <c r="I125" s="15">
        <v>0.44347591428732402</v>
      </c>
      <c r="J125" s="15">
        <f t="shared" si="10"/>
        <v>0.19320012999435093</v>
      </c>
      <c r="K125" s="15">
        <v>93.316000000000003</v>
      </c>
      <c r="L125" s="15">
        <v>89.046999999999997</v>
      </c>
      <c r="M125" s="15">
        <v>91.295000000000002</v>
      </c>
      <c r="N125" s="15">
        <v>79.698999999999998</v>
      </c>
      <c r="O125" s="15">
        <v>79.316000000000003</v>
      </c>
      <c r="P125" s="15">
        <v>84.722999999999999</v>
      </c>
      <c r="Q125" s="15">
        <v>78.256</v>
      </c>
      <c r="R125" s="15">
        <v>81.647999999999996</v>
      </c>
      <c r="S125" s="15">
        <f t="shared" si="12"/>
        <v>16.647999999999996</v>
      </c>
      <c r="T125" s="15">
        <v>79.5</v>
      </c>
      <c r="U125" s="15">
        <v>79.5</v>
      </c>
      <c r="V125" s="15">
        <v>79.5</v>
      </c>
      <c r="W125" s="15">
        <v>79.5</v>
      </c>
      <c r="X125" s="15">
        <v>79.5</v>
      </c>
      <c r="Y125" s="15">
        <v>79.5</v>
      </c>
      <c r="Z125" s="15">
        <v>79.5</v>
      </c>
      <c r="AA125" s="15">
        <v>79.5</v>
      </c>
      <c r="AB125" s="15">
        <v>102.12</v>
      </c>
      <c r="AC125" s="18">
        <f t="shared" si="13"/>
        <v>1.1819444444444444E-3</v>
      </c>
      <c r="AD125" s="18">
        <f t="shared" si="14"/>
        <v>612.71999999999991</v>
      </c>
      <c r="AE125" s="18">
        <f t="shared" si="15"/>
        <v>3816</v>
      </c>
      <c r="AF125" s="18">
        <f t="shared" si="19"/>
        <v>166924.9123151192</v>
      </c>
      <c r="AG125" s="18">
        <f t="shared" si="19"/>
        <v>411256.69791629526</v>
      </c>
    </row>
    <row r="126" spans="6:33" x14ac:dyDescent="0.35">
      <c r="F126" s="15">
        <f t="shared" si="11"/>
        <v>1.8311284931506848</v>
      </c>
      <c r="G126" s="15">
        <v>668.36189999999999</v>
      </c>
      <c r="H126" s="15">
        <v>0.84109999999999996</v>
      </c>
      <c r="I126" s="15">
        <v>0.44749313732766488</v>
      </c>
      <c r="J126" s="15">
        <f t="shared" si="10"/>
        <v>0.19390242166101759</v>
      </c>
      <c r="K126" s="15">
        <v>93.128</v>
      </c>
      <c r="L126" s="15">
        <v>88.894999999999996</v>
      </c>
      <c r="M126" s="15">
        <v>91.123999999999995</v>
      </c>
      <c r="N126" s="15">
        <v>79.596000000000004</v>
      </c>
      <c r="O126" s="15">
        <v>79.215999999999994</v>
      </c>
      <c r="P126" s="15">
        <v>84.594999999999999</v>
      </c>
      <c r="Q126" s="15">
        <v>78.171999999999997</v>
      </c>
      <c r="R126" s="15">
        <v>81.537999999999997</v>
      </c>
      <c r="S126" s="15">
        <f t="shared" si="12"/>
        <v>16.537999999999997</v>
      </c>
      <c r="T126" s="15">
        <v>79.5</v>
      </c>
      <c r="U126" s="15">
        <v>79.5</v>
      </c>
      <c r="V126" s="15">
        <v>79.5</v>
      </c>
      <c r="W126" s="15">
        <v>79.5</v>
      </c>
      <c r="X126" s="15">
        <v>79.5</v>
      </c>
      <c r="Y126" s="15">
        <v>79.5</v>
      </c>
      <c r="Z126" s="15">
        <v>79.5</v>
      </c>
      <c r="AA126" s="15">
        <v>79.5</v>
      </c>
      <c r="AB126" s="15">
        <v>101.13</v>
      </c>
      <c r="AC126" s="18">
        <f t="shared" si="13"/>
        <v>1.1704861111111111E-3</v>
      </c>
      <c r="AD126" s="18">
        <f t="shared" si="14"/>
        <v>606.78</v>
      </c>
      <c r="AE126" s="18">
        <f t="shared" si="15"/>
        <v>3816</v>
      </c>
      <c r="AF126" s="18">
        <f t="shared" si="19"/>
        <v>167531.6923151192</v>
      </c>
      <c r="AG126" s="18">
        <f t="shared" si="19"/>
        <v>415072.69791629526</v>
      </c>
    </row>
    <row r="127" spans="6:33" x14ac:dyDescent="0.35">
      <c r="F127" s="15">
        <f t="shared" si="11"/>
        <v>1.8475668493150685</v>
      </c>
      <c r="G127" s="15">
        <v>674.36189999999999</v>
      </c>
      <c r="H127" s="15">
        <v>0.84260000000000002</v>
      </c>
      <c r="I127" s="15">
        <v>0.45151036036800579</v>
      </c>
      <c r="J127" s="15">
        <f t="shared" si="10"/>
        <v>0.19459790777212871</v>
      </c>
      <c r="K127" s="15">
        <v>92.941000000000003</v>
      </c>
      <c r="L127" s="15">
        <v>88.745000000000005</v>
      </c>
      <c r="M127" s="15">
        <v>90.954999999999998</v>
      </c>
      <c r="N127" s="15">
        <v>79.494</v>
      </c>
      <c r="O127" s="15">
        <v>79.117999999999995</v>
      </c>
      <c r="P127" s="15">
        <v>84.468999999999994</v>
      </c>
      <c r="Q127" s="15">
        <v>78.087999999999994</v>
      </c>
      <c r="R127" s="15">
        <v>81.429000000000002</v>
      </c>
      <c r="S127" s="15">
        <f t="shared" si="12"/>
        <v>16.429000000000002</v>
      </c>
      <c r="T127" s="15">
        <v>79.5</v>
      </c>
      <c r="U127" s="15">
        <v>79.5</v>
      </c>
      <c r="V127" s="15">
        <v>79.5</v>
      </c>
      <c r="W127" s="15">
        <v>79.5</v>
      </c>
      <c r="X127" s="15">
        <v>79.5</v>
      </c>
      <c r="Y127" s="15">
        <v>79.5</v>
      </c>
      <c r="Z127" s="15">
        <v>79.5</v>
      </c>
      <c r="AA127" s="15">
        <v>79.5</v>
      </c>
      <c r="AB127" s="15">
        <v>100.15</v>
      </c>
      <c r="AC127" s="18">
        <f t="shared" si="13"/>
        <v>1.1591435185185186E-3</v>
      </c>
      <c r="AD127" s="18">
        <f t="shared" si="14"/>
        <v>600.9</v>
      </c>
      <c r="AE127" s="18">
        <f t="shared" si="15"/>
        <v>3816</v>
      </c>
      <c r="AF127" s="18">
        <f t="shared" si="19"/>
        <v>168132.5923151192</v>
      </c>
      <c r="AG127" s="18">
        <f t="shared" si="19"/>
        <v>418888.69791629526</v>
      </c>
    </row>
    <row r="128" spans="6:33" x14ac:dyDescent="0.35">
      <c r="F128" s="15">
        <f t="shared" si="11"/>
        <v>1.864005205479452</v>
      </c>
      <c r="G128" s="15">
        <v>680.36189999999999</v>
      </c>
      <c r="H128" s="15">
        <v>0.84409999999999996</v>
      </c>
      <c r="I128" s="15">
        <v>0.45552758340834659</v>
      </c>
      <c r="J128" s="15">
        <f t="shared" si="10"/>
        <v>0.19528677582768425</v>
      </c>
      <c r="K128" s="15">
        <v>92.757999999999996</v>
      </c>
      <c r="L128" s="15">
        <v>88.596000000000004</v>
      </c>
      <c r="M128" s="15">
        <v>90.789000000000001</v>
      </c>
      <c r="N128" s="15">
        <v>79.394999999999996</v>
      </c>
      <c r="O128" s="15">
        <v>79.022000000000006</v>
      </c>
      <c r="P128" s="15">
        <v>84.344999999999999</v>
      </c>
      <c r="Q128" s="15">
        <v>78.007000000000005</v>
      </c>
      <c r="R128" s="15">
        <v>81.322000000000003</v>
      </c>
      <c r="S128" s="15">
        <f t="shared" si="12"/>
        <v>16.322000000000003</v>
      </c>
      <c r="T128" s="15">
        <v>79.5</v>
      </c>
      <c r="U128" s="15">
        <v>79.5</v>
      </c>
      <c r="V128" s="15">
        <v>79.5</v>
      </c>
      <c r="W128" s="15">
        <v>79.5</v>
      </c>
      <c r="X128" s="15">
        <v>79.5</v>
      </c>
      <c r="Y128" s="15">
        <v>79.5</v>
      </c>
      <c r="Z128" s="15">
        <v>79.5</v>
      </c>
      <c r="AA128" s="15">
        <v>79.5</v>
      </c>
      <c r="AB128" s="15">
        <v>99.197000000000003</v>
      </c>
      <c r="AC128" s="18">
        <f t="shared" si="13"/>
        <v>1.1481134259259259E-3</v>
      </c>
      <c r="AD128" s="18">
        <f t="shared" si="14"/>
        <v>595.18200000000002</v>
      </c>
      <c r="AE128" s="18">
        <f t="shared" si="15"/>
        <v>3816</v>
      </c>
      <c r="AF128" s="18">
        <f t="shared" si="19"/>
        <v>168727.7743151192</v>
      </c>
      <c r="AG128" s="18">
        <f t="shared" si="19"/>
        <v>422704.69791629526</v>
      </c>
    </row>
    <row r="129" spans="6:33" x14ac:dyDescent="0.35">
      <c r="F129" s="15">
        <f t="shared" si="11"/>
        <v>1.8804435616438355</v>
      </c>
      <c r="G129" s="15">
        <v>686.36189999999999</v>
      </c>
      <c r="H129" s="15">
        <v>0.84550000000000003</v>
      </c>
      <c r="I129" s="15">
        <v>0.45954480644868745</v>
      </c>
      <c r="J129" s="15">
        <f t="shared" si="10"/>
        <v>0.1959691577721287</v>
      </c>
      <c r="K129" s="15">
        <v>92.578999999999994</v>
      </c>
      <c r="L129" s="15">
        <v>88.45</v>
      </c>
      <c r="M129" s="15">
        <v>90.626999999999995</v>
      </c>
      <c r="N129" s="15">
        <v>79.296999999999997</v>
      </c>
      <c r="O129" s="15">
        <v>78.927000000000007</v>
      </c>
      <c r="P129" s="15">
        <v>84.224000000000004</v>
      </c>
      <c r="Q129" s="15">
        <v>77.927000000000007</v>
      </c>
      <c r="R129" s="15">
        <v>81.216999999999999</v>
      </c>
      <c r="S129" s="15">
        <f t="shared" si="12"/>
        <v>16.216999999999999</v>
      </c>
      <c r="T129" s="15">
        <v>79.5</v>
      </c>
      <c r="U129" s="15">
        <v>79.5</v>
      </c>
      <c r="V129" s="15">
        <v>79.5</v>
      </c>
      <c r="W129" s="15">
        <v>79.5</v>
      </c>
      <c r="X129" s="15">
        <v>79.5</v>
      </c>
      <c r="Y129" s="15">
        <v>79.5</v>
      </c>
      <c r="Z129" s="15">
        <v>79.5</v>
      </c>
      <c r="AA129" s="15">
        <v>79.5</v>
      </c>
      <c r="AB129" s="15">
        <v>98.263000000000005</v>
      </c>
      <c r="AC129" s="18">
        <f t="shared" si="13"/>
        <v>1.1373032407407408E-3</v>
      </c>
      <c r="AD129" s="18">
        <f t="shared" si="14"/>
        <v>589.57800000000009</v>
      </c>
      <c r="AE129" s="18">
        <f t="shared" si="15"/>
        <v>3816</v>
      </c>
      <c r="AF129" s="18">
        <f t="shared" si="19"/>
        <v>169317.35231511921</v>
      </c>
      <c r="AG129" s="18">
        <f t="shared" si="19"/>
        <v>426520.69791629526</v>
      </c>
    </row>
    <row r="130" spans="6:33" x14ac:dyDescent="0.35">
      <c r="F130" s="15">
        <f t="shared" si="11"/>
        <v>1.8968819178082192</v>
      </c>
      <c r="G130" s="15">
        <v>692.36189999999999</v>
      </c>
      <c r="H130" s="15">
        <v>0.84699999999999998</v>
      </c>
      <c r="I130" s="15">
        <v>0.46356202948902836</v>
      </c>
      <c r="J130" s="15">
        <f t="shared" si="10"/>
        <v>0.19664517166101761</v>
      </c>
      <c r="K130" s="15">
        <v>92.403000000000006</v>
      </c>
      <c r="L130" s="15">
        <v>88.304000000000002</v>
      </c>
      <c r="M130" s="15">
        <v>90.466999999999999</v>
      </c>
      <c r="N130" s="15">
        <v>79.201999999999998</v>
      </c>
      <c r="O130" s="15">
        <v>78.834000000000003</v>
      </c>
      <c r="P130" s="15">
        <v>84.103999999999999</v>
      </c>
      <c r="Q130" s="15">
        <v>77.849000000000004</v>
      </c>
      <c r="R130" s="15">
        <v>81.114000000000004</v>
      </c>
      <c r="S130" s="15">
        <f t="shared" si="12"/>
        <v>16.114000000000004</v>
      </c>
      <c r="T130" s="15">
        <v>79.5</v>
      </c>
      <c r="U130" s="15">
        <v>79.5</v>
      </c>
      <c r="V130" s="15">
        <v>79.5</v>
      </c>
      <c r="W130" s="15">
        <v>79.5</v>
      </c>
      <c r="X130" s="15">
        <v>79.5</v>
      </c>
      <c r="Y130" s="15">
        <v>79.5</v>
      </c>
      <c r="Z130" s="15">
        <v>79.5</v>
      </c>
      <c r="AA130" s="15">
        <v>79.5</v>
      </c>
      <c r="AB130" s="15">
        <v>97.346000000000004</v>
      </c>
      <c r="AC130" s="18">
        <f t="shared" si="13"/>
        <v>1.126689814814815E-3</v>
      </c>
      <c r="AD130" s="18">
        <f t="shared" si="14"/>
        <v>584.07600000000014</v>
      </c>
      <c r="AE130" s="18">
        <f t="shared" si="15"/>
        <v>3816</v>
      </c>
      <c r="AF130" s="18">
        <f t="shared" si="19"/>
        <v>169901.42831511921</v>
      </c>
      <c r="AG130" s="18">
        <f t="shared" si="19"/>
        <v>430336.69791629526</v>
      </c>
    </row>
    <row r="131" spans="6:33" x14ac:dyDescent="0.35">
      <c r="F131" s="15">
        <f t="shared" si="11"/>
        <v>1.9133202739726027</v>
      </c>
      <c r="G131" s="15">
        <v>698.36189999999999</v>
      </c>
      <c r="H131" s="15">
        <v>0.84840000000000004</v>
      </c>
      <c r="I131" s="15">
        <v>0.46757925252936916</v>
      </c>
      <c r="J131" s="15">
        <f t="shared" si="10"/>
        <v>0.19731497721657315</v>
      </c>
      <c r="K131" s="15">
        <v>92.231999999999999</v>
      </c>
      <c r="L131" s="15">
        <v>88.162000000000006</v>
      </c>
      <c r="M131" s="15">
        <v>90.311999999999998</v>
      </c>
      <c r="N131" s="15">
        <v>79.108000000000004</v>
      </c>
      <c r="O131" s="15">
        <v>78.744</v>
      </c>
      <c r="P131" s="15">
        <v>83.988</v>
      </c>
      <c r="Q131" s="15">
        <v>77.772000000000006</v>
      </c>
      <c r="R131" s="15">
        <v>81.013000000000005</v>
      </c>
      <c r="S131" s="15">
        <f t="shared" si="12"/>
        <v>16.013000000000005</v>
      </c>
      <c r="T131" s="15">
        <v>79.5</v>
      </c>
      <c r="U131" s="15">
        <v>79.5</v>
      </c>
      <c r="V131" s="15">
        <v>79.5</v>
      </c>
      <c r="W131" s="15">
        <v>79.5</v>
      </c>
      <c r="X131" s="15">
        <v>79.5</v>
      </c>
      <c r="Y131" s="15">
        <v>79.5</v>
      </c>
      <c r="Z131" s="15">
        <v>79.5</v>
      </c>
      <c r="AA131" s="15">
        <v>79.5</v>
      </c>
      <c r="AB131" s="15">
        <v>96.451999999999998</v>
      </c>
      <c r="AC131" s="18">
        <f t="shared" si="13"/>
        <v>1.1163425925925926E-3</v>
      </c>
      <c r="AD131" s="18">
        <f t="shared" si="14"/>
        <v>578.71199999999999</v>
      </c>
      <c r="AE131" s="18">
        <f t="shared" si="15"/>
        <v>3816</v>
      </c>
      <c r="AF131" s="18">
        <f t="shared" si="19"/>
        <v>170480.14031511921</v>
      </c>
      <c r="AG131" s="18">
        <f t="shared" si="19"/>
        <v>434152.69791629526</v>
      </c>
    </row>
    <row r="132" spans="6:33" x14ac:dyDescent="0.35">
      <c r="F132" s="15">
        <f t="shared" si="11"/>
        <v>1.9297586301369862</v>
      </c>
      <c r="G132" s="15">
        <v>704.36189999999999</v>
      </c>
      <c r="H132" s="15">
        <v>0.8498</v>
      </c>
      <c r="I132" s="15">
        <v>0.47159647556971002</v>
      </c>
      <c r="J132" s="15">
        <f t="shared" si="10"/>
        <v>0.19797865777212872</v>
      </c>
      <c r="K132" s="15">
        <v>92.061000000000007</v>
      </c>
      <c r="L132" s="15">
        <v>88.02</v>
      </c>
      <c r="M132" s="15">
        <v>90.156999999999996</v>
      </c>
      <c r="N132" s="15">
        <v>79.016000000000005</v>
      </c>
      <c r="O132" s="15">
        <v>78.653999999999996</v>
      </c>
      <c r="P132" s="15">
        <v>83.872</v>
      </c>
      <c r="Q132" s="15">
        <v>77.695999999999998</v>
      </c>
      <c r="R132" s="15">
        <v>80.912999999999997</v>
      </c>
      <c r="S132" s="15">
        <f t="shared" si="12"/>
        <v>15.912999999999997</v>
      </c>
      <c r="T132" s="15">
        <v>79.5</v>
      </c>
      <c r="U132" s="15">
        <v>79.5</v>
      </c>
      <c r="V132" s="15">
        <v>79.5</v>
      </c>
      <c r="W132" s="15">
        <v>79.5</v>
      </c>
      <c r="X132" s="15">
        <v>79.5</v>
      </c>
      <c r="Y132" s="15">
        <v>79.5</v>
      </c>
      <c r="Z132" s="15">
        <v>79.5</v>
      </c>
      <c r="AA132" s="15">
        <v>79.5</v>
      </c>
      <c r="AB132" s="15">
        <v>95.57</v>
      </c>
      <c r="AC132" s="18">
        <f t="shared" si="13"/>
        <v>1.1061342592592592E-3</v>
      </c>
      <c r="AD132" s="18">
        <f t="shared" si="14"/>
        <v>573.41999999999996</v>
      </c>
      <c r="AE132" s="18">
        <f t="shared" si="15"/>
        <v>3816</v>
      </c>
      <c r="AF132" s="18">
        <f t="shared" si="19"/>
        <v>171053.56031511922</v>
      </c>
      <c r="AG132" s="18">
        <f t="shared" si="19"/>
        <v>437968.69791629526</v>
      </c>
    </row>
    <row r="133" spans="6:33" x14ac:dyDescent="0.35">
      <c r="F133" s="15">
        <f t="shared" si="11"/>
        <v>1.9461969863013699</v>
      </c>
      <c r="G133" s="15">
        <v>710.36189999999999</v>
      </c>
      <c r="H133" s="15">
        <v>0.85109999999999997</v>
      </c>
      <c r="I133" s="15">
        <v>0.47561369861005093</v>
      </c>
      <c r="J133" s="15">
        <f t="shared" ref="J133:J196" si="20">AF133/OIP</f>
        <v>0.19863633138323986</v>
      </c>
      <c r="K133" s="15">
        <v>91.893000000000001</v>
      </c>
      <c r="L133" s="15">
        <v>87.88</v>
      </c>
      <c r="M133" s="15">
        <v>90.004999999999995</v>
      </c>
      <c r="N133" s="15">
        <v>78.926000000000002</v>
      </c>
      <c r="O133" s="15">
        <v>78.564999999999998</v>
      </c>
      <c r="P133" s="15">
        <v>83.757999999999996</v>
      </c>
      <c r="Q133" s="15">
        <v>77.622</v>
      </c>
      <c r="R133" s="15">
        <v>80.814999999999998</v>
      </c>
      <c r="S133" s="15">
        <f t="shared" si="12"/>
        <v>15.814999999999998</v>
      </c>
      <c r="T133" s="15">
        <v>79.5</v>
      </c>
      <c r="U133" s="15">
        <v>79.5</v>
      </c>
      <c r="V133" s="15">
        <v>79.5</v>
      </c>
      <c r="W133" s="15">
        <v>79.5</v>
      </c>
      <c r="X133" s="15">
        <v>79.5</v>
      </c>
      <c r="Y133" s="15">
        <v>79.5</v>
      </c>
      <c r="Z133" s="15">
        <v>79.5</v>
      </c>
      <c r="AA133" s="15">
        <v>79.5</v>
      </c>
      <c r="AB133" s="15">
        <v>94.704999999999998</v>
      </c>
      <c r="AC133" s="18">
        <f t="shared" si="13"/>
        <v>1.0961226851851852E-3</v>
      </c>
      <c r="AD133" s="18">
        <f t="shared" si="14"/>
        <v>568.23</v>
      </c>
      <c r="AE133" s="18">
        <f t="shared" si="15"/>
        <v>3816</v>
      </c>
      <c r="AF133" s="18">
        <f t="shared" si="19"/>
        <v>171621.79031511923</v>
      </c>
      <c r="AG133" s="18">
        <f t="shared" si="19"/>
        <v>441784.69791629526</v>
      </c>
    </row>
    <row r="134" spans="6:33" x14ac:dyDescent="0.35">
      <c r="F134" s="15">
        <f t="shared" ref="F134:F197" si="21">G134/365</f>
        <v>1.9626353424657534</v>
      </c>
      <c r="G134" s="15">
        <v>716.36189999999999</v>
      </c>
      <c r="H134" s="15">
        <v>0.85250000000000004</v>
      </c>
      <c r="I134" s="15">
        <v>0.47963092165039173</v>
      </c>
      <c r="J134" s="15">
        <f t="shared" si="20"/>
        <v>0.19928810916101763</v>
      </c>
      <c r="K134" s="15">
        <v>91.728999999999999</v>
      </c>
      <c r="L134" s="15">
        <v>87.742000000000004</v>
      </c>
      <c r="M134" s="15">
        <v>89.856999999999999</v>
      </c>
      <c r="N134" s="15">
        <v>78.837000000000003</v>
      </c>
      <c r="O134" s="15">
        <v>78.477999999999994</v>
      </c>
      <c r="P134" s="15">
        <v>83.647000000000006</v>
      </c>
      <c r="Q134" s="15">
        <v>77.549000000000007</v>
      </c>
      <c r="R134" s="15">
        <v>80.718000000000004</v>
      </c>
      <c r="S134" s="15">
        <f t="shared" ref="S134:S197" si="22">R134-65</f>
        <v>15.718000000000004</v>
      </c>
      <c r="T134" s="15">
        <v>79.5</v>
      </c>
      <c r="U134" s="15">
        <v>79.5</v>
      </c>
      <c r="V134" s="15">
        <v>79.5</v>
      </c>
      <c r="W134" s="15">
        <v>79.5</v>
      </c>
      <c r="X134" s="15">
        <v>79.5</v>
      </c>
      <c r="Y134" s="15">
        <v>79.5</v>
      </c>
      <c r="Z134" s="15">
        <v>79.5</v>
      </c>
      <c r="AA134" s="15">
        <v>79.5</v>
      </c>
      <c r="AB134" s="15">
        <v>93.855999999999995</v>
      </c>
      <c r="AC134" s="18">
        <f t="shared" si="13"/>
        <v>1.0862962962962961E-3</v>
      </c>
      <c r="AD134" s="18">
        <f t="shared" si="14"/>
        <v>563.13599999999997</v>
      </c>
      <c r="AE134" s="18">
        <f t="shared" si="15"/>
        <v>3816</v>
      </c>
      <c r="AF134" s="18">
        <f t="shared" si="19"/>
        <v>172184.92631511923</v>
      </c>
      <c r="AG134" s="18">
        <f t="shared" si="19"/>
        <v>445600.69791629526</v>
      </c>
    </row>
    <row r="135" spans="6:33" x14ac:dyDescent="0.35">
      <c r="F135" s="15">
        <f t="shared" si="21"/>
        <v>1.9790736986301369</v>
      </c>
      <c r="G135" s="15">
        <v>722.36189999999999</v>
      </c>
      <c r="H135" s="15">
        <v>0.8538</v>
      </c>
      <c r="I135" s="15">
        <v>0.48364814469073258</v>
      </c>
      <c r="J135" s="15">
        <f t="shared" si="20"/>
        <v>0.19993411610546205</v>
      </c>
      <c r="K135" s="15">
        <v>91.566999999999993</v>
      </c>
      <c r="L135" s="15">
        <v>87.605000000000004</v>
      </c>
      <c r="M135" s="15">
        <v>89.71</v>
      </c>
      <c r="N135" s="15">
        <v>78.75</v>
      </c>
      <c r="O135" s="15">
        <v>78.393000000000001</v>
      </c>
      <c r="P135" s="15">
        <v>83.537000000000006</v>
      </c>
      <c r="Q135" s="15">
        <v>77.477000000000004</v>
      </c>
      <c r="R135" s="15">
        <v>80.623999999999995</v>
      </c>
      <c r="S135" s="15">
        <f t="shared" si="22"/>
        <v>15.623999999999995</v>
      </c>
      <c r="T135" s="15">
        <v>79.5</v>
      </c>
      <c r="U135" s="15">
        <v>79.5</v>
      </c>
      <c r="V135" s="15">
        <v>79.5</v>
      </c>
      <c r="W135" s="15">
        <v>79.5</v>
      </c>
      <c r="X135" s="15">
        <v>79.5</v>
      </c>
      <c r="Y135" s="15">
        <v>79.5</v>
      </c>
      <c r="Z135" s="15">
        <v>79.5</v>
      </c>
      <c r="AA135" s="15">
        <v>79.5</v>
      </c>
      <c r="AB135" s="15">
        <v>93.025000000000006</v>
      </c>
      <c r="AC135" s="18">
        <f t="shared" ref="AC135:AC198" si="23">+AB135/86400</f>
        <v>1.0766782407407409E-3</v>
      </c>
      <c r="AD135" s="18">
        <f t="shared" ref="AD135:AD198" si="24">AC135*(G135-G134)*86400</f>
        <v>558.15000000000009</v>
      </c>
      <c r="AE135" s="18">
        <f t="shared" ref="AE135:AE198" si="25">SUM(T135:AA135)*(G135-G134)</f>
        <v>3816</v>
      </c>
      <c r="AF135" s="18">
        <f t="shared" si="19"/>
        <v>172743.07631511922</v>
      </c>
      <c r="AG135" s="18">
        <f t="shared" si="19"/>
        <v>449416.69791629526</v>
      </c>
    </row>
    <row r="136" spans="6:33" x14ac:dyDescent="0.35">
      <c r="F136" s="15">
        <f t="shared" si="21"/>
        <v>1.9955120547945204</v>
      </c>
      <c r="G136" s="15">
        <v>728.36189999999999</v>
      </c>
      <c r="H136" s="15">
        <v>0.85509999999999997</v>
      </c>
      <c r="I136" s="15">
        <v>0.48766536773107344</v>
      </c>
      <c r="J136" s="15">
        <f t="shared" si="20"/>
        <v>0.20057447027212874</v>
      </c>
      <c r="K136" s="15">
        <v>91.408000000000001</v>
      </c>
      <c r="L136" s="15">
        <v>87.47</v>
      </c>
      <c r="M136" s="15">
        <v>89.566000000000003</v>
      </c>
      <c r="N136" s="15">
        <v>78.664000000000001</v>
      </c>
      <c r="O136" s="15">
        <v>78.308999999999997</v>
      </c>
      <c r="P136" s="15">
        <v>83.427999999999997</v>
      </c>
      <c r="Q136" s="15">
        <v>77.406000000000006</v>
      </c>
      <c r="R136" s="15">
        <v>80.531000000000006</v>
      </c>
      <c r="S136" s="15">
        <f t="shared" si="22"/>
        <v>15.531000000000006</v>
      </c>
      <c r="T136" s="15">
        <v>79.5</v>
      </c>
      <c r="U136" s="15">
        <v>79.5</v>
      </c>
      <c r="V136" s="15">
        <v>79.5</v>
      </c>
      <c r="W136" s="15">
        <v>79.5</v>
      </c>
      <c r="X136" s="15">
        <v>79.5</v>
      </c>
      <c r="Y136" s="15">
        <v>79.5</v>
      </c>
      <c r="Z136" s="15">
        <v>79.5</v>
      </c>
      <c r="AA136" s="15">
        <v>79.5</v>
      </c>
      <c r="AB136" s="15">
        <v>92.210999999999999</v>
      </c>
      <c r="AC136" s="18">
        <f t="shared" si="23"/>
        <v>1.0672569444444445E-3</v>
      </c>
      <c r="AD136" s="18">
        <f t="shared" si="24"/>
        <v>553.26599999999996</v>
      </c>
      <c r="AE136" s="18">
        <f t="shared" si="25"/>
        <v>3816</v>
      </c>
      <c r="AF136" s="18">
        <f t="shared" ref="AF136:AG151" si="26">+AF135+AD136</f>
        <v>173296.34231511923</v>
      </c>
      <c r="AG136" s="18">
        <f t="shared" si="26"/>
        <v>453232.69791629526</v>
      </c>
    </row>
    <row r="137" spans="6:33" x14ac:dyDescent="0.35">
      <c r="F137" s="15">
        <f t="shared" si="21"/>
        <v>2.0119504109589039</v>
      </c>
      <c r="G137" s="15">
        <v>734.36189999999999</v>
      </c>
      <c r="H137" s="15">
        <v>0.85629999999999995</v>
      </c>
      <c r="I137" s="15">
        <v>0.49168259077141424</v>
      </c>
      <c r="J137" s="15">
        <f t="shared" si="20"/>
        <v>0.20120926888323984</v>
      </c>
      <c r="K137" s="15">
        <v>91.251000000000005</v>
      </c>
      <c r="L137" s="15">
        <v>87.337000000000003</v>
      </c>
      <c r="M137" s="15">
        <v>89.424000000000007</v>
      </c>
      <c r="N137" s="15">
        <v>78.58</v>
      </c>
      <c r="O137" s="15">
        <v>78.225999999999999</v>
      </c>
      <c r="P137" s="15">
        <v>83.322000000000003</v>
      </c>
      <c r="Q137" s="15">
        <v>77.337000000000003</v>
      </c>
      <c r="R137" s="15">
        <v>80.438999999999993</v>
      </c>
      <c r="S137" s="15">
        <f t="shared" si="22"/>
        <v>15.438999999999993</v>
      </c>
      <c r="T137" s="15">
        <v>79.5</v>
      </c>
      <c r="U137" s="15">
        <v>79.5</v>
      </c>
      <c r="V137" s="15">
        <v>79.5</v>
      </c>
      <c r="W137" s="15">
        <v>79.5</v>
      </c>
      <c r="X137" s="15">
        <v>79.5</v>
      </c>
      <c r="Y137" s="15">
        <v>79.5</v>
      </c>
      <c r="Z137" s="15">
        <v>79.5</v>
      </c>
      <c r="AA137" s="15">
        <v>79.5</v>
      </c>
      <c r="AB137" s="15">
        <v>91.411000000000001</v>
      </c>
      <c r="AC137" s="18">
        <f t="shared" si="23"/>
        <v>1.0579976851851853E-3</v>
      </c>
      <c r="AD137" s="18">
        <f t="shared" si="24"/>
        <v>548.46600000000001</v>
      </c>
      <c r="AE137" s="18">
        <f t="shared" si="25"/>
        <v>3816</v>
      </c>
      <c r="AF137" s="18">
        <f t="shared" si="26"/>
        <v>173844.80831511921</v>
      </c>
      <c r="AG137" s="18">
        <f t="shared" si="26"/>
        <v>457048.69791629526</v>
      </c>
    </row>
    <row r="138" spans="6:33" x14ac:dyDescent="0.35">
      <c r="F138" s="15">
        <f t="shared" si="21"/>
        <v>2.0283887671232876</v>
      </c>
      <c r="G138" s="15">
        <v>740.36189999999999</v>
      </c>
      <c r="H138" s="15">
        <v>0.85750000000000004</v>
      </c>
      <c r="I138" s="15">
        <v>0.49569981381175515</v>
      </c>
      <c r="J138" s="15">
        <f t="shared" si="20"/>
        <v>0.20183863693879539</v>
      </c>
      <c r="K138" s="15">
        <v>91.096999999999994</v>
      </c>
      <c r="L138" s="15">
        <v>87.206000000000003</v>
      </c>
      <c r="M138" s="15">
        <v>89.284999999999997</v>
      </c>
      <c r="N138" s="15">
        <v>78.497</v>
      </c>
      <c r="O138" s="15">
        <v>78.146000000000001</v>
      </c>
      <c r="P138" s="15">
        <v>83.216999999999999</v>
      </c>
      <c r="Q138" s="15">
        <v>77.269000000000005</v>
      </c>
      <c r="R138" s="15">
        <v>80.349000000000004</v>
      </c>
      <c r="S138" s="15">
        <f t="shared" si="22"/>
        <v>15.349000000000004</v>
      </c>
      <c r="T138" s="15">
        <v>79.5</v>
      </c>
      <c r="U138" s="15">
        <v>79.5</v>
      </c>
      <c r="V138" s="15">
        <v>79.5</v>
      </c>
      <c r="W138" s="15">
        <v>79.5</v>
      </c>
      <c r="X138" s="15">
        <v>79.5</v>
      </c>
      <c r="Y138" s="15">
        <v>79.5</v>
      </c>
      <c r="Z138" s="15">
        <v>79.5</v>
      </c>
      <c r="AA138" s="15">
        <v>79.5</v>
      </c>
      <c r="AB138" s="15">
        <v>90.629000000000005</v>
      </c>
      <c r="AC138" s="18">
        <f t="shared" si="23"/>
        <v>1.0489467592592592E-3</v>
      </c>
      <c r="AD138" s="18">
        <f t="shared" si="24"/>
        <v>543.774</v>
      </c>
      <c r="AE138" s="18">
        <f t="shared" si="25"/>
        <v>3816</v>
      </c>
      <c r="AF138" s="18">
        <f t="shared" si="26"/>
        <v>174388.58231511922</v>
      </c>
      <c r="AG138" s="18">
        <f t="shared" si="26"/>
        <v>460864.69791629526</v>
      </c>
    </row>
    <row r="139" spans="6:33" x14ac:dyDescent="0.35">
      <c r="F139" s="15">
        <f t="shared" si="21"/>
        <v>2.0448271232876714</v>
      </c>
      <c r="G139" s="15">
        <v>746.36189999999999</v>
      </c>
      <c r="H139" s="15">
        <v>0.85880000000000001</v>
      </c>
      <c r="I139" s="15">
        <v>0.49971703685209601</v>
      </c>
      <c r="J139" s="15">
        <f t="shared" si="20"/>
        <v>0.20246265082768428</v>
      </c>
      <c r="K139" s="15">
        <v>90.944999999999993</v>
      </c>
      <c r="L139" s="15">
        <v>87.075999999999993</v>
      </c>
      <c r="M139" s="15">
        <v>89.147000000000006</v>
      </c>
      <c r="N139" s="15">
        <v>78.415000000000006</v>
      </c>
      <c r="O139" s="15">
        <v>78.066000000000003</v>
      </c>
      <c r="P139" s="15">
        <v>83.113</v>
      </c>
      <c r="Q139" s="15">
        <v>77.201999999999998</v>
      </c>
      <c r="R139" s="15">
        <v>80.260999999999996</v>
      </c>
      <c r="S139" s="15">
        <f t="shared" si="22"/>
        <v>15.260999999999996</v>
      </c>
      <c r="T139" s="15">
        <v>79.5</v>
      </c>
      <c r="U139" s="15">
        <v>79.5</v>
      </c>
      <c r="V139" s="15">
        <v>79.5</v>
      </c>
      <c r="W139" s="15">
        <v>79.5</v>
      </c>
      <c r="X139" s="15">
        <v>79.5</v>
      </c>
      <c r="Y139" s="15">
        <v>79.5</v>
      </c>
      <c r="Z139" s="15">
        <v>79.5</v>
      </c>
      <c r="AA139" s="15">
        <v>79.5</v>
      </c>
      <c r="AB139" s="15">
        <v>89.858000000000004</v>
      </c>
      <c r="AC139" s="18">
        <f t="shared" si="23"/>
        <v>1.0400231481481482E-3</v>
      </c>
      <c r="AD139" s="18">
        <f t="shared" si="24"/>
        <v>539.14800000000002</v>
      </c>
      <c r="AE139" s="18">
        <f t="shared" si="25"/>
        <v>3816</v>
      </c>
      <c r="AF139" s="18">
        <f t="shared" si="26"/>
        <v>174927.7303151192</v>
      </c>
      <c r="AG139" s="18">
        <f t="shared" si="26"/>
        <v>464680.69791629526</v>
      </c>
    </row>
    <row r="140" spans="6:33" x14ac:dyDescent="0.35">
      <c r="F140" s="15">
        <f t="shared" si="21"/>
        <v>2.0612654794520546</v>
      </c>
      <c r="G140" s="15">
        <v>752.36189999999999</v>
      </c>
      <c r="H140" s="15">
        <v>0.8599</v>
      </c>
      <c r="I140" s="15">
        <v>0.50373425989243681</v>
      </c>
      <c r="J140" s="15">
        <f t="shared" si="20"/>
        <v>0.20308142860546205</v>
      </c>
      <c r="K140" s="15">
        <v>90.796000000000006</v>
      </c>
      <c r="L140" s="15">
        <v>86.947000000000003</v>
      </c>
      <c r="M140" s="15">
        <v>89.012</v>
      </c>
      <c r="N140" s="15">
        <v>78.334999999999994</v>
      </c>
      <c r="O140" s="15">
        <v>77.986999999999995</v>
      </c>
      <c r="P140" s="15">
        <v>83.012</v>
      </c>
      <c r="Q140" s="15">
        <v>77.135999999999996</v>
      </c>
      <c r="R140" s="15">
        <v>80.174000000000007</v>
      </c>
      <c r="S140" s="15">
        <f t="shared" si="22"/>
        <v>15.174000000000007</v>
      </c>
      <c r="T140" s="15">
        <v>79.5</v>
      </c>
      <c r="U140" s="15">
        <v>79.5</v>
      </c>
      <c r="V140" s="15">
        <v>79.5</v>
      </c>
      <c r="W140" s="15">
        <v>79.5</v>
      </c>
      <c r="X140" s="15">
        <v>79.5</v>
      </c>
      <c r="Y140" s="15">
        <v>79.5</v>
      </c>
      <c r="Z140" s="15">
        <v>79.5</v>
      </c>
      <c r="AA140" s="15">
        <v>79.5</v>
      </c>
      <c r="AB140" s="15">
        <v>89.103999999999999</v>
      </c>
      <c r="AC140" s="18">
        <f t="shared" si="23"/>
        <v>1.0312962962962962E-3</v>
      </c>
      <c r="AD140" s="18">
        <f t="shared" si="24"/>
        <v>534.62399999999991</v>
      </c>
      <c r="AE140" s="18">
        <f t="shared" si="25"/>
        <v>3816</v>
      </c>
      <c r="AF140" s="18">
        <f t="shared" si="26"/>
        <v>175462.35431511921</v>
      </c>
      <c r="AG140" s="18">
        <f t="shared" si="26"/>
        <v>468496.69791629526</v>
      </c>
    </row>
    <row r="141" spans="6:33" x14ac:dyDescent="0.35">
      <c r="F141" s="15">
        <f t="shared" si="21"/>
        <v>2.0777038356164383</v>
      </c>
      <c r="G141" s="15">
        <v>758.36189999999999</v>
      </c>
      <c r="H141" s="15">
        <v>0.86109999999999998</v>
      </c>
      <c r="I141" s="15">
        <v>0.50775148293277772</v>
      </c>
      <c r="J141" s="15">
        <f t="shared" si="20"/>
        <v>0.20369505360546206</v>
      </c>
      <c r="K141" s="15">
        <v>90.649000000000001</v>
      </c>
      <c r="L141" s="15">
        <v>86.820999999999998</v>
      </c>
      <c r="M141" s="15">
        <v>88.879000000000005</v>
      </c>
      <c r="N141" s="15">
        <v>78.256</v>
      </c>
      <c r="O141" s="15">
        <v>77.91</v>
      </c>
      <c r="P141" s="15">
        <v>82.911000000000001</v>
      </c>
      <c r="Q141" s="15">
        <v>77.070999999999998</v>
      </c>
      <c r="R141" s="15">
        <v>80.087999999999994</v>
      </c>
      <c r="S141" s="15">
        <f t="shared" si="22"/>
        <v>15.087999999999994</v>
      </c>
      <c r="T141" s="15">
        <v>79.5</v>
      </c>
      <c r="U141" s="15">
        <v>79.5</v>
      </c>
      <c r="V141" s="15">
        <v>79.5</v>
      </c>
      <c r="W141" s="15">
        <v>79.5</v>
      </c>
      <c r="X141" s="15">
        <v>79.5</v>
      </c>
      <c r="Y141" s="15">
        <v>79.5</v>
      </c>
      <c r="Z141" s="15">
        <v>79.5</v>
      </c>
      <c r="AA141" s="15">
        <v>79.5</v>
      </c>
      <c r="AB141" s="15">
        <v>88.361999999999995</v>
      </c>
      <c r="AC141" s="18">
        <f t="shared" si="23"/>
        <v>1.0227083333333334E-3</v>
      </c>
      <c r="AD141" s="18">
        <f t="shared" si="24"/>
        <v>530.17200000000003</v>
      </c>
      <c r="AE141" s="18">
        <f t="shared" si="25"/>
        <v>3816</v>
      </c>
      <c r="AF141" s="18">
        <f t="shared" si="26"/>
        <v>175992.5263151192</v>
      </c>
      <c r="AG141" s="18">
        <f t="shared" si="26"/>
        <v>472312.69791629526</v>
      </c>
    </row>
    <row r="142" spans="6:33" x14ac:dyDescent="0.35">
      <c r="F142" s="15">
        <f t="shared" si="21"/>
        <v>2.0941421917808221</v>
      </c>
      <c r="G142" s="15">
        <v>764.36189999999999</v>
      </c>
      <c r="H142" s="15">
        <v>0.86229999999999996</v>
      </c>
      <c r="I142" s="15">
        <v>0.51176870597311863</v>
      </c>
      <c r="J142" s="15">
        <f t="shared" si="20"/>
        <v>0.20430360916101759</v>
      </c>
      <c r="K142" s="15">
        <v>90.504000000000005</v>
      </c>
      <c r="L142" s="15">
        <v>86.694999999999993</v>
      </c>
      <c r="M142" s="15">
        <v>88.747</v>
      </c>
      <c r="N142" s="15">
        <v>78.177999999999997</v>
      </c>
      <c r="O142" s="15">
        <v>77.834000000000003</v>
      </c>
      <c r="P142" s="15">
        <v>82.811999999999998</v>
      </c>
      <c r="Q142" s="15">
        <v>77.006</v>
      </c>
      <c r="R142" s="15">
        <v>80.003</v>
      </c>
      <c r="S142" s="15">
        <f t="shared" si="22"/>
        <v>15.003</v>
      </c>
      <c r="T142" s="15">
        <v>79.5</v>
      </c>
      <c r="U142" s="15">
        <v>79.5</v>
      </c>
      <c r="V142" s="15">
        <v>79.5</v>
      </c>
      <c r="W142" s="15">
        <v>79.5</v>
      </c>
      <c r="X142" s="15">
        <v>79.5</v>
      </c>
      <c r="Y142" s="15">
        <v>79.5</v>
      </c>
      <c r="Z142" s="15">
        <v>79.5</v>
      </c>
      <c r="AA142" s="15">
        <v>79.5</v>
      </c>
      <c r="AB142" s="15">
        <v>87.632000000000005</v>
      </c>
      <c r="AC142" s="18">
        <f t="shared" si="23"/>
        <v>1.0142592592592592E-3</v>
      </c>
      <c r="AD142" s="18">
        <f t="shared" si="24"/>
        <v>525.79200000000003</v>
      </c>
      <c r="AE142" s="18">
        <f t="shared" si="25"/>
        <v>3816</v>
      </c>
      <c r="AF142" s="18">
        <f t="shared" si="26"/>
        <v>176518.31831511919</v>
      </c>
      <c r="AG142" s="18">
        <f t="shared" si="26"/>
        <v>476128.69791629526</v>
      </c>
    </row>
    <row r="143" spans="6:33" x14ac:dyDescent="0.35">
      <c r="F143" s="15">
        <f t="shared" si="21"/>
        <v>2.1105805479452053</v>
      </c>
      <c r="G143" s="15">
        <v>770.36189999999999</v>
      </c>
      <c r="H143" s="15">
        <v>0.86339999999999995</v>
      </c>
      <c r="I143" s="15">
        <v>0.51578592901345943</v>
      </c>
      <c r="J143" s="15">
        <f t="shared" si="20"/>
        <v>0.20490717860546204</v>
      </c>
      <c r="K143" s="15">
        <v>90.361000000000004</v>
      </c>
      <c r="L143" s="15">
        <v>86.570999999999998</v>
      </c>
      <c r="M143" s="15">
        <v>88.617999999999995</v>
      </c>
      <c r="N143" s="15">
        <v>78.100999999999999</v>
      </c>
      <c r="O143" s="15">
        <v>77.757999999999996</v>
      </c>
      <c r="P143" s="15">
        <v>82.715000000000003</v>
      </c>
      <c r="Q143" s="15">
        <v>76.942999999999998</v>
      </c>
      <c r="R143" s="15">
        <v>79.92</v>
      </c>
      <c r="S143" s="15">
        <f t="shared" si="22"/>
        <v>14.920000000000002</v>
      </c>
      <c r="T143" s="15">
        <v>79.5</v>
      </c>
      <c r="U143" s="15">
        <v>79.5</v>
      </c>
      <c r="V143" s="15">
        <v>79.5</v>
      </c>
      <c r="W143" s="15">
        <v>79.5</v>
      </c>
      <c r="X143" s="15">
        <v>79.5</v>
      </c>
      <c r="Y143" s="15">
        <v>79.5</v>
      </c>
      <c r="Z143" s="15">
        <v>79.5</v>
      </c>
      <c r="AA143" s="15">
        <v>79.5</v>
      </c>
      <c r="AB143" s="15">
        <v>86.914000000000001</v>
      </c>
      <c r="AC143" s="18">
        <f t="shared" si="23"/>
        <v>1.005949074074074E-3</v>
      </c>
      <c r="AD143" s="18">
        <f t="shared" si="24"/>
        <v>521.48400000000004</v>
      </c>
      <c r="AE143" s="18">
        <f t="shared" si="25"/>
        <v>3816</v>
      </c>
      <c r="AF143" s="18">
        <f t="shared" si="26"/>
        <v>177039.80231511919</v>
      </c>
      <c r="AG143" s="18">
        <f t="shared" si="26"/>
        <v>479944.69791629526</v>
      </c>
    </row>
    <row r="144" spans="6:33" x14ac:dyDescent="0.35">
      <c r="F144" s="15">
        <f t="shared" si="21"/>
        <v>2.127018904109589</v>
      </c>
      <c r="G144" s="15">
        <v>776.36189999999999</v>
      </c>
      <c r="H144" s="15">
        <v>0.86450000000000005</v>
      </c>
      <c r="I144" s="15">
        <v>0.51980315205380023</v>
      </c>
      <c r="J144" s="15">
        <f t="shared" si="20"/>
        <v>0.20550583832768424</v>
      </c>
      <c r="K144" s="15">
        <v>90.22</v>
      </c>
      <c r="L144" s="15">
        <v>86.447999999999993</v>
      </c>
      <c r="M144" s="15">
        <v>88.49</v>
      </c>
      <c r="N144" s="15">
        <v>78.025999999999996</v>
      </c>
      <c r="O144" s="15">
        <v>77.683999999999997</v>
      </c>
      <c r="P144" s="15">
        <v>82.619</v>
      </c>
      <c r="Q144" s="15">
        <v>76.881</v>
      </c>
      <c r="R144" s="15">
        <v>79.837999999999994</v>
      </c>
      <c r="S144" s="15">
        <f t="shared" si="22"/>
        <v>14.837999999999994</v>
      </c>
      <c r="T144" s="15">
        <v>79.5</v>
      </c>
      <c r="U144" s="15">
        <v>79.5</v>
      </c>
      <c r="V144" s="15">
        <v>79.5</v>
      </c>
      <c r="W144" s="15">
        <v>79.5</v>
      </c>
      <c r="X144" s="15">
        <v>79.5</v>
      </c>
      <c r="Y144" s="15">
        <v>79.5</v>
      </c>
      <c r="Z144" s="15">
        <v>79.5</v>
      </c>
      <c r="AA144" s="15">
        <v>79.5</v>
      </c>
      <c r="AB144" s="15">
        <v>86.206999999999994</v>
      </c>
      <c r="AC144" s="18">
        <f t="shared" si="23"/>
        <v>9.9776620370370362E-4</v>
      </c>
      <c r="AD144" s="18">
        <f t="shared" si="24"/>
        <v>517.24199999999996</v>
      </c>
      <c r="AE144" s="18">
        <f t="shared" si="25"/>
        <v>3816</v>
      </c>
      <c r="AF144" s="18">
        <f t="shared" si="26"/>
        <v>177557.04431511919</v>
      </c>
      <c r="AG144" s="18">
        <f t="shared" si="26"/>
        <v>483760.69791629526</v>
      </c>
    </row>
    <row r="145" spans="6:33" x14ac:dyDescent="0.35">
      <c r="F145" s="15">
        <f t="shared" si="21"/>
        <v>2.1434572602739728</v>
      </c>
      <c r="G145" s="15">
        <v>782.36189999999999</v>
      </c>
      <c r="H145" s="15">
        <v>0.86560000000000004</v>
      </c>
      <c r="I145" s="15">
        <v>0.52382037509414114</v>
      </c>
      <c r="J145" s="15">
        <f t="shared" si="20"/>
        <v>0.20609967166101756</v>
      </c>
      <c r="K145" s="15">
        <v>90.081999999999994</v>
      </c>
      <c r="L145" s="15">
        <v>86.326999999999998</v>
      </c>
      <c r="M145" s="15">
        <v>88.364000000000004</v>
      </c>
      <c r="N145" s="15">
        <v>77.950999999999993</v>
      </c>
      <c r="O145" s="15">
        <v>77.611000000000004</v>
      </c>
      <c r="P145" s="15">
        <v>82.524000000000001</v>
      </c>
      <c r="Q145" s="15">
        <v>76.819999999999993</v>
      </c>
      <c r="R145" s="15">
        <v>79.757000000000005</v>
      </c>
      <c r="S145" s="15">
        <f t="shared" si="22"/>
        <v>14.757000000000005</v>
      </c>
      <c r="T145" s="15">
        <v>79.5</v>
      </c>
      <c r="U145" s="15">
        <v>79.5</v>
      </c>
      <c r="V145" s="15">
        <v>79.5</v>
      </c>
      <c r="W145" s="15">
        <v>79.5</v>
      </c>
      <c r="X145" s="15">
        <v>79.5</v>
      </c>
      <c r="Y145" s="15">
        <v>79.5</v>
      </c>
      <c r="Z145" s="15">
        <v>79.5</v>
      </c>
      <c r="AA145" s="15">
        <v>79.5</v>
      </c>
      <c r="AB145" s="15">
        <v>85.512</v>
      </c>
      <c r="AC145" s="18">
        <f t="shared" si="23"/>
        <v>9.8972222222222213E-4</v>
      </c>
      <c r="AD145" s="18">
        <f t="shared" si="24"/>
        <v>513.072</v>
      </c>
      <c r="AE145" s="18">
        <f t="shared" si="25"/>
        <v>3816</v>
      </c>
      <c r="AF145" s="18">
        <f t="shared" si="26"/>
        <v>178070.11631511917</v>
      </c>
      <c r="AG145" s="18">
        <f t="shared" si="26"/>
        <v>487576.69791629526</v>
      </c>
    </row>
    <row r="146" spans="6:33" x14ac:dyDescent="0.35">
      <c r="F146" s="15">
        <f t="shared" si="21"/>
        <v>2.159895616438356</v>
      </c>
      <c r="G146" s="15">
        <v>788.36189999999999</v>
      </c>
      <c r="H146" s="15">
        <v>0.86670000000000003</v>
      </c>
      <c r="I146" s="15">
        <v>0.52783759813448194</v>
      </c>
      <c r="J146" s="15">
        <f t="shared" si="20"/>
        <v>0.20668876193879532</v>
      </c>
      <c r="K146" s="15">
        <v>89.944999999999993</v>
      </c>
      <c r="L146" s="15">
        <v>86.206999999999994</v>
      </c>
      <c r="M146" s="15">
        <v>88.24</v>
      </c>
      <c r="N146" s="15">
        <v>77.876999999999995</v>
      </c>
      <c r="O146" s="15">
        <v>77.539000000000001</v>
      </c>
      <c r="P146" s="15">
        <v>82.430999999999997</v>
      </c>
      <c r="Q146" s="15">
        <v>76.759</v>
      </c>
      <c r="R146" s="15">
        <v>79.677000000000007</v>
      </c>
      <c r="S146" s="15">
        <f t="shared" si="22"/>
        <v>14.677000000000007</v>
      </c>
      <c r="T146" s="15">
        <v>79.5</v>
      </c>
      <c r="U146" s="15">
        <v>79.5</v>
      </c>
      <c r="V146" s="15">
        <v>79.5</v>
      </c>
      <c r="W146" s="15">
        <v>79.5</v>
      </c>
      <c r="X146" s="15">
        <v>79.5</v>
      </c>
      <c r="Y146" s="15">
        <v>79.5</v>
      </c>
      <c r="Z146" s="15">
        <v>79.5</v>
      </c>
      <c r="AA146" s="15">
        <v>79.5</v>
      </c>
      <c r="AB146" s="15">
        <v>84.828999999999994</v>
      </c>
      <c r="AC146" s="18">
        <f t="shared" si="23"/>
        <v>9.8181712962962958E-4</v>
      </c>
      <c r="AD146" s="18">
        <f t="shared" si="24"/>
        <v>508.97399999999999</v>
      </c>
      <c r="AE146" s="18">
        <f t="shared" si="25"/>
        <v>3816</v>
      </c>
      <c r="AF146" s="18">
        <f t="shared" si="26"/>
        <v>178579.09031511916</v>
      </c>
      <c r="AG146" s="18">
        <f t="shared" si="26"/>
        <v>491392.69791629526</v>
      </c>
    </row>
    <row r="147" spans="6:33" x14ac:dyDescent="0.35">
      <c r="F147" s="15">
        <f t="shared" si="21"/>
        <v>2.1763339726027398</v>
      </c>
      <c r="G147" s="15">
        <v>794.36189999999999</v>
      </c>
      <c r="H147" s="15">
        <v>0.86770000000000003</v>
      </c>
      <c r="I147" s="15">
        <v>0.53185482117482286</v>
      </c>
      <c r="J147" s="15">
        <f t="shared" si="20"/>
        <v>0.20727318554990645</v>
      </c>
      <c r="K147" s="15">
        <v>89.81</v>
      </c>
      <c r="L147" s="15">
        <v>86.088999999999999</v>
      </c>
      <c r="M147" s="15">
        <v>88.117999999999995</v>
      </c>
      <c r="N147" s="15">
        <v>77.805000000000007</v>
      </c>
      <c r="O147" s="15">
        <v>77.468999999999994</v>
      </c>
      <c r="P147" s="15">
        <v>82.337999999999994</v>
      </c>
      <c r="Q147" s="15">
        <v>76.7</v>
      </c>
      <c r="R147" s="15">
        <v>79.599000000000004</v>
      </c>
      <c r="S147" s="15">
        <f t="shared" si="22"/>
        <v>14.599000000000004</v>
      </c>
      <c r="T147" s="15">
        <v>79.5</v>
      </c>
      <c r="U147" s="15">
        <v>79.5</v>
      </c>
      <c r="V147" s="15">
        <v>79.5</v>
      </c>
      <c r="W147" s="15">
        <v>79.5</v>
      </c>
      <c r="X147" s="15">
        <v>79.5</v>
      </c>
      <c r="Y147" s="15">
        <v>79.5</v>
      </c>
      <c r="Z147" s="15">
        <v>79.5</v>
      </c>
      <c r="AA147" s="15">
        <v>79.5</v>
      </c>
      <c r="AB147" s="15">
        <v>84.156999999999996</v>
      </c>
      <c r="AC147" s="18">
        <f t="shared" si="23"/>
        <v>9.740393518518518E-4</v>
      </c>
      <c r="AD147" s="18">
        <f t="shared" si="24"/>
        <v>504.94199999999995</v>
      </c>
      <c r="AE147" s="18">
        <f t="shared" si="25"/>
        <v>3816</v>
      </c>
      <c r="AF147" s="18">
        <f t="shared" si="26"/>
        <v>179084.03231511917</v>
      </c>
      <c r="AG147" s="18">
        <f t="shared" si="26"/>
        <v>495208.69791629526</v>
      </c>
    </row>
    <row r="148" spans="6:33" x14ac:dyDescent="0.35">
      <c r="F148" s="15">
        <f t="shared" si="21"/>
        <v>2.1927723287671235</v>
      </c>
      <c r="G148" s="15">
        <v>800.36189999999999</v>
      </c>
      <c r="H148" s="15">
        <v>0.86880000000000002</v>
      </c>
      <c r="I148" s="15">
        <v>0.53587204421516377</v>
      </c>
      <c r="J148" s="15">
        <f t="shared" si="20"/>
        <v>0.20785301193879532</v>
      </c>
      <c r="K148" s="15">
        <v>89.677000000000007</v>
      </c>
      <c r="L148" s="15">
        <v>85.971000000000004</v>
      </c>
      <c r="M148" s="15">
        <v>87.998000000000005</v>
      </c>
      <c r="N148" s="15">
        <v>77.733999999999995</v>
      </c>
      <c r="O148" s="15">
        <v>77.399000000000001</v>
      </c>
      <c r="P148" s="15">
        <v>82.247</v>
      </c>
      <c r="Q148" s="15">
        <v>76.641000000000005</v>
      </c>
      <c r="R148" s="15">
        <v>79.522000000000006</v>
      </c>
      <c r="S148" s="15">
        <f t="shared" si="22"/>
        <v>14.522000000000006</v>
      </c>
      <c r="T148" s="15">
        <v>79.5</v>
      </c>
      <c r="U148" s="15">
        <v>79.5</v>
      </c>
      <c r="V148" s="15">
        <v>79.5</v>
      </c>
      <c r="W148" s="15">
        <v>79.5</v>
      </c>
      <c r="X148" s="15">
        <v>79.5</v>
      </c>
      <c r="Y148" s="15">
        <v>79.5</v>
      </c>
      <c r="Z148" s="15">
        <v>79.5</v>
      </c>
      <c r="AA148" s="15">
        <v>79.5</v>
      </c>
      <c r="AB148" s="15">
        <v>83.495000000000005</v>
      </c>
      <c r="AC148" s="18">
        <f t="shared" si="23"/>
        <v>9.6637731481481488E-4</v>
      </c>
      <c r="AD148" s="18">
        <f t="shared" si="24"/>
        <v>500.97</v>
      </c>
      <c r="AE148" s="18">
        <f t="shared" si="25"/>
        <v>3816</v>
      </c>
      <c r="AF148" s="18">
        <f t="shared" si="26"/>
        <v>179585.00231511917</v>
      </c>
      <c r="AG148" s="18">
        <f t="shared" si="26"/>
        <v>499024.69791629526</v>
      </c>
    </row>
    <row r="149" spans="6:33" x14ac:dyDescent="0.35">
      <c r="F149" s="15">
        <f t="shared" si="21"/>
        <v>2.2092106849315067</v>
      </c>
      <c r="G149" s="15">
        <v>806.36189999999999</v>
      </c>
      <c r="H149" s="15">
        <v>0.86980000000000002</v>
      </c>
      <c r="I149" s="15">
        <v>0.53988926725550457</v>
      </c>
      <c r="J149" s="15">
        <f t="shared" si="20"/>
        <v>0.20842831054990643</v>
      </c>
      <c r="K149" s="15">
        <v>89.545000000000002</v>
      </c>
      <c r="L149" s="15">
        <v>85.855999999999995</v>
      </c>
      <c r="M149" s="15">
        <v>87.878</v>
      </c>
      <c r="N149" s="15">
        <v>77.662999999999997</v>
      </c>
      <c r="O149" s="15">
        <v>77.33</v>
      </c>
      <c r="P149" s="15">
        <v>82.158000000000001</v>
      </c>
      <c r="Q149" s="15">
        <v>76.584000000000003</v>
      </c>
      <c r="R149" s="15">
        <v>79.444999999999993</v>
      </c>
      <c r="S149" s="15">
        <f t="shared" si="22"/>
        <v>14.444999999999993</v>
      </c>
      <c r="T149" s="15">
        <v>79.5</v>
      </c>
      <c r="U149" s="15">
        <v>79.5</v>
      </c>
      <c r="V149" s="15">
        <v>79.5</v>
      </c>
      <c r="W149" s="15">
        <v>79.5</v>
      </c>
      <c r="X149" s="15">
        <v>79.5</v>
      </c>
      <c r="Y149" s="15">
        <v>79.5</v>
      </c>
      <c r="Z149" s="15">
        <v>79.5</v>
      </c>
      <c r="AA149" s="15">
        <v>79.5</v>
      </c>
      <c r="AB149" s="15">
        <v>82.843000000000004</v>
      </c>
      <c r="AC149" s="18">
        <f t="shared" si="23"/>
        <v>9.5883101851851858E-4</v>
      </c>
      <c r="AD149" s="18">
        <f t="shared" si="24"/>
        <v>497.05800000000005</v>
      </c>
      <c r="AE149" s="18">
        <f t="shared" si="25"/>
        <v>3816</v>
      </c>
      <c r="AF149" s="18">
        <f t="shared" si="26"/>
        <v>180082.06031511916</v>
      </c>
      <c r="AG149" s="18">
        <f t="shared" si="26"/>
        <v>502840.69791629526</v>
      </c>
    </row>
    <row r="150" spans="6:33" x14ac:dyDescent="0.35">
      <c r="F150" s="15">
        <f t="shared" si="21"/>
        <v>2.2256490410958905</v>
      </c>
      <c r="G150" s="15">
        <v>812.36189999999999</v>
      </c>
      <c r="H150" s="15">
        <v>0.87080000000000002</v>
      </c>
      <c r="I150" s="15">
        <v>0.54390649029584537</v>
      </c>
      <c r="J150" s="15">
        <f t="shared" si="20"/>
        <v>0.20899915777212866</v>
      </c>
      <c r="K150" s="15">
        <v>89.415999999999997</v>
      </c>
      <c r="L150" s="15">
        <v>85.741</v>
      </c>
      <c r="M150" s="15">
        <v>87.760999999999996</v>
      </c>
      <c r="N150" s="15">
        <v>77.593999999999994</v>
      </c>
      <c r="O150" s="15">
        <v>77.263000000000005</v>
      </c>
      <c r="P150" s="15">
        <v>82.069000000000003</v>
      </c>
      <c r="Q150" s="15">
        <v>76.525999999999996</v>
      </c>
      <c r="R150" s="15">
        <v>79.37</v>
      </c>
      <c r="S150" s="15">
        <f t="shared" si="22"/>
        <v>14.370000000000005</v>
      </c>
      <c r="T150" s="15">
        <v>79.5</v>
      </c>
      <c r="U150" s="15">
        <v>79.5</v>
      </c>
      <c r="V150" s="15">
        <v>79.5</v>
      </c>
      <c r="W150" s="15">
        <v>79.5</v>
      </c>
      <c r="X150" s="15">
        <v>79.5</v>
      </c>
      <c r="Y150" s="15">
        <v>79.5</v>
      </c>
      <c r="Z150" s="15">
        <v>79.5</v>
      </c>
      <c r="AA150" s="15">
        <v>79.5</v>
      </c>
      <c r="AB150" s="15">
        <v>82.201999999999998</v>
      </c>
      <c r="AC150" s="18">
        <f t="shared" si="23"/>
        <v>9.5141203703703707E-4</v>
      </c>
      <c r="AD150" s="18">
        <f t="shared" si="24"/>
        <v>493.21199999999999</v>
      </c>
      <c r="AE150" s="18">
        <f t="shared" si="25"/>
        <v>3816</v>
      </c>
      <c r="AF150" s="18">
        <f t="shared" si="26"/>
        <v>180575.27231511916</v>
      </c>
      <c r="AG150" s="18">
        <f t="shared" si="26"/>
        <v>506656.69791629526</v>
      </c>
    </row>
    <row r="151" spans="6:33" x14ac:dyDescent="0.35">
      <c r="F151" s="15">
        <f t="shared" si="21"/>
        <v>2.2420873972602737</v>
      </c>
      <c r="G151" s="15">
        <v>818.36189999999999</v>
      </c>
      <c r="H151" s="15">
        <v>0.87180000000000002</v>
      </c>
      <c r="I151" s="15">
        <v>0.54792371333618617</v>
      </c>
      <c r="J151" s="15">
        <f t="shared" si="20"/>
        <v>0.20956562304990645</v>
      </c>
      <c r="K151" s="15">
        <v>89.289000000000001</v>
      </c>
      <c r="L151" s="15">
        <v>85.629000000000005</v>
      </c>
      <c r="M151" s="15">
        <v>87.646000000000001</v>
      </c>
      <c r="N151" s="15">
        <v>77.525000000000006</v>
      </c>
      <c r="O151" s="15">
        <v>77.195999999999998</v>
      </c>
      <c r="P151" s="15">
        <v>81.981999999999999</v>
      </c>
      <c r="Q151" s="15">
        <v>76.47</v>
      </c>
      <c r="R151" s="15">
        <v>79.296000000000006</v>
      </c>
      <c r="S151" s="15">
        <f t="shared" si="22"/>
        <v>14.296000000000006</v>
      </c>
      <c r="T151" s="15">
        <v>79.5</v>
      </c>
      <c r="U151" s="15">
        <v>79.5</v>
      </c>
      <c r="V151" s="15">
        <v>79.5</v>
      </c>
      <c r="W151" s="15">
        <v>79.5</v>
      </c>
      <c r="X151" s="15">
        <v>79.5</v>
      </c>
      <c r="Y151" s="15">
        <v>79.5</v>
      </c>
      <c r="Z151" s="15">
        <v>79.5</v>
      </c>
      <c r="AA151" s="15">
        <v>79.5</v>
      </c>
      <c r="AB151" s="15">
        <v>81.570999999999998</v>
      </c>
      <c r="AC151" s="18">
        <f t="shared" si="23"/>
        <v>9.441087962962963E-4</v>
      </c>
      <c r="AD151" s="18">
        <f t="shared" si="24"/>
        <v>489.42600000000004</v>
      </c>
      <c r="AE151" s="18">
        <f t="shared" si="25"/>
        <v>3816</v>
      </c>
      <c r="AF151" s="18">
        <f t="shared" si="26"/>
        <v>181064.69831511917</v>
      </c>
      <c r="AG151" s="18">
        <f t="shared" si="26"/>
        <v>510472.69791629526</v>
      </c>
    </row>
    <row r="152" spans="6:33" x14ac:dyDescent="0.35">
      <c r="F152" s="15">
        <f t="shared" si="21"/>
        <v>2.2585257534246574</v>
      </c>
      <c r="G152" s="15">
        <v>824.36189999999999</v>
      </c>
      <c r="H152" s="15">
        <v>0.87280000000000002</v>
      </c>
      <c r="I152" s="15">
        <v>0.55194093637652708</v>
      </c>
      <c r="J152" s="15">
        <f t="shared" si="20"/>
        <v>0.21012776888323975</v>
      </c>
      <c r="K152" s="15">
        <v>89.162999999999997</v>
      </c>
      <c r="L152" s="15">
        <v>85.516999999999996</v>
      </c>
      <c r="M152" s="15">
        <v>87.531000000000006</v>
      </c>
      <c r="N152" s="15">
        <v>77.456999999999994</v>
      </c>
      <c r="O152" s="15">
        <v>77.13</v>
      </c>
      <c r="P152" s="15">
        <v>81.894999999999996</v>
      </c>
      <c r="Q152" s="15">
        <v>76.415000000000006</v>
      </c>
      <c r="R152" s="15">
        <v>79.222999999999999</v>
      </c>
      <c r="S152" s="15">
        <f t="shared" si="22"/>
        <v>14.222999999999999</v>
      </c>
      <c r="T152" s="15">
        <v>79.5</v>
      </c>
      <c r="U152" s="15">
        <v>79.5</v>
      </c>
      <c r="V152" s="15">
        <v>79.5</v>
      </c>
      <c r="W152" s="15">
        <v>79.5</v>
      </c>
      <c r="X152" s="15">
        <v>79.5</v>
      </c>
      <c r="Y152" s="15">
        <v>79.5</v>
      </c>
      <c r="Z152" s="15">
        <v>79.5</v>
      </c>
      <c r="AA152" s="15">
        <v>79.5</v>
      </c>
      <c r="AB152" s="15">
        <v>80.948999999999998</v>
      </c>
      <c r="AC152" s="18">
        <f t="shared" si="23"/>
        <v>9.3690972222222222E-4</v>
      </c>
      <c r="AD152" s="18">
        <f t="shared" si="24"/>
        <v>485.69400000000002</v>
      </c>
      <c r="AE152" s="18">
        <f t="shared" si="25"/>
        <v>3816</v>
      </c>
      <c r="AF152" s="18">
        <f t="shared" ref="AF152:AG167" si="27">+AF151+AD152</f>
        <v>181550.39231511916</v>
      </c>
      <c r="AG152" s="18">
        <f t="shared" si="27"/>
        <v>514288.69791629526</v>
      </c>
    </row>
    <row r="153" spans="6:33" x14ac:dyDescent="0.35">
      <c r="F153" s="15">
        <f t="shared" si="21"/>
        <v>2.2749641095890412</v>
      </c>
      <c r="G153" s="15">
        <v>830.36189999999999</v>
      </c>
      <c r="H153" s="15">
        <v>0.87370000000000003</v>
      </c>
      <c r="I153" s="15">
        <v>0.55595815941686799</v>
      </c>
      <c r="J153" s="15">
        <f t="shared" si="20"/>
        <v>0.210685678605462</v>
      </c>
      <c r="K153" s="15">
        <v>89.039000000000001</v>
      </c>
      <c r="L153" s="15">
        <v>85.406999999999996</v>
      </c>
      <c r="M153" s="15">
        <v>87.418999999999997</v>
      </c>
      <c r="N153" s="15">
        <v>77.391000000000005</v>
      </c>
      <c r="O153" s="15">
        <v>77.064999999999998</v>
      </c>
      <c r="P153" s="15">
        <v>81.81</v>
      </c>
      <c r="Q153" s="15">
        <v>76.36</v>
      </c>
      <c r="R153" s="15">
        <v>79.150999999999996</v>
      </c>
      <c r="S153" s="15">
        <f t="shared" si="22"/>
        <v>14.150999999999996</v>
      </c>
      <c r="T153" s="15">
        <v>79.5</v>
      </c>
      <c r="U153" s="15">
        <v>79.5</v>
      </c>
      <c r="V153" s="15">
        <v>79.5</v>
      </c>
      <c r="W153" s="15">
        <v>79.5</v>
      </c>
      <c r="X153" s="15">
        <v>79.5</v>
      </c>
      <c r="Y153" s="15">
        <v>79.5</v>
      </c>
      <c r="Z153" s="15">
        <v>79.5</v>
      </c>
      <c r="AA153" s="15">
        <v>79.5</v>
      </c>
      <c r="AB153" s="15">
        <v>80.338999999999999</v>
      </c>
      <c r="AC153" s="18">
        <f t="shared" si="23"/>
        <v>9.2984953703703697E-4</v>
      </c>
      <c r="AD153" s="18">
        <f t="shared" si="24"/>
        <v>482.03399999999993</v>
      </c>
      <c r="AE153" s="18">
        <f t="shared" si="25"/>
        <v>3816</v>
      </c>
      <c r="AF153" s="18">
        <f t="shared" si="27"/>
        <v>182032.42631511917</v>
      </c>
      <c r="AG153" s="18">
        <f t="shared" si="27"/>
        <v>518104.69791629526</v>
      </c>
    </row>
    <row r="154" spans="6:33" x14ac:dyDescent="0.35">
      <c r="F154" s="15">
        <f t="shared" si="21"/>
        <v>2.2914024657534244</v>
      </c>
      <c r="G154" s="15">
        <v>836.36189999999999</v>
      </c>
      <c r="H154" s="15">
        <v>0.87470000000000003</v>
      </c>
      <c r="I154" s="15">
        <v>0.55997538245720879</v>
      </c>
      <c r="J154" s="15">
        <f t="shared" si="20"/>
        <v>0.21123941471657312</v>
      </c>
      <c r="K154" s="15">
        <v>88.915999999999997</v>
      </c>
      <c r="L154" s="15">
        <v>85.298000000000002</v>
      </c>
      <c r="M154" s="15">
        <v>87.308000000000007</v>
      </c>
      <c r="N154" s="15">
        <v>77.325000000000003</v>
      </c>
      <c r="O154" s="15">
        <v>77.001999999999995</v>
      </c>
      <c r="P154" s="15">
        <v>81.725999999999999</v>
      </c>
      <c r="Q154" s="15">
        <v>76.305999999999997</v>
      </c>
      <c r="R154" s="15">
        <v>79.08</v>
      </c>
      <c r="S154" s="15">
        <f t="shared" si="22"/>
        <v>14.079999999999998</v>
      </c>
      <c r="T154" s="15">
        <v>79.5</v>
      </c>
      <c r="U154" s="15">
        <v>79.5</v>
      </c>
      <c r="V154" s="15">
        <v>79.5</v>
      </c>
      <c r="W154" s="15">
        <v>79.5</v>
      </c>
      <c r="X154" s="15">
        <v>79.5</v>
      </c>
      <c r="Y154" s="15">
        <v>79.5</v>
      </c>
      <c r="Z154" s="15">
        <v>79.5</v>
      </c>
      <c r="AA154" s="15">
        <v>79.5</v>
      </c>
      <c r="AB154" s="15">
        <v>79.738</v>
      </c>
      <c r="AC154" s="18">
        <f t="shared" si="23"/>
        <v>9.2289351851851853E-4</v>
      </c>
      <c r="AD154" s="18">
        <f t="shared" si="24"/>
        <v>478.428</v>
      </c>
      <c r="AE154" s="18">
        <f t="shared" si="25"/>
        <v>3816</v>
      </c>
      <c r="AF154" s="18">
        <f t="shared" si="27"/>
        <v>182510.85431511918</v>
      </c>
      <c r="AG154" s="18">
        <f t="shared" si="27"/>
        <v>521920.69791629526</v>
      </c>
    </row>
    <row r="155" spans="6:33" x14ac:dyDescent="0.35">
      <c r="F155" s="15">
        <f t="shared" si="21"/>
        <v>2.3078408219178081</v>
      </c>
      <c r="G155" s="15">
        <v>842.36189999999999</v>
      </c>
      <c r="H155" s="15">
        <v>0.87560000000000004</v>
      </c>
      <c r="I155" s="15">
        <v>0.56399260549754959</v>
      </c>
      <c r="J155" s="15">
        <f t="shared" si="20"/>
        <v>0.21178903971657312</v>
      </c>
      <c r="K155" s="15">
        <v>88.795000000000002</v>
      </c>
      <c r="L155" s="15">
        <v>85.19</v>
      </c>
      <c r="M155" s="15">
        <v>87.197999999999993</v>
      </c>
      <c r="N155" s="15">
        <v>77.260000000000005</v>
      </c>
      <c r="O155" s="15">
        <v>76.938999999999993</v>
      </c>
      <c r="P155" s="15">
        <v>81.643000000000001</v>
      </c>
      <c r="Q155" s="15">
        <v>76.253</v>
      </c>
      <c r="R155" s="15">
        <v>79.010000000000005</v>
      </c>
      <c r="S155" s="15">
        <f t="shared" si="22"/>
        <v>14.010000000000005</v>
      </c>
      <c r="T155" s="15">
        <v>79.5</v>
      </c>
      <c r="U155" s="15">
        <v>79.5</v>
      </c>
      <c r="V155" s="15">
        <v>79.5</v>
      </c>
      <c r="W155" s="15">
        <v>79.5</v>
      </c>
      <c r="X155" s="15">
        <v>79.5</v>
      </c>
      <c r="Y155" s="15">
        <v>79.5</v>
      </c>
      <c r="Z155" s="15">
        <v>79.5</v>
      </c>
      <c r="AA155" s="15">
        <v>79.5</v>
      </c>
      <c r="AB155" s="15">
        <v>79.146000000000001</v>
      </c>
      <c r="AC155" s="18">
        <f t="shared" si="23"/>
        <v>9.1604166666666668E-4</v>
      </c>
      <c r="AD155" s="18">
        <f t="shared" si="24"/>
        <v>474.87600000000003</v>
      </c>
      <c r="AE155" s="18">
        <f t="shared" si="25"/>
        <v>3816</v>
      </c>
      <c r="AF155" s="18">
        <f t="shared" si="27"/>
        <v>182985.73031511917</v>
      </c>
      <c r="AG155" s="18">
        <f t="shared" si="27"/>
        <v>525736.69791629526</v>
      </c>
    </row>
    <row r="156" spans="6:33" x14ac:dyDescent="0.35">
      <c r="F156" s="15">
        <f t="shared" si="21"/>
        <v>2.3242791780821919</v>
      </c>
      <c r="G156" s="15">
        <v>848.36189999999999</v>
      </c>
      <c r="H156" s="15">
        <v>0.87649999999999995</v>
      </c>
      <c r="I156" s="15">
        <v>0.5680098285378905</v>
      </c>
      <c r="J156" s="15">
        <f t="shared" si="20"/>
        <v>0.21233462304990644</v>
      </c>
      <c r="K156" s="15">
        <v>88.676000000000002</v>
      </c>
      <c r="L156" s="15">
        <v>85.084000000000003</v>
      </c>
      <c r="M156" s="15">
        <v>87.09</v>
      </c>
      <c r="N156" s="15">
        <v>77.197000000000003</v>
      </c>
      <c r="O156" s="15">
        <v>76.876999999999995</v>
      </c>
      <c r="P156" s="15">
        <v>81.561999999999998</v>
      </c>
      <c r="Q156" s="15">
        <v>76.200999999999993</v>
      </c>
      <c r="R156" s="15">
        <v>78.941999999999993</v>
      </c>
      <c r="S156" s="15">
        <f t="shared" si="22"/>
        <v>13.941999999999993</v>
      </c>
      <c r="T156" s="15">
        <v>79.5</v>
      </c>
      <c r="U156" s="15">
        <v>79.5</v>
      </c>
      <c r="V156" s="15">
        <v>79.5</v>
      </c>
      <c r="W156" s="15">
        <v>79.5</v>
      </c>
      <c r="X156" s="15">
        <v>79.5</v>
      </c>
      <c r="Y156" s="15">
        <v>79.5</v>
      </c>
      <c r="Z156" s="15">
        <v>79.5</v>
      </c>
      <c r="AA156" s="15">
        <v>79.5</v>
      </c>
      <c r="AB156" s="15">
        <v>78.563999999999993</v>
      </c>
      <c r="AC156" s="18">
        <f t="shared" si="23"/>
        <v>9.0930555555555545E-4</v>
      </c>
      <c r="AD156" s="18">
        <f t="shared" si="24"/>
        <v>471.3839999999999</v>
      </c>
      <c r="AE156" s="18">
        <f t="shared" si="25"/>
        <v>3816</v>
      </c>
      <c r="AF156" s="18">
        <f t="shared" si="27"/>
        <v>183457.11431511916</v>
      </c>
      <c r="AG156" s="18">
        <f t="shared" si="27"/>
        <v>529552.69791629526</v>
      </c>
    </row>
    <row r="157" spans="6:33" x14ac:dyDescent="0.35">
      <c r="F157" s="15">
        <f t="shared" si="21"/>
        <v>2.3407175342465751</v>
      </c>
      <c r="G157" s="15">
        <v>854.36189999999999</v>
      </c>
      <c r="H157" s="15">
        <v>0.87739999999999996</v>
      </c>
      <c r="I157" s="15">
        <v>0.5720270515782313</v>
      </c>
      <c r="J157" s="15">
        <f t="shared" si="20"/>
        <v>0.21287621332768422</v>
      </c>
      <c r="K157" s="15">
        <v>88.558000000000007</v>
      </c>
      <c r="L157" s="15">
        <v>84.978999999999999</v>
      </c>
      <c r="M157" s="15">
        <v>86.983000000000004</v>
      </c>
      <c r="N157" s="15">
        <v>77.132999999999996</v>
      </c>
      <c r="O157" s="15">
        <v>76.816000000000003</v>
      </c>
      <c r="P157" s="15">
        <v>81.480999999999995</v>
      </c>
      <c r="Q157" s="15">
        <v>76.149000000000001</v>
      </c>
      <c r="R157" s="15">
        <v>78.873999999999995</v>
      </c>
      <c r="S157" s="15">
        <f t="shared" si="22"/>
        <v>13.873999999999995</v>
      </c>
      <c r="T157" s="15">
        <v>79.5</v>
      </c>
      <c r="U157" s="15">
        <v>79.5</v>
      </c>
      <c r="V157" s="15">
        <v>79.5</v>
      </c>
      <c r="W157" s="15">
        <v>79.5</v>
      </c>
      <c r="X157" s="15">
        <v>79.5</v>
      </c>
      <c r="Y157" s="15">
        <v>79.5</v>
      </c>
      <c r="Z157" s="15">
        <v>79.5</v>
      </c>
      <c r="AA157" s="15">
        <v>79.5</v>
      </c>
      <c r="AB157" s="15">
        <v>77.989000000000004</v>
      </c>
      <c r="AC157" s="18">
        <f t="shared" si="23"/>
        <v>9.0265046296296306E-4</v>
      </c>
      <c r="AD157" s="18">
        <f t="shared" si="24"/>
        <v>467.93400000000003</v>
      </c>
      <c r="AE157" s="18">
        <f t="shared" si="25"/>
        <v>3816</v>
      </c>
      <c r="AF157" s="18">
        <f t="shared" si="27"/>
        <v>183925.04831511917</v>
      </c>
      <c r="AG157" s="18">
        <f t="shared" si="27"/>
        <v>533368.69791629526</v>
      </c>
    </row>
    <row r="158" spans="6:33" x14ac:dyDescent="0.35">
      <c r="F158" s="15">
        <f t="shared" si="21"/>
        <v>2.3571558904109589</v>
      </c>
      <c r="G158" s="15">
        <v>860.36189999999999</v>
      </c>
      <c r="H158" s="15">
        <v>0.87829999999999997</v>
      </c>
      <c r="I158" s="15">
        <v>0.57604427461857222</v>
      </c>
      <c r="J158" s="15">
        <f t="shared" si="20"/>
        <v>0.21341389388323981</v>
      </c>
      <c r="K158" s="15">
        <v>88.442999999999998</v>
      </c>
      <c r="L158" s="15">
        <v>84.876000000000005</v>
      </c>
      <c r="M158" s="15">
        <v>86.878</v>
      </c>
      <c r="N158" s="15">
        <v>77.070999999999998</v>
      </c>
      <c r="O158" s="15">
        <v>76.756</v>
      </c>
      <c r="P158" s="15">
        <v>81.400999999999996</v>
      </c>
      <c r="Q158" s="15">
        <v>76.097999999999999</v>
      </c>
      <c r="R158" s="15">
        <v>78.807000000000002</v>
      </c>
      <c r="S158" s="15">
        <f t="shared" si="22"/>
        <v>13.807000000000002</v>
      </c>
      <c r="T158" s="15">
        <v>79.5</v>
      </c>
      <c r="U158" s="15">
        <v>79.5</v>
      </c>
      <c r="V158" s="15">
        <v>79.5</v>
      </c>
      <c r="W158" s="15">
        <v>79.5</v>
      </c>
      <c r="X158" s="15">
        <v>79.5</v>
      </c>
      <c r="Y158" s="15">
        <v>79.5</v>
      </c>
      <c r="Z158" s="15">
        <v>79.5</v>
      </c>
      <c r="AA158" s="15">
        <v>79.5</v>
      </c>
      <c r="AB158" s="15">
        <v>77.426000000000002</v>
      </c>
      <c r="AC158" s="18">
        <f t="shared" si="23"/>
        <v>8.9613425925925928E-4</v>
      </c>
      <c r="AD158" s="18">
        <f t="shared" si="24"/>
        <v>464.55599999999998</v>
      </c>
      <c r="AE158" s="18">
        <f t="shared" si="25"/>
        <v>3816</v>
      </c>
      <c r="AF158" s="18">
        <f t="shared" si="27"/>
        <v>184389.60431511918</v>
      </c>
      <c r="AG158" s="18">
        <f t="shared" si="27"/>
        <v>537184.69791629526</v>
      </c>
    </row>
    <row r="159" spans="6:33" x14ac:dyDescent="0.35">
      <c r="F159" s="15">
        <f t="shared" si="21"/>
        <v>2.3735942465753426</v>
      </c>
      <c r="G159" s="15">
        <v>866.36189999999999</v>
      </c>
      <c r="H159" s="15">
        <v>0.87919999999999998</v>
      </c>
      <c r="I159" s="15">
        <v>0.58006149765891313</v>
      </c>
      <c r="J159" s="15">
        <f t="shared" si="20"/>
        <v>0.21394769943879538</v>
      </c>
      <c r="K159" s="15">
        <v>88.328000000000003</v>
      </c>
      <c r="L159" s="15">
        <v>84.772999999999996</v>
      </c>
      <c r="M159" s="15">
        <v>86.774000000000001</v>
      </c>
      <c r="N159" s="15">
        <v>77.010000000000005</v>
      </c>
      <c r="O159" s="15">
        <v>76.697000000000003</v>
      </c>
      <c r="P159" s="15">
        <v>81.322000000000003</v>
      </c>
      <c r="Q159" s="15">
        <v>76.048000000000002</v>
      </c>
      <c r="R159" s="15">
        <v>78.741</v>
      </c>
      <c r="S159" s="15">
        <f t="shared" si="22"/>
        <v>13.741</v>
      </c>
      <c r="T159" s="15">
        <v>79.5</v>
      </c>
      <c r="U159" s="15">
        <v>79.5</v>
      </c>
      <c r="V159" s="15">
        <v>79.5</v>
      </c>
      <c r="W159" s="15">
        <v>79.5</v>
      </c>
      <c r="X159" s="15">
        <v>79.5</v>
      </c>
      <c r="Y159" s="15">
        <v>79.5</v>
      </c>
      <c r="Z159" s="15">
        <v>79.5</v>
      </c>
      <c r="AA159" s="15">
        <v>79.5</v>
      </c>
      <c r="AB159" s="15">
        <v>76.867999999999995</v>
      </c>
      <c r="AC159" s="18">
        <f t="shared" si="23"/>
        <v>8.8967592592592592E-4</v>
      </c>
      <c r="AD159" s="18">
        <f t="shared" si="24"/>
        <v>461.20800000000003</v>
      </c>
      <c r="AE159" s="18">
        <f t="shared" si="25"/>
        <v>3816</v>
      </c>
      <c r="AF159" s="18">
        <f t="shared" si="27"/>
        <v>184850.8123151192</v>
      </c>
      <c r="AG159" s="18">
        <f t="shared" si="27"/>
        <v>541000.69791629526</v>
      </c>
    </row>
    <row r="160" spans="6:33" x14ac:dyDescent="0.35">
      <c r="F160" s="15">
        <f t="shared" si="21"/>
        <v>2.3900326027397258</v>
      </c>
      <c r="G160" s="15">
        <v>872.36189999999999</v>
      </c>
      <c r="H160" s="15">
        <v>0.88</v>
      </c>
      <c r="I160" s="15">
        <v>0.58407872069925393</v>
      </c>
      <c r="J160" s="15">
        <f t="shared" si="20"/>
        <v>0.21447769943879538</v>
      </c>
      <c r="K160" s="15">
        <v>88.215000000000003</v>
      </c>
      <c r="L160" s="15">
        <v>84.671999999999997</v>
      </c>
      <c r="M160" s="15">
        <v>86.671000000000006</v>
      </c>
      <c r="N160" s="15">
        <v>76.948999999999998</v>
      </c>
      <c r="O160" s="15">
        <v>76.638000000000005</v>
      </c>
      <c r="P160" s="15">
        <v>81.244</v>
      </c>
      <c r="Q160" s="15">
        <v>75.998000000000005</v>
      </c>
      <c r="R160" s="15">
        <v>78.674999999999997</v>
      </c>
      <c r="S160" s="15">
        <f t="shared" si="22"/>
        <v>13.674999999999997</v>
      </c>
      <c r="T160" s="15">
        <v>79.5</v>
      </c>
      <c r="U160" s="15">
        <v>79.5</v>
      </c>
      <c r="V160" s="15">
        <v>79.5</v>
      </c>
      <c r="W160" s="15">
        <v>79.5</v>
      </c>
      <c r="X160" s="15">
        <v>79.5</v>
      </c>
      <c r="Y160" s="15">
        <v>79.5</v>
      </c>
      <c r="Z160" s="15">
        <v>79.5</v>
      </c>
      <c r="AA160" s="15">
        <v>79.5</v>
      </c>
      <c r="AB160" s="15">
        <v>76.319999999999993</v>
      </c>
      <c r="AC160" s="18">
        <f t="shared" si="23"/>
        <v>8.833333333333333E-4</v>
      </c>
      <c r="AD160" s="18">
        <f t="shared" si="24"/>
        <v>457.92</v>
      </c>
      <c r="AE160" s="18">
        <f t="shared" si="25"/>
        <v>3816</v>
      </c>
      <c r="AF160" s="18">
        <f t="shared" si="27"/>
        <v>185308.73231511921</v>
      </c>
      <c r="AG160" s="18">
        <f t="shared" si="27"/>
        <v>544816.69791629526</v>
      </c>
    </row>
    <row r="161" spans="6:33" x14ac:dyDescent="0.35">
      <c r="F161" s="15">
        <f t="shared" si="21"/>
        <v>2.4064709589041096</v>
      </c>
      <c r="G161" s="15">
        <v>878.36189999999999</v>
      </c>
      <c r="H161" s="15">
        <v>0.88090000000000002</v>
      </c>
      <c r="I161" s="15">
        <v>0.58809594373959473</v>
      </c>
      <c r="J161" s="15">
        <f t="shared" si="20"/>
        <v>0.21500395638323982</v>
      </c>
      <c r="K161" s="15">
        <v>88.102999999999994</v>
      </c>
      <c r="L161" s="15">
        <v>84.572000000000003</v>
      </c>
      <c r="M161" s="15">
        <v>86.569000000000003</v>
      </c>
      <c r="N161" s="15">
        <v>76.888999999999996</v>
      </c>
      <c r="O161" s="15">
        <v>76.581000000000003</v>
      </c>
      <c r="P161" s="15">
        <v>81.167000000000002</v>
      </c>
      <c r="Q161" s="15">
        <v>75.948999999999998</v>
      </c>
      <c r="R161" s="15">
        <v>78.611000000000004</v>
      </c>
      <c r="S161" s="15">
        <f t="shared" si="22"/>
        <v>13.611000000000004</v>
      </c>
      <c r="T161" s="15">
        <v>79.5</v>
      </c>
      <c r="U161" s="15">
        <v>79.5</v>
      </c>
      <c r="V161" s="15">
        <v>79.5</v>
      </c>
      <c r="W161" s="15">
        <v>79.5</v>
      </c>
      <c r="X161" s="15">
        <v>79.5</v>
      </c>
      <c r="Y161" s="15">
        <v>79.5</v>
      </c>
      <c r="Z161" s="15">
        <v>79.5</v>
      </c>
      <c r="AA161" s="15">
        <v>79.5</v>
      </c>
      <c r="AB161" s="15">
        <v>75.781000000000006</v>
      </c>
      <c r="AC161" s="18">
        <f t="shared" si="23"/>
        <v>8.7709490740740749E-4</v>
      </c>
      <c r="AD161" s="18">
        <f t="shared" si="24"/>
        <v>454.68600000000004</v>
      </c>
      <c r="AE161" s="18">
        <f t="shared" si="25"/>
        <v>3816</v>
      </c>
      <c r="AF161" s="18">
        <f t="shared" si="27"/>
        <v>185763.4183151192</v>
      </c>
      <c r="AG161" s="18">
        <f t="shared" si="27"/>
        <v>548632.69791629526</v>
      </c>
    </row>
    <row r="162" spans="6:33" x14ac:dyDescent="0.35">
      <c r="F162" s="15">
        <f t="shared" si="21"/>
        <v>2.4229093150684933</v>
      </c>
      <c r="G162" s="15">
        <v>884.36189999999999</v>
      </c>
      <c r="H162" s="15">
        <v>0.88170000000000004</v>
      </c>
      <c r="I162" s="15">
        <v>0.59211316677993564</v>
      </c>
      <c r="J162" s="15">
        <f t="shared" si="20"/>
        <v>0.21552652582768425</v>
      </c>
      <c r="K162" s="15">
        <v>87.992999999999995</v>
      </c>
      <c r="L162" s="15">
        <v>84.474000000000004</v>
      </c>
      <c r="M162" s="15">
        <v>86.468999999999994</v>
      </c>
      <c r="N162" s="15">
        <v>76.83</v>
      </c>
      <c r="O162" s="15">
        <v>76.524000000000001</v>
      </c>
      <c r="P162" s="15">
        <v>81.090999999999994</v>
      </c>
      <c r="Q162" s="15">
        <v>75.900000000000006</v>
      </c>
      <c r="R162" s="15">
        <v>78.548000000000002</v>
      </c>
      <c r="S162" s="15">
        <f t="shared" si="22"/>
        <v>13.548000000000002</v>
      </c>
      <c r="T162" s="15">
        <v>79.5</v>
      </c>
      <c r="U162" s="15">
        <v>79.5</v>
      </c>
      <c r="V162" s="15">
        <v>79.5</v>
      </c>
      <c r="W162" s="15">
        <v>79.5</v>
      </c>
      <c r="X162" s="15">
        <v>79.5</v>
      </c>
      <c r="Y162" s="15">
        <v>79.5</v>
      </c>
      <c r="Z162" s="15">
        <v>79.5</v>
      </c>
      <c r="AA162" s="15">
        <v>79.5</v>
      </c>
      <c r="AB162" s="15">
        <v>75.25</v>
      </c>
      <c r="AC162" s="18">
        <f t="shared" si="23"/>
        <v>8.7094907407407412E-4</v>
      </c>
      <c r="AD162" s="18">
        <f t="shared" si="24"/>
        <v>451.5</v>
      </c>
      <c r="AE162" s="18">
        <f t="shared" si="25"/>
        <v>3816</v>
      </c>
      <c r="AF162" s="18">
        <f t="shared" si="27"/>
        <v>186214.9183151192</v>
      </c>
      <c r="AG162" s="18">
        <f t="shared" si="27"/>
        <v>552448.69791629526</v>
      </c>
    </row>
    <row r="163" spans="6:33" x14ac:dyDescent="0.35">
      <c r="F163" s="15">
        <f t="shared" si="21"/>
        <v>2.4393476712328765</v>
      </c>
      <c r="G163" s="15">
        <v>890.36189999999999</v>
      </c>
      <c r="H163" s="15">
        <v>0.88249999999999995</v>
      </c>
      <c r="I163" s="15">
        <v>0.59613038982027644</v>
      </c>
      <c r="J163" s="15">
        <f t="shared" si="20"/>
        <v>0.2160454702721287</v>
      </c>
      <c r="K163" s="15">
        <v>87.885000000000005</v>
      </c>
      <c r="L163" s="15">
        <v>84.376999999999995</v>
      </c>
      <c r="M163" s="15">
        <v>86.37</v>
      </c>
      <c r="N163" s="15">
        <v>76.772000000000006</v>
      </c>
      <c r="O163" s="15">
        <v>76.468000000000004</v>
      </c>
      <c r="P163" s="15">
        <v>81.016000000000005</v>
      </c>
      <c r="Q163" s="15">
        <v>75.852999999999994</v>
      </c>
      <c r="R163" s="15">
        <v>78.484999999999999</v>
      </c>
      <c r="S163" s="15">
        <f t="shared" si="22"/>
        <v>13.484999999999999</v>
      </c>
      <c r="T163" s="15">
        <v>79.5</v>
      </c>
      <c r="U163" s="15">
        <v>79.5</v>
      </c>
      <c r="V163" s="15">
        <v>79.5</v>
      </c>
      <c r="W163" s="15">
        <v>79.5</v>
      </c>
      <c r="X163" s="15">
        <v>79.5</v>
      </c>
      <c r="Y163" s="15">
        <v>79.5</v>
      </c>
      <c r="Z163" s="15">
        <v>79.5</v>
      </c>
      <c r="AA163" s="15">
        <v>79.5</v>
      </c>
      <c r="AB163" s="15">
        <v>74.727999999999994</v>
      </c>
      <c r="AC163" s="18">
        <f t="shared" si="23"/>
        <v>8.6490740740740733E-4</v>
      </c>
      <c r="AD163" s="18">
        <f t="shared" si="24"/>
        <v>448.36799999999999</v>
      </c>
      <c r="AE163" s="18">
        <f t="shared" si="25"/>
        <v>3816</v>
      </c>
      <c r="AF163" s="18">
        <f t="shared" si="27"/>
        <v>186663.28631511919</v>
      </c>
      <c r="AG163" s="18">
        <f t="shared" si="27"/>
        <v>556264.69791629526</v>
      </c>
    </row>
    <row r="164" spans="6:33" x14ac:dyDescent="0.35">
      <c r="F164" s="15">
        <f t="shared" si="21"/>
        <v>2.4557860273972603</v>
      </c>
      <c r="G164" s="15">
        <v>896.36189999999999</v>
      </c>
      <c r="H164" s="15">
        <v>0.88329999999999997</v>
      </c>
      <c r="I164" s="15">
        <v>0.60014761286061735</v>
      </c>
      <c r="J164" s="15">
        <f t="shared" si="20"/>
        <v>0.21656084527212871</v>
      </c>
      <c r="K164" s="15">
        <v>87.777000000000001</v>
      </c>
      <c r="L164" s="15">
        <v>84.281000000000006</v>
      </c>
      <c r="M164" s="15">
        <v>86.272000000000006</v>
      </c>
      <c r="N164" s="15">
        <v>76.713999999999999</v>
      </c>
      <c r="O164" s="15">
        <v>76.412999999999997</v>
      </c>
      <c r="P164" s="15">
        <v>80.941999999999993</v>
      </c>
      <c r="Q164" s="15">
        <v>75.805000000000007</v>
      </c>
      <c r="R164" s="15">
        <v>78.423000000000002</v>
      </c>
      <c r="S164" s="15">
        <f t="shared" si="22"/>
        <v>13.423000000000002</v>
      </c>
      <c r="T164" s="15">
        <v>79.5</v>
      </c>
      <c r="U164" s="15">
        <v>79.5</v>
      </c>
      <c r="V164" s="15">
        <v>79.5</v>
      </c>
      <c r="W164" s="15">
        <v>79.5</v>
      </c>
      <c r="X164" s="15">
        <v>79.5</v>
      </c>
      <c r="Y164" s="15">
        <v>79.5</v>
      </c>
      <c r="Z164" s="15">
        <v>79.5</v>
      </c>
      <c r="AA164" s="15">
        <v>79.5</v>
      </c>
      <c r="AB164" s="15">
        <v>74.213999999999999</v>
      </c>
      <c r="AC164" s="18">
        <f t="shared" si="23"/>
        <v>8.5895833333333332E-4</v>
      </c>
      <c r="AD164" s="18">
        <f t="shared" si="24"/>
        <v>445.28400000000005</v>
      </c>
      <c r="AE164" s="18">
        <f t="shared" si="25"/>
        <v>3816</v>
      </c>
      <c r="AF164" s="18">
        <f t="shared" si="27"/>
        <v>187108.5703151192</v>
      </c>
      <c r="AG164" s="18">
        <f t="shared" si="27"/>
        <v>560080.69791629526</v>
      </c>
    </row>
    <row r="165" spans="6:33" x14ac:dyDescent="0.35">
      <c r="F165" s="15">
        <f t="shared" si="21"/>
        <v>2.472224383561644</v>
      </c>
      <c r="G165" s="15">
        <v>902.36189999999999</v>
      </c>
      <c r="H165" s="15">
        <v>0.8841</v>
      </c>
      <c r="I165" s="15">
        <v>0.60416483590095826</v>
      </c>
      <c r="J165" s="15">
        <f t="shared" si="20"/>
        <v>0.21707270638323981</v>
      </c>
      <c r="K165" s="15">
        <v>87.671999999999997</v>
      </c>
      <c r="L165" s="15">
        <v>84.186000000000007</v>
      </c>
      <c r="M165" s="15">
        <v>86.176000000000002</v>
      </c>
      <c r="N165" s="15">
        <v>76.658000000000001</v>
      </c>
      <c r="O165" s="15">
        <v>76.358999999999995</v>
      </c>
      <c r="P165" s="15">
        <v>80.869</v>
      </c>
      <c r="Q165" s="15">
        <v>75.759</v>
      </c>
      <c r="R165" s="15">
        <v>78.363</v>
      </c>
      <c r="S165" s="15">
        <f t="shared" si="22"/>
        <v>13.363</v>
      </c>
      <c r="T165" s="15">
        <v>79.5</v>
      </c>
      <c r="U165" s="15">
        <v>79.5</v>
      </c>
      <c r="V165" s="15">
        <v>79.5</v>
      </c>
      <c r="W165" s="15">
        <v>79.5</v>
      </c>
      <c r="X165" s="15">
        <v>79.5</v>
      </c>
      <c r="Y165" s="15">
        <v>79.5</v>
      </c>
      <c r="Z165" s="15">
        <v>79.5</v>
      </c>
      <c r="AA165" s="15">
        <v>79.5</v>
      </c>
      <c r="AB165" s="15">
        <v>73.707999999999998</v>
      </c>
      <c r="AC165" s="18">
        <f t="shared" si="23"/>
        <v>8.5310185185185185E-4</v>
      </c>
      <c r="AD165" s="18">
        <f t="shared" si="24"/>
        <v>442.24799999999999</v>
      </c>
      <c r="AE165" s="18">
        <f t="shared" si="25"/>
        <v>3816</v>
      </c>
      <c r="AF165" s="18">
        <f t="shared" si="27"/>
        <v>187550.81831511919</v>
      </c>
      <c r="AG165" s="18">
        <f t="shared" si="27"/>
        <v>563896.69791629526</v>
      </c>
    </row>
    <row r="166" spans="6:33" x14ac:dyDescent="0.35">
      <c r="F166" s="15">
        <f t="shared" si="21"/>
        <v>2.4886627397260273</v>
      </c>
      <c r="G166" s="15">
        <v>908.36189999999999</v>
      </c>
      <c r="H166" s="15">
        <v>0.88490000000000002</v>
      </c>
      <c r="I166" s="15">
        <v>0.60818205894129906</v>
      </c>
      <c r="J166" s="15">
        <f t="shared" si="20"/>
        <v>0.21758110916101758</v>
      </c>
      <c r="K166" s="15">
        <v>87.566999999999993</v>
      </c>
      <c r="L166" s="15">
        <v>84.093000000000004</v>
      </c>
      <c r="M166" s="15">
        <v>86.081000000000003</v>
      </c>
      <c r="N166" s="15">
        <v>76.602000000000004</v>
      </c>
      <c r="O166" s="15">
        <v>76.305000000000007</v>
      </c>
      <c r="P166" s="15">
        <v>80.796999999999997</v>
      </c>
      <c r="Q166" s="15">
        <v>75.712999999999994</v>
      </c>
      <c r="R166" s="15">
        <v>78.302999999999997</v>
      </c>
      <c r="S166" s="15">
        <f t="shared" si="22"/>
        <v>13.302999999999997</v>
      </c>
      <c r="T166" s="15">
        <v>79.5</v>
      </c>
      <c r="U166" s="15">
        <v>79.5</v>
      </c>
      <c r="V166" s="15">
        <v>79.5</v>
      </c>
      <c r="W166" s="15">
        <v>79.5</v>
      </c>
      <c r="X166" s="15">
        <v>79.5</v>
      </c>
      <c r="Y166" s="15">
        <v>79.5</v>
      </c>
      <c r="Z166" s="15">
        <v>79.5</v>
      </c>
      <c r="AA166" s="15">
        <v>79.5</v>
      </c>
      <c r="AB166" s="15">
        <v>73.209999999999994</v>
      </c>
      <c r="AC166" s="18">
        <f t="shared" si="23"/>
        <v>8.4733796296296293E-4</v>
      </c>
      <c r="AD166" s="18">
        <f t="shared" si="24"/>
        <v>439.26</v>
      </c>
      <c r="AE166" s="18">
        <f t="shared" si="25"/>
        <v>3816</v>
      </c>
      <c r="AF166" s="18">
        <f t="shared" si="27"/>
        <v>187990.0783151192</v>
      </c>
      <c r="AG166" s="18">
        <f t="shared" si="27"/>
        <v>567712.69791629526</v>
      </c>
    </row>
    <row r="167" spans="6:33" x14ac:dyDescent="0.35">
      <c r="F167" s="15">
        <f t="shared" si="21"/>
        <v>2.505101095890411</v>
      </c>
      <c r="G167" s="15">
        <v>914.36189999999999</v>
      </c>
      <c r="H167" s="15">
        <v>0.88570000000000004</v>
      </c>
      <c r="I167" s="15">
        <v>0.61219928198163986</v>
      </c>
      <c r="J167" s="15">
        <f t="shared" si="20"/>
        <v>0.21808610221657315</v>
      </c>
      <c r="K167" s="15">
        <v>87.463999999999999</v>
      </c>
      <c r="L167" s="15">
        <v>84</v>
      </c>
      <c r="M167" s="15">
        <v>85.986000000000004</v>
      </c>
      <c r="N167" s="15">
        <v>76.546000000000006</v>
      </c>
      <c r="O167" s="15">
        <v>76.251999999999995</v>
      </c>
      <c r="P167" s="15">
        <v>80.724999999999994</v>
      </c>
      <c r="Q167" s="15">
        <v>75.667000000000002</v>
      </c>
      <c r="R167" s="15">
        <v>78.242999999999995</v>
      </c>
      <c r="S167" s="15">
        <f t="shared" si="22"/>
        <v>13.242999999999995</v>
      </c>
      <c r="T167" s="15">
        <v>79.5</v>
      </c>
      <c r="U167" s="15">
        <v>79.5</v>
      </c>
      <c r="V167" s="15">
        <v>79.5</v>
      </c>
      <c r="W167" s="15">
        <v>79.5</v>
      </c>
      <c r="X167" s="15">
        <v>79.5</v>
      </c>
      <c r="Y167" s="15">
        <v>79.5</v>
      </c>
      <c r="Z167" s="15">
        <v>79.5</v>
      </c>
      <c r="AA167" s="15">
        <v>79.5</v>
      </c>
      <c r="AB167" s="15">
        <v>72.718999999999994</v>
      </c>
      <c r="AC167" s="18">
        <f t="shared" si="23"/>
        <v>8.4165509259259252E-4</v>
      </c>
      <c r="AD167" s="18">
        <f t="shared" si="24"/>
        <v>436.31399999999996</v>
      </c>
      <c r="AE167" s="18">
        <f t="shared" si="25"/>
        <v>3816</v>
      </c>
      <c r="AF167" s="18">
        <f t="shared" si="27"/>
        <v>188426.39231511921</v>
      </c>
      <c r="AG167" s="18">
        <f t="shared" si="27"/>
        <v>571528.69791629526</v>
      </c>
    </row>
    <row r="168" spans="6:33" x14ac:dyDescent="0.35">
      <c r="F168" s="15">
        <f t="shared" si="21"/>
        <v>2.5215394520547947</v>
      </c>
      <c r="G168" s="15">
        <v>920.36189999999999</v>
      </c>
      <c r="H168" s="15">
        <v>0.88639999999999997</v>
      </c>
      <c r="I168" s="15">
        <v>0.61621650502198078</v>
      </c>
      <c r="J168" s="15">
        <f t="shared" si="20"/>
        <v>0.21858772721657319</v>
      </c>
      <c r="K168" s="15">
        <v>87.361000000000004</v>
      </c>
      <c r="L168" s="15">
        <v>83.909000000000006</v>
      </c>
      <c r="M168" s="15">
        <v>85.893000000000001</v>
      </c>
      <c r="N168" s="15">
        <v>76.492000000000004</v>
      </c>
      <c r="O168" s="15">
        <v>76.2</v>
      </c>
      <c r="P168" s="15">
        <v>80.655000000000001</v>
      </c>
      <c r="Q168" s="15">
        <v>75.622</v>
      </c>
      <c r="R168" s="15">
        <v>78.185000000000002</v>
      </c>
      <c r="S168" s="15">
        <f t="shared" si="22"/>
        <v>13.185000000000002</v>
      </c>
      <c r="T168" s="15">
        <v>79.5</v>
      </c>
      <c r="U168" s="15">
        <v>79.5</v>
      </c>
      <c r="V168" s="15">
        <v>79.5</v>
      </c>
      <c r="W168" s="15">
        <v>79.5</v>
      </c>
      <c r="X168" s="15">
        <v>79.5</v>
      </c>
      <c r="Y168" s="15">
        <v>79.5</v>
      </c>
      <c r="Z168" s="15">
        <v>79.5</v>
      </c>
      <c r="AA168" s="15">
        <v>79.5</v>
      </c>
      <c r="AB168" s="15">
        <v>72.233999999999995</v>
      </c>
      <c r="AC168" s="18">
        <f t="shared" si="23"/>
        <v>8.3604166666666657E-4</v>
      </c>
      <c r="AD168" s="18">
        <f t="shared" si="24"/>
        <v>433.404</v>
      </c>
      <c r="AE168" s="18">
        <f t="shared" si="25"/>
        <v>3816</v>
      </c>
      <c r="AF168" s="18">
        <f t="shared" ref="AF168:AG183" si="28">+AF167+AD168</f>
        <v>188859.79631511922</v>
      </c>
      <c r="AG168" s="18">
        <f t="shared" si="28"/>
        <v>575344.69791629526</v>
      </c>
    </row>
    <row r="169" spans="6:33" x14ac:dyDescent="0.35">
      <c r="F169" s="15">
        <f t="shared" si="21"/>
        <v>2.537977808219178</v>
      </c>
      <c r="G169" s="15">
        <v>926.36189999999999</v>
      </c>
      <c r="H169" s="15">
        <v>0.88719999999999999</v>
      </c>
      <c r="I169" s="15">
        <v>0.62023372806232158</v>
      </c>
      <c r="J169" s="15">
        <f t="shared" si="20"/>
        <v>0.21908603971657317</v>
      </c>
      <c r="K169" s="15">
        <v>87.260999999999996</v>
      </c>
      <c r="L169" s="15">
        <v>83.819000000000003</v>
      </c>
      <c r="M169" s="15">
        <v>85.801000000000002</v>
      </c>
      <c r="N169" s="15">
        <v>76.438000000000002</v>
      </c>
      <c r="O169" s="15">
        <v>76.149000000000001</v>
      </c>
      <c r="P169" s="15">
        <v>80.584999999999994</v>
      </c>
      <c r="Q169" s="15">
        <v>75.576999999999998</v>
      </c>
      <c r="R169" s="15">
        <v>78.126999999999995</v>
      </c>
      <c r="S169" s="15">
        <f t="shared" si="22"/>
        <v>13.126999999999995</v>
      </c>
      <c r="T169" s="15">
        <v>79.5</v>
      </c>
      <c r="U169" s="15">
        <v>79.5</v>
      </c>
      <c r="V169" s="15">
        <v>79.5</v>
      </c>
      <c r="W169" s="15">
        <v>79.5</v>
      </c>
      <c r="X169" s="15">
        <v>79.5</v>
      </c>
      <c r="Y169" s="15">
        <v>79.5</v>
      </c>
      <c r="Z169" s="15">
        <v>79.5</v>
      </c>
      <c r="AA169" s="15">
        <v>79.5</v>
      </c>
      <c r="AB169" s="15">
        <v>71.757000000000005</v>
      </c>
      <c r="AC169" s="18">
        <f t="shared" si="23"/>
        <v>8.3052083333333339E-4</v>
      </c>
      <c r="AD169" s="18">
        <f t="shared" si="24"/>
        <v>430.54200000000003</v>
      </c>
      <c r="AE169" s="18">
        <f t="shared" si="25"/>
        <v>3816</v>
      </c>
      <c r="AF169" s="18">
        <f t="shared" si="28"/>
        <v>189290.33831511921</v>
      </c>
      <c r="AG169" s="18">
        <f t="shared" si="28"/>
        <v>579160.69791629526</v>
      </c>
    </row>
    <row r="170" spans="6:33" x14ac:dyDescent="0.35">
      <c r="F170" s="15">
        <f t="shared" si="21"/>
        <v>2.5544161643835617</v>
      </c>
      <c r="G170" s="15">
        <v>932.36189999999999</v>
      </c>
      <c r="H170" s="15">
        <v>0.88790000000000002</v>
      </c>
      <c r="I170" s="15">
        <v>0.62425095110266249</v>
      </c>
      <c r="J170" s="15">
        <f t="shared" si="20"/>
        <v>0.21958108832768428</v>
      </c>
      <c r="K170" s="15">
        <v>87.161000000000001</v>
      </c>
      <c r="L170" s="15">
        <v>83.73</v>
      </c>
      <c r="M170" s="15">
        <v>85.71</v>
      </c>
      <c r="N170" s="15">
        <v>76.384</v>
      </c>
      <c r="O170" s="15">
        <v>76.097999999999999</v>
      </c>
      <c r="P170" s="15">
        <v>80.516000000000005</v>
      </c>
      <c r="Q170" s="15">
        <v>75.534000000000006</v>
      </c>
      <c r="R170" s="15">
        <v>78.069999999999993</v>
      </c>
      <c r="S170" s="15">
        <f t="shared" si="22"/>
        <v>13.069999999999993</v>
      </c>
      <c r="T170" s="15">
        <v>79.5</v>
      </c>
      <c r="U170" s="15">
        <v>79.5</v>
      </c>
      <c r="V170" s="15">
        <v>79.5</v>
      </c>
      <c r="W170" s="15">
        <v>79.5</v>
      </c>
      <c r="X170" s="15">
        <v>79.5</v>
      </c>
      <c r="Y170" s="15">
        <v>79.5</v>
      </c>
      <c r="Z170" s="15">
        <v>79.5</v>
      </c>
      <c r="AA170" s="15">
        <v>79.5</v>
      </c>
      <c r="AB170" s="15">
        <v>71.287000000000006</v>
      </c>
      <c r="AC170" s="18">
        <f t="shared" si="23"/>
        <v>8.2508101851851861E-4</v>
      </c>
      <c r="AD170" s="18">
        <f t="shared" si="24"/>
        <v>427.72200000000009</v>
      </c>
      <c r="AE170" s="18">
        <f t="shared" si="25"/>
        <v>3816</v>
      </c>
      <c r="AF170" s="18">
        <f t="shared" si="28"/>
        <v>189718.06031511922</v>
      </c>
      <c r="AG170" s="18">
        <f t="shared" si="28"/>
        <v>582976.69791629526</v>
      </c>
    </row>
    <row r="171" spans="6:33" x14ac:dyDescent="0.35">
      <c r="F171" s="15">
        <f t="shared" si="21"/>
        <v>2.5708545205479454</v>
      </c>
      <c r="G171" s="15">
        <v>938.36189999999999</v>
      </c>
      <c r="H171" s="15">
        <v>0.88870000000000005</v>
      </c>
      <c r="I171" s="15">
        <v>0.6282681741430034</v>
      </c>
      <c r="J171" s="15">
        <f t="shared" si="20"/>
        <v>0.22007291471657317</v>
      </c>
      <c r="K171" s="15">
        <v>87.063000000000002</v>
      </c>
      <c r="L171" s="15">
        <v>83.641999999999996</v>
      </c>
      <c r="M171" s="15">
        <v>85.620999999999995</v>
      </c>
      <c r="N171" s="15">
        <v>76.331999999999994</v>
      </c>
      <c r="O171" s="15">
        <v>76.048000000000002</v>
      </c>
      <c r="P171" s="15">
        <v>80.447999999999993</v>
      </c>
      <c r="Q171" s="15">
        <v>75.489999999999995</v>
      </c>
      <c r="R171" s="15">
        <v>78.013999999999996</v>
      </c>
      <c r="S171" s="15">
        <f t="shared" si="22"/>
        <v>13.013999999999996</v>
      </c>
      <c r="T171" s="15">
        <v>79.5</v>
      </c>
      <c r="U171" s="15">
        <v>79.5</v>
      </c>
      <c r="V171" s="15">
        <v>79.5</v>
      </c>
      <c r="W171" s="15">
        <v>79.5</v>
      </c>
      <c r="X171" s="15">
        <v>79.5</v>
      </c>
      <c r="Y171" s="15">
        <v>79.5</v>
      </c>
      <c r="Z171" s="15">
        <v>79.5</v>
      </c>
      <c r="AA171" s="15">
        <v>79.5</v>
      </c>
      <c r="AB171" s="15">
        <v>70.822999999999993</v>
      </c>
      <c r="AC171" s="18">
        <f t="shared" si="23"/>
        <v>8.1971064814814808E-4</v>
      </c>
      <c r="AD171" s="18">
        <f t="shared" si="24"/>
        <v>424.93799999999999</v>
      </c>
      <c r="AE171" s="18">
        <f t="shared" si="25"/>
        <v>3816</v>
      </c>
      <c r="AF171" s="18">
        <f t="shared" si="28"/>
        <v>190142.99831511921</v>
      </c>
      <c r="AG171" s="18">
        <f t="shared" si="28"/>
        <v>586792.69791629526</v>
      </c>
    </row>
    <row r="172" spans="6:33" x14ac:dyDescent="0.35">
      <c r="F172" s="15">
        <f t="shared" si="21"/>
        <v>2.5872928767123287</v>
      </c>
      <c r="G172" s="15">
        <v>944.36189999999999</v>
      </c>
      <c r="H172" s="15">
        <v>0.88939999999999997</v>
      </c>
      <c r="I172" s="15">
        <v>0.63228539718334409</v>
      </c>
      <c r="J172" s="15">
        <f t="shared" si="20"/>
        <v>0.22056156749435094</v>
      </c>
      <c r="K172" s="15">
        <v>86.965999999999994</v>
      </c>
      <c r="L172" s="15">
        <v>83.555000000000007</v>
      </c>
      <c r="M172" s="15">
        <v>85.531999999999996</v>
      </c>
      <c r="N172" s="15">
        <v>76.28</v>
      </c>
      <c r="O172" s="15">
        <v>75.998999999999995</v>
      </c>
      <c r="P172" s="15">
        <v>80.38</v>
      </c>
      <c r="Q172" s="15">
        <v>75.447000000000003</v>
      </c>
      <c r="R172" s="15">
        <v>77.957999999999998</v>
      </c>
      <c r="S172" s="15">
        <f t="shared" si="22"/>
        <v>12.957999999999998</v>
      </c>
      <c r="T172" s="15">
        <v>79.5</v>
      </c>
      <c r="U172" s="15">
        <v>79.5</v>
      </c>
      <c r="V172" s="15">
        <v>79.5</v>
      </c>
      <c r="W172" s="15">
        <v>79.5</v>
      </c>
      <c r="X172" s="15">
        <v>79.5</v>
      </c>
      <c r="Y172" s="15">
        <v>79.5</v>
      </c>
      <c r="Z172" s="15">
        <v>79.5</v>
      </c>
      <c r="AA172" s="15">
        <v>79.5</v>
      </c>
      <c r="AB172" s="15">
        <v>70.366</v>
      </c>
      <c r="AC172" s="18">
        <f t="shared" si="23"/>
        <v>8.1442129629629627E-4</v>
      </c>
      <c r="AD172" s="18">
        <f t="shared" si="24"/>
        <v>422.19600000000003</v>
      </c>
      <c r="AE172" s="18">
        <f t="shared" si="25"/>
        <v>3816</v>
      </c>
      <c r="AF172" s="18">
        <f t="shared" si="28"/>
        <v>190565.19431511921</v>
      </c>
      <c r="AG172" s="18">
        <f t="shared" si="28"/>
        <v>590608.69791629526</v>
      </c>
    </row>
    <row r="173" spans="6:33" x14ac:dyDescent="0.35">
      <c r="F173" s="15">
        <f t="shared" si="21"/>
        <v>2.6037312328767124</v>
      </c>
      <c r="G173" s="15">
        <v>950.36189999999999</v>
      </c>
      <c r="H173" s="15">
        <v>0.8901</v>
      </c>
      <c r="I173" s="15">
        <v>0.636302620223685</v>
      </c>
      <c r="J173" s="15">
        <f t="shared" si="20"/>
        <v>0.22104708832768427</v>
      </c>
      <c r="K173" s="15">
        <v>86.87</v>
      </c>
      <c r="L173" s="15">
        <v>83.47</v>
      </c>
      <c r="M173" s="15">
        <v>85.444000000000003</v>
      </c>
      <c r="N173" s="15">
        <v>76.227999999999994</v>
      </c>
      <c r="O173" s="15">
        <v>75.95</v>
      </c>
      <c r="P173" s="15">
        <v>80.313999999999993</v>
      </c>
      <c r="Q173" s="15">
        <v>75.405000000000001</v>
      </c>
      <c r="R173" s="15">
        <v>77.903999999999996</v>
      </c>
      <c r="S173" s="15">
        <f t="shared" si="22"/>
        <v>12.903999999999996</v>
      </c>
      <c r="T173" s="15">
        <v>79.5</v>
      </c>
      <c r="U173" s="15">
        <v>79.5</v>
      </c>
      <c r="V173" s="15">
        <v>79.5</v>
      </c>
      <c r="W173" s="15">
        <v>79.5</v>
      </c>
      <c r="X173" s="15">
        <v>79.5</v>
      </c>
      <c r="Y173" s="15">
        <v>79.5</v>
      </c>
      <c r="Z173" s="15">
        <v>79.5</v>
      </c>
      <c r="AA173" s="15">
        <v>79.5</v>
      </c>
      <c r="AB173" s="15">
        <v>69.915000000000006</v>
      </c>
      <c r="AC173" s="18">
        <f t="shared" si="23"/>
        <v>8.0920138888888893E-4</v>
      </c>
      <c r="AD173" s="18">
        <f t="shared" si="24"/>
        <v>419.49000000000007</v>
      </c>
      <c r="AE173" s="18">
        <f t="shared" si="25"/>
        <v>3816</v>
      </c>
      <c r="AF173" s="18">
        <f t="shared" si="28"/>
        <v>190984.6843151192</v>
      </c>
      <c r="AG173" s="18">
        <f t="shared" si="28"/>
        <v>594424.69791629526</v>
      </c>
    </row>
    <row r="174" spans="6:33" x14ac:dyDescent="0.35">
      <c r="F174" s="15">
        <f t="shared" si="21"/>
        <v>2.6201695890410956</v>
      </c>
      <c r="G174" s="15">
        <v>956.36189999999999</v>
      </c>
      <c r="H174" s="15">
        <v>0.89080000000000004</v>
      </c>
      <c r="I174" s="15">
        <v>0.6403198432640258</v>
      </c>
      <c r="J174" s="15">
        <f t="shared" si="20"/>
        <v>0.22152952582768426</v>
      </c>
      <c r="K174" s="15">
        <v>86.775000000000006</v>
      </c>
      <c r="L174" s="15">
        <v>83.385000000000005</v>
      </c>
      <c r="M174" s="15">
        <v>85.356999999999999</v>
      </c>
      <c r="N174" s="15">
        <v>76.177999999999997</v>
      </c>
      <c r="O174" s="15">
        <v>75.902000000000001</v>
      </c>
      <c r="P174" s="15">
        <v>80.248000000000005</v>
      </c>
      <c r="Q174" s="15">
        <v>75.363</v>
      </c>
      <c r="R174" s="15">
        <v>77.849999999999994</v>
      </c>
      <c r="S174" s="15">
        <f t="shared" si="22"/>
        <v>12.849999999999994</v>
      </c>
      <c r="T174" s="15">
        <v>79.5</v>
      </c>
      <c r="U174" s="15">
        <v>79.5</v>
      </c>
      <c r="V174" s="15">
        <v>79.5</v>
      </c>
      <c r="W174" s="15">
        <v>79.5</v>
      </c>
      <c r="X174" s="15">
        <v>79.5</v>
      </c>
      <c r="Y174" s="15">
        <v>79.5</v>
      </c>
      <c r="Z174" s="15">
        <v>79.5</v>
      </c>
      <c r="AA174" s="15">
        <v>79.5</v>
      </c>
      <c r="AB174" s="15">
        <v>69.471000000000004</v>
      </c>
      <c r="AC174" s="18">
        <f t="shared" si="23"/>
        <v>8.0406250000000009E-4</v>
      </c>
      <c r="AD174" s="18">
        <f t="shared" si="24"/>
        <v>416.82600000000002</v>
      </c>
      <c r="AE174" s="18">
        <f t="shared" si="25"/>
        <v>3816</v>
      </c>
      <c r="AF174" s="18">
        <f t="shared" si="28"/>
        <v>191401.5103151192</v>
      </c>
      <c r="AG174" s="18">
        <f t="shared" si="28"/>
        <v>598240.69791629526</v>
      </c>
    </row>
    <row r="175" spans="6:33" x14ac:dyDescent="0.35">
      <c r="F175" s="15">
        <f t="shared" si="21"/>
        <v>2.6366079452054794</v>
      </c>
      <c r="G175" s="15">
        <v>962.36189999999999</v>
      </c>
      <c r="H175" s="15">
        <v>0.89149999999999996</v>
      </c>
      <c r="I175" s="15">
        <v>0.64433706630436671</v>
      </c>
      <c r="J175" s="15">
        <f t="shared" si="20"/>
        <v>0.22200891471657316</v>
      </c>
      <c r="K175" s="15">
        <v>86.680999999999997</v>
      </c>
      <c r="L175" s="15">
        <v>83.301000000000002</v>
      </c>
      <c r="M175" s="15">
        <v>85.271000000000001</v>
      </c>
      <c r="N175" s="15">
        <v>76.128</v>
      </c>
      <c r="O175" s="15">
        <v>75.855000000000004</v>
      </c>
      <c r="P175" s="15">
        <v>80.183000000000007</v>
      </c>
      <c r="Q175" s="15">
        <v>75.322000000000003</v>
      </c>
      <c r="R175" s="15">
        <v>77.796000000000006</v>
      </c>
      <c r="S175" s="15">
        <f t="shared" si="22"/>
        <v>12.796000000000006</v>
      </c>
      <c r="T175" s="15">
        <v>79.5</v>
      </c>
      <c r="U175" s="15">
        <v>79.5</v>
      </c>
      <c r="V175" s="15">
        <v>79.5</v>
      </c>
      <c r="W175" s="15">
        <v>79.5</v>
      </c>
      <c r="X175" s="15">
        <v>79.5</v>
      </c>
      <c r="Y175" s="15">
        <v>79.5</v>
      </c>
      <c r="Z175" s="15">
        <v>79.5</v>
      </c>
      <c r="AA175" s="15">
        <v>79.5</v>
      </c>
      <c r="AB175" s="15">
        <v>69.031999999999996</v>
      </c>
      <c r="AC175" s="18">
        <f t="shared" si="23"/>
        <v>7.9898148148148146E-4</v>
      </c>
      <c r="AD175" s="18">
        <f t="shared" si="24"/>
        <v>414.19200000000001</v>
      </c>
      <c r="AE175" s="18">
        <f t="shared" si="25"/>
        <v>3816</v>
      </c>
      <c r="AF175" s="18">
        <f t="shared" si="28"/>
        <v>191815.70231511921</v>
      </c>
      <c r="AG175" s="18">
        <f t="shared" si="28"/>
        <v>602056.69791629526</v>
      </c>
    </row>
    <row r="176" spans="6:33" x14ac:dyDescent="0.35">
      <c r="F176" s="15">
        <f t="shared" si="21"/>
        <v>2.6530463013698631</v>
      </c>
      <c r="G176" s="15">
        <v>968.36189999999999</v>
      </c>
      <c r="H176" s="15">
        <v>0.89219999999999999</v>
      </c>
      <c r="I176" s="15">
        <v>0.64835428934470762</v>
      </c>
      <c r="J176" s="15">
        <f t="shared" si="20"/>
        <v>0.22248528971657314</v>
      </c>
      <c r="K176" s="15">
        <v>86.587999999999994</v>
      </c>
      <c r="L176" s="15">
        <v>83.218000000000004</v>
      </c>
      <c r="M176" s="15">
        <v>85.186000000000007</v>
      </c>
      <c r="N176" s="15">
        <v>76.078000000000003</v>
      </c>
      <c r="O176" s="15">
        <v>75.808000000000007</v>
      </c>
      <c r="P176" s="15">
        <v>80.119</v>
      </c>
      <c r="Q176" s="15">
        <v>75.281000000000006</v>
      </c>
      <c r="R176" s="15">
        <v>77.742999999999995</v>
      </c>
      <c r="S176" s="15">
        <f t="shared" si="22"/>
        <v>12.742999999999995</v>
      </c>
      <c r="T176" s="15">
        <v>79.5</v>
      </c>
      <c r="U176" s="15">
        <v>79.5</v>
      </c>
      <c r="V176" s="15">
        <v>79.5</v>
      </c>
      <c r="W176" s="15">
        <v>79.5</v>
      </c>
      <c r="X176" s="15">
        <v>79.5</v>
      </c>
      <c r="Y176" s="15">
        <v>79.5</v>
      </c>
      <c r="Z176" s="15">
        <v>79.5</v>
      </c>
      <c r="AA176" s="15">
        <v>79.5</v>
      </c>
      <c r="AB176" s="15">
        <v>68.597999999999999</v>
      </c>
      <c r="AC176" s="18">
        <f t="shared" si="23"/>
        <v>7.9395833333333336E-4</v>
      </c>
      <c r="AD176" s="18">
        <f t="shared" si="24"/>
        <v>411.58800000000008</v>
      </c>
      <c r="AE176" s="18">
        <f t="shared" si="25"/>
        <v>3816</v>
      </c>
      <c r="AF176" s="18">
        <f t="shared" si="28"/>
        <v>192227.2903151192</v>
      </c>
      <c r="AG176" s="18">
        <f t="shared" si="28"/>
        <v>605872.69791629526</v>
      </c>
    </row>
    <row r="177" spans="6:33" x14ac:dyDescent="0.35">
      <c r="F177" s="15">
        <f t="shared" si="21"/>
        <v>2.6694846575342464</v>
      </c>
      <c r="G177" s="15">
        <v>974.36189999999999</v>
      </c>
      <c r="H177" s="15">
        <v>0.89280000000000004</v>
      </c>
      <c r="I177" s="15">
        <v>0.65237151238504842</v>
      </c>
      <c r="J177" s="15">
        <f t="shared" si="20"/>
        <v>0.22295870638323984</v>
      </c>
      <c r="K177" s="15">
        <v>86.495999999999995</v>
      </c>
      <c r="L177" s="15">
        <v>83.137</v>
      </c>
      <c r="M177" s="15">
        <v>85.102999999999994</v>
      </c>
      <c r="N177" s="15">
        <v>76.028999999999996</v>
      </c>
      <c r="O177" s="15">
        <v>75.762</v>
      </c>
      <c r="P177" s="15">
        <v>80.055000000000007</v>
      </c>
      <c r="Q177" s="15">
        <v>75.239999999999995</v>
      </c>
      <c r="R177" s="15">
        <v>77.691000000000003</v>
      </c>
      <c r="S177" s="15">
        <f t="shared" si="22"/>
        <v>12.691000000000003</v>
      </c>
      <c r="T177" s="15">
        <v>79.5</v>
      </c>
      <c r="U177" s="15">
        <v>79.5</v>
      </c>
      <c r="V177" s="15">
        <v>79.5</v>
      </c>
      <c r="W177" s="15">
        <v>79.5</v>
      </c>
      <c r="X177" s="15">
        <v>79.5</v>
      </c>
      <c r="Y177" s="15">
        <v>79.5</v>
      </c>
      <c r="Z177" s="15">
        <v>79.5</v>
      </c>
      <c r="AA177" s="15">
        <v>79.5</v>
      </c>
      <c r="AB177" s="15">
        <v>68.171999999999997</v>
      </c>
      <c r="AC177" s="18">
        <f t="shared" si="23"/>
        <v>7.8902777777777771E-4</v>
      </c>
      <c r="AD177" s="18">
        <f t="shared" si="24"/>
        <v>409.03199999999993</v>
      </c>
      <c r="AE177" s="18">
        <f t="shared" si="25"/>
        <v>3816</v>
      </c>
      <c r="AF177" s="18">
        <f t="shared" si="28"/>
        <v>192636.32231511921</v>
      </c>
      <c r="AG177" s="18">
        <f t="shared" si="28"/>
        <v>609688.69791629526</v>
      </c>
    </row>
    <row r="178" spans="6:33" x14ac:dyDescent="0.35">
      <c r="F178" s="15">
        <f t="shared" si="21"/>
        <v>2.6859230136986301</v>
      </c>
      <c r="G178" s="15">
        <v>980.36189999999999</v>
      </c>
      <c r="H178" s="15">
        <v>0.89349999999999996</v>
      </c>
      <c r="I178" s="15">
        <v>0.65638873542538922</v>
      </c>
      <c r="J178" s="15">
        <f t="shared" si="20"/>
        <v>0.22342919249435095</v>
      </c>
      <c r="K178" s="15">
        <v>86.406000000000006</v>
      </c>
      <c r="L178" s="15">
        <v>83.055999999999997</v>
      </c>
      <c r="M178" s="15">
        <v>85.02</v>
      </c>
      <c r="N178" s="15">
        <v>75.980999999999995</v>
      </c>
      <c r="O178" s="15">
        <v>75.715999999999994</v>
      </c>
      <c r="P178" s="15">
        <v>79.992999999999995</v>
      </c>
      <c r="Q178" s="15">
        <v>75.2</v>
      </c>
      <c r="R178" s="15">
        <v>77.638999999999996</v>
      </c>
      <c r="S178" s="15">
        <f t="shared" si="22"/>
        <v>12.638999999999996</v>
      </c>
      <c r="T178" s="15">
        <v>79.5</v>
      </c>
      <c r="U178" s="15">
        <v>79.5</v>
      </c>
      <c r="V178" s="15">
        <v>79.5</v>
      </c>
      <c r="W178" s="15">
        <v>79.5</v>
      </c>
      <c r="X178" s="15">
        <v>79.5</v>
      </c>
      <c r="Y178" s="15">
        <v>79.5</v>
      </c>
      <c r="Z178" s="15">
        <v>79.5</v>
      </c>
      <c r="AA178" s="15">
        <v>79.5</v>
      </c>
      <c r="AB178" s="15">
        <v>67.75</v>
      </c>
      <c r="AC178" s="18">
        <f t="shared" si="23"/>
        <v>7.8414351851851854E-4</v>
      </c>
      <c r="AD178" s="18">
        <f t="shared" si="24"/>
        <v>406.5</v>
      </c>
      <c r="AE178" s="18">
        <f t="shared" si="25"/>
        <v>3816</v>
      </c>
      <c r="AF178" s="18">
        <f t="shared" si="28"/>
        <v>193042.82231511921</v>
      </c>
      <c r="AG178" s="18">
        <f t="shared" si="28"/>
        <v>613504.69791629526</v>
      </c>
    </row>
    <row r="179" spans="6:33" x14ac:dyDescent="0.35">
      <c r="F179" s="15">
        <f t="shared" si="21"/>
        <v>2.7023613698630138</v>
      </c>
      <c r="G179" s="15">
        <v>986.36189999999999</v>
      </c>
      <c r="H179" s="15">
        <v>0.89410000000000001</v>
      </c>
      <c r="I179" s="15">
        <v>0.66040595846573014</v>
      </c>
      <c r="J179" s="15">
        <f t="shared" si="20"/>
        <v>0.22389678277212871</v>
      </c>
      <c r="K179" s="15">
        <v>86.316000000000003</v>
      </c>
      <c r="L179" s="15">
        <v>82.975999999999999</v>
      </c>
      <c r="M179" s="15">
        <v>84.938000000000002</v>
      </c>
      <c r="N179" s="15">
        <v>75.933000000000007</v>
      </c>
      <c r="O179" s="15">
        <v>75.671000000000006</v>
      </c>
      <c r="P179" s="15">
        <v>79.930000000000007</v>
      </c>
      <c r="Q179" s="15">
        <v>75.161000000000001</v>
      </c>
      <c r="R179" s="15">
        <v>77.587999999999994</v>
      </c>
      <c r="S179" s="15">
        <f t="shared" si="22"/>
        <v>12.587999999999994</v>
      </c>
      <c r="T179" s="15">
        <v>79.5</v>
      </c>
      <c r="U179" s="15">
        <v>79.5</v>
      </c>
      <c r="V179" s="15">
        <v>79.5</v>
      </c>
      <c r="W179" s="15">
        <v>79.5</v>
      </c>
      <c r="X179" s="15">
        <v>79.5</v>
      </c>
      <c r="Y179" s="15">
        <v>79.5</v>
      </c>
      <c r="Z179" s="15">
        <v>79.5</v>
      </c>
      <c r="AA179" s="15">
        <v>79.5</v>
      </c>
      <c r="AB179" s="15">
        <v>67.332999999999998</v>
      </c>
      <c r="AC179" s="18">
        <f t="shared" si="23"/>
        <v>7.7931712962962959E-4</v>
      </c>
      <c r="AD179" s="18">
        <f t="shared" si="24"/>
        <v>403.99799999999993</v>
      </c>
      <c r="AE179" s="18">
        <f t="shared" si="25"/>
        <v>3816</v>
      </c>
      <c r="AF179" s="18">
        <f t="shared" si="28"/>
        <v>193446.8203151192</v>
      </c>
      <c r="AG179" s="18">
        <f t="shared" si="28"/>
        <v>617320.69791629526</v>
      </c>
    </row>
    <row r="180" spans="6:33" x14ac:dyDescent="0.35">
      <c r="F180" s="15">
        <f t="shared" si="21"/>
        <v>2.7187997260273971</v>
      </c>
      <c r="G180" s="15">
        <v>992.36189999999999</v>
      </c>
      <c r="H180" s="15">
        <v>0.89480000000000004</v>
      </c>
      <c r="I180" s="15">
        <v>0.66442318150607094</v>
      </c>
      <c r="J180" s="15">
        <f t="shared" si="20"/>
        <v>0.22436151193879539</v>
      </c>
      <c r="K180" s="15">
        <v>86.227999999999994</v>
      </c>
      <c r="L180" s="15">
        <v>82.897000000000006</v>
      </c>
      <c r="M180" s="15">
        <v>84.856999999999999</v>
      </c>
      <c r="N180" s="15">
        <v>75.885999999999996</v>
      </c>
      <c r="O180" s="15">
        <v>75.626000000000005</v>
      </c>
      <c r="P180" s="15">
        <v>79.869</v>
      </c>
      <c r="Q180" s="15">
        <v>75.122</v>
      </c>
      <c r="R180" s="15">
        <v>77.537999999999997</v>
      </c>
      <c r="S180" s="15">
        <f t="shared" si="22"/>
        <v>12.537999999999997</v>
      </c>
      <c r="T180" s="15">
        <v>79.5</v>
      </c>
      <c r="U180" s="15">
        <v>79.5</v>
      </c>
      <c r="V180" s="15">
        <v>79.5</v>
      </c>
      <c r="W180" s="15">
        <v>79.5</v>
      </c>
      <c r="X180" s="15">
        <v>79.5</v>
      </c>
      <c r="Y180" s="15">
        <v>79.5</v>
      </c>
      <c r="Z180" s="15">
        <v>79.5</v>
      </c>
      <c r="AA180" s="15">
        <v>79.5</v>
      </c>
      <c r="AB180" s="15">
        <v>66.921000000000006</v>
      </c>
      <c r="AC180" s="18">
        <f t="shared" si="23"/>
        <v>7.7454861111111116E-4</v>
      </c>
      <c r="AD180" s="18">
        <f t="shared" si="24"/>
        <v>401.52600000000001</v>
      </c>
      <c r="AE180" s="18">
        <f t="shared" si="25"/>
        <v>3816</v>
      </c>
      <c r="AF180" s="18">
        <f t="shared" si="28"/>
        <v>193848.34631511921</v>
      </c>
      <c r="AG180" s="18">
        <f t="shared" si="28"/>
        <v>621136.69791629526</v>
      </c>
    </row>
    <row r="181" spans="6:33" x14ac:dyDescent="0.35">
      <c r="F181" s="15">
        <f t="shared" si="21"/>
        <v>2.7352380821917808</v>
      </c>
      <c r="G181" s="15">
        <v>998.36189999999999</v>
      </c>
      <c r="H181" s="15">
        <v>0.89539999999999997</v>
      </c>
      <c r="I181" s="15">
        <v>0.66844040454641185</v>
      </c>
      <c r="J181" s="15">
        <f t="shared" si="20"/>
        <v>0.22482341471657316</v>
      </c>
      <c r="K181" s="15">
        <v>86.14</v>
      </c>
      <c r="L181" s="15">
        <v>82.819000000000003</v>
      </c>
      <c r="M181" s="15">
        <v>84.777000000000001</v>
      </c>
      <c r="N181" s="15">
        <v>75.838999999999999</v>
      </c>
      <c r="O181" s="15">
        <v>75.581000000000003</v>
      </c>
      <c r="P181" s="15">
        <v>79.808000000000007</v>
      </c>
      <c r="Q181" s="15">
        <v>75.082999999999998</v>
      </c>
      <c r="R181" s="15">
        <v>77.488</v>
      </c>
      <c r="S181" s="15">
        <f t="shared" si="22"/>
        <v>12.488</v>
      </c>
      <c r="T181" s="15">
        <v>79.5</v>
      </c>
      <c r="U181" s="15">
        <v>79.5</v>
      </c>
      <c r="V181" s="15">
        <v>79.5</v>
      </c>
      <c r="W181" s="15">
        <v>79.5</v>
      </c>
      <c r="X181" s="15">
        <v>79.5</v>
      </c>
      <c r="Y181" s="15">
        <v>79.5</v>
      </c>
      <c r="Z181" s="15">
        <v>79.5</v>
      </c>
      <c r="AA181" s="15">
        <v>79.5</v>
      </c>
      <c r="AB181" s="15">
        <v>66.513999999999996</v>
      </c>
      <c r="AC181" s="18">
        <f t="shared" si="23"/>
        <v>7.6983796296296295E-4</v>
      </c>
      <c r="AD181" s="18">
        <f t="shared" si="24"/>
        <v>399.08399999999995</v>
      </c>
      <c r="AE181" s="18">
        <f t="shared" si="25"/>
        <v>3816</v>
      </c>
      <c r="AF181" s="18">
        <f t="shared" si="28"/>
        <v>194247.43031511921</v>
      </c>
      <c r="AG181" s="18">
        <f t="shared" si="28"/>
        <v>624952.69791629526</v>
      </c>
    </row>
    <row r="182" spans="6:33" x14ac:dyDescent="0.35">
      <c r="F182" s="15">
        <f t="shared" si="21"/>
        <v>2.7516767123287669</v>
      </c>
      <c r="G182" s="15">
        <v>1004.362</v>
      </c>
      <c r="H182" s="15">
        <v>0.89610000000000001</v>
      </c>
      <c r="I182" s="15">
        <v>0.67245769454047</v>
      </c>
      <c r="J182" s="15">
        <f t="shared" si="20"/>
        <v>0.22528253347953614</v>
      </c>
      <c r="K182" s="15">
        <v>86.052999999999997</v>
      </c>
      <c r="L182" s="15">
        <v>82.742000000000004</v>
      </c>
      <c r="M182" s="15">
        <v>84.697000000000003</v>
      </c>
      <c r="N182" s="15">
        <v>75.793000000000006</v>
      </c>
      <c r="O182" s="15">
        <v>75.537999999999997</v>
      </c>
      <c r="P182" s="15">
        <v>79.748000000000005</v>
      </c>
      <c r="Q182" s="15">
        <v>75.045000000000002</v>
      </c>
      <c r="R182" s="15">
        <v>77.438000000000002</v>
      </c>
      <c r="S182" s="15">
        <f t="shared" si="22"/>
        <v>12.438000000000002</v>
      </c>
      <c r="T182" s="15">
        <v>79.5</v>
      </c>
      <c r="U182" s="15">
        <v>79.5</v>
      </c>
      <c r="V182" s="15">
        <v>79.5</v>
      </c>
      <c r="W182" s="15">
        <v>79.5</v>
      </c>
      <c r="X182" s="15">
        <v>79.5</v>
      </c>
      <c r="Y182" s="15">
        <v>79.5</v>
      </c>
      <c r="Z182" s="15">
        <v>79.5</v>
      </c>
      <c r="AA182" s="15">
        <v>79.5</v>
      </c>
      <c r="AB182" s="15">
        <v>66.111999999999995</v>
      </c>
      <c r="AC182" s="18">
        <f t="shared" si="23"/>
        <v>7.6518518518518515E-4</v>
      </c>
      <c r="AD182" s="18">
        <f t="shared" si="24"/>
        <v>396.67861119999839</v>
      </c>
      <c r="AE182" s="18">
        <f t="shared" si="25"/>
        <v>3816.063599999984</v>
      </c>
      <c r="AF182" s="18">
        <f t="shared" si="28"/>
        <v>194644.10892631923</v>
      </c>
      <c r="AG182" s="18">
        <f t="shared" si="28"/>
        <v>628768.76151629526</v>
      </c>
    </row>
    <row r="183" spans="6:33" x14ac:dyDescent="0.35">
      <c r="F183" s="15">
        <f t="shared" si="21"/>
        <v>2.7681150684931506</v>
      </c>
      <c r="G183" s="15">
        <v>1010.362</v>
      </c>
      <c r="H183" s="15">
        <v>0.89670000000000005</v>
      </c>
      <c r="I183" s="15">
        <v>0.67647491758081091</v>
      </c>
      <c r="J183" s="15">
        <f t="shared" si="20"/>
        <v>0.22573888764620281</v>
      </c>
      <c r="K183" s="15">
        <v>85.966999999999999</v>
      </c>
      <c r="L183" s="15">
        <v>82.665999999999997</v>
      </c>
      <c r="M183" s="15">
        <v>84.619</v>
      </c>
      <c r="N183" s="15">
        <v>75.748000000000005</v>
      </c>
      <c r="O183" s="15">
        <v>75.494</v>
      </c>
      <c r="P183" s="15">
        <v>79.688999999999993</v>
      </c>
      <c r="Q183" s="15">
        <v>75.007000000000005</v>
      </c>
      <c r="R183" s="15">
        <v>77.39</v>
      </c>
      <c r="S183" s="15">
        <f t="shared" si="22"/>
        <v>12.39</v>
      </c>
      <c r="T183" s="15">
        <v>79.5</v>
      </c>
      <c r="U183" s="15">
        <v>79.5</v>
      </c>
      <c r="V183" s="15">
        <v>79.5</v>
      </c>
      <c r="W183" s="15">
        <v>79.5</v>
      </c>
      <c r="X183" s="15">
        <v>79.5</v>
      </c>
      <c r="Y183" s="15">
        <v>79.5</v>
      </c>
      <c r="Z183" s="15">
        <v>79.5</v>
      </c>
      <c r="AA183" s="15">
        <v>79.5</v>
      </c>
      <c r="AB183" s="15">
        <v>65.715000000000003</v>
      </c>
      <c r="AC183" s="18">
        <f t="shared" si="23"/>
        <v>7.6059027777777778E-4</v>
      </c>
      <c r="AD183" s="18">
        <f t="shared" si="24"/>
        <v>394.29</v>
      </c>
      <c r="AE183" s="18">
        <f t="shared" si="25"/>
        <v>3816</v>
      </c>
      <c r="AF183" s="18">
        <f t="shared" si="28"/>
        <v>195038.39892631923</v>
      </c>
      <c r="AG183" s="18">
        <f t="shared" si="28"/>
        <v>632584.76151629526</v>
      </c>
    </row>
    <row r="184" spans="6:33" x14ac:dyDescent="0.35">
      <c r="F184" s="15">
        <f t="shared" si="21"/>
        <v>2.7845534246575343</v>
      </c>
      <c r="G184" s="15">
        <v>1016.362</v>
      </c>
      <c r="H184" s="15">
        <v>0.89729999999999999</v>
      </c>
      <c r="I184" s="15">
        <v>0.68049214062115171</v>
      </c>
      <c r="J184" s="15">
        <f t="shared" si="20"/>
        <v>0.22619251959064726</v>
      </c>
      <c r="K184" s="15">
        <v>85.882000000000005</v>
      </c>
      <c r="L184" s="15">
        <v>82.59</v>
      </c>
      <c r="M184" s="15">
        <v>84.540999999999997</v>
      </c>
      <c r="N184" s="15">
        <v>75.701999999999998</v>
      </c>
      <c r="O184" s="15">
        <v>75.450999999999993</v>
      </c>
      <c r="P184" s="15">
        <v>79.63</v>
      </c>
      <c r="Q184" s="15">
        <v>74.968999999999994</v>
      </c>
      <c r="R184" s="15">
        <v>77.340999999999994</v>
      </c>
      <c r="S184" s="15">
        <f t="shared" si="22"/>
        <v>12.340999999999994</v>
      </c>
      <c r="T184" s="15">
        <v>79.5</v>
      </c>
      <c r="U184" s="15">
        <v>79.5</v>
      </c>
      <c r="V184" s="15">
        <v>79.5</v>
      </c>
      <c r="W184" s="15">
        <v>79.5</v>
      </c>
      <c r="X184" s="15">
        <v>79.5</v>
      </c>
      <c r="Y184" s="15">
        <v>79.5</v>
      </c>
      <c r="Z184" s="15">
        <v>79.5</v>
      </c>
      <c r="AA184" s="15">
        <v>79.5</v>
      </c>
      <c r="AB184" s="15">
        <v>65.322999999999993</v>
      </c>
      <c r="AC184" s="18">
        <f t="shared" si="23"/>
        <v>7.5605324074074062E-4</v>
      </c>
      <c r="AD184" s="18">
        <f t="shared" si="24"/>
        <v>391.93799999999993</v>
      </c>
      <c r="AE184" s="18">
        <f t="shared" si="25"/>
        <v>3816</v>
      </c>
      <c r="AF184" s="18">
        <f t="shared" ref="AF184:AG199" si="29">+AF183+AD184</f>
        <v>195430.33692631923</v>
      </c>
      <c r="AG184" s="18">
        <f t="shared" si="29"/>
        <v>636400.76151629526</v>
      </c>
    </row>
    <row r="185" spans="6:33" x14ac:dyDescent="0.35">
      <c r="F185" s="15">
        <f t="shared" si="21"/>
        <v>2.8009917808219176</v>
      </c>
      <c r="G185" s="15">
        <v>1022.362</v>
      </c>
      <c r="H185" s="15">
        <v>0.89790000000000003</v>
      </c>
      <c r="I185" s="15">
        <v>0.68450936366149251</v>
      </c>
      <c r="J185" s="15">
        <f t="shared" si="20"/>
        <v>0.22664345709064723</v>
      </c>
      <c r="K185" s="15">
        <v>85.798000000000002</v>
      </c>
      <c r="L185" s="15">
        <v>82.516000000000005</v>
      </c>
      <c r="M185" s="15">
        <v>84.463999999999999</v>
      </c>
      <c r="N185" s="15">
        <v>75.658000000000001</v>
      </c>
      <c r="O185" s="15">
        <v>75.409000000000006</v>
      </c>
      <c r="P185" s="15">
        <v>79.572000000000003</v>
      </c>
      <c r="Q185" s="15">
        <v>74.932000000000002</v>
      </c>
      <c r="R185" s="15">
        <v>77.293000000000006</v>
      </c>
      <c r="S185" s="15">
        <f t="shared" si="22"/>
        <v>12.293000000000006</v>
      </c>
      <c r="T185" s="15">
        <v>79.5</v>
      </c>
      <c r="U185" s="15">
        <v>79.5</v>
      </c>
      <c r="V185" s="15">
        <v>79.5</v>
      </c>
      <c r="W185" s="15">
        <v>79.5</v>
      </c>
      <c r="X185" s="15">
        <v>79.5</v>
      </c>
      <c r="Y185" s="15">
        <v>79.5</v>
      </c>
      <c r="Z185" s="15">
        <v>79.5</v>
      </c>
      <c r="AA185" s="15">
        <v>79.5</v>
      </c>
      <c r="AB185" s="15">
        <v>64.935000000000002</v>
      </c>
      <c r="AC185" s="18">
        <f t="shared" si="23"/>
        <v>7.5156250000000006E-4</v>
      </c>
      <c r="AD185" s="18">
        <f t="shared" si="24"/>
        <v>389.61</v>
      </c>
      <c r="AE185" s="18">
        <f t="shared" si="25"/>
        <v>3816</v>
      </c>
      <c r="AF185" s="18">
        <f t="shared" si="29"/>
        <v>195819.94692631921</v>
      </c>
      <c r="AG185" s="18">
        <f t="shared" si="29"/>
        <v>640216.76151629526</v>
      </c>
    </row>
    <row r="186" spans="6:33" x14ac:dyDescent="0.35">
      <c r="F186" s="15">
        <f t="shared" si="21"/>
        <v>2.8174301369863017</v>
      </c>
      <c r="G186" s="15">
        <v>1028.3620000000001</v>
      </c>
      <c r="H186" s="15">
        <v>0.89849999999999997</v>
      </c>
      <c r="I186" s="15">
        <v>0.68852658670183353</v>
      </c>
      <c r="J186" s="15">
        <f t="shared" si="20"/>
        <v>0.22709174181286945</v>
      </c>
      <c r="K186" s="15">
        <v>85.715000000000003</v>
      </c>
      <c r="L186" s="15">
        <v>82.441999999999993</v>
      </c>
      <c r="M186" s="15">
        <v>84.388000000000005</v>
      </c>
      <c r="N186" s="15">
        <v>75.614000000000004</v>
      </c>
      <c r="O186" s="15">
        <v>75.367000000000004</v>
      </c>
      <c r="P186" s="15">
        <v>79.513999999999996</v>
      </c>
      <c r="Q186" s="15">
        <v>74.894999999999996</v>
      </c>
      <c r="R186" s="15">
        <v>77.245999999999995</v>
      </c>
      <c r="S186" s="15">
        <f t="shared" si="22"/>
        <v>12.245999999999995</v>
      </c>
      <c r="T186" s="15">
        <v>79.5</v>
      </c>
      <c r="U186" s="15">
        <v>79.5</v>
      </c>
      <c r="V186" s="15">
        <v>79.5</v>
      </c>
      <c r="W186" s="15">
        <v>79.5</v>
      </c>
      <c r="X186" s="15">
        <v>79.5</v>
      </c>
      <c r="Y186" s="15">
        <v>79.5</v>
      </c>
      <c r="Z186" s="15">
        <v>79.5</v>
      </c>
      <c r="AA186" s="15">
        <v>79.5</v>
      </c>
      <c r="AB186" s="15">
        <v>64.552999999999997</v>
      </c>
      <c r="AC186" s="18">
        <f t="shared" si="23"/>
        <v>7.4714120370370364E-4</v>
      </c>
      <c r="AD186" s="18">
        <f t="shared" si="24"/>
        <v>387.31800000000726</v>
      </c>
      <c r="AE186" s="18">
        <f t="shared" si="25"/>
        <v>3816.0000000000723</v>
      </c>
      <c r="AF186" s="18">
        <f t="shared" si="29"/>
        <v>196207.26492631921</v>
      </c>
      <c r="AG186" s="18">
        <f t="shared" si="29"/>
        <v>644032.76151629537</v>
      </c>
    </row>
    <row r="187" spans="6:33" x14ac:dyDescent="0.35">
      <c r="F187" s="15">
        <f t="shared" si="21"/>
        <v>2.833868493150685</v>
      </c>
      <c r="G187" s="15">
        <v>1034.3620000000001</v>
      </c>
      <c r="H187" s="15">
        <v>0.89910000000000001</v>
      </c>
      <c r="I187" s="15">
        <v>0.69254380974217433</v>
      </c>
      <c r="J187" s="15">
        <f t="shared" si="20"/>
        <v>0.22753740153509167</v>
      </c>
      <c r="K187" s="15">
        <v>85.632999999999996</v>
      </c>
      <c r="L187" s="15">
        <v>82.37</v>
      </c>
      <c r="M187" s="15">
        <v>84.313000000000002</v>
      </c>
      <c r="N187" s="15">
        <v>75.569999999999993</v>
      </c>
      <c r="O187" s="15">
        <v>75.325999999999993</v>
      </c>
      <c r="P187" s="15">
        <v>79.457999999999998</v>
      </c>
      <c r="Q187" s="15">
        <v>74.858999999999995</v>
      </c>
      <c r="R187" s="15">
        <v>77.198999999999998</v>
      </c>
      <c r="S187" s="15">
        <f t="shared" si="22"/>
        <v>12.198999999999998</v>
      </c>
      <c r="T187" s="15">
        <v>79.5</v>
      </c>
      <c r="U187" s="15">
        <v>79.5</v>
      </c>
      <c r="V187" s="15">
        <v>79.5</v>
      </c>
      <c r="W187" s="15">
        <v>79.5</v>
      </c>
      <c r="X187" s="15">
        <v>79.5</v>
      </c>
      <c r="Y187" s="15">
        <v>79.5</v>
      </c>
      <c r="Z187" s="15">
        <v>79.5</v>
      </c>
      <c r="AA187" s="15">
        <v>79.5</v>
      </c>
      <c r="AB187" s="15">
        <v>64.174999999999997</v>
      </c>
      <c r="AC187" s="18">
        <f t="shared" si="23"/>
        <v>7.4276620370370371E-4</v>
      </c>
      <c r="AD187" s="18">
        <f t="shared" si="24"/>
        <v>385.05</v>
      </c>
      <c r="AE187" s="18">
        <f t="shared" si="25"/>
        <v>3816</v>
      </c>
      <c r="AF187" s="18">
        <f t="shared" si="29"/>
        <v>196592.3149263192</v>
      </c>
      <c r="AG187" s="18">
        <f t="shared" si="29"/>
        <v>647848.76151629537</v>
      </c>
    </row>
    <row r="188" spans="6:33" x14ac:dyDescent="0.35">
      <c r="F188" s="15">
        <f t="shared" si="21"/>
        <v>2.8503068493150687</v>
      </c>
      <c r="G188" s="15">
        <v>1040.3620000000001</v>
      </c>
      <c r="H188" s="15">
        <v>0.89970000000000006</v>
      </c>
      <c r="I188" s="15">
        <v>0.69656103278251524</v>
      </c>
      <c r="J188" s="15">
        <f t="shared" si="20"/>
        <v>0.22798047097953611</v>
      </c>
      <c r="K188" s="15">
        <v>85.552000000000007</v>
      </c>
      <c r="L188" s="15">
        <v>82.298000000000002</v>
      </c>
      <c r="M188" s="15">
        <v>84.239000000000004</v>
      </c>
      <c r="N188" s="15">
        <v>75.527000000000001</v>
      </c>
      <c r="O188" s="15">
        <v>75.284999999999997</v>
      </c>
      <c r="P188" s="15">
        <v>79.400999999999996</v>
      </c>
      <c r="Q188" s="15">
        <v>74.822999999999993</v>
      </c>
      <c r="R188" s="15">
        <v>77.153000000000006</v>
      </c>
      <c r="S188" s="15">
        <f t="shared" si="22"/>
        <v>12.153000000000006</v>
      </c>
      <c r="T188" s="15">
        <v>79.5</v>
      </c>
      <c r="U188" s="15">
        <v>79.5</v>
      </c>
      <c r="V188" s="15">
        <v>79.5</v>
      </c>
      <c r="W188" s="15">
        <v>79.5</v>
      </c>
      <c r="X188" s="15">
        <v>79.5</v>
      </c>
      <c r="Y188" s="15">
        <v>79.5</v>
      </c>
      <c r="Z188" s="15">
        <v>79.5</v>
      </c>
      <c r="AA188" s="15">
        <v>79.5</v>
      </c>
      <c r="AB188" s="15">
        <v>63.802</v>
      </c>
      <c r="AC188" s="18">
        <f t="shared" si="23"/>
        <v>7.3844907407407409E-4</v>
      </c>
      <c r="AD188" s="18">
        <f t="shared" si="24"/>
        <v>382.81200000000001</v>
      </c>
      <c r="AE188" s="18">
        <f t="shared" si="25"/>
        <v>3816</v>
      </c>
      <c r="AF188" s="18">
        <f t="shared" si="29"/>
        <v>196975.12692631921</v>
      </c>
      <c r="AG188" s="18">
        <f t="shared" si="29"/>
        <v>651664.76151629537</v>
      </c>
    </row>
    <row r="189" spans="6:33" x14ac:dyDescent="0.35">
      <c r="F189" s="15">
        <f t="shared" si="21"/>
        <v>2.8667452054794524</v>
      </c>
      <c r="G189" s="15">
        <v>1046.3620000000001</v>
      </c>
      <c r="H189" s="15">
        <v>0.90029999999999999</v>
      </c>
      <c r="I189" s="15">
        <v>0.70057825582285616</v>
      </c>
      <c r="J189" s="15">
        <f t="shared" si="20"/>
        <v>0.22842096403509168</v>
      </c>
      <c r="K189" s="15">
        <v>85.471999999999994</v>
      </c>
      <c r="L189" s="15">
        <v>82.225999999999999</v>
      </c>
      <c r="M189" s="15">
        <v>84.165000000000006</v>
      </c>
      <c r="N189" s="15">
        <v>75.483999999999995</v>
      </c>
      <c r="O189" s="15">
        <v>75.244</v>
      </c>
      <c r="P189" s="15">
        <v>79.346000000000004</v>
      </c>
      <c r="Q189" s="15">
        <v>74.787000000000006</v>
      </c>
      <c r="R189" s="15">
        <v>77.106999999999999</v>
      </c>
      <c r="S189" s="15">
        <f t="shared" si="22"/>
        <v>12.106999999999999</v>
      </c>
      <c r="T189" s="15">
        <v>79.5</v>
      </c>
      <c r="U189" s="15">
        <v>79.5</v>
      </c>
      <c r="V189" s="15">
        <v>79.5</v>
      </c>
      <c r="W189" s="15">
        <v>79.5</v>
      </c>
      <c r="X189" s="15">
        <v>79.5</v>
      </c>
      <c r="Y189" s="15">
        <v>79.5</v>
      </c>
      <c r="Z189" s="15">
        <v>79.5</v>
      </c>
      <c r="AA189" s="15">
        <v>79.5</v>
      </c>
      <c r="AB189" s="15">
        <v>63.430999999999997</v>
      </c>
      <c r="AC189" s="18">
        <f t="shared" si="23"/>
        <v>7.3415509259259256E-4</v>
      </c>
      <c r="AD189" s="18">
        <f t="shared" si="24"/>
        <v>380.58599999999996</v>
      </c>
      <c r="AE189" s="18">
        <f t="shared" si="25"/>
        <v>3816</v>
      </c>
      <c r="AF189" s="18">
        <f t="shared" si="29"/>
        <v>197355.71292631922</v>
      </c>
      <c r="AG189" s="18">
        <f t="shared" si="29"/>
        <v>655480.76151629537</v>
      </c>
    </row>
    <row r="190" spans="6:33" x14ac:dyDescent="0.35">
      <c r="F190" s="15">
        <f t="shared" si="21"/>
        <v>2.8831835616438357</v>
      </c>
      <c r="G190" s="15">
        <v>1052.3620000000001</v>
      </c>
      <c r="H190" s="15">
        <v>0.90090000000000003</v>
      </c>
      <c r="I190" s="15">
        <v>0.70459547886319684</v>
      </c>
      <c r="J190" s="15">
        <f t="shared" si="20"/>
        <v>0.2288589154239806</v>
      </c>
      <c r="K190" s="15">
        <v>85.391999999999996</v>
      </c>
      <c r="L190" s="15">
        <v>82.156000000000006</v>
      </c>
      <c r="M190" s="15">
        <v>84.091999999999999</v>
      </c>
      <c r="N190" s="15">
        <v>75.441999999999993</v>
      </c>
      <c r="O190" s="15">
        <v>75.203999999999994</v>
      </c>
      <c r="P190" s="15">
        <v>79.290000000000006</v>
      </c>
      <c r="Q190" s="15">
        <v>74.751999999999995</v>
      </c>
      <c r="R190" s="15">
        <v>77.061999999999998</v>
      </c>
      <c r="S190" s="15">
        <f t="shared" si="22"/>
        <v>12.061999999999998</v>
      </c>
      <c r="T190" s="15">
        <v>79.5</v>
      </c>
      <c r="U190" s="15">
        <v>79.5</v>
      </c>
      <c r="V190" s="15">
        <v>79.5</v>
      </c>
      <c r="W190" s="15">
        <v>79.5</v>
      </c>
      <c r="X190" s="15">
        <v>79.5</v>
      </c>
      <c r="Y190" s="15">
        <v>79.5</v>
      </c>
      <c r="Z190" s="15">
        <v>79.5</v>
      </c>
      <c r="AA190" s="15">
        <v>79.5</v>
      </c>
      <c r="AB190" s="15">
        <v>63.064999999999998</v>
      </c>
      <c r="AC190" s="18">
        <f t="shared" si="23"/>
        <v>7.2991898148148146E-4</v>
      </c>
      <c r="AD190" s="18">
        <f t="shared" si="24"/>
        <v>378.39</v>
      </c>
      <c r="AE190" s="18">
        <f t="shared" si="25"/>
        <v>3816</v>
      </c>
      <c r="AF190" s="18">
        <f t="shared" si="29"/>
        <v>197734.10292631923</v>
      </c>
      <c r="AG190" s="18">
        <f t="shared" si="29"/>
        <v>659296.76151629537</v>
      </c>
    </row>
    <row r="191" spans="6:33" x14ac:dyDescent="0.35">
      <c r="F191" s="15">
        <f t="shared" si="21"/>
        <v>2.8996219178082194</v>
      </c>
      <c r="G191" s="15">
        <v>1058.3620000000001</v>
      </c>
      <c r="H191" s="15">
        <v>0.90139999999999998</v>
      </c>
      <c r="I191" s="15">
        <v>0.70861270190353776</v>
      </c>
      <c r="J191" s="15">
        <f t="shared" si="20"/>
        <v>0.22929436681286949</v>
      </c>
      <c r="K191" s="15">
        <v>85.313000000000002</v>
      </c>
      <c r="L191" s="15">
        <v>82.085999999999999</v>
      </c>
      <c r="M191" s="15">
        <v>84.02</v>
      </c>
      <c r="N191" s="15">
        <v>75.400000000000006</v>
      </c>
      <c r="O191" s="15">
        <v>75.165000000000006</v>
      </c>
      <c r="P191" s="15">
        <v>79.236000000000004</v>
      </c>
      <c r="Q191" s="15">
        <v>74.716999999999999</v>
      </c>
      <c r="R191" s="15">
        <v>77.016999999999996</v>
      </c>
      <c r="S191" s="15">
        <f t="shared" si="22"/>
        <v>12.016999999999996</v>
      </c>
      <c r="T191" s="15">
        <v>79.5</v>
      </c>
      <c r="U191" s="15">
        <v>79.5</v>
      </c>
      <c r="V191" s="15">
        <v>79.5</v>
      </c>
      <c r="W191" s="15">
        <v>79.5</v>
      </c>
      <c r="X191" s="15">
        <v>79.5</v>
      </c>
      <c r="Y191" s="15">
        <v>79.5</v>
      </c>
      <c r="Z191" s="15">
        <v>79.5</v>
      </c>
      <c r="AA191" s="15">
        <v>79.5</v>
      </c>
      <c r="AB191" s="15">
        <v>62.704999999999998</v>
      </c>
      <c r="AC191" s="18">
        <f t="shared" si="23"/>
        <v>7.2575231481481481E-4</v>
      </c>
      <c r="AD191" s="18">
        <f t="shared" si="24"/>
        <v>376.22999999999996</v>
      </c>
      <c r="AE191" s="18">
        <f t="shared" si="25"/>
        <v>3816</v>
      </c>
      <c r="AF191" s="18">
        <f t="shared" si="29"/>
        <v>198110.33292631924</v>
      </c>
      <c r="AG191" s="18">
        <f t="shared" si="29"/>
        <v>663112.76151629537</v>
      </c>
    </row>
    <row r="192" spans="6:33" x14ac:dyDescent="0.35">
      <c r="F192" s="15">
        <f t="shared" si="21"/>
        <v>2.9160602739726031</v>
      </c>
      <c r="G192" s="15">
        <v>1064.3620000000001</v>
      </c>
      <c r="H192" s="15">
        <v>0.90200000000000002</v>
      </c>
      <c r="I192" s="15">
        <v>0.71262992494387867</v>
      </c>
      <c r="J192" s="15">
        <f t="shared" si="20"/>
        <v>0.22972735292398061</v>
      </c>
      <c r="K192" s="15">
        <v>85.234999999999999</v>
      </c>
      <c r="L192" s="15">
        <v>82.016999999999996</v>
      </c>
      <c r="M192" s="15">
        <v>83.947999999999993</v>
      </c>
      <c r="N192" s="15">
        <v>75.358999999999995</v>
      </c>
      <c r="O192" s="15">
        <v>75.125</v>
      </c>
      <c r="P192" s="15">
        <v>79.182000000000002</v>
      </c>
      <c r="Q192" s="15">
        <v>74.682000000000002</v>
      </c>
      <c r="R192" s="15">
        <v>76.971999999999994</v>
      </c>
      <c r="S192" s="15">
        <f t="shared" si="22"/>
        <v>11.971999999999994</v>
      </c>
      <c r="T192" s="15">
        <v>79.5</v>
      </c>
      <c r="U192" s="15">
        <v>79.5</v>
      </c>
      <c r="V192" s="15">
        <v>79.5</v>
      </c>
      <c r="W192" s="15">
        <v>79.5</v>
      </c>
      <c r="X192" s="15">
        <v>79.5</v>
      </c>
      <c r="Y192" s="15">
        <v>79.5</v>
      </c>
      <c r="Z192" s="15">
        <v>79.5</v>
      </c>
      <c r="AA192" s="15">
        <v>79.5</v>
      </c>
      <c r="AB192" s="15">
        <v>62.35</v>
      </c>
      <c r="AC192" s="18">
        <f t="shared" si="23"/>
        <v>7.2164351851851849E-4</v>
      </c>
      <c r="AD192" s="18">
        <f t="shared" si="24"/>
        <v>374.09999999999997</v>
      </c>
      <c r="AE192" s="18">
        <f t="shared" si="25"/>
        <v>3816</v>
      </c>
      <c r="AF192" s="18">
        <f t="shared" si="29"/>
        <v>198484.43292631925</v>
      </c>
      <c r="AG192" s="18">
        <f t="shared" si="29"/>
        <v>666928.76151629537</v>
      </c>
    </row>
    <row r="193" spans="6:33" x14ac:dyDescent="0.35">
      <c r="F193" s="15">
        <f t="shared" si="21"/>
        <v>2.9324986301369864</v>
      </c>
      <c r="G193" s="15">
        <v>1070.3620000000001</v>
      </c>
      <c r="H193" s="15">
        <v>0.90249999999999997</v>
      </c>
      <c r="I193" s="15">
        <v>0.71664714798421947</v>
      </c>
      <c r="J193" s="15">
        <f t="shared" si="20"/>
        <v>0.23015790153509172</v>
      </c>
      <c r="K193" s="15">
        <v>85.159000000000006</v>
      </c>
      <c r="L193" s="15">
        <v>81.948999999999998</v>
      </c>
      <c r="M193" s="15">
        <v>83.878</v>
      </c>
      <c r="N193" s="15">
        <v>75.317999999999998</v>
      </c>
      <c r="O193" s="15">
        <v>75.087000000000003</v>
      </c>
      <c r="P193" s="15">
        <v>79.129000000000005</v>
      </c>
      <c r="Q193" s="15">
        <v>74.647999999999996</v>
      </c>
      <c r="R193" s="15">
        <v>76.929000000000002</v>
      </c>
      <c r="S193" s="15">
        <f t="shared" si="22"/>
        <v>11.929000000000002</v>
      </c>
      <c r="T193" s="15">
        <v>79.5</v>
      </c>
      <c r="U193" s="15">
        <v>79.5</v>
      </c>
      <c r="V193" s="15">
        <v>79.5</v>
      </c>
      <c r="W193" s="15">
        <v>79.5</v>
      </c>
      <c r="X193" s="15">
        <v>79.5</v>
      </c>
      <c r="Y193" s="15">
        <v>79.5</v>
      </c>
      <c r="Z193" s="15">
        <v>79.5</v>
      </c>
      <c r="AA193" s="15">
        <v>79.5</v>
      </c>
      <c r="AB193" s="15">
        <v>61.999000000000002</v>
      </c>
      <c r="AC193" s="18">
        <f t="shared" si="23"/>
        <v>7.1758101851851855E-4</v>
      </c>
      <c r="AD193" s="18">
        <f t="shared" si="24"/>
        <v>371.99400000000003</v>
      </c>
      <c r="AE193" s="18">
        <f t="shared" si="25"/>
        <v>3816</v>
      </c>
      <c r="AF193" s="18">
        <f t="shared" si="29"/>
        <v>198856.42692631925</v>
      </c>
      <c r="AG193" s="18">
        <f t="shared" si="29"/>
        <v>670744.76151629537</v>
      </c>
    </row>
    <row r="194" spans="6:33" x14ac:dyDescent="0.35">
      <c r="F194" s="15">
        <f t="shared" si="21"/>
        <v>2.9489369863013701</v>
      </c>
      <c r="G194" s="15">
        <v>1076.3620000000001</v>
      </c>
      <c r="H194" s="15">
        <v>0.90310000000000001</v>
      </c>
      <c r="I194" s="15">
        <v>0.72066437102456038</v>
      </c>
      <c r="J194" s="15">
        <f t="shared" si="20"/>
        <v>0.23058604736842506</v>
      </c>
      <c r="K194" s="15">
        <v>85.081999999999994</v>
      </c>
      <c r="L194" s="15">
        <v>81.882000000000005</v>
      </c>
      <c r="M194" s="15">
        <v>83.808000000000007</v>
      </c>
      <c r="N194" s="15">
        <v>75.278000000000006</v>
      </c>
      <c r="O194" s="15">
        <v>75.049000000000007</v>
      </c>
      <c r="P194" s="15">
        <v>79.075999999999993</v>
      </c>
      <c r="Q194" s="15">
        <v>74.614000000000004</v>
      </c>
      <c r="R194" s="15">
        <v>76.885000000000005</v>
      </c>
      <c r="S194" s="15">
        <f t="shared" si="22"/>
        <v>11.885000000000005</v>
      </c>
      <c r="T194" s="15">
        <v>79.5</v>
      </c>
      <c r="U194" s="15">
        <v>79.5</v>
      </c>
      <c r="V194" s="15">
        <v>79.5</v>
      </c>
      <c r="W194" s="15">
        <v>79.5</v>
      </c>
      <c r="X194" s="15">
        <v>79.5</v>
      </c>
      <c r="Y194" s="15">
        <v>79.5</v>
      </c>
      <c r="Z194" s="15">
        <v>79.5</v>
      </c>
      <c r="AA194" s="15">
        <v>79.5</v>
      </c>
      <c r="AB194" s="15">
        <v>61.652999999999999</v>
      </c>
      <c r="AC194" s="18">
        <f t="shared" si="23"/>
        <v>7.1357638888888892E-4</v>
      </c>
      <c r="AD194" s="18">
        <f t="shared" si="24"/>
        <v>369.91800000000001</v>
      </c>
      <c r="AE194" s="18">
        <f t="shared" si="25"/>
        <v>3816</v>
      </c>
      <c r="AF194" s="18">
        <f t="shared" si="29"/>
        <v>199226.34492631926</v>
      </c>
      <c r="AG194" s="18">
        <f t="shared" si="29"/>
        <v>674560.76151629537</v>
      </c>
    </row>
    <row r="195" spans="6:33" x14ac:dyDescent="0.35">
      <c r="F195" s="15">
        <f t="shared" si="21"/>
        <v>2.9653753424657538</v>
      </c>
      <c r="G195" s="15">
        <v>1082.3620000000001</v>
      </c>
      <c r="H195" s="15">
        <v>0.90359999999999996</v>
      </c>
      <c r="I195" s="15">
        <v>0.72468159406490129</v>
      </c>
      <c r="J195" s="15">
        <f t="shared" si="20"/>
        <v>0.23101181820175842</v>
      </c>
      <c r="K195" s="15">
        <v>85.007000000000005</v>
      </c>
      <c r="L195" s="15">
        <v>81.814999999999998</v>
      </c>
      <c r="M195" s="15">
        <v>83.739000000000004</v>
      </c>
      <c r="N195" s="15">
        <v>75.238</v>
      </c>
      <c r="O195" s="15">
        <v>75.010999999999996</v>
      </c>
      <c r="P195" s="15">
        <v>79.024000000000001</v>
      </c>
      <c r="Q195" s="15">
        <v>74.581000000000003</v>
      </c>
      <c r="R195" s="15">
        <v>76.843000000000004</v>
      </c>
      <c r="S195" s="15">
        <f t="shared" si="22"/>
        <v>11.843000000000004</v>
      </c>
      <c r="T195" s="15">
        <v>79.5</v>
      </c>
      <c r="U195" s="15">
        <v>79.5</v>
      </c>
      <c r="V195" s="15">
        <v>79.5</v>
      </c>
      <c r="W195" s="15">
        <v>79.5</v>
      </c>
      <c r="X195" s="15">
        <v>79.5</v>
      </c>
      <c r="Y195" s="15">
        <v>79.5</v>
      </c>
      <c r="Z195" s="15">
        <v>79.5</v>
      </c>
      <c r="AA195" s="15">
        <v>79.5</v>
      </c>
      <c r="AB195" s="15">
        <v>61.311</v>
      </c>
      <c r="AC195" s="18">
        <f t="shared" si="23"/>
        <v>7.0961805555555557E-4</v>
      </c>
      <c r="AD195" s="18">
        <f t="shared" si="24"/>
        <v>367.86600000000004</v>
      </c>
      <c r="AE195" s="18">
        <f t="shared" si="25"/>
        <v>3816</v>
      </c>
      <c r="AF195" s="18">
        <f t="shared" si="29"/>
        <v>199594.21092631927</v>
      </c>
      <c r="AG195" s="18">
        <f t="shared" si="29"/>
        <v>678376.76151629537</v>
      </c>
    </row>
    <row r="196" spans="6:33" x14ac:dyDescent="0.35">
      <c r="F196" s="15">
        <f t="shared" si="21"/>
        <v>2.9818136986301371</v>
      </c>
      <c r="G196" s="15">
        <v>1088.3620000000001</v>
      </c>
      <c r="H196" s="15">
        <v>0.90410000000000001</v>
      </c>
      <c r="I196" s="15">
        <v>0.72869881710524198</v>
      </c>
      <c r="J196" s="15">
        <f t="shared" si="20"/>
        <v>0.23143524875731397</v>
      </c>
      <c r="K196" s="15">
        <v>84.932000000000002</v>
      </c>
      <c r="L196" s="15">
        <v>81.748999999999995</v>
      </c>
      <c r="M196" s="15">
        <v>83.671000000000006</v>
      </c>
      <c r="N196" s="15">
        <v>75.198999999999998</v>
      </c>
      <c r="O196" s="15">
        <v>74.974000000000004</v>
      </c>
      <c r="P196" s="15">
        <v>78.971999999999994</v>
      </c>
      <c r="Q196" s="15">
        <v>74.548000000000002</v>
      </c>
      <c r="R196" s="15">
        <v>76.8</v>
      </c>
      <c r="S196" s="15">
        <f t="shared" si="22"/>
        <v>11.799999999999997</v>
      </c>
      <c r="T196" s="15">
        <v>79.5</v>
      </c>
      <c r="U196" s="15">
        <v>79.5</v>
      </c>
      <c r="V196" s="15">
        <v>79.5</v>
      </c>
      <c r="W196" s="15">
        <v>79.5</v>
      </c>
      <c r="X196" s="15">
        <v>79.5</v>
      </c>
      <c r="Y196" s="15">
        <v>79.5</v>
      </c>
      <c r="Z196" s="15">
        <v>79.5</v>
      </c>
      <c r="AA196" s="15">
        <v>79.5</v>
      </c>
      <c r="AB196" s="15">
        <v>60.973999999999997</v>
      </c>
      <c r="AC196" s="18">
        <f t="shared" si="23"/>
        <v>7.0571759259259253E-4</v>
      </c>
      <c r="AD196" s="18">
        <f t="shared" si="24"/>
        <v>365.84399999999999</v>
      </c>
      <c r="AE196" s="18">
        <f t="shared" si="25"/>
        <v>3816</v>
      </c>
      <c r="AF196" s="18">
        <f t="shared" si="29"/>
        <v>199960.05492631928</v>
      </c>
      <c r="AG196" s="18">
        <f t="shared" si="29"/>
        <v>682192.76151629537</v>
      </c>
    </row>
    <row r="197" spans="6:33" x14ac:dyDescent="0.35">
      <c r="F197" s="15">
        <f t="shared" si="21"/>
        <v>2.9982520547945208</v>
      </c>
      <c r="G197" s="15">
        <v>1094.3620000000001</v>
      </c>
      <c r="H197" s="15">
        <v>0.90469999999999995</v>
      </c>
      <c r="I197" s="15">
        <v>0.73271604014558289</v>
      </c>
      <c r="J197" s="15">
        <f t="shared" ref="J197:J260" si="30">AF197/OIP</f>
        <v>0.23185636681286953</v>
      </c>
      <c r="K197" s="15">
        <v>84.858999999999995</v>
      </c>
      <c r="L197" s="15">
        <v>81.683999999999997</v>
      </c>
      <c r="M197" s="15">
        <v>83.602999999999994</v>
      </c>
      <c r="N197" s="15">
        <v>75.16</v>
      </c>
      <c r="O197" s="15">
        <v>74.936999999999998</v>
      </c>
      <c r="P197" s="15">
        <v>78.921000000000006</v>
      </c>
      <c r="Q197" s="15">
        <v>74.515000000000001</v>
      </c>
      <c r="R197" s="15">
        <v>76.757999999999996</v>
      </c>
      <c r="S197" s="15">
        <f t="shared" si="22"/>
        <v>11.757999999999996</v>
      </c>
      <c r="T197" s="15">
        <v>79.5</v>
      </c>
      <c r="U197" s="15">
        <v>79.5</v>
      </c>
      <c r="V197" s="15">
        <v>79.5</v>
      </c>
      <c r="W197" s="15">
        <v>79.5</v>
      </c>
      <c r="X197" s="15">
        <v>79.5</v>
      </c>
      <c r="Y197" s="15">
        <v>79.5</v>
      </c>
      <c r="Z197" s="15">
        <v>79.5</v>
      </c>
      <c r="AA197" s="15">
        <v>79.5</v>
      </c>
      <c r="AB197" s="15">
        <v>60.640999999999998</v>
      </c>
      <c r="AC197" s="18">
        <f t="shared" si="23"/>
        <v>7.0186342592592588E-4</v>
      </c>
      <c r="AD197" s="18">
        <f t="shared" si="24"/>
        <v>363.84599999999995</v>
      </c>
      <c r="AE197" s="18">
        <f t="shared" si="25"/>
        <v>3816</v>
      </c>
      <c r="AF197" s="18">
        <f t="shared" si="29"/>
        <v>200323.90092631927</v>
      </c>
      <c r="AG197" s="18">
        <f t="shared" si="29"/>
        <v>686008.76151629537</v>
      </c>
    </row>
    <row r="198" spans="6:33" x14ac:dyDescent="0.35">
      <c r="F198" s="15">
        <f t="shared" ref="F198:F261" si="31">G198/365</f>
        <v>3.0146904109589041</v>
      </c>
      <c r="G198" s="15">
        <v>1100.3620000000001</v>
      </c>
      <c r="H198" s="15">
        <v>0.9052</v>
      </c>
      <c r="I198" s="15">
        <v>0.73673326318592369</v>
      </c>
      <c r="J198" s="15">
        <f t="shared" si="30"/>
        <v>0.23227520014620287</v>
      </c>
      <c r="K198" s="15">
        <v>84.784999999999997</v>
      </c>
      <c r="L198" s="15">
        <v>81.62</v>
      </c>
      <c r="M198" s="15">
        <v>83.536000000000001</v>
      </c>
      <c r="N198" s="15">
        <v>75.120999999999995</v>
      </c>
      <c r="O198" s="15">
        <v>74.900000000000006</v>
      </c>
      <c r="P198" s="15">
        <v>78.870999999999995</v>
      </c>
      <c r="Q198" s="15">
        <v>74.481999999999999</v>
      </c>
      <c r="R198" s="15">
        <v>76.716999999999999</v>
      </c>
      <c r="S198" s="15">
        <f t="shared" ref="S198:S261" si="32">R198-65</f>
        <v>11.716999999999999</v>
      </c>
      <c r="T198" s="15">
        <v>79.5</v>
      </c>
      <c r="U198" s="15">
        <v>79.5</v>
      </c>
      <c r="V198" s="15">
        <v>79.5</v>
      </c>
      <c r="W198" s="15">
        <v>79.5</v>
      </c>
      <c r="X198" s="15">
        <v>79.5</v>
      </c>
      <c r="Y198" s="15">
        <v>79.5</v>
      </c>
      <c r="Z198" s="15">
        <v>79.5</v>
      </c>
      <c r="AA198" s="15">
        <v>79.5</v>
      </c>
      <c r="AB198" s="15">
        <v>60.311999999999998</v>
      </c>
      <c r="AC198" s="18">
        <f t="shared" si="23"/>
        <v>6.980555555555555E-4</v>
      </c>
      <c r="AD198" s="18">
        <f t="shared" si="24"/>
        <v>361.87199999999996</v>
      </c>
      <c r="AE198" s="18">
        <f t="shared" si="25"/>
        <v>3816</v>
      </c>
      <c r="AF198" s="18">
        <f t="shared" si="29"/>
        <v>200685.77292631927</v>
      </c>
      <c r="AG198" s="18">
        <f t="shared" si="29"/>
        <v>689824.76151629537</v>
      </c>
    </row>
    <row r="199" spans="6:33" x14ac:dyDescent="0.35">
      <c r="F199" s="15">
        <f t="shared" si="31"/>
        <v>3.0311287671232878</v>
      </c>
      <c r="G199" s="15">
        <v>1106.3620000000001</v>
      </c>
      <c r="H199" s="15">
        <v>0.90569999999999995</v>
      </c>
      <c r="I199" s="15">
        <v>0.7407504862262646</v>
      </c>
      <c r="J199" s="15">
        <f t="shared" si="30"/>
        <v>0.23269177653509174</v>
      </c>
      <c r="K199" s="15">
        <v>84.712999999999994</v>
      </c>
      <c r="L199" s="15">
        <v>81.557000000000002</v>
      </c>
      <c r="M199" s="15">
        <v>83.468999999999994</v>
      </c>
      <c r="N199" s="15">
        <v>75.082999999999998</v>
      </c>
      <c r="O199" s="15">
        <v>74.864000000000004</v>
      </c>
      <c r="P199" s="15">
        <v>78.820999999999998</v>
      </c>
      <c r="Q199" s="15">
        <v>74.45</v>
      </c>
      <c r="R199" s="15">
        <v>76.676000000000002</v>
      </c>
      <c r="S199" s="15">
        <f t="shared" si="32"/>
        <v>11.676000000000002</v>
      </c>
      <c r="T199" s="15">
        <v>79.5</v>
      </c>
      <c r="U199" s="15">
        <v>79.5</v>
      </c>
      <c r="V199" s="15">
        <v>79.5</v>
      </c>
      <c r="W199" s="15">
        <v>79.5</v>
      </c>
      <c r="X199" s="15">
        <v>79.5</v>
      </c>
      <c r="Y199" s="15">
        <v>79.5</v>
      </c>
      <c r="Z199" s="15">
        <v>79.5</v>
      </c>
      <c r="AA199" s="15">
        <v>79.5</v>
      </c>
      <c r="AB199" s="15">
        <v>59.987000000000002</v>
      </c>
      <c r="AC199" s="18">
        <f t="shared" ref="AC199:AC262" si="33">+AB199/86400</f>
        <v>6.942939814814815E-4</v>
      </c>
      <c r="AD199" s="18">
        <f t="shared" ref="AD199:AD262" si="34">AC199*(G199-G198)*86400</f>
        <v>359.92200000000003</v>
      </c>
      <c r="AE199" s="18">
        <f t="shared" ref="AE199:AE262" si="35">SUM(T199:AA199)*(G199-G198)</f>
        <v>3816</v>
      </c>
      <c r="AF199" s="18">
        <f t="shared" si="29"/>
        <v>201045.69492631927</v>
      </c>
      <c r="AG199" s="18">
        <f t="shared" si="29"/>
        <v>693640.76151629537</v>
      </c>
    </row>
    <row r="200" spans="6:33" x14ac:dyDescent="0.35">
      <c r="F200" s="15">
        <f t="shared" si="31"/>
        <v>3.0475671232876715</v>
      </c>
      <c r="G200" s="15">
        <v>1112.3620000000001</v>
      </c>
      <c r="H200" s="15">
        <v>0.90620000000000001</v>
      </c>
      <c r="I200" s="15">
        <v>0.74476770926660552</v>
      </c>
      <c r="J200" s="15">
        <f t="shared" si="30"/>
        <v>0.23310612375731399</v>
      </c>
      <c r="K200" s="15">
        <v>84.641999999999996</v>
      </c>
      <c r="L200" s="15">
        <v>81.494</v>
      </c>
      <c r="M200" s="15">
        <v>83.403999999999996</v>
      </c>
      <c r="N200" s="15">
        <v>75.045000000000002</v>
      </c>
      <c r="O200" s="15">
        <v>74.828999999999994</v>
      </c>
      <c r="P200" s="15">
        <v>78.771000000000001</v>
      </c>
      <c r="Q200" s="15">
        <v>74.418999999999997</v>
      </c>
      <c r="R200" s="15">
        <v>76.635000000000005</v>
      </c>
      <c r="S200" s="15">
        <f t="shared" si="32"/>
        <v>11.635000000000005</v>
      </c>
      <c r="T200" s="15">
        <v>79.5</v>
      </c>
      <c r="U200" s="15">
        <v>79.5</v>
      </c>
      <c r="V200" s="15">
        <v>79.5</v>
      </c>
      <c r="W200" s="15">
        <v>79.5</v>
      </c>
      <c r="X200" s="15">
        <v>79.5</v>
      </c>
      <c r="Y200" s="15">
        <v>79.5</v>
      </c>
      <c r="Z200" s="15">
        <v>79.5</v>
      </c>
      <c r="AA200" s="15">
        <v>79.5</v>
      </c>
      <c r="AB200" s="15">
        <v>59.665999999999997</v>
      </c>
      <c r="AC200" s="18">
        <f t="shared" si="33"/>
        <v>6.9057870370370367E-4</v>
      </c>
      <c r="AD200" s="18">
        <f t="shared" si="34"/>
        <v>357.99599999999998</v>
      </c>
      <c r="AE200" s="18">
        <f t="shared" si="35"/>
        <v>3816</v>
      </c>
      <c r="AF200" s="18">
        <f t="shared" ref="AF200:AG215" si="36">+AF199+AD200</f>
        <v>201403.69092631928</v>
      </c>
      <c r="AG200" s="18">
        <f t="shared" si="36"/>
        <v>697456.76151629537</v>
      </c>
    </row>
    <row r="201" spans="6:33" x14ac:dyDescent="0.35">
      <c r="F201" s="15">
        <f t="shared" si="31"/>
        <v>3.0640054794520548</v>
      </c>
      <c r="G201" s="15">
        <v>1118.3620000000001</v>
      </c>
      <c r="H201" s="15">
        <v>0.90669999999999995</v>
      </c>
      <c r="I201" s="15">
        <v>0.74878493230694632</v>
      </c>
      <c r="J201" s="15">
        <f t="shared" si="30"/>
        <v>0.23351826959064734</v>
      </c>
      <c r="K201" s="15">
        <v>84.570999999999998</v>
      </c>
      <c r="L201" s="15">
        <v>81.432000000000002</v>
      </c>
      <c r="M201" s="15">
        <v>83.337999999999994</v>
      </c>
      <c r="N201" s="15">
        <v>75.007999999999996</v>
      </c>
      <c r="O201" s="15">
        <v>74.793999999999997</v>
      </c>
      <c r="P201" s="15">
        <v>78.721999999999994</v>
      </c>
      <c r="Q201" s="15">
        <v>74.387</v>
      </c>
      <c r="R201" s="15">
        <v>76.594999999999999</v>
      </c>
      <c r="S201" s="15">
        <f t="shared" si="32"/>
        <v>11.594999999999999</v>
      </c>
      <c r="T201" s="15">
        <v>79.5</v>
      </c>
      <c r="U201" s="15">
        <v>79.5</v>
      </c>
      <c r="V201" s="15">
        <v>79.5</v>
      </c>
      <c r="W201" s="15">
        <v>79.5</v>
      </c>
      <c r="X201" s="15">
        <v>79.5</v>
      </c>
      <c r="Y201" s="15">
        <v>79.5</v>
      </c>
      <c r="Z201" s="15">
        <v>79.5</v>
      </c>
      <c r="AA201" s="15">
        <v>79.5</v>
      </c>
      <c r="AB201" s="15">
        <v>59.348999999999997</v>
      </c>
      <c r="AC201" s="18">
        <f t="shared" si="33"/>
        <v>6.8690972222222222E-4</v>
      </c>
      <c r="AD201" s="18">
        <f t="shared" si="34"/>
        <v>356.09399999999994</v>
      </c>
      <c r="AE201" s="18">
        <f t="shared" si="35"/>
        <v>3816</v>
      </c>
      <c r="AF201" s="18">
        <f t="shared" si="36"/>
        <v>201759.78492631929</v>
      </c>
      <c r="AG201" s="18">
        <f t="shared" si="36"/>
        <v>701272.76151629537</v>
      </c>
    </row>
    <row r="202" spans="6:33" x14ac:dyDescent="0.35">
      <c r="F202" s="15">
        <f t="shared" si="31"/>
        <v>3.0804438356164385</v>
      </c>
      <c r="G202" s="15">
        <v>1124.3620000000001</v>
      </c>
      <c r="H202" s="15">
        <v>0.90720000000000001</v>
      </c>
      <c r="I202" s="15">
        <v>0.75280215534728712</v>
      </c>
      <c r="J202" s="15">
        <f t="shared" si="30"/>
        <v>0.23392823486842509</v>
      </c>
      <c r="K202" s="15">
        <v>84.501000000000005</v>
      </c>
      <c r="L202" s="15">
        <v>81.37</v>
      </c>
      <c r="M202" s="15">
        <v>83.274000000000001</v>
      </c>
      <c r="N202" s="15">
        <v>74.971000000000004</v>
      </c>
      <c r="O202" s="15">
        <v>74.759</v>
      </c>
      <c r="P202" s="15">
        <v>78.674000000000007</v>
      </c>
      <c r="Q202" s="15">
        <v>74.355999999999995</v>
      </c>
      <c r="R202" s="15">
        <v>76.555999999999997</v>
      </c>
      <c r="S202" s="15">
        <f t="shared" si="32"/>
        <v>11.555999999999997</v>
      </c>
      <c r="T202" s="15">
        <v>79.5</v>
      </c>
      <c r="U202" s="15">
        <v>79.5</v>
      </c>
      <c r="V202" s="15">
        <v>79.5</v>
      </c>
      <c r="W202" s="15">
        <v>79.5</v>
      </c>
      <c r="X202" s="15">
        <v>79.5</v>
      </c>
      <c r="Y202" s="15">
        <v>79.5</v>
      </c>
      <c r="Z202" s="15">
        <v>79.5</v>
      </c>
      <c r="AA202" s="15">
        <v>79.5</v>
      </c>
      <c r="AB202" s="15">
        <v>59.034999999999997</v>
      </c>
      <c r="AC202" s="18">
        <f t="shared" si="33"/>
        <v>6.8327546296296289E-4</v>
      </c>
      <c r="AD202" s="18">
        <f t="shared" si="34"/>
        <v>354.21</v>
      </c>
      <c r="AE202" s="18">
        <f t="shared" si="35"/>
        <v>3816</v>
      </c>
      <c r="AF202" s="18">
        <f t="shared" si="36"/>
        <v>202113.99492631928</v>
      </c>
      <c r="AG202" s="18">
        <f t="shared" si="36"/>
        <v>705088.76151629537</v>
      </c>
    </row>
    <row r="203" spans="6:33" x14ac:dyDescent="0.35">
      <c r="F203" s="15">
        <f t="shared" si="31"/>
        <v>3.0968821917808222</v>
      </c>
      <c r="G203" s="15">
        <v>1130.3620000000001</v>
      </c>
      <c r="H203" s="15">
        <v>0.90769999999999995</v>
      </c>
      <c r="I203" s="15">
        <v>0.75681937838762803</v>
      </c>
      <c r="J203" s="15">
        <f t="shared" si="30"/>
        <v>0.23433605431286955</v>
      </c>
      <c r="K203" s="15">
        <v>84.430999999999997</v>
      </c>
      <c r="L203" s="15">
        <v>81.31</v>
      </c>
      <c r="M203" s="15">
        <v>83.21</v>
      </c>
      <c r="N203" s="15">
        <v>74.933999999999997</v>
      </c>
      <c r="O203" s="15">
        <v>74.724000000000004</v>
      </c>
      <c r="P203" s="15">
        <v>78.626000000000005</v>
      </c>
      <c r="Q203" s="15">
        <v>74.325000000000003</v>
      </c>
      <c r="R203" s="15">
        <v>76.516000000000005</v>
      </c>
      <c r="S203" s="15">
        <f t="shared" si="32"/>
        <v>11.516000000000005</v>
      </c>
      <c r="T203" s="15">
        <v>79.5</v>
      </c>
      <c r="U203" s="15">
        <v>79.5</v>
      </c>
      <c r="V203" s="15">
        <v>79.5</v>
      </c>
      <c r="W203" s="15">
        <v>79.5</v>
      </c>
      <c r="X203" s="15">
        <v>79.5</v>
      </c>
      <c r="Y203" s="15">
        <v>79.5</v>
      </c>
      <c r="Z203" s="15">
        <v>79.5</v>
      </c>
      <c r="AA203" s="15">
        <v>79.5</v>
      </c>
      <c r="AB203" s="15">
        <v>58.725999999999999</v>
      </c>
      <c r="AC203" s="18">
        <f t="shared" si="33"/>
        <v>6.796990740740741E-4</v>
      </c>
      <c r="AD203" s="18">
        <f t="shared" si="34"/>
        <v>352.35600000000005</v>
      </c>
      <c r="AE203" s="18">
        <f t="shared" si="35"/>
        <v>3816</v>
      </c>
      <c r="AF203" s="18">
        <f t="shared" si="36"/>
        <v>202466.35092631928</v>
      </c>
      <c r="AG203" s="18">
        <f t="shared" si="36"/>
        <v>708904.76151629537</v>
      </c>
    </row>
    <row r="204" spans="6:33" x14ac:dyDescent="0.35">
      <c r="F204" s="15">
        <f t="shared" si="31"/>
        <v>3.1133205479452055</v>
      </c>
      <c r="G204" s="15">
        <v>1136.3620000000001</v>
      </c>
      <c r="H204" s="15">
        <v>0.90820000000000001</v>
      </c>
      <c r="I204" s="15">
        <v>0.76083660142796883</v>
      </c>
      <c r="J204" s="15">
        <f t="shared" si="30"/>
        <v>0.23474174181286953</v>
      </c>
      <c r="K204" s="15">
        <v>84.361999999999995</v>
      </c>
      <c r="L204" s="15">
        <v>81.25</v>
      </c>
      <c r="M204" s="15">
        <v>83.147000000000006</v>
      </c>
      <c r="N204" s="15">
        <v>74.897999999999996</v>
      </c>
      <c r="O204" s="15">
        <v>74.69</v>
      </c>
      <c r="P204" s="15">
        <v>78.578000000000003</v>
      </c>
      <c r="Q204" s="15">
        <v>74.293999999999997</v>
      </c>
      <c r="R204" s="15">
        <v>76.477999999999994</v>
      </c>
      <c r="S204" s="15">
        <f t="shared" si="32"/>
        <v>11.477999999999994</v>
      </c>
      <c r="T204" s="15">
        <v>79.5</v>
      </c>
      <c r="U204" s="15">
        <v>79.5</v>
      </c>
      <c r="V204" s="15">
        <v>79.5</v>
      </c>
      <c r="W204" s="15">
        <v>79.5</v>
      </c>
      <c r="X204" s="15">
        <v>79.5</v>
      </c>
      <c r="Y204" s="15">
        <v>79.5</v>
      </c>
      <c r="Z204" s="15">
        <v>79.5</v>
      </c>
      <c r="AA204" s="15">
        <v>79.5</v>
      </c>
      <c r="AB204" s="15">
        <v>58.418999999999997</v>
      </c>
      <c r="AC204" s="18">
        <f t="shared" si="33"/>
        <v>6.7614583333333329E-4</v>
      </c>
      <c r="AD204" s="18">
        <f t="shared" si="34"/>
        <v>350.51399999999995</v>
      </c>
      <c r="AE204" s="18">
        <f t="shared" si="35"/>
        <v>3816</v>
      </c>
      <c r="AF204" s="18">
        <f t="shared" si="36"/>
        <v>202816.86492631928</v>
      </c>
      <c r="AG204" s="18">
        <f t="shared" si="36"/>
        <v>712720.76151629537</v>
      </c>
    </row>
    <row r="205" spans="6:33" x14ac:dyDescent="0.35">
      <c r="F205" s="15">
        <f t="shared" si="31"/>
        <v>3.1297589041095892</v>
      </c>
      <c r="G205" s="15">
        <v>1142.3620000000001</v>
      </c>
      <c r="H205" s="15">
        <v>0.90859999999999996</v>
      </c>
      <c r="I205" s="15">
        <v>0.76485382446830974</v>
      </c>
      <c r="J205" s="15">
        <f t="shared" si="30"/>
        <v>0.23514533903509177</v>
      </c>
      <c r="K205" s="15">
        <v>84.293999999999997</v>
      </c>
      <c r="L205" s="15">
        <v>81.19</v>
      </c>
      <c r="M205" s="15">
        <v>83.084000000000003</v>
      </c>
      <c r="N205" s="15">
        <v>74.861999999999995</v>
      </c>
      <c r="O205" s="15">
        <v>74.656999999999996</v>
      </c>
      <c r="P205" s="15">
        <v>78.531000000000006</v>
      </c>
      <c r="Q205" s="15">
        <v>74.263999999999996</v>
      </c>
      <c r="R205" s="15">
        <v>76.438999999999993</v>
      </c>
      <c r="S205" s="15">
        <f t="shared" si="32"/>
        <v>11.438999999999993</v>
      </c>
      <c r="T205" s="15">
        <v>79.5</v>
      </c>
      <c r="U205" s="15">
        <v>79.5</v>
      </c>
      <c r="V205" s="15">
        <v>79.5</v>
      </c>
      <c r="W205" s="15">
        <v>79.5</v>
      </c>
      <c r="X205" s="15">
        <v>79.5</v>
      </c>
      <c r="Y205" s="15">
        <v>79.5</v>
      </c>
      <c r="Z205" s="15">
        <v>79.5</v>
      </c>
      <c r="AA205" s="15">
        <v>79.5</v>
      </c>
      <c r="AB205" s="15">
        <v>58.118000000000002</v>
      </c>
      <c r="AC205" s="18">
        <f t="shared" si="33"/>
        <v>6.7266203703703704E-4</v>
      </c>
      <c r="AD205" s="18">
        <f t="shared" si="34"/>
        <v>348.70799999999997</v>
      </c>
      <c r="AE205" s="18">
        <f t="shared" si="35"/>
        <v>3816</v>
      </c>
      <c r="AF205" s="18">
        <f t="shared" si="36"/>
        <v>203165.57292631929</v>
      </c>
      <c r="AG205" s="18">
        <f t="shared" si="36"/>
        <v>716536.76151629537</v>
      </c>
    </row>
    <row r="206" spans="6:33" x14ac:dyDescent="0.35">
      <c r="F206" s="15">
        <f t="shared" si="31"/>
        <v>3.146197260273973</v>
      </c>
      <c r="G206" s="15">
        <v>1148.3620000000001</v>
      </c>
      <c r="H206" s="15">
        <v>0.90910000000000002</v>
      </c>
      <c r="I206" s="15">
        <v>0.76887104750865065</v>
      </c>
      <c r="J206" s="15">
        <f t="shared" si="30"/>
        <v>0.23554686681286957</v>
      </c>
      <c r="K206" s="15">
        <v>84.227000000000004</v>
      </c>
      <c r="L206" s="15">
        <v>81.131</v>
      </c>
      <c r="M206" s="15">
        <v>83.022000000000006</v>
      </c>
      <c r="N206" s="15">
        <v>74.825999999999993</v>
      </c>
      <c r="O206" s="15">
        <v>74.623000000000005</v>
      </c>
      <c r="P206" s="15">
        <v>78.483999999999995</v>
      </c>
      <c r="Q206" s="15">
        <v>74.233999999999995</v>
      </c>
      <c r="R206" s="15">
        <v>76.400999999999996</v>
      </c>
      <c r="S206" s="15">
        <f t="shared" si="32"/>
        <v>11.400999999999996</v>
      </c>
      <c r="T206" s="15">
        <v>79.5</v>
      </c>
      <c r="U206" s="15">
        <v>79.5</v>
      </c>
      <c r="V206" s="15">
        <v>79.5</v>
      </c>
      <c r="W206" s="15">
        <v>79.5</v>
      </c>
      <c r="X206" s="15">
        <v>79.5</v>
      </c>
      <c r="Y206" s="15">
        <v>79.5</v>
      </c>
      <c r="Z206" s="15">
        <v>79.5</v>
      </c>
      <c r="AA206" s="15">
        <v>79.5</v>
      </c>
      <c r="AB206" s="15">
        <v>57.82</v>
      </c>
      <c r="AC206" s="18">
        <f t="shared" si="33"/>
        <v>6.6921296296296293E-4</v>
      </c>
      <c r="AD206" s="18">
        <f t="shared" si="34"/>
        <v>346.91999999999996</v>
      </c>
      <c r="AE206" s="18">
        <f t="shared" si="35"/>
        <v>3816</v>
      </c>
      <c r="AF206" s="18">
        <f t="shared" si="36"/>
        <v>203512.4929263193</v>
      </c>
      <c r="AG206" s="18">
        <f t="shared" si="36"/>
        <v>720352.76151629537</v>
      </c>
    </row>
    <row r="207" spans="6:33" x14ac:dyDescent="0.35">
      <c r="F207" s="15">
        <f t="shared" si="31"/>
        <v>3.1626356164383562</v>
      </c>
      <c r="G207" s="15">
        <v>1154.3620000000001</v>
      </c>
      <c r="H207" s="15">
        <v>0.90959999999999996</v>
      </c>
      <c r="I207" s="15">
        <v>0.77288827054899134</v>
      </c>
      <c r="J207" s="15">
        <f t="shared" si="30"/>
        <v>0.23594635292398067</v>
      </c>
      <c r="K207" s="15">
        <v>84.16</v>
      </c>
      <c r="L207" s="15">
        <v>81.072999999999993</v>
      </c>
      <c r="M207" s="15">
        <v>82.960999999999999</v>
      </c>
      <c r="N207" s="15">
        <v>74.790999999999997</v>
      </c>
      <c r="O207" s="15">
        <v>74.59</v>
      </c>
      <c r="P207" s="15">
        <v>78.438000000000002</v>
      </c>
      <c r="Q207" s="15">
        <v>74.203999999999994</v>
      </c>
      <c r="R207" s="15">
        <v>76.364000000000004</v>
      </c>
      <c r="S207" s="15">
        <f t="shared" si="32"/>
        <v>11.364000000000004</v>
      </c>
      <c r="T207" s="15">
        <v>79.5</v>
      </c>
      <c r="U207" s="15">
        <v>79.5</v>
      </c>
      <c r="V207" s="15">
        <v>79.5</v>
      </c>
      <c r="W207" s="15">
        <v>79.5</v>
      </c>
      <c r="X207" s="15">
        <v>79.5</v>
      </c>
      <c r="Y207" s="15">
        <v>79.5</v>
      </c>
      <c r="Z207" s="15">
        <v>79.5</v>
      </c>
      <c r="AA207" s="15">
        <v>79.5</v>
      </c>
      <c r="AB207" s="15">
        <v>57.526000000000003</v>
      </c>
      <c r="AC207" s="18">
        <f t="shared" si="33"/>
        <v>6.6581018518518519E-4</v>
      </c>
      <c r="AD207" s="18">
        <f t="shared" si="34"/>
        <v>345.15600000000001</v>
      </c>
      <c r="AE207" s="18">
        <f t="shared" si="35"/>
        <v>3816</v>
      </c>
      <c r="AF207" s="18">
        <f t="shared" si="36"/>
        <v>203857.64892631929</v>
      </c>
      <c r="AG207" s="18">
        <f t="shared" si="36"/>
        <v>724168.76151629537</v>
      </c>
    </row>
    <row r="208" spans="6:33" x14ac:dyDescent="0.35">
      <c r="F208" s="15">
        <f t="shared" si="31"/>
        <v>3.1790739726027399</v>
      </c>
      <c r="G208" s="15">
        <v>1160.3620000000001</v>
      </c>
      <c r="H208" s="15">
        <v>0.91</v>
      </c>
      <c r="I208" s="15">
        <v>0.77690549358933225</v>
      </c>
      <c r="J208" s="15">
        <f t="shared" si="30"/>
        <v>0.23634381820175845</v>
      </c>
      <c r="K208" s="15">
        <v>84.093999999999994</v>
      </c>
      <c r="L208" s="15">
        <v>81.016000000000005</v>
      </c>
      <c r="M208" s="15">
        <v>82.9</v>
      </c>
      <c r="N208" s="15">
        <v>74.756</v>
      </c>
      <c r="O208" s="15">
        <v>74.558000000000007</v>
      </c>
      <c r="P208" s="15">
        <v>78.391999999999996</v>
      </c>
      <c r="Q208" s="15">
        <v>74.174999999999997</v>
      </c>
      <c r="R208" s="15">
        <v>76.325999999999993</v>
      </c>
      <c r="S208" s="15">
        <f t="shared" si="32"/>
        <v>11.325999999999993</v>
      </c>
      <c r="T208" s="15">
        <v>79.5</v>
      </c>
      <c r="U208" s="15">
        <v>79.5</v>
      </c>
      <c r="V208" s="15">
        <v>79.5</v>
      </c>
      <c r="W208" s="15">
        <v>79.5</v>
      </c>
      <c r="X208" s="15">
        <v>79.5</v>
      </c>
      <c r="Y208" s="15">
        <v>79.5</v>
      </c>
      <c r="Z208" s="15">
        <v>79.5</v>
      </c>
      <c r="AA208" s="15">
        <v>79.5</v>
      </c>
      <c r="AB208" s="15">
        <v>57.234999999999999</v>
      </c>
      <c r="AC208" s="18">
        <f t="shared" si="33"/>
        <v>6.6244212962962958E-4</v>
      </c>
      <c r="AD208" s="18">
        <f t="shared" si="34"/>
        <v>343.40999999999997</v>
      </c>
      <c r="AE208" s="18">
        <f t="shared" si="35"/>
        <v>3816</v>
      </c>
      <c r="AF208" s="18">
        <f t="shared" si="36"/>
        <v>204201.0589263193</v>
      </c>
      <c r="AG208" s="18">
        <f t="shared" si="36"/>
        <v>727984.76151629537</v>
      </c>
    </row>
    <row r="209" spans="6:33" x14ac:dyDescent="0.35">
      <c r="F209" s="15">
        <f t="shared" si="31"/>
        <v>3.1955123287671237</v>
      </c>
      <c r="G209" s="15">
        <v>1166.3620000000001</v>
      </c>
      <c r="H209" s="15">
        <v>0.91049999999999998</v>
      </c>
      <c r="I209" s="15">
        <v>0.78092271662967316</v>
      </c>
      <c r="J209" s="15">
        <f t="shared" si="30"/>
        <v>0.23673928347953621</v>
      </c>
      <c r="K209" s="15">
        <v>84.028999999999996</v>
      </c>
      <c r="L209" s="15">
        <v>80.959000000000003</v>
      </c>
      <c r="M209" s="15">
        <v>82.84</v>
      </c>
      <c r="N209" s="15">
        <v>74.721999999999994</v>
      </c>
      <c r="O209" s="15">
        <v>74.525999999999996</v>
      </c>
      <c r="P209" s="15">
        <v>78.346999999999994</v>
      </c>
      <c r="Q209" s="15">
        <v>74.146000000000001</v>
      </c>
      <c r="R209" s="15">
        <v>76.290000000000006</v>
      </c>
      <c r="S209" s="15">
        <f t="shared" si="32"/>
        <v>11.290000000000006</v>
      </c>
      <c r="T209" s="15">
        <v>79.5</v>
      </c>
      <c r="U209" s="15">
        <v>79.5</v>
      </c>
      <c r="V209" s="15">
        <v>79.5</v>
      </c>
      <c r="W209" s="15">
        <v>79.5</v>
      </c>
      <c r="X209" s="15">
        <v>79.5</v>
      </c>
      <c r="Y209" s="15">
        <v>79.5</v>
      </c>
      <c r="Z209" s="15">
        <v>79.5</v>
      </c>
      <c r="AA209" s="15">
        <v>79.5</v>
      </c>
      <c r="AB209" s="15">
        <v>56.947000000000003</v>
      </c>
      <c r="AC209" s="18">
        <f t="shared" si="33"/>
        <v>6.5910879629629631E-4</v>
      </c>
      <c r="AD209" s="18">
        <f t="shared" si="34"/>
        <v>341.68199999999996</v>
      </c>
      <c r="AE209" s="18">
        <f t="shared" si="35"/>
        <v>3816</v>
      </c>
      <c r="AF209" s="18">
        <f t="shared" si="36"/>
        <v>204542.7409263193</v>
      </c>
      <c r="AG209" s="18">
        <f t="shared" si="36"/>
        <v>731800.76151629537</v>
      </c>
    </row>
    <row r="210" spans="6:33" x14ac:dyDescent="0.35">
      <c r="F210" s="15">
        <f t="shared" si="31"/>
        <v>3.2119506849315069</v>
      </c>
      <c r="G210" s="15">
        <v>1172.3620000000001</v>
      </c>
      <c r="H210" s="15">
        <v>0.91090000000000004</v>
      </c>
      <c r="I210" s="15">
        <v>0.78493993967001396</v>
      </c>
      <c r="J210" s="15">
        <f t="shared" si="30"/>
        <v>0.23713276959064736</v>
      </c>
      <c r="K210" s="15">
        <v>83.963999999999999</v>
      </c>
      <c r="L210" s="15">
        <v>80.902000000000001</v>
      </c>
      <c r="M210" s="15">
        <v>82.78</v>
      </c>
      <c r="N210" s="15">
        <v>74.686999999999998</v>
      </c>
      <c r="O210" s="15">
        <v>74.494</v>
      </c>
      <c r="P210" s="15">
        <v>78.302000000000007</v>
      </c>
      <c r="Q210" s="15">
        <v>74.117000000000004</v>
      </c>
      <c r="R210" s="15">
        <v>76.253</v>
      </c>
      <c r="S210" s="15">
        <f t="shared" si="32"/>
        <v>11.253</v>
      </c>
      <c r="T210" s="15">
        <v>79.5</v>
      </c>
      <c r="U210" s="15">
        <v>79.5</v>
      </c>
      <c r="V210" s="15">
        <v>79.5</v>
      </c>
      <c r="W210" s="15">
        <v>79.5</v>
      </c>
      <c r="X210" s="15">
        <v>79.5</v>
      </c>
      <c r="Y210" s="15">
        <v>79.5</v>
      </c>
      <c r="Z210" s="15">
        <v>79.5</v>
      </c>
      <c r="AA210" s="15">
        <v>79.5</v>
      </c>
      <c r="AB210" s="15">
        <v>56.661999999999999</v>
      </c>
      <c r="AC210" s="18">
        <f t="shared" si="33"/>
        <v>6.5581018518518516E-4</v>
      </c>
      <c r="AD210" s="18">
        <f t="shared" si="34"/>
        <v>339.97199999999998</v>
      </c>
      <c r="AE210" s="18">
        <f t="shared" si="35"/>
        <v>3816</v>
      </c>
      <c r="AF210" s="18">
        <f t="shared" si="36"/>
        <v>204882.71292631931</v>
      </c>
      <c r="AG210" s="18">
        <f t="shared" si="36"/>
        <v>735616.76151629537</v>
      </c>
    </row>
    <row r="211" spans="6:33" x14ac:dyDescent="0.35">
      <c r="F211" s="15">
        <f t="shared" si="31"/>
        <v>3.2283890410958906</v>
      </c>
      <c r="G211" s="15">
        <v>1178.3620000000001</v>
      </c>
      <c r="H211" s="15">
        <v>0.91139999999999999</v>
      </c>
      <c r="I211" s="15">
        <v>0.78895716271035488</v>
      </c>
      <c r="J211" s="15">
        <f t="shared" si="30"/>
        <v>0.23752429736842512</v>
      </c>
      <c r="K211" s="15">
        <v>83.899000000000001</v>
      </c>
      <c r="L211" s="15">
        <v>80.846999999999994</v>
      </c>
      <c r="M211" s="15">
        <v>82.721000000000004</v>
      </c>
      <c r="N211" s="15">
        <v>74.653999999999996</v>
      </c>
      <c r="O211" s="15">
        <v>74.462000000000003</v>
      </c>
      <c r="P211" s="15">
        <v>78.257999999999996</v>
      </c>
      <c r="Q211" s="15">
        <v>74.087999999999994</v>
      </c>
      <c r="R211" s="15">
        <v>76.216999999999999</v>
      </c>
      <c r="S211" s="15">
        <f t="shared" si="32"/>
        <v>11.216999999999999</v>
      </c>
      <c r="T211" s="15">
        <v>79.5</v>
      </c>
      <c r="U211" s="15">
        <v>79.5</v>
      </c>
      <c r="V211" s="15">
        <v>79.5</v>
      </c>
      <c r="W211" s="15">
        <v>79.5</v>
      </c>
      <c r="X211" s="15">
        <v>79.5</v>
      </c>
      <c r="Y211" s="15">
        <v>79.5</v>
      </c>
      <c r="Z211" s="15">
        <v>79.5</v>
      </c>
      <c r="AA211" s="15">
        <v>79.5</v>
      </c>
      <c r="AB211" s="15">
        <v>56.38</v>
      </c>
      <c r="AC211" s="18">
        <f t="shared" si="33"/>
        <v>6.5254629629629636E-4</v>
      </c>
      <c r="AD211" s="18">
        <f t="shared" si="34"/>
        <v>338.28000000000003</v>
      </c>
      <c r="AE211" s="18">
        <f t="shared" si="35"/>
        <v>3816</v>
      </c>
      <c r="AF211" s="18">
        <f t="shared" si="36"/>
        <v>205220.9929263193</v>
      </c>
      <c r="AG211" s="18">
        <f t="shared" si="36"/>
        <v>739432.76151629537</v>
      </c>
    </row>
    <row r="212" spans="6:33" x14ac:dyDescent="0.35">
      <c r="F212" s="15">
        <f t="shared" si="31"/>
        <v>3.2448273972602744</v>
      </c>
      <c r="G212" s="15">
        <v>1184.3620000000001</v>
      </c>
      <c r="H212" s="15">
        <v>0.91180000000000005</v>
      </c>
      <c r="I212" s="15">
        <v>0.79297438575069579</v>
      </c>
      <c r="J212" s="15">
        <f t="shared" si="30"/>
        <v>0.23791388764620289</v>
      </c>
      <c r="K212" s="15">
        <v>83.834999999999994</v>
      </c>
      <c r="L212" s="15">
        <v>80.790999999999997</v>
      </c>
      <c r="M212" s="15">
        <v>82.662000000000006</v>
      </c>
      <c r="N212" s="15">
        <v>74.62</v>
      </c>
      <c r="O212" s="15">
        <v>74.430999999999997</v>
      </c>
      <c r="P212" s="15">
        <v>78.212999999999994</v>
      </c>
      <c r="Q212" s="15">
        <v>74.06</v>
      </c>
      <c r="R212" s="15">
        <v>76.180999999999997</v>
      </c>
      <c r="S212" s="15">
        <f t="shared" si="32"/>
        <v>11.180999999999997</v>
      </c>
      <c r="T212" s="15">
        <v>79.5</v>
      </c>
      <c r="U212" s="15">
        <v>79.5</v>
      </c>
      <c r="V212" s="15">
        <v>79.5</v>
      </c>
      <c r="W212" s="15">
        <v>79.5</v>
      </c>
      <c r="X212" s="15">
        <v>79.5</v>
      </c>
      <c r="Y212" s="15">
        <v>79.5</v>
      </c>
      <c r="Z212" s="15">
        <v>79.5</v>
      </c>
      <c r="AA212" s="15">
        <v>79.5</v>
      </c>
      <c r="AB212" s="15">
        <v>56.100999999999999</v>
      </c>
      <c r="AC212" s="18">
        <f t="shared" si="33"/>
        <v>6.4931712962962957E-4</v>
      </c>
      <c r="AD212" s="18">
        <f t="shared" si="34"/>
        <v>336.60599999999999</v>
      </c>
      <c r="AE212" s="18">
        <f t="shared" si="35"/>
        <v>3816</v>
      </c>
      <c r="AF212" s="18">
        <f t="shared" si="36"/>
        <v>205557.5989263193</v>
      </c>
      <c r="AG212" s="18">
        <f t="shared" si="36"/>
        <v>743248.76151629537</v>
      </c>
    </row>
    <row r="213" spans="6:33" x14ac:dyDescent="0.35">
      <c r="F213" s="15">
        <f t="shared" si="31"/>
        <v>3.2612657534246576</v>
      </c>
      <c r="G213" s="15">
        <v>1190.3620000000001</v>
      </c>
      <c r="H213" s="15">
        <v>0.91220000000000001</v>
      </c>
      <c r="I213" s="15">
        <v>0.79699160879103648</v>
      </c>
      <c r="J213" s="15">
        <f t="shared" si="30"/>
        <v>0.23830156125731403</v>
      </c>
      <c r="K213" s="15">
        <v>83.772000000000006</v>
      </c>
      <c r="L213" s="15">
        <v>80.736999999999995</v>
      </c>
      <c r="M213" s="15">
        <v>82.603999999999999</v>
      </c>
      <c r="N213" s="15">
        <v>74.587000000000003</v>
      </c>
      <c r="O213" s="15">
        <v>74.399000000000001</v>
      </c>
      <c r="P213" s="15">
        <v>78.17</v>
      </c>
      <c r="Q213" s="15">
        <v>74.031999999999996</v>
      </c>
      <c r="R213" s="15">
        <v>76.146000000000001</v>
      </c>
      <c r="S213" s="15">
        <f t="shared" si="32"/>
        <v>11.146000000000001</v>
      </c>
      <c r="T213" s="15">
        <v>79.5</v>
      </c>
      <c r="U213" s="15">
        <v>79.5</v>
      </c>
      <c r="V213" s="15">
        <v>79.5</v>
      </c>
      <c r="W213" s="15">
        <v>79.5</v>
      </c>
      <c r="X213" s="15">
        <v>79.5</v>
      </c>
      <c r="Y213" s="15">
        <v>79.5</v>
      </c>
      <c r="Z213" s="15">
        <v>79.5</v>
      </c>
      <c r="AA213" s="15">
        <v>79.5</v>
      </c>
      <c r="AB213" s="15">
        <v>55.825000000000003</v>
      </c>
      <c r="AC213" s="18">
        <f t="shared" si="33"/>
        <v>6.4612268518518523E-4</v>
      </c>
      <c r="AD213" s="18">
        <f t="shared" si="34"/>
        <v>334.95</v>
      </c>
      <c r="AE213" s="18">
        <f t="shared" si="35"/>
        <v>3816</v>
      </c>
      <c r="AF213" s="18">
        <f t="shared" si="36"/>
        <v>205892.54892631932</v>
      </c>
      <c r="AG213" s="18">
        <f t="shared" si="36"/>
        <v>747064.76151629537</v>
      </c>
    </row>
    <row r="214" spans="6:33" x14ac:dyDescent="0.35">
      <c r="F214" s="15">
        <f t="shared" si="31"/>
        <v>3.2777041095890413</v>
      </c>
      <c r="G214" s="15">
        <v>1196.3620000000001</v>
      </c>
      <c r="H214" s="15">
        <v>0.91269999999999996</v>
      </c>
      <c r="I214" s="15">
        <v>0.80100883183137739</v>
      </c>
      <c r="J214" s="15">
        <f t="shared" si="30"/>
        <v>0.23868733903509182</v>
      </c>
      <c r="K214" s="15">
        <v>83.71</v>
      </c>
      <c r="L214" s="15">
        <v>80.683000000000007</v>
      </c>
      <c r="M214" s="15">
        <v>82.546000000000006</v>
      </c>
      <c r="N214" s="15">
        <v>74.554000000000002</v>
      </c>
      <c r="O214" s="15">
        <v>74.369</v>
      </c>
      <c r="P214" s="15">
        <v>78.126999999999995</v>
      </c>
      <c r="Q214" s="15">
        <v>74.004000000000005</v>
      </c>
      <c r="R214" s="15">
        <v>76.11</v>
      </c>
      <c r="S214" s="15">
        <f t="shared" si="32"/>
        <v>11.11</v>
      </c>
      <c r="T214" s="15">
        <v>79.5</v>
      </c>
      <c r="U214" s="15">
        <v>79.5</v>
      </c>
      <c r="V214" s="15">
        <v>79.5</v>
      </c>
      <c r="W214" s="15">
        <v>79.5</v>
      </c>
      <c r="X214" s="15">
        <v>79.5</v>
      </c>
      <c r="Y214" s="15">
        <v>79.5</v>
      </c>
      <c r="Z214" s="15">
        <v>79.5</v>
      </c>
      <c r="AA214" s="15">
        <v>79.5</v>
      </c>
      <c r="AB214" s="15">
        <v>55.552</v>
      </c>
      <c r="AC214" s="18">
        <f t="shared" si="33"/>
        <v>6.4296296296296291E-4</v>
      </c>
      <c r="AD214" s="18">
        <f t="shared" si="34"/>
        <v>333.31200000000001</v>
      </c>
      <c r="AE214" s="18">
        <f t="shared" si="35"/>
        <v>3816</v>
      </c>
      <c r="AF214" s="18">
        <f t="shared" si="36"/>
        <v>206225.86092631932</v>
      </c>
      <c r="AG214" s="18">
        <f t="shared" si="36"/>
        <v>750880.76151629537</v>
      </c>
    </row>
    <row r="215" spans="6:33" x14ac:dyDescent="0.35">
      <c r="F215" s="15">
        <f t="shared" si="31"/>
        <v>3.2941424657534251</v>
      </c>
      <c r="G215" s="15">
        <v>1202.3620000000001</v>
      </c>
      <c r="H215" s="15">
        <v>0.91310000000000002</v>
      </c>
      <c r="I215" s="15">
        <v>0.8050260548717183</v>
      </c>
      <c r="J215" s="15">
        <f t="shared" si="30"/>
        <v>0.23907124181286959</v>
      </c>
      <c r="K215" s="15">
        <v>83.647999999999996</v>
      </c>
      <c r="L215" s="15">
        <v>80.629000000000005</v>
      </c>
      <c r="M215" s="15">
        <v>82.489000000000004</v>
      </c>
      <c r="N215" s="15">
        <v>74.521000000000001</v>
      </c>
      <c r="O215" s="15">
        <v>74.337999999999994</v>
      </c>
      <c r="P215" s="15">
        <v>78.084000000000003</v>
      </c>
      <c r="Q215" s="15">
        <v>73.975999999999999</v>
      </c>
      <c r="R215" s="15">
        <v>76.075000000000003</v>
      </c>
      <c r="S215" s="15">
        <f t="shared" si="32"/>
        <v>11.075000000000003</v>
      </c>
      <c r="T215" s="15">
        <v>79.5</v>
      </c>
      <c r="U215" s="15">
        <v>79.5</v>
      </c>
      <c r="V215" s="15">
        <v>79.5</v>
      </c>
      <c r="W215" s="15">
        <v>79.5</v>
      </c>
      <c r="X215" s="15">
        <v>79.5</v>
      </c>
      <c r="Y215" s="15">
        <v>79.5</v>
      </c>
      <c r="Z215" s="15">
        <v>79.5</v>
      </c>
      <c r="AA215" s="15">
        <v>79.5</v>
      </c>
      <c r="AB215" s="15">
        <v>55.281999999999996</v>
      </c>
      <c r="AC215" s="18">
        <f t="shared" si="33"/>
        <v>6.3983796296296293E-4</v>
      </c>
      <c r="AD215" s="18">
        <f t="shared" si="34"/>
        <v>331.69200000000001</v>
      </c>
      <c r="AE215" s="18">
        <f t="shared" si="35"/>
        <v>3816</v>
      </c>
      <c r="AF215" s="18">
        <f t="shared" si="36"/>
        <v>206557.55292631933</v>
      </c>
      <c r="AG215" s="18">
        <f t="shared" si="36"/>
        <v>754696.76151629537</v>
      </c>
    </row>
    <row r="216" spans="6:33" x14ac:dyDescent="0.35">
      <c r="F216" s="15">
        <f t="shared" si="31"/>
        <v>3.3105808219178083</v>
      </c>
      <c r="G216" s="15">
        <v>1208.3620000000001</v>
      </c>
      <c r="H216" s="15">
        <v>0.91349999999999998</v>
      </c>
      <c r="I216" s="15">
        <v>0.8090432779120591</v>
      </c>
      <c r="J216" s="15">
        <f t="shared" si="30"/>
        <v>0.2394532904239807</v>
      </c>
      <c r="K216" s="15">
        <v>83.585999999999999</v>
      </c>
      <c r="L216" s="15">
        <v>80.575999999999993</v>
      </c>
      <c r="M216" s="15">
        <v>82.432000000000002</v>
      </c>
      <c r="N216" s="15">
        <v>74.489000000000004</v>
      </c>
      <c r="O216" s="15">
        <v>74.308000000000007</v>
      </c>
      <c r="P216" s="15">
        <v>78.040999999999997</v>
      </c>
      <c r="Q216" s="15">
        <v>73.948999999999998</v>
      </c>
      <c r="R216" s="15">
        <v>76.040999999999997</v>
      </c>
      <c r="S216" s="15">
        <f t="shared" si="32"/>
        <v>11.040999999999997</v>
      </c>
      <c r="T216" s="15">
        <v>79.5</v>
      </c>
      <c r="U216" s="15">
        <v>79.5</v>
      </c>
      <c r="V216" s="15">
        <v>79.5</v>
      </c>
      <c r="W216" s="15">
        <v>79.5</v>
      </c>
      <c r="X216" s="15">
        <v>79.5</v>
      </c>
      <c r="Y216" s="15">
        <v>79.5</v>
      </c>
      <c r="Z216" s="15">
        <v>79.5</v>
      </c>
      <c r="AA216" s="15">
        <v>79.5</v>
      </c>
      <c r="AB216" s="15">
        <v>55.015000000000001</v>
      </c>
      <c r="AC216" s="18">
        <f t="shared" si="33"/>
        <v>6.3674768518518518E-4</v>
      </c>
      <c r="AD216" s="18">
        <f t="shared" si="34"/>
        <v>330.09000000000003</v>
      </c>
      <c r="AE216" s="18">
        <f t="shared" si="35"/>
        <v>3816</v>
      </c>
      <c r="AF216" s="18">
        <f t="shared" ref="AF216:AG231" si="37">+AF215+AD216</f>
        <v>206887.64292631933</v>
      </c>
      <c r="AG216" s="18">
        <f t="shared" si="37"/>
        <v>758512.76151629537</v>
      </c>
    </row>
    <row r="217" spans="6:33" x14ac:dyDescent="0.35">
      <c r="F217" s="15">
        <f t="shared" si="31"/>
        <v>3.3270191780821921</v>
      </c>
      <c r="G217" s="15">
        <v>1214.3620000000001</v>
      </c>
      <c r="H217" s="15">
        <v>0.91390000000000005</v>
      </c>
      <c r="I217" s="15">
        <v>0.81306050095240001</v>
      </c>
      <c r="J217" s="15">
        <f t="shared" si="30"/>
        <v>0.23983350570175849</v>
      </c>
      <c r="K217" s="15">
        <v>83.525000000000006</v>
      </c>
      <c r="L217" s="15">
        <v>80.524000000000001</v>
      </c>
      <c r="M217" s="15">
        <v>82.376000000000005</v>
      </c>
      <c r="N217" s="15">
        <v>74.456999999999994</v>
      </c>
      <c r="O217" s="15">
        <v>74.278000000000006</v>
      </c>
      <c r="P217" s="15">
        <v>77.998999999999995</v>
      </c>
      <c r="Q217" s="15">
        <v>73.921999999999997</v>
      </c>
      <c r="R217" s="15">
        <v>76.007000000000005</v>
      </c>
      <c r="S217" s="15">
        <f t="shared" si="32"/>
        <v>11.007000000000005</v>
      </c>
      <c r="T217" s="15">
        <v>79.5</v>
      </c>
      <c r="U217" s="15">
        <v>79.5</v>
      </c>
      <c r="V217" s="15">
        <v>79.5</v>
      </c>
      <c r="W217" s="15">
        <v>79.5</v>
      </c>
      <c r="X217" s="15">
        <v>79.5</v>
      </c>
      <c r="Y217" s="15">
        <v>79.5</v>
      </c>
      <c r="Z217" s="15">
        <v>79.5</v>
      </c>
      <c r="AA217" s="15">
        <v>79.5</v>
      </c>
      <c r="AB217" s="15">
        <v>54.750999999999998</v>
      </c>
      <c r="AC217" s="18">
        <f t="shared" si="33"/>
        <v>6.3369212962962956E-4</v>
      </c>
      <c r="AD217" s="18">
        <f t="shared" si="34"/>
        <v>328.50599999999997</v>
      </c>
      <c r="AE217" s="18">
        <f t="shared" si="35"/>
        <v>3816</v>
      </c>
      <c r="AF217" s="18">
        <f t="shared" si="37"/>
        <v>207216.14892631932</v>
      </c>
      <c r="AG217" s="18">
        <f t="shared" si="37"/>
        <v>762328.76151629537</v>
      </c>
    </row>
    <row r="218" spans="6:33" x14ac:dyDescent="0.35">
      <c r="F218" s="15">
        <f t="shared" si="31"/>
        <v>3.3434575342465758</v>
      </c>
      <c r="G218" s="15">
        <v>1220.3620000000001</v>
      </c>
      <c r="H218" s="15">
        <v>0.9143</v>
      </c>
      <c r="I218" s="15">
        <v>0.81707772399274092</v>
      </c>
      <c r="J218" s="15">
        <f t="shared" si="30"/>
        <v>0.24021190153509181</v>
      </c>
      <c r="K218" s="15">
        <v>83.465000000000003</v>
      </c>
      <c r="L218" s="15">
        <v>80.471999999999994</v>
      </c>
      <c r="M218" s="15">
        <v>82.320999999999998</v>
      </c>
      <c r="N218" s="15">
        <v>74.424999999999997</v>
      </c>
      <c r="O218" s="15">
        <v>74.248000000000005</v>
      </c>
      <c r="P218" s="15">
        <v>77.957999999999998</v>
      </c>
      <c r="Q218" s="15">
        <v>73.894999999999996</v>
      </c>
      <c r="R218" s="15">
        <v>75.972999999999999</v>
      </c>
      <c r="S218" s="15">
        <f t="shared" si="32"/>
        <v>10.972999999999999</v>
      </c>
      <c r="T218" s="15">
        <v>79.5</v>
      </c>
      <c r="U218" s="15">
        <v>79.5</v>
      </c>
      <c r="V218" s="15">
        <v>79.5</v>
      </c>
      <c r="W218" s="15">
        <v>79.5</v>
      </c>
      <c r="X218" s="15">
        <v>79.5</v>
      </c>
      <c r="Y218" s="15">
        <v>79.5</v>
      </c>
      <c r="Z218" s="15">
        <v>79.5</v>
      </c>
      <c r="AA218" s="15">
        <v>79.5</v>
      </c>
      <c r="AB218" s="15">
        <v>54.488999999999997</v>
      </c>
      <c r="AC218" s="18">
        <f t="shared" si="33"/>
        <v>6.3065972222222223E-4</v>
      </c>
      <c r="AD218" s="18">
        <f t="shared" si="34"/>
        <v>326.93400000000003</v>
      </c>
      <c r="AE218" s="18">
        <f t="shared" si="35"/>
        <v>3816</v>
      </c>
      <c r="AF218" s="18">
        <f t="shared" si="37"/>
        <v>207543.08292631933</v>
      </c>
      <c r="AG218" s="18">
        <f t="shared" si="37"/>
        <v>766144.76151629537</v>
      </c>
    </row>
    <row r="219" spans="6:33" x14ac:dyDescent="0.35">
      <c r="F219" s="15">
        <f t="shared" si="31"/>
        <v>3.359895890410959</v>
      </c>
      <c r="G219" s="15">
        <v>1226.3620000000001</v>
      </c>
      <c r="H219" s="15">
        <v>0.91469999999999996</v>
      </c>
      <c r="I219" s="15">
        <v>0.82109494703308161</v>
      </c>
      <c r="J219" s="15">
        <f t="shared" si="30"/>
        <v>0.24058849875731406</v>
      </c>
      <c r="K219" s="15">
        <v>83.405000000000001</v>
      </c>
      <c r="L219" s="15">
        <v>80.42</v>
      </c>
      <c r="M219" s="15">
        <v>82.266000000000005</v>
      </c>
      <c r="N219" s="15">
        <v>74.394000000000005</v>
      </c>
      <c r="O219" s="15">
        <v>74.218999999999994</v>
      </c>
      <c r="P219" s="15">
        <v>77.915999999999997</v>
      </c>
      <c r="Q219" s="15">
        <v>73.867999999999995</v>
      </c>
      <c r="R219" s="15">
        <v>75.938999999999993</v>
      </c>
      <c r="S219" s="15">
        <f t="shared" si="32"/>
        <v>10.938999999999993</v>
      </c>
      <c r="T219" s="15">
        <v>79.5</v>
      </c>
      <c r="U219" s="15">
        <v>79.5</v>
      </c>
      <c r="V219" s="15">
        <v>79.5</v>
      </c>
      <c r="W219" s="15">
        <v>79.5</v>
      </c>
      <c r="X219" s="15">
        <v>79.5</v>
      </c>
      <c r="Y219" s="15">
        <v>79.5</v>
      </c>
      <c r="Z219" s="15">
        <v>79.5</v>
      </c>
      <c r="AA219" s="15">
        <v>79.5</v>
      </c>
      <c r="AB219" s="15">
        <v>54.23</v>
      </c>
      <c r="AC219" s="18">
        <f t="shared" si="33"/>
        <v>6.2766203703703703E-4</v>
      </c>
      <c r="AD219" s="18">
        <f t="shared" si="34"/>
        <v>325.38</v>
      </c>
      <c r="AE219" s="18">
        <f t="shared" si="35"/>
        <v>3816</v>
      </c>
      <c r="AF219" s="18">
        <f t="shared" si="37"/>
        <v>207868.46292631933</v>
      </c>
      <c r="AG219" s="18">
        <f t="shared" si="37"/>
        <v>769960.76151629537</v>
      </c>
    </row>
    <row r="220" spans="6:33" x14ac:dyDescent="0.35">
      <c r="F220" s="15">
        <f t="shared" si="31"/>
        <v>3.3763342465753428</v>
      </c>
      <c r="G220" s="15">
        <v>1232.3620000000001</v>
      </c>
      <c r="H220" s="15">
        <v>0.91510000000000002</v>
      </c>
      <c r="I220" s="15">
        <v>0.82511217007342252</v>
      </c>
      <c r="J220" s="15">
        <f t="shared" si="30"/>
        <v>0.24096331125731404</v>
      </c>
      <c r="K220" s="15">
        <v>83.346000000000004</v>
      </c>
      <c r="L220" s="15">
        <v>80.369</v>
      </c>
      <c r="M220" s="15">
        <v>82.210999999999999</v>
      </c>
      <c r="N220" s="15">
        <v>74.361999999999995</v>
      </c>
      <c r="O220" s="15">
        <v>74.19</v>
      </c>
      <c r="P220" s="15">
        <v>77.875</v>
      </c>
      <c r="Q220" s="15">
        <v>73.841999999999999</v>
      </c>
      <c r="R220" s="15">
        <v>75.906000000000006</v>
      </c>
      <c r="S220" s="15">
        <f t="shared" si="32"/>
        <v>10.906000000000006</v>
      </c>
      <c r="T220" s="15">
        <v>79.5</v>
      </c>
      <c r="U220" s="15">
        <v>79.5</v>
      </c>
      <c r="V220" s="15">
        <v>79.5</v>
      </c>
      <c r="W220" s="15">
        <v>79.5</v>
      </c>
      <c r="X220" s="15">
        <v>79.5</v>
      </c>
      <c r="Y220" s="15">
        <v>79.5</v>
      </c>
      <c r="Z220" s="15">
        <v>79.5</v>
      </c>
      <c r="AA220" s="15">
        <v>79.5</v>
      </c>
      <c r="AB220" s="15">
        <v>53.972999999999999</v>
      </c>
      <c r="AC220" s="18">
        <f t="shared" si="33"/>
        <v>6.2468750000000003E-4</v>
      </c>
      <c r="AD220" s="18">
        <f t="shared" si="34"/>
        <v>323.83800000000002</v>
      </c>
      <c r="AE220" s="18">
        <f t="shared" si="35"/>
        <v>3816</v>
      </c>
      <c r="AF220" s="18">
        <f t="shared" si="37"/>
        <v>208192.30092631932</v>
      </c>
      <c r="AG220" s="18">
        <f t="shared" si="37"/>
        <v>773776.76151629537</v>
      </c>
    </row>
    <row r="221" spans="6:33" x14ac:dyDescent="0.35">
      <c r="F221" s="15">
        <f t="shared" si="31"/>
        <v>3.392772602739726</v>
      </c>
      <c r="G221" s="15">
        <v>1238.3620000000001</v>
      </c>
      <c r="H221" s="15">
        <v>0.91549999999999998</v>
      </c>
      <c r="I221" s="15">
        <v>0.82912939311376332</v>
      </c>
      <c r="J221" s="15">
        <f t="shared" si="30"/>
        <v>0.24133635292398067</v>
      </c>
      <c r="K221" s="15">
        <v>83.287000000000006</v>
      </c>
      <c r="L221" s="15">
        <v>80.319000000000003</v>
      </c>
      <c r="M221" s="15">
        <v>82.156999999999996</v>
      </c>
      <c r="N221" s="15">
        <v>74.331000000000003</v>
      </c>
      <c r="O221" s="15">
        <v>74.161000000000001</v>
      </c>
      <c r="P221" s="15">
        <v>77.834999999999994</v>
      </c>
      <c r="Q221" s="15">
        <v>73.814999999999998</v>
      </c>
      <c r="R221" s="15">
        <v>75.873000000000005</v>
      </c>
      <c r="S221" s="15">
        <f t="shared" si="32"/>
        <v>10.873000000000005</v>
      </c>
      <c r="T221" s="15">
        <v>79.5</v>
      </c>
      <c r="U221" s="15">
        <v>79.5</v>
      </c>
      <c r="V221" s="15">
        <v>79.5</v>
      </c>
      <c r="W221" s="15">
        <v>79.5</v>
      </c>
      <c r="X221" s="15">
        <v>79.5</v>
      </c>
      <c r="Y221" s="15">
        <v>79.5</v>
      </c>
      <c r="Z221" s="15">
        <v>79.5</v>
      </c>
      <c r="AA221" s="15">
        <v>79.5</v>
      </c>
      <c r="AB221" s="15">
        <v>53.718000000000004</v>
      </c>
      <c r="AC221" s="18">
        <f t="shared" si="33"/>
        <v>6.217361111111111E-4</v>
      </c>
      <c r="AD221" s="18">
        <f t="shared" si="34"/>
        <v>322.30799999999999</v>
      </c>
      <c r="AE221" s="18">
        <f t="shared" si="35"/>
        <v>3816</v>
      </c>
      <c r="AF221" s="18">
        <f t="shared" si="37"/>
        <v>208514.60892631931</v>
      </c>
      <c r="AG221" s="18">
        <f t="shared" si="37"/>
        <v>777592.76151629537</v>
      </c>
    </row>
    <row r="222" spans="6:33" x14ac:dyDescent="0.35">
      <c r="F222" s="15">
        <f t="shared" si="31"/>
        <v>3.4092109589041097</v>
      </c>
      <c r="G222" s="15">
        <v>1244.3620000000001</v>
      </c>
      <c r="H222" s="15">
        <v>0.91590000000000005</v>
      </c>
      <c r="I222" s="15">
        <v>0.83314661615410424</v>
      </c>
      <c r="J222" s="15">
        <f t="shared" si="30"/>
        <v>0.24170764459064736</v>
      </c>
      <c r="K222" s="15">
        <v>83.228999999999999</v>
      </c>
      <c r="L222" s="15">
        <v>80.268000000000001</v>
      </c>
      <c r="M222" s="15">
        <v>82.102999999999994</v>
      </c>
      <c r="N222" s="15">
        <v>74.301000000000002</v>
      </c>
      <c r="O222" s="15">
        <v>74.132000000000005</v>
      </c>
      <c r="P222" s="15">
        <v>77.795000000000002</v>
      </c>
      <c r="Q222" s="15">
        <v>73.789000000000001</v>
      </c>
      <c r="R222" s="15">
        <v>75.84</v>
      </c>
      <c r="S222" s="15">
        <f t="shared" si="32"/>
        <v>10.840000000000003</v>
      </c>
      <c r="T222" s="15">
        <v>79.5</v>
      </c>
      <c r="U222" s="15">
        <v>79.5</v>
      </c>
      <c r="V222" s="15">
        <v>79.5</v>
      </c>
      <c r="W222" s="15">
        <v>79.5</v>
      </c>
      <c r="X222" s="15">
        <v>79.5</v>
      </c>
      <c r="Y222" s="15">
        <v>79.5</v>
      </c>
      <c r="Z222" s="15">
        <v>79.5</v>
      </c>
      <c r="AA222" s="15">
        <v>79.5</v>
      </c>
      <c r="AB222" s="15">
        <v>53.466000000000001</v>
      </c>
      <c r="AC222" s="18">
        <f t="shared" si="33"/>
        <v>6.1881944444444441E-4</v>
      </c>
      <c r="AD222" s="18">
        <f t="shared" si="34"/>
        <v>320.79599999999999</v>
      </c>
      <c r="AE222" s="18">
        <f t="shared" si="35"/>
        <v>3816</v>
      </c>
      <c r="AF222" s="18">
        <f t="shared" si="37"/>
        <v>208835.40492631932</v>
      </c>
      <c r="AG222" s="18">
        <f t="shared" si="37"/>
        <v>781408.76151629537</v>
      </c>
    </row>
    <row r="223" spans="6:33" x14ac:dyDescent="0.35">
      <c r="F223" s="15">
        <f t="shared" si="31"/>
        <v>3.4256493150684935</v>
      </c>
      <c r="G223" s="15">
        <v>1250.3620000000001</v>
      </c>
      <c r="H223" s="15">
        <v>0.9163</v>
      </c>
      <c r="I223" s="15">
        <v>0.83716383919444515</v>
      </c>
      <c r="J223" s="15">
        <f t="shared" si="30"/>
        <v>0.24207720709064734</v>
      </c>
      <c r="K223" s="15">
        <v>83.171000000000006</v>
      </c>
      <c r="L223" s="15">
        <v>80.218999999999994</v>
      </c>
      <c r="M223" s="15">
        <v>82.05</v>
      </c>
      <c r="N223" s="15">
        <v>74.27</v>
      </c>
      <c r="O223" s="15">
        <v>74.103999999999999</v>
      </c>
      <c r="P223" s="15">
        <v>77.754999999999995</v>
      </c>
      <c r="Q223" s="15">
        <v>73.763000000000005</v>
      </c>
      <c r="R223" s="15">
        <v>75.807000000000002</v>
      </c>
      <c r="S223" s="15">
        <f t="shared" si="32"/>
        <v>10.807000000000002</v>
      </c>
      <c r="T223" s="15">
        <v>79.5</v>
      </c>
      <c r="U223" s="15">
        <v>79.5</v>
      </c>
      <c r="V223" s="15">
        <v>79.5</v>
      </c>
      <c r="W223" s="15">
        <v>79.5</v>
      </c>
      <c r="X223" s="15">
        <v>79.5</v>
      </c>
      <c r="Y223" s="15">
        <v>79.5</v>
      </c>
      <c r="Z223" s="15">
        <v>79.5</v>
      </c>
      <c r="AA223" s="15">
        <v>79.5</v>
      </c>
      <c r="AB223" s="15">
        <v>53.216999999999999</v>
      </c>
      <c r="AC223" s="18">
        <f t="shared" si="33"/>
        <v>6.1593749999999995E-4</v>
      </c>
      <c r="AD223" s="18">
        <f t="shared" si="34"/>
        <v>319.30199999999996</v>
      </c>
      <c r="AE223" s="18">
        <f t="shared" si="35"/>
        <v>3816</v>
      </c>
      <c r="AF223" s="18">
        <f t="shared" si="37"/>
        <v>209154.70692631931</v>
      </c>
      <c r="AG223" s="18">
        <f t="shared" si="37"/>
        <v>785224.76151629537</v>
      </c>
    </row>
    <row r="224" spans="6:33" x14ac:dyDescent="0.35">
      <c r="F224" s="15">
        <f t="shared" si="31"/>
        <v>3.4420876712328767</v>
      </c>
      <c r="G224" s="15">
        <v>1256.3620000000001</v>
      </c>
      <c r="H224" s="15">
        <v>0.91669999999999996</v>
      </c>
      <c r="I224" s="15">
        <v>0.84118106223478595</v>
      </c>
      <c r="J224" s="15">
        <f t="shared" si="30"/>
        <v>0.24244505431286958</v>
      </c>
      <c r="K224" s="15">
        <v>83.114000000000004</v>
      </c>
      <c r="L224" s="15">
        <v>80.17</v>
      </c>
      <c r="M224" s="15">
        <v>81.997</v>
      </c>
      <c r="N224" s="15">
        <v>74.239999999999995</v>
      </c>
      <c r="O224" s="15">
        <v>74.075000000000003</v>
      </c>
      <c r="P224" s="15">
        <v>77.715000000000003</v>
      </c>
      <c r="Q224" s="15">
        <v>73.738</v>
      </c>
      <c r="R224" s="15">
        <v>75.775000000000006</v>
      </c>
      <c r="S224" s="15">
        <f t="shared" si="32"/>
        <v>10.775000000000006</v>
      </c>
      <c r="T224" s="15">
        <v>79.5</v>
      </c>
      <c r="U224" s="15">
        <v>79.5</v>
      </c>
      <c r="V224" s="15">
        <v>79.5</v>
      </c>
      <c r="W224" s="15">
        <v>79.5</v>
      </c>
      <c r="X224" s="15">
        <v>79.5</v>
      </c>
      <c r="Y224" s="15">
        <v>79.5</v>
      </c>
      <c r="Z224" s="15">
        <v>79.5</v>
      </c>
      <c r="AA224" s="15">
        <v>79.5</v>
      </c>
      <c r="AB224" s="15">
        <v>52.97</v>
      </c>
      <c r="AC224" s="18">
        <f t="shared" si="33"/>
        <v>6.1307870370370368E-4</v>
      </c>
      <c r="AD224" s="18">
        <f t="shared" si="34"/>
        <v>317.82</v>
      </c>
      <c r="AE224" s="18">
        <f t="shared" si="35"/>
        <v>3816</v>
      </c>
      <c r="AF224" s="18">
        <f t="shared" si="37"/>
        <v>209472.52692631932</v>
      </c>
      <c r="AG224" s="18">
        <f t="shared" si="37"/>
        <v>789040.76151629537</v>
      </c>
    </row>
    <row r="225" spans="6:33" x14ac:dyDescent="0.35">
      <c r="F225" s="15">
        <f t="shared" si="31"/>
        <v>3.4585260273972604</v>
      </c>
      <c r="G225" s="15">
        <v>1262.3620000000001</v>
      </c>
      <c r="H225" s="15">
        <v>0.91710000000000003</v>
      </c>
      <c r="I225" s="15">
        <v>0.84519828527512675</v>
      </c>
      <c r="J225" s="15">
        <f t="shared" si="30"/>
        <v>0.24281120014620292</v>
      </c>
      <c r="K225" s="15">
        <v>83.057000000000002</v>
      </c>
      <c r="L225" s="15">
        <v>80.120999999999995</v>
      </c>
      <c r="M225" s="15">
        <v>81.944999999999993</v>
      </c>
      <c r="N225" s="15">
        <v>74.209999999999994</v>
      </c>
      <c r="O225" s="15">
        <v>74.046999999999997</v>
      </c>
      <c r="P225" s="15">
        <v>77.676000000000002</v>
      </c>
      <c r="Q225" s="15">
        <v>73.712000000000003</v>
      </c>
      <c r="R225" s="15">
        <v>75.742999999999995</v>
      </c>
      <c r="S225" s="15">
        <f t="shared" si="32"/>
        <v>10.742999999999995</v>
      </c>
      <c r="T225" s="15">
        <v>79.5</v>
      </c>
      <c r="U225" s="15">
        <v>79.5</v>
      </c>
      <c r="V225" s="15">
        <v>79.5</v>
      </c>
      <c r="W225" s="15">
        <v>79.5</v>
      </c>
      <c r="X225" s="15">
        <v>79.5</v>
      </c>
      <c r="Y225" s="15">
        <v>79.5</v>
      </c>
      <c r="Z225" s="15">
        <v>79.5</v>
      </c>
      <c r="AA225" s="15">
        <v>79.5</v>
      </c>
      <c r="AB225" s="15">
        <v>52.725000000000001</v>
      </c>
      <c r="AC225" s="18">
        <f t="shared" si="33"/>
        <v>6.102430555555556E-4</v>
      </c>
      <c r="AD225" s="18">
        <f t="shared" si="34"/>
        <v>316.35000000000002</v>
      </c>
      <c r="AE225" s="18">
        <f t="shared" si="35"/>
        <v>3816</v>
      </c>
      <c r="AF225" s="18">
        <f t="shared" si="37"/>
        <v>209788.87692631932</v>
      </c>
      <c r="AG225" s="18">
        <f t="shared" si="37"/>
        <v>792856.76151629537</v>
      </c>
    </row>
    <row r="226" spans="6:33" x14ac:dyDescent="0.35">
      <c r="F226" s="15">
        <f t="shared" si="31"/>
        <v>3.4749643835616442</v>
      </c>
      <c r="G226" s="15">
        <v>1268.3620000000001</v>
      </c>
      <c r="H226" s="15">
        <v>0.91749999999999998</v>
      </c>
      <c r="I226" s="15">
        <v>0.84921550831546766</v>
      </c>
      <c r="J226" s="15">
        <f t="shared" si="30"/>
        <v>0.2431756654239807</v>
      </c>
      <c r="K226" s="15">
        <v>83.001000000000005</v>
      </c>
      <c r="L226" s="15">
        <v>80.072999999999993</v>
      </c>
      <c r="M226" s="15">
        <v>81.893000000000001</v>
      </c>
      <c r="N226" s="15">
        <v>74.180999999999997</v>
      </c>
      <c r="O226" s="15">
        <v>74.02</v>
      </c>
      <c r="P226" s="15">
        <v>77.637</v>
      </c>
      <c r="Q226" s="15">
        <v>73.686999999999998</v>
      </c>
      <c r="R226" s="15">
        <v>75.710999999999999</v>
      </c>
      <c r="S226" s="15">
        <f t="shared" si="32"/>
        <v>10.710999999999999</v>
      </c>
      <c r="T226" s="15">
        <v>79.5</v>
      </c>
      <c r="U226" s="15">
        <v>79.5</v>
      </c>
      <c r="V226" s="15">
        <v>79.5</v>
      </c>
      <c r="W226" s="15">
        <v>79.5</v>
      </c>
      <c r="X226" s="15">
        <v>79.5</v>
      </c>
      <c r="Y226" s="15">
        <v>79.5</v>
      </c>
      <c r="Z226" s="15">
        <v>79.5</v>
      </c>
      <c r="AA226" s="15">
        <v>79.5</v>
      </c>
      <c r="AB226" s="15">
        <v>52.482999999999997</v>
      </c>
      <c r="AC226" s="18">
        <f t="shared" si="33"/>
        <v>6.0744212962962954E-4</v>
      </c>
      <c r="AD226" s="18">
        <f t="shared" si="34"/>
        <v>314.89799999999991</v>
      </c>
      <c r="AE226" s="18">
        <f t="shared" si="35"/>
        <v>3816</v>
      </c>
      <c r="AF226" s="18">
        <f t="shared" si="37"/>
        <v>210103.77492631931</v>
      </c>
      <c r="AG226" s="18">
        <f t="shared" si="37"/>
        <v>796672.76151629537</v>
      </c>
    </row>
    <row r="227" spans="6:33" x14ac:dyDescent="0.35">
      <c r="F227" s="15">
        <f t="shared" si="31"/>
        <v>3.4914027397260274</v>
      </c>
      <c r="G227" s="15">
        <v>1274.3620000000001</v>
      </c>
      <c r="H227" s="15">
        <v>0.91790000000000005</v>
      </c>
      <c r="I227" s="15">
        <v>0.85323273135580846</v>
      </c>
      <c r="J227" s="15">
        <f t="shared" si="30"/>
        <v>0.2435384640350918</v>
      </c>
      <c r="K227" s="15">
        <v>82.944999999999993</v>
      </c>
      <c r="L227" s="15">
        <v>80.025000000000006</v>
      </c>
      <c r="M227" s="15">
        <v>81.840999999999994</v>
      </c>
      <c r="N227" s="15">
        <v>74.150999999999996</v>
      </c>
      <c r="O227" s="15">
        <v>73.992000000000004</v>
      </c>
      <c r="P227" s="15">
        <v>77.599000000000004</v>
      </c>
      <c r="Q227" s="15">
        <v>73.662000000000006</v>
      </c>
      <c r="R227" s="15">
        <v>75.680000000000007</v>
      </c>
      <c r="S227" s="15">
        <f t="shared" si="32"/>
        <v>10.680000000000007</v>
      </c>
      <c r="T227" s="15">
        <v>79.5</v>
      </c>
      <c r="U227" s="15">
        <v>79.5</v>
      </c>
      <c r="V227" s="15">
        <v>79.5</v>
      </c>
      <c r="W227" s="15">
        <v>79.5</v>
      </c>
      <c r="X227" s="15">
        <v>79.5</v>
      </c>
      <c r="Y227" s="15">
        <v>79.5</v>
      </c>
      <c r="Z227" s="15">
        <v>79.5</v>
      </c>
      <c r="AA227" s="15">
        <v>79.5</v>
      </c>
      <c r="AB227" s="15">
        <v>52.243000000000002</v>
      </c>
      <c r="AC227" s="18">
        <f t="shared" si="33"/>
        <v>6.0466435185185189E-4</v>
      </c>
      <c r="AD227" s="18">
        <f t="shared" si="34"/>
        <v>313.45800000000003</v>
      </c>
      <c r="AE227" s="18">
        <f t="shared" si="35"/>
        <v>3816</v>
      </c>
      <c r="AF227" s="18">
        <f t="shared" si="37"/>
        <v>210417.23292631932</v>
      </c>
      <c r="AG227" s="18">
        <f t="shared" si="37"/>
        <v>800488.76151629537</v>
      </c>
    </row>
    <row r="228" spans="6:33" x14ac:dyDescent="0.35">
      <c r="F228" s="15">
        <f t="shared" si="31"/>
        <v>3.5078410958904112</v>
      </c>
      <c r="G228" s="15">
        <v>1280.3620000000001</v>
      </c>
      <c r="H228" s="15">
        <v>0.91820000000000002</v>
      </c>
      <c r="I228" s="15">
        <v>0.85724995439614937</v>
      </c>
      <c r="J228" s="15">
        <f t="shared" si="30"/>
        <v>0.24389960986842515</v>
      </c>
      <c r="K228" s="15">
        <v>82.89</v>
      </c>
      <c r="L228" s="15">
        <v>79.977999999999994</v>
      </c>
      <c r="M228" s="15">
        <v>81.790000000000006</v>
      </c>
      <c r="N228" s="15">
        <v>74.122</v>
      </c>
      <c r="O228" s="15">
        <v>73.965000000000003</v>
      </c>
      <c r="P228" s="15">
        <v>77.561000000000007</v>
      </c>
      <c r="Q228" s="15">
        <v>73.637</v>
      </c>
      <c r="R228" s="15">
        <v>75.649000000000001</v>
      </c>
      <c r="S228" s="15">
        <f t="shared" si="32"/>
        <v>10.649000000000001</v>
      </c>
      <c r="T228" s="15">
        <v>79.5</v>
      </c>
      <c r="U228" s="15">
        <v>79.5</v>
      </c>
      <c r="V228" s="15">
        <v>79.5</v>
      </c>
      <c r="W228" s="15">
        <v>79.5</v>
      </c>
      <c r="X228" s="15">
        <v>79.5</v>
      </c>
      <c r="Y228" s="15">
        <v>79.5</v>
      </c>
      <c r="Z228" s="15">
        <v>79.5</v>
      </c>
      <c r="AA228" s="15">
        <v>79.5</v>
      </c>
      <c r="AB228" s="15">
        <v>52.005000000000003</v>
      </c>
      <c r="AC228" s="18">
        <f t="shared" si="33"/>
        <v>6.0190972222222221E-4</v>
      </c>
      <c r="AD228" s="18">
        <f t="shared" si="34"/>
        <v>312.02999999999997</v>
      </c>
      <c r="AE228" s="18">
        <f t="shared" si="35"/>
        <v>3816</v>
      </c>
      <c r="AF228" s="18">
        <f t="shared" si="37"/>
        <v>210729.26292631932</v>
      </c>
      <c r="AG228" s="18">
        <f t="shared" si="37"/>
        <v>804304.76151629537</v>
      </c>
    </row>
    <row r="229" spans="6:33" x14ac:dyDescent="0.35">
      <c r="F229" s="15">
        <f t="shared" si="31"/>
        <v>3.5242794520547949</v>
      </c>
      <c r="G229" s="15">
        <v>1286.3620000000001</v>
      </c>
      <c r="H229" s="15">
        <v>0.91859999999999997</v>
      </c>
      <c r="I229" s="15">
        <v>0.86126717743649028</v>
      </c>
      <c r="J229" s="15">
        <f t="shared" si="30"/>
        <v>0.24425911681286958</v>
      </c>
      <c r="K229" s="15">
        <v>82.834999999999994</v>
      </c>
      <c r="L229" s="15">
        <v>79.930999999999997</v>
      </c>
      <c r="M229" s="15">
        <v>81.739999999999995</v>
      </c>
      <c r="N229" s="15">
        <v>74.093000000000004</v>
      </c>
      <c r="O229" s="15">
        <v>73.938000000000002</v>
      </c>
      <c r="P229" s="15">
        <v>77.522999999999996</v>
      </c>
      <c r="Q229" s="15">
        <v>73.613</v>
      </c>
      <c r="R229" s="15">
        <v>75.617999999999995</v>
      </c>
      <c r="S229" s="15">
        <f t="shared" si="32"/>
        <v>10.617999999999995</v>
      </c>
      <c r="T229" s="15">
        <v>79.5</v>
      </c>
      <c r="U229" s="15">
        <v>79.5</v>
      </c>
      <c r="V229" s="15">
        <v>79.5</v>
      </c>
      <c r="W229" s="15">
        <v>79.5</v>
      </c>
      <c r="X229" s="15">
        <v>79.5</v>
      </c>
      <c r="Y229" s="15">
        <v>79.5</v>
      </c>
      <c r="Z229" s="15">
        <v>79.5</v>
      </c>
      <c r="AA229" s="15">
        <v>79.5</v>
      </c>
      <c r="AB229" s="15">
        <v>51.768999999999998</v>
      </c>
      <c r="AC229" s="18">
        <f t="shared" si="33"/>
        <v>5.9917824074074073E-4</v>
      </c>
      <c r="AD229" s="18">
        <f t="shared" si="34"/>
        <v>310.61399999999998</v>
      </c>
      <c r="AE229" s="18">
        <f t="shared" si="35"/>
        <v>3816</v>
      </c>
      <c r="AF229" s="18">
        <f t="shared" si="37"/>
        <v>211039.87692631932</v>
      </c>
      <c r="AG229" s="18">
        <f t="shared" si="37"/>
        <v>808120.76151629537</v>
      </c>
    </row>
    <row r="230" spans="6:33" x14ac:dyDescent="0.35">
      <c r="F230" s="15">
        <f t="shared" si="31"/>
        <v>3.5407178082191781</v>
      </c>
      <c r="G230" s="15">
        <v>1292.3620000000001</v>
      </c>
      <c r="H230" s="15">
        <v>0.91900000000000004</v>
      </c>
      <c r="I230" s="15">
        <v>0.86528440047683097</v>
      </c>
      <c r="J230" s="15">
        <f t="shared" si="30"/>
        <v>0.24461699875731402</v>
      </c>
      <c r="K230" s="15">
        <v>82.78</v>
      </c>
      <c r="L230" s="15">
        <v>79.885000000000005</v>
      </c>
      <c r="M230" s="15">
        <v>81.688999999999993</v>
      </c>
      <c r="N230" s="15">
        <v>74.063999999999993</v>
      </c>
      <c r="O230" s="15">
        <v>73.911000000000001</v>
      </c>
      <c r="P230" s="15">
        <v>77.484999999999999</v>
      </c>
      <c r="Q230" s="15">
        <v>73.587999999999994</v>
      </c>
      <c r="R230" s="15">
        <v>75.587000000000003</v>
      </c>
      <c r="S230" s="15">
        <f t="shared" si="32"/>
        <v>10.587000000000003</v>
      </c>
      <c r="T230" s="15">
        <v>79.5</v>
      </c>
      <c r="U230" s="15">
        <v>79.5</v>
      </c>
      <c r="V230" s="15">
        <v>79.5</v>
      </c>
      <c r="W230" s="15">
        <v>79.5</v>
      </c>
      <c r="X230" s="15">
        <v>79.5</v>
      </c>
      <c r="Y230" s="15">
        <v>79.5</v>
      </c>
      <c r="Z230" s="15">
        <v>79.5</v>
      </c>
      <c r="AA230" s="15">
        <v>79.5</v>
      </c>
      <c r="AB230" s="15">
        <v>51.534999999999997</v>
      </c>
      <c r="AC230" s="18">
        <f t="shared" si="33"/>
        <v>5.9646990740740732E-4</v>
      </c>
      <c r="AD230" s="18">
        <f t="shared" si="34"/>
        <v>309.20999999999998</v>
      </c>
      <c r="AE230" s="18">
        <f t="shared" si="35"/>
        <v>3816</v>
      </c>
      <c r="AF230" s="18">
        <f t="shared" si="37"/>
        <v>211349.08692631932</v>
      </c>
      <c r="AG230" s="18">
        <f t="shared" si="37"/>
        <v>811936.76151629537</v>
      </c>
    </row>
    <row r="231" spans="6:33" x14ac:dyDescent="0.35">
      <c r="F231" s="15">
        <f t="shared" si="31"/>
        <v>3.5571561643835619</v>
      </c>
      <c r="G231" s="15">
        <v>1298.3620000000001</v>
      </c>
      <c r="H231" s="15">
        <v>0.91930000000000001</v>
      </c>
      <c r="I231" s="15">
        <v>0.86930162351717188</v>
      </c>
      <c r="J231" s="15">
        <f t="shared" si="30"/>
        <v>0.24497326959064736</v>
      </c>
      <c r="K231" s="15">
        <v>82.725999999999999</v>
      </c>
      <c r="L231" s="15">
        <v>79.838999999999999</v>
      </c>
      <c r="M231" s="15">
        <v>81.64</v>
      </c>
      <c r="N231" s="15">
        <v>74.036000000000001</v>
      </c>
      <c r="O231" s="15">
        <v>73.884</v>
      </c>
      <c r="P231" s="15">
        <v>77.447999999999993</v>
      </c>
      <c r="Q231" s="15">
        <v>73.563999999999993</v>
      </c>
      <c r="R231" s="15">
        <v>75.557000000000002</v>
      </c>
      <c r="S231" s="15">
        <f t="shared" si="32"/>
        <v>10.557000000000002</v>
      </c>
      <c r="T231" s="15">
        <v>79.5</v>
      </c>
      <c r="U231" s="15">
        <v>79.5</v>
      </c>
      <c r="V231" s="15">
        <v>79.5</v>
      </c>
      <c r="W231" s="15">
        <v>79.5</v>
      </c>
      <c r="X231" s="15">
        <v>79.5</v>
      </c>
      <c r="Y231" s="15">
        <v>79.5</v>
      </c>
      <c r="Z231" s="15">
        <v>79.5</v>
      </c>
      <c r="AA231" s="15">
        <v>79.5</v>
      </c>
      <c r="AB231" s="15">
        <v>51.302999999999997</v>
      </c>
      <c r="AC231" s="18">
        <f t="shared" si="33"/>
        <v>5.9378472222222222E-4</v>
      </c>
      <c r="AD231" s="18">
        <f t="shared" si="34"/>
        <v>307.81800000000004</v>
      </c>
      <c r="AE231" s="18">
        <f t="shared" si="35"/>
        <v>3816</v>
      </c>
      <c r="AF231" s="18">
        <f t="shared" si="37"/>
        <v>211656.90492631932</v>
      </c>
      <c r="AG231" s="18">
        <f t="shared" si="37"/>
        <v>815752.76151629537</v>
      </c>
    </row>
    <row r="232" spans="6:33" x14ac:dyDescent="0.35">
      <c r="F232" s="15">
        <f t="shared" si="31"/>
        <v>3.5735945205479456</v>
      </c>
      <c r="G232" s="15">
        <v>1304.3620000000001</v>
      </c>
      <c r="H232" s="15">
        <v>0.91969999999999996</v>
      </c>
      <c r="I232" s="15">
        <v>0.8733188465575128</v>
      </c>
      <c r="J232" s="15">
        <f t="shared" si="30"/>
        <v>0.24532794320175846</v>
      </c>
      <c r="K232" s="15">
        <v>82.673000000000002</v>
      </c>
      <c r="L232" s="15">
        <v>79.793000000000006</v>
      </c>
      <c r="M232" s="15">
        <v>81.59</v>
      </c>
      <c r="N232" s="15">
        <v>74.007000000000005</v>
      </c>
      <c r="O232" s="15">
        <v>73.856999999999999</v>
      </c>
      <c r="P232" s="15">
        <v>77.411000000000001</v>
      </c>
      <c r="Q232" s="15">
        <v>73.540000000000006</v>
      </c>
      <c r="R232" s="15">
        <v>75.525999999999996</v>
      </c>
      <c r="S232" s="15">
        <f t="shared" si="32"/>
        <v>10.525999999999996</v>
      </c>
      <c r="T232" s="15">
        <v>79.5</v>
      </c>
      <c r="U232" s="15">
        <v>79.5</v>
      </c>
      <c r="V232" s="15">
        <v>79.5</v>
      </c>
      <c r="W232" s="15">
        <v>79.5</v>
      </c>
      <c r="X232" s="15">
        <v>79.5</v>
      </c>
      <c r="Y232" s="15">
        <v>79.5</v>
      </c>
      <c r="Z232" s="15">
        <v>79.5</v>
      </c>
      <c r="AA232" s="15">
        <v>79.5</v>
      </c>
      <c r="AB232" s="15">
        <v>51.073</v>
      </c>
      <c r="AC232" s="18">
        <f t="shared" si="33"/>
        <v>5.911226851851852E-4</v>
      </c>
      <c r="AD232" s="18">
        <f t="shared" si="34"/>
        <v>306.43799999999999</v>
      </c>
      <c r="AE232" s="18">
        <f t="shared" si="35"/>
        <v>3816</v>
      </c>
      <c r="AF232" s="18">
        <f t="shared" ref="AF232:AG247" si="38">+AF231+AD232</f>
        <v>211963.34292631931</v>
      </c>
      <c r="AG232" s="18">
        <f t="shared" si="38"/>
        <v>819568.76151629537</v>
      </c>
    </row>
    <row r="233" spans="6:33" x14ac:dyDescent="0.35">
      <c r="F233" s="15">
        <f t="shared" si="31"/>
        <v>3.5900328767123288</v>
      </c>
      <c r="G233" s="15">
        <v>1310.3620000000001</v>
      </c>
      <c r="H233" s="15">
        <v>0.92010000000000003</v>
      </c>
      <c r="I233" s="15">
        <v>0.8773360695978536</v>
      </c>
      <c r="J233" s="15">
        <f t="shared" si="30"/>
        <v>0.24568103347953624</v>
      </c>
      <c r="K233" s="15">
        <v>82.62</v>
      </c>
      <c r="L233" s="15">
        <v>79.748000000000005</v>
      </c>
      <c r="M233" s="15">
        <v>81.540999999999997</v>
      </c>
      <c r="N233" s="15">
        <v>73.978999999999999</v>
      </c>
      <c r="O233" s="15">
        <v>73.831000000000003</v>
      </c>
      <c r="P233" s="15">
        <v>77.375</v>
      </c>
      <c r="Q233" s="15">
        <v>73.516000000000005</v>
      </c>
      <c r="R233" s="15">
        <v>75.495999999999995</v>
      </c>
      <c r="S233" s="15">
        <f t="shared" si="32"/>
        <v>10.495999999999995</v>
      </c>
      <c r="T233" s="15">
        <v>79.5</v>
      </c>
      <c r="U233" s="15">
        <v>79.5</v>
      </c>
      <c r="V233" s="15">
        <v>79.5</v>
      </c>
      <c r="W233" s="15">
        <v>79.5</v>
      </c>
      <c r="X233" s="15">
        <v>79.5</v>
      </c>
      <c r="Y233" s="15">
        <v>79.5</v>
      </c>
      <c r="Z233" s="15">
        <v>79.5</v>
      </c>
      <c r="AA233" s="15">
        <v>79.5</v>
      </c>
      <c r="AB233" s="15">
        <v>50.844999999999999</v>
      </c>
      <c r="AC233" s="18">
        <f t="shared" si="33"/>
        <v>5.8848379629629626E-4</v>
      </c>
      <c r="AD233" s="18">
        <f t="shared" si="34"/>
        <v>305.07</v>
      </c>
      <c r="AE233" s="18">
        <f t="shared" si="35"/>
        <v>3816</v>
      </c>
      <c r="AF233" s="18">
        <f t="shared" si="38"/>
        <v>212268.41292631932</v>
      </c>
      <c r="AG233" s="18">
        <f t="shared" si="38"/>
        <v>823384.76151629537</v>
      </c>
    </row>
    <row r="234" spans="6:33" x14ac:dyDescent="0.35">
      <c r="F234" s="15">
        <f t="shared" si="31"/>
        <v>3.6064712328767126</v>
      </c>
      <c r="G234" s="15">
        <v>1316.3620000000001</v>
      </c>
      <c r="H234" s="15">
        <v>0.9204</v>
      </c>
      <c r="I234" s="15">
        <v>0.88135329263819451</v>
      </c>
      <c r="J234" s="15">
        <f t="shared" si="30"/>
        <v>0.24603255431286958</v>
      </c>
      <c r="K234" s="15">
        <v>82.566999999999993</v>
      </c>
      <c r="L234" s="15">
        <v>79.703000000000003</v>
      </c>
      <c r="M234" s="15">
        <v>81.492999999999995</v>
      </c>
      <c r="N234" s="15">
        <v>73.950999999999993</v>
      </c>
      <c r="O234" s="15">
        <v>73.805000000000007</v>
      </c>
      <c r="P234" s="15">
        <v>77.337999999999994</v>
      </c>
      <c r="Q234" s="15">
        <v>73.492000000000004</v>
      </c>
      <c r="R234" s="15">
        <v>75.466999999999999</v>
      </c>
      <c r="S234" s="15">
        <f t="shared" si="32"/>
        <v>10.466999999999999</v>
      </c>
      <c r="T234" s="15">
        <v>79.5</v>
      </c>
      <c r="U234" s="15">
        <v>79.5</v>
      </c>
      <c r="V234" s="15">
        <v>79.5</v>
      </c>
      <c r="W234" s="15">
        <v>79.5</v>
      </c>
      <c r="X234" s="15">
        <v>79.5</v>
      </c>
      <c r="Y234" s="15">
        <v>79.5</v>
      </c>
      <c r="Z234" s="15">
        <v>79.5</v>
      </c>
      <c r="AA234" s="15">
        <v>79.5</v>
      </c>
      <c r="AB234" s="15">
        <v>50.619</v>
      </c>
      <c r="AC234" s="18">
        <f t="shared" si="33"/>
        <v>5.8586805555555551E-4</v>
      </c>
      <c r="AD234" s="18">
        <f t="shared" si="34"/>
        <v>303.71399999999994</v>
      </c>
      <c r="AE234" s="18">
        <f t="shared" si="35"/>
        <v>3816</v>
      </c>
      <c r="AF234" s="18">
        <f t="shared" si="38"/>
        <v>212572.12692631932</v>
      </c>
      <c r="AG234" s="18">
        <f t="shared" si="38"/>
        <v>827200.76151629537</v>
      </c>
    </row>
    <row r="235" spans="6:33" x14ac:dyDescent="0.35">
      <c r="F235" s="15">
        <f t="shared" si="31"/>
        <v>3.6229095890410963</v>
      </c>
      <c r="G235" s="15">
        <v>1322.3620000000001</v>
      </c>
      <c r="H235" s="15">
        <v>0.92079999999999995</v>
      </c>
      <c r="I235" s="15">
        <v>0.88537051567853542</v>
      </c>
      <c r="J235" s="15">
        <f t="shared" si="30"/>
        <v>0.24638251264620292</v>
      </c>
      <c r="K235" s="15">
        <v>82.515000000000001</v>
      </c>
      <c r="L235" s="15">
        <v>79.659000000000006</v>
      </c>
      <c r="M235" s="15">
        <v>81.444000000000003</v>
      </c>
      <c r="N235" s="15">
        <v>73.924000000000007</v>
      </c>
      <c r="O235" s="15">
        <v>73.778999999999996</v>
      </c>
      <c r="P235" s="15">
        <v>77.302000000000007</v>
      </c>
      <c r="Q235" s="15">
        <v>73.468999999999994</v>
      </c>
      <c r="R235" s="15">
        <v>75.436999999999998</v>
      </c>
      <c r="S235" s="15">
        <f t="shared" si="32"/>
        <v>10.436999999999998</v>
      </c>
      <c r="T235" s="15">
        <v>79.5</v>
      </c>
      <c r="U235" s="15">
        <v>79.5</v>
      </c>
      <c r="V235" s="15">
        <v>79.5</v>
      </c>
      <c r="W235" s="15">
        <v>79.5</v>
      </c>
      <c r="X235" s="15">
        <v>79.5</v>
      </c>
      <c r="Y235" s="15">
        <v>79.5</v>
      </c>
      <c r="Z235" s="15">
        <v>79.5</v>
      </c>
      <c r="AA235" s="15">
        <v>79.5</v>
      </c>
      <c r="AB235" s="15">
        <v>50.393999999999998</v>
      </c>
      <c r="AC235" s="18">
        <f t="shared" si="33"/>
        <v>5.8326388888888892E-4</v>
      </c>
      <c r="AD235" s="18">
        <f t="shared" si="34"/>
        <v>302.36400000000003</v>
      </c>
      <c r="AE235" s="18">
        <f t="shared" si="35"/>
        <v>3816</v>
      </c>
      <c r="AF235" s="18">
        <f t="shared" si="38"/>
        <v>212874.49092631933</v>
      </c>
      <c r="AG235" s="18">
        <f t="shared" si="38"/>
        <v>831016.76151629537</v>
      </c>
    </row>
    <row r="236" spans="6:33" x14ac:dyDescent="0.35">
      <c r="F236" s="15">
        <f t="shared" si="31"/>
        <v>3.6393479452054796</v>
      </c>
      <c r="G236" s="15">
        <v>1328.3620000000001</v>
      </c>
      <c r="H236" s="15">
        <v>0.92110000000000003</v>
      </c>
      <c r="I236" s="15">
        <v>0.88938773871887611</v>
      </c>
      <c r="J236" s="15">
        <f t="shared" si="30"/>
        <v>0.24673092236842517</v>
      </c>
      <c r="K236" s="15">
        <v>82.462999999999994</v>
      </c>
      <c r="L236" s="15">
        <v>79.614999999999995</v>
      </c>
      <c r="M236" s="15">
        <v>81.396000000000001</v>
      </c>
      <c r="N236" s="15">
        <v>73.896000000000001</v>
      </c>
      <c r="O236" s="15">
        <v>73.753</v>
      </c>
      <c r="P236" s="15">
        <v>77.266999999999996</v>
      </c>
      <c r="Q236" s="15">
        <v>73.444999999999993</v>
      </c>
      <c r="R236" s="15">
        <v>75.408000000000001</v>
      </c>
      <c r="S236" s="15">
        <f t="shared" si="32"/>
        <v>10.408000000000001</v>
      </c>
      <c r="T236" s="15">
        <v>79.5</v>
      </c>
      <c r="U236" s="15">
        <v>79.5</v>
      </c>
      <c r="V236" s="15">
        <v>79.5</v>
      </c>
      <c r="W236" s="15">
        <v>79.5</v>
      </c>
      <c r="X236" s="15">
        <v>79.5</v>
      </c>
      <c r="Y236" s="15">
        <v>79.5</v>
      </c>
      <c r="Z236" s="15">
        <v>79.5</v>
      </c>
      <c r="AA236" s="15">
        <v>79.5</v>
      </c>
      <c r="AB236" s="15">
        <v>50.170999999999999</v>
      </c>
      <c r="AC236" s="18">
        <f t="shared" si="33"/>
        <v>5.806828703703704E-4</v>
      </c>
      <c r="AD236" s="18">
        <f t="shared" si="34"/>
        <v>301.02600000000001</v>
      </c>
      <c r="AE236" s="18">
        <f t="shared" si="35"/>
        <v>3816</v>
      </c>
      <c r="AF236" s="18">
        <f t="shared" si="38"/>
        <v>213175.51692631934</v>
      </c>
      <c r="AG236" s="18">
        <f t="shared" si="38"/>
        <v>834832.76151629537</v>
      </c>
    </row>
    <row r="237" spans="6:33" x14ac:dyDescent="0.35">
      <c r="F237" s="15">
        <f t="shared" si="31"/>
        <v>3.6557863013698633</v>
      </c>
      <c r="G237" s="15">
        <v>1334.3620000000001</v>
      </c>
      <c r="H237" s="15">
        <v>0.92149999999999999</v>
      </c>
      <c r="I237" s="15">
        <v>0.89340496175921702</v>
      </c>
      <c r="J237" s="15">
        <f t="shared" si="30"/>
        <v>0.24707779736842517</v>
      </c>
      <c r="K237" s="15">
        <v>82.411000000000001</v>
      </c>
      <c r="L237" s="15">
        <v>79.570999999999998</v>
      </c>
      <c r="M237" s="15">
        <v>81.349000000000004</v>
      </c>
      <c r="N237" s="15">
        <v>73.869</v>
      </c>
      <c r="O237" s="15">
        <v>73.727000000000004</v>
      </c>
      <c r="P237" s="15">
        <v>77.230999999999995</v>
      </c>
      <c r="Q237" s="15">
        <v>73.421999999999997</v>
      </c>
      <c r="R237" s="15">
        <v>75.378</v>
      </c>
      <c r="S237" s="15">
        <f t="shared" si="32"/>
        <v>10.378</v>
      </c>
      <c r="T237" s="15">
        <v>79.5</v>
      </c>
      <c r="U237" s="15">
        <v>79.5</v>
      </c>
      <c r="V237" s="15">
        <v>79.5</v>
      </c>
      <c r="W237" s="15">
        <v>79.5</v>
      </c>
      <c r="X237" s="15">
        <v>79.5</v>
      </c>
      <c r="Y237" s="15">
        <v>79.5</v>
      </c>
      <c r="Z237" s="15">
        <v>79.5</v>
      </c>
      <c r="AA237" s="15">
        <v>79.5</v>
      </c>
      <c r="AB237" s="15">
        <v>49.95</v>
      </c>
      <c r="AC237" s="18">
        <f t="shared" si="33"/>
        <v>5.7812500000000008E-4</v>
      </c>
      <c r="AD237" s="18">
        <f t="shared" si="34"/>
        <v>299.70000000000005</v>
      </c>
      <c r="AE237" s="18">
        <f t="shared" si="35"/>
        <v>3816</v>
      </c>
      <c r="AF237" s="18">
        <f t="shared" si="38"/>
        <v>213475.21692631935</v>
      </c>
      <c r="AG237" s="18">
        <f t="shared" si="38"/>
        <v>838648.76151629537</v>
      </c>
    </row>
    <row r="238" spans="6:33" x14ac:dyDescent="0.35">
      <c r="F238" s="15">
        <f t="shared" si="31"/>
        <v>3.672224657534247</v>
      </c>
      <c r="G238" s="15">
        <v>1340.3620000000001</v>
      </c>
      <c r="H238" s="15">
        <v>0.92179999999999995</v>
      </c>
      <c r="I238" s="15">
        <v>0.89742218479955793</v>
      </c>
      <c r="J238" s="15">
        <f t="shared" si="30"/>
        <v>0.24742315153509184</v>
      </c>
      <c r="K238" s="15">
        <v>82.36</v>
      </c>
      <c r="L238" s="15">
        <v>79.528000000000006</v>
      </c>
      <c r="M238" s="15">
        <v>81.302000000000007</v>
      </c>
      <c r="N238" s="15">
        <v>73.841999999999999</v>
      </c>
      <c r="O238" s="15">
        <v>73.701999999999998</v>
      </c>
      <c r="P238" s="15">
        <v>77.195999999999998</v>
      </c>
      <c r="Q238" s="15">
        <v>73.399000000000001</v>
      </c>
      <c r="R238" s="15">
        <v>75.349000000000004</v>
      </c>
      <c r="S238" s="15">
        <f t="shared" si="32"/>
        <v>10.349000000000004</v>
      </c>
      <c r="T238" s="15">
        <v>79.5</v>
      </c>
      <c r="U238" s="15">
        <v>79.5</v>
      </c>
      <c r="V238" s="15">
        <v>79.5</v>
      </c>
      <c r="W238" s="15">
        <v>79.5</v>
      </c>
      <c r="X238" s="15">
        <v>79.5</v>
      </c>
      <c r="Y238" s="15">
        <v>79.5</v>
      </c>
      <c r="Z238" s="15">
        <v>79.5</v>
      </c>
      <c r="AA238" s="15">
        <v>79.5</v>
      </c>
      <c r="AB238" s="15">
        <v>49.731000000000002</v>
      </c>
      <c r="AC238" s="18">
        <f t="shared" si="33"/>
        <v>5.7559027777777784E-4</v>
      </c>
      <c r="AD238" s="18">
        <f t="shared" si="34"/>
        <v>298.38600000000002</v>
      </c>
      <c r="AE238" s="18">
        <f t="shared" si="35"/>
        <v>3816</v>
      </c>
      <c r="AF238" s="18">
        <f t="shared" si="38"/>
        <v>213773.60292631935</v>
      </c>
      <c r="AG238" s="18">
        <f t="shared" si="38"/>
        <v>842464.76151629537</v>
      </c>
    </row>
    <row r="239" spans="6:33" x14ac:dyDescent="0.35">
      <c r="F239" s="15">
        <f t="shared" si="31"/>
        <v>3.6886630136986303</v>
      </c>
      <c r="G239" s="15">
        <v>1346.3620000000001</v>
      </c>
      <c r="H239" s="15">
        <v>0.92220000000000002</v>
      </c>
      <c r="I239" s="15">
        <v>0.90143940783989873</v>
      </c>
      <c r="J239" s="15">
        <f t="shared" si="30"/>
        <v>0.24776699181286962</v>
      </c>
      <c r="K239" s="15">
        <v>82.308999999999997</v>
      </c>
      <c r="L239" s="15">
        <v>79.484999999999999</v>
      </c>
      <c r="M239" s="15">
        <v>81.254999999999995</v>
      </c>
      <c r="N239" s="15">
        <v>73.814999999999998</v>
      </c>
      <c r="O239" s="15">
        <v>73.677000000000007</v>
      </c>
      <c r="P239" s="15">
        <v>77.161000000000001</v>
      </c>
      <c r="Q239" s="15">
        <v>73.376000000000005</v>
      </c>
      <c r="R239" s="15">
        <v>75.320999999999998</v>
      </c>
      <c r="S239" s="15">
        <f t="shared" si="32"/>
        <v>10.320999999999998</v>
      </c>
      <c r="T239" s="15">
        <v>79.5</v>
      </c>
      <c r="U239" s="15">
        <v>79.5</v>
      </c>
      <c r="V239" s="15">
        <v>79.5</v>
      </c>
      <c r="W239" s="15">
        <v>79.5</v>
      </c>
      <c r="X239" s="15">
        <v>79.5</v>
      </c>
      <c r="Y239" s="15">
        <v>79.5</v>
      </c>
      <c r="Z239" s="15">
        <v>79.5</v>
      </c>
      <c r="AA239" s="15">
        <v>79.5</v>
      </c>
      <c r="AB239" s="15">
        <v>49.512999999999998</v>
      </c>
      <c r="AC239" s="18">
        <f t="shared" si="33"/>
        <v>5.7306712962962964E-4</v>
      </c>
      <c r="AD239" s="18">
        <f t="shared" si="34"/>
        <v>297.07800000000003</v>
      </c>
      <c r="AE239" s="18">
        <f t="shared" si="35"/>
        <v>3816</v>
      </c>
      <c r="AF239" s="18">
        <f t="shared" si="38"/>
        <v>214070.68092631936</v>
      </c>
      <c r="AG239" s="18">
        <f t="shared" si="38"/>
        <v>846280.76151629537</v>
      </c>
    </row>
    <row r="240" spans="6:33" x14ac:dyDescent="0.35">
      <c r="F240" s="15">
        <f t="shared" si="31"/>
        <v>3.705101369863014</v>
      </c>
      <c r="G240" s="15">
        <v>1352.3620000000001</v>
      </c>
      <c r="H240" s="15">
        <v>0.92249999999999999</v>
      </c>
      <c r="I240" s="15">
        <v>0.90545663088023964</v>
      </c>
      <c r="J240" s="15">
        <f t="shared" si="30"/>
        <v>0.24810933209064742</v>
      </c>
      <c r="K240" s="15">
        <v>82.259</v>
      </c>
      <c r="L240" s="15">
        <v>79.441999999999993</v>
      </c>
      <c r="M240" s="15">
        <v>81.209000000000003</v>
      </c>
      <c r="N240" s="15">
        <v>73.787999999999997</v>
      </c>
      <c r="O240" s="15">
        <v>73.652000000000001</v>
      </c>
      <c r="P240" s="15">
        <v>77.126000000000005</v>
      </c>
      <c r="Q240" s="15">
        <v>73.352999999999994</v>
      </c>
      <c r="R240" s="15">
        <v>75.292000000000002</v>
      </c>
      <c r="S240" s="15">
        <f t="shared" si="32"/>
        <v>10.292000000000002</v>
      </c>
      <c r="T240" s="15">
        <v>79.5</v>
      </c>
      <c r="U240" s="15">
        <v>79.5</v>
      </c>
      <c r="V240" s="15">
        <v>79.5</v>
      </c>
      <c r="W240" s="15">
        <v>79.5</v>
      </c>
      <c r="X240" s="15">
        <v>79.5</v>
      </c>
      <c r="Y240" s="15">
        <v>79.5</v>
      </c>
      <c r="Z240" s="15">
        <v>79.5</v>
      </c>
      <c r="AA240" s="15">
        <v>79.5</v>
      </c>
      <c r="AB240" s="15">
        <v>49.296999999999997</v>
      </c>
      <c r="AC240" s="18">
        <f t="shared" si="33"/>
        <v>5.7056712962962964E-4</v>
      </c>
      <c r="AD240" s="18">
        <f t="shared" si="34"/>
        <v>295.78199999999998</v>
      </c>
      <c r="AE240" s="18">
        <f t="shared" si="35"/>
        <v>3816</v>
      </c>
      <c r="AF240" s="18">
        <f t="shared" si="38"/>
        <v>214366.46292631936</v>
      </c>
      <c r="AG240" s="18">
        <f t="shared" si="38"/>
        <v>850096.76151629537</v>
      </c>
    </row>
    <row r="241" spans="6:33" x14ac:dyDescent="0.35">
      <c r="F241" s="15">
        <f t="shared" si="31"/>
        <v>3.7215397260273977</v>
      </c>
      <c r="G241" s="15">
        <v>1358.3620000000001</v>
      </c>
      <c r="H241" s="15">
        <v>0.92279999999999995</v>
      </c>
      <c r="I241" s="15">
        <v>0.90947385392058055</v>
      </c>
      <c r="J241" s="15">
        <f t="shared" si="30"/>
        <v>0.24845018625731408</v>
      </c>
      <c r="K241" s="15">
        <v>82.209000000000003</v>
      </c>
      <c r="L241" s="15">
        <v>79.400000000000006</v>
      </c>
      <c r="M241" s="15">
        <v>81.162999999999997</v>
      </c>
      <c r="N241" s="15">
        <v>73.762</v>
      </c>
      <c r="O241" s="15">
        <v>73.626999999999995</v>
      </c>
      <c r="P241" s="15">
        <v>77.091999999999999</v>
      </c>
      <c r="Q241" s="15">
        <v>73.331000000000003</v>
      </c>
      <c r="R241" s="15">
        <v>75.263999999999996</v>
      </c>
      <c r="S241" s="15">
        <f t="shared" si="32"/>
        <v>10.263999999999996</v>
      </c>
      <c r="T241" s="15">
        <v>79.5</v>
      </c>
      <c r="U241" s="15">
        <v>79.5</v>
      </c>
      <c r="V241" s="15">
        <v>79.5</v>
      </c>
      <c r="W241" s="15">
        <v>79.5</v>
      </c>
      <c r="X241" s="15">
        <v>79.5</v>
      </c>
      <c r="Y241" s="15">
        <v>79.5</v>
      </c>
      <c r="Z241" s="15">
        <v>79.5</v>
      </c>
      <c r="AA241" s="15">
        <v>79.5</v>
      </c>
      <c r="AB241" s="15">
        <v>49.082999999999998</v>
      </c>
      <c r="AC241" s="18">
        <f t="shared" si="33"/>
        <v>5.6809027777777771E-4</v>
      </c>
      <c r="AD241" s="18">
        <f t="shared" si="34"/>
        <v>294.49799999999999</v>
      </c>
      <c r="AE241" s="18">
        <f t="shared" si="35"/>
        <v>3816</v>
      </c>
      <c r="AF241" s="18">
        <f t="shared" si="38"/>
        <v>214660.96092631936</v>
      </c>
      <c r="AG241" s="18">
        <f t="shared" si="38"/>
        <v>853912.76151629537</v>
      </c>
    </row>
    <row r="242" spans="6:33" x14ac:dyDescent="0.35">
      <c r="F242" s="15">
        <f t="shared" si="31"/>
        <v>3.737978082191781</v>
      </c>
      <c r="G242" s="15">
        <v>1364.3620000000001</v>
      </c>
      <c r="H242" s="15">
        <v>0.92320000000000002</v>
      </c>
      <c r="I242" s="15">
        <v>0.91349107696092124</v>
      </c>
      <c r="J242" s="15">
        <f t="shared" si="30"/>
        <v>0.24878956820175852</v>
      </c>
      <c r="K242" s="15">
        <v>82.16</v>
      </c>
      <c r="L242" s="15">
        <v>79.358000000000004</v>
      </c>
      <c r="M242" s="15">
        <v>81.117000000000004</v>
      </c>
      <c r="N242" s="15">
        <v>73.734999999999999</v>
      </c>
      <c r="O242" s="15">
        <v>73.602000000000004</v>
      </c>
      <c r="P242" s="15">
        <v>77.058000000000007</v>
      </c>
      <c r="Q242" s="15">
        <v>73.308999999999997</v>
      </c>
      <c r="R242" s="15">
        <v>75.236000000000004</v>
      </c>
      <c r="S242" s="15">
        <f t="shared" si="32"/>
        <v>10.236000000000004</v>
      </c>
      <c r="T242" s="15">
        <v>79.5</v>
      </c>
      <c r="U242" s="15">
        <v>79.5</v>
      </c>
      <c r="V242" s="15">
        <v>79.5</v>
      </c>
      <c r="W242" s="15">
        <v>79.5</v>
      </c>
      <c r="X242" s="15">
        <v>79.5</v>
      </c>
      <c r="Y242" s="15">
        <v>79.5</v>
      </c>
      <c r="Z242" s="15">
        <v>79.5</v>
      </c>
      <c r="AA242" s="15">
        <v>79.5</v>
      </c>
      <c r="AB242" s="15">
        <v>48.871000000000002</v>
      </c>
      <c r="AC242" s="18">
        <f t="shared" si="33"/>
        <v>5.6563657407407409E-4</v>
      </c>
      <c r="AD242" s="18">
        <f t="shared" si="34"/>
        <v>293.226</v>
      </c>
      <c r="AE242" s="18">
        <f t="shared" si="35"/>
        <v>3816</v>
      </c>
      <c r="AF242" s="18">
        <f t="shared" si="38"/>
        <v>214954.18692631935</v>
      </c>
      <c r="AG242" s="18">
        <f t="shared" si="38"/>
        <v>857728.76151629537</v>
      </c>
    </row>
    <row r="243" spans="6:33" x14ac:dyDescent="0.35">
      <c r="F243" s="15">
        <f t="shared" si="31"/>
        <v>3.7544164383561647</v>
      </c>
      <c r="G243" s="15">
        <v>1370.3620000000001</v>
      </c>
      <c r="H243" s="15">
        <v>0.92349999999999999</v>
      </c>
      <c r="I243" s="15">
        <v>0.91750830000126216</v>
      </c>
      <c r="J243" s="15">
        <f t="shared" si="30"/>
        <v>0.24912748486842518</v>
      </c>
      <c r="K243" s="15">
        <v>82.111000000000004</v>
      </c>
      <c r="L243" s="15">
        <v>79.316999999999993</v>
      </c>
      <c r="M243" s="15">
        <v>81.070999999999998</v>
      </c>
      <c r="N243" s="15">
        <v>73.709000000000003</v>
      </c>
      <c r="O243" s="15">
        <v>73.576999999999998</v>
      </c>
      <c r="P243" s="15">
        <v>77.024000000000001</v>
      </c>
      <c r="Q243" s="15">
        <v>73.286000000000001</v>
      </c>
      <c r="R243" s="15">
        <v>75.207999999999998</v>
      </c>
      <c r="S243" s="15">
        <f t="shared" si="32"/>
        <v>10.207999999999998</v>
      </c>
      <c r="T243" s="15">
        <v>79.5</v>
      </c>
      <c r="U243" s="15">
        <v>79.5</v>
      </c>
      <c r="V243" s="15">
        <v>79.5</v>
      </c>
      <c r="W243" s="15">
        <v>79.5</v>
      </c>
      <c r="X243" s="15">
        <v>79.5</v>
      </c>
      <c r="Y243" s="15">
        <v>79.5</v>
      </c>
      <c r="Z243" s="15">
        <v>79.5</v>
      </c>
      <c r="AA243" s="15">
        <v>79.5</v>
      </c>
      <c r="AB243" s="15">
        <v>48.66</v>
      </c>
      <c r="AC243" s="18">
        <f t="shared" si="33"/>
        <v>5.631944444444444E-4</v>
      </c>
      <c r="AD243" s="18">
        <f t="shared" si="34"/>
        <v>291.95999999999998</v>
      </c>
      <c r="AE243" s="18">
        <f t="shared" si="35"/>
        <v>3816</v>
      </c>
      <c r="AF243" s="18">
        <f t="shared" si="38"/>
        <v>215246.14692631934</v>
      </c>
      <c r="AG243" s="18">
        <f t="shared" si="38"/>
        <v>861544.76151629537</v>
      </c>
    </row>
    <row r="244" spans="6:33" x14ac:dyDescent="0.35">
      <c r="F244" s="15">
        <f t="shared" si="31"/>
        <v>3.7708547945205479</v>
      </c>
      <c r="G244" s="15">
        <v>1376.3620000000001</v>
      </c>
      <c r="H244" s="15">
        <v>0.92379999999999995</v>
      </c>
      <c r="I244" s="15">
        <v>0.92152552304160296</v>
      </c>
      <c r="J244" s="15">
        <f t="shared" si="30"/>
        <v>0.24946394320175852</v>
      </c>
      <c r="K244" s="15">
        <v>82.061999999999998</v>
      </c>
      <c r="L244" s="15">
        <v>79.275999999999996</v>
      </c>
      <c r="M244" s="15">
        <v>81.025999999999996</v>
      </c>
      <c r="N244" s="15">
        <v>73.683000000000007</v>
      </c>
      <c r="O244" s="15">
        <v>73.552999999999997</v>
      </c>
      <c r="P244" s="15">
        <v>76.991</v>
      </c>
      <c r="Q244" s="15">
        <v>73.263999999999996</v>
      </c>
      <c r="R244" s="15">
        <v>75.180000000000007</v>
      </c>
      <c r="S244" s="15">
        <f t="shared" si="32"/>
        <v>10.180000000000007</v>
      </c>
      <c r="T244" s="15">
        <v>79.5</v>
      </c>
      <c r="U244" s="15">
        <v>79.5</v>
      </c>
      <c r="V244" s="15">
        <v>79.5</v>
      </c>
      <c r="W244" s="15">
        <v>79.5</v>
      </c>
      <c r="X244" s="15">
        <v>79.5</v>
      </c>
      <c r="Y244" s="15">
        <v>79.5</v>
      </c>
      <c r="Z244" s="15">
        <v>79.5</v>
      </c>
      <c r="AA244" s="15">
        <v>79.5</v>
      </c>
      <c r="AB244" s="15">
        <v>48.45</v>
      </c>
      <c r="AC244" s="18">
        <f t="shared" si="33"/>
        <v>5.6076388888888897E-4</v>
      </c>
      <c r="AD244" s="18">
        <f t="shared" si="34"/>
        <v>290.70000000000005</v>
      </c>
      <c r="AE244" s="18">
        <f t="shared" si="35"/>
        <v>3816</v>
      </c>
      <c r="AF244" s="18">
        <f t="shared" si="38"/>
        <v>215536.84692631935</v>
      </c>
      <c r="AG244" s="18">
        <f t="shared" si="38"/>
        <v>865360.76151629537</v>
      </c>
    </row>
    <row r="245" spans="6:33" x14ac:dyDescent="0.35">
      <c r="F245" s="15">
        <f t="shared" si="31"/>
        <v>3.7872931506849317</v>
      </c>
      <c r="G245" s="15">
        <v>1382.3620000000001</v>
      </c>
      <c r="H245" s="15">
        <v>0.92420000000000002</v>
      </c>
      <c r="I245" s="15">
        <v>0.92554274608194387</v>
      </c>
      <c r="J245" s="15">
        <f t="shared" si="30"/>
        <v>0.24979896403509186</v>
      </c>
      <c r="K245" s="15">
        <v>82.013999999999996</v>
      </c>
      <c r="L245" s="15">
        <v>79.234999999999999</v>
      </c>
      <c r="M245" s="15">
        <v>80.981999999999999</v>
      </c>
      <c r="N245" s="15">
        <v>73.656999999999996</v>
      </c>
      <c r="O245" s="15">
        <v>73.528999999999996</v>
      </c>
      <c r="P245" s="15">
        <v>76.957999999999998</v>
      </c>
      <c r="Q245" s="15">
        <v>73.242000000000004</v>
      </c>
      <c r="R245" s="15">
        <v>75.152000000000001</v>
      </c>
      <c r="S245" s="15">
        <f t="shared" si="32"/>
        <v>10.152000000000001</v>
      </c>
      <c r="T245" s="15">
        <v>79.5</v>
      </c>
      <c r="U245" s="15">
        <v>79.5</v>
      </c>
      <c r="V245" s="15">
        <v>79.5</v>
      </c>
      <c r="W245" s="15">
        <v>79.5</v>
      </c>
      <c r="X245" s="15">
        <v>79.5</v>
      </c>
      <c r="Y245" s="15">
        <v>79.5</v>
      </c>
      <c r="Z245" s="15">
        <v>79.5</v>
      </c>
      <c r="AA245" s="15">
        <v>79.5</v>
      </c>
      <c r="AB245" s="15">
        <v>48.243000000000002</v>
      </c>
      <c r="AC245" s="18">
        <f t="shared" si="33"/>
        <v>5.5836805555555555E-4</v>
      </c>
      <c r="AD245" s="18">
        <f t="shared" si="34"/>
        <v>289.45800000000003</v>
      </c>
      <c r="AE245" s="18">
        <f t="shared" si="35"/>
        <v>3816</v>
      </c>
      <c r="AF245" s="18">
        <f t="shared" si="38"/>
        <v>215826.30492631937</v>
      </c>
      <c r="AG245" s="18">
        <f t="shared" si="38"/>
        <v>869176.76151629537</v>
      </c>
    </row>
    <row r="246" spans="6:33" x14ac:dyDescent="0.35">
      <c r="F246" s="15">
        <f t="shared" si="31"/>
        <v>3.8037315068493154</v>
      </c>
      <c r="G246" s="15">
        <v>1388.3620000000001</v>
      </c>
      <c r="H246" s="15">
        <v>0.92449999999999999</v>
      </c>
      <c r="I246" s="15">
        <v>0.92955996912228478</v>
      </c>
      <c r="J246" s="15">
        <f t="shared" si="30"/>
        <v>0.25013255431286963</v>
      </c>
      <c r="K246" s="15">
        <v>81.965999999999994</v>
      </c>
      <c r="L246" s="15">
        <v>79.194999999999993</v>
      </c>
      <c r="M246" s="15">
        <v>80.936999999999998</v>
      </c>
      <c r="N246" s="15">
        <v>73.632000000000005</v>
      </c>
      <c r="O246" s="15">
        <v>73.504000000000005</v>
      </c>
      <c r="P246" s="15">
        <v>76.924999999999997</v>
      </c>
      <c r="Q246" s="15">
        <v>73.221000000000004</v>
      </c>
      <c r="R246" s="15">
        <v>75.125</v>
      </c>
      <c r="S246" s="15">
        <f t="shared" si="32"/>
        <v>10.125</v>
      </c>
      <c r="T246" s="15">
        <v>79.5</v>
      </c>
      <c r="U246" s="15">
        <v>79.5</v>
      </c>
      <c r="V246" s="15">
        <v>79.5</v>
      </c>
      <c r="W246" s="15">
        <v>79.5</v>
      </c>
      <c r="X246" s="15">
        <v>79.5</v>
      </c>
      <c r="Y246" s="15">
        <v>79.5</v>
      </c>
      <c r="Z246" s="15">
        <v>79.5</v>
      </c>
      <c r="AA246" s="15">
        <v>79.5</v>
      </c>
      <c r="AB246" s="15">
        <v>48.036999999999999</v>
      </c>
      <c r="AC246" s="18">
        <f t="shared" si="33"/>
        <v>5.5598379629629628E-4</v>
      </c>
      <c r="AD246" s="18">
        <f t="shared" si="34"/>
        <v>288.22200000000004</v>
      </c>
      <c r="AE246" s="18">
        <f t="shared" si="35"/>
        <v>3816</v>
      </c>
      <c r="AF246" s="18">
        <f t="shared" si="38"/>
        <v>216114.52692631938</v>
      </c>
      <c r="AG246" s="18">
        <f t="shared" si="38"/>
        <v>872992.76151629537</v>
      </c>
    </row>
    <row r="247" spans="6:33" x14ac:dyDescent="0.35">
      <c r="F247" s="15">
        <f t="shared" si="31"/>
        <v>3.8201698630136987</v>
      </c>
      <c r="G247" s="15">
        <v>1394.3620000000001</v>
      </c>
      <c r="H247" s="15">
        <v>0.92479999999999996</v>
      </c>
      <c r="I247" s="15">
        <v>0.93357719216262547</v>
      </c>
      <c r="J247" s="15">
        <f t="shared" si="30"/>
        <v>0.25046472097953631</v>
      </c>
      <c r="K247" s="15">
        <v>81.918000000000006</v>
      </c>
      <c r="L247" s="15">
        <v>79.153999999999996</v>
      </c>
      <c r="M247" s="15">
        <v>80.893000000000001</v>
      </c>
      <c r="N247" s="15">
        <v>73.606999999999999</v>
      </c>
      <c r="O247" s="15">
        <v>73.48</v>
      </c>
      <c r="P247" s="15">
        <v>76.891999999999996</v>
      </c>
      <c r="Q247" s="15">
        <v>73.198999999999998</v>
      </c>
      <c r="R247" s="15">
        <v>75.097999999999999</v>
      </c>
      <c r="S247" s="15">
        <f t="shared" si="32"/>
        <v>10.097999999999999</v>
      </c>
      <c r="T247" s="15">
        <v>79.5</v>
      </c>
      <c r="U247" s="15">
        <v>79.5</v>
      </c>
      <c r="V247" s="15">
        <v>79.5</v>
      </c>
      <c r="W247" s="15">
        <v>79.5</v>
      </c>
      <c r="X247" s="15">
        <v>79.5</v>
      </c>
      <c r="Y247" s="15">
        <v>79.5</v>
      </c>
      <c r="Z247" s="15">
        <v>79.5</v>
      </c>
      <c r="AA247" s="15">
        <v>79.5</v>
      </c>
      <c r="AB247" s="15">
        <v>47.832000000000001</v>
      </c>
      <c r="AC247" s="18">
        <f t="shared" si="33"/>
        <v>5.5361111111111117E-4</v>
      </c>
      <c r="AD247" s="18">
        <f t="shared" si="34"/>
        <v>286.99200000000008</v>
      </c>
      <c r="AE247" s="18">
        <f t="shared" si="35"/>
        <v>3816</v>
      </c>
      <c r="AF247" s="18">
        <f t="shared" si="38"/>
        <v>216401.51892631938</v>
      </c>
      <c r="AG247" s="18">
        <f t="shared" si="38"/>
        <v>876808.76151629537</v>
      </c>
    </row>
    <row r="248" spans="6:33" x14ac:dyDescent="0.35">
      <c r="F248" s="15">
        <f t="shared" si="31"/>
        <v>3.8366082191780824</v>
      </c>
      <c r="G248" s="15">
        <v>1400.3620000000001</v>
      </c>
      <c r="H248" s="15">
        <v>0.92510000000000003</v>
      </c>
      <c r="I248" s="15">
        <v>0.93759441520296638</v>
      </c>
      <c r="J248" s="15">
        <f t="shared" si="30"/>
        <v>0.25079547792398077</v>
      </c>
      <c r="K248" s="15">
        <v>81.870999999999995</v>
      </c>
      <c r="L248" s="15">
        <v>79.114999999999995</v>
      </c>
      <c r="M248" s="15">
        <v>80.849999999999994</v>
      </c>
      <c r="N248" s="15">
        <v>73.581000000000003</v>
      </c>
      <c r="O248" s="15">
        <v>73.456999999999994</v>
      </c>
      <c r="P248" s="15">
        <v>76.858999999999995</v>
      </c>
      <c r="Q248" s="15">
        <v>73.177999999999997</v>
      </c>
      <c r="R248" s="15">
        <v>75.070999999999998</v>
      </c>
      <c r="S248" s="15">
        <f t="shared" si="32"/>
        <v>10.070999999999998</v>
      </c>
      <c r="T248" s="15">
        <v>79.5</v>
      </c>
      <c r="U248" s="15">
        <v>79.5</v>
      </c>
      <c r="V248" s="15">
        <v>79.5</v>
      </c>
      <c r="W248" s="15">
        <v>79.5</v>
      </c>
      <c r="X248" s="15">
        <v>79.5</v>
      </c>
      <c r="Y248" s="15">
        <v>79.5</v>
      </c>
      <c r="Z248" s="15">
        <v>79.5</v>
      </c>
      <c r="AA248" s="15">
        <v>79.5</v>
      </c>
      <c r="AB248" s="15">
        <v>47.628999999999998</v>
      </c>
      <c r="AC248" s="18">
        <f t="shared" si="33"/>
        <v>5.5126157407407402E-4</v>
      </c>
      <c r="AD248" s="18">
        <f t="shared" si="34"/>
        <v>285.774</v>
      </c>
      <c r="AE248" s="18">
        <f t="shared" si="35"/>
        <v>3816</v>
      </c>
      <c r="AF248" s="18">
        <f t="shared" ref="AF248:AG263" si="39">+AF247+AD248</f>
        <v>216687.29292631938</v>
      </c>
      <c r="AG248" s="18">
        <f t="shared" si="39"/>
        <v>880624.76151629537</v>
      </c>
    </row>
    <row r="249" spans="6:33" x14ac:dyDescent="0.35">
      <c r="F249" s="15">
        <f t="shared" si="31"/>
        <v>3.8530465753424661</v>
      </c>
      <c r="G249" s="15">
        <v>1406.3620000000001</v>
      </c>
      <c r="H249" s="15">
        <v>0.9254</v>
      </c>
      <c r="I249" s="15">
        <v>0.94161163824330729</v>
      </c>
      <c r="J249" s="15">
        <f t="shared" si="30"/>
        <v>0.25112483209064745</v>
      </c>
      <c r="K249" s="15">
        <v>81.823999999999998</v>
      </c>
      <c r="L249" s="15">
        <v>79.075000000000003</v>
      </c>
      <c r="M249" s="15">
        <v>80.805999999999997</v>
      </c>
      <c r="N249" s="15">
        <v>73.555999999999997</v>
      </c>
      <c r="O249" s="15">
        <v>73.433000000000007</v>
      </c>
      <c r="P249" s="15">
        <v>76.826999999999998</v>
      </c>
      <c r="Q249" s="15">
        <v>73.156000000000006</v>
      </c>
      <c r="R249" s="15">
        <v>75.043999999999997</v>
      </c>
      <c r="S249" s="15">
        <f t="shared" si="32"/>
        <v>10.043999999999997</v>
      </c>
      <c r="T249" s="15">
        <v>79.5</v>
      </c>
      <c r="U249" s="15">
        <v>79.5</v>
      </c>
      <c r="V249" s="15">
        <v>79.5</v>
      </c>
      <c r="W249" s="15">
        <v>79.5</v>
      </c>
      <c r="X249" s="15">
        <v>79.5</v>
      </c>
      <c r="Y249" s="15">
        <v>79.5</v>
      </c>
      <c r="Z249" s="15">
        <v>79.5</v>
      </c>
      <c r="AA249" s="15">
        <v>79.5</v>
      </c>
      <c r="AB249" s="15">
        <v>47.427</v>
      </c>
      <c r="AC249" s="18">
        <f t="shared" si="33"/>
        <v>5.4892361111111114E-4</v>
      </c>
      <c r="AD249" s="18">
        <f t="shared" si="34"/>
        <v>284.56200000000001</v>
      </c>
      <c r="AE249" s="18">
        <f t="shared" si="35"/>
        <v>3816</v>
      </c>
      <c r="AF249" s="18">
        <f t="shared" si="39"/>
        <v>216971.85492631939</v>
      </c>
      <c r="AG249" s="18">
        <f t="shared" si="39"/>
        <v>884440.76151629537</v>
      </c>
    </row>
    <row r="250" spans="6:33" x14ac:dyDescent="0.35">
      <c r="F250" s="15">
        <f t="shared" si="31"/>
        <v>3.8694849315068494</v>
      </c>
      <c r="G250" s="15">
        <v>1412.3620000000001</v>
      </c>
      <c r="H250" s="15">
        <v>0.92579999999999996</v>
      </c>
      <c r="I250" s="15">
        <v>0.94562886128364809</v>
      </c>
      <c r="J250" s="15">
        <f t="shared" si="30"/>
        <v>0.25145279042398078</v>
      </c>
      <c r="K250" s="15">
        <v>81.777000000000001</v>
      </c>
      <c r="L250" s="15">
        <v>79.036000000000001</v>
      </c>
      <c r="M250" s="15">
        <v>80.763000000000005</v>
      </c>
      <c r="N250" s="15">
        <v>73.531999999999996</v>
      </c>
      <c r="O250" s="15">
        <v>73.409000000000006</v>
      </c>
      <c r="P250" s="15">
        <v>76.795000000000002</v>
      </c>
      <c r="Q250" s="15">
        <v>73.135000000000005</v>
      </c>
      <c r="R250" s="15">
        <v>75.016999999999996</v>
      </c>
      <c r="S250" s="15">
        <f t="shared" si="32"/>
        <v>10.016999999999996</v>
      </c>
      <c r="T250" s="15">
        <v>79.5</v>
      </c>
      <c r="U250" s="15">
        <v>79.5</v>
      </c>
      <c r="V250" s="15">
        <v>79.5</v>
      </c>
      <c r="W250" s="15">
        <v>79.5</v>
      </c>
      <c r="X250" s="15">
        <v>79.5</v>
      </c>
      <c r="Y250" s="15">
        <v>79.5</v>
      </c>
      <c r="Z250" s="15">
        <v>79.5</v>
      </c>
      <c r="AA250" s="15">
        <v>79.5</v>
      </c>
      <c r="AB250" s="15">
        <v>47.225999999999999</v>
      </c>
      <c r="AC250" s="18">
        <f t="shared" si="33"/>
        <v>5.4659722222222219E-4</v>
      </c>
      <c r="AD250" s="18">
        <f t="shared" si="34"/>
        <v>283.35599999999999</v>
      </c>
      <c r="AE250" s="18">
        <f t="shared" si="35"/>
        <v>3816</v>
      </c>
      <c r="AF250" s="18">
        <f t="shared" si="39"/>
        <v>217255.21092631939</v>
      </c>
      <c r="AG250" s="18">
        <f t="shared" si="39"/>
        <v>888256.76151629537</v>
      </c>
    </row>
    <row r="251" spans="6:33" x14ac:dyDescent="0.35">
      <c r="F251" s="15">
        <f t="shared" si="31"/>
        <v>3.8859232876712331</v>
      </c>
      <c r="G251" s="15">
        <v>1418.3620000000001</v>
      </c>
      <c r="H251" s="15">
        <v>0.92610000000000003</v>
      </c>
      <c r="I251" s="15">
        <v>0.949646084323989</v>
      </c>
      <c r="J251" s="15">
        <f t="shared" si="30"/>
        <v>0.25177936681286966</v>
      </c>
      <c r="K251" s="15">
        <v>81.730999999999995</v>
      </c>
      <c r="L251" s="15">
        <v>78.997</v>
      </c>
      <c r="M251" s="15">
        <v>80.721000000000004</v>
      </c>
      <c r="N251" s="15">
        <v>73.507000000000005</v>
      </c>
      <c r="O251" s="15">
        <v>73.385999999999996</v>
      </c>
      <c r="P251" s="15">
        <v>76.763000000000005</v>
      </c>
      <c r="Q251" s="15">
        <v>73.114000000000004</v>
      </c>
      <c r="R251" s="15">
        <v>74.991</v>
      </c>
      <c r="S251" s="15">
        <f t="shared" si="32"/>
        <v>9.9909999999999997</v>
      </c>
      <c r="T251" s="15">
        <v>79.5</v>
      </c>
      <c r="U251" s="15">
        <v>79.5</v>
      </c>
      <c r="V251" s="15">
        <v>79.5</v>
      </c>
      <c r="W251" s="15">
        <v>79.5</v>
      </c>
      <c r="X251" s="15">
        <v>79.5</v>
      </c>
      <c r="Y251" s="15">
        <v>79.5</v>
      </c>
      <c r="Z251" s="15">
        <v>79.5</v>
      </c>
      <c r="AA251" s="15">
        <v>79.5</v>
      </c>
      <c r="AB251" s="15">
        <v>47.027000000000001</v>
      </c>
      <c r="AC251" s="18">
        <f t="shared" si="33"/>
        <v>5.4429398148148154E-4</v>
      </c>
      <c r="AD251" s="18">
        <f t="shared" si="34"/>
        <v>282.16200000000003</v>
      </c>
      <c r="AE251" s="18">
        <f t="shared" si="35"/>
        <v>3816</v>
      </c>
      <c r="AF251" s="18">
        <f t="shared" si="39"/>
        <v>217537.3729263194</v>
      </c>
      <c r="AG251" s="18">
        <f t="shared" si="39"/>
        <v>892072.76151629537</v>
      </c>
    </row>
    <row r="252" spans="6:33" x14ac:dyDescent="0.35">
      <c r="F252" s="15">
        <f t="shared" si="31"/>
        <v>3.9023616438356168</v>
      </c>
      <c r="G252" s="15">
        <v>1424.3620000000001</v>
      </c>
      <c r="H252" s="15">
        <v>0.9264</v>
      </c>
      <c r="I252" s="15">
        <v>0.95366330736432992</v>
      </c>
      <c r="J252" s="15">
        <f t="shared" si="30"/>
        <v>0.25210457514620299</v>
      </c>
      <c r="K252" s="15">
        <v>81.685000000000002</v>
      </c>
      <c r="L252" s="15">
        <v>78.959000000000003</v>
      </c>
      <c r="M252" s="15">
        <v>80.677999999999997</v>
      </c>
      <c r="N252" s="15">
        <v>73.481999999999999</v>
      </c>
      <c r="O252" s="15">
        <v>73.363</v>
      </c>
      <c r="P252" s="15">
        <v>76.731999999999999</v>
      </c>
      <c r="Q252" s="15">
        <v>73.093000000000004</v>
      </c>
      <c r="R252" s="15">
        <v>74.963999999999999</v>
      </c>
      <c r="S252" s="15">
        <f t="shared" si="32"/>
        <v>9.9639999999999986</v>
      </c>
      <c r="T252" s="15">
        <v>79.5</v>
      </c>
      <c r="U252" s="15">
        <v>79.5</v>
      </c>
      <c r="V252" s="15">
        <v>79.5</v>
      </c>
      <c r="W252" s="15">
        <v>79.5</v>
      </c>
      <c r="X252" s="15">
        <v>79.5</v>
      </c>
      <c r="Y252" s="15">
        <v>79.5</v>
      </c>
      <c r="Z252" s="15">
        <v>79.5</v>
      </c>
      <c r="AA252" s="15">
        <v>79.5</v>
      </c>
      <c r="AB252" s="15">
        <v>46.83</v>
      </c>
      <c r="AC252" s="18">
        <f t="shared" si="33"/>
        <v>5.4201388888888886E-4</v>
      </c>
      <c r="AD252" s="18">
        <f t="shared" si="34"/>
        <v>280.98</v>
      </c>
      <c r="AE252" s="18">
        <f t="shared" si="35"/>
        <v>3816</v>
      </c>
      <c r="AF252" s="18">
        <f t="shared" si="39"/>
        <v>217818.35292631941</v>
      </c>
      <c r="AG252" s="18">
        <f t="shared" si="39"/>
        <v>895888.76151629537</v>
      </c>
    </row>
    <row r="253" spans="6:33" x14ac:dyDescent="0.35">
      <c r="F253" s="15">
        <f t="shared" si="31"/>
        <v>3.9188000000000001</v>
      </c>
      <c r="G253" s="15">
        <v>1430.3620000000001</v>
      </c>
      <c r="H253" s="15">
        <v>0.92669999999999997</v>
      </c>
      <c r="I253" s="15">
        <v>0.9576805304046706</v>
      </c>
      <c r="J253" s="15">
        <f t="shared" si="30"/>
        <v>0.25242842236842522</v>
      </c>
      <c r="K253" s="15">
        <v>81.638999999999996</v>
      </c>
      <c r="L253" s="15">
        <v>78.92</v>
      </c>
      <c r="M253" s="15">
        <v>80.635999999999996</v>
      </c>
      <c r="N253" s="15">
        <v>73.457999999999998</v>
      </c>
      <c r="O253" s="15">
        <v>73.34</v>
      </c>
      <c r="P253" s="15">
        <v>76.7</v>
      </c>
      <c r="Q253" s="15">
        <v>73.072000000000003</v>
      </c>
      <c r="R253" s="15">
        <v>74.938000000000002</v>
      </c>
      <c r="S253" s="15">
        <f t="shared" si="32"/>
        <v>9.9380000000000024</v>
      </c>
      <c r="T253" s="15">
        <v>79.5</v>
      </c>
      <c r="U253" s="15">
        <v>79.5</v>
      </c>
      <c r="V253" s="15">
        <v>79.5</v>
      </c>
      <c r="W253" s="15">
        <v>79.5</v>
      </c>
      <c r="X253" s="15">
        <v>79.5</v>
      </c>
      <c r="Y253" s="15">
        <v>79.5</v>
      </c>
      <c r="Z253" s="15">
        <v>79.5</v>
      </c>
      <c r="AA253" s="15">
        <v>79.5</v>
      </c>
      <c r="AB253" s="15">
        <v>46.634</v>
      </c>
      <c r="AC253" s="18">
        <f t="shared" si="33"/>
        <v>5.3974537037037034E-4</v>
      </c>
      <c r="AD253" s="18">
        <f t="shared" si="34"/>
        <v>279.80399999999997</v>
      </c>
      <c r="AE253" s="18">
        <f t="shared" si="35"/>
        <v>3816</v>
      </c>
      <c r="AF253" s="18">
        <f t="shared" si="39"/>
        <v>218098.15692631941</v>
      </c>
      <c r="AG253" s="18">
        <f t="shared" si="39"/>
        <v>899704.76151629537</v>
      </c>
    </row>
    <row r="254" spans="6:33" x14ac:dyDescent="0.35">
      <c r="F254" s="15">
        <f t="shared" si="31"/>
        <v>3.9352383561643838</v>
      </c>
      <c r="G254" s="15">
        <v>1436.3620000000001</v>
      </c>
      <c r="H254" s="15">
        <v>0.92700000000000005</v>
      </c>
      <c r="I254" s="15">
        <v>0.96169775344501152</v>
      </c>
      <c r="J254" s="15">
        <f t="shared" si="30"/>
        <v>0.25275092236842528</v>
      </c>
      <c r="K254" s="15">
        <v>81.593999999999994</v>
      </c>
      <c r="L254" s="15">
        <v>78.882000000000005</v>
      </c>
      <c r="M254" s="15">
        <v>80.593999999999994</v>
      </c>
      <c r="N254" s="15">
        <v>73.433999999999997</v>
      </c>
      <c r="O254" s="15">
        <v>73.316999999999993</v>
      </c>
      <c r="P254" s="15">
        <v>76.668999999999997</v>
      </c>
      <c r="Q254" s="15">
        <v>73.052000000000007</v>
      </c>
      <c r="R254" s="15">
        <v>74.912000000000006</v>
      </c>
      <c r="S254" s="15">
        <f t="shared" si="32"/>
        <v>9.9120000000000061</v>
      </c>
      <c r="T254" s="15">
        <v>79.5</v>
      </c>
      <c r="U254" s="15">
        <v>79.5</v>
      </c>
      <c r="V254" s="15">
        <v>79.5</v>
      </c>
      <c r="W254" s="15">
        <v>79.5</v>
      </c>
      <c r="X254" s="15">
        <v>79.5</v>
      </c>
      <c r="Y254" s="15">
        <v>79.5</v>
      </c>
      <c r="Z254" s="15">
        <v>79.5</v>
      </c>
      <c r="AA254" s="15">
        <v>79.5</v>
      </c>
      <c r="AB254" s="15">
        <v>46.44</v>
      </c>
      <c r="AC254" s="18">
        <f t="shared" si="33"/>
        <v>5.375E-4</v>
      </c>
      <c r="AD254" s="18">
        <f t="shared" si="34"/>
        <v>278.64</v>
      </c>
      <c r="AE254" s="18">
        <f t="shared" si="35"/>
        <v>3816</v>
      </c>
      <c r="AF254" s="18">
        <f t="shared" si="39"/>
        <v>218376.79692631942</v>
      </c>
      <c r="AG254" s="18">
        <f t="shared" si="39"/>
        <v>903520.76151629537</v>
      </c>
    </row>
    <row r="255" spans="6:33" x14ac:dyDescent="0.35">
      <c r="F255" s="15">
        <f t="shared" si="31"/>
        <v>3.9516767123287675</v>
      </c>
      <c r="G255" s="15">
        <v>1442.3620000000001</v>
      </c>
      <c r="H255" s="15">
        <v>0.92730000000000001</v>
      </c>
      <c r="I255" s="15">
        <v>0.96571497648535243</v>
      </c>
      <c r="J255" s="15">
        <f t="shared" si="30"/>
        <v>0.25307208209064747</v>
      </c>
      <c r="K255" s="15">
        <v>81.549000000000007</v>
      </c>
      <c r="L255" s="15">
        <v>78.844999999999999</v>
      </c>
      <c r="M255" s="15">
        <v>80.552999999999997</v>
      </c>
      <c r="N255" s="15">
        <v>73.41</v>
      </c>
      <c r="O255" s="15">
        <v>73.293999999999997</v>
      </c>
      <c r="P255" s="15">
        <v>76.638999999999996</v>
      </c>
      <c r="Q255" s="15">
        <v>73.031000000000006</v>
      </c>
      <c r="R255" s="15">
        <v>74.887</v>
      </c>
      <c r="S255" s="15">
        <f t="shared" si="32"/>
        <v>9.8870000000000005</v>
      </c>
      <c r="T255" s="15">
        <v>79.5</v>
      </c>
      <c r="U255" s="15">
        <v>79.5</v>
      </c>
      <c r="V255" s="15">
        <v>79.5</v>
      </c>
      <c r="W255" s="15">
        <v>79.5</v>
      </c>
      <c r="X255" s="15">
        <v>79.5</v>
      </c>
      <c r="Y255" s="15">
        <v>79.5</v>
      </c>
      <c r="Z255" s="15">
        <v>79.5</v>
      </c>
      <c r="AA255" s="15">
        <v>79.5</v>
      </c>
      <c r="AB255" s="15">
        <v>46.247</v>
      </c>
      <c r="AC255" s="18">
        <f t="shared" si="33"/>
        <v>5.3526620370370371E-4</v>
      </c>
      <c r="AD255" s="18">
        <f t="shared" si="34"/>
        <v>277.48200000000003</v>
      </c>
      <c r="AE255" s="18">
        <f t="shared" si="35"/>
        <v>3816</v>
      </c>
      <c r="AF255" s="18">
        <f t="shared" si="39"/>
        <v>218654.27892631941</v>
      </c>
      <c r="AG255" s="18">
        <f t="shared" si="39"/>
        <v>907336.76151629537</v>
      </c>
    </row>
    <row r="256" spans="6:33" x14ac:dyDescent="0.35">
      <c r="F256" s="15">
        <f t="shared" si="31"/>
        <v>3.9681150684931508</v>
      </c>
      <c r="G256" s="15">
        <v>1448.3620000000001</v>
      </c>
      <c r="H256" s="15">
        <v>0.92759999999999998</v>
      </c>
      <c r="I256" s="15">
        <v>0.96973219952569323</v>
      </c>
      <c r="J256" s="15">
        <f t="shared" si="30"/>
        <v>0.25339191542398082</v>
      </c>
      <c r="K256" s="15">
        <v>81.504000000000005</v>
      </c>
      <c r="L256" s="15">
        <v>78.808000000000007</v>
      </c>
      <c r="M256" s="15">
        <v>80.512</v>
      </c>
      <c r="N256" s="15">
        <v>73.385999999999996</v>
      </c>
      <c r="O256" s="15">
        <v>73.272000000000006</v>
      </c>
      <c r="P256" s="15">
        <v>76.608000000000004</v>
      </c>
      <c r="Q256" s="15">
        <v>73.010999999999996</v>
      </c>
      <c r="R256" s="15">
        <v>74.861000000000004</v>
      </c>
      <c r="S256" s="15">
        <f t="shared" si="32"/>
        <v>9.8610000000000042</v>
      </c>
      <c r="T256" s="15">
        <v>79.5</v>
      </c>
      <c r="U256" s="15">
        <v>79.5</v>
      </c>
      <c r="V256" s="15">
        <v>79.5</v>
      </c>
      <c r="W256" s="15">
        <v>79.5</v>
      </c>
      <c r="X256" s="15">
        <v>79.5</v>
      </c>
      <c r="Y256" s="15">
        <v>79.5</v>
      </c>
      <c r="Z256" s="15">
        <v>79.5</v>
      </c>
      <c r="AA256" s="15">
        <v>79.5</v>
      </c>
      <c r="AB256" s="15">
        <v>46.055999999999997</v>
      </c>
      <c r="AC256" s="18">
        <f t="shared" si="33"/>
        <v>5.330555555555555E-4</v>
      </c>
      <c r="AD256" s="18">
        <f t="shared" si="34"/>
        <v>276.33599999999996</v>
      </c>
      <c r="AE256" s="18">
        <f t="shared" si="35"/>
        <v>3816</v>
      </c>
      <c r="AF256" s="18">
        <f t="shared" si="39"/>
        <v>218930.61492631942</v>
      </c>
      <c r="AG256" s="18">
        <f t="shared" si="39"/>
        <v>911152.76151629537</v>
      </c>
    </row>
    <row r="257" spans="6:33" x14ac:dyDescent="0.35">
      <c r="F257" s="15">
        <f t="shared" si="31"/>
        <v>3.9845534246575345</v>
      </c>
      <c r="G257" s="15">
        <v>1454.3620000000001</v>
      </c>
      <c r="H257" s="15">
        <v>0.92789999999999995</v>
      </c>
      <c r="I257" s="15">
        <v>0.97374942256603414</v>
      </c>
      <c r="J257" s="15">
        <f t="shared" si="30"/>
        <v>0.25371042931286969</v>
      </c>
      <c r="K257" s="15">
        <v>81.459999999999994</v>
      </c>
      <c r="L257" s="15">
        <v>78.771000000000001</v>
      </c>
      <c r="M257" s="15">
        <v>80.471000000000004</v>
      </c>
      <c r="N257" s="15">
        <v>73.361999999999995</v>
      </c>
      <c r="O257" s="15">
        <v>73.248999999999995</v>
      </c>
      <c r="P257" s="15">
        <v>76.578000000000003</v>
      </c>
      <c r="Q257" s="15">
        <v>72.991</v>
      </c>
      <c r="R257" s="15">
        <v>74.835999999999999</v>
      </c>
      <c r="S257" s="15">
        <f t="shared" si="32"/>
        <v>9.8359999999999985</v>
      </c>
      <c r="T257" s="15">
        <v>79.5</v>
      </c>
      <c r="U257" s="15">
        <v>79.5</v>
      </c>
      <c r="V257" s="15">
        <v>79.5</v>
      </c>
      <c r="W257" s="15">
        <v>79.5</v>
      </c>
      <c r="X257" s="15">
        <v>79.5</v>
      </c>
      <c r="Y257" s="15">
        <v>79.5</v>
      </c>
      <c r="Z257" s="15">
        <v>79.5</v>
      </c>
      <c r="AA257" s="15">
        <v>79.5</v>
      </c>
      <c r="AB257" s="15">
        <v>45.866</v>
      </c>
      <c r="AC257" s="18">
        <f t="shared" si="33"/>
        <v>5.3085648148148144E-4</v>
      </c>
      <c r="AD257" s="18">
        <f t="shared" si="34"/>
        <v>275.19599999999997</v>
      </c>
      <c r="AE257" s="18">
        <f t="shared" si="35"/>
        <v>3816</v>
      </c>
      <c r="AF257" s="18">
        <f t="shared" si="39"/>
        <v>219205.81092631942</v>
      </c>
      <c r="AG257" s="18">
        <f t="shared" si="39"/>
        <v>914968.76151629537</v>
      </c>
    </row>
    <row r="258" spans="6:33" x14ac:dyDescent="0.35">
      <c r="F258" s="15">
        <f t="shared" si="31"/>
        <v>4.0009917808219182</v>
      </c>
      <c r="G258" s="15">
        <v>1460.3620000000001</v>
      </c>
      <c r="H258" s="15">
        <v>0.92820000000000003</v>
      </c>
      <c r="I258" s="15">
        <v>0.97776664560637505</v>
      </c>
      <c r="J258" s="15">
        <f t="shared" si="30"/>
        <v>0.25402763764620301</v>
      </c>
      <c r="K258" s="15">
        <v>81.415999999999997</v>
      </c>
      <c r="L258" s="15">
        <v>78.733999999999995</v>
      </c>
      <c r="M258" s="15">
        <v>80.430000000000007</v>
      </c>
      <c r="N258" s="15">
        <v>73.338999999999999</v>
      </c>
      <c r="O258" s="15">
        <v>73.227000000000004</v>
      </c>
      <c r="P258" s="15">
        <v>76.546999999999997</v>
      </c>
      <c r="Q258" s="15">
        <v>72.971000000000004</v>
      </c>
      <c r="R258" s="15">
        <v>74.811000000000007</v>
      </c>
      <c r="S258" s="15">
        <f t="shared" si="32"/>
        <v>9.811000000000007</v>
      </c>
      <c r="T258" s="15">
        <v>79.5</v>
      </c>
      <c r="U258" s="15">
        <v>79.5</v>
      </c>
      <c r="V258" s="15">
        <v>79.5</v>
      </c>
      <c r="W258" s="15">
        <v>79.5</v>
      </c>
      <c r="X258" s="15">
        <v>79.5</v>
      </c>
      <c r="Y258" s="15">
        <v>79.5</v>
      </c>
      <c r="Z258" s="15">
        <v>79.5</v>
      </c>
      <c r="AA258" s="15">
        <v>79.5</v>
      </c>
      <c r="AB258" s="15">
        <v>45.677999999999997</v>
      </c>
      <c r="AC258" s="18">
        <f t="shared" si="33"/>
        <v>5.2868055555555557E-4</v>
      </c>
      <c r="AD258" s="18">
        <f t="shared" si="34"/>
        <v>274.06799999999998</v>
      </c>
      <c r="AE258" s="18">
        <f t="shared" si="35"/>
        <v>3816</v>
      </c>
      <c r="AF258" s="18">
        <f t="shared" si="39"/>
        <v>219479.87892631942</v>
      </c>
      <c r="AG258" s="18">
        <f t="shared" si="39"/>
        <v>918784.76151629537</v>
      </c>
    </row>
    <row r="259" spans="6:33" x14ac:dyDescent="0.35">
      <c r="F259" s="15">
        <f t="shared" si="31"/>
        <v>4.0174301369863015</v>
      </c>
      <c r="G259" s="15">
        <v>1466.3620000000001</v>
      </c>
      <c r="H259" s="15">
        <v>0.92849999999999999</v>
      </c>
      <c r="I259" s="15">
        <v>0.98178386864671574</v>
      </c>
      <c r="J259" s="15">
        <f t="shared" si="30"/>
        <v>0.25434354736842524</v>
      </c>
      <c r="K259" s="15">
        <v>81.372</v>
      </c>
      <c r="L259" s="15">
        <v>78.697000000000003</v>
      </c>
      <c r="M259" s="15">
        <v>80.39</v>
      </c>
      <c r="N259" s="15">
        <v>73.316000000000003</v>
      </c>
      <c r="O259" s="15">
        <v>73.204999999999998</v>
      </c>
      <c r="P259" s="15">
        <v>76.516999999999996</v>
      </c>
      <c r="Q259" s="15">
        <v>72.950999999999993</v>
      </c>
      <c r="R259" s="15">
        <v>74.784999999999997</v>
      </c>
      <c r="S259" s="15">
        <f t="shared" si="32"/>
        <v>9.7849999999999966</v>
      </c>
      <c r="T259" s="15">
        <v>79.5</v>
      </c>
      <c r="U259" s="15">
        <v>79.5</v>
      </c>
      <c r="V259" s="15">
        <v>79.5</v>
      </c>
      <c r="W259" s="15">
        <v>79.5</v>
      </c>
      <c r="X259" s="15">
        <v>79.5</v>
      </c>
      <c r="Y259" s="15">
        <v>79.5</v>
      </c>
      <c r="Z259" s="15">
        <v>79.5</v>
      </c>
      <c r="AA259" s="15">
        <v>79.5</v>
      </c>
      <c r="AB259" s="15">
        <v>45.491</v>
      </c>
      <c r="AC259" s="18">
        <f t="shared" si="33"/>
        <v>5.2651620370370374E-4</v>
      </c>
      <c r="AD259" s="18">
        <f t="shared" si="34"/>
        <v>272.94600000000003</v>
      </c>
      <c r="AE259" s="18">
        <f t="shared" si="35"/>
        <v>3816</v>
      </c>
      <c r="AF259" s="18">
        <f t="shared" si="39"/>
        <v>219752.82492631942</v>
      </c>
      <c r="AG259" s="18">
        <f t="shared" si="39"/>
        <v>922600.76151629537</v>
      </c>
    </row>
    <row r="260" spans="6:33" x14ac:dyDescent="0.35">
      <c r="F260" s="15">
        <f t="shared" si="31"/>
        <v>4.0338684931506847</v>
      </c>
      <c r="G260" s="15">
        <v>1472.3620000000001</v>
      </c>
      <c r="H260" s="15">
        <v>0.92879999999999996</v>
      </c>
      <c r="I260" s="15">
        <v>0.98580109168705654</v>
      </c>
      <c r="J260" s="15">
        <f t="shared" si="30"/>
        <v>0.25465817236842525</v>
      </c>
      <c r="K260" s="15">
        <v>81.328999999999994</v>
      </c>
      <c r="L260" s="15">
        <v>78.661000000000001</v>
      </c>
      <c r="M260" s="15">
        <v>80.349999999999994</v>
      </c>
      <c r="N260" s="15">
        <v>73.292000000000002</v>
      </c>
      <c r="O260" s="15">
        <v>73.183000000000007</v>
      </c>
      <c r="P260" s="15">
        <v>76.488</v>
      </c>
      <c r="Q260" s="15">
        <v>72.930999999999997</v>
      </c>
      <c r="R260" s="15">
        <v>74.760999999999996</v>
      </c>
      <c r="S260" s="15">
        <f t="shared" si="32"/>
        <v>9.7609999999999957</v>
      </c>
      <c r="T260" s="15">
        <v>79.5</v>
      </c>
      <c r="U260" s="15">
        <v>79.5</v>
      </c>
      <c r="V260" s="15">
        <v>79.5</v>
      </c>
      <c r="W260" s="15">
        <v>79.5</v>
      </c>
      <c r="X260" s="15">
        <v>79.5</v>
      </c>
      <c r="Y260" s="15">
        <v>79.5</v>
      </c>
      <c r="Z260" s="15">
        <v>79.5</v>
      </c>
      <c r="AA260" s="15">
        <v>79.5</v>
      </c>
      <c r="AB260" s="15">
        <v>45.305999999999997</v>
      </c>
      <c r="AC260" s="18">
        <f t="shared" si="33"/>
        <v>5.2437499999999999E-4</v>
      </c>
      <c r="AD260" s="18">
        <f t="shared" si="34"/>
        <v>271.83599999999996</v>
      </c>
      <c r="AE260" s="18">
        <f t="shared" si="35"/>
        <v>3816</v>
      </c>
      <c r="AF260" s="18">
        <f t="shared" si="39"/>
        <v>220024.66092631943</v>
      </c>
      <c r="AG260" s="18">
        <f t="shared" si="39"/>
        <v>926416.76151629537</v>
      </c>
    </row>
    <row r="261" spans="6:33" x14ac:dyDescent="0.35">
      <c r="F261" s="15">
        <f t="shared" si="31"/>
        <v>4.0503068493150689</v>
      </c>
      <c r="G261" s="15">
        <v>1478.3620000000001</v>
      </c>
      <c r="H261" s="15">
        <v>0.92910000000000004</v>
      </c>
      <c r="I261" s="15">
        <v>0.98981831472739756</v>
      </c>
      <c r="J261" s="15">
        <f t="shared" ref="J261:J324" si="40">AF261/OIP</f>
        <v>0.25497151959064746</v>
      </c>
      <c r="K261" s="15">
        <v>81.286000000000001</v>
      </c>
      <c r="L261" s="15">
        <v>78.625</v>
      </c>
      <c r="M261" s="15">
        <v>80.31</v>
      </c>
      <c r="N261" s="15">
        <v>73.269000000000005</v>
      </c>
      <c r="O261" s="15">
        <v>73.161000000000001</v>
      </c>
      <c r="P261" s="15">
        <v>76.457999999999998</v>
      </c>
      <c r="Q261" s="15">
        <v>72.912000000000006</v>
      </c>
      <c r="R261" s="15">
        <v>74.736000000000004</v>
      </c>
      <c r="S261" s="15">
        <f t="shared" si="32"/>
        <v>9.7360000000000042</v>
      </c>
      <c r="T261" s="15">
        <v>79.5</v>
      </c>
      <c r="U261" s="15">
        <v>79.5</v>
      </c>
      <c r="V261" s="15">
        <v>79.5</v>
      </c>
      <c r="W261" s="15">
        <v>79.5</v>
      </c>
      <c r="X261" s="15">
        <v>79.5</v>
      </c>
      <c r="Y261" s="15">
        <v>79.5</v>
      </c>
      <c r="Z261" s="15">
        <v>79.5</v>
      </c>
      <c r="AA261" s="15">
        <v>79.5</v>
      </c>
      <c r="AB261" s="15">
        <v>45.122</v>
      </c>
      <c r="AC261" s="18">
        <f t="shared" si="33"/>
        <v>5.222453703703704E-4</v>
      </c>
      <c r="AD261" s="18">
        <f t="shared" si="34"/>
        <v>270.73200000000003</v>
      </c>
      <c r="AE261" s="18">
        <f t="shared" si="35"/>
        <v>3816</v>
      </c>
      <c r="AF261" s="18">
        <f t="shared" si="39"/>
        <v>220295.39292631941</v>
      </c>
      <c r="AG261" s="18">
        <f t="shared" si="39"/>
        <v>930232.76151629537</v>
      </c>
    </row>
    <row r="262" spans="6:33" x14ac:dyDescent="0.35">
      <c r="F262" s="15">
        <f t="shared" ref="F262:F325" si="41">G262/365</f>
        <v>4.0667452054794522</v>
      </c>
      <c r="G262" s="15">
        <v>1484.3620000000001</v>
      </c>
      <c r="H262" s="15">
        <v>0.92930000000000001</v>
      </c>
      <c r="I262" s="15">
        <v>0.99383553776773836</v>
      </c>
      <c r="J262" s="15">
        <f t="shared" si="40"/>
        <v>0.25528359597953637</v>
      </c>
      <c r="K262" s="15">
        <v>81.242999999999995</v>
      </c>
      <c r="L262" s="15">
        <v>78.59</v>
      </c>
      <c r="M262" s="15">
        <v>80.27</v>
      </c>
      <c r="N262" s="15">
        <v>73.247</v>
      </c>
      <c r="O262" s="15">
        <v>73.14</v>
      </c>
      <c r="P262" s="15">
        <v>76.429000000000002</v>
      </c>
      <c r="Q262" s="15">
        <v>72.891999999999996</v>
      </c>
      <c r="R262" s="15">
        <v>74.710999999999999</v>
      </c>
      <c r="S262" s="15">
        <f t="shared" ref="S262:S325" si="42">R262-65</f>
        <v>9.7109999999999985</v>
      </c>
      <c r="T262" s="15">
        <v>79.5</v>
      </c>
      <c r="U262" s="15">
        <v>79.5</v>
      </c>
      <c r="V262" s="15">
        <v>79.5</v>
      </c>
      <c r="W262" s="15">
        <v>79.5</v>
      </c>
      <c r="X262" s="15">
        <v>79.5</v>
      </c>
      <c r="Y262" s="15">
        <v>79.5</v>
      </c>
      <c r="Z262" s="15">
        <v>79.5</v>
      </c>
      <c r="AA262" s="15">
        <v>79.5</v>
      </c>
      <c r="AB262" s="15">
        <v>44.939</v>
      </c>
      <c r="AC262" s="18">
        <f t="shared" si="33"/>
        <v>5.2012731481481484E-4</v>
      </c>
      <c r="AD262" s="18">
        <f t="shared" si="34"/>
        <v>269.63400000000001</v>
      </c>
      <c r="AE262" s="18">
        <f t="shared" si="35"/>
        <v>3816</v>
      </c>
      <c r="AF262" s="18">
        <f t="shared" si="39"/>
        <v>220565.02692631941</v>
      </c>
      <c r="AG262" s="18">
        <f t="shared" si="39"/>
        <v>934048.76151629537</v>
      </c>
    </row>
    <row r="263" spans="6:33" x14ac:dyDescent="0.35">
      <c r="F263" s="15">
        <f t="shared" si="41"/>
        <v>4.0831835616438354</v>
      </c>
      <c r="G263" s="15">
        <v>1490.3620000000001</v>
      </c>
      <c r="H263" s="15">
        <v>0.92959999999999998</v>
      </c>
      <c r="I263" s="15">
        <v>0.99785276080807916</v>
      </c>
      <c r="J263" s="15">
        <f t="shared" si="40"/>
        <v>0.25559441542398081</v>
      </c>
      <c r="K263" s="15">
        <v>81.200999999999993</v>
      </c>
      <c r="L263" s="15">
        <v>78.555000000000007</v>
      </c>
      <c r="M263" s="15">
        <v>80.230999999999995</v>
      </c>
      <c r="N263" s="15">
        <v>73.224000000000004</v>
      </c>
      <c r="O263" s="15">
        <v>73.117999999999995</v>
      </c>
      <c r="P263" s="15">
        <v>76.400000000000006</v>
      </c>
      <c r="Q263" s="15">
        <v>72.873000000000005</v>
      </c>
      <c r="R263" s="15">
        <v>74.686999999999998</v>
      </c>
      <c r="S263" s="15">
        <f t="shared" si="42"/>
        <v>9.6869999999999976</v>
      </c>
      <c r="T263" s="15">
        <v>79.5</v>
      </c>
      <c r="U263" s="15">
        <v>79.5</v>
      </c>
      <c r="V263" s="15">
        <v>79.5</v>
      </c>
      <c r="W263" s="15">
        <v>79.5</v>
      </c>
      <c r="X263" s="15">
        <v>79.5</v>
      </c>
      <c r="Y263" s="15">
        <v>79.5</v>
      </c>
      <c r="Z263" s="15">
        <v>79.5</v>
      </c>
      <c r="AA263" s="15">
        <v>79.5</v>
      </c>
      <c r="AB263" s="15">
        <v>44.758000000000003</v>
      </c>
      <c r="AC263" s="18">
        <f t="shared" ref="AC263:AC326" si="43">+AB263/86400</f>
        <v>5.1803240740740748E-4</v>
      </c>
      <c r="AD263" s="18">
        <f t="shared" ref="AD263:AD326" si="44">AC263*(G263-G262)*86400</f>
        <v>268.548</v>
      </c>
      <c r="AE263" s="18">
        <f t="shared" ref="AE263:AE326" si="45">SUM(T263:AA263)*(G263-G262)</f>
        <v>3816</v>
      </c>
      <c r="AF263" s="18">
        <f t="shared" si="39"/>
        <v>220833.57492631942</v>
      </c>
      <c r="AG263" s="18">
        <f t="shared" si="39"/>
        <v>937864.76151629537</v>
      </c>
    </row>
    <row r="264" spans="6:33" x14ac:dyDescent="0.35">
      <c r="F264" s="15">
        <f t="shared" si="41"/>
        <v>4.0996219178082196</v>
      </c>
      <c r="G264" s="15">
        <v>1496.3620000000001</v>
      </c>
      <c r="H264" s="15">
        <v>0.92989999999999995</v>
      </c>
      <c r="I264" s="15">
        <v>1.0018699838484202</v>
      </c>
      <c r="J264" s="15">
        <f t="shared" si="40"/>
        <v>0.25590398486842525</v>
      </c>
      <c r="K264" s="15">
        <v>81.159000000000006</v>
      </c>
      <c r="L264" s="15">
        <v>78.519000000000005</v>
      </c>
      <c r="M264" s="15">
        <v>80.191999999999993</v>
      </c>
      <c r="N264" s="15">
        <v>73.200999999999993</v>
      </c>
      <c r="O264" s="15">
        <v>73.096999999999994</v>
      </c>
      <c r="P264" s="15">
        <v>76.370999999999995</v>
      </c>
      <c r="Q264" s="15">
        <v>72.853999999999999</v>
      </c>
      <c r="R264" s="15">
        <v>74.662999999999997</v>
      </c>
      <c r="S264" s="15">
        <f t="shared" si="42"/>
        <v>9.6629999999999967</v>
      </c>
      <c r="T264" s="15">
        <v>79.5</v>
      </c>
      <c r="U264" s="15">
        <v>79.5</v>
      </c>
      <c r="V264" s="15">
        <v>79.5</v>
      </c>
      <c r="W264" s="15">
        <v>79.5</v>
      </c>
      <c r="X264" s="15">
        <v>79.5</v>
      </c>
      <c r="Y264" s="15">
        <v>79.5</v>
      </c>
      <c r="Z264" s="15">
        <v>79.5</v>
      </c>
      <c r="AA264" s="15">
        <v>79.5</v>
      </c>
      <c r="AB264" s="15">
        <v>44.578000000000003</v>
      </c>
      <c r="AC264" s="18">
        <f t="shared" si="43"/>
        <v>5.1594907407407416E-4</v>
      </c>
      <c r="AD264" s="18">
        <f t="shared" si="44"/>
        <v>267.46800000000007</v>
      </c>
      <c r="AE264" s="18">
        <f t="shared" si="45"/>
        <v>3816</v>
      </c>
      <c r="AF264" s="18">
        <f t="shared" ref="AF264:AG279" si="46">+AF263+AD264</f>
        <v>221101.04292631941</v>
      </c>
      <c r="AG264" s="18">
        <f t="shared" si="46"/>
        <v>941680.76151629537</v>
      </c>
    </row>
    <row r="265" spans="6:33" x14ac:dyDescent="0.35">
      <c r="F265" s="15">
        <f t="shared" si="41"/>
        <v>4.1160602739726029</v>
      </c>
      <c r="G265" s="15">
        <v>1502.3620000000001</v>
      </c>
      <c r="H265" s="15">
        <v>0.93020000000000003</v>
      </c>
      <c r="I265" s="15">
        <v>1.005887206888761</v>
      </c>
      <c r="J265" s="15">
        <f t="shared" si="40"/>
        <v>0.25621231820175855</v>
      </c>
      <c r="K265" s="15">
        <v>81.117000000000004</v>
      </c>
      <c r="L265" s="15">
        <v>78.484999999999999</v>
      </c>
      <c r="M265" s="15">
        <v>80.153999999999996</v>
      </c>
      <c r="N265" s="15">
        <v>73.179000000000002</v>
      </c>
      <c r="O265" s="15">
        <v>73.075999999999993</v>
      </c>
      <c r="P265" s="15">
        <v>76.341999999999999</v>
      </c>
      <c r="Q265" s="15">
        <v>72.834000000000003</v>
      </c>
      <c r="R265" s="15">
        <v>74.638999999999996</v>
      </c>
      <c r="S265" s="15">
        <f t="shared" si="42"/>
        <v>9.6389999999999958</v>
      </c>
      <c r="T265" s="15">
        <v>79.5</v>
      </c>
      <c r="U265" s="15">
        <v>79.5</v>
      </c>
      <c r="V265" s="15">
        <v>79.5</v>
      </c>
      <c r="W265" s="15">
        <v>79.5</v>
      </c>
      <c r="X265" s="15">
        <v>79.5</v>
      </c>
      <c r="Y265" s="15">
        <v>79.5</v>
      </c>
      <c r="Z265" s="15">
        <v>79.5</v>
      </c>
      <c r="AA265" s="15">
        <v>79.5</v>
      </c>
      <c r="AB265" s="15">
        <v>44.4</v>
      </c>
      <c r="AC265" s="18">
        <f t="shared" si="43"/>
        <v>5.1388888888888892E-4</v>
      </c>
      <c r="AD265" s="18">
        <f t="shared" si="44"/>
        <v>266.40000000000003</v>
      </c>
      <c r="AE265" s="18">
        <f t="shared" si="45"/>
        <v>3816</v>
      </c>
      <c r="AF265" s="18">
        <f t="shared" si="46"/>
        <v>221367.4429263194</v>
      </c>
      <c r="AG265" s="18">
        <f t="shared" si="46"/>
        <v>945496.76151629537</v>
      </c>
    </row>
    <row r="266" spans="6:33" x14ac:dyDescent="0.35">
      <c r="F266" s="15">
        <f t="shared" si="41"/>
        <v>4.1324986301369862</v>
      </c>
      <c r="G266" s="15">
        <v>1508.3620000000001</v>
      </c>
      <c r="H266" s="15">
        <v>0.93049999999999999</v>
      </c>
      <c r="I266" s="15">
        <v>1.0099044299291018</v>
      </c>
      <c r="J266" s="15">
        <f t="shared" si="40"/>
        <v>0.25651942236842523</v>
      </c>
      <c r="K266" s="15">
        <v>81.075999999999993</v>
      </c>
      <c r="L266" s="15">
        <v>78.45</v>
      </c>
      <c r="M266" s="15">
        <v>80.114999999999995</v>
      </c>
      <c r="N266" s="15">
        <v>73.156999999999996</v>
      </c>
      <c r="O266" s="15">
        <v>73.055000000000007</v>
      </c>
      <c r="P266" s="15">
        <v>76.313999999999993</v>
      </c>
      <c r="Q266" s="15">
        <v>72.816000000000003</v>
      </c>
      <c r="R266" s="15">
        <v>74.614999999999995</v>
      </c>
      <c r="S266" s="15">
        <f t="shared" si="42"/>
        <v>9.6149999999999949</v>
      </c>
      <c r="T266" s="15">
        <v>79.5</v>
      </c>
      <c r="U266" s="15">
        <v>79.5</v>
      </c>
      <c r="V266" s="15">
        <v>79.5</v>
      </c>
      <c r="W266" s="15">
        <v>79.5</v>
      </c>
      <c r="X266" s="15">
        <v>79.5</v>
      </c>
      <c r="Y266" s="15">
        <v>79.5</v>
      </c>
      <c r="Z266" s="15">
        <v>79.5</v>
      </c>
      <c r="AA266" s="15">
        <v>79.5</v>
      </c>
      <c r="AB266" s="15">
        <v>44.222999999999999</v>
      </c>
      <c r="AC266" s="18">
        <f t="shared" si="43"/>
        <v>5.1184027777777773E-4</v>
      </c>
      <c r="AD266" s="18">
        <f t="shared" si="44"/>
        <v>265.33799999999997</v>
      </c>
      <c r="AE266" s="18">
        <f t="shared" si="45"/>
        <v>3816</v>
      </c>
      <c r="AF266" s="18">
        <f t="shared" si="46"/>
        <v>221632.78092631939</v>
      </c>
      <c r="AG266" s="18">
        <f t="shared" si="46"/>
        <v>949312.76151629537</v>
      </c>
    </row>
    <row r="267" spans="6:33" x14ac:dyDescent="0.35">
      <c r="F267" s="15">
        <f t="shared" si="41"/>
        <v>4.1489369863013703</v>
      </c>
      <c r="G267" s="15">
        <v>1514.3620000000001</v>
      </c>
      <c r="H267" s="15">
        <v>0.93069999999999997</v>
      </c>
      <c r="I267" s="15">
        <v>1.0139216529694426</v>
      </c>
      <c r="J267" s="15">
        <f t="shared" si="40"/>
        <v>0.25682530431286965</v>
      </c>
      <c r="K267" s="15">
        <v>81.034000000000006</v>
      </c>
      <c r="L267" s="15">
        <v>78.415999999999997</v>
      </c>
      <c r="M267" s="15">
        <v>80.076999999999998</v>
      </c>
      <c r="N267" s="15">
        <v>73.135000000000005</v>
      </c>
      <c r="O267" s="15">
        <v>73.034000000000006</v>
      </c>
      <c r="P267" s="15">
        <v>76.286000000000001</v>
      </c>
      <c r="Q267" s="15">
        <v>72.796999999999997</v>
      </c>
      <c r="R267" s="15">
        <v>74.590999999999994</v>
      </c>
      <c r="S267" s="15">
        <f t="shared" si="42"/>
        <v>9.590999999999994</v>
      </c>
      <c r="T267" s="15">
        <v>79.5</v>
      </c>
      <c r="U267" s="15">
        <v>79.5</v>
      </c>
      <c r="V267" s="15">
        <v>79.5</v>
      </c>
      <c r="W267" s="15">
        <v>79.5</v>
      </c>
      <c r="X267" s="15">
        <v>79.5</v>
      </c>
      <c r="Y267" s="15">
        <v>79.5</v>
      </c>
      <c r="Z267" s="15">
        <v>79.5</v>
      </c>
      <c r="AA267" s="15">
        <v>79.5</v>
      </c>
      <c r="AB267" s="15">
        <v>44.046999999999997</v>
      </c>
      <c r="AC267" s="18">
        <f t="shared" si="43"/>
        <v>5.0980324074074068E-4</v>
      </c>
      <c r="AD267" s="18">
        <f t="shared" si="44"/>
        <v>264.28199999999993</v>
      </c>
      <c r="AE267" s="18">
        <f t="shared" si="45"/>
        <v>3816</v>
      </c>
      <c r="AF267" s="18">
        <f t="shared" si="46"/>
        <v>221897.0629263194</v>
      </c>
      <c r="AG267" s="18">
        <f t="shared" si="46"/>
        <v>953128.76151629537</v>
      </c>
    </row>
    <row r="268" spans="6:33" x14ac:dyDescent="0.35">
      <c r="F268" s="15">
        <f t="shared" si="41"/>
        <v>4.1653753424657536</v>
      </c>
      <c r="G268" s="15">
        <v>1520.3620000000001</v>
      </c>
      <c r="H268" s="15">
        <v>0.93100000000000005</v>
      </c>
      <c r="I268" s="15">
        <v>1.0179388760097834</v>
      </c>
      <c r="J268" s="15">
        <f t="shared" si="40"/>
        <v>0.25712997792398079</v>
      </c>
      <c r="K268" s="15">
        <v>80.994</v>
      </c>
      <c r="L268" s="15">
        <v>78.382000000000005</v>
      </c>
      <c r="M268" s="15">
        <v>80.040000000000006</v>
      </c>
      <c r="N268" s="15">
        <v>73.113</v>
      </c>
      <c r="O268" s="15">
        <v>73.013000000000005</v>
      </c>
      <c r="P268" s="15">
        <v>76.257999999999996</v>
      </c>
      <c r="Q268" s="15">
        <v>72.778000000000006</v>
      </c>
      <c r="R268" s="15">
        <v>74.567999999999998</v>
      </c>
      <c r="S268" s="15">
        <f t="shared" si="42"/>
        <v>9.5679999999999978</v>
      </c>
      <c r="T268" s="15">
        <v>79.5</v>
      </c>
      <c r="U268" s="15">
        <v>79.5</v>
      </c>
      <c r="V268" s="15">
        <v>79.5</v>
      </c>
      <c r="W268" s="15">
        <v>79.5</v>
      </c>
      <c r="X268" s="15">
        <v>79.5</v>
      </c>
      <c r="Y268" s="15">
        <v>79.5</v>
      </c>
      <c r="Z268" s="15">
        <v>79.5</v>
      </c>
      <c r="AA268" s="15">
        <v>79.5</v>
      </c>
      <c r="AB268" s="15">
        <v>43.872999999999998</v>
      </c>
      <c r="AC268" s="18">
        <f t="shared" si="43"/>
        <v>5.0778935185185183E-4</v>
      </c>
      <c r="AD268" s="18">
        <f t="shared" si="44"/>
        <v>263.238</v>
      </c>
      <c r="AE268" s="18">
        <f t="shared" si="45"/>
        <v>3816</v>
      </c>
      <c r="AF268" s="18">
        <f t="shared" si="46"/>
        <v>222160.30092631941</v>
      </c>
      <c r="AG268" s="18">
        <f t="shared" si="46"/>
        <v>956944.76151629537</v>
      </c>
    </row>
    <row r="269" spans="6:33" x14ac:dyDescent="0.35">
      <c r="F269" s="15">
        <f t="shared" si="41"/>
        <v>4.1818136986301369</v>
      </c>
      <c r="G269" s="15">
        <v>1526.3620000000001</v>
      </c>
      <c r="H269" s="15">
        <v>0.93130000000000002</v>
      </c>
      <c r="I269" s="15">
        <v>1.0219560990501242</v>
      </c>
      <c r="J269" s="15">
        <f t="shared" si="40"/>
        <v>0.25743345709064747</v>
      </c>
      <c r="K269" s="15">
        <v>80.953000000000003</v>
      </c>
      <c r="L269" s="15">
        <v>78.347999999999999</v>
      </c>
      <c r="M269" s="15">
        <v>80.001999999999995</v>
      </c>
      <c r="N269" s="15">
        <v>73.090999999999994</v>
      </c>
      <c r="O269" s="15">
        <v>72.992000000000004</v>
      </c>
      <c r="P269" s="15">
        <v>76.23</v>
      </c>
      <c r="Q269" s="15">
        <v>72.759</v>
      </c>
      <c r="R269" s="15">
        <v>74.543999999999997</v>
      </c>
      <c r="S269" s="15">
        <f t="shared" si="42"/>
        <v>9.5439999999999969</v>
      </c>
      <c r="T269" s="15">
        <v>79.5</v>
      </c>
      <c r="U269" s="15">
        <v>79.5</v>
      </c>
      <c r="V269" s="15">
        <v>79.5</v>
      </c>
      <c r="W269" s="15">
        <v>79.5</v>
      </c>
      <c r="X269" s="15">
        <v>79.5</v>
      </c>
      <c r="Y269" s="15">
        <v>79.5</v>
      </c>
      <c r="Z269" s="15">
        <v>79.5</v>
      </c>
      <c r="AA269" s="15">
        <v>79.5</v>
      </c>
      <c r="AB269" s="15">
        <v>43.701000000000001</v>
      </c>
      <c r="AC269" s="18">
        <f t="shared" si="43"/>
        <v>5.0579861111111116E-4</v>
      </c>
      <c r="AD269" s="18">
        <f t="shared" si="44"/>
        <v>262.20600000000002</v>
      </c>
      <c r="AE269" s="18">
        <f t="shared" si="45"/>
        <v>3816</v>
      </c>
      <c r="AF269" s="18">
        <f t="shared" si="46"/>
        <v>222422.50692631942</v>
      </c>
      <c r="AG269" s="18">
        <f t="shared" si="46"/>
        <v>960760.76151629537</v>
      </c>
    </row>
    <row r="270" spans="6:33" x14ac:dyDescent="0.35">
      <c r="F270" s="15">
        <f t="shared" si="41"/>
        <v>4.198252054794521</v>
      </c>
      <c r="G270" s="15">
        <v>1532.3620000000001</v>
      </c>
      <c r="H270" s="15">
        <v>0.93159999999999998</v>
      </c>
      <c r="I270" s="15">
        <v>1.0259733220904652</v>
      </c>
      <c r="J270" s="15">
        <f t="shared" si="40"/>
        <v>0.25773574181286968</v>
      </c>
      <c r="K270" s="15">
        <v>80.912999999999997</v>
      </c>
      <c r="L270" s="15">
        <v>78.314999999999998</v>
      </c>
      <c r="M270" s="15">
        <v>79.965000000000003</v>
      </c>
      <c r="N270" s="15">
        <v>73.069999999999993</v>
      </c>
      <c r="O270" s="15">
        <v>72.971999999999994</v>
      </c>
      <c r="P270" s="15">
        <v>76.201999999999998</v>
      </c>
      <c r="Q270" s="15">
        <v>72.741</v>
      </c>
      <c r="R270" s="15">
        <v>74.521000000000001</v>
      </c>
      <c r="S270" s="15">
        <f t="shared" si="42"/>
        <v>9.5210000000000008</v>
      </c>
      <c r="T270" s="15">
        <v>79.5</v>
      </c>
      <c r="U270" s="15">
        <v>79.5</v>
      </c>
      <c r="V270" s="15">
        <v>79.5</v>
      </c>
      <c r="W270" s="15">
        <v>79.5</v>
      </c>
      <c r="X270" s="15">
        <v>79.5</v>
      </c>
      <c r="Y270" s="15">
        <v>79.5</v>
      </c>
      <c r="Z270" s="15">
        <v>79.5</v>
      </c>
      <c r="AA270" s="15">
        <v>79.5</v>
      </c>
      <c r="AB270" s="15">
        <v>43.529000000000003</v>
      </c>
      <c r="AC270" s="18">
        <f t="shared" si="43"/>
        <v>5.0380787037037039E-4</v>
      </c>
      <c r="AD270" s="18">
        <f t="shared" si="44"/>
        <v>261.17400000000004</v>
      </c>
      <c r="AE270" s="18">
        <f t="shared" si="45"/>
        <v>3816</v>
      </c>
      <c r="AF270" s="18">
        <f t="shared" si="46"/>
        <v>222683.68092631942</v>
      </c>
      <c r="AG270" s="18">
        <f t="shared" si="46"/>
        <v>964576.76151629537</v>
      </c>
    </row>
    <row r="271" spans="6:33" x14ac:dyDescent="0.35">
      <c r="F271" s="15">
        <f t="shared" si="41"/>
        <v>4.2146904109589043</v>
      </c>
      <c r="G271" s="15">
        <v>1538.3620000000001</v>
      </c>
      <c r="H271" s="15">
        <v>0.93179999999999996</v>
      </c>
      <c r="I271" s="15">
        <v>1.029990545130806</v>
      </c>
      <c r="J271" s="15">
        <f t="shared" si="40"/>
        <v>0.25803684597953636</v>
      </c>
      <c r="K271" s="15">
        <v>80.872</v>
      </c>
      <c r="L271" s="15">
        <v>78.281999999999996</v>
      </c>
      <c r="M271" s="15">
        <v>79.927999999999997</v>
      </c>
      <c r="N271" s="15">
        <v>73.048000000000002</v>
      </c>
      <c r="O271" s="15">
        <v>72.951999999999998</v>
      </c>
      <c r="P271" s="15">
        <v>76.174999999999997</v>
      </c>
      <c r="Q271" s="15">
        <v>72.722999999999999</v>
      </c>
      <c r="R271" s="15">
        <v>74.498000000000005</v>
      </c>
      <c r="S271" s="15">
        <f t="shared" si="42"/>
        <v>9.4980000000000047</v>
      </c>
      <c r="T271" s="15">
        <v>79.5</v>
      </c>
      <c r="U271" s="15">
        <v>79.5</v>
      </c>
      <c r="V271" s="15">
        <v>79.5</v>
      </c>
      <c r="W271" s="15">
        <v>79.5</v>
      </c>
      <c r="X271" s="15">
        <v>79.5</v>
      </c>
      <c r="Y271" s="15">
        <v>79.5</v>
      </c>
      <c r="Z271" s="15">
        <v>79.5</v>
      </c>
      <c r="AA271" s="15">
        <v>79.5</v>
      </c>
      <c r="AB271" s="15">
        <v>43.359000000000002</v>
      </c>
      <c r="AC271" s="18">
        <f t="shared" si="43"/>
        <v>5.0184027777777781E-4</v>
      </c>
      <c r="AD271" s="18">
        <f t="shared" si="44"/>
        <v>260.15400000000005</v>
      </c>
      <c r="AE271" s="18">
        <f t="shared" si="45"/>
        <v>3816</v>
      </c>
      <c r="AF271" s="18">
        <f t="shared" si="46"/>
        <v>222943.83492631942</v>
      </c>
      <c r="AG271" s="18">
        <f t="shared" si="46"/>
        <v>968392.76151629537</v>
      </c>
    </row>
    <row r="272" spans="6:33" x14ac:dyDescent="0.35">
      <c r="F272" s="15">
        <f t="shared" si="41"/>
        <v>4.2311287671232876</v>
      </c>
      <c r="G272" s="15">
        <v>1544.3620000000001</v>
      </c>
      <c r="H272" s="15">
        <v>0.93210000000000004</v>
      </c>
      <c r="I272" s="15">
        <v>1.0340077681711468</v>
      </c>
      <c r="J272" s="15">
        <f t="shared" si="40"/>
        <v>0.25833677653509196</v>
      </c>
      <c r="K272" s="15">
        <v>80.832999999999998</v>
      </c>
      <c r="L272" s="15">
        <v>78.248999999999995</v>
      </c>
      <c r="M272" s="15">
        <v>79.891000000000005</v>
      </c>
      <c r="N272" s="15">
        <v>73.027000000000001</v>
      </c>
      <c r="O272" s="15">
        <v>72.930999999999997</v>
      </c>
      <c r="P272" s="15">
        <v>76.147000000000006</v>
      </c>
      <c r="Q272" s="15">
        <v>72.704999999999998</v>
      </c>
      <c r="R272" s="15">
        <v>74.474999999999994</v>
      </c>
      <c r="S272" s="15">
        <f t="shared" si="42"/>
        <v>9.4749999999999943</v>
      </c>
      <c r="T272" s="15">
        <v>79.5</v>
      </c>
      <c r="U272" s="15">
        <v>79.5</v>
      </c>
      <c r="V272" s="15">
        <v>79.5</v>
      </c>
      <c r="W272" s="15">
        <v>79.5</v>
      </c>
      <c r="X272" s="15">
        <v>79.5</v>
      </c>
      <c r="Y272" s="15">
        <v>79.5</v>
      </c>
      <c r="Z272" s="15">
        <v>79.5</v>
      </c>
      <c r="AA272" s="15">
        <v>79.5</v>
      </c>
      <c r="AB272" s="15">
        <v>43.19</v>
      </c>
      <c r="AC272" s="18">
        <f t="shared" si="43"/>
        <v>4.9988425925925927E-4</v>
      </c>
      <c r="AD272" s="18">
        <f t="shared" si="44"/>
        <v>259.14</v>
      </c>
      <c r="AE272" s="18">
        <f t="shared" si="45"/>
        <v>3816</v>
      </c>
      <c r="AF272" s="18">
        <f t="shared" si="46"/>
        <v>223202.97492631944</v>
      </c>
      <c r="AG272" s="18">
        <f t="shared" si="46"/>
        <v>972208.76151629537</v>
      </c>
    </row>
    <row r="273" spans="6:33" x14ac:dyDescent="0.35">
      <c r="F273" s="15">
        <f t="shared" si="41"/>
        <v>4.2475671232876717</v>
      </c>
      <c r="G273" s="15">
        <v>1550.3620000000001</v>
      </c>
      <c r="H273" s="15">
        <v>0.93240000000000001</v>
      </c>
      <c r="I273" s="15">
        <v>1.0380249912114878</v>
      </c>
      <c r="J273" s="15">
        <f t="shared" si="40"/>
        <v>0.25863554042398085</v>
      </c>
      <c r="K273" s="15">
        <v>80.793000000000006</v>
      </c>
      <c r="L273" s="15">
        <v>78.215999999999994</v>
      </c>
      <c r="M273" s="15">
        <v>79.853999999999999</v>
      </c>
      <c r="N273" s="15">
        <v>73.006</v>
      </c>
      <c r="O273" s="15">
        <v>72.911000000000001</v>
      </c>
      <c r="P273" s="15">
        <v>76.12</v>
      </c>
      <c r="Q273" s="15">
        <v>72.686000000000007</v>
      </c>
      <c r="R273" s="15">
        <v>74.451999999999998</v>
      </c>
      <c r="S273" s="15">
        <f t="shared" si="42"/>
        <v>9.4519999999999982</v>
      </c>
      <c r="T273" s="15">
        <v>79.5</v>
      </c>
      <c r="U273" s="15">
        <v>79.5</v>
      </c>
      <c r="V273" s="15">
        <v>79.5</v>
      </c>
      <c r="W273" s="15">
        <v>79.5</v>
      </c>
      <c r="X273" s="15">
        <v>79.5</v>
      </c>
      <c r="Y273" s="15">
        <v>79.5</v>
      </c>
      <c r="Z273" s="15">
        <v>79.5</v>
      </c>
      <c r="AA273" s="15">
        <v>79.5</v>
      </c>
      <c r="AB273" s="15">
        <v>43.021999999999998</v>
      </c>
      <c r="AC273" s="18">
        <f t="shared" si="43"/>
        <v>4.9793981481481477E-4</v>
      </c>
      <c r="AD273" s="18">
        <f t="shared" si="44"/>
        <v>258.13200000000001</v>
      </c>
      <c r="AE273" s="18">
        <f t="shared" si="45"/>
        <v>3816</v>
      </c>
      <c r="AF273" s="18">
        <f t="shared" si="46"/>
        <v>223461.10692631945</v>
      </c>
      <c r="AG273" s="18">
        <f t="shared" si="46"/>
        <v>976024.76151629537</v>
      </c>
    </row>
    <row r="274" spans="6:33" x14ac:dyDescent="0.35">
      <c r="F274" s="15">
        <f t="shared" si="41"/>
        <v>4.264005479452055</v>
      </c>
      <c r="G274" s="15">
        <v>1556.3620000000001</v>
      </c>
      <c r="H274" s="15">
        <v>0.93259999999999998</v>
      </c>
      <c r="I274" s="15">
        <v>1.0420422142518286</v>
      </c>
      <c r="J274" s="15">
        <f t="shared" si="40"/>
        <v>0.25893314459064753</v>
      </c>
      <c r="K274" s="15">
        <v>80.754000000000005</v>
      </c>
      <c r="L274" s="15">
        <v>78.183999999999997</v>
      </c>
      <c r="M274" s="15">
        <v>79.817999999999998</v>
      </c>
      <c r="N274" s="15">
        <v>72.984999999999999</v>
      </c>
      <c r="O274" s="15">
        <v>72.891000000000005</v>
      </c>
      <c r="P274" s="15">
        <v>76.093000000000004</v>
      </c>
      <c r="Q274" s="15">
        <v>72.668000000000006</v>
      </c>
      <c r="R274" s="15">
        <v>74.430000000000007</v>
      </c>
      <c r="S274" s="15">
        <f t="shared" si="42"/>
        <v>9.4300000000000068</v>
      </c>
      <c r="T274" s="15">
        <v>79.5</v>
      </c>
      <c r="U274" s="15">
        <v>79.5</v>
      </c>
      <c r="V274" s="15">
        <v>79.5</v>
      </c>
      <c r="W274" s="15">
        <v>79.5</v>
      </c>
      <c r="X274" s="15">
        <v>79.5</v>
      </c>
      <c r="Y274" s="15">
        <v>79.5</v>
      </c>
      <c r="Z274" s="15">
        <v>79.5</v>
      </c>
      <c r="AA274" s="15">
        <v>79.5</v>
      </c>
      <c r="AB274" s="15">
        <v>42.854999999999997</v>
      </c>
      <c r="AC274" s="18">
        <f t="shared" si="43"/>
        <v>4.9600694444444442E-4</v>
      </c>
      <c r="AD274" s="18">
        <f t="shared" si="44"/>
        <v>257.13</v>
      </c>
      <c r="AE274" s="18">
        <f t="shared" si="45"/>
        <v>3816</v>
      </c>
      <c r="AF274" s="18">
        <f t="shared" si="46"/>
        <v>223718.23692631946</v>
      </c>
      <c r="AG274" s="18">
        <f t="shared" si="46"/>
        <v>979840.76151629537</v>
      </c>
    </row>
    <row r="275" spans="6:33" x14ac:dyDescent="0.35">
      <c r="F275" s="15">
        <f t="shared" si="41"/>
        <v>4.2804438356164383</v>
      </c>
      <c r="G275" s="15">
        <v>1562.3620000000001</v>
      </c>
      <c r="H275" s="15">
        <v>0.93289999999999995</v>
      </c>
      <c r="I275" s="15">
        <v>1.0460594372921694</v>
      </c>
      <c r="J275" s="15">
        <f t="shared" si="40"/>
        <v>0.2592296029239809</v>
      </c>
      <c r="K275" s="15">
        <v>80.715000000000003</v>
      </c>
      <c r="L275" s="15">
        <v>78.150999999999996</v>
      </c>
      <c r="M275" s="15">
        <v>79.781999999999996</v>
      </c>
      <c r="N275" s="15">
        <v>72.963999999999999</v>
      </c>
      <c r="O275" s="15">
        <v>72.872</v>
      </c>
      <c r="P275" s="15">
        <v>76.066999999999993</v>
      </c>
      <c r="Q275" s="15">
        <v>72.650999999999996</v>
      </c>
      <c r="R275" s="15">
        <v>74.406999999999996</v>
      </c>
      <c r="S275" s="15">
        <f t="shared" si="42"/>
        <v>9.4069999999999965</v>
      </c>
      <c r="T275" s="15">
        <v>79.5</v>
      </c>
      <c r="U275" s="15">
        <v>79.5</v>
      </c>
      <c r="V275" s="15">
        <v>79.5</v>
      </c>
      <c r="W275" s="15">
        <v>79.5</v>
      </c>
      <c r="X275" s="15">
        <v>79.5</v>
      </c>
      <c r="Y275" s="15">
        <v>79.5</v>
      </c>
      <c r="Z275" s="15">
        <v>79.5</v>
      </c>
      <c r="AA275" s="15">
        <v>79.5</v>
      </c>
      <c r="AB275" s="15">
        <v>42.69</v>
      </c>
      <c r="AC275" s="18">
        <f t="shared" si="43"/>
        <v>4.9409722222222216E-4</v>
      </c>
      <c r="AD275" s="18">
        <f t="shared" si="44"/>
        <v>256.14</v>
      </c>
      <c r="AE275" s="18">
        <f t="shared" si="45"/>
        <v>3816</v>
      </c>
      <c r="AF275" s="18">
        <f t="shared" si="46"/>
        <v>223974.37692631947</v>
      </c>
      <c r="AG275" s="18">
        <f t="shared" si="46"/>
        <v>983656.76151629537</v>
      </c>
    </row>
    <row r="276" spans="6:33" x14ac:dyDescent="0.35">
      <c r="F276" s="15">
        <f t="shared" si="41"/>
        <v>4.2968821917808224</v>
      </c>
      <c r="G276" s="15">
        <v>1568.3620000000001</v>
      </c>
      <c r="H276" s="15">
        <v>0.93310000000000004</v>
      </c>
      <c r="I276" s="15">
        <v>1.0500766603325105</v>
      </c>
      <c r="J276" s="15">
        <f t="shared" si="40"/>
        <v>0.25952492236842528</v>
      </c>
      <c r="K276" s="15">
        <v>80.676000000000002</v>
      </c>
      <c r="L276" s="15">
        <v>78.119</v>
      </c>
      <c r="M276" s="15">
        <v>79.745999999999995</v>
      </c>
      <c r="N276" s="15">
        <v>72.942999999999998</v>
      </c>
      <c r="O276" s="15">
        <v>72.852000000000004</v>
      </c>
      <c r="P276" s="15">
        <v>76.040000000000006</v>
      </c>
      <c r="Q276" s="15">
        <v>72.632999999999996</v>
      </c>
      <c r="R276" s="15">
        <v>74.385000000000005</v>
      </c>
      <c r="S276" s="15">
        <f t="shared" si="42"/>
        <v>9.3850000000000051</v>
      </c>
      <c r="T276" s="15">
        <v>79.5</v>
      </c>
      <c r="U276" s="15">
        <v>79.5</v>
      </c>
      <c r="V276" s="15">
        <v>79.5</v>
      </c>
      <c r="W276" s="15">
        <v>79.5</v>
      </c>
      <c r="X276" s="15">
        <v>79.5</v>
      </c>
      <c r="Y276" s="15">
        <v>79.5</v>
      </c>
      <c r="Z276" s="15">
        <v>79.5</v>
      </c>
      <c r="AA276" s="15">
        <v>79.5</v>
      </c>
      <c r="AB276" s="15">
        <v>42.526000000000003</v>
      </c>
      <c r="AC276" s="18">
        <f t="shared" si="43"/>
        <v>4.9219907407407415E-4</v>
      </c>
      <c r="AD276" s="18">
        <f t="shared" si="44"/>
        <v>255.15600000000003</v>
      </c>
      <c r="AE276" s="18">
        <f t="shared" si="45"/>
        <v>3816</v>
      </c>
      <c r="AF276" s="18">
        <f t="shared" si="46"/>
        <v>224229.53292631946</v>
      </c>
      <c r="AG276" s="18">
        <f t="shared" si="46"/>
        <v>987472.76151629537</v>
      </c>
    </row>
    <row r="277" spans="6:33" x14ac:dyDescent="0.35">
      <c r="F277" s="15">
        <f t="shared" si="41"/>
        <v>4.3133205479452057</v>
      </c>
      <c r="G277" s="15">
        <v>1574.3620000000001</v>
      </c>
      <c r="H277" s="15">
        <v>0.93340000000000001</v>
      </c>
      <c r="I277" s="15">
        <v>1.0540938833728513</v>
      </c>
      <c r="J277" s="15">
        <f t="shared" si="40"/>
        <v>0.25981910986842532</v>
      </c>
      <c r="K277" s="15">
        <v>80.638000000000005</v>
      </c>
      <c r="L277" s="15">
        <v>78.087999999999994</v>
      </c>
      <c r="M277" s="15">
        <v>79.709999999999994</v>
      </c>
      <c r="N277" s="15">
        <v>72.921999999999997</v>
      </c>
      <c r="O277" s="15">
        <v>72.831999999999994</v>
      </c>
      <c r="P277" s="15">
        <v>76.013999999999996</v>
      </c>
      <c r="Q277" s="15">
        <v>72.614999999999995</v>
      </c>
      <c r="R277" s="15">
        <v>74.363</v>
      </c>
      <c r="S277" s="15">
        <f t="shared" si="42"/>
        <v>9.3629999999999995</v>
      </c>
      <c r="T277" s="15">
        <v>79.5</v>
      </c>
      <c r="U277" s="15">
        <v>79.5</v>
      </c>
      <c r="V277" s="15">
        <v>79.5</v>
      </c>
      <c r="W277" s="15">
        <v>79.5</v>
      </c>
      <c r="X277" s="15">
        <v>79.5</v>
      </c>
      <c r="Y277" s="15">
        <v>79.5</v>
      </c>
      <c r="Z277" s="15">
        <v>79.5</v>
      </c>
      <c r="AA277" s="15">
        <v>79.5</v>
      </c>
      <c r="AB277" s="15">
        <v>42.363</v>
      </c>
      <c r="AC277" s="18">
        <f t="shared" si="43"/>
        <v>4.9031249999999997E-4</v>
      </c>
      <c r="AD277" s="18">
        <f t="shared" si="44"/>
        <v>254.178</v>
      </c>
      <c r="AE277" s="18">
        <f t="shared" si="45"/>
        <v>3816</v>
      </c>
      <c r="AF277" s="18">
        <f t="shared" si="46"/>
        <v>224483.71092631947</v>
      </c>
      <c r="AG277" s="18">
        <f t="shared" si="46"/>
        <v>991288.76151629537</v>
      </c>
    </row>
    <row r="278" spans="6:33" x14ac:dyDescent="0.35">
      <c r="F278" s="15">
        <f t="shared" si="41"/>
        <v>4.329758904109589</v>
      </c>
      <c r="G278" s="15">
        <v>1580.3620000000001</v>
      </c>
      <c r="H278" s="15">
        <v>0.93369999999999997</v>
      </c>
      <c r="I278" s="15">
        <v>1.0581111064131921</v>
      </c>
      <c r="J278" s="15">
        <f t="shared" si="40"/>
        <v>0.26011217236842532</v>
      </c>
      <c r="K278" s="15">
        <v>80.599999999999994</v>
      </c>
      <c r="L278" s="15">
        <v>78.055999999999997</v>
      </c>
      <c r="M278" s="15">
        <v>79.674999999999997</v>
      </c>
      <c r="N278" s="15">
        <v>72.902000000000001</v>
      </c>
      <c r="O278" s="15">
        <v>72.813000000000002</v>
      </c>
      <c r="P278" s="15">
        <v>75.988</v>
      </c>
      <c r="Q278" s="15">
        <v>72.597999999999999</v>
      </c>
      <c r="R278" s="15">
        <v>74.340999999999994</v>
      </c>
      <c r="S278" s="15">
        <f t="shared" si="42"/>
        <v>9.340999999999994</v>
      </c>
      <c r="T278" s="15">
        <v>79.5</v>
      </c>
      <c r="U278" s="15">
        <v>79.5</v>
      </c>
      <c r="V278" s="15">
        <v>79.5</v>
      </c>
      <c r="W278" s="15">
        <v>79.5</v>
      </c>
      <c r="X278" s="15">
        <v>79.5</v>
      </c>
      <c r="Y278" s="15">
        <v>79.5</v>
      </c>
      <c r="Z278" s="15">
        <v>79.5</v>
      </c>
      <c r="AA278" s="15">
        <v>79.5</v>
      </c>
      <c r="AB278" s="15">
        <v>42.201000000000001</v>
      </c>
      <c r="AC278" s="18">
        <f t="shared" si="43"/>
        <v>4.8843750000000005E-4</v>
      </c>
      <c r="AD278" s="18">
        <f t="shared" si="44"/>
        <v>253.20600000000002</v>
      </c>
      <c r="AE278" s="18">
        <f t="shared" si="45"/>
        <v>3816</v>
      </c>
      <c r="AF278" s="18">
        <f t="shared" si="46"/>
        <v>224736.91692631948</v>
      </c>
      <c r="AG278" s="18">
        <f t="shared" si="46"/>
        <v>995104.76151629537</v>
      </c>
    </row>
    <row r="279" spans="6:33" x14ac:dyDescent="0.35">
      <c r="F279" s="15">
        <f t="shared" si="41"/>
        <v>4.3461972602739731</v>
      </c>
      <c r="G279" s="15">
        <v>1586.3620000000001</v>
      </c>
      <c r="H279" s="15">
        <v>0.93389999999999995</v>
      </c>
      <c r="I279" s="15">
        <v>1.0621283294535329</v>
      </c>
      <c r="J279" s="15">
        <f t="shared" si="40"/>
        <v>0.26040412375731425</v>
      </c>
      <c r="K279" s="15">
        <v>80.561999999999998</v>
      </c>
      <c r="L279" s="15">
        <v>78.025000000000006</v>
      </c>
      <c r="M279" s="15">
        <v>79.64</v>
      </c>
      <c r="N279" s="15">
        <v>72.882000000000005</v>
      </c>
      <c r="O279" s="15">
        <v>72.793999999999997</v>
      </c>
      <c r="P279" s="15">
        <v>75.962000000000003</v>
      </c>
      <c r="Q279" s="15">
        <v>72.58</v>
      </c>
      <c r="R279" s="15">
        <v>74.319000000000003</v>
      </c>
      <c r="S279" s="15">
        <f t="shared" si="42"/>
        <v>9.3190000000000026</v>
      </c>
      <c r="T279" s="15">
        <v>79.5</v>
      </c>
      <c r="U279" s="15">
        <v>79.5</v>
      </c>
      <c r="V279" s="15">
        <v>79.5</v>
      </c>
      <c r="W279" s="15">
        <v>79.5</v>
      </c>
      <c r="X279" s="15">
        <v>79.5</v>
      </c>
      <c r="Y279" s="15">
        <v>79.5</v>
      </c>
      <c r="Z279" s="15">
        <v>79.5</v>
      </c>
      <c r="AA279" s="15">
        <v>79.5</v>
      </c>
      <c r="AB279" s="15">
        <v>42.040999999999997</v>
      </c>
      <c r="AC279" s="18">
        <f t="shared" si="43"/>
        <v>4.865856481481481E-4</v>
      </c>
      <c r="AD279" s="18">
        <f t="shared" si="44"/>
        <v>252.24599999999998</v>
      </c>
      <c r="AE279" s="18">
        <f t="shared" si="45"/>
        <v>3816</v>
      </c>
      <c r="AF279" s="18">
        <f t="shared" si="46"/>
        <v>224989.16292631949</v>
      </c>
      <c r="AG279" s="18">
        <f t="shared" si="46"/>
        <v>998920.76151629537</v>
      </c>
    </row>
    <row r="280" spans="6:33" x14ac:dyDescent="0.35">
      <c r="F280" s="15">
        <f t="shared" si="41"/>
        <v>4.3626356164383564</v>
      </c>
      <c r="G280" s="15">
        <v>1592.3620000000001</v>
      </c>
      <c r="H280" s="15">
        <v>0.93420000000000003</v>
      </c>
      <c r="I280" s="15">
        <v>1.0661455524938737</v>
      </c>
      <c r="J280" s="15">
        <f t="shared" si="40"/>
        <v>0.26069496403509201</v>
      </c>
      <c r="K280" s="15">
        <v>80.524000000000001</v>
      </c>
      <c r="L280" s="15">
        <v>77.994</v>
      </c>
      <c r="M280" s="15">
        <v>79.605000000000004</v>
      </c>
      <c r="N280" s="15">
        <v>72.861000000000004</v>
      </c>
      <c r="O280" s="15">
        <v>72.775000000000006</v>
      </c>
      <c r="P280" s="15">
        <v>75.936000000000007</v>
      </c>
      <c r="Q280" s="15">
        <v>72.563000000000002</v>
      </c>
      <c r="R280" s="15">
        <v>74.296999999999997</v>
      </c>
      <c r="S280" s="15">
        <f t="shared" si="42"/>
        <v>9.296999999999997</v>
      </c>
      <c r="T280" s="15">
        <v>79.5</v>
      </c>
      <c r="U280" s="15">
        <v>79.5</v>
      </c>
      <c r="V280" s="15">
        <v>79.5</v>
      </c>
      <c r="W280" s="15">
        <v>79.5</v>
      </c>
      <c r="X280" s="15">
        <v>79.5</v>
      </c>
      <c r="Y280" s="15">
        <v>79.5</v>
      </c>
      <c r="Z280" s="15">
        <v>79.5</v>
      </c>
      <c r="AA280" s="15">
        <v>79.5</v>
      </c>
      <c r="AB280" s="15">
        <v>41.881</v>
      </c>
      <c r="AC280" s="18">
        <f t="shared" si="43"/>
        <v>4.8473379629629631E-4</v>
      </c>
      <c r="AD280" s="18">
        <f t="shared" si="44"/>
        <v>251.28600000000003</v>
      </c>
      <c r="AE280" s="18">
        <f t="shared" si="45"/>
        <v>3816</v>
      </c>
      <c r="AF280" s="18">
        <f t="shared" ref="AF280:AG295" si="47">+AF279+AD280</f>
        <v>225240.44892631948</v>
      </c>
      <c r="AG280" s="18">
        <f t="shared" si="47"/>
        <v>1002736.7615162954</v>
      </c>
    </row>
    <row r="281" spans="6:33" x14ac:dyDescent="0.35">
      <c r="F281" s="15">
        <f t="shared" si="41"/>
        <v>4.3790739726027397</v>
      </c>
      <c r="G281" s="15">
        <v>1598.3620000000001</v>
      </c>
      <c r="H281" s="15">
        <v>0.93440000000000001</v>
      </c>
      <c r="I281" s="15">
        <v>1.0701627755342145</v>
      </c>
      <c r="J281" s="15">
        <f t="shared" si="40"/>
        <v>0.26098470709064753</v>
      </c>
      <c r="K281" s="15">
        <v>80.486000000000004</v>
      </c>
      <c r="L281" s="15">
        <v>77.962999999999994</v>
      </c>
      <c r="M281" s="15">
        <v>79.569999999999993</v>
      </c>
      <c r="N281" s="15">
        <v>72.840999999999994</v>
      </c>
      <c r="O281" s="15">
        <v>72.754999999999995</v>
      </c>
      <c r="P281" s="15">
        <v>75.91</v>
      </c>
      <c r="Q281" s="15">
        <v>72.546000000000006</v>
      </c>
      <c r="R281" s="15">
        <v>74.275999999999996</v>
      </c>
      <c r="S281" s="15">
        <f t="shared" si="42"/>
        <v>9.2759999999999962</v>
      </c>
      <c r="T281" s="15">
        <v>79.5</v>
      </c>
      <c r="U281" s="15">
        <v>79.5</v>
      </c>
      <c r="V281" s="15">
        <v>79.5</v>
      </c>
      <c r="W281" s="15">
        <v>79.5</v>
      </c>
      <c r="X281" s="15">
        <v>79.5</v>
      </c>
      <c r="Y281" s="15">
        <v>79.5</v>
      </c>
      <c r="Z281" s="15">
        <v>79.5</v>
      </c>
      <c r="AA281" s="15">
        <v>79.5</v>
      </c>
      <c r="AB281" s="15">
        <v>41.722999999999999</v>
      </c>
      <c r="AC281" s="18">
        <f t="shared" si="43"/>
        <v>4.8290509259259255E-4</v>
      </c>
      <c r="AD281" s="18">
        <f t="shared" si="44"/>
        <v>250.33799999999999</v>
      </c>
      <c r="AE281" s="18">
        <f t="shared" si="45"/>
        <v>3816</v>
      </c>
      <c r="AF281" s="18">
        <f t="shared" si="47"/>
        <v>225490.78692631947</v>
      </c>
      <c r="AG281" s="18">
        <f t="shared" si="47"/>
        <v>1006552.7615162954</v>
      </c>
    </row>
    <row r="282" spans="6:33" x14ac:dyDescent="0.35">
      <c r="F282" s="15">
        <f t="shared" si="41"/>
        <v>4.3955123287671238</v>
      </c>
      <c r="G282" s="15">
        <v>1604.3620000000001</v>
      </c>
      <c r="H282" s="15">
        <v>0.93469999999999998</v>
      </c>
      <c r="I282" s="15">
        <v>1.0741799985745555</v>
      </c>
      <c r="J282" s="15">
        <f t="shared" si="40"/>
        <v>0.26127335292398091</v>
      </c>
      <c r="K282" s="15">
        <v>80.448999999999998</v>
      </c>
      <c r="L282" s="15">
        <v>77.933000000000007</v>
      </c>
      <c r="M282" s="15">
        <v>79.536000000000001</v>
      </c>
      <c r="N282" s="15">
        <v>72.820999999999998</v>
      </c>
      <c r="O282" s="15">
        <v>72.736999999999995</v>
      </c>
      <c r="P282" s="15">
        <v>75.884</v>
      </c>
      <c r="Q282" s="15">
        <v>72.528999999999996</v>
      </c>
      <c r="R282" s="15">
        <v>74.254000000000005</v>
      </c>
      <c r="S282" s="15">
        <f t="shared" si="42"/>
        <v>9.2540000000000049</v>
      </c>
      <c r="T282" s="15">
        <v>79.5</v>
      </c>
      <c r="U282" s="15">
        <v>79.5</v>
      </c>
      <c r="V282" s="15">
        <v>79.5</v>
      </c>
      <c r="W282" s="15">
        <v>79.5</v>
      </c>
      <c r="X282" s="15">
        <v>79.5</v>
      </c>
      <c r="Y282" s="15">
        <v>79.5</v>
      </c>
      <c r="Z282" s="15">
        <v>79.5</v>
      </c>
      <c r="AA282" s="15">
        <v>79.5</v>
      </c>
      <c r="AB282" s="15">
        <v>41.564999999999998</v>
      </c>
      <c r="AC282" s="18">
        <f t="shared" si="43"/>
        <v>4.8107638888888885E-4</v>
      </c>
      <c r="AD282" s="18">
        <f t="shared" si="44"/>
        <v>249.38999999999996</v>
      </c>
      <c r="AE282" s="18">
        <f t="shared" si="45"/>
        <v>3816</v>
      </c>
      <c r="AF282" s="18">
        <f t="shared" si="47"/>
        <v>225740.17692631949</v>
      </c>
      <c r="AG282" s="18">
        <f t="shared" si="47"/>
        <v>1010368.7615162954</v>
      </c>
    </row>
    <row r="283" spans="6:33" x14ac:dyDescent="0.35">
      <c r="F283" s="15">
        <f t="shared" si="41"/>
        <v>4.4119506849315071</v>
      </c>
      <c r="G283" s="15">
        <v>1610.3620000000001</v>
      </c>
      <c r="H283" s="15">
        <v>0.93489999999999995</v>
      </c>
      <c r="I283" s="15">
        <v>1.0781972216148963</v>
      </c>
      <c r="J283" s="15">
        <f t="shared" si="40"/>
        <v>0.26156092236842532</v>
      </c>
      <c r="K283" s="15">
        <v>80.412000000000006</v>
      </c>
      <c r="L283" s="15">
        <v>77.902000000000001</v>
      </c>
      <c r="M283" s="15">
        <v>79.501999999999995</v>
      </c>
      <c r="N283" s="15">
        <v>72.801000000000002</v>
      </c>
      <c r="O283" s="15">
        <v>72.718000000000004</v>
      </c>
      <c r="P283" s="15">
        <v>75.858999999999995</v>
      </c>
      <c r="Q283" s="15">
        <v>72.512</v>
      </c>
      <c r="R283" s="15">
        <v>74.233000000000004</v>
      </c>
      <c r="S283" s="15">
        <f t="shared" si="42"/>
        <v>9.2330000000000041</v>
      </c>
      <c r="T283" s="15">
        <v>79.5</v>
      </c>
      <c r="U283" s="15">
        <v>79.5</v>
      </c>
      <c r="V283" s="15">
        <v>79.5</v>
      </c>
      <c r="W283" s="15">
        <v>79.5</v>
      </c>
      <c r="X283" s="15">
        <v>79.5</v>
      </c>
      <c r="Y283" s="15">
        <v>79.5</v>
      </c>
      <c r="Z283" s="15">
        <v>79.5</v>
      </c>
      <c r="AA283" s="15">
        <v>79.5</v>
      </c>
      <c r="AB283" s="15">
        <v>41.41</v>
      </c>
      <c r="AC283" s="18">
        <f t="shared" si="43"/>
        <v>4.7928240740740738E-4</v>
      </c>
      <c r="AD283" s="18">
        <f t="shared" si="44"/>
        <v>248.45999999999998</v>
      </c>
      <c r="AE283" s="18">
        <f t="shared" si="45"/>
        <v>3816</v>
      </c>
      <c r="AF283" s="18">
        <f t="shared" si="47"/>
        <v>225988.63692631948</v>
      </c>
      <c r="AG283" s="18">
        <f t="shared" si="47"/>
        <v>1014184.7615162954</v>
      </c>
    </row>
    <row r="284" spans="6:33" x14ac:dyDescent="0.35">
      <c r="F284" s="15">
        <f t="shared" si="41"/>
        <v>4.4283890410958904</v>
      </c>
      <c r="G284" s="15">
        <v>1616.3620000000001</v>
      </c>
      <c r="H284" s="15">
        <v>0.93510000000000004</v>
      </c>
      <c r="I284" s="15">
        <v>1.0822144446552371</v>
      </c>
      <c r="J284" s="15">
        <f t="shared" si="40"/>
        <v>0.26184741542398088</v>
      </c>
      <c r="K284" s="15">
        <v>80.376000000000005</v>
      </c>
      <c r="L284" s="15">
        <v>77.872</v>
      </c>
      <c r="M284" s="15">
        <v>79.468000000000004</v>
      </c>
      <c r="N284" s="15">
        <v>72.781999999999996</v>
      </c>
      <c r="O284" s="15">
        <v>72.698999999999998</v>
      </c>
      <c r="P284" s="15">
        <v>75.834000000000003</v>
      </c>
      <c r="Q284" s="15">
        <v>72.495000000000005</v>
      </c>
      <c r="R284" s="15">
        <v>74.212000000000003</v>
      </c>
      <c r="S284" s="15">
        <f t="shared" si="42"/>
        <v>9.2120000000000033</v>
      </c>
      <c r="T284" s="15">
        <v>79.5</v>
      </c>
      <c r="U284" s="15">
        <v>79.5</v>
      </c>
      <c r="V284" s="15">
        <v>79.5</v>
      </c>
      <c r="W284" s="15">
        <v>79.5</v>
      </c>
      <c r="X284" s="15">
        <v>79.5</v>
      </c>
      <c r="Y284" s="15">
        <v>79.5</v>
      </c>
      <c r="Z284" s="15">
        <v>79.5</v>
      </c>
      <c r="AA284" s="15">
        <v>79.5</v>
      </c>
      <c r="AB284" s="15">
        <v>41.255000000000003</v>
      </c>
      <c r="AC284" s="18">
        <f t="shared" si="43"/>
        <v>4.7748842592592596E-4</v>
      </c>
      <c r="AD284" s="18">
        <f t="shared" si="44"/>
        <v>247.53000000000003</v>
      </c>
      <c r="AE284" s="18">
        <f t="shared" si="45"/>
        <v>3816</v>
      </c>
      <c r="AF284" s="18">
        <f t="shared" si="47"/>
        <v>226236.16692631948</v>
      </c>
      <c r="AG284" s="18">
        <f t="shared" si="47"/>
        <v>1018000.7615162954</v>
      </c>
    </row>
    <row r="285" spans="6:33" x14ac:dyDescent="0.35">
      <c r="F285" s="15">
        <f t="shared" si="41"/>
        <v>4.4448273972602745</v>
      </c>
      <c r="G285" s="15">
        <v>1622.3620000000001</v>
      </c>
      <c r="H285" s="15">
        <v>0.93540000000000001</v>
      </c>
      <c r="I285" s="15">
        <v>1.0862316676955781</v>
      </c>
      <c r="J285" s="15">
        <f t="shared" si="40"/>
        <v>0.2621328459795364</v>
      </c>
      <c r="K285" s="15">
        <v>80.338999999999999</v>
      </c>
      <c r="L285" s="15">
        <v>77.841999999999999</v>
      </c>
      <c r="M285" s="15">
        <v>79.433999999999997</v>
      </c>
      <c r="N285" s="15">
        <v>72.762</v>
      </c>
      <c r="O285" s="15">
        <v>72.680999999999997</v>
      </c>
      <c r="P285" s="15">
        <v>75.808999999999997</v>
      </c>
      <c r="Q285" s="15">
        <v>72.477999999999994</v>
      </c>
      <c r="R285" s="15">
        <v>74.191000000000003</v>
      </c>
      <c r="S285" s="15">
        <f t="shared" si="42"/>
        <v>9.1910000000000025</v>
      </c>
      <c r="T285" s="15">
        <v>79.5</v>
      </c>
      <c r="U285" s="15">
        <v>79.5</v>
      </c>
      <c r="V285" s="15">
        <v>79.5</v>
      </c>
      <c r="W285" s="15">
        <v>79.5</v>
      </c>
      <c r="X285" s="15">
        <v>79.5</v>
      </c>
      <c r="Y285" s="15">
        <v>79.5</v>
      </c>
      <c r="Z285" s="15">
        <v>79.5</v>
      </c>
      <c r="AA285" s="15">
        <v>79.5</v>
      </c>
      <c r="AB285" s="15">
        <v>41.101999999999997</v>
      </c>
      <c r="AC285" s="18">
        <f t="shared" si="43"/>
        <v>4.7571759259259258E-4</v>
      </c>
      <c r="AD285" s="18">
        <f t="shared" si="44"/>
        <v>246.61199999999997</v>
      </c>
      <c r="AE285" s="18">
        <f t="shared" si="45"/>
        <v>3816</v>
      </c>
      <c r="AF285" s="18">
        <f t="shared" si="47"/>
        <v>226482.77892631947</v>
      </c>
      <c r="AG285" s="18">
        <f t="shared" si="47"/>
        <v>1021816.7615162954</v>
      </c>
    </row>
    <row r="286" spans="6:33" x14ac:dyDescent="0.35">
      <c r="F286" s="15">
        <f t="shared" si="41"/>
        <v>4.4612657534246578</v>
      </c>
      <c r="G286" s="15">
        <v>1628.3620000000001</v>
      </c>
      <c r="H286" s="15">
        <v>0.93559999999999999</v>
      </c>
      <c r="I286" s="15">
        <v>1.0902488907359189</v>
      </c>
      <c r="J286" s="15">
        <f t="shared" si="40"/>
        <v>0.26241721403509199</v>
      </c>
      <c r="K286" s="15">
        <v>80.302999999999997</v>
      </c>
      <c r="L286" s="15">
        <v>77.813000000000002</v>
      </c>
      <c r="M286" s="15">
        <v>79.400999999999996</v>
      </c>
      <c r="N286" s="15">
        <v>72.742999999999995</v>
      </c>
      <c r="O286" s="15">
        <v>72.662000000000006</v>
      </c>
      <c r="P286" s="15">
        <v>75.784000000000006</v>
      </c>
      <c r="Q286" s="15">
        <v>72.462000000000003</v>
      </c>
      <c r="R286" s="15">
        <v>74.17</v>
      </c>
      <c r="S286" s="15">
        <f t="shared" si="42"/>
        <v>9.1700000000000017</v>
      </c>
      <c r="T286" s="15">
        <v>79.5</v>
      </c>
      <c r="U286" s="15">
        <v>79.5</v>
      </c>
      <c r="V286" s="15">
        <v>79.5</v>
      </c>
      <c r="W286" s="15">
        <v>79.5</v>
      </c>
      <c r="X286" s="15">
        <v>79.5</v>
      </c>
      <c r="Y286" s="15">
        <v>79.5</v>
      </c>
      <c r="Z286" s="15">
        <v>79.5</v>
      </c>
      <c r="AA286" s="15">
        <v>79.5</v>
      </c>
      <c r="AB286" s="15">
        <v>40.948999999999998</v>
      </c>
      <c r="AC286" s="18">
        <f t="shared" si="43"/>
        <v>4.7394675925925924E-4</v>
      </c>
      <c r="AD286" s="18">
        <f t="shared" si="44"/>
        <v>245.69399999999999</v>
      </c>
      <c r="AE286" s="18">
        <f t="shared" si="45"/>
        <v>3816</v>
      </c>
      <c r="AF286" s="18">
        <f t="shared" si="47"/>
        <v>226728.47292631946</v>
      </c>
      <c r="AG286" s="18">
        <f t="shared" si="47"/>
        <v>1025632.7615162954</v>
      </c>
    </row>
    <row r="287" spans="6:33" x14ac:dyDescent="0.35">
      <c r="F287" s="15">
        <f t="shared" si="41"/>
        <v>4.4777041095890411</v>
      </c>
      <c r="G287" s="15">
        <v>1634.3620000000001</v>
      </c>
      <c r="H287" s="15">
        <v>0.93589999999999995</v>
      </c>
      <c r="I287" s="15">
        <v>1.0942661137762597</v>
      </c>
      <c r="J287" s="15">
        <f t="shared" si="40"/>
        <v>0.26270053347953642</v>
      </c>
      <c r="K287" s="15">
        <v>80.266999999999996</v>
      </c>
      <c r="L287" s="15">
        <v>77.783000000000001</v>
      </c>
      <c r="M287" s="15">
        <v>79.367000000000004</v>
      </c>
      <c r="N287" s="15">
        <v>72.722999999999999</v>
      </c>
      <c r="O287" s="15">
        <v>72.644000000000005</v>
      </c>
      <c r="P287" s="15">
        <v>75.760000000000005</v>
      </c>
      <c r="Q287" s="15">
        <v>72.444999999999993</v>
      </c>
      <c r="R287" s="15">
        <v>74.149000000000001</v>
      </c>
      <c r="S287" s="15">
        <f t="shared" si="42"/>
        <v>9.1490000000000009</v>
      </c>
      <c r="T287" s="15">
        <v>79.5</v>
      </c>
      <c r="U287" s="15">
        <v>79.5</v>
      </c>
      <c r="V287" s="15">
        <v>79.5</v>
      </c>
      <c r="W287" s="15">
        <v>79.5</v>
      </c>
      <c r="X287" s="15">
        <v>79.5</v>
      </c>
      <c r="Y287" s="15">
        <v>79.5</v>
      </c>
      <c r="Z287" s="15">
        <v>79.5</v>
      </c>
      <c r="AA287" s="15">
        <v>79.5</v>
      </c>
      <c r="AB287" s="15">
        <v>40.798000000000002</v>
      </c>
      <c r="AC287" s="18">
        <f t="shared" si="43"/>
        <v>4.721990740740741E-4</v>
      </c>
      <c r="AD287" s="18">
        <f t="shared" si="44"/>
        <v>244.78800000000001</v>
      </c>
      <c r="AE287" s="18">
        <f t="shared" si="45"/>
        <v>3816</v>
      </c>
      <c r="AF287" s="18">
        <f t="shared" si="47"/>
        <v>226973.26092631946</v>
      </c>
      <c r="AG287" s="18">
        <f t="shared" si="47"/>
        <v>1029448.7615162954</v>
      </c>
    </row>
    <row r="288" spans="6:33" x14ac:dyDescent="0.35">
      <c r="F288" s="15">
        <f t="shared" si="41"/>
        <v>4.4941424657534252</v>
      </c>
      <c r="G288" s="15">
        <v>1640.3620000000001</v>
      </c>
      <c r="H288" s="15">
        <v>0.93610000000000004</v>
      </c>
      <c r="I288" s="15">
        <v>1.0982833368166007</v>
      </c>
      <c r="J288" s="15">
        <f t="shared" si="40"/>
        <v>0.26298280431286974</v>
      </c>
      <c r="K288" s="15">
        <v>80.230999999999995</v>
      </c>
      <c r="L288" s="15">
        <v>77.754000000000005</v>
      </c>
      <c r="M288" s="15">
        <v>79.334000000000003</v>
      </c>
      <c r="N288" s="15">
        <v>72.703999999999994</v>
      </c>
      <c r="O288" s="15">
        <v>72.626000000000005</v>
      </c>
      <c r="P288" s="15">
        <v>75.734999999999999</v>
      </c>
      <c r="Q288" s="15">
        <v>72.429000000000002</v>
      </c>
      <c r="R288" s="15">
        <v>74.128</v>
      </c>
      <c r="S288" s="15">
        <f t="shared" si="42"/>
        <v>9.1280000000000001</v>
      </c>
      <c r="T288" s="15">
        <v>79.5</v>
      </c>
      <c r="U288" s="15">
        <v>79.5</v>
      </c>
      <c r="V288" s="15">
        <v>79.5</v>
      </c>
      <c r="W288" s="15">
        <v>79.5</v>
      </c>
      <c r="X288" s="15">
        <v>79.5</v>
      </c>
      <c r="Y288" s="15">
        <v>79.5</v>
      </c>
      <c r="Z288" s="15">
        <v>79.5</v>
      </c>
      <c r="AA288" s="15">
        <v>79.5</v>
      </c>
      <c r="AB288" s="15">
        <v>40.646999999999998</v>
      </c>
      <c r="AC288" s="18">
        <f t="shared" si="43"/>
        <v>4.7045138888888885E-4</v>
      </c>
      <c r="AD288" s="18">
        <f t="shared" si="44"/>
        <v>243.88200000000001</v>
      </c>
      <c r="AE288" s="18">
        <f t="shared" si="45"/>
        <v>3816</v>
      </c>
      <c r="AF288" s="18">
        <f t="shared" si="47"/>
        <v>227217.14292631947</v>
      </c>
      <c r="AG288" s="18">
        <f t="shared" si="47"/>
        <v>1033264.7615162954</v>
      </c>
    </row>
    <row r="289" spans="6:33" x14ac:dyDescent="0.35">
      <c r="F289" s="15">
        <f t="shared" si="41"/>
        <v>4.5105808219178085</v>
      </c>
      <c r="G289" s="15">
        <v>1646.3620000000001</v>
      </c>
      <c r="H289" s="15">
        <v>0.93630000000000002</v>
      </c>
      <c r="I289" s="15">
        <v>1.1023005598569415</v>
      </c>
      <c r="J289" s="15">
        <f t="shared" si="40"/>
        <v>0.26326404042398088</v>
      </c>
      <c r="K289" s="15">
        <v>80.195999999999998</v>
      </c>
      <c r="L289" s="15">
        <v>77.724999999999994</v>
      </c>
      <c r="M289" s="15">
        <v>79.301000000000002</v>
      </c>
      <c r="N289" s="15">
        <v>72.685000000000002</v>
      </c>
      <c r="O289" s="15">
        <v>72.606999999999999</v>
      </c>
      <c r="P289" s="15">
        <v>75.710999999999999</v>
      </c>
      <c r="Q289" s="15">
        <v>72.412999999999997</v>
      </c>
      <c r="R289" s="15">
        <v>74.108000000000004</v>
      </c>
      <c r="S289" s="15">
        <f t="shared" si="42"/>
        <v>9.1080000000000041</v>
      </c>
      <c r="T289" s="15">
        <v>79.5</v>
      </c>
      <c r="U289" s="15">
        <v>79.5</v>
      </c>
      <c r="V289" s="15">
        <v>79.5</v>
      </c>
      <c r="W289" s="15">
        <v>79.5</v>
      </c>
      <c r="X289" s="15">
        <v>79.5</v>
      </c>
      <c r="Y289" s="15">
        <v>79.5</v>
      </c>
      <c r="Z289" s="15">
        <v>79.5</v>
      </c>
      <c r="AA289" s="15">
        <v>79.5</v>
      </c>
      <c r="AB289" s="15">
        <v>40.497999999999998</v>
      </c>
      <c r="AC289" s="18">
        <f t="shared" si="43"/>
        <v>4.6872685185185185E-4</v>
      </c>
      <c r="AD289" s="18">
        <f t="shared" si="44"/>
        <v>242.988</v>
      </c>
      <c r="AE289" s="18">
        <f t="shared" si="45"/>
        <v>3816</v>
      </c>
      <c r="AF289" s="18">
        <f t="shared" si="47"/>
        <v>227460.13092631949</v>
      </c>
      <c r="AG289" s="18">
        <f t="shared" si="47"/>
        <v>1037080.7615162954</v>
      </c>
    </row>
    <row r="290" spans="6:33" x14ac:dyDescent="0.35">
      <c r="F290" s="15">
        <f t="shared" si="41"/>
        <v>4.5270191780821918</v>
      </c>
      <c r="G290" s="15">
        <v>1652.3620000000001</v>
      </c>
      <c r="H290" s="15">
        <v>0.93659999999999999</v>
      </c>
      <c r="I290" s="15">
        <v>1.1063177828972821</v>
      </c>
      <c r="J290" s="15">
        <f t="shared" si="40"/>
        <v>0.26354424875731425</v>
      </c>
      <c r="K290" s="15">
        <v>80.16</v>
      </c>
      <c r="L290" s="15">
        <v>77.695999999999998</v>
      </c>
      <c r="M290" s="15">
        <v>79.269000000000005</v>
      </c>
      <c r="N290" s="15">
        <v>72.665999999999997</v>
      </c>
      <c r="O290" s="15">
        <v>72.59</v>
      </c>
      <c r="P290" s="15">
        <v>75.686999999999998</v>
      </c>
      <c r="Q290" s="15">
        <v>72.396000000000001</v>
      </c>
      <c r="R290" s="15">
        <v>74.087000000000003</v>
      </c>
      <c r="S290" s="15">
        <f t="shared" si="42"/>
        <v>9.0870000000000033</v>
      </c>
      <c r="T290" s="15">
        <v>79.5</v>
      </c>
      <c r="U290" s="15">
        <v>79.5</v>
      </c>
      <c r="V290" s="15">
        <v>79.5</v>
      </c>
      <c r="W290" s="15">
        <v>79.5</v>
      </c>
      <c r="X290" s="15">
        <v>79.5</v>
      </c>
      <c r="Y290" s="15">
        <v>79.5</v>
      </c>
      <c r="Z290" s="15">
        <v>79.5</v>
      </c>
      <c r="AA290" s="15">
        <v>79.5</v>
      </c>
      <c r="AB290" s="15">
        <v>40.35</v>
      </c>
      <c r="AC290" s="18">
        <f t="shared" si="43"/>
        <v>4.6701388888888888E-4</v>
      </c>
      <c r="AD290" s="18">
        <f t="shared" si="44"/>
        <v>242.10000000000002</v>
      </c>
      <c r="AE290" s="18">
        <f t="shared" si="45"/>
        <v>3816</v>
      </c>
      <c r="AF290" s="18">
        <f t="shared" si="47"/>
        <v>227702.23092631949</v>
      </c>
      <c r="AG290" s="18">
        <f t="shared" si="47"/>
        <v>1040896.7615162954</v>
      </c>
    </row>
    <row r="291" spans="6:33" x14ac:dyDescent="0.35">
      <c r="F291" s="15">
        <f t="shared" si="41"/>
        <v>4.5434575342465759</v>
      </c>
      <c r="G291" s="15">
        <v>1658.3620000000001</v>
      </c>
      <c r="H291" s="15">
        <v>0.93679999999999997</v>
      </c>
      <c r="I291" s="15">
        <v>1.1103350059376231</v>
      </c>
      <c r="J291" s="15">
        <f t="shared" si="40"/>
        <v>0.26382343625731419</v>
      </c>
      <c r="K291" s="15">
        <v>80.125</v>
      </c>
      <c r="L291" s="15">
        <v>77.667000000000002</v>
      </c>
      <c r="M291" s="15">
        <v>79.236000000000004</v>
      </c>
      <c r="N291" s="15">
        <v>72.647000000000006</v>
      </c>
      <c r="O291" s="15">
        <v>72.572000000000003</v>
      </c>
      <c r="P291" s="15">
        <v>75.662999999999997</v>
      </c>
      <c r="Q291" s="15">
        <v>72.38</v>
      </c>
      <c r="R291" s="15">
        <v>74.066999999999993</v>
      </c>
      <c r="S291" s="15">
        <f t="shared" si="42"/>
        <v>9.0669999999999931</v>
      </c>
      <c r="T291" s="15">
        <v>79.5</v>
      </c>
      <c r="U291" s="15">
        <v>79.5</v>
      </c>
      <c r="V291" s="15">
        <v>79.5</v>
      </c>
      <c r="W291" s="15">
        <v>79.5</v>
      </c>
      <c r="X291" s="15">
        <v>79.5</v>
      </c>
      <c r="Y291" s="15">
        <v>79.5</v>
      </c>
      <c r="Z291" s="15">
        <v>79.5</v>
      </c>
      <c r="AA291" s="15">
        <v>79.5</v>
      </c>
      <c r="AB291" s="15">
        <v>40.203000000000003</v>
      </c>
      <c r="AC291" s="18">
        <f t="shared" si="43"/>
        <v>4.6531250000000001E-4</v>
      </c>
      <c r="AD291" s="18">
        <f t="shared" si="44"/>
        <v>241.21800000000002</v>
      </c>
      <c r="AE291" s="18">
        <f t="shared" si="45"/>
        <v>3816</v>
      </c>
      <c r="AF291" s="18">
        <f t="shared" si="47"/>
        <v>227943.44892631948</v>
      </c>
      <c r="AG291" s="18">
        <f t="shared" si="47"/>
        <v>1044712.7615162954</v>
      </c>
    </row>
    <row r="292" spans="6:33" x14ac:dyDescent="0.35">
      <c r="F292" s="15">
        <f t="shared" si="41"/>
        <v>4.5598958904109592</v>
      </c>
      <c r="G292" s="15">
        <v>1664.3620000000001</v>
      </c>
      <c r="H292" s="15">
        <v>0.93700000000000006</v>
      </c>
      <c r="I292" s="15">
        <v>1.1143522289779639</v>
      </c>
      <c r="J292" s="15">
        <f t="shared" si="40"/>
        <v>0.26410161681286975</v>
      </c>
      <c r="K292" s="15">
        <v>80.09</v>
      </c>
      <c r="L292" s="15">
        <v>77.638999999999996</v>
      </c>
      <c r="M292" s="15">
        <v>79.203999999999994</v>
      </c>
      <c r="N292" s="15">
        <v>72.628</v>
      </c>
      <c r="O292" s="15">
        <v>72.554000000000002</v>
      </c>
      <c r="P292" s="15">
        <v>75.638999999999996</v>
      </c>
      <c r="Q292" s="15">
        <v>72.364000000000004</v>
      </c>
      <c r="R292" s="15">
        <v>74.046999999999997</v>
      </c>
      <c r="S292" s="15">
        <f t="shared" si="42"/>
        <v>9.046999999999997</v>
      </c>
      <c r="T292" s="15">
        <v>79.5</v>
      </c>
      <c r="U292" s="15">
        <v>79.5</v>
      </c>
      <c r="V292" s="15">
        <v>79.5</v>
      </c>
      <c r="W292" s="15">
        <v>79.5</v>
      </c>
      <c r="X292" s="15">
        <v>79.5</v>
      </c>
      <c r="Y292" s="15">
        <v>79.5</v>
      </c>
      <c r="Z292" s="15">
        <v>79.5</v>
      </c>
      <c r="AA292" s="15">
        <v>79.5</v>
      </c>
      <c r="AB292" s="15">
        <v>40.058</v>
      </c>
      <c r="AC292" s="18">
        <f t="shared" si="43"/>
        <v>4.6363425925925928E-4</v>
      </c>
      <c r="AD292" s="18">
        <f t="shared" si="44"/>
        <v>240.34800000000001</v>
      </c>
      <c r="AE292" s="18">
        <f t="shared" si="45"/>
        <v>3816</v>
      </c>
      <c r="AF292" s="18">
        <f t="shared" si="47"/>
        <v>228183.79692631948</v>
      </c>
      <c r="AG292" s="18">
        <f t="shared" si="47"/>
        <v>1048528.7615162954</v>
      </c>
    </row>
    <row r="293" spans="6:33" x14ac:dyDescent="0.35">
      <c r="F293" s="15">
        <f t="shared" si="41"/>
        <v>4.5763342465753425</v>
      </c>
      <c r="G293" s="15">
        <v>1670.3620000000001</v>
      </c>
      <c r="H293" s="15">
        <v>0.93720000000000003</v>
      </c>
      <c r="I293" s="15">
        <v>1.1183694520183047</v>
      </c>
      <c r="J293" s="15">
        <f t="shared" si="40"/>
        <v>0.26437879042398088</v>
      </c>
      <c r="K293" s="15">
        <v>80.055999999999997</v>
      </c>
      <c r="L293" s="15">
        <v>77.611000000000004</v>
      </c>
      <c r="M293" s="15">
        <v>79.171999999999997</v>
      </c>
      <c r="N293" s="15">
        <v>72.61</v>
      </c>
      <c r="O293" s="15">
        <v>72.536000000000001</v>
      </c>
      <c r="P293" s="15">
        <v>75.614999999999995</v>
      </c>
      <c r="Q293" s="15">
        <v>72.347999999999999</v>
      </c>
      <c r="R293" s="15">
        <v>74.027000000000001</v>
      </c>
      <c r="S293" s="15">
        <f t="shared" si="42"/>
        <v>9.027000000000001</v>
      </c>
      <c r="T293" s="15">
        <v>79.5</v>
      </c>
      <c r="U293" s="15">
        <v>79.5</v>
      </c>
      <c r="V293" s="15">
        <v>79.5</v>
      </c>
      <c r="W293" s="15">
        <v>79.5</v>
      </c>
      <c r="X293" s="15">
        <v>79.5</v>
      </c>
      <c r="Y293" s="15">
        <v>79.5</v>
      </c>
      <c r="Z293" s="15">
        <v>79.5</v>
      </c>
      <c r="AA293" s="15">
        <v>79.5</v>
      </c>
      <c r="AB293" s="15">
        <v>39.912999999999997</v>
      </c>
      <c r="AC293" s="18">
        <f t="shared" si="43"/>
        <v>4.619560185185185E-4</v>
      </c>
      <c r="AD293" s="18">
        <f t="shared" si="44"/>
        <v>239.47800000000001</v>
      </c>
      <c r="AE293" s="18">
        <f t="shared" si="45"/>
        <v>3816</v>
      </c>
      <c r="AF293" s="18">
        <f t="shared" si="47"/>
        <v>228423.27492631949</v>
      </c>
      <c r="AG293" s="18">
        <f t="shared" si="47"/>
        <v>1052344.7615162954</v>
      </c>
    </row>
    <row r="294" spans="6:33" x14ac:dyDescent="0.35">
      <c r="F294" s="15">
        <f t="shared" si="41"/>
        <v>4.5927726027397267</v>
      </c>
      <c r="G294" s="15">
        <v>1676.3620000000001</v>
      </c>
      <c r="H294" s="15">
        <v>0.9375</v>
      </c>
      <c r="I294" s="15">
        <v>1.1223866750586458</v>
      </c>
      <c r="J294" s="15">
        <f t="shared" si="40"/>
        <v>0.26465496403509198</v>
      </c>
      <c r="K294" s="15">
        <v>80.021000000000001</v>
      </c>
      <c r="L294" s="15">
        <v>77.582999999999998</v>
      </c>
      <c r="M294" s="15">
        <v>79.14</v>
      </c>
      <c r="N294" s="15">
        <v>72.590999999999994</v>
      </c>
      <c r="O294" s="15">
        <v>72.519000000000005</v>
      </c>
      <c r="P294" s="15">
        <v>75.591999999999999</v>
      </c>
      <c r="Q294" s="15">
        <v>72.332999999999998</v>
      </c>
      <c r="R294" s="15">
        <v>74.007000000000005</v>
      </c>
      <c r="S294" s="15">
        <f t="shared" si="42"/>
        <v>9.007000000000005</v>
      </c>
      <c r="T294" s="15">
        <v>79.5</v>
      </c>
      <c r="U294" s="15">
        <v>79.5</v>
      </c>
      <c r="V294" s="15">
        <v>79.5</v>
      </c>
      <c r="W294" s="15">
        <v>79.5</v>
      </c>
      <c r="X294" s="15">
        <v>79.5</v>
      </c>
      <c r="Y294" s="15">
        <v>79.5</v>
      </c>
      <c r="Z294" s="15">
        <v>79.5</v>
      </c>
      <c r="AA294" s="15">
        <v>79.5</v>
      </c>
      <c r="AB294" s="15">
        <v>39.768999999999998</v>
      </c>
      <c r="AC294" s="18">
        <f t="shared" si="43"/>
        <v>4.6028935185185181E-4</v>
      </c>
      <c r="AD294" s="18">
        <f t="shared" si="44"/>
        <v>238.61399999999995</v>
      </c>
      <c r="AE294" s="18">
        <f t="shared" si="45"/>
        <v>3816</v>
      </c>
      <c r="AF294" s="18">
        <f t="shared" si="47"/>
        <v>228661.88892631949</v>
      </c>
      <c r="AG294" s="18">
        <f t="shared" si="47"/>
        <v>1056160.7615162954</v>
      </c>
    </row>
    <row r="295" spans="6:33" x14ac:dyDescent="0.35">
      <c r="F295" s="15">
        <f t="shared" si="41"/>
        <v>4.6092109589041099</v>
      </c>
      <c r="G295" s="15">
        <v>1682.3620000000001</v>
      </c>
      <c r="H295" s="15">
        <v>0.93769999999999998</v>
      </c>
      <c r="I295" s="15">
        <v>1.1264038980989866</v>
      </c>
      <c r="J295" s="15">
        <f t="shared" si="40"/>
        <v>0.26493015153509197</v>
      </c>
      <c r="K295" s="15">
        <v>79.986999999999995</v>
      </c>
      <c r="L295" s="15">
        <v>77.555000000000007</v>
      </c>
      <c r="M295" s="15">
        <v>79.108000000000004</v>
      </c>
      <c r="N295" s="15">
        <v>72.572999999999993</v>
      </c>
      <c r="O295" s="15">
        <v>72.501000000000005</v>
      </c>
      <c r="P295" s="15">
        <v>75.567999999999998</v>
      </c>
      <c r="Q295" s="15">
        <v>72.316999999999993</v>
      </c>
      <c r="R295" s="15">
        <v>73.986999999999995</v>
      </c>
      <c r="S295" s="15">
        <f t="shared" si="42"/>
        <v>8.9869999999999948</v>
      </c>
      <c r="T295" s="15">
        <v>79.5</v>
      </c>
      <c r="U295" s="15">
        <v>79.5</v>
      </c>
      <c r="V295" s="15">
        <v>79.5</v>
      </c>
      <c r="W295" s="15">
        <v>79.5</v>
      </c>
      <c r="X295" s="15">
        <v>79.5</v>
      </c>
      <c r="Y295" s="15">
        <v>79.5</v>
      </c>
      <c r="Z295" s="15">
        <v>79.5</v>
      </c>
      <c r="AA295" s="15">
        <v>79.5</v>
      </c>
      <c r="AB295" s="15">
        <v>39.627000000000002</v>
      </c>
      <c r="AC295" s="18">
        <f t="shared" si="43"/>
        <v>4.5864583333333337E-4</v>
      </c>
      <c r="AD295" s="18">
        <f t="shared" si="44"/>
        <v>237.762</v>
      </c>
      <c r="AE295" s="18">
        <f t="shared" si="45"/>
        <v>3816</v>
      </c>
      <c r="AF295" s="18">
        <f t="shared" si="47"/>
        <v>228899.65092631947</v>
      </c>
      <c r="AG295" s="18">
        <f t="shared" si="47"/>
        <v>1059976.7615162954</v>
      </c>
    </row>
    <row r="296" spans="6:33" x14ac:dyDescent="0.35">
      <c r="F296" s="15">
        <f t="shared" si="41"/>
        <v>4.6256493150684932</v>
      </c>
      <c r="G296" s="15">
        <v>1688.3620000000001</v>
      </c>
      <c r="H296" s="15">
        <v>0.93789999999999996</v>
      </c>
      <c r="I296" s="15">
        <v>1.1304211211393274</v>
      </c>
      <c r="J296" s="15">
        <f t="shared" si="40"/>
        <v>0.26520435986842533</v>
      </c>
      <c r="K296" s="15">
        <v>79.953000000000003</v>
      </c>
      <c r="L296" s="15">
        <v>77.527000000000001</v>
      </c>
      <c r="M296" s="15">
        <v>79.076999999999998</v>
      </c>
      <c r="N296" s="15">
        <v>72.555000000000007</v>
      </c>
      <c r="O296" s="15">
        <v>72.483999999999995</v>
      </c>
      <c r="P296" s="15">
        <v>75.545000000000002</v>
      </c>
      <c r="Q296" s="15">
        <v>72.301000000000002</v>
      </c>
      <c r="R296" s="15">
        <v>73.968000000000004</v>
      </c>
      <c r="S296" s="15">
        <f t="shared" si="42"/>
        <v>8.9680000000000035</v>
      </c>
      <c r="T296" s="15">
        <v>79.5</v>
      </c>
      <c r="U296" s="15">
        <v>79.5</v>
      </c>
      <c r="V296" s="15">
        <v>79.5</v>
      </c>
      <c r="W296" s="15">
        <v>79.5</v>
      </c>
      <c r="X296" s="15">
        <v>79.5</v>
      </c>
      <c r="Y296" s="15">
        <v>79.5</v>
      </c>
      <c r="Z296" s="15">
        <v>79.5</v>
      </c>
      <c r="AA296" s="15">
        <v>79.5</v>
      </c>
      <c r="AB296" s="15">
        <v>39.485999999999997</v>
      </c>
      <c r="AC296" s="18">
        <f t="shared" si="43"/>
        <v>4.5701388888888886E-4</v>
      </c>
      <c r="AD296" s="18">
        <f t="shared" si="44"/>
        <v>236.916</v>
      </c>
      <c r="AE296" s="18">
        <f t="shared" si="45"/>
        <v>3816</v>
      </c>
      <c r="AF296" s="18">
        <f t="shared" ref="AF296:AG311" si="48">+AF295+AD296</f>
        <v>229136.56692631947</v>
      </c>
      <c r="AG296" s="18">
        <f t="shared" si="48"/>
        <v>1063792.7615162954</v>
      </c>
    </row>
    <row r="297" spans="6:33" x14ac:dyDescent="0.35">
      <c r="F297" s="15">
        <f t="shared" si="41"/>
        <v>4.6420876712328774</v>
      </c>
      <c r="G297" s="15">
        <v>1694.3620000000001</v>
      </c>
      <c r="H297" s="15">
        <v>0.93810000000000004</v>
      </c>
      <c r="I297" s="15">
        <v>1.1344383441796684</v>
      </c>
      <c r="J297" s="15">
        <f t="shared" si="40"/>
        <v>0.265477589035092</v>
      </c>
      <c r="K297" s="15">
        <v>79.918999999999997</v>
      </c>
      <c r="L297" s="15">
        <v>77.5</v>
      </c>
      <c r="M297" s="15">
        <v>79.046000000000006</v>
      </c>
      <c r="N297" s="15">
        <v>72.537000000000006</v>
      </c>
      <c r="O297" s="15">
        <v>72.466999999999999</v>
      </c>
      <c r="P297" s="15">
        <v>75.522000000000006</v>
      </c>
      <c r="Q297" s="15">
        <v>72.286000000000001</v>
      </c>
      <c r="R297" s="15">
        <v>73.947999999999993</v>
      </c>
      <c r="S297" s="15">
        <f t="shared" si="42"/>
        <v>8.9479999999999933</v>
      </c>
      <c r="T297" s="15">
        <v>79.5</v>
      </c>
      <c r="U297" s="15">
        <v>79.5</v>
      </c>
      <c r="V297" s="15">
        <v>79.5</v>
      </c>
      <c r="W297" s="15">
        <v>79.5</v>
      </c>
      <c r="X297" s="15">
        <v>79.5</v>
      </c>
      <c r="Y297" s="15">
        <v>79.5</v>
      </c>
      <c r="Z297" s="15">
        <v>79.5</v>
      </c>
      <c r="AA297" s="15">
        <v>79.5</v>
      </c>
      <c r="AB297" s="15">
        <v>39.344999999999999</v>
      </c>
      <c r="AC297" s="18">
        <f t="shared" si="43"/>
        <v>4.5538194444444445E-4</v>
      </c>
      <c r="AD297" s="18">
        <f t="shared" si="44"/>
        <v>236.07</v>
      </c>
      <c r="AE297" s="18">
        <f t="shared" si="45"/>
        <v>3816</v>
      </c>
      <c r="AF297" s="18">
        <f t="shared" si="48"/>
        <v>229372.63692631948</v>
      </c>
      <c r="AG297" s="18">
        <f t="shared" si="48"/>
        <v>1067608.7615162954</v>
      </c>
    </row>
    <row r="298" spans="6:33" x14ac:dyDescent="0.35">
      <c r="F298" s="15">
        <f t="shared" si="41"/>
        <v>4.6585260273972606</v>
      </c>
      <c r="G298" s="15">
        <v>1700.3620000000001</v>
      </c>
      <c r="H298" s="15">
        <v>0.93840000000000001</v>
      </c>
      <c r="I298" s="15">
        <v>1.1384555672200092</v>
      </c>
      <c r="J298" s="15">
        <f t="shared" si="40"/>
        <v>0.2657498529239809</v>
      </c>
      <c r="K298" s="15">
        <v>79.885999999999996</v>
      </c>
      <c r="L298" s="15">
        <v>77.472999999999999</v>
      </c>
      <c r="M298" s="15">
        <v>79.015000000000001</v>
      </c>
      <c r="N298" s="15">
        <v>72.519000000000005</v>
      </c>
      <c r="O298" s="15">
        <v>72.45</v>
      </c>
      <c r="P298" s="15">
        <v>75.498999999999995</v>
      </c>
      <c r="Q298" s="15">
        <v>72.271000000000001</v>
      </c>
      <c r="R298" s="15">
        <v>73.929000000000002</v>
      </c>
      <c r="S298" s="15">
        <f t="shared" si="42"/>
        <v>8.929000000000002</v>
      </c>
      <c r="T298" s="15">
        <v>79.5</v>
      </c>
      <c r="U298" s="15">
        <v>79.5</v>
      </c>
      <c r="V298" s="15">
        <v>79.5</v>
      </c>
      <c r="W298" s="15">
        <v>79.5</v>
      </c>
      <c r="X298" s="15">
        <v>79.5</v>
      </c>
      <c r="Y298" s="15">
        <v>79.5</v>
      </c>
      <c r="Z298" s="15">
        <v>79.5</v>
      </c>
      <c r="AA298" s="15">
        <v>79.5</v>
      </c>
      <c r="AB298" s="15">
        <v>39.206000000000003</v>
      </c>
      <c r="AC298" s="18">
        <f t="shared" si="43"/>
        <v>4.5377314814814819E-4</v>
      </c>
      <c r="AD298" s="18">
        <f t="shared" si="44"/>
        <v>235.23600000000002</v>
      </c>
      <c r="AE298" s="18">
        <f t="shared" si="45"/>
        <v>3816</v>
      </c>
      <c r="AF298" s="18">
        <f t="shared" si="48"/>
        <v>229607.87292631948</v>
      </c>
      <c r="AG298" s="18">
        <f t="shared" si="48"/>
        <v>1071424.7615162954</v>
      </c>
    </row>
    <row r="299" spans="6:33" x14ac:dyDescent="0.35">
      <c r="F299" s="15">
        <f t="shared" si="41"/>
        <v>4.6749643835616439</v>
      </c>
      <c r="G299" s="15">
        <v>1706.3620000000001</v>
      </c>
      <c r="H299" s="15">
        <v>0.93859999999999999</v>
      </c>
      <c r="I299" s="15">
        <v>1.14247279026035</v>
      </c>
      <c r="J299" s="15">
        <f t="shared" si="40"/>
        <v>0.26602115847953645</v>
      </c>
      <c r="K299" s="15">
        <v>79.852999999999994</v>
      </c>
      <c r="L299" s="15">
        <v>77.445999999999998</v>
      </c>
      <c r="M299" s="15">
        <v>78.983999999999995</v>
      </c>
      <c r="N299" s="15">
        <v>72.501000000000005</v>
      </c>
      <c r="O299" s="15">
        <v>72.433000000000007</v>
      </c>
      <c r="P299" s="15">
        <v>75.475999999999999</v>
      </c>
      <c r="Q299" s="15">
        <v>72.254999999999995</v>
      </c>
      <c r="R299" s="15">
        <v>73.91</v>
      </c>
      <c r="S299" s="15">
        <f t="shared" si="42"/>
        <v>8.9099999999999966</v>
      </c>
      <c r="T299" s="15">
        <v>79.5</v>
      </c>
      <c r="U299" s="15">
        <v>79.5</v>
      </c>
      <c r="V299" s="15">
        <v>79.5</v>
      </c>
      <c r="W299" s="15">
        <v>79.5</v>
      </c>
      <c r="X299" s="15">
        <v>79.5</v>
      </c>
      <c r="Y299" s="15">
        <v>79.5</v>
      </c>
      <c r="Z299" s="15">
        <v>79.5</v>
      </c>
      <c r="AA299" s="15">
        <v>79.5</v>
      </c>
      <c r="AB299" s="15">
        <v>39.067999999999998</v>
      </c>
      <c r="AC299" s="18">
        <f t="shared" si="43"/>
        <v>4.5217592592592591E-4</v>
      </c>
      <c r="AD299" s="18">
        <f t="shared" si="44"/>
        <v>234.40799999999999</v>
      </c>
      <c r="AE299" s="18">
        <f t="shared" si="45"/>
        <v>3816</v>
      </c>
      <c r="AF299" s="18">
        <f t="shared" si="48"/>
        <v>229842.28092631948</v>
      </c>
      <c r="AG299" s="18">
        <f t="shared" si="48"/>
        <v>1075240.7615162954</v>
      </c>
    </row>
    <row r="300" spans="6:33" x14ac:dyDescent="0.35">
      <c r="F300" s="15">
        <f t="shared" si="41"/>
        <v>4.6914027397260281</v>
      </c>
      <c r="G300" s="15">
        <v>1712.3620000000001</v>
      </c>
      <c r="H300" s="15">
        <v>0.93879999999999997</v>
      </c>
      <c r="I300" s="15">
        <v>1.146490013300691</v>
      </c>
      <c r="J300" s="15">
        <f t="shared" si="40"/>
        <v>0.2662915126462031</v>
      </c>
      <c r="K300" s="15">
        <v>79.819999999999993</v>
      </c>
      <c r="L300" s="15">
        <v>77.418999999999997</v>
      </c>
      <c r="M300" s="15">
        <v>78.953000000000003</v>
      </c>
      <c r="N300" s="15">
        <v>72.483000000000004</v>
      </c>
      <c r="O300" s="15">
        <v>72.415999999999997</v>
      </c>
      <c r="P300" s="15">
        <v>75.453000000000003</v>
      </c>
      <c r="Q300" s="15">
        <v>72.239999999999995</v>
      </c>
      <c r="R300" s="15">
        <v>73.891000000000005</v>
      </c>
      <c r="S300" s="15">
        <f t="shared" si="42"/>
        <v>8.8910000000000053</v>
      </c>
      <c r="T300" s="15">
        <v>79.5</v>
      </c>
      <c r="U300" s="15">
        <v>79.5</v>
      </c>
      <c r="V300" s="15">
        <v>79.5</v>
      </c>
      <c r="W300" s="15">
        <v>79.5</v>
      </c>
      <c r="X300" s="15">
        <v>79.5</v>
      </c>
      <c r="Y300" s="15">
        <v>79.5</v>
      </c>
      <c r="Z300" s="15">
        <v>79.5</v>
      </c>
      <c r="AA300" s="15">
        <v>79.5</v>
      </c>
      <c r="AB300" s="15">
        <v>38.930999999999997</v>
      </c>
      <c r="AC300" s="18">
        <f t="shared" si="43"/>
        <v>4.5059027777777773E-4</v>
      </c>
      <c r="AD300" s="18">
        <f t="shared" si="44"/>
        <v>233.58599999999998</v>
      </c>
      <c r="AE300" s="18">
        <f t="shared" si="45"/>
        <v>3816</v>
      </c>
      <c r="AF300" s="18">
        <f t="shared" si="48"/>
        <v>230075.86692631949</v>
      </c>
      <c r="AG300" s="18">
        <f t="shared" si="48"/>
        <v>1079056.7615162954</v>
      </c>
    </row>
    <row r="301" spans="6:33" x14ac:dyDescent="0.35">
      <c r="F301" s="15">
        <f t="shared" si="41"/>
        <v>4.7078410958904113</v>
      </c>
      <c r="G301" s="15">
        <v>1718.3620000000001</v>
      </c>
      <c r="H301" s="15">
        <v>0.93899999999999995</v>
      </c>
      <c r="I301" s="15">
        <v>1.1505072363410318</v>
      </c>
      <c r="J301" s="15">
        <f t="shared" si="40"/>
        <v>0.26656091542398086</v>
      </c>
      <c r="K301" s="15">
        <v>79.787000000000006</v>
      </c>
      <c r="L301" s="15">
        <v>77.391999999999996</v>
      </c>
      <c r="M301" s="15">
        <v>78.923000000000002</v>
      </c>
      <c r="N301" s="15">
        <v>72.465000000000003</v>
      </c>
      <c r="O301" s="15">
        <v>72.400000000000006</v>
      </c>
      <c r="P301" s="15">
        <v>75.430999999999997</v>
      </c>
      <c r="Q301" s="15">
        <v>72.224999999999994</v>
      </c>
      <c r="R301" s="15">
        <v>73.872</v>
      </c>
      <c r="S301" s="15">
        <f t="shared" si="42"/>
        <v>8.8719999999999999</v>
      </c>
      <c r="T301" s="15">
        <v>79.5</v>
      </c>
      <c r="U301" s="15">
        <v>79.5</v>
      </c>
      <c r="V301" s="15">
        <v>79.5</v>
      </c>
      <c r="W301" s="15">
        <v>79.5</v>
      </c>
      <c r="X301" s="15">
        <v>79.5</v>
      </c>
      <c r="Y301" s="15">
        <v>79.5</v>
      </c>
      <c r="Z301" s="15">
        <v>79.5</v>
      </c>
      <c r="AA301" s="15">
        <v>79.5</v>
      </c>
      <c r="AB301" s="15">
        <v>38.793999999999997</v>
      </c>
      <c r="AC301" s="18">
        <f t="shared" si="43"/>
        <v>4.490046296296296E-4</v>
      </c>
      <c r="AD301" s="18">
        <f t="shared" si="44"/>
        <v>232.76400000000001</v>
      </c>
      <c r="AE301" s="18">
        <f t="shared" si="45"/>
        <v>3816</v>
      </c>
      <c r="AF301" s="18">
        <f t="shared" si="48"/>
        <v>230308.63092631949</v>
      </c>
      <c r="AG301" s="18">
        <f t="shared" si="48"/>
        <v>1082872.7615162954</v>
      </c>
    </row>
    <row r="302" spans="6:33" x14ac:dyDescent="0.35">
      <c r="F302" s="15">
        <f t="shared" si="41"/>
        <v>4.7242794520547946</v>
      </c>
      <c r="G302" s="15">
        <v>1724.3620000000001</v>
      </c>
      <c r="H302" s="15">
        <v>0.93920000000000003</v>
      </c>
      <c r="I302" s="15">
        <v>1.1545244593813724</v>
      </c>
      <c r="J302" s="15">
        <f t="shared" si="40"/>
        <v>0.26682938070175866</v>
      </c>
      <c r="K302" s="15">
        <v>79.754000000000005</v>
      </c>
      <c r="L302" s="15">
        <v>77.364999999999995</v>
      </c>
      <c r="M302" s="15">
        <v>78.893000000000001</v>
      </c>
      <c r="N302" s="15">
        <v>72.447999999999993</v>
      </c>
      <c r="O302" s="15">
        <v>72.382999999999996</v>
      </c>
      <c r="P302" s="15">
        <v>75.409000000000006</v>
      </c>
      <c r="Q302" s="15">
        <v>72.209999999999994</v>
      </c>
      <c r="R302" s="15">
        <v>73.852999999999994</v>
      </c>
      <c r="S302" s="15">
        <f t="shared" si="42"/>
        <v>8.8529999999999944</v>
      </c>
      <c r="T302" s="15">
        <v>79.5</v>
      </c>
      <c r="U302" s="15">
        <v>79.5</v>
      </c>
      <c r="V302" s="15">
        <v>79.5</v>
      </c>
      <c r="W302" s="15">
        <v>79.5</v>
      </c>
      <c r="X302" s="15">
        <v>79.5</v>
      </c>
      <c r="Y302" s="15">
        <v>79.5</v>
      </c>
      <c r="Z302" s="15">
        <v>79.5</v>
      </c>
      <c r="AA302" s="15">
        <v>79.5</v>
      </c>
      <c r="AB302" s="15">
        <v>38.658999999999999</v>
      </c>
      <c r="AC302" s="18">
        <f t="shared" si="43"/>
        <v>4.4744212962962961E-4</v>
      </c>
      <c r="AD302" s="18">
        <f t="shared" si="44"/>
        <v>231.95399999999998</v>
      </c>
      <c r="AE302" s="18">
        <f t="shared" si="45"/>
        <v>3816</v>
      </c>
      <c r="AF302" s="18">
        <f t="shared" si="48"/>
        <v>230540.58492631948</v>
      </c>
      <c r="AG302" s="18">
        <f t="shared" si="48"/>
        <v>1086688.7615162954</v>
      </c>
    </row>
    <row r="303" spans="6:33" x14ac:dyDescent="0.35">
      <c r="F303" s="15">
        <f t="shared" si="41"/>
        <v>4.7407178082191779</v>
      </c>
      <c r="G303" s="15">
        <v>1730.3620000000001</v>
      </c>
      <c r="H303" s="15">
        <v>0.93940000000000001</v>
      </c>
      <c r="I303" s="15">
        <v>1.1585416824217132</v>
      </c>
      <c r="J303" s="15">
        <f t="shared" si="40"/>
        <v>0.26709690847953643</v>
      </c>
      <c r="K303" s="15">
        <v>79.721000000000004</v>
      </c>
      <c r="L303" s="15">
        <v>77.338999999999999</v>
      </c>
      <c r="M303" s="15">
        <v>78.861999999999995</v>
      </c>
      <c r="N303" s="15">
        <v>72.430000000000007</v>
      </c>
      <c r="O303" s="15">
        <v>72.366</v>
      </c>
      <c r="P303" s="15">
        <v>75.385999999999996</v>
      </c>
      <c r="Q303" s="15">
        <v>72.194999999999993</v>
      </c>
      <c r="R303" s="15">
        <v>73.834000000000003</v>
      </c>
      <c r="S303" s="15">
        <f t="shared" si="42"/>
        <v>8.8340000000000032</v>
      </c>
      <c r="T303" s="15">
        <v>79.5</v>
      </c>
      <c r="U303" s="15">
        <v>79.5</v>
      </c>
      <c r="V303" s="15">
        <v>79.5</v>
      </c>
      <c r="W303" s="15">
        <v>79.5</v>
      </c>
      <c r="X303" s="15">
        <v>79.5</v>
      </c>
      <c r="Y303" s="15">
        <v>79.5</v>
      </c>
      <c r="Z303" s="15">
        <v>79.5</v>
      </c>
      <c r="AA303" s="15">
        <v>79.5</v>
      </c>
      <c r="AB303" s="15">
        <v>38.524000000000001</v>
      </c>
      <c r="AC303" s="18">
        <f t="shared" si="43"/>
        <v>4.4587962962962962E-4</v>
      </c>
      <c r="AD303" s="18">
        <f t="shared" si="44"/>
        <v>231.14400000000001</v>
      </c>
      <c r="AE303" s="18">
        <f t="shared" si="45"/>
        <v>3816</v>
      </c>
      <c r="AF303" s="18">
        <f t="shared" si="48"/>
        <v>230771.72892631948</v>
      </c>
      <c r="AG303" s="18">
        <f t="shared" si="48"/>
        <v>1090504.7615162954</v>
      </c>
    </row>
    <row r="304" spans="6:33" x14ac:dyDescent="0.35">
      <c r="F304" s="15">
        <f t="shared" si="41"/>
        <v>4.757156164383562</v>
      </c>
      <c r="G304" s="15">
        <v>1736.3620000000001</v>
      </c>
      <c r="H304" s="15">
        <v>0.93959999999999999</v>
      </c>
      <c r="I304" s="15">
        <v>1.1625589054620542</v>
      </c>
      <c r="J304" s="15">
        <f t="shared" si="40"/>
        <v>0.26736351264620312</v>
      </c>
      <c r="K304" s="15">
        <v>79.688999999999993</v>
      </c>
      <c r="L304" s="15">
        <v>77.313000000000002</v>
      </c>
      <c r="M304" s="15">
        <v>78.832999999999998</v>
      </c>
      <c r="N304" s="15">
        <v>72.412999999999997</v>
      </c>
      <c r="O304" s="15">
        <v>72.349999999999994</v>
      </c>
      <c r="P304" s="15">
        <v>75.364000000000004</v>
      </c>
      <c r="Q304" s="15">
        <v>72.180000000000007</v>
      </c>
      <c r="R304" s="15">
        <v>73.816000000000003</v>
      </c>
      <c r="S304" s="15">
        <f t="shared" si="42"/>
        <v>8.8160000000000025</v>
      </c>
      <c r="T304" s="15">
        <v>79.5</v>
      </c>
      <c r="U304" s="15">
        <v>79.5</v>
      </c>
      <c r="V304" s="15">
        <v>79.5</v>
      </c>
      <c r="W304" s="15">
        <v>79.5</v>
      </c>
      <c r="X304" s="15">
        <v>79.5</v>
      </c>
      <c r="Y304" s="15">
        <v>79.5</v>
      </c>
      <c r="Z304" s="15">
        <v>79.5</v>
      </c>
      <c r="AA304" s="15">
        <v>79.5</v>
      </c>
      <c r="AB304" s="15">
        <v>38.390999999999998</v>
      </c>
      <c r="AC304" s="18">
        <f t="shared" si="43"/>
        <v>4.4434027777777777E-4</v>
      </c>
      <c r="AD304" s="18">
        <f t="shared" si="44"/>
        <v>230.34599999999998</v>
      </c>
      <c r="AE304" s="18">
        <f t="shared" si="45"/>
        <v>3816</v>
      </c>
      <c r="AF304" s="18">
        <f t="shared" si="48"/>
        <v>231002.07492631947</v>
      </c>
      <c r="AG304" s="18">
        <f t="shared" si="48"/>
        <v>1094320.7615162954</v>
      </c>
    </row>
    <row r="305" spans="6:33" x14ac:dyDescent="0.35">
      <c r="F305" s="15">
        <f t="shared" si="41"/>
        <v>4.7735945205479453</v>
      </c>
      <c r="G305" s="15">
        <v>1742.3620000000001</v>
      </c>
      <c r="H305" s="15">
        <v>0.93989999999999996</v>
      </c>
      <c r="I305" s="15">
        <v>1.166576128502395</v>
      </c>
      <c r="J305" s="15">
        <f t="shared" si="40"/>
        <v>0.26762919320175865</v>
      </c>
      <c r="K305" s="15">
        <v>79.656999999999996</v>
      </c>
      <c r="L305" s="15">
        <v>77.287000000000006</v>
      </c>
      <c r="M305" s="15">
        <v>78.802999999999997</v>
      </c>
      <c r="N305" s="15">
        <v>72.394999999999996</v>
      </c>
      <c r="O305" s="15">
        <v>72.334000000000003</v>
      </c>
      <c r="P305" s="15">
        <v>75.341999999999999</v>
      </c>
      <c r="Q305" s="15">
        <v>72.165999999999997</v>
      </c>
      <c r="R305" s="15">
        <v>73.796999999999997</v>
      </c>
      <c r="S305" s="15">
        <f t="shared" si="42"/>
        <v>8.796999999999997</v>
      </c>
      <c r="T305" s="15">
        <v>79.5</v>
      </c>
      <c r="U305" s="15">
        <v>79.5</v>
      </c>
      <c r="V305" s="15">
        <v>79.5</v>
      </c>
      <c r="W305" s="15">
        <v>79.5</v>
      </c>
      <c r="X305" s="15">
        <v>79.5</v>
      </c>
      <c r="Y305" s="15">
        <v>79.5</v>
      </c>
      <c r="Z305" s="15">
        <v>79.5</v>
      </c>
      <c r="AA305" s="15">
        <v>79.5</v>
      </c>
      <c r="AB305" s="15">
        <v>38.258000000000003</v>
      </c>
      <c r="AC305" s="18">
        <f t="shared" si="43"/>
        <v>4.4280092592592597E-4</v>
      </c>
      <c r="AD305" s="18">
        <f t="shared" si="44"/>
        <v>229.54800000000003</v>
      </c>
      <c r="AE305" s="18">
        <f t="shared" si="45"/>
        <v>3816</v>
      </c>
      <c r="AF305" s="18">
        <f t="shared" si="48"/>
        <v>231231.62292631948</v>
      </c>
      <c r="AG305" s="18">
        <f t="shared" si="48"/>
        <v>1098136.7615162954</v>
      </c>
    </row>
    <row r="306" spans="6:33" x14ac:dyDescent="0.35">
      <c r="F306" s="15">
        <f t="shared" si="41"/>
        <v>4.7900328767123286</v>
      </c>
      <c r="G306" s="15">
        <v>1748.3620000000001</v>
      </c>
      <c r="H306" s="15">
        <v>0.94010000000000005</v>
      </c>
      <c r="I306" s="15">
        <v>1.1705933515427358</v>
      </c>
      <c r="J306" s="15">
        <f t="shared" si="40"/>
        <v>0.26789395709064756</v>
      </c>
      <c r="K306" s="15">
        <v>79.625</v>
      </c>
      <c r="L306" s="15">
        <v>77.260999999999996</v>
      </c>
      <c r="M306" s="15">
        <v>78.772999999999996</v>
      </c>
      <c r="N306" s="15">
        <v>72.378</v>
      </c>
      <c r="O306" s="15">
        <v>72.316999999999993</v>
      </c>
      <c r="P306" s="15">
        <v>75.319999999999993</v>
      </c>
      <c r="Q306" s="15">
        <v>72.150999999999996</v>
      </c>
      <c r="R306" s="15">
        <v>73.778999999999996</v>
      </c>
      <c r="S306" s="15">
        <f t="shared" si="42"/>
        <v>8.7789999999999964</v>
      </c>
      <c r="T306" s="15">
        <v>79.5</v>
      </c>
      <c r="U306" s="15">
        <v>79.5</v>
      </c>
      <c r="V306" s="15">
        <v>79.5</v>
      </c>
      <c r="W306" s="15">
        <v>79.5</v>
      </c>
      <c r="X306" s="15">
        <v>79.5</v>
      </c>
      <c r="Y306" s="15">
        <v>79.5</v>
      </c>
      <c r="Z306" s="15">
        <v>79.5</v>
      </c>
      <c r="AA306" s="15">
        <v>79.5</v>
      </c>
      <c r="AB306" s="15">
        <v>38.125999999999998</v>
      </c>
      <c r="AC306" s="18">
        <f t="shared" si="43"/>
        <v>4.412731481481481E-4</v>
      </c>
      <c r="AD306" s="18">
        <f t="shared" si="44"/>
        <v>228.75599999999997</v>
      </c>
      <c r="AE306" s="18">
        <f t="shared" si="45"/>
        <v>3816</v>
      </c>
      <c r="AF306" s="18">
        <f t="shared" si="48"/>
        <v>231460.37892631948</v>
      </c>
      <c r="AG306" s="18">
        <f t="shared" si="48"/>
        <v>1101952.7615162954</v>
      </c>
    </row>
    <row r="307" spans="6:33" x14ac:dyDescent="0.35">
      <c r="F307" s="15">
        <f t="shared" si="41"/>
        <v>4.8064712328767127</v>
      </c>
      <c r="G307" s="15">
        <v>1754.3620000000001</v>
      </c>
      <c r="H307" s="15">
        <v>0.94030000000000002</v>
      </c>
      <c r="I307" s="15">
        <v>1.1746105745830768</v>
      </c>
      <c r="J307" s="15">
        <f t="shared" si="40"/>
        <v>0.26815781125731419</v>
      </c>
      <c r="K307" s="15">
        <v>79.593000000000004</v>
      </c>
      <c r="L307" s="15">
        <v>77.236000000000004</v>
      </c>
      <c r="M307" s="15">
        <v>78.744</v>
      </c>
      <c r="N307" s="15">
        <v>72.361000000000004</v>
      </c>
      <c r="O307" s="15">
        <v>72.301000000000002</v>
      </c>
      <c r="P307" s="15">
        <v>75.299000000000007</v>
      </c>
      <c r="Q307" s="15">
        <v>72.135999999999996</v>
      </c>
      <c r="R307" s="15">
        <v>73.760000000000005</v>
      </c>
      <c r="S307" s="15">
        <f t="shared" si="42"/>
        <v>8.7600000000000051</v>
      </c>
      <c r="T307" s="15">
        <v>79.5</v>
      </c>
      <c r="U307" s="15">
        <v>79.5</v>
      </c>
      <c r="V307" s="15">
        <v>79.5</v>
      </c>
      <c r="W307" s="15">
        <v>79.5</v>
      </c>
      <c r="X307" s="15">
        <v>79.5</v>
      </c>
      <c r="Y307" s="15">
        <v>79.5</v>
      </c>
      <c r="Z307" s="15">
        <v>79.5</v>
      </c>
      <c r="AA307" s="15">
        <v>79.5</v>
      </c>
      <c r="AB307" s="15">
        <v>37.994999999999997</v>
      </c>
      <c r="AC307" s="18">
        <f t="shared" si="43"/>
        <v>4.3975694444444444E-4</v>
      </c>
      <c r="AD307" s="18">
        <f t="shared" si="44"/>
        <v>227.97</v>
      </c>
      <c r="AE307" s="18">
        <f t="shared" si="45"/>
        <v>3816</v>
      </c>
      <c r="AF307" s="18">
        <f t="shared" si="48"/>
        <v>231688.34892631948</v>
      </c>
      <c r="AG307" s="18">
        <f t="shared" si="48"/>
        <v>1105768.7615162954</v>
      </c>
    </row>
    <row r="308" spans="6:33" x14ac:dyDescent="0.35">
      <c r="F308" s="15">
        <f t="shared" si="41"/>
        <v>4.822909589041096</v>
      </c>
      <c r="G308" s="15">
        <v>1760.3620000000001</v>
      </c>
      <c r="H308" s="15">
        <v>0.9405</v>
      </c>
      <c r="I308" s="15">
        <v>1.1786277976234176</v>
      </c>
      <c r="J308" s="15">
        <f t="shared" si="40"/>
        <v>0.26842076264620313</v>
      </c>
      <c r="K308" s="15">
        <v>79.561999999999998</v>
      </c>
      <c r="L308" s="15">
        <v>77.209999999999994</v>
      </c>
      <c r="M308" s="15">
        <v>78.715000000000003</v>
      </c>
      <c r="N308" s="15">
        <v>72.343999999999994</v>
      </c>
      <c r="O308" s="15">
        <v>72.284999999999997</v>
      </c>
      <c r="P308" s="15">
        <v>75.277000000000001</v>
      </c>
      <c r="Q308" s="15">
        <v>72.122</v>
      </c>
      <c r="R308" s="15">
        <v>73.742000000000004</v>
      </c>
      <c r="S308" s="15">
        <f t="shared" si="42"/>
        <v>8.7420000000000044</v>
      </c>
      <c r="T308" s="15">
        <v>79.5</v>
      </c>
      <c r="U308" s="15">
        <v>79.5</v>
      </c>
      <c r="V308" s="15">
        <v>79.5</v>
      </c>
      <c r="W308" s="15">
        <v>79.5</v>
      </c>
      <c r="X308" s="15">
        <v>79.5</v>
      </c>
      <c r="Y308" s="15">
        <v>79.5</v>
      </c>
      <c r="Z308" s="15">
        <v>79.5</v>
      </c>
      <c r="AA308" s="15">
        <v>79.5</v>
      </c>
      <c r="AB308" s="15">
        <v>37.865000000000002</v>
      </c>
      <c r="AC308" s="18">
        <f t="shared" si="43"/>
        <v>4.3825231481481482E-4</v>
      </c>
      <c r="AD308" s="18">
        <f t="shared" si="44"/>
        <v>227.19</v>
      </c>
      <c r="AE308" s="18">
        <f t="shared" si="45"/>
        <v>3816</v>
      </c>
      <c r="AF308" s="18">
        <f t="shared" si="48"/>
        <v>231915.53892631948</v>
      </c>
      <c r="AG308" s="18">
        <f t="shared" si="48"/>
        <v>1109584.7615162954</v>
      </c>
    </row>
    <row r="309" spans="6:33" x14ac:dyDescent="0.35">
      <c r="F309" s="15">
        <f t="shared" si="41"/>
        <v>4.8393479452054793</v>
      </c>
      <c r="G309" s="15">
        <v>1766.3620000000001</v>
      </c>
      <c r="H309" s="15">
        <v>0.94069999999999998</v>
      </c>
      <c r="I309" s="15">
        <v>1.1826450206637584</v>
      </c>
      <c r="J309" s="15">
        <f t="shared" si="40"/>
        <v>0.26868281820175866</v>
      </c>
      <c r="K309" s="15">
        <v>79.531000000000006</v>
      </c>
      <c r="L309" s="15">
        <v>77.185000000000002</v>
      </c>
      <c r="M309" s="15">
        <v>78.686000000000007</v>
      </c>
      <c r="N309" s="15">
        <v>72.326999999999998</v>
      </c>
      <c r="O309" s="15">
        <v>72.269000000000005</v>
      </c>
      <c r="P309" s="15">
        <v>75.256</v>
      </c>
      <c r="Q309" s="15">
        <v>72.108000000000004</v>
      </c>
      <c r="R309" s="15">
        <v>73.724000000000004</v>
      </c>
      <c r="S309" s="15">
        <f t="shared" si="42"/>
        <v>8.7240000000000038</v>
      </c>
      <c r="T309" s="15">
        <v>79.5</v>
      </c>
      <c r="U309" s="15">
        <v>79.5</v>
      </c>
      <c r="V309" s="15">
        <v>79.5</v>
      </c>
      <c r="W309" s="15">
        <v>79.5</v>
      </c>
      <c r="X309" s="15">
        <v>79.5</v>
      </c>
      <c r="Y309" s="15">
        <v>79.5</v>
      </c>
      <c r="Z309" s="15">
        <v>79.5</v>
      </c>
      <c r="AA309" s="15">
        <v>79.5</v>
      </c>
      <c r="AB309" s="15">
        <v>37.735999999999997</v>
      </c>
      <c r="AC309" s="18">
        <f t="shared" si="43"/>
        <v>4.3675925925925924E-4</v>
      </c>
      <c r="AD309" s="18">
        <f t="shared" si="44"/>
        <v>226.416</v>
      </c>
      <c r="AE309" s="18">
        <f t="shared" si="45"/>
        <v>3816</v>
      </c>
      <c r="AF309" s="18">
        <f t="shared" si="48"/>
        <v>232141.95492631948</v>
      </c>
      <c r="AG309" s="18">
        <f t="shared" si="48"/>
        <v>1113400.7615162954</v>
      </c>
    </row>
    <row r="310" spans="6:33" x14ac:dyDescent="0.35">
      <c r="F310" s="15">
        <f t="shared" si="41"/>
        <v>4.8557863013698634</v>
      </c>
      <c r="G310" s="15">
        <v>1772.3620000000001</v>
      </c>
      <c r="H310" s="15">
        <v>0.94089999999999996</v>
      </c>
      <c r="I310" s="15">
        <v>1.1866622437040995</v>
      </c>
      <c r="J310" s="15">
        <f t="shared" si="40"/>
        <v>0.2689439848684253</v>
      </c>
      <c r="K310" s="15">
        <v>79.498999999999995</v>
      </c>
      <c r="L310" s="15">
        <v>77.16</v>
      </c>
      <c r="M310" s="15">
        <v>78.656999999999996</v>
      </c>
      <c r="N310" s="15">
        <v>72.31</v>
      </c>
      <c r="O310" s="15">
        <v>72.253</v>
      </c>
      <c r="P310" s="15">
        <v>75.233999999999995</v>
      </c>
      <c r="Q310" s="15">
        <v>72.093000000000004</v>
      </c>
      <c r="R310" s="15">
        <v>73.706000000000003</v>
      </c>
      <c r="S310" s="15">
        <f t="shared" si="42"/>
        <v>8.7060000000000031</v>
      </c>
      <c r="T310" s="15">
        <v>79.5</v>
      </c>
      <c r="U310" s="15">
        <v>79.5</v>
      </c>
      <c r="V310" s="15">
        <v>79.5</v>
      </c>
      <c r="W310" s="15">
        <v>79.5</v>
      </c>
      <c r="X310" s="15">
        <v>79.5</v>
      </c>
      <c r="Y310" s="15">
        <v>79.5</v>
      </c>
      <c r="Z310" s="15">
        <v>79.5</v>
      </c>
      <c r="AA310" s="15">
        <v>79.5</v>
      </c>
      <c r="AB310" s="15">
        <v>37.607999999999997</v>
      </c>
      <c r="AC310" s="18">
        <f t="shared" si="43"/>
        <v>4.3527777777777776E-4</v>
      </c>
      <c r="AD310" s="18">
        <f t="shared" si="44"/>
        <v>225.648</v>
      </c>
      <c r="AE310" s="18">
        <f t="shared" si="45"/>
        <v>3816</v>
      </c>
      <c r="AF310" s="18">
        <f t="shared" si="48"/>
        <v>232367.60292631947</v>
      </c>
      <c r="AG310" s="18">
        <f t="shared" si="48"/>
        <v>1117216.7615162954</v>
      </c>
    </row>
    <row r="311" spans="6:33" x14ac:dyDescent="0.35">
      <c r="F311" s="15">
        <f t="shared" si="41"/>
        <v>4.8722246575342467</v>
      </c>
      <c r="G311" s="15">
        <v>1778.3620000000001</v>
      </c>
      <c r="H311" s="15">
        <v>0.94110000000000005</v>
      </c>
      <c r="I311" s="15">
        <v>1.1906794667444403</v>
      </c>
      <c r="J311" s="15">
        <f t="shared" si="40"/>
        <v>0.26920426959064753</v>
      </c>
      <c r="K311" s="15">
        <v>79.468999999999994</v>
      </c>
      <c r="L311" s="15">
        <v>77.135000000000005</v>
      </c>
      <c r="M311" s="15">
        <v>78.628</v>
      </c>
      <c r="N311" s="15">
        <v>72.293999999999997</v>
      </c>
      <c r="O311" s="15">
        <v>72.238</v>
      </c>
      <c r="P311" s="15">
        <v>75.212999999999994</v>
      </c>
      <c r="Q311" s="15">
        <v>72.078999999999994</v>
      </c>
      <c r="R311" s="15">
        <v>73.688000000000002</v>
      </c>
      <c r="S311" s="15">
        <f t="shared" si="42"/>
        <v>8.6880000000000024</v>
      </c>
      <c r="T311" s="15">
        <v>79.5</v>
      </c>
      <c r="U311" s="15">
        <v>79.5</v>
      </c>
      <c r="V311" s="15">
        <v>79.5</v>
      </c>
      <c r="W311" s="15">
        <v>79.5</v>
      </c>
      <c r="X311" s="15">
        <v>79.5</v>
      </c>
      <c r="Y311" s="15">
        <v>79.5</v>
      </c>
      <c r="Z311" s="15">
        <v>79.5</v>
      </c>
      <c r="AA311" s="15">
        <v>79.5</v>
      </c>
      <c r="AB311" s="15">
        <v>37.481000000000002</v>
      </c>
      <c r="AC311" s="18">
        <f t="shared" si="43"/>
        <v>4.3380787037037037E-4</v>
      </c>
      <c r="AD311" s="18">
        <f t="shared" si="44"/>
        <v>224.886</v>
      </c>
      <c r="AE311" s="18">
        <f t="shared" si="45"/>
        <v>3816</v>
      </c>
      <c r="AF311" s="18">
        <f t="shared" si="48"/>
        <v>232592.48892631946</v>
      </c>
      <c r="AG311" s="18">
        <f t="shared" si="48"/>
        <v>1121032.7615162954</v>
      </c>
    </row>
    <row r="312" spans="6:33" x14ac:dyDescent="0.35">
      <c r="F312" s="15">
        <f t="shared" si="41"/>
        <v>4.88866301369863</v>
      </c>
      <c r="G312" s="15">
        <v>1784.3620000000001</v>
      </c>
      <c r="H312" s="15">
        <v>0.94130000000000003</v>
      </c>
      <c r="I312" s="15">
        <v>1.1946966897847811</v>
      </c>
      <c r="J312" s="15">
        <f t="shared" si="40"/>
        <v>0.26946367236842533</v>
      </c>
      <c r="K312" s="15">
        <v>79.438000000000002</v>
      </c>
      <c r="L312" s="15">
        <v>77.11</v>
      </c>
      <c r="M312" s="15">
        <v>78.599999999999994</v>
      </c>
      <c r="N312" s="15">
        <v>72.277000000000001</v>
      </c>
      <c r="O312" s="15">
        <v>72.221999999999994</v>
      </c>
      <c r="P312" s="15">
        <v>75.191999999999993</v>
      </c>
      <c r="Q312" s="15">
        <v>72.064999999999998</v>
      </c>
      <c r="R312" s="15">
        <v>73.67</v>
      </c>
      <c r="S312" s="15">
        <f t="shared" si="42"/>
        <v>8.6700000000000017</v>
      </c>
      <c r="T312" s="15">
        <v>79.5</v>
      </c>
      <c r="U312" s="15">
        <v>79.5</v>
      </c>
      <c r="V312" s="15">
        <v>79.5</v>
      </c>
      <c r="W312" s="15">
        <v>79.5</v>
      </c>
      <c r="X312" s="15">
        <v>79.5</v>
      </c>
      <c r="Y312" s="15">
        <v>79.5</v>
      </c>
      <c r="Z312" s="15">
        <v>79.5</v>
      </c>
      <c r="AA312" s="15">
        <v>79.5</v>
      </c>
      <c r="AB312" s="15">
        <v>37.353999999999999</v>
      </c>
      <c r="AC312" s="18">
        <f t="shared" si="43"/>
        <v>4.3233796296296293E-4</v>
      </c>
      <c r="AD312" s="18">
        <f t="shared" si="44"/>
        <v>224.124</v>
      </c>
      <c r="AE312" s="18">
        <f t="shared" si="45"/>
        <v>3816</v>
      </c>
      <c r="AF312" s="18">
        <f t="shared" ref="AF312:AG327" si="49">+AF311+AD312</f>
        <v>232816.61292631947</v>
      </c>
      <c r="AG312" s="18">
        <f t="shared" si="49"/>
        <v>1124848.7615162954</v>
      </c>
    </row>
    <row r="313" spans="6:33" x14ac:dyDescent="0.35">
      <c r="F313" s="15">
        <f t="shared" si="41"/>
        <v>4.9051013698630141</v>
      </c>
      <c r="G313" s="15">
        <v>1790.3620000000001</v>
      </c>
      <c r="H313" s="15">
        <v>0.9415</v>
      </c>
      <c r="I313" s="15">
        <v>1.1987139128251219</v>
      </c>
      <c r="J313" s="15">
        <f t="shared" si="40"/>
        <v>0.26972220014620307</v>
      </c>
      <c r="K313" s="15">
        <v>79.406999999999996</v>
      </c>
      <c r="L313" s="15">
        <v>77.084999999999994</v>
      </c>
      <c r="M313" s="15">
        <v>78.570999999999998</v>
      </c>
      <c r="N313" s="15">
        <v>72.260000000000005</v>
      </c>
      <c r="O313" s="15">
        <v>72.206000000000003</v>
      </c>
      <c r="P313" s="15">
        <v>75.171000000000006</v>
      </c>
      <c r="Q313" s="15">
        <v>72.051000000000002</v>
      </c>
      <c r="R313" s="15">
        <v>73.653000000000006</v>
      </c>
      <c r="S313" s="15">
        <f t="shared" si="42"/>
        <v>8.6530000000000058</v>
      </c>
      <c r="T313" s="15">
        <v>79.5</v>
      </c>
      <c r="U313" s="15">
        <v>79.5</v>
      </c>
      <c r="V313" s="15">
        <v>79.5</v>
      </c>
      <c r="W313" s="15">
        <v>79.5</v>
      </c>
      <c r="X313" s="15">
        <v>79.5</v>
      </c>
      <c r="Y313" s="15">
        <v>79.5</v>
      </c>
      <c r="Z313" s="15">
        <v>79.5</v>
      </c>
      <c r="AA313" s="15">
        <v>79.5</v>
      </c>
      <c r="AB313" s="15">
        <v>37.228000000000002</v>
      </c>
      <c r="AC313" s="18">
        <f t="shared" si="43"/>
        <v>4.3087962962962964E-4</v>
      </c>
      <c r="AD313" s="18">
        <f t="shared" si="44"/>
        <v>223.36800000000002</v>
      </c>
      <c r="AE313" s="18">
        <f t="shared" si="45"/>
        <v>3816</v>
      </c>
      <c r="AF313" s="18">
        <f t="shared" si="49"/>
        <v>233039.98092631946</v>
      </c>
      <c r="AG313" s="18">
        <f t="shared" si="49"/>
        <v>1128664.7615162954</v>
      </c>
    </row>
    <row r="314" spans="6:33" x14ac:dyDescent="0.35">
      <c r="F314" s="15">
        <f t="shared" si="41"/>
        <v>4.9215397260273974</v>
      </c>
      <c r="G314" s="15">
        <v>1796.3620000000001</v>
      </c>
      <c r="H314" s="15">
        <v>0.94169999999999998</v>
      </c>
      <c r="I314" s="15">
        <v>1.2027311358654627</v>
      </c>
      <c r="J314" s="15">
        <f t="shared" si="40"/>
        <v>0.26997986681286978</v>
      </c>
      <c r="K314" s="15">
        <v>79.376999999999995</v>
      </c>
      <c r="L314" s="15">
        <v>77.061000000000007</v>
      </c>
      <c r="M314" s="15">
        <v>78.543000000000006</v>
      </c>
      <c r="N314" s="15">
        <v>72.244</v>
      </c>
      <c r="O314" s="15">
        <v>72.191000000000003</v>
      </c>
      <c r="P314" s="15">
        <v>75.150000000000006</v>
      </c>
      <c r="Q314" s="15">
        <v>72.037000000000006</v>
      </c>
      <c r="R314" s="15">
        <v>73.635000000000005</v>
      </c>
      <c r="S314" s="15">
        <f t="shared" si="42"/>
        <v>8.6350000000000051</v>
      </c>
      <c r="T314" s="15">
        <v>79.5</v>
      </c>
      <c r="U314" s="15">
        <v>79.5</v>
      </c>
      <c r="V314" s="15">
        <v>79.5</v>
      </c>
      <c r="W314" s="15">
        <v>79.5</v>
      </c>
      <c r="X314" s="15">
        <v>79.5</v>
      </c>
      <c r="Y314" s="15">
        <v>79.5</v>
      </c>
      <c r="Z314" s="15">
        <v>79.5</v>
      </c>
      <c r="AA314" s="15">
        <v>79.5</v>
      </c>
      <c r="AB314" s="15">
        <v>37.103999999999999</v>
      </c>
      <c r="AC314" s="18">
        <f t="shared" si="43"/>
        <v>4.2944444444444443E-4</v>
      </c>
      <c r="AD314" s="18">
        <f t="shared" si="44"/>
        <v>222.62399999999997</v>
      </c>
      <c r="AE314" s="18">
        <f t="shared" si="45"/>
        <v>3816</v>
      </c>
      <c r="AF314" s="18">
        <f t="shared" si="49"/>
        <v>233262.60492631947</v>
      </c>
      <c r="AG314" s="18">
        <f t="shared" si="49"/>
        <v>1132480.7615162954</v>
      </c>
    </row>
    <row r="315" spans="6:33" x14ac:dyDescent="0.35">
      <c r="F315" s="15">
        <f t="shared" si="41"/>
        <v>4.9379780821917807</v>
      </c>
      <c r="G315" s="15">
        <v>1802.3620000000001</v>
      </c>
      <c r="H315" s="15">
        <v>0.94189999999999996</v>
      </c>
      <c r="I315" s="15">
        <v>1.2067483589058035</v>
      </c>
      <c r="J315" s="15">
        <f t="shared" si="40"/>
        <v>0.2702366723684253</v>
      </c>
      <c r="K315" s="15">
        <v>79.346000000000004</v>
      </c>
      <c r="L315" s="15">
        <v>77.036000000000001</v>
      </c>
      <c r="M315" s="15">
        <v>78.515000000000001</v>
      </c>
      <c r="N315" s="15">
        <v>72.227999999999994</v>
      </c>
      <c r="O315" s="15">
        <v>72.174999999999997</v>
      </c>
      <c r="P315" s="15">
        <v>75.13</v>
      </c>
      <c r="Q315" s="15">
        <v>72.022999999999996</v>
      </c>
      <c r="R315" s="15">
        <v>73.617000000000004</v>
      </c>
      <c r="S315" s="15">
        <f t="shared" si="42"/>
        <v>8.6170000000000044</v>
      </c>
      <c r="T315" s="15">
        <v>79.5</v>
      </c>
      <c r="U315" s="15">
        <v>79.5</v>
      </c>
      <c r="V315" s="15">
        <v>79.5</v>
      </c>
      <c r="W315" s="15">
        <v>79.5</v>
      </c>
      <c r="X315" s="15">
        <v>79.5</v>
      </c>
      <c r="Y315" s="15">
        <v>79.5</v>
      </c>
      <c r="Z315" s="15">
        <v>79.5</v>
      </c>
      <c r="AA315" s="15">
        <v>79.5</v>
      </c>
      <c r="AB315" s="15">
        <v>36.979999999999997</v>
      </c>
      <c r="AC315" s="18">
        <f t="shared" si="43"/>
        <v>4.2800925925925922E-4</v>
      </c>
      <c r="AD315" s="18">
        <f t="shared" si="44"/>
        <v>221.87999999999997</v>
      </c>
      <c r="AE315" s="18">
        <f t="shared" si="45"/>
        <v>3816</v>
      </c>
      <c r="AF315" s="18">
        <f t="shared" si="49"/>
        <v>233484.48492631948</v>
      </c>
      <c r="AG315" s="18">
        <f t="shared" si="49"/>
        <v>1136296.7615162954</v>
      </c>
    </row>
    <row r="316" spans="6:33" x14ac:dyDescent="0.35">
      <c r="F316" s="15">
        <f t="shared" si="41"/>
        <v>4.9544164383561649</v>
      </c>
      <c r="G316" s="15">
        <v>1808.3620000000001</v>
      </c>
      <c r="H316" s="15">
        <v>0.94210000000000005</v>
      </c>
      <c r="I316" s="15">
        <v>1.2107655819461445</v>
      </c>
      <c r="J316" s="15">
        <f t="shared" si="40"/>
        <v>0.27049261681286979</v>
      </c>
      <c r="K316" s="15">
        <v>79.316000000000003</v>
      </c>
      <c r="L316" s="15">
        <v>77.012</v>
      </c>
      <c r="M316" s="15">
        <v>78.486999999999995</v>
      </c>
      <c r="N316" s="15">
        <v>72.210999999999999</v>
      </c>
      <c r="O316" s="15">
        <v>72.16</v>
      </c>
      <c r="P316" s="15">
        <v>75.108999999999995</v>
      </c>
      <c r="Q316" s="15">
        <v>72.009</v>
      </c>
      <c r="R316" s="15">
        <v>73.599999999999994</v>
      </c>
      <c r="S316" s="15">
        <f t="shared" si="42"/>
        <v>8.5999999999999943</v>
      </c>
      <c r="T316" s="15">
        <v>79.5</v>
      </c>
      <c r="U316" s="15">
        <v>79.5</v>
      </c>
      <c r="V316" s="15">
        <v>79.5</v>
      </c>
      <c r="W316" s="15">
        <v>79.5</v>
      </c>
      <c r="X316" s="15">
        <v>79.5</v>
      </c>
      <c r="Y316" s="15">
        <v>79.5</v>
      </c>
      <c r="Z316" s="15">
        <v>79.5</v>
      </c>
      <c r="AA316" s="15">
        <v>79.5</v>
      </c>
      <c r="AB316" s="15">
        <v>36.856000000000002</v>
      </c>
      <c r="AC316" s="18">
        <f t="shared" si="43"/>
        <v>4.2657407407407412E-4</v>
      </c>
      <c r="AD316" s="18">
        <f t="shared" si="44"/>
        <v>221.13600000000005</v>
      </c>
      <c r="AE316" s="18">
        <f t="shared" si="45"/>
        <v>3816</v>
      </c>
      <c r="AF316" s="18">
        <f t="shared" si="49"/>
        <v>233705.62092631948</v>
      </c>
      <c r="AG316" s="18">
        <f t="shared" si="49"/>
        <v>1140112.7615162954</v>
      </c>
    </row>
    <row r="317" spans="6:33" x14ac:dyDescent="0.35">
      <c r="F317" s="15">
        <f t="shared" si="41"/>
        <v>4.9708547945205481</v>
      </c>
      <c r="G317" s="15">
        <v>1814.3620000000001</v>
      </c>
      <c r="H317" s="15">
        <v>0.94220000000000004</v>
      </c>
      <c r="I317" s="15">
        <v>1.2147828049864853</v>
      </c>
      <c r="J317" s="15">
        <f t="shared" si="40"/>
        <v>0.27074771403509201</v>
      </c>
      <c r="K317" s="15">
        <v>79.287000000000006</v>
      </c>
      <c r="L317" s="15">
        <v>76.988</v>
      </c>
      <c r="M317" s="15">
        <v>78.459999999999994</v>
      </c>
      <c r="N317" s="15">
        <v>72.194999999999993</v>
      </c>
      <c r="O317" s="15">
        <v>72.144999999999996</v>
      </c>
      <c r="P317" s="15">
        <v>75.088999999999999</v>
      </c>
      <c r="Q317" s="15">
        <v>71.995999999999995</v>
      </c>
      <c r="R317" s="15">
        <v>73.582999999999998</v>
      </c>
      <c r="S317" s="15">
        <f t="shared" si="42"/>
        <v>8.5829999999999984</v>
      </c>
      <c r="T317" s="15">
        <v>79.5</v>
      </c>
      <c r="U317" s="15">
        <v>79.5</v>
      </c>
      <c r="V317" s="15">
        <v>79.5</v>
      </c>
      <c r="W317" s="15">
        <v>79.5</v>
      </c>
      <c r="X317" s="15">
        <v>79.5</v>
      </c>
      <c r="Y317" s="15">
        <v>79.5</v>
      </c>
      <c r="Z317" s="15">
        <v>79.5</v>
      </c>
      <c r="AA317" s="15">
        <v>79.5</v>
      </c>
      <c r="AB317" s="15">
        <v>36.734000000000002</v>
      </c>
      <c r="AC317" s="18">
        <f t="shared" si="43"/>
        <v>4.2516203703703704E-4</v>
      </c>
      <c r="AD317" s="18">
        <f t="shared" si="44"/>
        <v>220.404</v>
      </c>
      <c r="AE317" s="18">
        <f t="shared" si="45"/>
        <v>3816</v>
      </c>
      <c r="AF317" s="18">
        <f t="shared" si="49"/>
        <v>233926.02492631949</v>
      </c>
      <c r="AG317" s="18">
        <f t="shared" si="49"/>
        <v>1143928.7615162954</v>
      </c>
    </row>
    <row r="318" spans="6:33" x14ac:dyDescent="0.35">
      <c r="F318" s="15">
        <f t="shared" si="41"/>
        <v>4.9872931506849314</v>
      </c>
      <c r="G318" s="15">
        <v>1820.3620000000001</v>
      </c>
      <c r="H318" s="15">
        <v>0.94240000000000002</v>
      </c>
      <c r="I318" s="15">
        <v>1.2188000280268261</v>
      </c>
      <c r="J318" s="15">
        <f t="shared" si="40"/>
        <v>0.27100196403509197</v>
      </c>
      <c r="K318" s="15">
        <v>79.257000000000005</v>
      </c>
      <c r="L318" s="15">
        <v>76.963999999999999</v>
      </c>
      <c r="M318" s="15">
        <v>78.432000000000002</v>
      </c>
      <c r="N318" s="15">
        <v>72.179000000000002</v>
      </c>
      <c r="O318" s="15">
        <v>72.13</v>
      </c>
      <c r="P318" s="15">
        <v>75.067999999999998</v>
      </c>
      <c r="Q318" s="15">
        <v>71.981999999999999</v>
      </c>
      <c r="R318" s="15">
        <v>73.566000000000003</v>
      </c>
      <c r="S318" s="15">
        <f t="shared" si="42"/>
        <v>8.5660000000000025</v>
      </c>
      <c r="T318" s="15">
        <v>79.5</v>
      </c>
      <c r="U318" s="15">
        <v>79.5</v>
      </c>
      <c r="V318" s="15">
        <v>79.5</v>
      </c>
      <c r="W318" s="15">
        <v>79.5</v>
      </c>
      <c r="X318" s="15">
        <v>79.5</v>
      </c>
      <c r="Y318" s="15">
        <v>79.5</v>
      </c>
      <c r="Z318" s="15">
        <v>79.5</v>
      </c>
      <c r="AA318" s="15">
        <v>79.5</v>
      </c>
      <c r="AB318" s="15">
        <v>36.612000000000002</v>
      </c>
      <c r="AC318" s="18">
        <f t="shared" si="43"/>
        <v>4.2375000000000003E-4</v>
      </c>
      <c r="AD318" s="18">
        <f t="shared" si="44"/>
        <v>219.672</v>
      </c>
      <c r="AE318" s="18">
        <f t="shared" si="45"/>
        <v>3816</v>
      </c>
      <c r="AF318" s="18">
        <f t="shared" si="49"/>
        <v>234145.69692631948</v>
      </c>
      <c r="AG318" s="18">
        <f t="shared" si="49"/>
        <v>1147744.7615162954</v>
      </c>
    </row>
    <row r="319" spans="6:33" x14ac:dyDescent="0.35">
      <c r="F319" s="15">
        <f t="shared" si="41"/>
        <v>5.0037315068493156</v>
      </c>
      <c r="G319" s="15">
        <v>1826.3620000000001</v>
      </c>
      <c r="H319" s="15">
        <v>0.94259999999999999</v>
      </c>
      <c r="I319" s="15">
        <v>1.2228172510671671</v>
      </c>
      <c r="J319" s="15">
        <f t="shared" si="40"/>
        <v>0.27125537375731418</v>
      </c>
      <c r="K319" s="15">
        <v>79.227000000000004</v>
      </c>
      <c r="L319" s="15">
        <v>76.941000000000003</v>
      </c>
      <c r="M319" s="15">
        <v>78.405000000000001</v>
      </c>
      <c r="N319" s="15">
        <v>72.162999999999997</v>
      </c>
      <c r="O319" s="15">
        <v>72.114999999999995</v>
      </c>
      <c r="P319" s="15">
        <v>75.048000000000002</v>
      </c>
      <c r="Q319" s="15">
        <v>71.968000000000004</v>
      </c>
      <c r="R319" s="15">
        <v>73.549000000000007</v>
      </c>
      <c r="S319" s="15">
        <f t="shared" si="42"/>
        <v>8.5490000000000066</v>
      </c>
      <c r="T319" s="15">
        <v>79.5</v>
      </c>
      <c r="U319" s="15">
        <v>79.5</v>
      </c>
      <c r="V319" s="15">
        <v>79.5</v>
      </c>
      <c r="W319" s="15">
        <v>79.5</v>
      </c>
      <c r="X319" s="15">
        <v>79.5</v>
      </c>
      <c r="Y319" s="15">
        <v>79.5</v>
      </c>
      <c r="Z319" s="15">
        <v>79.5</v>
      </c>
      <c r="AA319" s="15">
        <v>79.5</v>
      </c>
      <c r="AB319" s="15">
        <v>36.491</v>
      </c>
      <c r="AC319" s="18">
        <f t="shared" si="43"/>
        <v>4.2234953703703705E-4</v>
      </c>
      <c r="AD319" s="18">
        <f t="shared" si="44"/>
        <v>218.946</v>
      </c>
      <c r="AE319" s="18">
        <f t="shared" si="45"/>
        <v>3816</v>
      </c>
      <c r="AF319" s="18">
        <f t="shared" si="49"/>
        <v>234364.64292631947</v>
      </c>
      <c r="AG319" s="18">
        <f t="shared" si="49"/>
        <v>1151560.7615162954</v>
      </c>
    </row>
    <row r="320" spans="6:33" x14ac:dyDescent="0.35">
      <c r="F320" s="15">
        <f t="shared" si="41"/>
        <v>5.0201698630136988</v>
      </c>
      <c r="G320" s="15">
        <v>1832.3620000000001</v>
      </c>
      <c r="H320" s="15">
        <v>0.94279999999999997</v>
      </c>
      <c r="I320" s="15">
        <v>1.2268344741075079</v>
      </c>
      <c r="J320" s="15">
        <f t="shared" si="40"/>
        <v>0.2715079501462031</v>
      </c>
      <c r="K320" s="15">
        <v>79.197999999999993</v>
      </c>
      <c r="L320" s="15">
        <v>76.917000000000002</v>
      </c>
      <c r="M320" s="15">
        <v>78.378</v>
      </c>
      <c r="N320" s="15">
        <v>72.147000000000006</v>
      </c>
      <c r="O320" s="15">
        <v>72.099999999999994</v>
      </c>
      <c r="P320" s="15">
        <v>75.028000000000006</v>
      </c>
      <c r="Q320" s="15">
        <v>71.954999999999998</v>
      </c>
      <c r="R320" s="15">
        <v>73.531999999999996</v>
      </c>
      <c r="S320" s="15">
        <f t="shared" si="42"/>
        <v>8.5319999999999965</v>
      </c>
      <c r="T320" s="15">
        <v>79.5</v>
      </c>
      <c r="U320" s="15">
        <v>79.5</v>
      </c>
      <c r="V320" s="15">
        <v>79.5</v>
      </c>
      <c r="W320" s="15">
        <v>79.5</v>
      </c>
      <c r="X320" s="15">
        <v>79.5</v>
      </c>
      <c r="Y320" s="15">
        <v>79.5</v>
      </c>
      <c r="Z320" s="15">
        <v>79.5</v>
      </c>
      <c r="AA320" s="15">
        <v>79.5</v>
      </c>
      <c r="AB320" s="15">
        <v>36.371000000000002</v>
      </c>
      <c r="AC320" s="18">
        <f t="shared" si="43"/>
        <v>4.2096064814814817E-4</v>
      </c>
      <c r="AD320" s="18">
        <f t="shared" si="44"/>
        <v>218.226</v>
      </c>
      <c r="AE320" s="18">
        <f t="shared" si="45"/>
        <v>3816</v>
      </c>
      <c r="AF320" s="18">
        <f t="shared" si="49"/>
        <v>234582.86892631947</v>
      </c>
      <c r="AG320" s="18">
        <f t="shared" si="49"/>
        <v>1155376.7615162954</v>
      </c>
    </row>
    <row r="321" spans="6:33" x14ac:dyDescent="0.35">
      <c r="F321" s="15">
        <f t="shared" si="41"/>
        <v>5.0366082191780821</v>
      </c>
      <c r="G321" s="15">
        <v>1838.3620000000001</v>
      </c>
      <c r="H321" s="15">
        <v>0.94299999999999995</v>
      </c>
      <c r="I321" s="15">
        <v>1.2308516971478487</v>
      </c>
      <c r="J321" s="15">
        <f t="shared" si="40"/>
        <v>0.2717597001462031</v>
      </c>
      <c r="K321" s="15">
        <v>79.168999999999997</v>
      </c>
      <c r="L321" s="15">
        <v>76.894000000000005</v>
      </c>
      <c r="M321" s="15">
        <v>78.350999999999999</v>
      </c>
      <c r="N321" s="15">
        <v>72.132000000000005</v>
      </c>
      <c r="O321" s="15">
        <v>72.084999999999994</v>
      </c>
      <c r="P321" s="15">
        <v>75.007999999999996</v>
      </c>
      <c r="Q321" s="15">
        <v>71.941000000000003</v>
      </c>
      <c r="R321" s="15">
        <v>73.515000000000001</v>
      </c>
      <c r="S321" s="15">
        <f t="shared" si="42"/>
        <v>8.5150000000000006</v>
      </c>
      <c r="T321" s="15">
        <v>79.5</v>
      </c>
      <c r="U321" s="15">
        <v>79.5</v>
      </c>
      <c r="V321" s="15">
        <v>79.5</v>
      </c>
      <c r="W321" s="15">
        <v>79.5</v>
      </c>
      <c r="X321" s="15">
        <v>79.5</v>
      </c>
      <c r="Y321" s="15">
        <v>79.5</v>
      </c>
      <c r="Z321" s="15">
        <v>79.5</v>
      </c>
      <c r="AA321" s="15">
        <v>79.5</v>
      </c>
      <c r="AB321" s="15">
        <v>36.252000000000002</v>
      </c>
      <c r="AC321" s="18">
        <f t="shared" si="43"/>
        <v>4.1958333333333339E-4</v>
      </c>
      <c r="AD321" s="18">
        <f t="shared" si="44"/>
        <v>217.51200000000003</v>
      </c>
      <c r="AE321" s="18">
        <f t="shared" si="45"/>
        <v>3816</v>
      </c>
      <c r="AF321" s="18">
        <f t="shared" si="49"/>
        <v>234800.38092631946</v>
      </c>
      <c r="AG321" s="18">
        <f t="shared" si="49"/>
        <v>1159192.7615162954</v>
      </c>
    </row>
    <row r="322" spans="6:33" x14ac:dyDescent="0.35">
      <c r="F322" s="15">
        <f t="shared" si="41"/>
        <v>5.0530465753424663</v>
      </c>
      <c r="G322" s="15">
        <v>1844.3620000000001</v>
      </c>
      <c r="H322" s="15">
        <v>0.94320000000000004</v>
      </c>
      <c r="I322" s="15">
        <v>1.2348689201881897</v>
      </c>
      <c r="J322" s="15">
        <f t="shared" si="40"/>
        <v>0.27201063070175863</v>
      </c>
      <c r="K322" s="15">
        <v>79.14</v>
      </c>
      <c r="L322" s="15">
        <v>76.87</v>
      </c>
      <c r="M322" s="15">
        <v>78.323999999999998</v>
      </c>
      <c r="N322" s="15">
        <v>72.116</v>
      </c>
      <c r="O322" s="15">
        <v>72.069999999999993</v>
      </c>
      <c r="P322" s="15">
        <v>74.988</v>
      </c>
      <c r="Q322" s="15">
        <v>71.927999999999997</v>
      </c>
      <c r="R322" s="15">
        <v>73.498000000000005</v>
      </c>
      <c r="S322" s="15">
        <f t="shared" si="42"/>
        <v>8.4980000000000047</v>
      </c>
      <c r="T322" s="15">
        <v>79.5</v>
      </c>
      <c r="U322" s="15">
        <v>79.5</v>
      </c>
      <c r="V322" s="15">
        <v>79.5</v>
      </c>
      <c r="W322" s="15">
        <v>79.5</v>
      </c>
      <c r="X322" s="15">
        <v>79.5</v>
      </c>
      <c r="Y322" s="15">
        <v>79.5</v>
      </c>
      <c r="Z322" s="15">
        <v>79.5</v>
      </c>
      <c r="AA322" s="15">
        <v>79.5</v>
      </c>
      <c r="AB322" s="15">
        <v>36.134</v>
      </c>
      <c r="AC322" s="18">
        <f t="shared" si="43"/>
        <v>4.1821759259259259E-4</v>
      </c>
      <c r="AD322" s="18">
        <f t="shared" si="44"/>
        <v>216.804</v>
      </c>
      <c r="AE322" s="18">
        <f t="shared" si="45"/>
        <v>3816</v>
      </c>
      <c r="AF322" s="18">
        <f t="shared" si="49"/>
        <v>235017.18492631946</v>
      </c>
      <c r="AG322" s="18">
        <f t="shared" si="49"/>
        <v>1163008.7615162954</v>
      </c>
    </row>
    <row r="323" spans="6:33" x14ac:dyDescent="0.35">
      <c r="F323" s="15">
        <f t="shared" si="41"/>
        <v>5.0694849315068495</v>
      </c>
      <c r="G323" s="15">
        <v>1850.3620000000001</v>
      </c>
      <c r="H323" s="15">
        <v>0.94340000000000002</v>
      </c>
      <c r="I323" s="15">
        <v>1.2388861432285305</v>
      </c>
      <c r="J323" s="15">
        <f t="shared" si="40"/>
        <v>0.27226074181286974</v>
      </c>
      <c r="K323" s="15">
        <v>79.111000000000004</v>
      </c>
      <c r="L323" s="15">
        <v>76.846999999999994</v>
      </c>
      <c r="M323" s="15">
        <v>78.296999999999997</v>
      </c>
      <c r="N323" s="15">
        <v>72.099999999999994</v>
      </c>
      <c r="O323" s="15">
        <v>72.055000000000007</v>
      </c>
      <c r="P323" s="15">
        <v>74.968999999999994</v>
      </c>
      <c r="Q323" s="15">
        <v>71.915000000000006</v>
      </c>
      <c r="R323" s="15">
        <v>73.480999999999995</v>
      </c>
      <c r="S323" s="15">
        <f t="shared" si="42"/>
        <v>8.4809999999999945</v>
      </c>
      <c r="T323" s="15">
        <v>79.5</v>
      </c>
      <c r="U323" s="15">
        <v>79.5</v>
      </c>
      <c r="V323" s="15">
        <v>79.5</v>
      </c>
      <c r="W323" s="15">
        <v>79.5</v>
      </c>
      <c r="X323" s="15">
        <v>79.5</v>
      </c>
      <c r="Y323" s="15">
        <v>79.5</v>
      </c>
      <c r="Z323" s="15">
        <v>79.5</v>
      </c>
      <c r="AA323" s="15">
        <v>79.5</v>
      </c>
      <c r="AB323" s="15">
        <v>36.015999999999998</v>
      </c>
      <c r="AC323" s="18">
        <f t="shared" si="43"/>
        <v>4.1685185185185184E-4</v>
      </c>
      <c r="AD323" s="18">
        <f t="shared" si="44"/>
        <v>216.096</v>
      </c>
      <c r="AE323" s="18">
        <f t="shared" si="45"/>
        <v>3816</v>
      </c>
      <c r="AF323" s="18">
        <f t="shared" si="49"/>
        <v>235233.28092631945</v>
      </c>
      <c r="AG323" s="18">
        <f t="shared" si="49"/>
        <v>1166824.7615162954</v>
      </c>
    </row>
    <row r="324" spans="6:33" x14ac:dyDescent="0.35">
      <c r="F324" s="15">
        <f t="shared" si="41"/>
        <v>5.0859232876712328</v>
      </c>
      <c r="G324" s="15">
        <v>1856.3620000000001</v>
      </c>
      <c r="H324" s="15">
        <v>0.94359999999999999</v>
      </c>
      <c r="I324" s="15">
        <v>1.2429033662688713</v>
      </c>
      <c r="J324" s="15">
        <f t="shared" si="40"/>
        <v>0.27251004042398086</v>
      </c>
      <c r="K324" s="15">
        <v>79.082999999999998</v>
      </c>
      <c r="L324" s="15">
        <v>76.823999999999998</v>
      </c>
      <c r="M324" s="15">
        <v>78.271000000000001</v>
      </c>
      <c r="N324" s="15">
        <v>72.084999999999994</v>
      </c>
      <c r="O324" s="15">
        <v>72.040999999999997</v>
      </c>
      <c r="P324" s="15">
        <v>74.948999999999998</v>
      </c>
      <c r="Q324" s="15">
        <v>71.902000000000001</v>
      </c>
      <c r="R324" s="15">
        <v>73.463999999999999</v>
      </c>
      <c r="S324" s="15">
        <f t="shared" si="42"/>
        <v>8.4639999999999986</v>
      </c>
      <c r="T324" s="15">
        <v>79.5</v>
      </c>
      <c r="U324" s="15">
        <v>79.5</v>
      </c>
      <c r="V324" s="15">
        <v>79.5</v>
      </c>
      <c r="W324" s="15">
        <v>79.5</v>
      </c>
      <c r="X324" s="15">
        <v>79.5</v>
      </c>
      <c r="Y324" s="15">
        <v>79.5</v>
      </c>
      <c r="Z324" s="15">
        <v>79.5</v>
      </c>
      <c r="AA324" s="15">
        <v>79.5</v>
      </c>
      <c r="AB324" s="15">
        <v>35.899000000000001</v>
      </c>
      <c r="AC324" s="18">
        <f t="shared" si="43"/>
        <v>4.154976851851852E-4</v>
      </c>
      <c r="AD324" s="18">
        <f t="shared" si="44"/>
        <v>215.39400000000001</v>
      </c>
      <c r="AE324" s="18">
        <f t="shared" si="45"/>
        <v>3816</v>
      </c>
      <c r="AF324" s="18">
        <f t="shared" si="49"/>
        <v>235448.67492631945</v>
      </c>
      <c r="AG324" s="18">
        <f t="shared" si="49"/>
        <v>1170640.7615162954</v>
      </c>
    </row>
    <row r="325" spans="6:33" x14ac:dyDescent="0.35">
      <c r="F325" s="15">
        <f t="shared" si="41"/>
        <v>5.102361643835617</v>
      </c>
      <c r="G325" s="15">
        <v>1862.3620000000001</v>
      </c>
      <c r="H325" s="15">
        <v>0.94369999999999998</v>
      </c>
      <c r="I325" s="15">
        <v>1.2469205893092121</v>
      </c>
      <c r="J325" s="15">
        <f t="shared" ref="J325:J388" si="50">AF325/OIP</f>
        <v>0.27275853347953638</v>
      </c>
      <c r="K325" s="15">
        <v>79.054000000000002</v>
      </c>
      <c r="L325" s="15">
        <v>76.802000000000007</v>
      </c>
      <c r="M325" s="15">
        <v>78.244</v>
      </c>
      <c r="N325" s="15">
        <v>72.069000000000003</v>
      </c>
      <c r="O325" s="15">
        <v>72.025999999999996</v>
      </c>
      <c r="P325" s="15">
        <v>74.929000000000002</v>
      </c>
      <c r="Q325" s="15">
        <v>71.888999999999996</v>
      </c>
      <c r="R325" s="15">
        <v>73.447999999999993</v>
      </c>
      <c r="S325" s="15">
        <f t="shared" si="42"/>
        <v>8.4479999999999933</v>
      </c>
      <c r="T325" s="15">
        <v>79.5</v>
      </c>
      <c r="U325" s="15">
        <v>79.5</v>
      </c>
      <c r="V325" s="15">
        <v>79.5</v>
      </c>
      <c r="W325" s="15">
        <v>79.5</v>
      </c>
      <c r="X325" s="15">
        <v>79.5</v>
      </c>
      <c r="Y325" s="15">
        <v>79.5</v>
      </c>
      <c r="Z325" s="15">
        <v>79.5</v>
      </c>
      <c r="AA325" s="15">
        <v>79.5</v>
      </c>
      <c r="AB325" s="15">
        <v>35.783000000000001</v>
      </c>
      <c r="AC325" s="18">
        <f t="shared" si="43"/>
        <v>4.1415509259259259E-4</v>
      </c>
      <c r="AD325" s="18">
        <f t="shared" si="44"/>
        <v>214.69799999999998</v>
      </c>
      <c r="AE325" s="18">
        <f t="shared" si="45"/>
        <v>3816</v>
      </c>
      <c r="AF325" s="18">
        <f t="shared" si="49"/>
        <v>235663.37292631945</v>
      </c>
      <c r="AG325" s="18">
        <f t="shared" si="49"/>
        <v>1174456.7615162954</v>
      </c>
    </row>
    <row r="326" spans="6:33" x14ac:dyDescent="0.35">
      <c r="F326" s="15">
        <f t="shared" ref="F326:F389" si="51">G326/365</f>
        <v>5.1188000000000002</v>
      </c>
      <c r="G326" s="15">
        <v>1868.3620000000001</v>
      </c>
      <c r="H326" s="15">
        <v>0.94389999999999996</v>
      </c>
      <c r="I326" s="15">
        <v>1.2509378123495529</v>
      </c>
      <c r="J326" s="15">
        <f t="shared" si="50"/>
        <v>0.27300622792398083</v>
      </c>
      <c r="K326" s="15">
        <v>79.025999999999996</v>
      </c>
      <c r="L326" s="15">
        <v>76.778999999999996</v>
      </c>
      <c r="M326" s="15">
        <v>78.218000000000004</v>
      </c>
      <c r="N326" s="15">
        <v>72.054000000000002</v>
      </c>
      <c r="O326" s="15">
        <v>72.012</v>
      </c>
      <c r="P326" s="15">
        <v>74.91</v>
      </c>
      <c r="Q326" s="15">
        <v>71.876000000000005</v>
      </c>
      <c r="R326" s="15">
        <v>73.432000000000002</v>
      </c>
      <c r="S326" s="15">
        <f t="shared" ref="S326:S389" si="52">R326-65</f>
        <v>8.4320000000000022</v>
      </c>
      <c r="T326" s="15">
        <v>79.5</v>
      </c>
      <c r="U326" s="15">
        <v>79.5</v>
      </c>
      <c r="V326" s="15">
        <v>79.5</v>
      </c>
      <c r="W326" s="15">
        <v>79.5</v>
      </c>
      <c r="X326" s="15">
        <v>79.5</v>
      </c>
      <c r="Y326" s="15">
        <v>79.5</v>
      </c>
      <c r="Z326" s="15">
        <v>79.5</v>
      </c>
      <c r="AA326" s="15">
        <v>79.5</v>
      </c>
      <c r="AB326" s="15">
        <v>35.667999999999999</v>
      </c>
      <c r="AC326" s="18">
        <f t="shared" si="43"/>
        <v>4.1282407407407408E-4</v>
      </c>
      <c r="AD326" s="18">
        <f t="shared" si="44"/>
        <v>214.00799999999998</v>
      </c>
      <c r="AE326" s="18">
        <f t="shared" si="45"/>
        <v>3816</v>
      </c>
      <c r="AF326" s="18">
        <f t="shared" si="49"/>
        <v>235877.38092631946</v>
      </c>
      <c r="AG326" s="18">
        <f t="shared" si="49"/>
        <v>1178272.7615162954</v>
      </c>
    </row>
    <row r="327" spans="6:33" x14ac:dyDescent="0.35">
      <c r="F327" s="15">
        <f t="shared" si="51"/>
        <v>5.1352383561643835</v>
      </c>
      <c r="G327" s="15">
        <v>1874.3620000000001</v>
      </c>
      <c r="H327" s="15">
        <v>0.94410000000000005</v>
      </c>
      <c r="I327" s="15">
        <v>1.2549550353898937</v>
      </c>
      <c r="J327" s="15">
        <f t="shared" si="50"/>
        <v>0.2732531237573142</v>
      </c>
      <c r="K327" s="15">
        <v>78.998000000000005</v>
      </c>
      <c r="L327" s="15">
        <v>76.756</v>
      </c>
      <c r="M327" s="15">
        <v>78.191999999999993</v>
      </c>
      <c r="N327" s="15">
        <v>72.039000000000001</v>
      </c>
      <c r="O327" s="15">
        <v>71.997</v>
      </c>
      <c r="P327" s="15">
        <v>74.891000000000005</v>
      </c>
      <c r="Q327" s="15">
        <v>71.863</v>
      </c>
      <c r="R327" s="15">
        <v>73.415000000000006</v>
      </c>
      <c r="S327" s="15">
        <f t="shared" si="52"/>
        <v>8.4150000000000063</v>
      </c>
      <c r="T327" s="15">
        <v>79.5</v>
      </c>
      <c r="U327" s="15">
        <v>79.5</v>
      </c>
      <c r="V327" s="15">
        <v>79.5</v>
      </c>
      <c r="W327" s="15">
        <v>79.5</v>
      </c>
      <c r="X327" s="15">
        <v>79.5</v>
      </c>
      <c r="Y327" s="15">
        <v>79.5</v>
      </c>
      <c r="Z327" s="15">
        <v>79.5</v>
      </c>
      <c r="AA327" s="15">
        <v>79.5</v>
      </c>
      <c r="AB327" s="15">
        <v>35.552999999999997</v>
      </c>
      <c r="AC327" s="18">
        <f t="shared" ref="AC327:AC390" si="53">+AB327/86400</f>
        <v>4.1149305555555552E-4</v>
      </c>
      <c r="AD327" s="18">
        <f t="shared" ref="AD327:AD390" si="54">AC327*(G327-G326)*86400</f>
        <v>213.31799999999998</v>
      </c>
      <c r="AE327" s="18">
        <f t="shared" ref="AE327:AE390" si="55">SUM(T327:AA327)*(G327-G326)</f>
        <v>3816</v>
      </c>
      <c r="AF327" s="18">
        <f t="shared" si="49"/>
        <v>236090.69892631946</v>
      </c>
      <c r="AG327" s="18">
        <f t="shared" si="49"/>
        <v>1182088.7615162954</v>
      </c>
    </row>
    <row r="328" spans="6:33" x14ac:dyDescent="0.35">
      <c r="F328" s="15">
        <f t="shared" si="51"/>
        <v>5.1516767123287677</v>
      </c>
      <c r="G328" s="15">
        <v>1880.3620000000001</v>
      </c>
      <c r="H328" s="15">
        <v>0.94430000000000003</v>
      </c>
      <c r="I328" s="15">
        <v>1.2589722584302347</v>
      </c>
      <c r="J328" s="15">
        <f t="shared" si="50"/>
        <v>0.27349922792398085</v>
      </c>
      <c r="K328" s="15">
        <v>78.97</v>
      </c>
      <c r="L328" s="15">
        <v>76.733999999999995</v>
      </c>
      <c r="M328" s="15">
        <v>78.165999999999997</v>
      </c>
      <c r="N328" s="15">
        <v>72.024000000000001</v>
      </c>
      <c r="O328" s="15">
        <v>71.983000000000004</v>
      </c>
      <c r="P328" s="15">
        <v>74.870999999999995</v>
      </c>
      <c r="Q328" s="15">
        <v>71.849999999999994</v>
      </c>
      <c r="R328" s="15">
        <v>73.399000000000001</v>
      </c>
      <c r="S328" s="15">
        <f t="shared" si="52"/>
        <v>8.3990000000000009</v>
      </c>
      <c r="T328" s="15">
        <v>79.5</v>
      </c>
      <c r="U328" s="15">
        <v>79.5</v>
      </c>
      <c r="V328" s="15">
        <v>79.5</v>
      </c>
      <c r="W328" s="15">
        <v>79.5</v>
      </c>
      <c r="X328" s="15">
        <v>79.5</v>
      </c>
      <c r="Y328" s="15">
        <v>79.5</v>
      </c>
      <c r="Z328" s="15">
        <v>79.5</v>
      </c>
      <c r="AA328" s="15">
        <v>79.5</v>
      </c>
      <c r="AB328" s="15">
        <v>35.439</v>
      </c>
      <c r="AC328" s="18">
        <f t="shared" si="53"/>
        <v>4.101736111111111E-4</v>
      </c>
      <c r="AD328" s="18">
        <f t="shared" si="54"/>
        <v>212.63399999999999</v>
      </c>
      <c r="AE328" s="18">
        <f t="shared" si="55"/>
        <v>3816</v>
      </c>
      <c r="AF328" s="18">
        <f t="shared" ref="AF328:AG343" si="56">+AF327+AD328</f>
        <v>236303.33292631945</v>
      </c>
      <c r="AG328" s="18">
        <f t="shared" si="56"/>
        <v>1185904.7615162954</v>
      </c>
    </row>
    <row r="329" spans="6:33" x14ac:dyDescent="0.35">
      <c r="F329" s="15">
        <f t="shared" si="51"/>
        <v>5.1681150684931509</v>
      </c>
      <c r="G329" s="15">
        <v>1886.3620000000001</v>
      </c>
      <c r="H329" s="15">
        <v>0.94450000000000001</v>
      </c>
      <c r="I329" s="15">
        <v>1.2629894814705755</v>
      </c>
      <c r="J329" s="15">
        <f t="shared" si="50"/>
        <v>0.2737445473684253</v>
      </c>
      <c r="K329" s="15">
        <v>78.941999999999993</v>
      </c>
      <c r="L329" s="15">
        <v>76.712000000000003</v>
      </c>
      <c r="M329" s="15">
        <v>78.14</v>
      </c>
      <c r="N329" s="15">
        <v>72.009</v>
      </c>
      <c r="O329" s="15">
        <v>71.968999999999994</v>
      </c>
      <c r="P329" s="15">
        <v>74.852000000000004</v>
      </c>
      <c r="Q329" s="15">
        <v>71.837000000000003</v>
      </c>
      <c r="R329" s="15">
        <v>73.382999999999996</v>
      </c>
      <c r="S329" s="15">
        <f t="shared" si="52"/>
        <v>8.3829999999999956</v>
      </c>
      <c r="T329" s="15">
        <v>79.5</v>
      </c>
      <c r="U329" s="15">
        <v>79.5</v>
      </c>
      <c r="V329" s="15">
        <v>79.5</v>
      </c>
      <c r="W329" s="15">
        <v>79.5</v>
      </c>
      <c r="X329" s="15">
        <v>79.5</v>
      </c>
      <c r="Y329" s="15">
        <v>79.5</v>
      </c>
      <c r="Z329" s="15">
        <v>79.5</v>
      </c>
      <c r="AA329" s="15">
        <v>79.5</v>
      </c>
      <c r="AB329" s="15">
        <v>35.326000000000001</v>
      </c>
      <c r="AC329" s="18">
        <f t="shared" si="53"/>
        <v>4.0886574074074073E-4</v>
      </c>
      <c r="AD329" s="18">
        <f t="shared" si="54"/>
        <v>211.95599999999999</v>
      </c>
      <c r="AE329" s="18">
        <f t="shared" si="55"/>
        <v>3816</v>
      </c>
      <c r="AF329" s="18">
        <f t="shared" si="56"/>
        <v>236515.28892631945</v>
      </c>
      <c r="AG329" s="18">
        <f t="shared" si="56"/>
        <v>1189720.7615162954</v>
      </c>
    </row>
    <row r="330" spans="6:33" x14ac:dyDescent="0.35">
      <c r="F330" s="15">
        <f t="shared" si="51"/>
        <v>5.1845534246575342</v>
      </c>
      <c r="G330" s="15">
        <v>1892.3620000000001</v>
      </c>
      <c r="H330" s="15">
        <v>0.9446</v>
      </c>
      <c r="I330" s="15">
        <v>1.2670067045109163</v>
      </c>
      <c r="J330" s="15">
        <f t="shared" si="50"/>
        <v>0.27398908903509195</v>
      </c>
      <c r="K330" s="15">
        <v>78.914000000000001</v>
      </c>
      <c r="L330" s="15">
        <v>76.69</v>
      </c>
      <c r="M330" s="15">
        <v>78.114999999999995</v>
      </c>
      <c r="N330" s="15">
        <v>71.994</v>
      </c>
      <c r="O330" s="15">
        <v>71.954999999999998</v>
      </c>
      <c r="P330" s="15">
        <v>74.832999999999998</v>
      </c>
      <c r="Q330" s="15">
        <v>71.823999999999998</v>
      </c>
      <c r="R330" s="15">
        <v>73.367000000000004</v>
      </c>
      <c r="S330" s="15">
        <f t="shared" si="52"/>
        <v>8.3670000000000044</v>
      </c>
      <c r="T330" s="15">
        <v>79.5</v>
      </c>
      <c r="U330" s="15">
        <v>79.5</v>
      </c>
      <c r="V330" s="15">
        <v>79.5</v>
      </c>
      <c r="W330" s="15">
        <v>79.5</v>
      </c>
      <c r="X330" s="15">
        <v>79.5</v>
      </c>
      <c r="Y330" s="15">
        <v>79.5</v>
      </c>
      <c r="Z330" s="15">
        <v>79.5</v>
      </c>
      <c r="AA330" s="15">
        <v>79.5</v>
      </c>
      <c r="AB330" s="15">
        <v>35.213999999999999</v>
      </c>
      <c r="AC330" s="18">
        <f t="shared" si="53"/>
        <v>4.0756944444444445E-4</v>
      </c>
      <c r="AD330" s="18">
        <f t="shared" si="54"/>
        <v>211.28400000000002</v>
      </c>
      <c r="AE330" s="18">
        <f t="shared" si="55"/>
        <v>3816</v>
      </c>
      <c r="AF330" s="18">
        <f t="shared" si="56"/>
        <v>236726.57292631947</v>
      </c>
      <c r="AG330" s="18">
        <f t="shared" si="56"/>
        <v>1193536.7615162954</v>
      </c>
    </row>
    <row r="331" spans="6:33" x14ac:dyDescent="0.35">
      <c r="F331" s="15">
        <f t="shared" si="51"/>
        <v>5.2009917808219184</v>
      </c>
      <c r="G331" s="15">
        <v>1898.3620000000001</v>
      </c>
      <c r="H331" s="15">
        <v>0.94479999999999997</v>
      </c>
      <c r="I331" s="15">
        <v>1.2710239275512574</v>
      </c>
      <c r="J331" s="15">
        <f t="shared" si="50"/>
        <v>0.27423285292398086</v>
      </c>
      <c r="K331" s="15">
        <v>78.887</v>
      </c>
      <c r="L331" s="15">
        <v>76.668000000000006</v>
      </c>
      <c r="M331" s="15">
        <v>78.088999999999999</v>
      </c>
      <c r="N331" s="15">
        <v>71.978999999999999</v>
      </c>
      <c r="O331" s="15">
        <v>71.941000000000003</v>
      </c>
      <c r="P331" s="15">
        <v>74.814999999999998</v>
      </c>
      <c r="Q331" s="15">
        <v>71.811999999999998</v>
      </c>
      <c r="R331" s="15">
        <v>73.350999999999999</v>
      </c>
      <c r="S331" s="15">
        <f t="shared" si="52"/>
        <v>8.3509999999999991</v>
      </c>
      <c r="T331" s="15">
        <v>79.5</v>
      </c>
      <c r="U331" s="15">
        <v>79.5</v>
      </c>
      <c r="V331" s="15">
        <v>79.5</v>
      </c>
      <c r="W331" s="15">
        <v>79.5</v>
      </c>
      <c r="X331" s="15">
        <v>79.5</v>
      </c>
      <c r="Y331" s="15">
        <v>79.5</v>
      </c>
      <c r="Z331" s="15">
        <v>79.5</v>
      </c>
      <c r="AA331" s="15">
        <v>79.5</v>
      </c>
      <c r="AB331" s="15">
        <v>35.101999999999997</v>
      </c>
      <c r="AC331" s="18">
        <f t="shared" si="53"/>
        <v>4.0627314814814812E-4</v>
      </c>
      <c r="AD331" s="18">
        <f t="shared" si="54"/>
        <v>210.61199999999997</v>
      </c>
      <c r="AE331" s="18">
        <f t="shared" si="55"/>
        <v>3816</v>
      </c>
      <c r="AF331" s="18">
        <f t="shared" si="56"/>
        <v>236937.18492631946</v>
      </c>
      <c r="AG331" s="18">
        <f t="shared" si="56"/>
        <v>1197352.7615162954</v>
      </c>
    </row>
    <row r="332" spans="6:33" x14ac:dyDescent="0.35">
      <c r="F332" s="15">
        <f t="shared" si="51"/>
        <v>5.2174301369863016</v>
      </c>
      <c r="G332" s="15">
        <v>1904.3620000000001</v>
      </c>
      <c r="H332" s="15">
        <v>0.94499999999999995</v>
      </c>
      <c r="I332" s="15">
        <v>1.2750411505915982</v>
      </c>
      <c r="J332" s="15">
        <f t="shared" si="50"/>
        <v>0.27447584597953639</v>
      </c>
      <c r="K332" s="15">
        <v>78.858999999999995</v>
      </c>
      <c r="L332" s="15">
        <v>76.646000000000001</v>
      </c>
      <c r="M332" s="15">
        <v>78.063999999999993</v>
      </c>
      <c r="N332" s="15">
        <v>71.963999999999999</v>
      </c>
      <c r="O332" s="15">
        <v>71.927000000000007</v>
      </c>
      <c r="P332" s="15">
        <v>74.796000000000006</v>
      </c>
      <c r="Q332" s="15">
        <v>71.799000000000007</v>
      </c>
      <c r="R332" s="15">
        <v>73.334999999999994</v>
      </c>
      <c r="S332" s="15">
        <f t="shared" si="52"/>
        <v>8.3349999999999937</v>
      </c>
      <c r="T332" s="15">
        <v>79.5</v>
      </c>
      <c r="U332" s="15">
        <v>79.5</v>
      </c>
      <c r="V332" s="15">
        <v>79.5</v>
      </c>
      <c r="W332" s="15">
        <v>79.5</v>
      </c>
      <c r="X332" s="15">
        <v>79.5</v>
      </c>
      <c r="Y332" s="15">
        <v>79.5</v>
      </c>
      <c r="Z332" s="15">
        <v>79.5</v>
      </c>
      <c r="AA332" s="15">
        <v>79.5</v>
      </c>
      <c r="AB332" s="15">
        <v>34.991</v>
      </c>
      <c r="AC332" s="18">
        <f t="shared" si="53"/>
        <v>4.0498842592592594E-4</v>
      </c>
      <c r="AD332" s="18">
        <f t="shared" si="54"/>
        <v>209.94600000000003</v>
      </c>
      <c r="AE332" s="18">
        <f t="shared" si="55"/>
        <v>3816</v>
      </c>
      <c r="AF332" s="18">
        <f t="shared" si="56"/>
        <v>237147.13092631946</v>
      </c>
      <c r="AG332" s="18">
        <f t="shared" si="56"/>
        <v>1201168.7615162954</v>
      </c>
    </row>
    <row r="333" spans="6:33" x14ac:dyDescent="0.35">
      <c r="F333" s="15">
        <f t="shared" si="51"/>
        <v>5.2338684931506849</v>
      </c>
      <c r="G333" s="15">
        <v>1910.3620000000001</v>
      </c>
      <c r="H333" s="15">
        <v>0.94520000000000004</v>
      </c>
      <c r="I333" s="15">
        <v>1.279058373631939</v>
      </c>
      <c r="J333" s="15">
        <f t="shared" si="50"/>
        <v>0.27471807514620306</v>
      </c>
      <c r="K333" s="15">
        <v>78.831999999999994</v>
      </c>
      <c r="L333" s="15">
        <v>76.623999999999995</v>
      </c>
      <c r="M333" s="15">
        <v>78.039000000000001</v>
      </c>
      <c r="N333" s="15">
        <v>71.948999999999998</v>
      </c>
      <c r="O333" s="15">
        <v>71.912999999999997</v>
      </c>
      <c r="P333" s="15">
        <v>74.777000000000001</v>
      </c>
      <c r="Q333" s="15">
        <v>71.786000000000001</v>
      </c>
      <c r="R333" s="15">
        <v>73.319000000000003</v>
      </c>
      <c r="S333" s="15">
        <f t="shared" si="52"/>
        <v>8.3190000000000026</v>
      </c>
      <c r="T333" s="15">
        <v>79.5</v>
      </c>
      <c r="U333" s="15">
        <v>79.5</v>
      </c>
      <c r="V333" s="15">
        <v>79.5</v>
      </c>
      <c r="W333" s="15">
        <v>79.5</v>
      </c>
      <c r="X333" s="15">
        <v>79.5</v>
      </c>
      <c r="Y333" s="15">
        <v>79.5</v>
      </c>
      <c r="Z333" s="15">
        <v>79.5</v>
      </c>
      <c r="AA333" s="15">
        <v>79.5</v>
      </c>
      <c r="AB333" s="15">
        <v>34.881</v>
      </c>
      <c r="AC333" s="18">
        <f t="shared" si="53"/>
        <v>4.037152777777778E-4</v>
      </c>
      <c r="AD333" s="18">
        <f t="shared" si="54"/>
        <v>209.286</v>
      </c>
      <c r="AE333" s="18">
        <f t="shared" si="55"/>
        <v>3816</v>
      </c>
      <c r="AF333" s="18">
        <f t="shared" si="56"/>
        <v>237356.41692631945</v>
      </c>
      <c r="AG333" s="18">
        <f t="shared" si="56"/>
        <v>1204984.7615162954</v>
      </c>
    </row>
    <row r="334" spans="6:33" x14ac:dyDescent="0.35">
      <c r="F334" s="15">
        <f t="shared" si="51"/>
        <v>5.2503068493150691</v>
      </c>
      <c r="G334" s="15">
        <v>1916.3620000000001</v>
      </c>
      <c r="H334" s="15">
        <v>0.94530000000000003</v>
      </c>
      <c r="I334" s="15">
        <v>1.28307559667228</v>
      </c>
      <c r="J334" s="15">
        <f t="shared" si="50"/>
        <v>0.27495954736842532</v>
      </c>
      <c r="K334" s="15">
        <v>78.805000000000007</v>
      </c>
      <c r="L334" s="15">
        <v>76.602000000000004</v>
      </c>
      <c r="M334" s="15">
        <v>78.013000000000005</v>
      </c>
      <c r="N334" s="15">
        <v>71.933999999999997</v>
      </c>
      <c r="O334" s="15">
        <v>71.899000000000001</v>
      </c>
      <c r="P334" s="15">
        <v>74.759</v>
      </c>
      <c r="Q334" s="15">
        <v>71.774000000000001</v>
      </c>
      <c r="R334" s="15">
        <v>73.302999999999997</v>
      </c>
      <c r="S334" s="15">
        <f t="shared" si="52"/>
        <v>8.3029999999999973</v>
      </c>
      <c r="T334" s="15">
        <v>79.5</v>
      </c>
      <c r="U334" s="15">
        <v>79.5</v>
      </c>
      <c r="V334" s="15">
        <v>79.5</v>
      </c>
      <c r="W334" s="15">
        <v>79.5</v>
      </c>
      <c r="X334" s="15">
        <v>79.5</v>
      </c>
      <c r="Y334" s="15">
        <v>79.5</v>
      </c>
      <c r="Z334" s="15">
        <v>79.5</v>
      </c>
      <c r="AA334" s="15">
        <v>79.5</v>
      </c>
      <c r="AB334" s="15">
        <v>34.771999999999998</v>
      </c>
      <c r="AC334" s="18">
        <f t="shared" si="53"/>
        <v>4.024537037037037E-4</v>
      </c>
      <c r="AD334" s="18">
        <f t="shared" si="54"/>
        <v>208.63200000000001</v>
      </c>
      <c r="AE334" s="18">
        <f t="shared" si="55"/>
        <v>3816</v>
      </c>
      <c r="AF334" s="18">
        <f t="shared" si="56"/>
        <v>237565.04892631946</v>
      </c>
      <c r="AG334" s="18">
        <f t="shared" si="56"/>
        <v>1208800.7615162954</v>
      </c>
    </row>
    <row r="335" spans="6:33" x14ac:dyDescent="0.35">
      <c r="F335" s="15">
        <f t="shared" si="51"/>
        <v>5.2667452054794524</v>
      </c>
      <c r="G335" s="15">
        <v>1922.3620000000001</v>
      </c>
      <c r="H335" s="15">
        <v>0.94550000000000001</v>
      </c>
      <c r="I335" s="15">
        <v>1.2870928197126208</v>
      </c>
      <c r="J335" s="15">
        <f t="shared" si="50"/>
        <v>0.27520026264620306</v>
      </c>
      <c r="K335" s="15">
        <v>78.778000000000006</v>
      </c>
      <c r="L335" s="15">
        <v>76.581000000000003</v>
      </c>
      <c r="M335" s="15">
        <v>77.989000000000004</v>
      </c>
      <c r="N335" s="15">
        <v>71.92</v>
      </c>
      <c r="O335" s="15">
        <v>71.885000000000005</v>
      </c>
      <c r="P335" s="15">
        <v>74.739999999999995</v>
      </c>
      <c r="Q335" s="15">
        <v>71.762</v>
      </c>
      <c r="R335" s="15">
        <v>73.287999999999997</v>
      </c>
      <c r="S335" s="15">
        <f t="shared" si="52"/>
        <v>8.2879999999999967</v>
      </c>
      <c r="T335" s="15">
        <v>79.5</v>
      </c>
      <c r="U335" s="15">
        <v>79.5</v>
      </c>
      <c r="V335" s="15">
        <v>79.5</v>
      </c>
      <c r="W335" s="15">
        <v>79.5</v>
      </c>
      <c r="X335" s="15">
        <v>79.5</v>
      </c>
      <c r="Y335" s="15">
        <v>79.5</v>
      </c>
      <c r="Z335" s="15">
        <v>79.5</v>
      </c>
      <c r="AA335" s="15">
        <v>79.5</v>
      </c>
      <c r="AB335" s="15">
        <v>34.662999999999997</v>
      </c>
      <c r="AC335" s="18">
        <f t="shared" si="53"/>
        <v>4.011921296296296E-4</v>
      </c>
      <c r="AD335" s="18">
        <f t="shared" si="54"/>
        <v>207.97799999999998</v>
      </c>
      <c r="AE335" s="18">
        <f t="shared" si="55"/>
        <v>3816</v>
      </c>
      <c r="AF335" s="18">
        <f t="shared" si="56"/>
        <v>237773.02692631946</v>
      </c>
      <c r="AG335" s="18">
        <f t="shared" si="56"/>
        <v>1212616.7615162954</v>
      </c>
    </row>
    <row r="336" spans="6:33" x14ac:dyDescent="0.35">
      <c r="F336" s="15">
        <f t="shared" si="51"/>
        <v>5.2831835616438356</v>
      </c>
      <c r="G336" s="15">
        <v>1928.3620000000001</v>
      </c>
      <c r="H336" s="15">
        <v>0.94569999999999999</v>
      </c>
      <c r="I336" s="15">
        <v>1.2911100427529614</v>
      </c>
      <c r="J336" s="15">
        <f t="shared" si="50"/>
        <v>0.27544022792398087</v>
      </c>
      <c r="K336" s="15">
        <v>78.751000000000005</v>
      </c>
      <c r="L336" s="15">
        <v>76.558999999999997</v>
      </c>
      <c r="M336" s="15">
        <v>77.963999999999999</v>
      </c>
      <c r="N336" s="15">
        <v>71.905000000000001</v>
      </c>
      <c r="O336" s="15">
        <v>71.872</v>
      </c>
      <c r="P336" s="15">
        <v>74.721999999999994</v>
      </c>
      <c r="Q336" s="15">
        <v>71.748999999999995</v>
      </c>
      <c r="R336" s="15">
        <v>73.272000000000006</v>
      </c>
      <c r="S336" s="15">
        <f t="shared" si="52"/>
        <v>8.2720000000000056</v>
      </c>
      <c r="T336" s="15">
        <v>79.5</v>
      </c>
      <c r="U336" s="15">
        <v>79.5</v>
      </c>
      <c r="V336" s="15">
        <v>79.5</v>
      </c>
      <c r="W336" s="15">
        <v>79.5</v>
      </c>
      <c r="X336" s="15">
        <v>79.5</v>
      </c>
      <c r="Y336" s="15">
        <v>79.5</v>
      </c>
      <c r="Z336" s="15">
        <v>79.5</v>
      </c>
      <c r="AA336" s="15">
        <v>79.5</v>
      </c>
      <c r="AB336" s="15">
        <v>34.555</v>
      </c>
      <c r="AC336" s="18">
        <f t="shared" si="53"/>
        <v>3.9994212962962965E-4</v>
      </c>
      <c r="AD336" s="18">
        <f t="shared" si="54"/>
        <v>207.33</v>
      </c>
      <c r="AE336" s="18">
        <f t="shared" si="55"/>
        <v>3816</v>
      </c>
      <c r="AF336" s="18">
        <f t="shared" si="56"/>
        <v>237980.35692631945</v>
      </c>
      <c r="AG336" s="18">
        <f t="shared" si="56"/>
        <v>1216432.7615162954</v>
      </c>
    </row>
    <row r="337" spans="6:33" x14ac:dyDescent="0.35">
      <c r="F337" s="15">
        <f t="shared" si="51"/>
        <v>5.2996219178082198</v>
      </c>
      <c r="G337" s="15">
        <v>1934.3620000000001</v>
      </c>
      <c r="H337" s="15">
        <v>0.94579999999999997</v>
      </c>
      <c r="I337" s="15">
        <v>1.2951272657933024</v>
      </c>
      <c r="J337" s="15">
        <f t="shared" si="50"/>
        <v>0.27567945014620304</v>
      </c>
      <c r="K337" s="15">
        <v>78.724999999999994</v>
      </c>
      <c r="L337" s="15">
        <v>76.537999999999997</v>
      </c>
      <c r="M337" s="15">
        <v>77.938999999999993</v>
      </c>
      <c r="N337" s="15">
        <v>71.891000000000005</v>
      </c>
      <c r="O337" s="15">
        <v>71.858000000000004</v>
      </c>
      <c r="P337" s="15">
        <v>74.703999999999994</v>
      </c>
      <c r="Q337" s="15">
        <v>71.736999999999995</v>
      </c>
      <c r="R337" s="15">
        <v>73.257000000000005</v>
      </c>
      <c r="S337" s="15">
        <f t="shared" si="52"/>
        <v>8.257000000000005</v>
      </c>
      <c r="T337" s="15">
        <v>79.5</v>
      </c>
      <c r="U337" s="15">
        <v>79.5</v>
      </c>
      <c r="V337" s="15">
        <v>79.5</v>
      </c>
      <c r="W337" s="15">
        <v>79.5</v>
      </c>
      <c r="X337" s="15">
        <v>79.5</v>
      </c>
      <c r="Y337" s="15">
        <v>79.5</v>
      </c>
      <c r="Z337" s="15">
        <v>79.5</v>
      </c>
      <c r="AA337" s="15">
        <v>79.5</v>
      </c>
      <c r="AB337" s="15">
        <v>34.448</v>
      </c>
      <c r="AC337" s="18">
        <f t="shared" si="53"/>
        <v>3.9870370370370369E-4</v>
      </c>
      <c r="AD337" s="18">
        <f t="shared" si="54"/>
        <v>206.68799999999999</v>
      </c>
      <c r="AE337" s="18">
        <f t="shared" si="55"/>
        <v>3816</v>
      </c>
      <c r="AF337" s="18">
        <f t="shared" si="56"/>
        <v>238187.04492631945</v>
      </c>
      <c r="AG337" s="18">
        <f t="shared" si="56"/>
        <v>1220248.7615162954</v>
      </c>
    </row>
    <row r="338" spans="6:33" x14ac:dyDescent="0.35">
      <c r="F338" s="15">
        <f t="shared" si="51"/>
        <v>5.3160602739726031</v>
      </c>
      <c r="G338" s="15">
        <v>1940.3620000000001</v>
      </c>
      <c r="H338" s="15">
        <v>0.94599999999999995</v>
      </c>
      <c r="I338" s="15">
        <v>1.2991444888336432</v>
      </c>
      <c r="J338" s="15">
        <f t="shared" si="50"/>
        <v>0.27591792931286974</v>
      </c>
      <c r="K338" s="15">
        <v>78.697999999999993</v>
      </c>
      <c r="L338" s="15">
        <v>76.516999999999996</v>
      </c>
      <c r="M338" s="15">
        <v>77.915000000000006</v>
      </c>
      <c r="N338" s="15">
        <v>71.876000000000005</v>
      </c>
      <c r="O338" s="15">
        <v>71.844999999999999</v>
      </c>
      <c r="P338" s="15">
        <v>74.685000000000002</v>
      </c>
      <c r="Q338" s="15">
        <v>71.724999999999994</v>
      </c>
      <c r="R338" s="15">
        <v>73.241</v>
      </c>
      <c r="S338" s="15">
        <f t="shared" si="52"/>
        <v>8.2409999999999997</v>
      </c>
      <c r="T338" s="15">
        <v>79.5</v>
      </c>
      <c r="U338" s="15">
        <v>79.5</v>
      </c>
      <c r="V338" s="15">
        <v>79.5</v>
      </c>
      <c r="W338" s="15">
        <v>79.5</v>
      </c>
      <c r="X338" s="15">
        <v>79.5</v>
      </c>
      <c r="Y338" s="15">
        <v>79.5</v>
      </c>
      <c r="Z338" s="15">
        <v>79.5</v>
      </c>
      <c r="AA338" s="15">
        <v>79.5</v>
      </c>
      <c r="AB338" s="15">
        <v>34.341000000000001</v>
      </c>
      <c r="AC338" s="18">
        <f t="shared" si="53"/>
        <v>3.9746527777777778E-4</v>
      </c>
      <c r="AD338" s="18">
        <f t="shared" si="54"/>
        <v>206.04599999999999</v>
      </c>
      <c r="AE338" s="18">
        <f t="shared" si="55"/>
        <v>3816</v>
      </c>
      <c r="AF338" s="18">
        <f t="shared" si="56"/>
        <v>238393.09092631945</v>
      </c>
      <c r="AG338" s="18">
        <f t="shared" si="56"/>
        <v>1224064.7615162954</v>
      </c>
    </row>
    <row r="339" spans="6:33" x14ac:dyDescent="0.35">
      <c r="F339" s="15">
        <f t="shared" si="51"/>
        <v>5.3324986301369863</v>
      </c>
      <c r="G339" s="15">
        <v>1946.3620000000001</v>
      </c>
      <c r="H339" s="15">
        <v>0.94620000000000004</v>
      </c>
      <c r="I339" s="15">
        <v>1.303161711873984</v>
      </c>
      <c r="J339" s="15">
        <f t="shared" si="50"/>
        <v>0.27615567236842531</v>
      </c>
      <c r="K339" s="15">
        <v>78.671999999999997</v>
      </c>
      <c r="L339" s="15">
        <v>76.495999999999995</v>
      </c>
      <c r="M339" s="15">
        <v>77.89</v>
      </c>
      <c r="N339" s="15">
        <v>71.861999999999995</v>
      </c>
      <c r="O339" s="15">
        <v>71.831000000000003</v>
      </c>
      <c r="P339" s="15">
        <v>74.667000000000002</v>
      </c>
      <c r="Q339" s="15">
        <v>71.712999999999994</v>
      </c>
      <c r="R339" s="15">
        <v>73.225999999999999</v>
      </c>
      <c r="S339" s="15">
        <f t="shared" si="52"/>
        <v>8.2259999999999991</v>
      </c>
      <c r="T339" s="15">
        <v>79.5</v>
      </c>
      <c r="U339" s="15">
        <v>79.5</v>
      </c>
      <c r="V339" s="15">
        <v>79.5</v>
      </c>
      <c r="W339" s="15">
        <v>79.5</v>
      </c>
      <c r="X339" s="15">
        <v>79.5</v>
      </c>
      <c r="Y339" s="15">
        <v>79.5</v>
      </c>
      <c r="Z339" s="15">
        <v>79.5</v>
      </c>
      <c r="AA339" s="15">
        <v>79.5</v>
      </c>
      <c r="AB339" s="15">
        <v>34.234999999999999</v>
      </c>
      <c r="AC339" s="18">
        <f t="shared" si="53"/>
        <v>3.9623842592592591E-4</v>
      </c>
      <c r="AD339" s="18">
        <f t="shared" si="54"/>
        <v>205.41</v>
      </c>
      <c r="AE339" s="18">
        <f t="shared" si="55"/>
        <v>3816</v>
      </c>
      <c r="AF339" s="18">
        <f t="shared" si="56"/>
        <v>238598.50092631945</v>
      </c>
      <c r="AG339" s="18">
        <f t="shared" si="56"/>
        <v>1227880.7615162954</v>
      </c>
    </row>
    <row r="340" spans="6:33" x14ac:dyDescent="0.35">
      <c r="F340" s="15">
        <f t="shared" si="51"/>
        <v>5.3489369863013705</v>
      </c>
      <c r="G340" s="15">
        <v>1952.3620000000001</v>
      </c>
      <c r="H340" s="15">
        <v>0.94630000000000003</v>
      </c>
      <c r="I340" s="15">
        <v>1.307178934914325</v>
      </c>
      <c r="J340" s="15">
        <f t="shared" si="50"/>
        <v>0.27639267931286976</v>
      </c>
      <c r="K340" s="15">
        <v>78.646000000000001</v>
      </c>
      <c r="L340" s="15">
        <v>76.474999999999994</v>
      </c>
      <c r="M340" s="15">
        <v>77.866</v>
      </c>
      <c r="N340" s="15">
        <v>71.847999999999999</v>
      </c>
      <c r="O340" s="15">
        <v>71.817999999999998</v>
      </c>
      <c r="P340" s="15">
        <v>74.649000000000001</v>
      </c>
      <c r="Q340" s="15">
        <v>71.700999999999993</v>
      </c>
      <c r="R340" s="15">
        <v>73.210999999999999</v>
      </c>
      <c r="S340" s="15">
        <f t="shared" si="52"/>
        <v>8.2109999999999985</v>
      </c>
      <c r="T340" s="15">
        <v>79.5</v>
      </c>
      <c r="U340" s="15">
        <v>79.5</v>
      </c>
      <c r="V340" s="15">
        <v>79.5</v>
      </c>
      <c r="W340" s="15">
        <v>79.5</v>
      </c>
      <c r="X340" s="15">
        <v>79.5</v>
      </c>
      <c r="Y340" s="15">
        <v>79.5</v>
      </c>
      <c r="Z340" s="15">
        <v>79.5</v>
      </c>
      <c r="AA340" s="15">
        <v>79.5</v>
      </c>
      <c r="AB340" s="15">
        <v>34.128999999999998</v>
      </c>
      <c r="AC340" s="18">
        <f t="shared" si="53"/>
        <v>3.9501157407407405E-4</v>
      </c>
      <c r="AD340" s="18">
        <f t="shared" si="54"/>
        <v>204.77399999999997</v>
      </c>
      <c r="AE340" s="18">
        <f t="shared" si="55"/>
        <v>3816</v>
      </c>
      <c r="AF340" s="18">
        <f t="shared" si="56"/>
        <v>238803.27492631946</v>
      </c>
      <c r="AG340" s="18">
        <f t="shared" si="56"/>
        <v>1231696.7615162954</v>
      </c>
    </row>
    <row r="341" spans="6:33" x14ac:dyDescent="0.35">
      <c r="F341" s="15">
        <f t="shared" si="51"/>
        <v>5.3653753424657538</v>
      </c>
      <c r="G341" s="15">
        <v>1958.3620000000001</v>
      </c>
      <c r="H341" s="15">
        <v>0.94650000000000001</v>
      </c>
      <c r="I341" s="15">
        <v>1.3111961579546658</v>
      </c>
      <c r="J341" s="15">
        <f t="shared" si="50"/>
        <v>0.27662896403509196</v>
      </c>
      <c r="K341" s="15">
        <v>78.62</v>
      </c>
      <c r="L341" s="15">
        <v>76.454999999999998</v>
      </c>
      <c r="M341" s="15">
        <v>77.841999999999999</v>
      </c>
      <c r="N341" s="15">
        <v>71.832999999999998</v>
      </c>
      <c r="O341" s="15">
        <v>71.805000000000007</v>
      </c>
      <c r="P341" s="15">
        <v>74.631</v>
      </c>
      <c r="Q341" s="15">
        <v>71.688999999999993</v>
      </c>
      <c r="R341" s="15">
        <v>73.195999999999998</v>
      </c>
      <c r="S341" s="15">
        <f t="shared" si="52"/>
        <v>8.195999999999998</v>
      </c>
      <c r="T341" s="15">
        <v>79.5</v>
      </c>
      <c r="U341" s="15">
        <v>79.5</v>
      </c>
      <c r="V341" s="15">
        <v>79.5</v>
      </c>
      <c r="W341" s="15">
        <v>79.5</v>
      </c>
      <c r="X341" s="15">
        <v>79.5</v>
      </c>
      <c r="Y341" s="15">
        <v>79.5</v>
      </c>
      <c r="Z341" s="15">
        <v>79.5</v>
      </c>
      <c r="AA341" s="15">
        <v>79.5</v>
      </c>
      <c r="AB341" s="15">
        <v>34.024999999999999</v>
      </c>
      <c r="AC341" s="18">
        <f t="shared" si="53"/>
        <v>3.9380787037037037E-4</v>
      </c>
      <c r="AD341" s="18">
        <f t="shared" si="54"/>
        <v>204.15</v>
      </c>
      <c r="AE341" s="18">
        <f t="shared" si="55"/>
        <v>3816</v>
      </c>
      <c r="AF341" s="18">
        <f t="shared" si="56"/>
        <v>239007.42492631945</v>
      </c>
      <c r="AG341" s="18">
        <f t="shared" si="56"/>
        <v>1235512.7615162954</v>
      </c>
    </row>
    <row r="342" spans="6:33" x14ac:dyDescent="0.35">
      <c r="F342" s="15">
        <f t="shared" si="51"/>
        <v>5.381813698630137</v>
      </c>
      <c r="G342" s="15">
        <v>1964.3620000000001</v>
      </c>
      <c r="H342" s="15">
        <v>0.94669999999999999</v>
      </c>
      <c r="I342" s="15">
        <v>1.3152133809950066</v>
      </c>
      <c r="J342" s="15">
        <f t="shared" si="50"/>
        <v>0.27686452653509197</v>
      </c>
      <c r="K342" s="15">
        <v>78.593999999999994</v>
      </c>
      <c r="L342" s="15">
        <v>76.433999999999997</v>
      </c>
      <c r="M342" s="15">
        <v>77.817999999999998</v>
      </c>
      <c r="N342" s="15">
        <v>71.819000000000003</v>
      </c>
      <c r="O342" s="15">
        <v>71.790999999999997</v>
      </c>
      <c r="P342" s="15">
        <v>74.614000000000004</v>
      </c>
      <c r="Q342" s="15">
        <v>71.677000000000007</v>
      </c>
      <c r="R342" s="15">
        <v>73.180999999999997</v>
      </c>
      <c r="S342" s="15">
        <f t="shared" si="52"/>
        <v>8.1809999999999974</v>
      </c>
      <c r="T342" s="15">
        <v>79.5</v>
      </c>
      <c r="U342" s="15">
        <v>79.5</v>
      </c>
      <c r="V342" s="15">
        <v>79.5</v>
      </c>
      <c r="W342" s="15">
        <v>79.5</v>
      </c>
      <c r="X342" s="15">
        <v>79.5</v>
      </c>
      <c r="Y342" s="15">
        <v>79.5</v>
      </c>
      <c r="Z342" s="15">
        <v>79.5</v>
      </c>
      <c r="AA342" s="15">
        <v>79.5</v>
      </c>
      <c r="AB342" s="15">
        <v>33.920999999999999</v>
      </c>
      <c r="AC342" s="18">
        <f t="shared" si="53"/>
        <v>3.9260416666666664E-4</v>
      </c>
      <c r="AD342" s="18">
        <f t="shared" si="54"/>
        <v>203.52600000000001</v>
      </c>
      <c r="AE342" s="18">
        <f t="shared" si="55"/>
        <v>3816</v>
      </c>
      <c r="AF342" s="18">
        <f t="shared" si="56"/>
        <v>239210.95092631946</v>
      </c>
      <c r="AG342" s="18">
        <f t="shared" si="56"/>
        <v>1239328.7615162954</v>
      </c>
    </row>
    <row r="343" spans="6:33" x14ac:dyDescent="0.35">
      <c r="F343" s="15">
        <f t="shared" si="51"/>
        <v>5.3982520547945212</v>
      </c>
      <c r="G343" s="15">
        <v>1970.3620000000001</v>
      </c>
      <c r="H343" s="15">
        <v>0.94679999999999997</v>
      </c>
      <c r="I343" s="15">
        <v>1.3192306040353476</v>
      </c>
      <c r="J343" s="15">
        <f t="shared" si="50"/>
        <v>0.27709936681286973</v>
      </c>
      <c r="K343" s="15">
        <v>78.567999999999998</v>
      </c>
      <c r="L343" s="15">
        <v>76.412999999999997</v>
      </c>
      <c r="M343" s="15">
        <v>77.793999999999997</v>
      </c>
      <c r="N343" s="15">
        <v>71.805000000000007</v>
      </c>
      <c r="O343" s="15">
        <v>71.778000000000006</v>
      </c>
      <c r="P343" s="15">
        <v>74.596000000000004</v>
      </c>
      <c r="Q343" s="15">
        <v>71.665000000000006</v>
      </c>
      <c r="R343" s="15">
        <v>73.165999999999997</v>
      </c>
      <c r="S343" s="15">
        <f t="shared" si="52"/>
        <v>8.1659999999999968</v>
      </c>
      <c r="T343" s="15">
        <v>79.5</v>
      </c>
      <c r="U343" s="15">
        <v>79.5</v>
      </c>
      <c r="V343" s="15">
        <v>79.5</v>
      </c>
      <c r="W343" s="15">
        <v>79.5</v>
      </c>
      <c r="X343" s="15">
        <v>79.5</v>
      </c>
      <c r="Y343" s="15">
        <v>79.5</v>
      </c>
      <c r="Z343" s="15">
        <v>79.5</v>
      </c>
      <c r="AA343" s="15">
        <v>79.5</v>
      </c>
      <c r="AB343" s="15">
        <v>33.817</v>
      </c>
      <c r="AC343" s="18">
        <f t="shared" si="53"/>
        <v>3.9140046296296297E-4</v>
      </c>
      <c r="AD343" s="18">
        <f t="shared" si="54"/>
        <v>202.90200000000002</v>
      </c>
      <c r="AE343" s="18">
        <f t="shared" si="55"/>
        <v>3816</v>
      </c>
      <c r="AF343" s="18">
        <f t="shared" si="56"/>
        <v>239413.85292631947</v>
      </c>
      <c r="AG343" s="18">
        <f t="shared" si="56"/>
        <v>1243144.7615162954</v>
      </c>
    </row>
    <row r="344" spans="6:33" x14ac:dyDescent="0.35">
      <c r="F344" s="15">
        <f t="shared" si="51"/>
        <v>5.4146904109589045</v>
      </c>
      <c r="G344" s="15">
        <v>1976.3620000000001</v>
      </c>
      <c r="H344" s="15">
        <v>0.94699999999999995</v>
      </c>
      <c r="I344" s="15">
        <v>1.3232478270756884</v>
      </c>
      <c r="J344" s="15">
        <f t="shared" si="50"/>
        <v>0.27733349875731422</v>
      </c>
      <c r="K344" s="15">
        <v>78.542000000000002</v>
      </c>
      <c r="L344" s="15">
        <v>76.393000000000001</v>
      </c>
      <c r="M344" s="15">
        <v>77.77</v>
      </c>
      <c r="N344" s="15">
        <v>71.790999999999997</v>
      </c>
      <c r="O344" s="15">
        <v>71.765000000000001</v>
      </c>
      <c r="P344" s="15">
        <v>74.578000000000003</v>
      </c>
      <c r="Q344" s="15">
        <v>71.653000000000006</v>
      </c>
      <c r="R344" s="15">
        <v>73.150999999999996</v>
      </c>
      <c r="S344" s="15">
        <f t="shared" si="52"/>
        <v>8.1509999999999962</v>
      </c>
      <c r="T344" s="15">
        <v>79.5</v>
      </c>
      <c r="U344" s="15">
        <v>79.5</v>
      </c>
      <c r="V344" s="15">
        <v>79.5</v>
      </c>
      <c r="W344" s="15">
        <v>79.5</v>
      </c>
      <c r="X344" s="15">
        <v>79.5</v>
      </c>
      <c r="Y344" s="15">
        <v>79.5</v>
      </c>
      <c r="Z344" s="15">
        <v>79.5</v>
      </c>
      <c r="AA344" s="15">
        <v>79.5</v>
      </c>
      <c r="AB344" s="15">
        <v>33.715000000000003</v>
      </c>
      <c r="AC344" s="18">
        <f t="shared" si="53"/>
        <v>3.9021990740740743E-4</v>
      </c>
      <c r="AD344" s="18">
        <f t="shared" si="54"/>
        <v>202.29</v>
      </c>
      <c r="AE344" s="18">
        <f t="shared" si="55"/>
        <v>3816</v>
      </c>
      <c r="AF344" s="18">
        <f t="shared" ref="AF344:AG359" si="57">+AF343+AD344</f>
        <v>239616.14292631947</v>
      </c>
      <c r="AG344" s="18">
        <f t="shared" si="57"/>
        <v>1246960.7615162954</v>
      </c>
    </row>
    <row r="345" spans="6:33" x14ac:dyDescent="0.35">
      <c r="F345" s="15">
        <f t="shared" si="51"/>
        <v>5.4311287671232877</v>
      </c>
      <c r="G345" s="15">
        <v>1982.3620000000001</v>
      </c>
      <c r="H345" s="15">
        <v>0.94720000000000004</v>
      </c>
      <c r="I345" s="15">
        <v>1.3272650501160292</v>
      </c>
      <c r="J345" s="15">
        <f t="shared" si="50"/>
        <v>0.27756691542398088</v>
      </c>
      <c r="K345" s="15">
        <v>78.516999999999996</v>
      </c>
      <c r="L345" s="15">
        <v>76.373000000000005</v>
      </c>
      <c r="M345" s="15">
        <v>77.745999999999995</v>
      </c>
      <c r="N345" s="15">
        <v>71.778000000000006</v>
      </c>
      <c r="O345" s="15">
        <v>71.751999999999995</v>
      </c>
      <c r="P345" s="15">
        <v>74.561000000000007</v>
      </c>
      <c r="Q345" s="15">
        <v>71.641000000000005</v>
      </c>
      <c r="R345" s="15">
        <v>73.135999999999996</v>
      </c>
      <c r="S345" s="15">
        <f t="shared" si="52"/>
        <v>8.1359999999999957</v>
      </c>
      <c r="T345" s="15">
        <v>79.5</v>
      </c>
      <c r="U345" s="15">
        <v>79.5</v>
      </c>
      <c r="V345" s="15">
        <v>79.5</v>
      </c>
      <c r="W345" s="15">
        <v>79.5</v>
      </c>
      <c r="X345" s="15">
        <v>79.5</v>
      </c>
      <c r="Y345" s="15">
        <v>79.5</v>
      </c>
      <c r="Z345" s="15">
        <v>79.5</v>
      </c>
      <c r="AA345" s="15">
        <v>79.5</v>
      </c>
      <c r="AB345" s="15">
        <v>33.612000000000002</v>
      </c>
      <c r="AC345" s="18">
        <f t="shared" si="53"/>
        <v>3.890277777777778E-4</v>
      </c>
      <c r="AD345" s="18">
        <f t="shared" si="54"/>
        <v>201.672</v>
      </c>
      <c r="AE345" s="18">
        <f t="shared" si="55"/>
        <v>3816</v>
      </c>
      <c r="AF345" s="18">
        <f t="shared" si="57"/>
        <v>239817.81492631946</v>
      </c>
      <c r="AG345" s="18">
        <f t="shared" si="57"/>
        <v>1250776.7615162954</v>
      </c>
    </row>
    <row r="346" spans="6:33" x14ac:dyDescent="0.35">
      <c r="F346" s="15">
        <f t="shared" si="51"/>
        <v>5.447567123287671</v>
      </c>
      <c r="G346" s="15">
        <v>1988.3620000000001</v>
      </c>
      <c r="H346" s="15">
        <v>0.94730000000000003</v>
      </c>
      <c r="I346" s="15">
        <v>1.33128227315637</v>
      </c>
      <c r="J346" s="15">
        <f t="shared" si="50"/>
        <v>0.27779963070175862</v>
      </c>
      <c r="K346" s="15">
        <v>78.491</v>
      </c>
      <c r="L346" s="15">
        <v>76.352999999999994</v>
      </c>
      <c r="M346" s="15">
        <v>77.722999999999999</v>
      </c>
      <c r="N346" s="15">
        <v>71.763999999999996</v>
      </c>
      <c r="O346" s="15">
        <v>71.739000000000004</v>
      </c>
      <c r="P346" s="15">
        <v>74.543999999999997</v>
      </c>
      <c r="Q346" s="15">
        <v>71.63</v>
      </c>
      <c r="R346" s="15">
        <v>73.122</v>
      </c>
      <c r="S346" s="15">
        <f t="shared" si="52"/>
        <v>8.1219999999999999</v>
      </c>
      <c r="T346" s="15">
        <v>79.5</v>
      </c>
      <c r="U346" s="15">
        <v>79.5</v>
      </c>
      <c r="V346" s="15">
        <v>79.5</v>
      </c>
      <c r="W346" s="15">
        <v>79.5</v>
      </c>
      <c r="X346" s="15">
        <v>79.5</v>
      </c>
      <c r="Y346" s="15">
        <v>79.5</v>
      </c>
      <c r="Z346" s="15">
        <v>79.5</v>
      </c>
      <c r="AA346" s="15">
        <v>79.5</v>
      </c>
      <c r="AB346" s="15">
        <v>33.511000000000003</v>
      </c>
      <c r="AC346" s="18">
        <f t="shared" si="53"/>
        <v>3.878587962962963E-4</v>
      </c>
      <c r="AD346" s="18">
        <f t="shared" si="54"/>
        <v>201.066</v>
      </c>
      <c r="AE346" s="18">
        <f t="shared" si="55"/>
        <v>3816</v>
      </c>
      <c r="AF346" s="18">
        <f t="shared" si="57"/>
        <v>240018.88092631946</v>
      </c>
      <c r="AG346" s="18">
        <f t="shared" si="57"/>
        <v>1254592.7615162954</v>
      </c>
    </row>
    <row r="347" spans="6:33" x14ac:dyDescent="0.35">
      <c r="F347" s="15">
        <f t="shared" si="51"/>
        <v>5.4640054794520552</v>
      </c>
      <c r="G347" s="15">
        <v>1994.3620000000001</v>
      </c>
      <c r="H347" s="15">
        <v>0.94750000000000001</v>
      </c>
      <c r="I347" s="15">
        <v>1.3352994961967108</v>
      </c>
      <c r="J347" s="15">
        <f t="shared" si="50"/>
        <v>0.2780316445906475</v>
      </c>
      <c r="K347" s="15">
        <v>78.465999999999994</v>
      </c>
      <c r="L347" s="15">
        <v>76.332999999999998</v>
      </c>
      <c r="M347" s="15">
        <v>77.698999999999998</v>
      </c>
      <c r="N347" s="15">
        <v>71.75</v>
      </c>
      <c r="O347" s="15">
        <v>71.725999999999999</v>
      </c>
      <c r="P347" s="15">
        <v>74.525999999999996</v>
      </c>
      <c r="Q347" s="15">
        <v>71.617999999999995</v>
      </c>
      <c r="R347" s="15">
        <v>73.106999999999999</v>
      </c>
      <c r="S347" s="15">
        <f t="shared" si="52"/>
        <v>8.1069999999999993</v>
      </c>
      <c r="T347" s="15">
        <v>79.5</v>
      </c>
      <c r="U347" s="15">
        <v>79.5</v>
      </c>
      <c r="V347" s="15">
        <v>79.5</v>
      </c>
      <c r="W347" s="15">
        <v>79.5</v>
      </c>
      <c r="X347" s="15">
        <v>79.5</v>
      </c>
      <c r="Y347" s="15">
        <v>79.5</v>
      </c>
      <c r="Z347" s="15">
        <v>79.5</v>
      </c>
      <c r="AA347" s="15">
        <v>79.5</v>
      </c>
      <c r="AB347" s="15">
        <v>33.409999999999997</v>
      </c>
      <c r="AC347" s="18">
        <f t="shared" si="53"/>
        <v>3.8668981481481475E-4</v>
      </c>
      <c r="AD347" s="18">
        <f t="shared" si="54"/>
        <v>200.45999999999998</v>
      </c>
      <c r="AE347" s="18">
        <f t="shared" si="55"/>
        <v>3816</v>
      </c>
      <c r="AF347" s="18">
        <f t="shared" si="57"/>
        <v>240219.34092631945</v>
      </c>
      <c r="AG347" s="18">
        <f t="shared" si="57"/>
        <v>1258408.7615162954</v>
      </c>
    </row>
    <row r="348" spans="6:33" x14ac:dyDescent="0.35">
      <c r="F348" s="15">
        <f t="shared" si="51"/>
        <v>5.4804438356164384</v>
      </c>
      <c r="G348" s="15">
        <v>2000.3620000000001</v>
      </c>
      <c r="H348" s="15">
        <v>0.9476</v>
      </c>
      <c r="I348" s="15">
        <v>1.3393167192370516</v>
      </c>
      <c r="J348" s="15">
        <f t="shared" si="50"/>
        <v>0.27826296403509193</v>
      </c>
      <c r="K348" s="15">
        <v>78.441000000000003</v>
      </c>
      <c r="L348" s="15">
        <v>76.313000000000002</v>
      </c>
      <c r="M348" s="15">
        <v>77.676000000000002</v>
      </c>
      <c r="N348" s="15">
        <v>71.736000000000004</v>
      </c>
      <c r="O348" s="15">
        <v>71.713999999999999</v>
      </c>
      <c r="P348" s="15">
        <v>74.509</v>
      </c>
      <c r="Q348" s="15">
        <v>71.606999999999999</v>
      </c>
      <c r="R348" s="15">
        <v>73.091999999999999</v>
      </c>
      <c r="S348" s="15">
        <f t="shared" si="52"/>
        <v>8.0919999999999987</v>
      </c>
      <c r="T348" s="15">
        <v>79.5</v>
      </c>
      <c r="U348" s="15">
        <v>79.5</v>
      </c>
      <c r="V348" s="15">
        <v>79.5</v>
      </c>
      <c r="W348" s="15">
        <v>79.5</v>
      </c>
      <c r="X348" s="15">
        <v>79.5</v>
      </c>
      <c r="Y348" s="15">
        <v>79.5</v>
      </c>
      <c r="Z348" s="15">
        <v>79.5</v>
      </c>
      <c r="AA348" s="15">
        <v>79.5</v>
      </c>
      <c r="AB348" s="15">
        <v>33.31</v>
      </c>
      <c r="AC348" s="18">
        <f t="shared" si="53"/>
        <v>3.8553240740740746E-4</v>
      </c>
      <c r="AD348" s="18">
        <f t="shared" si="54"/>
        <v>199.86000000000004</v>
      </c>
      <c r="AE348" s="18">
        <f t="shared" si="55"/>
        <v>3816</v>
      </c>
      <c r="AF348" s="18">
        <f t="shared" si="57"/>
        <v>240419.20092631943</v>
      </c>
      <c r="AG348" s="18">
        <f t="shared" si="57"/>
        <v>1262224.7615162954</v>
      </c>
    </row>
    <row r="349" spans="6:33" x14ac:dyDescent="0.35">
      <c r="F349" s="15">
        <f t="shared" si="51"/>
        <v>5.4968821917808217</v>
      </c>
      <c r="G349" s="15">
        <v>2006.3620000000001</v>
      </c>
      <c r="H349" s="15">
        <v>0.94779999999999998</v>
      </c>
      <c r="I349" s="15">
        <v>1.3433339422773924</v>
      </c>
      <c r="J349" s="15">
        <f t="shared" si="50"/>
        <v>0.27849358903509197</v>
      </c>
      <c r="K349" s="15">
        <v>78.415999999999997</v>
      </c>
      <c r="L349" s="15">
        <v>76.293000000000006</v>
      </c>
      <c r="M349" s="15">
        <v>77.653000000000006</v>
      </c>
      <c r="N349" s="15">
        <v>71.722999999999999</v>
      </c>
      <c r="O349" s="15">
        <v>71.700999999999993</v>
      </c>
      <c r="P349" s="15">
        <v>74.492000000000004</v>
      </c>
      <c r="Q349" s="15">
        <v>71.594999999999999</v>
      </c>
      <c r="R349" s="15">
        <v>73.078000000000003</v>
      </c>
      <c r="S349" s="15">
        <f t="shared" si="52"/>
        <v>8.078000000000003</v>
      </c>
      <c r="T349" s="15">
        <v>79.5</v>
      </c>
      <c r="U349" s="15">
        <v>79.5</v>
      </c>
      <c r="V349" s="15">
        <v>79.5</v>
      </c>
      <c r="W349" s="15">
        <v>79.5</v>
      </c>
      <c r="X349" s="15">
        <v>79.5</v>
      </c>
      <c r="Y349" s="15">
        <v>79.5</v>
      </c>
      <c r="Z349" s="15">
        <v>79.5</v>
      </c>
      <c r="AA349" s="15">
        <v>79.5</v>
      </c>
      <c r="AB349" s="15">
        <v>33.21</v>
      </c>
      <c r="AC349" s="18">
        <f t="shared" si="53"/>
        <v>3.8437500000000001E-4</v>
      </c>
      <c r="AD349" s="18">
        <f t="shared" si="54"/>
        <v>199.26000000000002</v>
      </c>
      <c r="AE349" s="18">
        <f t="shared" si="55"/>
        <v>3816</v>
      </c>
      <c r="AF349" s="18">
        <f t="shared" si="57"/>
        <v>240618.46092631944</v>
      </c>
      <c r="AG349" s="18">
        <f t="shared" si="57"/>
        <v>1266040.7615162954</v>
      </c>
    </row>
    <row r="350" spans="6:33" x14ac:dyDescent="0.35">
      <c r="F350" s="15">
        <f t="shared" si="51"/>
        <v>5.5133205479452059</v>
      </c>
      <c r="G350" s="15">
        <v>2012.3620000000001</v>
      </c>
      <c r="H350" s="15">
        <v>0.94789999999999996</v>
      </c>
      <c r="I350" s="15">
        <v>1.3473511653177335</v>
      </c>
      <c r="J350" s="15">
        <f t="shared" si="50"/>
        <v>0.27872353347953638</v>
      </c>
      <c r="K350" s="15">
        <v>78.391000000000005</v>
      </c>
      <c r="L350" s="15">
        <v>76.272999999999996</v>
      </c>
      <c r="M350" s="15">
        <v>77.63</v>
      </c>
      <c r="N350" s="15">
        <v>71.709000000000003</v>
      </c>
      <c r="O350" s="15">
        <v>71.688000000000002</v>
      </c>
      <c r="P350" s="15">
        <v>74.474999999999994</v>
      </c>
      <c r="Q350" s="15">
        <v>71.584000000000003</v>
      </c>
      <c r="R350" s="15">
        <v>73.063999999999993</v>
      </c>
      <c r="S350" s="15">
        <f t="shared" si="52"/>
        <v>8.063999999999993</v>
      </c>
      <c r="T350" s="15">
        <v>79.5</v>
      </c>
      <c r="U350" s="15">
        <v>79.5</v>
      </c>
      <c r="V350" s="15">
        <v>79.5</v>
      </c>
      <c r="W350" s="15">
        <v>79.5</v>
      </c>
      <c r="X350" s="15">
        <v>79.5</v>
      </c>
      <c r="Y350" s="15">
        <v>79.5</v>
      </c>
      <c r="Z350" s="15">
        <v>79.5</v>
      </c>
      <c r="AA350" s="15">
        <v>79.5</v>
      </c>
      <c r="AB350" s="15">
        <v>33.112000000000002</v>
      </c>
      <c r="AC350" s="18">
        <f t="shared" si="53"/>
        <v>3.8324074074074074E-4</v>
      </c>
      <c r="AD350" s="18">
        <f t="shared" si="54"/>
        <v>198.67199999999997</v>
      </c>
      <c r="AE350" s="18">
        <f t="shared" si="55"/>
        <v>3816</v>
      </c>
      <c r="AF350" s="18">
        <f t="shared" si="57"/>
        <v>240817.13292631943</v>
      </c>
      <c r="AG350" s="18">
        <f t="shared" si="57"/>
        <v>1269856.7615162954</v>
      </c>
    </row>
    <row r="351" spans="6:33" x14ac:dyDescent="0.35">
      <c r="F351" s="15">
        <f t="shared" si="51"/>
        <v>5.5297589041095891</v>
      </c>
      <c r="G351" s="15">
        <v>2018.3620000000001</v>
      </c>
      <c r="H351" s="15">
        <v>0.94810000000000005</v>
      </c>
      <c r="I351" s="15">
        <v>1.3513683883580743</v>
      </c>
      <c r="J351" s="15">
        <f t="shared" si="50"/>
        <v>0.27895279042398086</v>
      </c>
      <c r="K351" s="15">
        <v>78.367000000000004</v>
      </c>
      <c r="L351" s="15">
        <v>76.254000000000005</v>
      </c>
      <c r="M351" s="15">
        <v>77.606999999999999</v>
      </c>
      <c r="N351" s="15">
        <v>71.695999999999998</v>
      </c>
      <c r="O351" s="15">
        <v>71.676000000000002</v>
      </c>
      <c r="P351" s="15">
        <v>74.457999999999998</v>
      </c>
      <c r="Q351" s="15">
        <v>71.572000000000003</v>
      </c>
      <c r="R351" s="15">
        <v>73.049000000000007</v>
      </c>
      <c r="S351" s="15">
        <f t="shared" si="52"/>
        <v>8.0490000000000066</v>
      </c>
      <c r="T351" s="15">
        <v>79.5</v>
      </c>
      <c r="U351" s="15">
        <v>79.5</v>
      </c>
      <c r="V351" s="15">
        <v>79.5</v>
      </c>
      <c r="W351" s="15">
        <v>79.5</v>
      </c>
      <c r="X351" s="15">
        <v>79.5</v>
      </c>
      <c r="Y351" s="15">
        <v>79.5</v>
      </c>
      <c r="Z351" s="15">
        <v>79.5</v>
      </c>
      <c r="AA351" s="15">
        <v>79.5</v>
      </c>
      <c r="AB351" s="15">
        <v>33.012999999999998</v>
      </c>
      <c r="AC351" s="18">
        <f t="shared" si="53"/>
        <v>3.8209490740740738E-4</v>
      </c>
      <c r="AD351" s="18">
        <f t="shared" si="54"/>
        <v>198.07799999999997</v>
      </c>
      <c r="AE351" s="18">
        <f t="shared" si="55"/>
        <v>3816</v>
      </c>
      <c r="AF351" s="18">
        <f t="shared" si="57"/>
        <v>241015.21092631944</v>
      </c>
      <c r="AG351" s="18">
        <f t="shared" si="57"/>
        <v>1273672.7615162954</v>
      </c>
    </row>
    <row r="352" spans="6:33" x14ac:dyDescent="0.35">
      <c r="F352" s="15">
        <f t="shared" si="51"/>
        <v>5.5461972602739724</v>
      </c>
      <c r="G352" s="15">
        <v>2024.3620000000001</v>
      </c>
      <c r="H352" s="15">
        <v>0.94820000000000004</v>
      </c>
      <c r="I352" s="15">
        <v>1.3553856113984151</v>
      </c>
      <c r="J352" s="15">
        <f t="shared" si="50"/>
        <v>0.27918137375731417</v>
      </c>
      <c r="K352" s="15">
        <v>78.341999999999999</v>
      </c>
      <c r="L352" s="15">
        <v>76.233999999999995</v>
      </c>
      <c r="M352" s="15">
        <v>77.584999999999994</v>
      </c>
      <c r="N352" s="15">
        <v>71.682000000000002</v>
      </c>
      <c r="O352" s="15">
        <v>71.662999999999997</v>
      </c>
      <c r="P352" s="15">
        <v>74.441000000000003</v>
      </c>
      <c r="Q352" s="15">
        <v>71.561000000000007</v>
      </c>
      <c r="R352" s="15">
        <v>73.034999999999997</v>
      </c>
      <c r="S352" s="15">
        <f t="shared" si="52"/>
        <v>8.0349999999999966</v>
      </c>
      <c r="T352" s="15">
        <v>79.5</v>
      </c>
      <c r="U352" s="15">
        <v>79.5</v>
      </c>
      <c r="V352" s="15">
        <v>79.5</v>
      </c>
      <c r="W352" s="15">
        <v>79.5</v>
      </c>
      <c r="X352" s="15">
        <v>79.5</v>
      </c>
      <c r="Y352" s="15">
        <v>79.5</v>
      </c>
      <c r="Z352" s="15">
        <v>79.5</v>
      </c>
      <c r="AA352" s="15">
        <v>79.5</v>
      </c>
      <c r="AB352" s="15">
        <v>32.915999999999997</v>
      </c>
      <c r="AC352" s="18">
        <f t="shared" si="53"/>
        <v>3.8097222222222216E-4</v>
      </c>
      <c r="AD352" s="18">
        <f t="shared" si="54"/>
        <v>197.49599999999995</v>
      </c>
      <c r="AE352" s="18">
        <f t="shared" si="55"/>
        <v>3816</v>
      </c>
      <c r="AF352" s="18">
        <f t="shared" si="57"/>
        <v>241212.70692631946</v>
      </c>
      <c r="AG352" s="18">
        <f t="shared" si="57"/>
        <v>1277488.7615162954</v>
      </c>
    </row>
    <row r="353" spans="6:33" x14ac:dyDescent="0.35">
      <c r="F353" s="15">
        <f t="shared" si="51"/>
        <v>5.5626356164383566</v>
      </c>
      <c r="G353" s="15">
        <v>2030.3620000000001</v>
      </c>
      <c r="H353" s="15">
        <v>0.94840000000000002</v>
      </c>
      <c r="I353" s="15">
        <v>1.3594028344387561</v>
      </c>
      <c r="J353" s="15">
        <f t="shared" si="50"/>
        <v>0.27940928347953642</v>
      </c>
      <c r="K353" s="15">
        <v>78.317999999999998</v>
      </c>
      <c r="L353" s="15">
        <v>76.215000000000003</v>
      </c>
      <c r="M353" s="15">
        <v>77.561999999999998</v>
      </c>
      <c r="N353" s="15">
        <v>71.668999999999997</v>
      </c>
      <c r="O353" s="15">
        <v>71.650999999999996</v>
      </c>
      <c r="P353" s="15">
        <v>74.424000000000007</v>
      </c>
      <c r="Q353" s="15">
        <v>71.55</v>
      </c>
      <c r="R353" s="15">
        <v>73.021000000000001</v>
      </c>
      <c r="S353" s="15">
        <f t="shared" si="52"/>
        <v>8.0210000000000008</v>
      </c>
      <c r="T353" s="15">
        <v>79.5</v>
      </c>
      <c r="U353" s="15">
        <v>79.5</v>
      </c>
      <c r="V353" s="15">
        <v>79.5</v>
      </c>
      <c r="W353" s="15">
        <v>79.5</v>
      </c>
      <c r="X353" s="15">
        <v>79.5</v>
      </c>
      <c r="Y353" s="15">
        <v>79.5</v>
      </c>
      <c r="Z353" s="15">
        <v>79.5</v>
      </c>
      <c r="AA353" s="15">
        <v>79.5</v>
      </c>
      <c r="AB353" s="15">
        <v>32.819000000000003</v>
      </c>
      <c r="AC353" s="18">
        <f t="shared" si="53"/>
        <v>3.7984953703703705E-4</v>
      </c>
      <c r="AD353" s="18">
        <f t="shared" si="54"/>
        <v>196.91400000000002</v>
      </c>
      <c r="AE353" s="18">
        <f t="shared" si="55"/>
        <v>3816</v>
      </c>
      <c r="AF353" s="18">
        <f t="shared" si="57"/>
        <v>241409.62092631945</v>
      </c>
      <c r="AG353" s="18">
        <f t="shared" si="57"/>
        <v>1281304.7615162954</v>
      </c>
    </row>
    <row r="354" spans="6:33" x14ac:dyDescent="0.35">
      <c r="F354" s="15">
        <f t="shared" si="51"/>
        <v>5.5790739726027399</v>
      </c>
      <c r="G354" s="15">
        <v>2036.3620000000001</v>
      </c>
      <c r="H354" s="15">
        <v>0.9486</v>
      </c>
      <c r="I354" s="15">
        <v>1.3634200574790969</v>
      </c>
      <c r="J354" s="15">
        <f t="shared" si="50"/>
        <v>0.2796365195906475</v>
      </c>
      <c r="K354" s="15">
        <v>78.293999999999997</v>
      </c>
      <c r="L354" s="15">
        <v>76.195999999999998</v>
      </c>
      <c r="M354" s="15">
        <v>77.539000000000001</v>
      </c>
      <c r="N354" s="15">
        <v>71.656000000000006</v>
      </c>
      <c r="O354" s="15">
        <v>71.638999999999996</v>
      </c>
      <c r="P354" s="15">
        <v>74.408000000000001</v>
      </c>
      <c r="Q354" s="15">
        <v>71.539000000000001</v>
      </c>
      <c r="R354" s="15">
        <v>73.007000000000005</v>
      </c>
      <c r="S354" s="15">
        <f t="shared" si="52"/>
        <v>8.007000000000005</v>
      </c>
      <c r="T354" s="15">
        <v>79.5</v>
      </c>
      <c r="U354" s="15">
        <v>79.5</v>
      </c>
      <c r="V354" s="15">
        <v>79.5</v>
      </c>
      <c r="W354" s="15">
        <v>79.5</v>
      </c>
      <c r="X354" s="15">
        <v>79.5</v>
      </c>
      <c r="Y354" s="15">
        <v>79.5</v>
      </c>
      <c r="Z354" s="15">
        <v>79.5</v>
      </c>
      <c r="AA354" s="15">
        <v>79.5</v>
      </c>
      <c r="AB354" s="15">
        <v>32.722000000000001</v>
      </c>
      <c r="AC354" s="18">
        <f t="shared" si="53"/>
        <v>3.7872685185185188E-4</v>
      </c>
      <c r="AD354" s="18">
        <f t="shared" si="54"/>
        <v>196.33200000000002</v>
      </c>
      <c r="AE354" s="18">
        <f t="shared" si="55"/>
        <v>3816</v>
      </c>
      <c r="AF354" s="18">
        <f t="shared" si="57"/>
        <v>241605.95292631944</v>
      </c>
      <c r="AG354" s="18">
        <f t="shared" si="57"/>
        <v>1285120.7615162954</v>
      </c>
    </row>
    <row r="355" spans="6:33" x14ac:dyDescent="0.35">
      <c r="F355" s="15">
        <f t="shared" si="51"/>
        <v>5.5955123287671231</v>
      </c>
      <c r="G355" s="15">
        <v>2042.3620000000001</v>
      </c>
      <c r="H355" s="15">
        <v>0.94869999999999999</v>
      </c>
      <c r="I355" s="15">
        <v>1.3674372805194377</v>
      </c>
      <c r="J355" s="15">
        <f t="shared" si="50"/>
        <v>0.27986308903509194</v>
      </c>
      <c r="K355" s="15">
        <v>78.269000000000005</v>
      </c>
      <c r="L355" s="15">
        <v>76.176000000000002</v>
      </c>
      <c r="M355" s="15">
        <v>77.516999999999996</v>
      </c>
      <c r="N355" s="15">
        <v>71.643000000000001</v>
      </c>
      <c r="O355" s="15">
        <v>71.626000000000005</v>
      </c>
      <c r="P355" s="15">
        <v>74.391000000000005</v>
      </c>
      <c r="Q355" s="15">
        <v>71.528000000000006</v>
      </c>
      <c r="R355" s="15">
        <v>72.992999999999995</v>
      </c>
      <c r="S355" s="15">
        <f t="shared" si="52"/>
        <v>7.992999999999995</v>
      </c>
      <c r="T355" s="15">
        <v>79.5</v>
      </c>
      <c r="U355" s="15">
        <v>79.5</v>
      </c>
      <c r="V355" s="15">
        <v>79.5</v>
      </c>
      <c r="W355" s="15">
        <v>79.5</v>
      </c>
      <c r="X355" s="15">
        <v>79.5</v>
      </c>
      <c r="Y355" s="15">
        <v>79.5</v>
      </c>
      <c r="Z355" s="15">
        <v>79.5</v>
      </c>
      <c r="AA355" s="15">
        <v>79.5</v>
      </c>
      <c r="AB355" s="15">
        <v>32.625999999999998</v>
      </c>
      <c r="AC355" s="18">
        <f t="shared" si="53"/>
        <v>3.776157407407407E-4</v>
      </c>
      <c r="AD355" s="18">
        <f t="shared" si="54"/>
        <v>195.756</v>
      </c>
      <c r="AE355" s="18">
        <f t="shared" si="55"/>
        <v>3816</v>
      </c>
      <c r="AF355" s="18">
        <f t="shared" si="57"/>
        <v>241801.70892631944</v>
      </c>
      <c r="AG355" s="18">
        <f t="shared" si="57"/>
        <v>1288936.7615162954</v>
      </c>
    </row>
    <row r="356" spans="6:33" x14ac:dyDescent="0.35">
      <c r="F356" s="15">
        <f t="shared" si="51"/>
        <v>5.6119506849315073</v>
      </c>
      <c r="G356" s="15">
        <v>2048.3620000000001</v>
      </c>
      <c r="H356" s="15">
        <v>0.94889999999999997</v>
      </c>
      <c r="I356" s="15">
        <v>1.3714545035597787</v>
      </c>
      <c r="J356" s="15">
        <f t="shared" si="50"/>
        <v>0.28008899875731413</v>
      </c>
      <c r="K356" s="15">
        <v>78.245000000000005</v>
      </c>
      <c r="L356" s="15">
        <v>76.156999999999996</v>
      </c>
      <c r="M356" s="15">
        <v>77.495000000000005</v>
      </c>
      <c r="N356" s="15">
        <v>71.63</v>
      </c>
      <c r="O356" s="15">
        <v>71.614000000000004</v>
      </c>
      <c r="P356" s="15">
        <v>74.375</v>
      </c>
      <c r="Q356" s="15">
        <v>71.516999999999996</v>
      </c>
      <c r="R356" s="15">
        <v>72.978999999999999</v>
      </c>
      <c r="S356" s="15">
        <f t="shared" si="52"/>
        <v>7.9789999999999992</v>
      </c>
      <c r="T356" s="15">
        <v>79.5</v>
      </c>
      <c r="U356" s="15">
        <v>79.5</v>
      </c>
      <c r="V356" s="15">
        <v>79.5</v>
      </c>
      <c r="W356" s="15">
        <v>79.5</v>
      </c>
      <c r="X356" s="15">
        <v>79.5</v>
      </c>
      <c r="Y356" s="15">
        <v>79.5</v>
      </c>
      <c r="Z356" s="15">
        <v>79.5</v>
      </c>
      <c r="AA356" s="15">
        <v>79.5</v>
      </c>
      <c r="AB356" s="15">
        <v>32.530999999999999</v>
      </c>
      <c r="AC356" s="18">
        <f t="shared" si="53"/>
        <v>3.7651620370370367E-4</v>
      </c>
      <c r="AD356" s="18">
        <f t="shared" si="54"/>
        <v>195.18600000000001</v>
      </c>
      <c r="AE356" s="18">
        <f t="shared" si="55"/>
        <v>3816</v>
      </c>
      <c r="AF356" s="18">
        <f t="shared" si="57"/>
        <v>241996.89492631942</v>
      </c>
      <c r="AG356" s="18">
        <f t="shared" si="57"/>
        <v>1292752.7615162954</v>
      </c>
    </row>
    <row r="357" spans="6:33" x14ac:dyDescent="0.35">
      <c r="F357" s="15">
        <f t="shared" si="51"/>
        <v>5.6283890410958906</v>
      </c>
      <c r="G357" s="15">
        <v>2054.3620000000001</v>
      </c>
      <c r="H357" s="15">
        <v>0.94899999999999995</v>
      </c>
      <c r="I357" s="15">
        <v>1.3754717266001195</v>
      </c>
      <c r="J357" s="15">
        <f t="shared" si="50"/>
        <v>0.28031424875731414</v>
      </c>
      <c r="K357" s="15">
        <v>78.221999999999994</v>
      </c>
      <c r="L357" s="15">
        <v>76.138000000000005</v>
      </c>
      <c r="M357" s="15">
        <v>77.471999999999994</v>
      </c>
      <c r="N357" s="15">
        <v>71.617000000000004</v>
      </c>
      <c r="O357" s="15">
        <v>71.602000000000004</v>
      </c>
      <c r="P357" s="15">
        <v>74.358000000000004</v>
      </c>
      <c r="Q357" s="15">
        <v>71.506</v>
      </c>
      <c r="R357" s="15">
        <v>72.965000000000003</v>
      </c>
      <c r="S357" s="15">
        <f t="shared" si="52"/>
        <v>7.9650000000000034</v>
      </c>
      <c r="T357" s="15">
        <v>79.5</v>
      </c>
      <c r="U357" s="15">
        <v>79.5</v>
      </c>
      <c r="V357" s="15">
        <v>79.5</v>
      </c>
      <c r="W357" s="15">
        <v>79.5</v>
      </c>
      <c r="X357" s="15">
        <v>79.5</v>
      </c>
      <c r="Y357" s="15">
        <v>79.5</v>
      </c>
      <c r="Z357" s="15">
        <v>79.5</v>
      </c>
      <c r="AA357" s="15">
        <v>79.5</v>
      </c>
      <c r="AB357" s="15">
        <v>32.436</v>
      </c>
      <c r="AC357" s="18">
        <f t="shared" si="53"/>
        <v>3.7541666666666664E-4</v>
      </c>
      <c r="AD357" s="18">
        <f t="shared" si="54"/>
        <v>194.61599999999999</v>
      </c>
      <c r="AE357" s="18">
        <f t="shared" si="55"/>
        <v>3816</v>
      </c>
      <c r="AF357" s="18">
        <f t="shared" si="57"/>
        <v>242191.51092631943</v>
      </c>
      <c r="AG357" s="18">
        <f t="shared" si="57"/>
        <v>1296568.7615162954</v>
      </c>
    </row>
    <row r="358" spans="6:33" x14ac:dyDescent="0.35">
      <c r="F358" s="15">
        <f t="shared" si="51"/>
        <v>5.6448273972602738</v>
      </c>
      <c r="G358" s="15">
        <v>2060.3620000000001</v>
      </c>
      <c r="H358" s="15">
        <v>0.94920000000000004</v>
      </c>
      <c r="I358" s="15">
        <v>1.3794889496404603</v>
      </c>
      <c r="J358" s="15">
        <f t="shared" si="50"/>
        <v>0.28053884597953638</v>
      </c>
      <c r="K358" s="15">
        <v>78.197999999999993</v>
      </c>
      <c r="L358" s="15">
        <v>76.12</v>
      </c>
      <c r="M358" s="15">
        <v>77.45</v>
      </c>
      <c r="N358" s="15">
        <v>71.603999999999999</v>
      </c>
      <c r="O358" s="15">
        <v>71.59</v>
      </c>
      <c r="P358" s="15">
        <v>74.341999999999999</v>
      </c>
      <c r="Q358" s="15">
        <v>71.495000000000005</v>
      </c>
      <c r="R358" s="15">
        <v>72.950999999999993</v>
      </c>
      <c r="S358" s="15">
        <f t="shared" si="52"/>
        <v>7.9509999999999934</v>
      </c>
      <c r="T358" s="15">
        <v>79.5</v>
      </c>
      <c r="U358" s="15">
        <v>79.5</v>
      </c>
      <c r="V358" s="15">
        <v>79.5</v>
      </c>
      <c r="W358" s="15">
        <v>79.5</v>
      </c>
      <c r="X358" s="15">
        <v>79.5</v>
      </c>
      <c r="Y358" s="15">
        <v>79.5</v>
      </c>
      <c r="Z358" s="15">
        <v>79.5</v>
      </c>
      <c r="AA358" s="15">
        <v>79.5</v>
      </c>
      <c r="AB358" s="15">
        <v>32.341999999999999</v>
      </c>
      <c r="AC358" s="18">
        <f t="shared" si="53"/>
        <v>3.743287037037037E-4</v>
      </c>
      <c r="AD358" s="18">
        <f t="shared" si="54"/>
        <v>194.05199999999999</v>
      </c>
      <c r="AE358" s="18">
        <f t="shared" si="55"/>
        <v>3816</v>
      </c>
      <c r="AF358" s="18">
        <f t="shared" si="57"/>
        <v>242385.56292631943</v>
      </c>
      <c r="AG358" s="18">
        <f t="shared" si="57"/>
        <v>1300384.7615162954</v>
      </c>
    </row>
    <row r="359" spans="6:33" x14ac:dyDescent="0.35">
      <c r="F359" s="15">
        <f t="shared" si="51"/>
        <v>5.661265753424658</v>
      </c>
      <c r="G359" s="15">
        <v>2066.3620000000001</v>
      </c>
      <c r="H359" s="15">
        <v>0.94930000000000003</v>
      </c>
      <c r="I359" s="15">
        <v>1.3835061726808011</v>
      </c>
      <c r="J359" s="15">
        <f t="shared" si="50"/>
        <v>0.28076279042398083</v>
      </c>
      <c r="K359" s="15">
        <v>78.174000000000007</v>
      </c>
      <c r="L359" s="15">
        <v>76.100999999999999</v>
      </c>
      <c r="M359" s="15">
        <v>77.429000000000002</v>
      </c>
      <c r="N359" s="15">
        <v>71.590999999999994</v>
      </c>
      <c r="O359" s="15">
        <v>71.578000000000003</v>
      </c>
      <c r="P359" s="15">
        <v>74.325999999999993</v>
      </c>
      <c r="Q359" s="15">
        <v>71.483999999999995</v>
      </c>
      <c r="R359" s="15">
        <v>72.938000000000002</v>
      </c>
      <c r="S359" s="15">
        <f t="shared" si="52"/>
        <v>7.9380000000000024</v>
      </c>
      <c r="T359" s="15">
        <v>79.5</v>
      </c>
      <c r="U359" s="15">
        <v>79.5</v>
      </c>
      <c r="V359" s="15">
        <v>79.5</v>
      </c>
      <c r="W359" s="15">
        <v>79.5</v>
      </c>
      <c r="X359" s="15">
        <v>79.5</v>
      </c>
      <c r="Y359" s="15">
        <v>79.5</v>
      </c>
      <c r="Z359" s="15">
        <v>79.5</v>
      </c>
      <c r="AA359" s="15">
        <v>79.5</v>
      </c>
      <c r="AB359" s="15">
        <v>32.247999999999998</v>
      </c>
      <c r="AC359" s="18">
        <f t="shared" si="53"/>
        <v>3.7324074074074072E-4</v>
      </c>
      <c r="AD359" s="18">
        <f t="shared" si="54"/>
        <v>193.48799999999997</v>
      </c>
      <c r="AE359" s="18">
        <f t="shared" si="55"/>
        <v>3816</v>
      </c>
      <c r="AF359" s="18">
        <f t="shared" si="57"/>
        <v>242579.05092631944</v>
      </c>
      <c r="AG359" s="18">
        <f t="shared" si="57"/>
        <v>1304200.7615162954</v>
      </c>
    </row>
    <row r="360" spans="6:33" x14ac:dyDescent="0.35">
      <c r="F360" s="15">
        <f t="shared" si="51"/>
        <v>5.6777041095890413</v>
      </c>
      <c r="G360" s="15">
        <v>2072.3620000000001</v>
      </c>
      <c r="H360" s="15">
        <v>0.94940000000000002</v>
      </c>
      <c r="I360" s="15">
        <v>1.3875233957211419</v>
      </c>
      <c r="J360" s="15">
        <f t="shared" si="50"/>
        <v>0.28098609597953639</v>
      </c>
      <c r="K360" s="15">
        <v>78.150999999999996</v>
      </c>
      <c r="L360" s="15">
        <v>76.081999999999994</v>
      </c>
      <c r="M360" s="15">
        <v>77.406999999999996</v>
      </c>
      <c r="N360" s="15">
        <v>71.578000000000003</v>
      </c>
      <c r="O360" s="15">
        <v>71.566000000000003</v>
      </c>
      <c r="P360" s="15">
        <v>74.308999999999997</v>
      </c>
      <c r="Q360" s="15">
        <v>71.472999999999999</v>
      </c>
      <c r="R360" s="15">
        <v>72.924000000000007</v>
      </c>
      <c r="S360" s="15">
        <f t="shared" si="52"/>
        <v>7.9240000000000066</v>
      </c>
      <c r="T360" s="15">
        <v>79.5</v>
      </c>
      <c r="U360" s="15">
        <v>79.5</v>
      </c>
      <c r="V360" s="15">
        <v>79.5</v>
      </c>
      <c r="W360" s="15">
        <v>79.5</v>
      </c>
      <c r="X360" s="15">
        <v>79.5</v>
      </c>
      <c r="Y360" s="15">
        <v>79.5</v>
      </c>
      <c r="Z360" s="15">
        <v>79.5</v>
      </c>
      <c r="AA360" s="15">
        <v>79.5</v>
      </c>
      <c r="AB360" s="15">
        <v>32.155999999999999</v>
      </c>
      <c r="AC360" s="18">
        <f t="shared" si="53"/>
        <v>3.7217592592592592E-4</v>
      </c>
      <c r="AD360" s="18">
        <f t="shared" si="54"/>
        <v>192.93599999999998</v>
      </c>
      <c r="AE360" s="18">
        <f t="shared" si="55"/>
        <v>3816</v>
      </c>
      <c r="AF360" s="18">
        <f t="shared" ref="AF360:AG375" si="58">+AF359+AD360</f>
        <v>242771.98692631943</v>
      </c>
      <c r="AG360" s="18">
        <f t="shared" si="58"/>
        <v>1308016.7615162954</v>
      </c>
    </row>
    <row r="361" spans="6:33" x14ac:dyDescent="0.35">
      <c r="F361" s="15">
        <f t="shared" si="51"/>
        <v>5.6941424657534245</v>
      </c>
      <c r="G361" s="15">
        <v>2078.3620000000001</v>
      </c>
      <c r="H361" s="15">
        <v>0.9496</v>
      </c>
      <c r="I361" s="15">
        <v>1.3915406187614827</v>
      </c>
      <c r="J361" s="15">
        <f t="shared" si="50"/>
        <v>0.28120875570175857</v>
      </c>
      <c r="K361" s="15">
        <v>78.126999999999995</v>
      </c>
      <c r="L361" s="15">
        <v>76.063999999999993</v>
      </c>
      <c r="M361" s="15">
        <v>77.385000000000005</v>
      </c>
      <c r="N361" s="15">
        <v>71.564999999999998</v>
      </c>
      <c r="O361" s="15">
        <v>71.554000000000002</v>
      </c>
      <c r="P361" s="15">
        <v>74.293000000000006</v>
      </c>
      <c r="Q361" s="15">
        <v>71.462000000000003</v>
      </c>
      <c r="R361" s="15">
        <v>72.91</v>
      </c>
      <c r="S361" s="15">
        <f t="shared" si="52"/>
        <v>7.9099999999999966</v>
      </c>
      <c r="T361" s="15">
        <v>79.5</v>
      </c>
      <c r="U361" s="15">
        <v>79.5</v>
      </c>
      <c r="V361" s="15">
        <v>79.5</v>
      </c>
      <c r="W361" s="15">
        <v>79.5</v>
      </c>
      <c r="X361" s="15">
        <v>79.5</v>
      </c>
      <c r="Y361" s="15">
        <v>79.5</v>
      </c>
      <c r="Z361" s="15">
        <v>79.5</v>
      </c>
      <c r="AA361" s="15">
        <v>79.5</v>
      </c>
      <c r="AB361" s="15">
        <v>32.063000000000002</v>
      </c>
      <c r="AC361" s="18">
        <f t="shared" si="53"/>
        <v>3.7109953703703708E-4</v>
      </c>
      <c r="AD361" s="18">
        <f t="shared" si="54"/>
        <v>192.37800000000004</v>
      </c>
      <c r="AE361" s="18">
        <f t="shared" si="55"/>
        <v>3816</v>
      </c>
      <c r="AF361" s="18">
        <f t="shared" si="58"/>
        <v>242964.36492631942</v>
      </c>
      <c r="AG361" s="18">
        <f t="shared" si="58"/>
        <v>1311832.7615162954</v>
      </c>
    </row>
    <row r="362" spans="6:33" x14ac:dyDescent="0.35">
      <c r="F362" s="15">
        <f t="shared" si="51"/>
        <v>5.7105808219178087</v>
      </c>
      <c r="G362" s="15">
        <v>2084.3620000000001</v>
      </c>
      <c r="H362" s="15">
        <v>0.94969999999999999</v>
      </c>
      <c r="I362" s="15">
        <v>1.3955578418018237</v>
      </c>
      <c r="J362" s="15">
        <f t="shared" si="50"/>
        <v>0.28143077653509191</v>
      </c>
      <c r="K362" s="15">
        <v>78.103999999999999</v>
      </c>
      <c r="L362" s="15">
        <v>76.045000000000002</v>
      </c>
      <c r="M362" s="15">
        <v>77.363</v>
      </c>
      <c r="N362" s="15">
        <v>71.552000000000007</v>
      </c>
      <c r="O362" s="15">
        <v>71.542000000000002</v>
      </c>
      <c r="P362" s="15">
        <v>74.277000000000001</v>
      </c>
      <c r="Q362" s="15">
        <v>71.451999999999998</v>
      </c>
      <c r="R362" s="15">
        <v>72.897000000000006</v>
      </c>
      <c r="S362" s="15">
        <f t="shared" si="52"/>
        <v>7.8970000000000056</v>
      </c>
      <c r="T362" s="15">
        <v>79.5</v>
      </c>
      <c r="U362" s="15">
        <v>79.5</v>
      </c>
      <c r="V362" s="15">
        <v>79.5</v>
      </c>
      <c r="W362" s="15">
        <v>79.5</v>
      </c>
      <c r="X362" s="15">
        <v>79.5</v>
      </c>
      <c r="Y362" s="15">
        <v>79.5</v>
      </c>
      <c r="Z362" s="15">
        <v>79.5</v>
      </c>
      <c r="AA362" s="15">
        <v>79.5</v>
      </c>
      <c r="AB362" s="15">
        <v>31.971</v>
      </c>
      <c r="AC362" s="18">
        <f t="shared" si="53"/>
        <v>3.7003472222222223E-4</v>
      </c>
      <c r="AD362" s="18">
        <f t="shared" si="54"/>
        <v>191.82600000000002</v>
      </c>
      <c r="AE362" s="18">
        <f t="shared" si="55"/>
        <v>3816</v>
      </c>
      <c r="AF362" s="18">
        <f t="shared" si="58"/>
        <v>243156.19092631942</v>
      </c>
      <c r="AG362" s="18">
        <f t="shared" si="58"/>
        <v>1315648.7615162954</v>
      </c>
    </row>
    <row r="363" spans="6:33" x14ac:dyDescent="0.35">
      <c r="F363" s="15">
        <f t="shared" si="51"/>
        <v>5.727019178082192</v>
      </c>
      <c r="G363" s="15">
        <v>2090.3620000000001</v>
      </c>
      <c r="H363" s="15">
        <v>0.94989999999999997</v>
      </c>
      <c r="I363" s="15">
        <v>1.3995750648421645</v>
      </c>
      <c r="J363" s="15">
        <f t="shared" si="50"/>
        <v>0.2816521654239808</v>
      </c>
      <c r="K363" s="15">
        <v>78.081000000000003</v>
      </c>
      <c r="L363" s="15">
        <v>76.027000000000001</v>
      </c>
      <c r="M363" s="15">
        <v>77.341999999999999</v>
      </c>
      <c r="N363" s="15">
        <v>71.540000000000006</v>
      </c>
      <c r="O363" s="15">
        <v>71.531000000000006</v>
      </c>
      <c r="P363" s="15">
        <v>74.260999999999996</v>
      </c>
      <c r="Q363" s="15">
        <v>71.441000000000003</v>
      </c>
      <c r="R363" s="15">
        <v>72.882999999999996</v>
      </c>
      <c r="S363" s="15">
        <f t="shared" si="52"/>
        <v>7.8829999999999956</v>
      </c>
      <c r="T363" s="15">
        <v>79.5</v>
      </c>
      <c r="U363" s="15">
        <v>79.5</v>
      </c>
      <c r="V363" s="15">
        <v>79.5</v>
      </c>
      <c r="W363" s="15">
        <v>79.5</v>
      </c>
      <c r="X363" s="15">
        <v>79.5</v>
      </c>
      <c r="Y363" s="15">
        <v>79.5</v>
      </c>
      <c r="Z363" s="15">
        <v>79.5</v>
      </c>
      <c r="AA363" s="15">
        <v>79.5</v>
      </c>
      <c r="AB363" s="15">
        <v>31.88</v>
      </c>
      <c r="AC363" s="18">
        <f t="shared" si="53"/>
        <v>3.6898148148148147E-4</v>
      </c>
      <c r="AD363" s="18">
        <f t="shared" si="54"/>
        <v>191.28</v>
      </c>
      <c r="AE363" s="18">
        <f t="shared" si="55"/>
        <v>3816</v>
      </c>
      <c r="AF363" s="18">
        <f t="shared" si="58"/>
        <v>243347.47092631942</v>
      </c>
      <c r="AG363" s="18">
        <f t="shared" si="58"/>
        <v>1319464.7615162954</v>
      </c>
    </row>
    <row r="364" spans="6:33" x14ac:dyDescent="0.35">
      <c r="F364" s="15">
        <f t="shared" si="51"/>
        <v>5.7434575342465752</v>
      </c>
      <c r="G364" s="15">
        <v>2096.3620000000001</v>
      </c>
      <c r="H364" s="15">
        <v>0.95</v>
      </c>
      <c r="I364" s="15">
        <v>1.4035922878825053</v>
      </c>
      <c r="J364" s="15">
        <f t="shared" si="50"/>
        <v>0.28187292236842526</v>
      </c>
      <c r="K364" s="15">
        <v>78.058000000000007</v>
      </c>
      <c r="L364" s="15">
        <v>76.009</v>
      </c>
      <c r="M364" s="15">
        <v>77.320999999999998</v>
      </c>
      <c r="N364" s="15">
        <v>71.527000000000001</v>
      </c>
      <c r="O364" s="15">
        <v>71.519000000000005</v>
      </c>
      <c r="P364" s="15">
        <v>74.245999999999995</v>
      </c>
      <c r="Q364" s="15">
        <v>71.430000000000007</v>
      </c>
      <c r="R364" s="15">
        <v>72.87</v>
      </c>
      <c r="S364" s="15">
        <f t="shared" si="52"/>
        <v>7.8700000000000045</v>
      </c>
      <c r="T364" s="15">
        <v>79.5</v>
      </c>
      <c r="U364" s="15">
        <v>79.5</v>
      </c>
      <c r="V364" s="15">
        <v>79.5</v>
      </c>
      <c r="W364" s="15">
        <v>79.5</v>
      </c>
      <c r="X364" s="15">
        <v>79.5</v>
      </c>
      <c r="Y364" s="15">
        <v>79.5</v>
      </c>
      <c r="Z364" s="15">
        <v>79.5</v>
      </c>
      <c r="AA364" s="15">
        <v>79.5</v>
      </c>
      <c r="AB364" s="15">
        <v>31.789000000000001</v>
      </c>
      <c r="AC364" s="18">
        <f t="shared" si="53"/>
        <v>3.6792824074074077E-4</v>
      </c>
      <c r="AD364" s="18">
        <f t="shared" si="54"/>
        <v>190.73400000000004</v>
      </c>
      <c r="AE364" s="18">
        <f t="shared" si="55"/>
        <v>3816</v>
      </c>
      <c r="AF364" s="18">
        <f t="shared" si="58"/>
        <v>243538.20492631942</v>
      </c>
      <c r="AG364" s="18">
        <f t="shared" si="58"/>
        <v>1323280.7615162954</v>
      </c>
    </row>
    <row r="365" spans="6:33" x14ac:dyDescent="0.35">
      <c r="F365" s="15">
        <f t="shared" si="51"/>
        <v>5.7598958904109594</v>
      </c>
      <c r="G365" s="15">
        <v>2102.3620000000001</v>
      </c>
      <c r="H365" s="15">
        <v>0.95020000000000004</v>
      </c>
      <c r="I365" s="15">
        <v>1.4076095109228464</v>
      </c>
      <c r="J365" s="15">
        <f t="shared" si="50"/>
        <v>0.28209305431286968</v>
      </c>
      <c r="K365" s="15">
        <v>78.034999999999997</v>
      </c>
      <c r="L365" s="15">
        <v>75.991</v>
      </c>
      <c r="M365" s="15">
        <v>77.299000000000007</v>
      </c>
      <c r="N365" s="15">
        <v>71.515000000000001</v>
      </c>
      <c r="O365" s="15">
        <v>71.507000000000005</v>
      </c>
      <c r="P365" s="15">
        <v>74.23</v>
      </c>
      <c r="Q365" s="15">
        <v>71.42</v>
      </c>
      <c r="R365" s="15">
        <v>72.856999999999999</v>
      </c>
      <c r="S365" s="15">
        <f t="shared" si="52"/>
        <v>7.8569999999999993</v>
      </c>
      <c r="T365" s="15">
        <v>79.5</v>
      </c>
      <c r="U365" s="15">
        <v>79.5</v>
      </c>
      <c r="V365" s="15">
        <v>79.5</v>
      </c>
      <c r="W365" s="15">
        <v>79.5</v>
      </c>
      <c r="X365" s="15">
        <v>79.5</v>
      </c>
      <c r="Y365" s="15">
        <v>79.5</v>
      </c>
      <c r="Z365" s="15">
        <v>79.5</v>
      </c>
      <c r="AA365" s="15">
        <v>79.5</v>
      </c>
      <c r="AB365" s="15">
        <v>31.699000000000002</v>
      </c>
      <c r="AC365" s="18">
        <f t="shared" si="53"/>
        <v>3.6688657407407411E-4</v>
      </c>
      <c r="AD365" s="18">
        <f t="shared" si="54"/>
        <v>190.19400000000002</v>
      </c>
      <c r="AE365" s="18">
        <f t="shared" si="55"/>
        <v>3816</v>
      </c>
      <c r="AF365" s="18">
        <f t="shared" si="58"/>
        <v>243728.39892631941</v>
      </c>
      <c r="AG365" s="18">
        <f t="shared" si="58"/>
        <v>1327096.7615162954</v>
      </c>
    </row>
    <row r="366" spans="6:33" x14ac:dyDescent="0.35">
      <c r="F366" s="15">
        <f t="shared" si="51"/>
        <v>5.7763342465753427</v>
      </c>
      <c r="G366" s="15">
        <v>2108.3620000000001</v>
      </c>
      <c r="H366" s="15">
        <v>0.95030000000000003</v>
      </c>
      <c r="I366" s="15">
        <v>1.4116267339631872</v>
      </c>
      <c r="J366" s="15">
        <f t="shared" si="50"/>
        <v>0.28231256125731413</v>
      </c>
      <c r="K366" s="15">
        <v>78.012</v>
      </c>
      <c r="L366" s="15">
        <v>75.972999999999999</v>
      </c>
      <c r="M366" s="15">
        <v>77.278000000000006</v>
      </c>
      <c r="N366" s="15">
        <v>71.501999999999995</v>
      </c>
      <c r="O366" s="15">
        <v>71.495999999999995</v>
      </c>
      <c r="P366" s="15">
        <v>74.213999999999999</v>
      </c>
      <c r="Q366" s="15">
        <v>71.409000000000006</v>
      </c>
      <c r="R366" s="15">
        <v>72.843999999999994</v>
      </c>
      <c r="S366" s="15">
        <f t="shared" si="52"/>
        <v>7.8439999999999941</v>
      </c>
      <c r="T366" s="15">
        <v>79.5</v>
      </c>
      <c r="U366" s="15">
        <v>79.5</v>
      </c>
      <c r="V366" s="15">
        <v>79.5</v>
      </c>
      <c r="W366" s="15">
        <v>79.5</v>
      </c>
      <c r="X366" s="15">
        <v>79.5</v>
      </c>
      <c r="Y366" s="15">
        <v>79.5</v>
      </c>
      <c r="Z366" s="15">
        <v>79.5</v>
      </c>
      <c r="AA366" s="15">
        <v>79.5</v>
      </c>
      <c r="AB366" s="15">
        <v>31.609000000000002</v>
      </c>
      <c r="AC366" s="18">
        <f t="shared" si="53"/>
        <v>3.6584490740740745E-4</v>
      </c>
      <c r="AD366" s="18">
        <f t="shared" si="54"/>
        <v>189.65400000000002</v>
      </c>
      <c r="AE366" s="18">
        <f t="shared" si="55"/>
        <v>3816</v>
      </c>
      <c r="AF366" s="18">
        <f t="shared" si="58"/>
        <v>243918.05292631942</v>
      </c>
      <c r="AG366" s="18">
        <f t="shared" si="58"/>
        <v>1330912.7615162954</v>
      </c>
    </row>
    <row r="367" spans="6:33" x14ac:dyDescent="0.35">
      <c r="F367" s="15">
        <f t="shared" si="51"/>
        <v>5.7927726027397259</v>
      </c>
      <c r="G367" s="15">
        <v>2114.3620000000001</v>
      </c>
      <c r="H367" s="15">
        <v>0.95040000000000002</v>
      </c>
      <c r="I367" s="15">
        <v>1.415643957003528</v>
      </c>
      <c r="J367" s="15">
        <f t="shared" si="50"/>
        <v>0.28253145014620301</v>
      </c>
      <c r="K367" s="15">
        <v>77.989000000000004</v>
      </c>
      <c r="L367" s="15">
        <v>75.954999999999998</v>
      </c>
      <c r="M367" s="15">
        <v>77.257000000000005</v>
      </c>
      <c r="N367" s="15">
        <v>71.489999999999995</v>
      </c>
      <c r="O367" s="15">
        <v>71.483999999999995</v>
      </c>
      <c r="P367" s="15">
        <v>74.197999999999993</v>
      </c>
      <c r="Q367" s="15">
        <v>71.399000000000001</v>
      </c>
      <c r="R367" s="15">
        <v>72.83</v>
      </c>
      <c r="S367" s="15">
        <f t="shared" si="52"/>
        <v>7.8299999999999983</v>
      </c>
      <c r="T367" s="15">
        <v>79.5</v>
      </c>
      <c r="U367" s="15">
        <v>79.5</v>
      </c>
      <c r="V367" s="15">
        <v>79.5</v>
      </c>
      <c r="W367" s="15">
        <v>79.5</v>
      </c>
      <c r="X367" s="15">
        <v>79.5</v>
      </c>
      <c r="Y367" s="15">
        <v>79.5</v>
      </c>
      <c r="Z367" s="15">
        <v>79.5</v>
      </c>
      <c r="AA367" s="15">
        <v>79.5</v>
      </c>
      <c r="AB367" s="15">
        <v>31.52</v>
      </c>
      <c r="AC367" s="18">
        <f t="shared" si="53"/>
        <v>3.6481481481481483E-4</v>
      </c>
      <c r="AD367" s="18">
        <f t="shared" si="54"/>
        <v>189.12</v>
      </c>
      <c r="AE367" s="18">
        <f t="shared" si="55"/>
        <v>3816</v>
      </c>
      <c r="AF367" s="18">
        <f t="shared" si="58"/>
        <v>244107.17292631941</v>
      </c>
      <c r="AG367" s="18">
        <f t="shared" si="58"/>
        <v>1334728.7615162954</v>
      </c>
    </row>
    <row r="368" spans="6:33" x14ac:dyDescent="0.35">
      <c r="F368" s="15">
        <f t="shared" si="51"/>
        <v>5.8092109589041101</v>
      </c>
      <c r="G368" s="15">
        <v>2120.3620000000001</v>
      </c>
      <c r="H368" s="15">
        <v>0.9506</v>
      </c>
      <c r="I368" s="15">
        <v>1.419661180043869</v>
      </c>
      <c r="J368" s="15">
        <f t="shared" si="50"/>
        <v>0.28274972097953638</v>
      </c>
      <c r="K368" s="15">
        <v>77.966999999999999</v>
      </c>
      <c r="L368" s="15">
        <v>75.936999999999998</v>
      </c>
      <c r="M368" s="15">
        <v>77.236000000000004</v>
      </c>
      <c r="N368" s="15">
        <v>71.477999999999994</v>
      </c>
      <c r="O368" s="15">
        <v>71.472999999999999</v>
      </c>
      <c r="P368" s="15">
        <v>74.183000000000007</v>
      </c>
      <c r="Q368" s="15">
        <v>71.388000000000005</v>
      </c>
      <c r="R368" s="15">
        <v>72.816999999999993</v>
      </c>
      <c r="S368" s="15">
        <f t="shared" si="52"/>
        <v>7.8169999999999931</v>
      </c>
      <c r="T368" s="15">
        <v>79.5</v>
      </c>
      <c r="U368" s="15">
        <v>79.5</v>
      </c>
      <c r="V368" s="15">
        <v>79.5</v>
      </c>
      <c r="W368" s="15">
        <v>79.5</v>
      </c>
      <c r="X368" s="15">
        <v>79.5</v>
      </c>
      <c r="Y368" s="15">
        <v>79.5</v>
      </c>
      <c r="Z368" s="15">
        <v>79.5</v>
      </c>
      <c r="AA368" s="15">
        <v>79.5</v>
      </c>
      <c r="AB368" s="15">
        <v>31.431000000000001</v>
      </c>
      <c r="AC368" s="18">
        <f t="shared" si="53"/>
        <v>3.6378472222222221E-4</v>
      </c>
      <c r="AD368" s="18">
        <f t="shared" si="54"/>
        <v>188.58600000000001</v>
      </c>
      <c r="AE368" s="18">
        <f t="shared" si="55"/>
        <v>3816</v>
      </c>
      <c r="AF368" s="18">
        <f t="shared" si="58"/>
        <v>244295.75892631942</v>
      </c>
      <c r="AG368" s="18">
        <f t="shared" si="58"/>
        <v>1338544.7615162954</v>
      </c>
    </row>
    <row r="369" spans="6:33" x14ac:dyDescent="0.35">
      <c r="F369" s="15">
        <f t="shared" si="51"/>
        <v>5.8256493150684934</v>
      </c>
      <c r="G369" s="15">
        <v>2126.3620000000001</v>
      </c>
      <c r="H369" s="15">
        <v>0.95069999999999999</v>
      </c>
      <c r="I369" s="15">
        <v>1.4236784030842098</v>
      </c>
      <c r="J369" s="15">
        <f t="shared" si="50"/>
        <v>0.28296738070175859</v>
      </c>
      <c r="K369" s="15">
        <v>77.944000000000003</v>
      </c>
      <c r="L369" s="15">
        <v>75.918999999999997</v>
      </c>
      <c r="M369" s="15">
        <v>77.215000000000003</v>
      </c>
      <c r="N369" s="15">
        <v>71.465000000000003</v>
      </c>
      <c r="O369" s="15">
        <v>71.460999999999999</v>
      </c>
      <c r="P369" s="15">
        <v>74.167000000000002</v>
      </c>
      <c r="Q369" s="15">
        <v>71.378</v>
      </c>
      <c r="R369" s="15">
        <v>72.804000000000002</v>
      </c>
      <c r="S369" s="15">
        <f t="shared" si="52"/>
        <v>7.804000000000002</v>
      </c>
      <c r="T369" s="15">
        <v>79.5</v>
      </c>
      <c r="U369" s="15">
        <v>79.5</v>
      </c>
      <c r="V369" s="15">
        <v>79.5</v>
      </c>
      <c r="W369" s="15">
        <v>79.5</v>
      </c>
      <c r="X369" s="15">
        <v>79.5</v>
      </c>
      <c r="Y369" s="15">
        <v>79.5</v>
      </c>
      <c r="Z369" s="15">
        <v>79.5</v>
      </c>
      <c r="AA369" s="15">
        <v>79.5</v>
      </c>
      <c r="AB369" s="15">
        <v>31.343</v>
      </c>
      <c r="AC369" s="18">
        <f t="shared" si="53"/>
        <v>3.6276620370370369E-4</v>
      </c>
      <c r="AD369" s="18">
        <f t="shared" si="54"/>
        <v>188.05799999999999</v>
      </c>
      <c r="AE369" s="18">
        <f t="shared" si="55"/>
        <v>3816</v>
      </c>
      <c r="AF369" s="18">
        <f t="shared" si="58"/>
        <v>244483.81692631941</v>
      </c>
      <c r="AG369" s="18">
        <f t="shared" si="58"/>
        <v>1342360.7615162954</v>
      </c>
    </row>
    <row r="370" spans="6:33" x14ac:dyDescent="0.35">
      <c r="F370" s="15">
        <f t="shared" si="51"/>
        <v>5.8420876712328766</v>
      </c>
      <c r="G370" s="15">
        <v>2132.3620000000001</v>
      </c>
      <c r="H370" s="15">
        <v>0.95089999999999997</v>
      </c>
      <c r="I370" s="15">
        <v>1.4276956261245504</v>
      </c>
      <c r="J370" s="15">
        <f t="shared" si="50"/>
        <v>0.28318443625731415</v>
      </c>
      <c r="K370" s="15">
        <v>77.921999999999997</v>
      </c>
      <c r="L370" s="15">
        <v>75.902000000000001</v>
      </c>
      <c r="M370" s="15">
        <v>77.194000000000003</v>
      </c>
      <c r="N370" s="15">
        <v>71.453000000000003</v>
      </c>
      <c r="O370" s="15">
        <v>71.45</v>
      </c>
      <c r="P370" s="15">
        <v>74.152000000000001</v>
      </c>
      <c r="Q370" s="15">
        <v>71.367999999999995</v>
      </c>
      <c r="R370" s="15">
        <v>72.790999999999997</v>
      </c>
      <c r="S370" s="15">
        <f t="shared" si="52"/>
        <v>7.7909999999999968</v>
      </c>
      <c r="T370" s="15">
        <v>79.5</v>
      </c>
      <c r="U370" s="15">
        <v>79.5</v>
      </c>
      <c r="V370" s="15">
        <v>79.5</v>
      </c>
      <c r="W370" s="15">
        <v>79.5</v>
      </c>
      <c r="X370" s="15">
        <v>79.5</v>
      </c>
      <c r="Y370" s="15">
        <v>79.5</v>
      </c>
      <c r="Z370" s="15">
        <v>79.5</v>
      </c>
      <c r="AA370" s="15">
        <v>79.5</v>
      </c>
      <c r="AB370" s="15">
        <v>31.256</v>
      </c>
      <c r="AC370" s="18">
        <f t="shared" si="53"/>
        <v>3.6175925925925926E-4</v>
      </c>
      <c r="AD370" s="18">
        <f t="shared" si="54"/>
        <v>187.53600000000003</v>
      </c>
      <c r="AE370" s="18">
        <f t="shared" si="55"/>
        <v>3816</v>
      </c>
      <c r="AF370" s="18">
        <f t="shared" si="58"/>
        <v>244671.35292631941</v>
      </c>
      <c r="AG370" s="18">
        <f t="shared" si="58"/>
        <v>1346176.7615162954</v>
      </c>
    </row>
    <row r="371" spans="6:33" x14ac:dyDescent="0.35">
      <c r="F371" s="15">
        <f t="shared" si="51"/>
        <v>5.8585260273972608</v>
      </c>
      <c r="G371" s="15">
        <v>2138.3620000000001</v>
      </c>
      <c r="H371" s="15">
        <v>0.95099999999999996</v>
      </c>
      <c r="I371" s="15">
        <v>1.4317128491648914</v>
      </c>
      <c r="J371" s="15">
        <f t="shared" si="50"/>
        <v>0.28340088764620303</v>
      </c>
      <c r="K371" s="15">
        <v>77.900000000000006</v>
      </c>
      <c r="L371" s="15">
        <v>75.884</v>
      </c>
      <c r="M371" s="15">
        <v>77.174000000000007</v>
      </c>
      <c r="N371" s="15">
        <v>71.441000000000003</v>
      </c>
      <c r="O371" s="15">
        <v>71.438999999999993</v>
      </c>
      <c r="P371" s="15">
        <v>74.137</v>
      </c>
      <c r="Q371" s="15">
        <v>71.358000000000004</v>
      </c>
      <c r="R371" s="15">
        <v>72.778000000000006</v>
      </c>
      <c r="S371" s="15">
        <f t="shared" si="52"/>
        <v>7.7780000000000058</v>
      </c>
      <c r="T371" s="15">
        <v>79.5</v>
      </c>
      <c r="U371" s="15">
        <v>79.5</v>
      </c>
      <c r="V371" s="15">
        <v>79.5</v>
      </c>
      <c r="W371" s="15">
        <v>79.5</v>
      </c>
      <c r="X371" s="15">
        <v>79.5</v>
      </c>
      <c r="Y371" s="15">
        <v>79.5</v>
      </c>
      <c r="Z371" s="15">
        <v>79.5</v>
      </c>
      <c r="AA371" s="15">
        <v>79.5</v>
      </c>
      <c r="AB371" s="15">
        <v>31.169</v>
      </c>
      <c r="AC371" s="18">
        <f t="shared" si="53"/>
        <v>3.6075231481481483E-4</v>
      </c>
      <c r="AD371" s="18">
        <f t="shared" si="54"/>
        <v>187.01400000000001</v>
      </c>
      <c r="AE371" s="18">
        <f t="shared" si="55"/>
        <v>3816</v>
      </c>
      <c r="AF371" s="18">
        <f t="shared" si="58"/>
        <v>244858.3669263194</v>
      </c>
      <c r="AG371" s="18">
        <f t="shared" si="58"/>
        <v>1349992.7615162954</v>
      </c>
    </row>
    <row r="372" spans="6:33" x14ac:dyDescent="0.35">
      <c r="F372" s="15">
        <f t="shared" si="51"/>
        <v>5.8749643835616441</v>
      </c>
      <c r="G372" s="15">
        <v>2144.3620000000001</v>
      </c>
      <c r="H372" s="15">
        <v>0.95109999999999995</v>
      </c>
      <c r="I372" s="15">
        <v>1.4357300722052322</v>
      </c>
      <c r="J372" s="15">
        <f t="shared" si="50"/>
        <v>0.28361673486842526</v>
      </c>
      <c r="K372" s="15">
        <v>77.878</v>
      </c>
      <c r="L372" s="15">
        <v>75.867000000000004</v>
      </c>
      <c r="M372" s="15">
        <v>77.153000000000006</v>
      </c>
      <c r="N372" s="15">
        <v>71.429000000000002</v>
      </c>
      <c r="O372" s="15">
        <v>71.427000000000007</v>
      </c>
      <c r="P372" s="15">
        <v>74.122</v>
      </c>
      <c r="Q372" s="15">
        <v>71.346999999999994</v>
      </c>
      <c r="R372" s="15">
        <v>72.766000000000005</v>
      </c>
      <c r="S372" s="15">
        <f t="shared" si="52"/>
        <v>7.7660000000000053</v>
      </c>
      <c r="T372" s="15">
        <v>79.5</v>
      </c>
      <c r="U372" s="15">
        <v>79.5</v>
      </c>
      <c r="V372" s="15">
        <v>79.5</v>
      </c>
      <c r="W372" s="15">
        <v>79.5</v>
      </c>
      <c r="X372" s="15">
        <v>79.5</v>
      </c>
      <c r="Y372" s="15">
        <v>79.5</v>
      </c>
      <c r="Z372" s="15">
        <v>79.5</v>
      </c>
      <c r="AA372" s="15">
        <v>79.5</v>
      </c>
      <c r="AB372" s="15">
        <v>31.082000000000001</v>
      </c>
      <c r="AC372" s="18">
        <f t="shared" si="53"/>
        <v>3.5974537037037041E-4</v>
      </c>
      <c r="AD372" s="18">
        <f t="shared" si="54"/>
        <v>186.49199999999999</v>
      </c>
      <c r="AE372" s="18">
        <f t="shared" si="55"/>
        <v>3816</v>
      </c>
      <c r="AF372" s="18">
        <f t="shared" si="58"/>
        <v>245044.8589263194</v>
      </c>
      <c r="AG372" s="18">
        <f t="shared" si="58"/>
        <v>1353808.7615162954</v>
      </c>
    </row>
    <row r="373" spans="6:33" x14ac:dyDescent="0.35">
      <c r="F373" s="15">
        <f t="shared" si="51"/>
        <v>5.8914027397260273</v>
      </c>
      <c r="G373" s="15">
        <v>2150.3620000000001</v>
      </c>
      <c r="H373" s="15">
        <v>0.95130000000000003</v>
      </c>
      <c r="I373" s="15">
        <v>1.439747295245573</v>
      </c>
      <c r="J373" s="15">
        <f t="shared" si="50"/>
        <v>0.2838319848684252</v>
      </c>
      <c r="K373" s="15">
        <v>77.855999999999995</v>
      </c>
      <c r="L373" s="15">
        <v>75.849000000000004</v>
      </c>
      <c r="M373" s="15">
        <v>77.132999999999996</v>
      </c>
      <c r="N373" s="15">
        <v>71.417000000000002</v>
      </c>
      <c r="O373" s="15">
        <v>71.415999999999997</v>
      </c>
      <c r="P373" s="15">
        <v>74.105999999999995</v>
      </c>
      <c r="Q373" s="15">
        <v>71.337000000000003</v>
      </c>
      <c r="R373" s="15">
        <v>72.753</v>
      </c>
      <c r="S373" s="15">
        <f t="shared" si="52"/>
        <v>7.7530000000000001</v>
      </c>
      <c r="T373" s="15">
        <v>79.5</v>
      </c>
      <c r="U373" s="15">
        <v>79.5</v>
      </c>
      <c r="V373" s="15">
        <v>79.5</v>
      </c>
      <c r="W373" s="15">
        <v>79.5</v>
      </c>
      <c r="X373" s="15">
        <v>79.5</v>
      </c>
      <c r="Y373" s="15">
        <v>79.5</v>
      </c>
      <c r="Z373" s="15">
        <v>79.5</v>
      </c>
      <c r="AA373" s="15">
        <v>79.5</v>
      </c>
      <c r="AB373" s="15">
        <v>30.995999999999999</v>
      </c>
      <c r="AC373" s="18">
        <f t="shared" si="53"/>
        <v>3.5874999999999997E-4</v>
      </c>
      <c r="AD373" s="18">
        <f t="shared" si="54"/>
        <v>185.976</v>
      </c>
      <c r="AE373" s="18">
        <f t="shared" si="55"/>
        <v>3816</v>
      </c>
      <c r="AF373" s="18">
        <f t="shared" si="58"/>
        <v>245230.8349263194</v>
      </c>
      <c r="AG373" s="18">
        <f t="shared" si="58"/>
        <v>1357624.7615162954</v>
      </c>
    </row>
    <row r="374" spans="6:33" x14ac:dyDescent="0.35">
      <c r="F374" s="15">
        <f t="shared" si="51"/>
        <v>5.9078410958904115</v>
      </c>
      <c r="G374" s="15">
        <v>2156.3620000000001</v>
      </c>
      <c r="H374" s="15">
        <v>0.95140000000000002</v>
      </c>
      <c r="I374" s="15">
        <v>1.443764518285914</v>
      </c>
      <c r="J374" s="15">
        <f t="shared" si="50"/>
        <v>0.28404663764620297</v>
      </c>
      <c r="K374" s="15">
        <v>77.834000000000003</v>
      </c>
      <c r="L374" s="15">
        <v>75.831999999999994</v>
      </c>
      <c r="M374" s="15">
        <v>77.113</v>
      </c>
      <c r="N374" s="15">
        <v>71.405000000000001</v>
      </c>
      <c r="O374" s="15">
        <v>71.405000000000001</v>
      </c>
      <c r="P374" s="15">
        <v>74.090999999999994</v>
      </c>
      <c r="Q374" s="15">
        <v>71.326999999999998</v>
      </c>
      <c r="R374" s="15">
        <v>72.739999999999995</v>
      </c>
      <c r="S374" s="15">
        <f t="shared" si="52"/>
        <v>7.7399999999999949</v>
      </c>
      <c r="T374" s="15">
        <v>79.5</v>
      </c>
      <c r="U374" s="15">
        <v>79.5</v>
      </c>
      <c r="V374" s="15">
        <v>79.5</v>
      </c>
      <c r="W374" s="15">
        <v>79.5</v>
      </c>
      <c r="X374" s="15">
        <v>79.5</v>
      </c>
      <c r="Y374" s="15">
        <v>79.5</v>
      </c>
      <c r="Z374" s="15">
        <v>79.5</v>
      </c>
      <c r="AA374" s="15">
        <v>79.5</v>
      </c>
      <c r="AB374" s="15">
        <v>30.91</v>
      </c>
      <c r="AC374" s="18">
        <f t="shared" si="53"/>
        <v>3.5775462962962963E-4</v>
      </c>
      <c r="AD374" s="18">
        <f t="shared" si="54"/>
        <v>185.45999999999998</v>
      </c>
      <c r="AE374" s="18">
        <f t="shared" si="55"/>
        <v>3816</v>
      </c>
      <c r="AF374" s="18">
        <f t="shared" si="58"/>
        <v>245416.29492631939</v>
      </c>
      <c r="AG374" s="18">
        <f t="shared" si="58"/>
        <v>1361440.7615162954</v>
      </c>
    </row>
    <row r="375" spans="6:33" x14ac:dyDescent="0.35">
      <c r="F375" s="15">
        <f t="shared" si="51"/>
        <v>5.9242794520547948</v>
      </c>
      <c r="G375" s="15">
        <v>2162.3620000000001</v>
      </c>
      <c r="H375" s="15">
        <v>0.95150000000000001</v>
      </c>
      <c r="I375" s="15">
        <v>1.4477817413262548</v>
      </c>
      <c r="J375" s="15">
        <f t="shared" si="50"/>
        <v>0.28426070014620303</v>
      </c>
      <c r="K375" s="15">
        <v>77.811999999999998</v>
      </c>
      <c r="L375" s="15">
        <v>75.814999999999998</v>
      </c>
      <c r="M375" s="15">
        <v>77.091999999999999</v>
      </c>
      <c r="N375" s="15">
        <v>71.393000000000001</v>
      </c>
      <c r="O375" s="15">
        <v>71.394000000000005</v>
      </c>
      <c r="P375" s="15">
        <v>74.075999999999993</v>
      </c>
      <c r="Q375" s="15">
        <v>71.316999999999993</v>
      </c>
      <c r="R375" s="15">
        <v>72.727999999999994</v>
      </c>
      <c r="S375" s="15">
        <f t="shared" si="52"/>
        <v>7.7279999999999944</v>
      </c>
      <c r="T375" s="15">
        <v>79.5</v>
      </c>
      <c r="U375" s="15">
        <v>79.5</v>
      </c>
      <c r="V375" s="15">
        <v>79.5</v>
      </c>
      <c r="W375" s="15">
        <v>79.5</v>
      </c>
      <c r="X375" s="15">
        <v>79.5</v>
      </c>
      <c r="Y375" s="15">
        <v>79.5</v>
      </c>
      <c r="Z375" s="15">
        <v>79.5</v>
      </c>
      <c r="AA375" s="15">
        <v>79.5</v>
      </c>
      <c r="AB375" s="15">
        <v>30.824999999999999</v>
      </c>
      <c r="AC375" s="18">
        <f t="shared" si="53"/>
        <v>3.5677083333333334E-4</v>
      </c>
      <c r="AD375" s="18">
        <f t="shared" si="54"/>
        <v>184.95000000000002</v>
      </c>
      <c r="AE375" s="18">
        <f t="shared" si="55"/>
        <v>3816</v>
      </c>
      <c r="AF375" s="18">
        <f t="shared" si="58"/>
        <v>245601.2449263194</v>
      </c>
      <c r="AG375" s="18">
        <f t="shared" si="58"/>
        <v>1365256.7615162954</v>
      </c>
    </row>
    <row r="376" spans="6:33" x14ac:dyDescent="0.35">
      <c r="F376" s="15">
        <f t="shared" si="51"/>
        <v>5.9407178082191781</v>
      </c>
      <c r="G376" s="15">
        <v>2168.3620000000001</v>
      </c>
      <c r="H376" s="15">
        <v>0.95169999999999999</v>
      </c>
      <c r="I376" s="15">
        <v>1.4517989643665956</v>
      </c>
      <c r="J376" s="15">
        <f t="shared" si="50"/>
        <v>0.28447417931286967</v>
      </c>
      <c r="K376" s="15">
        <v>77.790000000000006</v>
      </c>
      <c r="L376" s="15">
        <v>75.798000000000002</v>
      </c>
      <c r="M376" s="15">
        <v>77.072000000000003</v>
      </c>
      <c r="N376" s="15">
        <v>71.381</v>
      </c>
      <c r="O376" s="15">
        <v>71.382999999999996</v>
      </c>
      <c r="P376" s="15">
        <v>74.061000000000007</v>
      </c>
      <c r="Q376" s="15">
        <v>71.307000000000002</v>
      </c>
      <c r="R376" s="15">
        <v>72.715000000000003</v>
      </c>
      <c r="S376" s="15">
        <f t="shared" si="52"/>
        <v>7.7150000000000034</v>
      </c>
      <c r="T376" s="15">
        <v>79.5</v>
      </c>
      <c r="U376" s="15">
        <v>79.5</v>
      </c>
      <c r="V376" s="15">
        <v>79.5</v>
      </c>
      <c r="W376" s="15">
        <v>79.5</v>
      </c>
      <c r="X376" s="15">
        <v>79.5</v>
      </c>
      <c r="Y376" s="15">
        <v>79.5</v>
      </c>
      <c r="Z376" s="15">
        <v>79.5</v>
      </c>
      <c r="AA376" s="15">
        <v>79.5</v>
      </c>
      <c r="AB376" s="15">
        <v>30.741</v>
      </c>
      <c r="AC376" s="18">
        <f t="shared" si="53"/>
        <v>3.5579861111111109E-4</v>
      </c>
      <c r="AD376" s="18">
        <f t="shared" si="54"/>
        <v>184.446</v>
      </c>
      <c r="AE376" s="18">
        <f t="shared" si="55"/>
        <v>3816</v>
      </c>
      <c r="AF376" s="18">
        <f t="shared" ref="AF376:AG391" si="59">+AF375+AD376</f>
        <v>245785.6909263194</v>
      </c>
      <c r="AG376" s="18">
        <f t="shared" si="59"/>
        <v>1369072.7615162954</v>
      </c>
    </row>
    <row r="377" spans="6:33" x14ac:dyDescent="0.35">
      <c r="F377" s="15">
        <f t="shared" si="51"/>
        <v>5.9571561643835622</v>
      </c>
      <c r="G377" s="15">
        <v>2174.3620000000001</v>
      </c>
      <c r="H377" s="15">
        <v>0.95179999999999998</v>
      </c>
      <c r="I377" s="15">
        <v>1.4558161874069366</v>
      </c>
      <c r="J377" s="15">
        <f t="shared" si="50"/>
        <v>0.28468707514620301</v>
      </c>
      <c r="K377" s="15">
        <v>77.769000000000005</v>
      </c>
      <c r="L377" s="15">
        <v>75.781000000000006</v>
      </c>
      <c r="M377" s="15">
        <v>77.052000000000007</v>
      </c>
      <c r="N377" s="15">
        <v>71.369</v>
      </c>
      <c r="O377" s="15">
        <v>71.372</v>
      </c>
      <c r="P377" s="15">
        <v>74.046000000000006</v>
      </c>
      <c r="Q377" s="15">
        <v>71.296999999999997</v>
      </c>
      <c r="R377" s="15">
        <v>72.701999999999998</v>
      </c>
      <c r="S377" s="15">
        <f t="shared" si="52"/>
        <v>7.7019999999999982</v>
      </c>
      <c r="T377" s="15">
        <v>79.5</v>
      </c>
      <c r="U377" s="15">
        <v>79.5</v>
      </c>
      <c r="V377" s="15">
        <v>79.5</v>
      </c>
      <c r="W377" s="15">
        <v>79.5</v>
      </c>
      <c r="X377" s="15">
        <v>79.5</v>
      </c>
      <c r="Y377" s="15">
        <v>79.5</v>
      </c>
      <c r="Z377" s="15">
        <v>79.5</v>
      </c>
      <c r="AA377" s="15">
        <v>79.5</v>
      </c>
      <c r="AB377" s="15">
        <v>30.657</v>
      </c>
      <c r="AC377" s="18">
        <f t="shared" si="53"/>
        <v>3.548263888888889E-4</v>
      </c>
      <c r="AD377" s="18">
        <f t="shared" si="54"/>
        <v>183.94200000000001</v>
      </c>
      <c r="AE377" s="18">
        <f t="shared" si="55"/>
        <v>3816</v>
      </c>
      <c r="AF377" s="18">
        <f t="shared" si="59"/>
        <v>245969.63292631941</v>
      </c>
      <c r="AG377" s="18">
        <f t="shared" si="59"/>
        <v>1372888.7615162954</v>
      </c>
    </row>
    <row r="378" spans="6:33" x14ac:dyDescent="0.35">
      <c r="F378" s="15">
        <f t="shared" si="51"/>
        <v>5.9735945205479455</v>
      </c>
      <c r="G378" s="15">
        <v>2180.3620000000001</v>
      </c>
      <c r="H378" s="15">
        <v>0.95189999999999997</v>
      </c>
      <c r="I378" s="15">
        <v>1.4598334104472774</v>
      </c>
      <c r="J378" s="15">
        <f t="shared" si="50"/>
        <v>0.28489938764620298</v>
      </c>
      <c r="K378" s="15">
        <v>77.747</v>
      </c>
      <c r="L378" s="15">
        <v>75.763999999999996</v>
      </c>
      <c r="M378" s="15">
        <v>77.031999999999996</v>
      </c>
      <c r="N378" s="15">
        <v>71.356999999999999</v>
      </c>
      <c r="O378" s="15">
        <v>71.361000000000004</v>
      </c>
      <c r="P378" s="15">
        <v>74.031999999999996</v>
      </c>
      <c r="Q378" s="15">
        <v>71.287000000000006</v>
      </c>
      <c r="R378" s="15">
        <v>72.69</v>
      </c>
      <c r="S378" s="15">
        <f t="shared" si="52"/>
        <v>7.6899999999999977</v>
      </c>
      <c r="T378" s="15">
        <v>79.5</v>
      </c>
      <c r="U378" s="15">
        <v>79.5</v>
      </c>
      <c r="V378" s="15">
        <v>79.5</v>
      </c>
      <c r="W378" s="15">
        <v>79.5</v>
      </c>
      <c r="X378" s="15">
        <v>79.5</v>
      </c>
      <c r="Y378" s="15">
        <v>79.5</v>
      </c>
      <c r="Z378" s="15">
        <v>79.5</v>
      </c>
      <c r="AA378" s="15">
        <v>79.5</v>
      </c>
      <c r="AB378" s="15">
        <v>30.573</v>
      </c>
      <c r="AC378" s="18">
        <f t="shared" si="53"/>
        <v>3.5385416666666665E-4</v>
      </c>
      <c r="AD378" s="18">
        <f t="shared" si="54"/>
        <v>183.43799999999999</v>
      </c>
      <c r="AE378" s="18">
        <f t="shared" si="55"/>
        <v>3816</v>
      </c>
      <c r="AF378" s="18">
        <f t="shared" si="59"/>
        <v>246153.0709263194</v>
      </c>
      <c r="AG378" s="18">
        <f t="shared" si="59"/>
        <v>1376704.7615162954</v>
      </c>
    </row>
    <row r="379" spans="6:33" x14ac:dyDescent="0.35">
      <c r="F379" s="15">
        <f t="shared" si="51"/>
        <v>5.9900328767123288</v>
      </c>
      <c r="G379" s="15">
        <v>2186.3620000000001</v>
      </c>
      <c r="H379" s="15">
        <v>0.95209999999999995</v>
      </c>
      <c r="I379" s="15">
        <v>1.4638506334876182</v>
      </c>
      <c r="J379" s="15">
        <f t="shared" si="50"/>
        <v>0.28511112375731412</v>
      </c>
      <c r="K379" s="15">
        <v>77.725999999999999</v>
      </c>
      <c r="L379" s="15">
        <v>75.747</v>
      </c>
      <c r="M379" s="15">
        <v>77.012</v>
      </c>
      <c r="N379" s="15">
        <v>71.346000000000004</v>
      </c>
      <c r="O379" s="15">
        <v>71.350999999999999</v>
      </c>
      <c r="P379" s="15">
        <v>74.016999999999996</v>
      </c>
      <c r="Q379" s="15">
        <v>71.278000000000006</v>
      </c>
      <c r="R379" s="15">
        <v>72.677999999999997</v>
      </c>
      <c r="S379" s="15">
        <f t="shared" si="52"/>
        <v>7.6779999999999973</v>
      </c>
      <c r="T379" s="15">
        <v>79.5</v>
      </c>
      <c r="U379" s="15">
        <v>79.5</v>
      </c>
      <c r="V379" s="15">
        <v>79.5</v>
      </c>
      <c r="W379" s="15">
        <v>79.5</v>
      </c>
      <c r="X379" s="15">
        <v>79.5</v>
      </c>
      <c r="Y379" s="15">
        <v>79.5</v>
      </c>
      <c r="Z379" s="15">
        <v>79.5</v>
      </c>
      <c r="AA379" s="15">
        <v>79.5</v>
      </c>
      <c r="AB379" s="15">
        <v>30.49</v>
      </c>
      <c r="AC379" s="18">
        <f t="shared" si="53"/>
        <v>3.528935185185185E-4</v>
      </c>
      <c r="AD379" s="18">
        <f t="shared" si="54"/>
        <v>182.94</v>
      </c>
      <c r="AE379" s="18">
        <f t="shared" si="55"/>
        <v>3816</v>
      </c>
      <c r="AF379" s="18">
        <f t="shared" si="59"/>
        <v>246336.0109263194</v>
      </c>
      <c r="AG379" s="18">
        <f t="shared" si="59"/>
        <v>1380520.7615162954</v>
      </c>
    </row>
    <row r="380" spans="6:33" x14ac:dyDescent="0.35">
      <c r="F380" s="15">
        <f t="shared" si="51"/>
        <v>6.0064712328767129</v>
      </c>
      <c r="G380" s="15">
        <v>2192.3620000000001</v>
      </c>
      <c r="H380" s="15">
        <v>0.95220000000000005</v>
      </c>
      <c r="I380" s="15">
        <v>1.4678678565279593</v>
      </c>
      <c r="J380" s="15">
        <f t="shared" si="50"/>
        <v>0.28532228347953636</v>
      </c>
      <c r="K380" s="15">
        <v>77.704999999999998</v>
      </c>
      <c r="L380" s="15">
        <v>75.73</v>
      </c>
      <c r="M380" s="15">
        <v>76.992999999999995</v>
      </c>
      <c r="N380" s="15">
        <v>71.334000000000003</v>
      </c>
      <c r="O380" s="15">
        <v>71.34</v>
      </c>
      <c r="P380" s="15">
        <v>74.001999999999995</v>
      </c>
      <c r="Q380" s="15">
        <v>71.268000000000001</v>
      </c>
      <c r="R380" s="15">
        <v>72.665000000000006</v>
      </c>
      <c r="S380" s="15">
        <f t="shared" si="52"/>
        <v>7.6650000000000063</v>
      </c>
      <c r="T380" s="15">
        <v>79.5</v>
      </c>
      <c r="U380" s="15">
        <v>79.5</v>
      </c>
      <c r="V380" s="15">
        <v>79.5</v>
      </c>
      <c r="W380" s="15">
        <v>79.5</v>
      </c>
      <c r="X380" s="15">
        <v>79.5</v>
      </c>
      <c r="Y380" s="15">
        <v>79.5</v>
      </c>
      <c r="Z380" s="15">
        <v>79.5</v>
      </c>
      <c r="AA380" s="15">
        <v>79.5</v>
      </c>
      <c r="AB380" s="15">
        <v>30.407</v>
      </c>
      <c r="AC380" s="18">
        <f t="shared" si="53"/>
        <v>3.5193287037037034E-4</v>
      </c>
      <c r="AD380" s="18">
        <f t="shared" si="54"/>
        <v>182.44200000000001</v>
      </c>
      <c r="AE380" s="18">
        <f t="shared" si="55"/>
        <v>3816</v>
      </c>
      <c r="AF380" s="18">
        <f t="shared" si="59"/>
        <v>246518.45292631941</v>
      </c>
      <c r="AG380" s="18">
        <f t="shared" si="59"/>
        <v>1384336.7615162954</v>
      </c>
    </row>
    <row r="381" spans="6:33" x14ac:dyDescent="0.35">
      <c r="F381" s="15">
        <f t="shared" si="51"/>
        <v>6.0229095890410962</v>
      </c>
      <c r="G381" s="15">
        <v>2198.3620000000001</v>
      </c>
      <c r="H381" s="15">
        <v>0.95230000000000004</v>
      </c>
      <c r="I381" s="15">
        <v>1.4718850795683001</v>
      </c>
      <c r="J381" s="15">
        <f t="shared" si="50"/>
        <v>0.28553287375731418</v>
      </c>
      <c r="K381" s="15">
        <v>77.683000000000007</v>
      </c>
      <c r="L381" s="15">
        <v>75.713999999999999</v>
      </c>
      <c r="M381" s="15">
        <v>76.972999999999999</v>
      </c>
      <c r="N381" s="15">
        <v>71.322000000000003</v>
      </c>
      <c r="O381" s="15">
        <v>71.328999999999994</v>
      </c>
      <c r="P381" s="15">
        <v>73.988</v>
      </c>
      <c r="Q381" s="15">
        <v>71.257999999999996</v>
      </c>
      <c r="R381" s="15">
        <v>72.653000000000006</v>
      </c>
      <c r="S381" s="15">
        <f t="shared" si="52"/>
        <v>7.6530000000000058</v>
      </c>
      <c r="T381" s="15">
        <v>79.5</v>
      </c>
      <c r="U381" s="15">
        <v>79.5</v>
      </c>
      <c r="V381" s="15">
        <v>79.5</v>
      </c>
      <c r="W381" s="15">
        <v>79.5</v>
      </c>
      <c r="X381" s="15">
        <v>79.5</v>
      </c>
      <c r="Y381" s="15">
        <v>79.5</v>
      </c>
      <c r="Z381" s="15">
        <v>79.5</v>
      </c>
      <c r="AA381" s="15">
        <v>79.5</v>
      </c>
      <c r="AB381" s="15">
        <v>30.324999999999999</v>
      </c>
      <c r="AC381" s="18">
        <f t="shared" si="53"/>
        <v>3.5098379629629629E-4</v>
      </c>
      <c r="AD381" s="18">
        <f t="shared" si="54"/>
        <v>181.95</v>
      </c>
      <c r="AE381" s="18">
        <f t="shared" si="55"/>
        <v>3816</v>
      </c>
      <c r="AF381" s="18">
        <f t="shared" si="59"/>
        <v>246700.40292631942</v>
      </c>
      <c r="AG381" s="18">
        <f t="shared" si="59"/>
        <v>1388152.7615162954</v>
      </c>
    </row>
    <row r="382" spans="6:33" x14ac:dyDescent="0.35">
      <c r="F382" s="15">
        <f t="shared" si="51"/>
        <v>6.0393479452054795</v>
      </c>
      <c r="G382" s="15">
        <v>2204.3620000000001</v>
      </c>
      <c r="H382" s="15">
        <v>0.95250000000000001</v>
      </c>
      <c r="I382" s="15">
        <v>1.4759023026086406</v>
      </c>
      <c r="J382" s="15">
        <f t="shared" si="50"/>
        <v>0.2857428945906475</v>
      </c>
      <c r="K382" s="15">
        <v>77.662000000000006</v>
      </c>
      <c r="L382" s="15">
        <v>75.697000000000003</v>
      </c>
      <c r="M382" s="15">
        <v>76.953000000000003</v>
      </c>
      <c r="N382" s="15">
        <v>71.311000000000007</v>
      </c>
      <c r="O382" s="15">
        <v>71.319000000000003</v>
      </c>
      <c r="P382" s="15">
        <v>73.972999999999999</v>
      </c>
      <c r="Q382" s="15">
        <v>71.248000000000005</v>
      </c>
      <c r="R382" s="15">
        <v>72.641000000000005</v>
      </c>
      <c r="S382" s="15">
        <f t="shared" si="52"/>
        <v>7.6410000000000053</v>
      </c>
      <c r="T382" s="15">
        <v>79.5</v>
      </c>
      <c r="U382" s="15">
        <v>79.5</v>
      </c>
      <c r="V382" s="15">
        <v>79.5</v>
      </c>
      <c r="W382" s="15">
        <v>79.5</v>
      </c>
      <c r="X382" s="15">
        <v>79.5</v>
      </c>
      <c r="Y382" s="15">
        <v>79.5</v>
      </c>
      <c r="Z382" s="15">
        <v>79.5</v>
      </c>
      <c r="AA382" s="15">
        <v>79.5</v>
      </c>
      <c r="AB382" s="15">
        <v>30.242999999999999</v>
      </c>
      <c r="AC382" s="18">
        <f t="shared" si="53"/>
        <v>3.5003472222222223E-4</v>
      </c>
      <c r="AD382" s="18">
        <f t="shared" si="54"/>
        <v>181.458</v>
      </c>
      <c r="AE382" s="18">
        <f t="shared" si="55"/>
        <v>3816</v>
      </c>
      <c r="AF382" s="18">
        <f t="shared" si="59"/>
        <v>246881.86092631944</v>
      </c>
      <c r="AG382" s="18">
        <f t="shared" si="59"/>
        <v>1391968.7615162954</v>
      </c>
    </row>
    <row r="383" spans="6:33" x14ac:dyDescent="0.35">
      <c r="F383" s="15">
        <f t="shared" si="51"/>
        <v>6.0557863013698636</v>
      </c>
      <c r="G383" s="15">
        <v>2210.3620000000001</v>
      </c>
      <c r="H383" s="15">
        <v>0.9526</v>
      </c>
      <c r="I383" s="15">
        <v>1.4799195256489817</v>
      </c>
      <c r="J383" s="15">
        <f t="shared" si="50"/>
        <v>0.28595235292398086</v>
      </c>
      <c r="K383" s="15">
        <v>77.641000000000005</v>
      </c>
      <c r="L383" s="15">
        <v>75.680999999999997</v>
      </c>
      <c r="M383" s="15">
        <v>76.933999999999997</v>
      </c>
      <c r="N383" s="15">
        <v>71.299000000000007</v>
      </c>
      <c r="O383" s="15">
        <v>71.308000000000007</v>
      </c>
      <c r="P383" s="15">
        <v>73.959000000000003</v>
      </c>
      <c r="Q383" s="15">
        <v>71.239000000000004</v>
      </c>
      <c r="R383" s="15">
        <v>72.629000000000005</v>
      </c>
      <c r="S383" s="15">
        <f t="shared" si="52"/>
        <v>7.6290000000000049</v>
      </c>
      <c r="T383" s="15">
        <v>79.5</v>
      </c>
      <c r="U383" s="15">
        <v>79.5</v>
      </c>
      <c r="V383" s="15">
        <v>79.5</v>
      </c>
      <c r="W383" s="15">
        <v>79.5</v>
      </c>
      <c r="X383" s="15">
        <v>79.5</v>
      </c>
      <c r="Y383" s="15">
        <v>79.5</v>
      </c>
      <c r="Z383" s="15">
        <v>79.5</v>
      </c>
      <c r="AA383" s="15">
        <v>79.5</v>
      </c>
      <c r="AB383" s="15">
        <v>30.161999999999999</v>
      </c>
      <c r="AC383" s="18">
        <f t="shared" si="53"/>
        <v>3.4909722222222221E-4</v>
      </c>
      <c r="AD383" s="18">
        <f t="shared" si="54"/>
        <v>180.97200000000001</v>
      </c>
      <c r="AE383" s="18">
        <f t="shared" si="55"/>
        <v>3816</v>
      </c>
      <c r="AF383" s="18">
        <f t="shared" si="59"/>
        <v>247062.83292631945</v>
      </c>
      <c r="AG383" s="18">
        <f t="shared" si="59"/>
        <v>1395784.7615162954</v>
      </c>
    </row>
    <row r="384" spans="6:33" x14ac:dyDescent="0.35">
      <c r="F384" s="15">
        <f t="shared" si="51"/>
        <v>6.0722246575342469</v>
      </c>
      <c r="G384" s="15">
        <v>2216.3620000000001</v>
      </c>
      <c r="H384" s="15">
        <v>0.95269999999999999</v>
      </c>
      <c r="I384" s="15">
        <v>1.4839367486893225</v>
      </c>
      <c r="J384" s="15">
        <f t="shared" si="50"/>
        <v>0.28616124875731419</v>
      </c>
      <c r="K384" s="15">
        <v>77.620999999999995</v>
      </c>
      <c r="L384" s="15">
        <v>75.664000000000001</v>
      </c>
      <c r="M384" s="15">
        <v>76.915000000000006</v>
      </c>
      <c r="N384" s="15">
        <v>71.287999999999997</v>
      </c>
      <c r="O384" s="15">
        <v>71.296999999999997</v>
      </c>
      <c r="P384" s="15">
        <v>73.944000000000003</v>
      </c>
      <c r="Q384" s="15">
        <v>71.228999999999999</v>
      </c>
      <c r="R384" s="15">
        <v>72.617000000000004</v>
      </c>
      <c r="S384" s="15">
        <f t="shared" si="52"/>
        <v>7.6170000000000044</v>
      </c>
      <c r="T384" s="15">
        <v>79.5</v>
      </c>
      <c r="U384" s="15">
        <v>79.5</v>
      </c>
      <c r="V384" s="15">
        <v>79.5</v>
      </c>
      <c r="W384" s="15">
        <v>79.5</v>
      </c>
      <c r="X384" s="15">
        <v>79.5</v>
      </c>
      <c r="Y384" s="15">
        <v>79.5</v>
      </c>
      <c r="Z384" s="15">
        <v>79.5</v>
      </c>
      <c r="AA384" s="15">
        <v>79.5</v>
      </c>
      <c r="AB384" s="15">
        <v>30.081</v>
      </c>
      <c r="AC384" s="18">
        <f t="shared" si="53"/>
        <v>3.481597222222222E-4</v>
      </c>
      <c r="AD384" s="18">
        <f t="shared" si="54"/>
        <v>180.48599999999999</v>
      </c>
      <c r="AE384" s="18">
        <f t="shared" si="55"/>
        <v>3816</v>
      </c>
      <c r="AF384" s="18">
        <f t="shared" si="59"/>
        <v>247243.31892631945</v>
      </c>
      <c r="AG384" s="18">
        <f t="shared" si="59"/>
        <v>1399600.7615162954</v>
      </c>
    </row>
    <row r="385" spans="6:33" x14ac:dyDescent="0.35">
      <c r="F385" s="15">
        <f t="shared" si="51"/>
        <v>6.0886630136986302</v>
      </c>
      <c r="G385" s="15">
        <v>2222.3620000000001</v>
      </c>
      <c r="H385" s="15">
        <v>0.95279999999999998</v>
      </c>
      <c r="I385" s="15">
        <v>1.4879539717296633</v>
      </c>
      <c r="J385" s="15">
        <f t="shared" si="50"/>
        <v>0.28636958903509196</v>
      </c>
      <c r="K385" s="15">
        <v>77.599999999999994</v>
      </c>
      <c r="L385" s="15">
        <v>75.647999999999996</v>
      </c>
      <c r="M385" s="15">
        <v>76.894999999999996</v>
      </c>
      <c r="N385" s="15">
        <v>71.277000000000001</v>
      </c>
      <c r="O385" s="15">
        <v>71.287000000000006</v>
      </c>
      <c r="P385" s="15">
        <v>73.930000000000007</v>
      </c>
      <c r="Q385" s="15">
        <v>71.22</v>
      </c>
      <c r="R385" s="15">
        <v>72.605000000000004</v>
      </c>
      <c r="S385" s="15">
        <f t="shared" si="52"/>
        <v>7.605000000000004</v>
      </c>
      <c r="T385" s="15">
        <v>79.5</v>
      </c>
      <c r="U385" s="15">
        <v>79.5</v>
      </c>
      <c r="V385" s="15">
        <v>79.5</v>
      </c>
      <c r="W385" s="15">
        <v>79.5</v>
      </c>
      <c r="X385" s="15">
        <v>79.5</v>
      </c>
      <c r="Y385" s="15">
        <v>79.5</v>
      </c>
      <c r="Z385" s="15">
        <v>79.5</v>
      </c>
      <c r="AA385" s="15">
        <v>79.5</v>
      </c>
      <c r="AB385" s="15">
        <v>30.001000000000001</v>
      </c>
      <c r="AC385" s="18">
        <f t="shared" si="53"/>
        <v>3.4723379629629633E-4</v>
      </c>
      <c r="AD385" s="18">
        <f t="shared" si="54"/>
        <v>180.006</v>
      </c>
      <c r="AE385" s="18">
        <f t="shared" si="55"/>
        <v>3816</v>
      </c>
      <c r="AF385" s="18">
        <f t="shared" si="59"/>
        <v>247423.32492631944</v>
      </c>
      <c r="AG385" s="18">
        <f t="shared" si="59"/>
        <v>1403416.7615162954</v>
      </c>
    </row>
    <row r="386" spans="6:33" x14ac:dyDescent="0.35">
      <c r="F386" s="15">
        <f t="shared" si="51"/>
        <v>6.1051013698630143</v>
      </c>
      <c r="G386" s="15">
        <v>2228.3620000000001</v>
      </c>
      <c r="H386" s="15">
        <v>0.95299999999999996</v>
      </c>
      <c r="I386" s="15">
        <v>1.4919711947700043</v>
      </c>
      <c r="J386" s="15">
        <f t="shared" si="50"/>
        <v>0.28657737375731418</v>
      </c>
      <c r="K386" s="15">
        <v>77.578999999999994</v>
      </c>
      <c r="L386" s="15">
        <v>75.632000000000005</v>
      </c>
      <c r="M386" s="15">
        <v>76.876000000000005</v>
      </c>
      <c r="N386" s="15">
        <v>71.265000000000001</v>
      </c>
      <c r="O386" s="15">
        <v>71.277000000000001</v>
      </c>
      <c r="P386" s="15">
        <v>73.915999999999997</v>
      </c>
      <c r="Q386" s="15">
        <v>71.209999999999994</v>
      </c>
      <c r="R386" s="15">
        <v>72.593000000000004</v>
      </c>
      <c r="S386" s="15">
        <f t="shared" si="52"/>
        <v>7.5930000000000035</v>
      </c>
      <c r="T386" s="15">
        <v>79.5</v>
      </c>
      <c r="U386" s="15">
        <v>79.5</v>
      </c>
      <c r="V386" s="15">
        <v>79.5</v>
      </c>
      <c r="W386" s="15">
        <v>79.5</v>
      </c>
      <c r="X386" s="15">
        <v>79.5</v>
      </c>
      <c r="Y386" s="15">
        <v>79.5</v>
      </c>
      <c r="Z386" s="15">
        <v>79.5</v>
      </c>
      <c r="AA386" s="15">
        <v>79.5</v>
      </c>
      <c r="AB386" s="15">
        <v>29.920999999999999</v>
      </c>
      <c r="AC386" s="18">
        <f t="shared" si="53"/>
        <v>3.4630787037037036E-4</v>
      </c>
      <c r="AD386" s="18">
        <f t="shared" si="54"/>
        <v>179.52600000000001</v>
      </c>
      <c r="AE386" s="18">
        <f t="shared" si="55"/>
        <v>3816</v>
      </c>
      <c r="AF386" s="18">
        <f t="shared" si="59"/>
        <v>247602.85092631946</v>
      </c>
      <c r="AG386" s="18">
        <f t="shared" si="59"/>
        <v>1407232.7615162954</v>
      </c>
    </row>
    <row r="387" spans="6:33" x14ac:dyDescent="0.35">
      <c r="F387" s="15">
        <f t="shared" si="51"/>
        <v>6.1215397260273976</v>
      </c>
      <c r="G387" s="15">
        <v>2234.3620000000001</v>
      </c>
      <c r="H387" s="15">
        <v>0.95309999999999995</v>
      </c>
      <c r="I387" s="15">
        <v>1.4959884178103451</v>
      </c>
      <c r="J387" s="15">
        <f t="shared" si="50"/>
        <v>0.28678460292398084</v>
      </c>
      <c r="K387" s="15">
        <v>77.558999999999997</v>
      </c>
      <c r="L387" s="15">
        <v>75.616</v>
      </c>
      <c r="M387" s="15">
        <v>76.856999999999999</v>
      </c>
      <c r="N387" s="15">
        <v>71.254000000000005</v>
      </c>
      <c r="O387" s="15">
        <v>71.266000000000005</v>
      </c>
      <c r="P387" s="15">
        <v>73.902000000000001</v>
      </c>
      <c r="Q387" s="15">
        <v>71.200999999999993</v>
      </c>
      <c r="R387" s="15">
        <v>72.581000000000003</v>
      </c>
      <c r="S387" s="15">
        <f t="shared" si="52"/>
        <v>7.5810000000000031</v>
      </c>
      <c r="T387" s="15">
        <v>79.5</v>
      </c>
      <c r="U387" s="15">
        <v>79.5</v>
      </c>
      <c r="V387" s="15">
        <v>79.5</v>
      </c>
      <c r="W387" s="15">
        <v>79.5</v>
      </c>
      <c r="X387" s="15">
        <v>79.5</v>
      </c>
      <c r="Y387" s="15">
        <v>79.5</v>
      </c>
      <c r="Z387" s="15">
        <v>79.5</v>
      </c>
      <c r="AA387" s="15">
        <v>79.5</v>
      </c>
      <c r="AB387" s="15">
        <v>29.841000000000001</v>
      </c>
      <c r="AC387" s="18">
        <f t="shared" si="53"/>
        <v>3.4538194444444444E-4</v>
      </c>
      <c r="AD387" s="18">
        <f t="shared" si="54"/>
        <v>179.04599999999999</v>
      </c>
      <c r="AE387" s="18">
        <f t="shared" si="55"/>
        <v>3816</v>
      </c>
      <c r="AF387" s="18">
        <f t="shared" si="59"/>
        <v>247781.89692631946</v>
      </c>
      <c r="AG387" s="18">
        <f t="shared" si="59"/>
        <v>1411048.7615162954</v>
      </c>
    </row>
    <row r="388" spans="6:33" x14ac:dyDescent="0.35">
      <c r="F388" s="15">
        <f t="shared" si="51"/>
        <v>6.1379780821917809</v>
      </c>
      <c r="G388" s="15">
        <v>2240.3620000000001</v>
      </c>
      <c r="H388" s="15">
        <v>0.95320000000000005</v>
      </c>
      <c r="I388" s="15">
        <v>1.5000056408506859</v>
      </c>
      <c r="J388" s="15">
        <f t="shared" si="50"/>
        <v>0.28699129042398086</v>
      </c>
      <c r="K388" s="15">
        <v>77.537999999999997</v>
      </c>
      <c r="L388" s="15">
        <v>75.599000000000004</v>
      </c>
      <c r="M388" s="15">
        <v>76.837999999999994</v>
      </c>
      <c r="N388" s="15">
        <v>71.242999999999995</v>
      </c>
      <c r="O388" s="15">
        <v>71.256</v>
      </c>
      <c r="P388" s="15">
        <v>73.888000000000005</v>
      </c>
      <c r="Q388" s="15">
        <v>71.191000000000003</v>
      </c>
      <c r="R388" s="15">
        <v>72.569000000000003</v>
      </c>
      <c r="S388" s="15">
        <f t="shared" si="52"/>
        <v>7.5690000000000026</v>
      </c>
      <c r="T388" s="15">
        <v>79.5</v>
      </c>
      <c r="U388" s="15">
        <v>79.5</v>
      </c>
      <c r="V388" s="15">
        <v>79.5</v>
      </c>
      <c r="W388" s="15">
        <v>79.5</v>
      </c>
      <c r="X388" s="15">
        <v>79.5</v>
      </c>
      <c r="Y388" s="15">
        <v>79.5</v>
      </c>
      <c r="Z388" s="15">
        <v>79.5</v>
      </c>
      <c r="AA388" s="15">
        <v>79.5</v>
      </c>
      <c r="AB388" s="15">
        <v>29.763000000000002</v>
      </c>
      <c r="AC388" s="18">
        <f t="shared" si="53"/>
        <v>3.4447916666666671E-4</v>
      </c>
      <c r="AD388" s="18">
        <f t="shared" si="54"/>
        <v>178.578</v>
      </c>
      <c r="AE388" s="18">
        <f t="shared" si="55"/>
        <v>3816</v>
      </c>
      <c r="AF388" s="18">
        <f t="shared" si="59"/>
        <v>247960.47492631947</v>
      </c>
      <c r="AG388" s="18">
        <f t="shared" si="59"/>
        <v>1414864.7615162954</v>
      </c>
    </row>
    <row r="389" spans="6:33" x14ac:dyDescent="0.35">
      <c r="F389" s="15">
        <f t="shared" si="51"/>
        <v>6.154416438356165</v>
      </c>
      <c r="G389" s="15">
        <v>2246.3620000000001</v>
      </c>
      <c r="H389" s="15">
        <v>0.95330000000000004</v>
      </c>
      <c r="I389" s="15">
        <v>1.5040228638910269</v>
      </c>
      <c r="J389" s="15">
        <f t="shared" ref="J389:J452" si="60">AF389/OIP</f>
        <v>0.28719742931286973</v>
      </c>
      <c r="K389" s="15">
        <v>77.518000000000001</v>
      </c>
      <c r="L389" s="15">
        <v>75.582999999999998</v>
      </c>
      <c r="M389" s="15">
        <v>76.819000000000003</v>
      </c>
      <c r="N389" s="15">
        <v>71.231999999999999</v>
      </c>
      <c r="O389" s="15">
        <v>71.245999999999995</v>
      </c>
      <c r="P389" s="15">
        <v>73.873000000000005</v>
      </c>
      <c r="Q389" s="15">
        <v>71.182000000000002</v>
      </c>
      <c r="R389" s="15">
        <v>72.557000000000002</v>
      </c>
      <c r="S389" s="15">
        <f t="shared" si="52"/>
        <v>7.5570000000000022</v>
      </c>
      <c r="T389" s="15">
        <v>79.5</v>
      </c>
      <c r="U389" s="15">
        <v>79.5</v>
      </c>
      <c r="V389" s="15">
        <v>79.5</v>
      </c>
      <c r="W389" s="15">
        <v>79.5</v>
      </c>
      <c r="X389" s="15">
        <v>79.5</v>
      </c>
      <c r="Y389" s="15">
        <v>79.5</v>
      </c>
      <c r="Z389" s="15">
        <v>79.5</v>
      </c>
      <c r="AA389" s="15">
        <v>79.5</v>
      </c>
      <c r="AB389" s="15">
        <v>29.684000000000001</v>
      </c>
      <c r="AC389" s="18">
        <f t="shared" si="53"/>
        <v>3.4356481481481483E-4</v>
      </c>
      <c r="AD389" s="18">
        <f t="shared" si="54"/>
        <v>178.10400000000001</v>
      </c>
      <c r="AE389" s="18">
        <f t="shared" si="55"/>
        <v>3816</v>
      </c>
      <c r="AF389" s="18">
        <f t="shared" si="59"/>
        <v>248138.57892631946</v>
      </c>
      <c r="AG389" s="18">
        <f t="shared" si="59"/>
        <v>1418680.7615162954</v>
      </c>
    </row>
    <row r="390" spans="6:33" x14ac:dyDescent="0.35">
      <c r="F390" s="15">
        <f t="shared" ref="F390:F453" si="61">G390/365</f>
        <v>6.1708547945205483</v>
      </c>
      <c r="G390" s="15">
        <v>2252.3620000000001</v>
      </c>
      <c r="H390" s="15">
        <v>0.95350000000000001</v>
      </c>
      <c r="I390" s="15">
        <v>1.5080400869313677</v>
      </c>
      <c r="J390" s="15">
        <f t="shared" si="60"/>
        <v>0.28740302653509198</v>
      </c>
      <c r="K390" s="15">
        <v>77.498000000000005</v>
      </c>
      <c r="L390" s="15">
        <v>75.567999999999998</v>
      </c>
      <c r="M390" s="15">
        <v>76.8</v>
      </c>
      <c r="N390" s="15">
        <v>71.22</v>
      </c>
      <c r="O390" s="15">
        <v>71.234999999999999</v>
      </c>
      <c r="P390" s="15">
        <v>73.858999999999995</v>
      </c>
      <c r="Q390" s="15">
        <v>71.171999999999997</v>
      </c>
      <c r="R390" s="15">
        <v>72.545000000000002</v>
      </c>
      <c r="S390" s="15">
        <f t="shared" ref="S390:S453" si="62">R390-65</f>
        <v>7.5450000000000017</v>
      </c>
      <c r="T390" s="15">
        <v>79.5</v>
      </c>
      <c r="U390" s="15">
        <v>79.5</v>
      </c>
      <c r="V390" s="15">
        <v>79.5</v>
      </c>
      <c r="W390" s="15">
        <v>79.5</v>
      </c>
      <c r="X390" s="15">
        <v>79.5</v>
      </c>
      <c r="Y390" s="15">
        <v>79.5</v>
      </c>
      <c r="Z390" s="15">
        <v>79.5</v>
      </c>
      <c r="AA390" s="15">
        <v>79.5</v>
      </c>
      <c r="AB390" s="15">
        <v>29.606000000000002</v>
      </c>
      <c r="AC390" s="18">
        <f t="shared" si="53"/>
        <v>3.4266203703703705E-4</v>
      </c>
      <c r="AD390" s="18">
        <f t="shared" si="54"/>
        <v>177.636</v>
      </c>
      <c r="AE390" s="18">
        <f t="shared" si="55"/>
        <v>3816</v>
      </c>
      <c r="AF390" s="18">
        <f t="shared" si="59"/>
        <v>248316.21492631946</v>
      </c>
      <c r="AG390" s="18">
        <f t="shared" si="59"/>
        <v>1422496.7615162954</v>
      </c>
    </row>
    <row r="391" spans="6:33" x14ac:dyDescent="0.35">
      <c r="F391" s="15">
        <f t="shared" si="61"/>
        <v>6.1872931506849316</v>
      </c>
      <c r="G391" s="15">
        <v>2258.3620000000001</v>
      </c>
      <c r="H391" s="15">
        <v>0.9536</v>
      </c>
      <c r="I391" s="15">
        <v>1.5120573099717085</v>
      </c>
      <c r="J391" s="15">
        <f t="shared" si="60"/>
        <v>0.28760808209064753</v>
      </c>
      <c r="K391" s="15">
        <v>77.477000000000004</v>
      </c>
      <c r="L391" s="15">
        <v>75.552000000000007</v>
      </c>
      <c r="M391" s="15">
        <v>76.781999999999996</v>
      </c>
      <c r="N391" s="15">
        <v>71.209000000000003</v>
      </c>
      <c r="O391" s="15">
        <v>71.224999999999994</v>
      </c>
      <c r="P391" s="15">
        <v>73.846000000000004</v>
      </c>
      <c r="Q391" s="15">
        <v>71.162999999999997</v>
      </c>
      <c r="R391" s="15">
        <v>72.534000000000006</v>
      </c>
      <c r="S391" s="15">
        <f t="shared" si="62"/>
        <v>7.534000000000006</v>
      </c>
      <c r="T391" s="15">
        <v>79.5</v>
      </c>
      <c r="U391" s="15">
        <v>79.5</v>
      </c>
      <c r="V391" s="15">
        <v>79.5</v>
      </c>
      <c r="W391" s="15">
        <v>79.5</v>
      </c>
      <c r="X391" s="15">
        <v>79.5</v>
      </c>
      <c r="Y391" s="15">
        <v>79.5</v>
      </c>
      <c r="Z391" s="15">
        <v>79.5</v>
      </c>
      <c r="AA391" s="15">
        <v>79.5</v>
      </c>
      <c r="AB391" s="15">
        <v>29.527999999999999</v>
      </c>
      <c r="AC391" s="18">
        <f t="shared" ref="AC391:AC454" si="63">+AB391/86400</f>
        <v>3.4175925925925926E-4</v>
      </c>
      <c r="AD391" s="18">
        <f t="shared" ref="AD391:AD454" si="64">AC391*(G391-G390)*86400</f>
        <v>177.16800000000001</v>
      </c>
      <c r="AE391" s="18">
        <f t="shared" ref="AE391:AE454" si="65">SUM(T391:AA391)*(G391-G390)</f>
        <v>3816</v>
      </c>
      <c r="AF391" s="18">
        <f t="shared" si="59"/>
        <v>248493.38292631946</v>
      </c>
      <c r="AG391" s="18">
        <f t="shared" si="59"/>
        <v>1426312.7615162954</v>
      </c>
    </row>
    <row r="392" spans="6:33" x14ac:dyDescent="0.35">
      <c r="F392" s="15">
        <f t="shared" si="61"/>
        <v>6.2037315068493148</v>
      </c>
      <c r="G392" s="15">
        <v>2264.3620000000001</v>
      </c>
      <c r="H392" s="15">
        <v>0.95369999999999999</v>
      </c>
      <c r="I392" s="15">
        <v>1.5160745330120493</v>
      </c>
      <c r="J392" s="15">
        <f t="shared" si="60"/>
        <v>0.28781260292398086</v>
      </c>
      <c r="K392" s="15">
        <v>77.456999999999994</v>
      </c>
      <c r="L392" s="15">
        <v>75.536000000000001</v>
      </c>
      <c r="M392" s="15">
        <v>76.763000000000005</v>
      </c>
      <c r="N392" s="15">
        <v>71.197999999999993</v>
      </c>
      <c r="O392" s="15">
        <v>71.215000000000003</v>
      </c>
      <c r="P392" s="15">
        <v>73.831999999999994</v>
      </c>
      <c r="Q392" s="15">
        <v>71.153999999999996</v>
      </c>
      <c r="R392" s="15">
        <v>72.522000000000006</v>
      </c>
      <c r="S392" s="15">
        <f t="shared" si="62"/>
        <v>7.5220000000000056</v>
      </c>
      <c r="T392" s="15">
        <v>79.5</v>
      </c>
      <c r="U392" s="15">
        <v>79.5</v>
      </c>
      <c r="V392" s="15">
        <v>79.5</v>
      </c>
      <c r="W392" s="15">
        <v>79.5</v>
      </c>
      <c r="X392" s="15">
        <v>79.5</v>
      </c>
      <c r="Y392" s="15">
        <v>79.5</v>
      </c>
      <c r="Z392" s="15">
        <v>79.5</v>
      </c>
      <c r="AA392" s="15">
        <v>79.5</v>
      </c>
      <c r="AB392" s="15">
        <v>29.451000000000001</v>
      </c>
      <c r="AC392" s="18">
        <f t="shared" si="63"/>
        <v>3.4086805555555557E-4</v>
      </c>
      <c r="AD392" s="18">
        <f t="shared" si="64"/>
        <v>176.70599999999999</v>
      </c>
      <c r="AE392" s="18">
        <f t="shared" si="65"/>
        <v>3816</v>
      </c>
      <c r="AF392" s="18">
        <f t="shared" ref="AF392:AG407" si="66">+AF391+AD392</f>
        <v>248670.08892631947</v>
      </c>
      <c r="AG392" s="18">
        <f t="shared" si="66"/>
        <v>1430128.7615162954</v>
      </c>
    </row>
    <row r="393" spans="6:33" x14ac:dyDescent="0.35">
      <c r="F393" s="15">
        <f t="shared" si="61"/>
        <v>6.220169863013699</v>
      </c>
      <c r="G393" s="15">
        <v>2270.3620000000001</v>
      </c>
      <c r="H393" s="15">
        <v>0.95379999999999998</v>
      </c>
      <c r="I393" s="15">
        <v>1.5200917560523901</v>
      </c>
      <c r="J393" s="15">
        <f t="shared" si="60"/>
        <v>0.28801658903509197</v>
      </c>
      <c r="K393" s="15">
        <v>77.436999999999998</v>
      </c>
      <c r="L393" s="15">
        <v>75.52</v>
      </c>
      <c r="M393" s="15">
        <v>76.744</v>
      </c>
      <c r="N393" s="15">
        <v>71.186999999999998</v>
      </c>
      <c r="O393" s="15">
        <v>71.204999999999998</v>
      </c>
      <c r="P393" s="15">
        <v>73.817999999999998</v>
      </c>
      <c r="Q393" s="15">
        <v>71.144999999999996</v>
      </c>
      <c r="R393" s="15">
        <v>72.510999999999996</v>
      </c>
      <c r="S393" s="15">
        <f t="shared" si="62"/>
        <v>7.5109999999999957</v>
      </c>
      <c r="T393" s="15">
        <v>79.5</v>
      </c>
      <c r="U393" s="15">
        <v>79.5</v>
      </c>
      <c r="V393" s="15">
        <v>79.5</v>
      </c>
      <c r="W393" s="15">
        <v>79.5</v>
      </c>
      <c r="X393" s="15">
        <v>79.5</v>
      </c>
      <c r="Y393" s="15">
        <v>79.5</v>
      </c>
      <c r="Z393" s="15">
        <v>79.5</v>
      </c>
      <c r="AA393" s="15">
        <v>79.5</v>
      </c>
      <c r="AB393" s="15">
        <v>29.373999999999999</v>
      </c>
      <c r="AC393" s="18">
        <f t="shared" si="63"/>
        <v>3.3997685185185183E-4</v>
      </c>
      <c r="AD393" s="18">
        <f t="shared" si="64"/>
        <v>176.244</v>
      </c>
      <c r="AE393" s="18">
        <f t="shared" si="65"/>
        <v>3816</v>
      </c>
      <c r="AF393" s="18">
        <f t="shared" si="66"/>
        <v>248846.33292631948</v>
      </c>
      <c r="AG393" s="18">
        <f t="shared" si="66"/>
        <v>1433944.7615162954</v>
      </c>
    </row>
    <row r="394" spans="6:33" x14ac:dyDescent="0.35">
      <c r="F394" s="15">
        <f t="shared" si="61"/>
        <v>6.2366082191780823</v>
      </c>
      <c r="G394" s="15">
        <v>2276.3620000000001</v>
      </c>
      <c r="H394" s="15">
        <v>0.95389999999999997</v>
      </c>
      <c r="I394" s="15">
        <v>1.5241089790927309</v>
      </c>
      <c r="J394" s="15">
        <f t="shared" si="60"/>
        <v>0.28822004736842533</v>
      </c>
      <c r="K394" s="15">
        <v>77.417000000000002</v>
      </c>
      <c r="L394" s="15">
        <v>75.504999999999995</v>
      </c>
      <c r="M394" s="15">
        <v>76.725999999999999</v>
      </c>
      <c r="N394" s="15">
        <v>71.177000000000007</v>
      </c>
      <c r="O394" s="15">
        <v>71.194999999999993</v>
      </c>
      <c r="P394" s="15">
        <v>73.804000000000002</v>
      </c>
      <c r="Q394" s="15">
        <v>71.135999999999996</v>
      </c>
      <c r="R394" s="15">
        <v>72.498999999999995</v>
      </c>
      <c r="S394" s="15">
        <f t="shared" si="62"/>
        <v>7.4989999999999952</v>
      </c>
      <c r="T394" s="15">
        <v>79.5</v>
      </c>
      <c r="U394" s="15">
        <v>79.5</v>
      </c>
      <c r="V394" s="15">
        <v>79.5</v>
      </c>
      <c r="W394" s="15">
        <v>79.5</v>
      </c>
      <c r="X394" s="15">
        <v>79.5</v>
      </c>
      <c r="Y394" s="15">
        <v>79.5</v>
      </c>
      <c r="Z394" s="15">
        <v>79.5</v>
      </c>
      <c r="AA394" s="15">
        <v>79.5</v>
      </c>
      <c r="AB394" s="15">
        <v>29.297999999999998</v>
      </c>
      <c r="AC394" s="18">
        <f t="shared" si="63"/>
        <v>3.3909722222222219E-4</v>
      </c>
      <c r="AD394" s="18">
        <f t="shared" si="64"/>
        <v>175.78799999999998</v>
      </c>
      <c r="AE394" s="18">
        <f t="shared" si="65"/>
        <v>3816</v>
      </c>
      <c r="AF394" s="18">
        <f t="shared" si="66"/>
        <v>249022.12092631948</v>
      </c>
      <c r="AG394" s="18">
        <f t="shared" si="66"/>
        <v>1437760.7615162954</v>
      </c>
    </row>
    <row r="395" spans="6:33" x14ac:dyDescent="0.35">
      <c r="F395" s="15">
        <f t="shared" si="61"/>
        <v>6.2530465753424656</v>
      </c>
      <c r="G395" s="15">
        <v>2282.3620000000001</v>
      </c>
      <c r="H395" s="15">
        <v>0.95409999999999995</v>
      </c>
      <c r="I395" s="15">
        <v>1.5281262021330717</v>
      </c>
      <c r="J395" s="15">
        <f t="shared" si="60"/>
        <v>0.28842297792398086</v>
      </c>
      <c r="K395" s="15">
        <v>77.397999999999996</v>
      </c>
      <c r="L395" s="15">
        <v>75.489000000000004</v>
      </c>
      <c r="M395" s="15">
        <v>76.707999999999998</v>
      </c>
      <c r="N395" s="15">
        <v>71.165999999999997</v>
      </c>
      <c r="O395" s="15">
        <v>71.185000000000002</v>
      </c>
      <c r="P395" s="15">
        <v>73.790000000000006</v>
      </c>
      <c r="Q395" s="15">
        <v>71.126999999999995</v>
      </c>
      <c r="R395" s="15">
        <v>72.488</v>
      </c>
      <c r="S395" s="15">
        <f t="shared" si="62"/>
        <v>7.4879999999999995</v>
      </c>
      <c r="T395" s="15">
        <v>79.5</v>
      </c>
      <c r="U395" s="15">
        <v>79.5</v>
      </c>
      <c r="V395" s="15">
        <v>79.5</v>
      </c>
      <c r="W395" s="15">
        <v>79.5</v>
      </c>
      <c r="X395" s="15">
        <v>79.5</v>
      </c>
      <c r="Y395" s="15">
        <v>79.5</v>
      </c>
      <c r="Z395" s="15">
        <v>79.5</v>
      </c>
      <c r="AA395" s="15">
        <v>79.5</v>
      </c>
      <c r="AB395" s="15">
        <v>29.222000000000001</v>
      </c>
      <c r="AC395" s="18">
        <f t="shared" si="63"/>
        <v>3.382175925925926E-4</v>
      </c>
      <c r="AD395" s="18">
        <f t="shared" si="64"/>
        <v>175.33199999999999</v>
      </c>
      <c r="AE395" s="18">
        <f t="shared" si="65"/>
        <v>3816</v>
      </c>
      <c r="AF395" s="18">
        <f t="shared" si="66"/>
        <v>249197.45292631947</v>
      </c>
      <c r="AG395" s="18">
        <f t="shared" si="66"/>
        <v>1441576.7615162954</v>
      </c>
    </row>
    <row r="396" spans="6:33" x14ac:dyDescent="0.35">
      <c r="F396" s="15">
        <f t="shared" si="61"/>
        <v>6.2694849315068497</v>
      </c>
      <c r="G396" s="15">
        <v>2288.3620000000001</v>
      </c>
      <c r="H396" s="15">
        <v>0.95420000000000005</v>
      </c>
      <c r="I396" s="15">
        <v>1.5321434251734127</v>
      </c>
      <c r="J396" s="15">
        <f t="shared" si="60"/>
        <v>0.28862538070175864</v>
      </c>
      <c r="K396" s="15">
        <v>77.378</v>
      </c>
      <c r="L396" s="15">
        <v>75.474000000000004</v>
      </c>
      <c r="M396" s="15">
        <v>76.688999999999993</v>
      </c>
      <c r="N396" s="15">
        <v>71.155000000000001</v>
      </c>
      <c r="O396" s="15">
        <v>71.174999999999997</v>
      </c>
      <c r="P396" s="15">
        <v>73.777000000000001</v>
      </c>
      <c r="Q396" s="15">
        <v>71.117999999999995</v>
      </c>
      <c r="R396" s="15">
        <v>72.475999999999999</v>
      </c>
      <c r="S396" s="15">
        <f t="shared" si="62"/>
        <v>7.4759999999999991</v>
      </c>
      <c r="T396" s="15">
        <v>79.5</v>
      </c>
      <c r="U396" s="15">
        <v>79.5</v>
      </c>
      <c r="V396" s="15">
        <v>79.5</v>
      </c>
      <c r="W396" s="15">
        <v>79.5</v>
      </c>
      <c r="X396" s="15">
        <v>79.5</v>
      </c>
      <c r="Y396" s="15">
        <v>79.5</v>
      </c>
      <c r="Z396" s="15">
        <v>79.5</v>
      </c>
      <c r="AA396" s="15">
        <v>79.5</v>
      </c>
      <c r="AB396" s="15">
        <v>29.146000000000001</v>
      </c>
      <c r="AC396" s="18">
        <f t="shared" si="63"/>
        <v>3.3733796296296295E-4</v>
      </c>
      <c r="AD396" s="18">
        <f t="shared" si="64"/>
        <v>174.876</v>
      </c>
      <c r="AE396" s="18">
        <f t="shared" si="65"/>
        <v>3816</v>
      </c>
      <c r="AF396" s="18">
        <f t="shared" si="66"/>
        <v>249372.32892631946</v>
      </c>
      <c r="AG396" s="18">
        <f t="shared" si="66"/>
        <v>1445392.7615162954</v>
      </c>
    </row>
    <row r="397" spans="6:33" x14ac:dyDescent="0.35">
      <c r="F397" s="15">
        <f t="shared" si="61"/>
        <v>6.285923287671233</v>
      </c>
      <c r="G397" s="15">
        <v>2294.3620000000001</v>
      </c>
      <c r="H397" s="15">
        <v>0.95430000000000004</v>
      </c>
      <c r="I397" s="15">
        <v>1.5361606482137535</v>
      </c>
      <c r="J397" s="15">
        <f t="shared" si="60"/>
        <v>0.28882726264620306</v>
      </c>
      <c r="K397" s="15">
        <v>77.358000000000004</v>
      </c>
      <c r="L397" s="15">
        <v>75.457999999999998</v>
      </c>
      <c r="M397" s="15">
        <v>76.671000000000006</v>
      </c>
      <c r="N397" s="15">
        <v>71.144000000000005</v>
      </c>
      <c r="O397" s="15">
        <v>71.165000000000006</v>
      </c>
      <c r="P397" s="15">
        <v>73.763000000000005</v>
      </c>
      <c r="Q397" s="15">
        <v>71.108000000000004</v>
      </c>
      <c r="R397" s="15">
        <v>72.465000000000003</v>
      </c>
      <c r="S397" s="15">
        <f t="shared" si="62"/>
        <v>7.4650000000000034</v>
      </c>
      <c r="T397" s="15">
        <v>79.5</v>
      </c>
      <c r="U397" s="15">
        <v>79.5</v>
      </c>
      <c r="V397" s="15">
        <v>79.5</v>
      </c>
      <c r="W397" s="15">
        <v>79.5</v>
      </c>
      <c r="X397" s="15">
        <v>79.5</v>
      </c>
      <c r="Y397" s="15">
        <v>79.5</v>
      </c>
      <c r="Z397" s="15">
        <v>79.5</v>
      </c>
      <c r="AA397" s="15">
        <v>79.5</v>
      </c>
      <c r="AB397" s="15">
        <v>29.071000000000002</v>
      </c>
      <c r="AC397" s="18">
        <f t="shared" si="63"/>
        <v>3.364699074074074E-4</v>
      </c>
      <c r="AD397" s="18">
        <f t="shared" si="64"/>
        <v>174.42600000000002</v>
      </c>
      <c r="AE397" s="18">
        <f t="shared" si="65"/>
        <v>3816</v>
      </c>
      <c r="AF397" s="18">
        <f t="shared" si="66"/>
        <v>249546.75492631947</v>
      </c>
      <c r="AG397" s="18">
        <f t="shared" si="66"/>
        <v>1449208.7615162954</v>
      </c>
    </row>
    <row r="398" spans="6:33" x14ac:dyDescent="0.35">
      <c r="F398" s="15">
        <f t="shared" si="61"/>
        <v>6.3023616438356163</v>
      </c>
      <c r="G398" s="15">
        <v>2300.3620000000001</v>
      </c>
      <c r="H398" s="15">
        <v>0.95440000000000003</v>
      </c>
      <c r="I398" s="15">
        <v>1.5401778712540943</v>
      </c>
      <c r="J398" s="15">
        <f t="shared" si="60"/>
        <v>0.2890286237573142</v>
      </c>
      <c r="K398" s="15">
        <v>77.338999999999999</v>
      </c>
      <c r="L398" s="15">
        <v>75.442999999999998</v>
      </c>
      <c r="M398" s="15">
        <v>76.653000000000006</v>
      </c>
      <c r="N398" s="15">
        <v>71.132999999999996</v>
      </c>
      <c r="O398" s="15">
        <v>71.155000000000001</v>
      </c>
      <c r="P398" s="15">
        <v>73.75</v>
      </c>
      <c r="Q398" s="15">
        <v>71.099999999999994</v>
      </c>
      <c r="R398" s="15">
        <v>72.453999999999994</v>
      </c>
      <c r="S398" s="15">
        <f t="shared" si="62"/>
        <v>7.4539999999999935</v>
      </c>
      <c r="T398" s="15">
        <v>79.5</v>
      </c>
      <c r="U398" s="15">
        <v>79.5</v>
      </c>
      <c r="V398" s="15">
        <v>79.5</v>
      </c>
      <c r="W398" s="15">
        <v>79.5</v>
      </c>
      <c r="X398" s="15">
        <v>79.5</v>
      </c>
      <c r="Y398" s="15">
        <v>79.5</v>
      </c>
      <c r="Z398" s="15">
        <v>79.5</v>
      </c>
      <c r="AA398" s="15">
        <v>79.5</v>
      </c>
      <c r="AB398" s="15">
        <v>28.995999999999999</v>
      </c>
      <c r="AC398" s="18">
        <f t="shared" si="63"/>
        <v>3.3560185185185185E-4</v>
      </c>
      <c r="AD398" s="18">
        <f t="shared" si="64"/>
        <v>173.976</v>
      </c>
      <c r="AE398" s="18">
        <f t="shared" si="65"/>
        <v>3816</v>
      </c>
      <c r="AF398" s="18">
        <f t="shared" si="66"/>
        <v>249720.73092631946</v>
      </c>
      <c r="AG398" s="18">
        <f t="shared" si="66"/>
        <v>1453024.7615162954</v>
      </c>
    </row>
    <row r="399" spans="6:33" x14ac:dyDescent="0.35">
      <c r="F399" s="15">
        <f t="shared" si="61"/>
        <v>6.3188000000000004</v>
      </c>
      <c r="G399" s="15">
        <v>2306.3620000000001</v>
      </c>
      <c r="H399" s="15">
        <v>0.95450000000000002</v>
      </c>
      <c r="I399" s="15">
        <v>1.5441950942944354</v>
      </c>
      <c r="J399" s="15">
        <f t="shared" si="60"/>
        <v>0.28922947097953644</v>
      </c>
      <c r="K399" s="15">
        <v>77.319999999999993</v>
      </c>
      <c r="L399" s="15">
        <v>75.427999999999997</v>
      </c>
      <c r="M399" s="15">
        <v>76.635000000000005</v>
      </c>
      <c r="N399" s="15">
        <v>71.123000000000005</v>
      </c>
      <c r="O399" s="15">
        <v>71.144999999999996</v>
      </c>
      <c r="P399" s="15">
        <v>73.736000000000004</v>
      </c>
      <c r="Q399" s="15">
        <v>71.090999999999994</v>
      </c>
      <c r="R399" s="15">
        <v>72.441999999999993</v>
      </c>
      <c r="S399" s="15">
        <f t="shared" si="62"/>
        <v>7.4419999999999931</v>
      </c>
      <c r="T399" s="15">
        <v>79.5</v>
      </c>
      <c r="U399" s="15">
        <v>79.5</v>
      </c>
      <c r="V399" s="15">
        <v>79.5</v>
      </c>
      <c r="W399" s="15">
        <v>79.5</v>
      </c>
      <c r="X399" s="15">
        <v>79.5</v>
      </c>
      <c r="Y399" s="15">
        <v>79.5</v>
      </c>
      <c r="Z399" s="15">
        <v>79.5</v>
      </c>
      <c r="AA399" s="15">
        <v>79.5</v>
      </c>
      <c r="AB399" s="15">
        <v>28.922000000000001</v>
      </c>
      <c r="AC399" s="18">
        <f t="shared" si="63"/>
        <v>3.3474537037037039E-4</v>
      </c>
      <c r="AD399" s="18">
        <f t="shared" si="64"/>
        <v>173.53200000000001</v>
      </c>
      <c r="AE399" s="18">
        <f t="shared" si="65"/>
        <v>3816</v>
      </c>
      <c r="AF399" s="18">
        <f t="shared" si="66"/>
        <v>249894.26292631947</v>
      </c>
      <c r="AG399" s="18">
        <f t="shared" si="66"/>
        <v>1456840.7615162954</v>
      </c>
    </row>
    <row r="400" spans="6:33" x14ac:dyDescent="0.35">
      <c r="F400" s="15">
        <f t="shared" si="61"/>
        <v>6.3352383561643837</v>
      </c>
      <c r="G400" s="15">
        <v>2312.3620000000001</v>
      </c>
      <c r="H400" s="15">
        <v>0.9546</v>
      </c>
      <c r="I400" s="15">
        <v>1.5482123173347762</v>
      </c>
      <c r="J400" s="15">
        <f t="shared" si="60"/>
        <v>0.28942980431286974</v>
      </c>
      <c r="K400" s="15">
        <v>77.3</v>
      </c>
      <c r="L400" s="15">
        <v>75.412999999999997</v>
      </c>
      <c r="M400" s="15">
        <v>76.617000000000004</v>
      </c>
      <c r="N400" s="15">
        <v>71.111999999999995</v>
      </c>
      <c r="O400" s="15">
        <v>71.135999999999996</v>
      </c>
      <c r="P400" s="15">
        <v>73.722999999999999</v>
      </c>
      <c r="Q400" s="15">
        <v>71.081999999999994</v>
      </c>
      <c r="R400" s="15">
        <v>72.430999999999997</v>
      </c>
      <c r="S400" s="15">
        <f t="shared" si="62"/>
        <v>7.4309999999999974</v>
      </c>
      <c r="T400" s="15">
        <v>79.5</v>
      </c>
      <c r="U400" s="15">
        <v>79.5</v>
      </c>
      <c r="V400" s="15">
        <v>79.5</v>
      </c>
      <c r="W400" s="15">
        <v>79.5</v>
      </c>
      <c r="X400" s="15">
        <v>79.5</v>
      </c>
      <c r="Y400" s="15">
        <v>79.5</v>
      </c>
      <c r="Z400" s="15">
        <v>79.5</v>
      </c>
      <c r="AA400" s="15">
        <v>79.5</v>
      </c>
      <c r="AB400" s="15">
        <v>28.847999999999999</v>
      </c>
      <c r="AC400" s="18">
        <f t="shared" si="63"/>
        <v>3.3388888888888889E-4</v>
      </c>
      <c r="AD400" s="18">
        <f t="shared" si="64"/>
        <v>173.08800000000002</v>
      </c>
      <c r="AE400" s="18">
        <f t="shared" si="65"/>
        <v>3816</v>
      </c>
      <c r="AF400" s="18">
        <f t="shared" si="66"/>
        <v>250067.35092631946</v>
      </c>
      <c r="AG400" s="18">
        <f t="shared" si="66"/>
        <v>1460656.7615162954</v>
      </c>
    </row>
    <row r="401" spans="6:33" x14ac:dyDescent="0.35">
      <c r="F401" s="15">
        <f t="shared" si="61"/>
        <v>6.351676712328767</v>
      </c>
      <c r="G401" s="15">
        <v>2318.3620000000001</v>
      </c>
      <c r="H401" s="15">
        <v>0.95479999999999998</v>
      </c>
      <c r="I401" s="15">
        <v>1.552229540375117</v>
      </c>
      <c r="J401" s="15">
        <f t="shared" si="60"/>
        <v>0.28962962375731421</v>
      </c>
      <c r="K401" s="15">
        <v>77.281000000000006</v>
      </c>
      <c r="L401" s="15">
        <v>75.397999999999996</v>
      </c>
      <c r="M401" s="15">
        <v>76.599000000000004</v>
      </c>
      <c r="N401" s="15">
        <v>71.102000000000004</v>
      </c>
      <c r="O401" s="15">
        <v>71.126000000000005</v>
      </c>
      <c r="P401" s="15">
        <v>73.709999999999994</v>
      </c>
      <c r="Q401" s="15">
        <v>71.072999999999993</v>
      </c>
      <c r="R401" s="15">
        <v>72.42</v>
      </c>
      <c r="S401" s="15">
        <f t="shared" si="62"/>
        <v>7.4200000000000017</v>
      </c>
      <c r="T401" s="15">
        <v>79.5</v>
      </c>
      <c r="U401" s="15">
        <v>79.5</v>
      </c>
      <c r="V401" s="15">
        <v>79.5</v>
      </c>
      <c r="W401" s="15">
        <v>79.5</v>
      </c>
      <c r="X401" s="15">
        <v>79.5</v>
      </c>
      <c r="Y401" s="15">
        <v>79.5</v>
      </c>
      <c r="Z401" s="15">
        <v>79.5</v>
      </c>
      <c r="AA401" s="15">
        <v>79.5</v>
      </c>
      <c r="AB401" s="15">
        <v>28.774000000000001</v>
      </c>
      <c r="AC401" s="18">
        <f t="shared" si="63"/>
        <v>3.3303240740740743E-4</v>
      </c>
      <c r="AD401" s="18">
        <f t="shared" si="64"/>
        <v>172.64400000000003</v>
      </c>
      <c r="AE401" s="18">
        <f t="shared" si="65"/>
        <v>3816</v>
      </c>
      <c r="AF401" s="18">
        <f t="shared" si="66"/>
        <v>250239.99492631946</v>
      </c>
      <c r="AG401" s="18">
        <f t="shared" si="66"/>
        <v>1464472.7615162954</v>
      </c>
    </row>
    <row r="402" spans="6:33" x14ac:dyDescent="0.35">
      <c r="F402" s="15">
        <f t="shared" si="61"/>
        <v>6.3681150684931511</v>
      </c>
      <c r="G402" s="15">
        <v>2324.3620000000001</v>
      </c>
      <c r="H402" s="15">
        <v>0.95489999999999997</v>
      </c>
      <c r="I402" s="15">
        <v>1.556246763415458</v>
      </c>
      <c r="J402" s="15">
        <f t="shared" si="60"/>
        <v>0.28982893625731421</v>
      </c>
      <c r="K402" s="15">
        <v>77.262</v>
      </c>
      <c r="L402" s="15">
        <v>75.382999999999996</v>
      </c>
      <c r="M402" s="15">
        <v>76.581000000000003</v>
      </c>
      <c r="N402" s="15">
        <v>71.090999999999994</v>
      </c>
      <c r="O402" s="15">
        <v>71.116</v>
      </c>
      <c r="P402" s="15">
        <v>73.697000000000003</v>
      </c>
      <c r="Q402" s="15">
        <v>71.063999999999993</v>
      </c>
      <c r="R402" s="15">
        <v>72.409000000000006</v>
      </c>
      <c r="S402" s="15">
        <f t="shared" si="62"/>
        <v>7.409000000000006</v>
      </c>
      <c r="T402" s="15">
        <v>79.5</v>
      </c>
      <c r="U402" s="15">
        <v>79.5</v>
      </c>
      <c r="V402" s="15">
        <v>79.5</v>
      </c>
      <c r="W402" s="15">
        <v>79.5</v>
      </c>
      <c r="X402" s="15">
        <v>79.5</v>
      </c>
      <c r="Y402" s="15">
        <v>79.5</v>
      </c>
      <c r="Z402" s="15">
        <v>79.5</v>
      </c>
      <c r="AA402" s="15">
        <v>79.5</v>
      </c>
      <c r="AB402" s="15">
        <v>28.701000000000001</v>
      </c>
      <c r="AC402" s="18">
        <f t="shared" si="63"/>
        <v>3.3218750000000002E-4</v>
      </c>
      <c r="AD402" s="18">
        <f t="shared" si="64"/>
        <v>172.20600000000002</v>
      </c>
      <c r="AE402" s="18">
        <f t="shared" si="65"/>
        <v>3816</v>
      </c>
      <c r="AF402" s="18">
        <f t="shared" si="66"/>
        <v>250412.20092631946</v>
      </c>
      <c r="AG402" s="18">
        <f t="shared" si="66"/>
        <v>1468288.7615162954</v>
      </c>
    </row>
    <row r="403" spans="6:33" x14ac:dyDescent="0.35">
      <c r="F403" s="15">
        <f t="shared" si="61"/>
        <v>6.3845534246575344</v>
      </c>
      <c r="G403" s="15">
        <v>2330.3620000000001</v>
      </c>
      <c r="H403" s="15">
        <v>0.95499999999999996</v>
      </c>
      <c r="I403" s="15">
        <v>1.5602639864557988</v>
      </c>
      <c r="J403" s="15">
        <f t="shared" si="60"/>
        <v>0.29002774181286978</v>
      </c>
      <c r="K403" s="15">
        <v>77.242999999999995</v>
      </c>
      <c r="L403" s="15">
        <v>75.367999999999995</v>
      </c>
      <c r="M403" s="15">
        <v>76.563999999999993</v>
      </c>
      <c r="N403" s="15">
        <v>71.081000000000003</v>
      </c>
      <c r="O403" s="15">
        <v>71.106999999999999</v>
      </c>
      <c r="P403" s="15">
        <v>73.683000000000007</v>
      </c>
      <c r="Q403" s="15">
        <v>71.055000000000007</v>
      </c>
      <c r="R403" s="15">
        <v>72.397999999999996</v>
      </c>
      <c r="S403" s="15">
        <f t="shared" si="62"/>
        <v>7.3979999999999961</v>
      </c>
      <c r="T403" s="15">
        <v>79.5</v>
      </c>
      <c r="U403" s="15">
        <v>79.5</v>
      </c>
      <c r="V403" s="15">
        <v>79.5</v>
      </c>
      <c r="W403" s="15">
        <v>79.5</v>
      </c>
      <c r="X403" s="15">
        <v>79.5</v>
      </c>
      <c r="Y403" s="15">
        <v>79.5</v>
      </c>
      <c r="Z403" s="15">
        <v>79.5</v>
      </c>
      <c r="AA403" s="15">
        <v>79.5</v>
      </c>
      <c r="AB403" s="15">
        <v>28.628</v>
      </c>
      <c r="AC403" s="18">
        <f t="shared" si="63"/>
        <v>3.313425925925926E-4</v>
      </c>
      <c r="AD403" s="18">
        <f t="shared" si="64"/>
        <v>171.768</v>
      </c>
      <c r="AE403" s="18">
        <f t="shared" si="65"/>
        <v>3816</v>
      </c>
      <c r="AF403" s="18">
        <f t="shared" si="66"/>
        <v>250583.96892631947</v>
      </c>
      <c r="AG403" s="18">
        <f t="shared" si="66"/>
        <v>1472104.7615162954</v>
      </c>
    </row>
    <row r="404" spans="6:33" x14ac:dyDescent="0.35">
      <c r="F404" s="15">
        <f t="shared" si="61"/>
        <v>6.4009917808219177</v>
      </c>
      <c r="G404" s="15">
        <v>2336.3620000000001</v>
      </c>
      <c r="H404" s="15">
        <v>0.95509999999999995</v>
      </c>
      <c r="I404" s="15">
        <v>1.5642812094961396</v>
      </c>
      <c r="J404" s="15">
        <f t="shared" si="60"/>
        <v>0.29022604042398087</v>
      </c>
      <c r="K404" s="15">
        <v>77.224000000000004</v>
      </c>
      <c r="L404" s="15">
        <v>75.352999999999994</v>
      </c>
      <c r="M404" s="15">
        <v>76.546000000000006</v>
      </c>
      <c r="N404" s="15">
        <v>71.069999999999993</v>
      </c>
      <c r="O404" s="15">
        <v>71.096999999999994</v>
      </c>
      <c r="P404" s="15">
        <v>73.67</v>
      </c>
      <c r="Q404" s="15">
        <v>71.046000000000006</v>
      </c>
      <c r="R404" s="15">
        <v>72.387</v>
      </c>
      <c r="S404" s="15">
        <f t="shared" si="62"/>
        <v>7.3870000000000005</v>
      </c>
      <c r="T404" s="15">
        <v>79.5</v>
      </c>
      <c r="U404" s="15">
        <v>79.5</v>
      </c>
      <c r="V404" s="15">
        <v>79.5</v>
      </c>
      <c r="W404" s="15">
        <v>79.5</v>
      </c>
      <c r="X404" s="15">
        <v>79.5</v>
      </c>
      <c r="Y404" s="15">
        <v>79.5</v>
      </c>
      <c r="Z404" s="15">
        <v>79.5</v>
      </c>
      <c r="AA404" s="15">
        <v>79.5</v>
      </c>
      <c r="AB404" s="15">
        <v>28.555</v>
      </c>
      <c r="AC404" s="18">
        <f t="shared" si="63"/>
        <v>3.3049768518518519E-4</v>
      </c>
      <c r="AD404" s="18">
        <f t="shared" si="64"/>
        <v>171.33</v>
      </c>
      <c r="AE404" s="18">
        <f t="shared" si="65"/>
        <v>3816</v>
      </c>
      <c r="AF404" s="18">
        <f t="shared" si="66"/>
        <v>250755.29892631946</v>
      </c>
      <c r="AG404" s="18">
        <f t="shared" si="66"/>
        <v>1475920.7615162954</v>
      </c>
    </row>
    <row r="405" spans="6:33" x14ac:dyDescent="0.35">
      <c r="F405" s="15">
        <f t="shared" si="61"/>
        <v>6.4174301369863018</v>
      </c>
      <c r="G405" s="15">
        <v>2342.3620000000001</v>
      </c>
      <c r="H405" s="15">
        <v>0.95520000000000005</v>
      </c>
      <c r="I405" s="15">
        <v>1.5682984325364804</v>
      </c>
      <c r="J405" s="15">
        <f t="shared" si="60"/>
        <v>0.29042383903509195</v>
      </c>
      <c r="K405" s="15">
        <v>77.204999999999998</v>
      </c>
      <c r="L405" s="15">
        <v>75.337999999999994</v>
      </c>
      <c r="M405" s="15">
        <v>76.528000000000006</v>
      </c>
      <c r="N405" s="15">
        <v>71.06</v>
      </c>
      <c r="O405" s="15">
        <v>71.087999999999994</v>
      </c>
      <c r="P405" s="15">
        <v>73.656999999999996</v>
      </c>
      <c r="Q405" s="15">
        <v>71.037999999999997</v>
      </c>
      <c r="R405" s="15">
        <v>72.376000000000005</v>
      </c>
      <c r="S405" s="15">
        <f t="shared" si="62"/>
        <v>7.3760000000000048</v>
      </c>
      <c r="T405" s="15">
        <v>79.5</v>
      </c>
      <c r="U405" s="15">
        <v>79.5</v>
      </c>
      <c r="V405" s="15">
        <v>79.5</v>
      </c>
      <c r="W405" s="15">
        <v>79.5</v>
      </c>
      <c r="X405" s="15">
        <v>79.5</v>
      </c>
      <c r="Y405" s="15">
        <v>79.5</v>
      </c>
      <c r="Z405" s="15">
        <v>79.5</v>
      </c>
      <c r="AA405" s="15">
        <v>79.5</v>
      </c>
      <c r="AB405" s="15">
        <v>28.483000000000001</v>
      </c>
      <c r="AC405" s="18">
        <f t="shared" si="63"/>
        <v>3.2966435185185187E-4</v>
      </c>
      <c r="AD405" s="18">
        <f t="shared" si="64"/>
        <v>170.89800000000002</v>
      </c>
      <c r="AE405" s="18">
        <f t="shared" si="65"/>
        <v>3816</v>
      </c>
      <c r="AF405" s="18">
        <f t="shared" si="66"/>
        <v>250926.19692631945</v>
      </c>
      <c r="AG405" s="18">
        <f t="shared" si="66"/>
        <v>1479736.7615162954</v>
      </c>
    </row>
    <row r="406" spans="6:33" x14ac:dyDescent="0.35">
      <c r="F406" s="15">
        <f t="shared" si="61"/>
        <v>6.4338684931506851</v>
      </c>
      <c r="G406" s="15">
        <v>2348.3620000000001</v>
      </c>
      <c r="H406" s="15">
        <v>0.95530000000000004</v>
      </c>
      <c r="I406" s="15">
        <v>1.5723156555768212</v>
      </c>
      <c r="J406" s="15">
        <f t="shared" si="60"/>
        <v>0.29062113764620306</v>
      </c>
      <c r="K406" s="15">
        <v>77.186000000000007</v>
      </c>
      <c r="L406" s="15">
        <v>75.322999999999993</v>
      </c>
      <c r="M406" s="15">
        <v>76.510999999999996</v>
      </c>
      <c r="N406" s="15">
        <v>71.049000000000007</v>
      </c>
      <c r="O406" s="15">
        <v>71.078000000000003</v>
      </c>
      <c r="P406" s="15">
        <v>73.644000000000005</v>
      </c>
      <c r="Q406" s="15">
        <v>71.028999999999996</v>
      </c>
      <c r="R406" s="15">
        <v>72.364999999999995</v>
      </c>
      <c r="S406" s="15">
        <f t="shared" si="62"/>
        <v>7.3649999999999949</v>
      </c>
      <c r="T406" s="15">
        <v>79.5</v>
      </c>
      <c r="U406" s="15">
        <v>79.5</v>
      </c>
      <c r="V406" s="15">
        <v>79.5</v>
      </c>
      <c r="W406" s="15">
        <v>79.5</v>
      </c>
      <c r="X406" s="15">
        <v>79.5</v>
      </c>
      <c r="Y406" s="15">
        <v>79.5</v>
      </c>
      <c r="Z406" s="15">
        <v>79.5</v>
      </c>
      <c r="AA406" s="15">
        <v>79.5</v>
      </c>
      <c r="AB406" s="15">
        <v>28.411000000000001</v>
      </c>
      <c r="AC406" s="18">
        <f t="shared" si="63"/>
        <v>3.2883101851851856E-4</v>
      </c>
      <c r="AD406" s="18">
        <f t="shared" si="64"/>
        <v>170.46600000000001</v>
      </c>
      <c r="AE406" s="18">
        <f t="shared" si="65"/>
        <v>3816</v>
      </c>
      <c r="AF406" s="18">
        <f t="shared" si="66"/>
        <v>251096.66292631943</v>
      </c>
      <c r="AG406" s="18">
        <f t="shared" si="66"/>
        <v>1483552.7615162954</v>
      </c>
    </row>
    <row r="407" spans="6:33" x14ac:dyDescent="0.35">
      <c r="F407" s="15">
        <f t="shared" si="61"/>
        <v>6.4503068493150684</v>
      </c>
      <c r="G407" s="15">
        <v>2354.3620000000001</v>
      </c>
      <c r="H407" s="15">
        <v>0.95540000000000003</v>
      </c>
      <c r="I407" s="15">
        <v>1.576332878617162</v>
      </c>
      <c r="J407" s="15">
        <f t="shared" si="60"/>
        <v>0.29081794320175863</v>
      </c>
      <c r="K407" s="15">
        <v>77.168000000000006</v>
      </c>
      <c r="L407" s="15">
        <v>75.308999999999997</v>
      </c>
      <c r="M407" s="15">
        <v>76.494</v>
      </c>
      <c r="N407" s="15">
        <v>71.039000000000001</v>
      </c>
      <c r="O407" s="15">
        <v>71.069000000000003</v>
      </c>
      <c r="P407" s="15">
        <v>73.631</v>
      </c>
      <c r="Q407" s="15">
        <v>71.02</v>
      </c>
      <c r="R407" s="15">
        <v>72.353999999999999</v>
      </c>
      <c r="S407" s="15">
        <f t="shared" si="62"/>
        <v>7.3539999999999992</v>
      </c>
      <c r="T407" s="15">
        <v>79.5</v>
      </c>
      <c r="U407" s="15">
        <v>79.5</v>
      </c>
      <c r="V407" s="15">
        <v>79.5</v>
      </c>
      <c r="W407" s="15">
        <v>79.5</v>
      </c>
      <c r="X407" s="15">
        <v>79.5</v>
      </c>
      <c r="Y407" s="15">
        <v>79.5</v>
      </c>
      <c r="Z407" s="15">
        <v>79.5</v>
      </c>
      <c r="AA407" s="15">
        <v>79.5</v>
      </c>
      <c r="AB407" s="15">
        <v>28.34</v>
      </c>
      <c r="AC407" s="18">
        <f t="shared" si="63"/>
        <v>3.2800925925925928E-4</v>
      </c>
      <c r="AD407" s="18">
        <f t="shared" si="64"/>
        <v>170.04000000000002</v>
      </c>
      <c r="AE407" s="18">
        <f t="shared" si="65"/>
        <v>3816</v>
      </c>
      <c r="AF407" s="18">
        <f t="shared" si="66"/>
        <v>251266.70292631944</v>
      </c>
      <c r="AG407" s="18">
        <f t="shared" si="66"/>
        <v>1487368.7615162954</v>
      </c>
    </row>
    <row r="408" spans="6:33" x14ac:dyDescent="0.35">
      <c r="F408" s="15">
        <f t="shared" si="61"/>
        <v>6.4667452054794525</v>
      </c>
      <c r="G408" s="15">
        <v>2360.3620000000001</v>
      </c>
      <c r="H408" s="15">
        <v>0.9556</v>
      </c>
      <c r="I408" s="15">
        <v>1.580350101657503</v>
      </c>
      <c r="J408" s="15">
        <f t="shared" si="60"/>
        <v>0.2910142557017586</v>
      </c>
      <c r="K408" s="15">
        <v>77.149000000000001</v>
      </c>
      <c r="L408" s="15">
        <v>75.293999999999997</v>
      </c>
      <c r="M408" s="15">
        <v>76.475999999999999</v>
      </c>
      <c r="N408" s="15">
        <v>71.028999999999996</v>
      </c>
      <c r="O408" s="15">
        <v>71.058999999999997</v>
      </c>
      <c r="P408" s="15">
        <v>73.617999999999995</v>
      </c>
      <c r="Q408" s="15">
        <v>71.012</v>
      </c>
      <c r="R408" s="15">
        <v>72.343000000000004</v>
      </c>
      <c r="S408" s="15">
        <f t="shared" si="62"/>
        <v>7.3430000000000035</v>
      </c>
      <c r="T408" s="15">
        <v>79.5</v>
      </c>
      <c r="U408" s="15">
        <v>79.5</v>
      </c>
      <c r="V408" s="15">
        <v>79.5</v>
      </c>
      <c r="W408" s="15">
        <v>79.5</v>
      </c>
      <c r="X408" s="15">
        <v>79.5</v>
      </c>
      <c r="Y408" s="15">
        <v>79.5</v>
      </c>
      <c r="Z408" s="15">
        <v>79.5</v>
      </c>
      <c r="AA408" s="15">
        <v>79.5</v>
      </c>
      <c r="AB408" s="15">
        <v>28.268999999999998</v>
      </c>
      <c r="AC408" s="18">
        <f t="shared" si="63"/>
        <v>3.271875E-4</v>
      </c>
      <c r="AD408" s="18">
        <f t="shared" si="64"/>
        <v>169.614</v>
      </c>
      <c r="AE408" s="18">
        <f t="shared" si="65"/>
        <v>3816</v>
      </c>
      <c r="AF408" s="18">
        <f t="shared" ref="AF408:AG423" si="67">+AF407+AD408</f>
        <v>251436.31692631944</v>
      </c>
      <c r="AG408" s="18">
        <f t="shared" si="67"/>
        <v>1491184.7615162954</v>
      </c>
    </row>
    <row r="409" spans="6:33" x14ac:dyDescent="0.35">
      <c r="F409" s="15">
        <f t="shared" si="61"/>
        <v>6.4831835616438358</v>
      </c>
      <c r="G409" s="15">
        <v>2366.3620000000001</v>
      </c>
      <c r="H409" s="15">
        <v>0.95569999999999999</v>
      </c>
      <c r="I409" s="15">
        <v>1.5843673246978438</v>
      </c>
      <c r="J409" s="15">
        <f t="shared" si="60"/>
        <v>0.29121007514620306</v>
      </c>
      <c r="K409" s="15">
        <v>77.13</v>
      </c>
      <c r="L409" s="15">
        <v>75.28</v>
      </c>
      <c r="M409" s="15">
        <v>76.459000000000003</v>
      </c>
      <c r="N409" s="15">
        <v>71.019000000000005</v>
      </c>
      <c r="O409" s="15">
        <v>71.05</v>
      </c>
      <c r="P409" s="15">
        <v>73.605000000000004</v>
      </c>
      <c r="Q409" s="15">
        <v>71.003</v>
      </c>
      <c r="R409" s="15">
        <v>72.331999999999994</v>
      </c>
      <c r="S409" s="15">
        <f t="shared" si="62"/>
        <v>7.3319999999999936</v>
      </c>
      <c r="T409" s="15">
        <v>79.5</v>
      </c>
      <c r="U409" s="15">
        <v>79.5</v>
      </c>
      <c r="V409" s="15">
        <v>79.5</v>
      </c>
      <c r="W409" s="15">
        <v>79.5</v>
      </c>
      <c r="X409" s="15">
        <v>79.5</v>
      </c>
      <c r="Y409" s="15">
        <v>79.5</v>
      </c>
      <c r="Z409" s="15">
        <v>79.5</v>
      </c>
      <c r="AA409" s="15">
        <v>79.5</v>
      </c>
      <c r="AB409" s="15">
        <v>28.198</v>
      </c>
      <c r="AC409" s="18">
        <f t="shared" si="63"/>
        <v>3.2636574074074073E-4</v>
      </c>
      <c r="AD409" s="18">
        <f t="shared" si="64"/>
        <v>169.18799999999999</v>
      </c>
      <c r="AE409" s="18">
        <f t="shared" si="65"/>
        <v>3816</v>
      </c>
      <c r="AF409" s="18">
        <f t="shared" si="67"/>
        <v>251605.50492631944</v>
      </c>
      <c r="AG409" s="18">
        <f t="shared" si="67"/>
        <v>1495000.7615162954</v>
      </c>
    </row>
    <row r="410" spans="6:33" x14ac:dyDescent="0.35">
      <c r="F410" s="15">
        <f t="shared" si="61"/>
        <v>6.4996219178082191</v>
      </c>
      <c r="G410" s="15">
        <v>2372.3620000000001</v>
      </c>
      <c r="H410" s="15">
        <v>0.95579999999999998</v>
      </c>
      <c r="I410" s="15">
        <v>1.5883845477381846</v>
      </c>
      <c r="J410" s="15">
        <f t="shared" si="60"/>
        <v>0.29140540847953639</v>
      </c>
      <c r="K410" s="15">
        <v>77.111999999999995</v>
      </c>
      <c r="L410" s="15">
        <v>75.265000000000001</v>
      </c>
      <c r="M410" s="15">
        <v>76.441999999999993</v>
      </c>
      <c r="N410" s="15">
        <v>71.009</v>
      </c>
      <c r="O410" s="15">
        <v>71.040000000000006</v>
      </c>
      <c r="P410" s="15">
        <v>73.593000000000004</v>
      </c>
      <c r="Q410" s="15">
        <v>70.995000000000005</v>
      </c>
      <c r="R410" s="15">
        <v>72.322000000000003</v>
      </c>
      <c r="S410" s="15">
        <f t="shared" si="62"/>
        <v>7.3220000000000027</v>
      </c>
      <c r="T410" s="15">
        <v>79.5</v>
      </c>
      <c r="U410" s="15">
        <v>79.5</v>
      </c>
      <c r="V410" s="15">
        <v>79.5</v>
      </c>
      <c r="W410" s="15">
        <v>79.5</v>
      </c>
      <c r="X410" s="15">
        <v>79.5</v>
      </c>
      <c r="Y410" s="15">
        <v>79.5</v>
      </c>
      <c r="Z410" s="15">
        <v>79.5</v>
      </c>
      <c r="AA410" s="15">
        <v>79.5</v>
      </c>
      <c r="AB410" s="15">
        <v>28.128</v>
      </c>
      <c r="AC410" s="18">
        <f t="shared" si="63"/>
        <v>3.2555555555555555E-4</v>
      </c>
      <c r="AD410" s="18">
        <f t="shared" si="64"/>
        <v>168.768</v>
      </c>
      <c r="AE410" s="18">
        <f t="shared" si="65"/>
        <v>3816</v>
      </c>
      <c r="AF410" s="18">
        <f t="shared" si="67"/>
        <v>251774.27292631945</v>
      </c>
      <c r="AG410" s="18">
        <f t="shared" si="67"/>
        <v>1498816.7615162954</v>
      </c>
    </row>
    <row r="411" spans="6:33" x14ac:dyDescent="0.35">
      <c r="F411" s="15">
        <f t="shared" si="61"/>
        <v>6.5160602739726032</v>
      </c>
      <c r="G411" s="15">
        <v>2378.3620000000001</v>
      </c>
      <c r="H411" s="15">
        <v>0.95589999999999997</v>
      </c>
      <c r="I411" s="15">
        <v>1.5924017707785256</v>
      </c>
      <c r="J411" s="15">
        <f t="shared" si="60"/>
        <v>0.29160025570175863</v>
      </c>
      <c r="K411" s="15">
        <v>77.093999999999994</v>
      </c>
      <c r="L411" s="15">
        <v>75.251000000000005</v>
      </c>
      <c r="M411" s="15">
        <v>76.424999999999997</v>
      </c>
      <c r="N411" s="15">
        <v>70.998000000000005</v>
      </c>
      <c r="O411" s="15">
        <v>71.031000000000006</v>
      </c>
      <c r="P411" s="15">
        <v>73.58</v>
      </c>
      <c r="Q411" s="15">
        <v>70.986000000000004</v>
      </c>
      <c r="R411" s="15">
        <v>72.311000000000007</v>
      </c>
      <c r="S411" s="15">
        <f t="shared" si="62"/>
        <v>7.311000000000007</v>
      </c>
      <c r="T411" s="15">
        <v>79.5</v>
      </c>
      <c r="U411" s="15">
        <v>79.5</v>
      </c>
      <c r="V411" s="15">
        <v>79.5</v>
      </c>
      <c r="W411" s="15">
        <v>79.5</v>
      </c>
      <c r="X411" s="15">
        <v>79.5</v>
      </c>
      <c r="Y411" s="15">
        <v>79.5</v>
      </c>
      <c r="Z411" s="15">
        <v>79.5</v>
      </c>
      <c r="AA411" s="15">
        <v>79.5</v>
      </c>
      <c r="AB411" s="15">
        <v>28.058</v>
      </c>
      <c r="AC411" s="18">
        <f t="shared" si="63"/>
        <v>3.2474537037037037E-4</v>
      </c>
      <c r="AD411" s="18">
        <f t="shared" si="64"/>
        <v>168.34799999999998</v>
      </c>
      <c r="AE411" s="18">
        <f t="shared" si="65"/>
        <v>3816</v>
      </c>
      <c r="AF411" s="18">
        <f t="shared" si="67"/>
        <v>251942.62092631945</v>
      </c>
      <c r="AG411" s="18">
        <f t="shared" si="67"/>
        <v>1502632.7615162954</v>
      </c>
    </row>
    <row r="412" spans="6:33" x14ac:dyDescent="0.35">
      <c r="F412" s="15">
        <f t="shared" si="61"/>
        <v>6.5324986301369865</v>
      </c>
      <c r="G412" s="15">
        <v>2384.3620000000001</v>
      </c>
      <c r="H412" s="15">
        <v>0.95599999999999996</v>
      </c>
      <c r="I412" s="15">
        <v>1.5964189938188664</v>
      </c>
      <c r="J412" s="15">
        <f t="shared" si="60"/>
        <v>0.29179461681286972</v>
      </c>
      <c r="K412" s="15">
        <v>77.075000000000003</v>
      </c>
      <c r="L412" s="15">
        <v>75.236000000000004</v>
      </c>
      <c r="M412" s="15">
        <v>76.408000000000001</v>
      </c>
      <c r="N412" s="15">
        <v>70.988</v>
      </c>
      <c r="O412" s="15">
        <v>71.022000000000006</v>
      </c>
      <c r="P412" s="15">
        <v>73.566999999999993</v>
      </c>
      <c r="Q412" s="15">
        <v>70.977999999999994</v>
      </c>
      <c r="R412" s="15">
        <v>72.3</v>
      </c>
      <c r="S412" s="15">
        <f t="shared" si="62"/>
        <v>7.2999999999999972</v>
      </c>
      <c r="T412" s="15">
        <v>79.5</v>
      </c>
      <c r="U412" s="15">
        <v>79.5</v>
      </c>
      <c r="V412" s="15">
        <v>79.5</v>
      </c>
      <c r="W412" s="15">
        <v>79.5</v>
      </c>
      <c r="X412" s="15">
        <v>79.5</v>
      </c>
      <c r="Y412" s="15">
        <v>79.5</v>
      </c>
      <c r="Z412" s="15">
        <v>79.5</v>
      </c>
      <c r="AA412" s="15">
        <v>79.5</v>
      </c>
      <c r="AB412" s="15">
        <v>27.988</v>
      </c>
      <c r="AC412" s="18">
        <f t="shared" si="63"/>
        <v>3.2393518518518519E-4</v>
      </c>
      <c r="AD412" s="18">
        <f t="shared" si="64"/>
        <v>167.928</v>
      </c>
      <c r="AE412" s="18">
        <f t="shared" si="65"/>
        <v>3816</v>
      </c>
      <c r="AF412" s="18">
        <f t="shared" si="67"/>
        <v>252110.54892631946</v>
      </c>
      <c r="AG412" s="18">
        <f t="shared" si="67"/>
        <v>1506448.7615162954</v>
      </c>
    </row>
    <row r="413" spans="6:33" x14ac:dyDescent="0.35">
      <c r="F413" s="15">
        <f t="shared" si="61"/>
        <v>6.5489369863013698</v>
      </c>
      <c r="G413" s="15">
        <v>2390.3620000000001</v>
      </c>
      <c r="H413" s="15">
        <v>0.95609999999999995</v>
      </c>
      <c r="I413" s="15">
        <v>1.6004362168592072</v>
      </c>
      <c r="J413" s="15">
        <f t="shared" si="60"/>
        <v>0.2919884987573142</v>
      </c>
      <c r="K413" s="15">
        <v>77.057000000000002</v>
      </c>
      <c r="L413" s="15">
        <v>75.221999999999994</v>
      </c>
      <c r="M413" s="15">
        <v>76.391000000000005</v>
      </c>
      <c r="N413" s="15">
        <v>70.977999999999994</v>
      </c>
      <c r="O413" s="15">
        <v>71.013000000000005</v>
      </c>
      <c r="P413" s="15">
        <v>73.555000000000007</v>
      </c>
      <c r="Q413" s="15">
        <v>70.968999999999994</v>
      </c>
      <c r="R413" s="15">
        <v>72.290000000000006</v>
      </c>
      <c r="S413" s="15">
        <f t="shared" si="62"/>
        <v>7.2900000000000063</v>
      </c>
      <c r="T413" s="15">
        <v>79.5</v>
      </c>
      <c r="U413" s="15">
        <v>79.5</v>
      </c>
      <c r="V413" s="15">
        <v>79.5</v>
      </c>
      <c r="W413" s="15">
        <v>79.5</v>
      </c>
      <c r="X413" s="15">
        <v>79.5</v>
      </c>
      <c r="Y413" s="15">
        <v>79.5</v>
      </c>
      <c r="Z413" s="15">
        <v>79.5</v>
      </c>
      <c r="AA413" s="15">
        <v>79.5</v>
      </c>
      <c r="AB413" s="15">
        <v>27.919</v>
      </c>
      <c r="AC413" s="18">
        <f t="shared" si="63"/>
        <v>3.231365740740741E-4</v>
      </c>
      <c r="AD413" s="18">
        <f t="shared" si="64"/>
        <v>167.51400000000001</v>
      </c>
      <c r="AE413" s="18">
        <f t="shared" si="65"/>
        <v>3816</v>
      </c>
      <c r="AF413" s="18">
        <f t="shared" si="67"/>
        <v>252278.06292631946</v>
      </c>
      <c r="AG413" s="18">
        <f t="shared" si="67"/>
        <v>1510264.7615162954</v>
      </c>
    </row>
    <row r="414" spans="6:33" x14ac:dyDescent="0.35">
      <c r="F414" s="15">
        <f t="shared" si="61"/>
        <v>6.5653753424657539</v>
      </c>
      <c r="G414" s="15">
        <v>2396.3620000000001</v>
      </c>
      <c r="H414" s="15">
        <v>0.95620000000000005</v>
      </c>
      <c r="I414" s="15">
        <v>1.6044534398995483</v>
      </c>
      <c r="J414" s="15">
        <f t="shared" si="60"/>
        <v>0.29218190153509199</v>
      </c>
      <c r="K414" s="15">
        <v>77.039000000000001</v>
      </c>
      <c r="L414" s="15">
        <v>75.207999999999998</v>
      </c>
      <c r="M414" s="15">
        <v>76.373999999999995</v>
      </c>
      <c r="N414" s="15">
        <v>70.968000000000004</v>
      </c>
      <c r="O414" s="15">
        <v>71.004000000000005</v>
      </c>
      <c r="P414" s="15">
        <v>73.542000000000002</v>
      </c>
      <c r="Q414" s="15">
        <v>70.960999999999999</v>
      </c>
      <c r="R414" s="15">
        <v>72.278999999999996</v>
      </c>
      <c r="S414" s="15">
        <f t="shared" si="62"/>
        <v>7.2789999999999964</v>
      </c>
      <c r="T414" s="15">
        <v>79.5</v>
      </c>
      <c r="U414" s="15">
        <v>79.5</v>
      </c>
      <c r="V414" s="15">
        <v>79.5</v>
      </c>
      <c r="W414" s="15">
        <v>79.5</v>
      </c>
      <c r="X414" s="15">
        <v>79.5</v>
      </c>
      <c r="Y414" s="15">
        <v>79.5</v>
      </c>
      <c r="Z414" s="15">
        <v>79.5</v>
      </c>
      <c r="AA414" s="15">
        <v>79.5</v>
      </c>
      <c r="AB414" s="15">
        <v>27.85</v>
      </c>
      <c r="AC414" s="18">
        <f t="shared" si="63"/>
        <v>3.2233796296296296E-4</v>
      </c>
      <c r="AD414" s="18">
        <f t="shared" si="64"/>
        <v>167.1</v>
      </c>
      <c r="AE414" s="18">
        <f t="shared" si="65"/>
        <v>3816</v>
      </c>
      <c r="AF414" s="18">
        <f t="shared" si="67"/>
        <v>252445.16292631946</v>
      </c>
      <c r="AG414" s="18">
        <f t="shared" si="67"/>
        <v>1514080.7615162954</v>
      </c>
    </row>
    <row r="415" spans="6:33" x14ac:dyDescent="0.35">
      <c r="F415" s="15">
        <f t="shared" si="61"/>
        <v>6.5818136986301372</v>
      </c>
      <c r="G415" s="15">
        <v>2402.3620000000001</v>
      </c>
      <c r="H415" s="15">
        <v>0.95630000000000004</v>
      </c>
      <c r="I415" s="15">
        <v>1.6084706629398891</v>
      </c>
      <c r="J415" s="15">
        <f t="shared" si="60"/>
        <v>0.29237483209064752</v>
      </c>
      <c r="K415" s="15">
        <v>77.021000000000001</v>
      </c>
      <c r="L415" s="15">
        <v>75.194000000000003</v>
      </c>
      <c r="M415" s="15">
        <v>76.356999999999999</v>
      </c>
      <c r="N415" s="15">
        <v>70.959000000000003</v>
      </c>
      <c r="O415" s="15">
        <v>70.994</v>
      </c>
      <c r="P415" s="15">
        <v>73.528999999999996</v>
      </c>
      <c r="Q415" s="15">
        <v>70.953000000000003</v>
      </c>
      <c r="R415" s="15">
        <v>72.269000000000005</v>
      </c>
      <c r="S415" s="15">
        <f t="shared" si="62"/>
        <v>7.2690000000000055</v>
      </c>
      <c r="T415" s="15">
        <v>79.5</v>
      </c>
      <c r="U415" s="15">
        <v>79.5</v>
      </c>
      <c r="V415" s="15">
        <v>79.5</v>
      </c>
      <c r="W415" s="15">
        <v>79.5</v>
      </c>
      <c r="X415" s="15">
        <v>79.5</v>
      </c>
      <c r="Y415" s="15">
        <v>79.5</v>
      </c>
      <c r="Z415" s="15">
        <v>79.5</v>
      </c>
      <c r="AA415" s="15">
        <v>79.5</v>
      </c>
      <c r="AB415" s="15">
        <v>27.782</v>
      </c>
      <c r="AC415" s="18">
        <f t="shared" si="63"/>
        <v>3.2155092592592592E-4</v>
      </c>
      <c r="AD415" s="18">
        <f t="shared" si="64"/>
        <v>166.69200000000001</v>
      </c>
      <c r="AE415" s="18">
        <f t="shared" si="65"/>
        <v>3816</v>
      </c>
      <c r="AF415" s="18">
        <f t="shared" si="67"/>
        <v>252611.85492631947</v>
      </c>
      <c r="AG415" s="18">
        <f t="shared" si="67"/>
        <v>1517896.7615162954</v>
      </c>
    </row>
    <row r="416" spans="6:33" x14ac:dyDescent="0.35">
      <c r="F416" s="15">
        <f t="shared" si="61"/>
        <v>6.5982520547945205</v>
      </c>
      <c r="G416" s="15">
        <v>2408.3620000000001</v>
      </c>
      <c r="H416" s="15">
        <v>0.95640000000000003</v>
      </c>
      <c r="I416" s="15">
        <v>1.6124878859802296</v>
      </c>
      <c r="J416" s="15">
        <f t="shared" si="60"/>
        <v>0.29256729042398089</v>
      </c>
      <c r="K416" s="15">
        <v>77.003</v>
      </c>
      <c r="L416" s="15">
        <v>75.180000000000007</v>
      </c>
      <c r="M416" s="15">
        <v>76.34</v>
      </c>
      <c r="N416" s="15">
        <v>70.948999999999998</v>
      </c>
      <c r="O416" s="15">
        <v>70.984999999999999</v>
      </c>
      <c r="P416" s="15">
        <v>73.516999999999996</v>
      </c>
      <c r="Q416" s="15">
        <v>70.944999999999993</v>
      </c>
      <c r="R416" s="15">
        <v>72.257999999999996</v>
      </c>
      <c r="S416" s="15">
        <f t="shared" si="62"/>
        <v>7.2579999999999956</v>
      </c>
      <c r="T416" s="15">
        <v>79.5</v>
      </c>
      <c r="U416" s="15">
        <v>79.5</v>
      </c>
      <c r="V416" s="15">
        <v>79.5</v>
      </c>
      <c r="W416" s="15">
        <v>79.5</v>
      </c>
      <c r="X416" s="15">
        <v>79.5</v>
      </c>
      <c r="Y416" s="15">
        <v>79.5</v>
      </c>
      <c r="Z416" s="15">
        <v>79.5</v>
      </c>
      <c r="AA416" s="15">
        <v>79.5</v>
      </c>
      <c r="AB416" s="15">
        <v>27.713999999999999</v>
      </c>
      <c r="AC416" s="18">
        <f t="shared" si="63"/>
        <v>3.2076388888888888E-4</v>
      </c>
      <c r="AD416" s="18">
        <f t="shared" si="64"/>
        <v>166.28399999999999</v>
      </c>
      <c r="AE416" s="18">
        <f t="shared" si="65"/>
        <v>3816</v>
      </c>
      <c r="AF416" s="18">
        <f t="shared" si="67"/>
        <v>252778.13892631949</v>
      </c>
      <c r="AG416" s="18">
        <f t="shared" si="67"/>
        <v>1521712.7615162954</v>
      </c>
    </row>
    <row r="417" spans="6:33" x14ac:dyDescent="0.35">
      <c r="F417" s="15">
        <f t="shared" si="61"/>
        <v>6.6146904109589046</v>
      </c>
      <c r="G417" s="15">
        <v>2414.3620000000001</v>
      </c>
      <c r="H417" s="15">
        <v>0.95650000000000002</v>
      </c>
      <c r="I417" s="15">
        <v>1.6165051090205707</v>
      </c>
      <c r="J417" s="15">
        <f t="shared" si="60"/>
        <v>0.29275927653509198</v>
      </c>
      <c r="K417" s="15">
        <v>76.984999999999999</v>
      </c>
      <c r="L417" s="15">
        <v>75.165999999999997</v>
      </c>
      <c r="M417" s="15">
        <v>76.323999999999998</v>
      </c>
      <c r="N417" s="15">
        <v>70.938999999999993</v>
      </c>
      <c r="O417" s="15">
        <v>70.975999999999999</v>
      </c>
      <c r="P417" s="15">
        <v>73.504999999999995</v>
      </c>
      <c r="Q417" s="15">
        <v>70.936000000000007</v>
      </c>
      <c r="R417" s="15">
        <v>72.248000000000005</v>
      </c>
      <c r="S417" s="15">
        <f t="shared" si="62"/>
        <v>7.2480000000000047</v>
      </c>
      <c r="T417" s="15">
        <v>79.5</v>
      </c>
      <c r="U417" s="15">
        <v>79.5</v>
      </c>
      <c r="V417" s="15">
        <v>79.5</v>
      </c>
      <c r="W417" s="15">
        <v>79.5</v>
      </c>
      <c r="X417" s="15">
        <v>79.5</v>
      </c>
      <c r="Y417" s="15">
        <v>79.5</v>
      </c>
      <c r="Z417" s="15">
        <v>79.5</v>
      </c>
      <c r="AA417" s="15">
        <v>79.5</v>
      </c>
      <c r="AB417" s="15">
        <v>27.646000000000001</v>
      </c>
      <c r="AC417" s="18">
        <f t="shared" si="63"/>
        <v>3.1997685185185183E-4</v>
      </c>
      <c r="AD417" s="18">
        <f t="shared" si="64"/>
        <v>165.87599999999998</v>
      </c>
      <c r="AE417" s="18">
        <f t="shared" si="65"/>
        <v>3816</v>
      </c>
      <c r="AF417" s="18">
        <f t="shared" si="67"/>
        <v>252944.01492631948</v>
      </c>
      <c r="AG417" s="18">
        <f t="shared" si="67"/>
        <v>1525528.7615162954</v>
      </c>
    </row>
    <row r="418" spans="6:33" x14ac:dyDescent="0.35">
      <c r="F418" s="15">
        <f t="shared" si="61"/>
        <v>6.6311287671232879</v>
      </c>
      <c r="G418" s="15">
        <v>2420.3620000000001</v>
      </c>
      <c r="H418" s="15">
        <v>0.95660000000000001</v>
      </c>
      <c r="I418" s="15">
        <v>1.6205223320609115</v>
      </c>
      <c r="J418" s="15">
        <f t="shared" si="60"/>
        <v>0.29295079042398087</v>
      </c>
      <c r="K418" s="15">
        <v>76.966999999999999</v>
      </c>
      <c r="L418" s="15">
        <v>75.152000000000001</v>
      </c>
      <c r="M418" s="15">
        <v>76.307000000000002</v>
      </c>
      <c r="N418" s="15">
        <v>70.929000000000002</v>
      </c>
      <c r="O418" s="15">
        <v>70.966999999999999</v>
      </c>
      <c r="P418" s="15">
        <v>73.492000000000004</v>
      </c>
      <c r="Q418" s="15">
        <v>70.927999999999997</v>
      </c>
      <c r="R418" s="15">
        <v>72.238</v>
      </c>
      <c r="S418" s="15">
        <f t="shared" si="62"/>
        <v>7.2379999999999995</v>
      </c>
      <c r="T418" s="15">
        <v>79.5</v>
      </c>
      <c r="U418" s="15">
        <v>79.5</v>
      </c>
      <c r="V418" s="15">
        <v>79.5</v>
      </c>
      <c r="W418" s="15">
        <v>79.5</v>
      </c>
      <c r="X418" s="15">
        <v>79.5</v>
      </c>
      <c r="Y418" s="15">
        <v>79.5</v>
      </c>
      <c r="Z418" s="15">
        <v>79.5</v>
      </c>
      <c r="AA418" s="15">
        <v>79.5</v>
      </c>
      <c r="AB418" s="15">
        <v>27.577999999999999</v>
      </c>
      <c r="AC418" s="18">
        <f t="shared" si="63"/>
        <v>3.1918981481481479E-4</v>
      </c>
      <c r="AD418" s="18">
        <f t="shared" si="64"/>
        <v>165.46799999999999</v>
      </c>
      <c r="AE418" s="18">
        <f t="shared" si="65"/>
        <v>3816</v>
      </c>
      <c r="AF418" s="18">
        <f t="shared" si="67"/>
        <v>253109.48292631947</v>
      </c>
      <c r="AG418" s="18">
        <f t="shared" si="67"/>
        <v>1529344.7615162954</v>
      </c>
    </row>
    <row r="419" spans="6:33" x14ac:dyDescent="0.35">
      <c r="F419" s="15">
        <f t="shared" si="61"/>
        <v>6.6475671232876712</v>
      </c>
      <c r="G419" s="15">
        <v>2426.3620000000001</v>
      </c>
      <c r="H419" s="15">
        <v>0.95669999999999999</v>
      </c>
      <c r="I419" s="15">
        <v>1.6245395551012523</v>
      </c>
      <c r="J419" s="15">
        <f t="shared" si="60"/>
        <v>0.29314183903509194</v>
      </c>
      <c r="K419" s="15">
        <v>76.948999999999998</v>
      </c>
      <c r="L419" s="15">
        <v>75.138000000000005</v>
      </c>
      <c r="M419" s="15">
        <v>76.290999999999997</v>
      </c>
      <c r="N419" s="15">
        <v>70.918999999999997</v>
      </c>
      <c r="O419" s="15">
        <v>70.957999999999998</v>
      </c>
      <c r="P419" s="15">
        <v>73.48</v>
      </c>
      <c r="Q419" s="15">
        <v>70.92</v>
      </c>
      <c r="R419" s="15">
        <v>72.227000000000004</v>
      </c>
      <c r="S419" s="15">
        <f t="shared" si="62"/>
        <v>7.2270000000000039</v>
      </c>
      <c r="T419" s="15">
        <v>79.5</v>
      </c>
      <c r="U419" s="15">
        <v>79.5</v>
      </c>
      <c r="V419" s="15">
        <v>79.5</v>
      </c>
      <c r="W419" s="15">
        <v>79.5</v>
      </c>
      <c r="X419" s="15">
        <v>79.5</v>
      </c>
      <c r="Y419" s="15">
        <v>79.5</v>
      </c>
      <c r="Z419" s="15">
        <v>79.5</v>
      </c>
      <c r="AA419" s="15">
        <v>79.5</v>
      </c>
      <c r="AB419" s="15">
        <v>27.510999999999999</v>
      </c>
      <c r="AC419" s="18">
        <f t="shared" si="63"/>
        <v>3.1841435185185184E-4</v>
      </c>
      <c r="AD419" s="18">
        <f t="shared" si="64"/>
        <v>165.066</v>
      </c>
      <c r="AE419" s="18">
        <f t="shared" si="65"/>
        <v>3816</v>
      </c>
      <c r="AF419" s="18">
        <f t="shared" si="67"/>
        <v>253274.54892631946</v>
      </c>
      <c r="AG419" s="18">
        <f t="shared" si="67"/>
        <v>1533160.7615162954</v>
      </c>
    </row>
    <row r="420" spans="6:33" x14ac:dyDescent="0.35">
      <c r="F420" s="15">
        <f t="shared" si="61"/>
        <v>6.6640054794520553</v>
      </c>
      <c r="G420" s="15">
        <v>2432.3620000000001</v>
      </c>
      <c r="H420" s="15">
        <v>0.95689999999999997</v>
      </c>
      <c r="I420" s="15">
        <v>1.6285567781415933</v>
      </c>
      <c r="J420" s="15">
        <f t="shared" si="60"/>
        <v>0.29333242931286974</v>
      </c>
      <c r="K420" s="15">
        <v>76.932000000000002</v>
      </c>
      <c r="L420" s="15">
        <v>75.123999999999995</v>
      </c>
      <c r="M420" s="15">
        <v>76.274000000000001</v>
      </c>
      <c r="N420" s="15">
        <v>70.91</v>
      </c>
      <c r="O420" s="15">
        <v>70.95</v>
      </c>
      <c r="P420" s="15">
        <v>73.468000000000004</v>
      </c>
      <c r="Q420" s="15">
        <v>70.912000000000006</v>
      </c>
      <c r="R420" s="15">
        <v>72.216999999999999</v>
      </c>
      <c r="S420" s="15">
        <f t="shared" si="62"/>
        <v>7.2169999999999987</v>
      </c>
      <c r="T420" s="15">
        <v>79.5</v>
      </c>
      <c r="U420" s="15">
        <v>79.5</v>
      </c>
      <c r="V420" s="15">
        <v>79.5</v>
      </c>
      <c r="W420" s="15">
        <v>79.5</v>
      </c>
      <c r="X420" s="15">
        <v>79.5</v>
      </c>
      <c r="Y420" s="15">
        <v>79.5</v>
      </c>
      <c r="Z420" s="15">
        <v>79.5</v>
      </c>
      <c r="AA420" s="15">
        <v>79.5</v>
      </c>
      <c r="AB420" s="15">
        <v>27.445</v>
      </c>
      <c r="AC420" s="18">
        <f t="shared" si="63"/>
        <v>3.1765046296296299E-4</v>
      </c>
      <c r="AD420" s="18">
        <f t="shared" si="64"/>
        <v>164.67000000000002</v>
      </c>
      <c r="AE420" s="18">
        <f t="shared" si="65"/>
        <v>3816</v>
      </c>
      <c r="AF420" s="18">
        <f t="shared" si="67"/>
        <v>253439.21892631947</v>
      </c>
      <c r="AG420" s="18">
        <f t="shared" si="67"/>
        <v>1536976.7615162954</v>
      </c>
    </row>
    <row r="421" spans="6:33" x14ac:dyDescent="0.35">
      <c r="F421" s="15">
        <f t="shared" si="61"/>
        <v>6.6804438356164386</v>
      </c>
      <c r="G421" s="15">
        <v>2438.3620000000001</v>
      </c>
      <c r="H421" s="15">
        <v>0.95699999999999996</v>
      </c>
      <c r="I421" s="15">
        <v>1.6325740011819341</v>
      </c>
      <c r="J421" s="15">
        <f t="shared" si="60"/>
        <v>0.29352255431286978</v>
      </c>
      <c r="K421" s="15">
        <v>76.914000000000001</v>
      </c>
      <c r="L421" s="15">
        <v>75.11</v>
      </c>
      <c r="M421" s="15">
        <v>76.257999999999996</v>
      </c>
      <c r="N421" s="15">
        <v>70.900000000000006</v>
      </c>
      <c r="O421" s="15">
        <v>70.941000000000003</v>
      </c>
      <c r="P421" s="15">
        <v>73.454999999999998</v>
      </c>
      <c r="Q421" s="15">
        <v>70.903999999999996</v>
      </c>
      <c r="R421" s="15">
        <v>72.206999999999994</v>
      </c>
      <c r="S421" s="15">
        <f t="shared" si="62"/>
        <v>7.2069999999999936</v>
      </c>
      <c r="T421" s="15">
        <v>79.5</v>
      </c>
      <c r="U421" s="15">
        <v>79.5</v>
      </c>
      <c r="V421" s="15">
        <v>79.5</v>
      </c>
      <c r="W421" s="15">
        <v>79.5</v>
      </c>
      <c r="X421" s="15">
        <v>79.5</v>
      </c>
      <c r="Y421" s="15">
        <v>79.5</v>
      </c>
      <c r="Z421" s="15">
        <v>79.5</v>
      </c>
      <c r="AA421" s="15">
        <v>79.5</v>
      </c>
      <c r="AB421" s="15">
        <v>27.378</v>
      </c>
      <c r="AC421" s="18">
        <f t="shared" si="63"/>
        <v>3.1687499999999999E-4</v>
      </c>
      <c r="AD421" s="18">
        <f t="shared" si="64"/>
        <v>164.268</v>
      </c>
      <c r="AE421" s="18">
        <f t="shared" si="65"/>
        <v>3816</v>
      </c>
      <c r="AF421" s="18">
        <f t="shared" si="67"/>
        <v>253603.48692631949</v>
      </c>
      <c r="AG421" s="18">
        <f t="shared" si="67"/>
        <v>1540792.7615162954</v>
      </c>
    </row>
    <row r="422" spans="6:33" x14ac:dyDescent="0.35">
      <c r="F422" s="15">
        <f t="shared" si="61"/>
        <v>6.6968821917808219</v>
      </c>
      <c r="G422" s="15">
        <v>2444.3620000000001</v>
      </c>
      <c r="H422" s="15">
        <v>0.95709999999999995</v>
      </c>
      <c r="I422" s="15">
        <v>1.6365912242222749</v>
      </c>
      <c r="J422" s="15">
        <f t="shared" si="60"/>
        <v>0.29371222097953642</v>
      </c>
      <c r="K422" s="15">
        <v>76.897000000000006</v>
      </c>
      <c r="L422" s="15">
        <v>75.096999999999994</v>
      </c>
      <c r="M422" s="15">
        <v>76.242000000000004</v>
      </c>
      <c r="N422" s="15">
        <v>70.89</v>
      </c>
      <c r="O422" s="15">
        <v>70.932000000000002</v>
      </c>
      <c r="P422" s="15">
        <v>73.442999999999998</v>
      </c>
      <c r="Q422" s="15">
        <v>70.896000000000001</v>
      </c>
      <c r="R422" s="15">
        <v>72.197000000000003</v>
      </c>
      <c r="S422" s="15">
        <f t="shared" si="62"/>
        <v>7.1970000000000027</v>
      </c>
      <c r="T422" s="15">
        <v>79.5</v>
      </c>
      <c r="U422" s="15">
        <v>79.5</v>
      </c>
      <c r="V422" s="15">
        <v>79.5</v>
      </c>
      <c r="W422" s="15">
        <v>79.5</v>
      </c>
      <c r="X422" s="15">
        <v>79.5</v>
      </c>
      <c r="Y422" s="15">
        <v>79.5</v>
      </c>
      <c r="Z422" s="15">
        <v>79.5</v>
      </c>
      <c r="AA422" s="15">
        <v>79.5</v>
      </c>
      <c r="AB422" s="15">
        <v>27.312000000000001</v>
      </c>
      <c r="AC422" s="18">
        <f t="shared" si="63"/>
        <v>3.1611111111111114E-4</v>
      </c>
      <c r="AD422" s="18">
        <f t="shared" si="64"/>
        <v>163.87200000000001</v>
      </c>
      <c r="AE422" s="18">
        <f t="shared" si="65"/>
        <v>3816</v>
      </c>
      <c r="AF422" s="18">
        <f t="shared" si="67"/>
        <v>253767.35892631949</v>
      </c>
      <c r="AG422" s="18">
        <f t="shared" si="67"/>
        <v>1544608.7615162954</v>
      </c>
    </row>
    <row r="423" spans="6:33" x14ac:dyDescent="0.35">
      <c r="F423" s="15">
        <f t="shared" si="61"/>
        <v>6.7133205479452061</v>
      </c>
      <c r="G423" s="15">
        <v>2450.3620000000001</v>
      </c>
      <c r="H423" s="15">
        <v>0.95720000000000005</v>
      </c>
      <c r="I423" s="15">
        <v>1.6406084472626159</v>
      </c>
      <c r="J423" s="15">
        <f t="shared" si="60"/>
        <v>0.29390142931286978</v>
      </c>
      <c r="K423" s="15">
        <v>76.879000000000005</v>
      </c>
      <c r="L423" s="15">
        <v>75.082999999999998</v>
      </c>
      <c r="M423" s="15">
        <v>76.225999999999999</v>
      </c>
      <c r="N423" s="15">
        <v>70.881</v>
      </c>
      <c r="O423" s="15">
        <v>70.923000000000002</v>
      </c>
      <c r="P423" s="15">
        <v>73.430999999999997</v>
      </c>
      <c r="Q423" s="15">
        <v>70.887</v>
      </c>
      <c r="R423" s="15">
        <v>72.186999999999998</v>
      </c>
      <c r="S423" s="15">
        <f t="shared" si="62"/>
        <v>7.1869999999999976</v>
      </c>
      <c r="T423" s="15">
        <v>79.5</v>
      </c>
      <c r="U423" s="15">
        <v>79.5</v>
      </c>
      <c r="V423" s="15">
        <v>79.5</v>
      </c>
      <c r="W423" s="15">
        <v>79.5</v>
      </c>
      <c r="X423" s="15">
        <v>79.5</v>
      </c>
      <c r="Y423" s="15">
        <v>79.5</v>
      </c>
      <c r="Z423" s="15">
        <v>79.5</v>
      </c>
      <c r="AA423" s="15">
        <v>79.5</v>
      </c>
      <c r="AB423" s="15">
        <v>27.245999999999999</v>
      </c>
      <c r="AC423" s="18">
        <f t="shared" si="63"/>
        <v>3.1534722222222223E-4</v>
      </c>
      <c r="AD423" s="18">
        <f t="shared" si="64"/>
        <v>163.476</v>
      </c>
      <c r="AE423" s="18">
        <f t="shared" si="65"/>
        <v>3816</v>
      </c>
      <c r="AF423" s="18">
        <f t="shared" si="67"/>
        <v>253930.83492631948</v>
      </c>
      <c r="AG423" s="18">
        <f t="shared" si="67"/>
        <v>1548424.7615162954</v>
      </c>
    </row>
    <row r="424" spans="6:33" x14ac:dyDescent="0.35">
      <c r="F424" s="15">
        <f t="shared" si="61"/>
        <v>6.7297589041095893</v>
      </c>
      <c r="G424" s="15">
        <v>2456.3620000000001</v>
      </c>
      <c r="H424" s="15">
        <v>0.95730000000000004</v>
      </c>
      <c r="I424" s="15">
        <v>1.6446256703029567</v>
      </c>
      <c r="J424" s="15">
        <f t="shared" si="60"/>
        <v>0.2940901862573142</v>
      </c>
      <c r="K424" s="15">
        <v>76.861999999999995</v>
      </c>
      <c r="L424" s="15">
        <v>75.069999999999993</v>
      </c>
      <c r="M424" s="15">
        <v>76.209000000000003</v>
      </c>
      <c r="N424" s="15">
        <v>70.870999999999995</v>
      </c>
      <c r="O424" s="15">
        <v>70.914000000000001</v>
      </c>
      <c r="P424" s="15">
        <v>73.418999999999997</v>
      </c>
      <c r="Q424" s="15">
        <v>70.88</v>
      </c>
      <c r="R424" s="15">
        <v>72.176000000000002</v>
      </c>
      <c r="S424" s="15">
        <f t="shared" si="62"/>
        <v>7.1760000000000019</v>
      </c>
      <c r="T424" s="15">
        <v>79.5</v>
      </c>
      <c r="U424" s="15">
        <v>79.5</v>
      </c>
      <c r="V424" s="15">
        <v>79.5</v>
      </c>
      <c r="W424" s="15">
        <v>79.5</v>
      </c>
      <c r="X424" s="15">
        <v>79.5</v>
      </c>
      <c r="Y424" s="15">
        <v>79.5</v>
      </c>
      <c r="Z424" s="15">
        <v>79.5</v>
      </c>
      <c r="AA424" s="15">
        <v>79.5</v>
      </c>
      <c r="AB424" s="15">
        <v>27.181000000000001</v>
      </c>
      <c r="AC424" s="18">
        <f t="shared" si="63"/>
        <v>3.1459490740740742E-4</v>
      </c>
      <c r="AD424" s="18">
        <f t="shared" si="64"/>
        <v>163.08600000000001</v>
      </c>
      <c r="AE424" s="18">
        <f t="shared" si="65"/>
        <v>3816</v>
      </c>
      <c r="AF424" s="18">
        <f t="shared" ref="AF424:AG439" si="68">+AF423+AD424</f>
        <v>254093.92092631949</v>
      </c>
      <c r="AG424" s="18">
        <f t="shared" si="68"/>
        <v>1552240.7615162954</v>
      </c>
    </row>
    <row r="425" spans="6:33" x14ac:dyDescent="0.35">
      <c r="F425" s="15">
        <f t="shared" si="61"/>
        <v>6.7461972602739726</v>
      </c>
      <c r="G425" s="15">
        <v>2462.3620000000001</v>
      </c>
      <c r="H425" s="15">
        <v>0.95740000000000003</v>
      </c>
      <c r="I425" s="15">
        <v>1.6486428933432975</v>
      </c>
      <c r="J425" s="15">
        <f t="shared" si="60"/>
        <v>0.2942784918128698</v>
      </c>
      <c r="K425" s="15">
        <v>76.844999999999999</v>
      </c>
      <c r="L425" s="15">
        <v>75.055999999999997</v>
      </c>
      <c r="M425" s="15">
        <v>76.192999999999998</v>
      </c>
      <c r="N425" s="15">
        <v>70.861999999999995</v>
      </c>
      <c r="O425" s="15">
        <v>70.906000000000006</v>
      </c>
      <c r="P425" s="15">
        <v>73.406999999999996</v>
      </c>
      <c r="Q425" s="15">
        <v>70.872</v>
      </c>
      <c r="R425" s="15">
        <v>72.165999999999997</v>
      </c>
      <c r="S425" s="15">
        <f t="shared" si="62"/>
        <v>7.1659999999999968</v>
      </c>
      <c r="T425" s="15">
        <v>79.5</v>
      </c>
      <c r="U425" s="15">
        <v>79.5</v>
      </c>
      <c r="V425" s="15">
        <v>79.5</v>
      </c>
      <c r="W425" s="15">
        <v>79.5</v>
      </c>
      <c r="X425" s="15">
        <v>79.5</v>
      </c>
      <c r="Y425" s="15">
        <v>79.5</v>
      </c>
      <c r="Z425" s="15">
        <v>79.5</v>
      </c>
      <c r="AA425" s="15">
        <v>79.5</v>
      </c>
      <c r="AB425" s="15">
        <v>27.116</v>
      </c>
      <c r="AC425" s="18">
        <f t="shared" si="63"/>
        <v>3.1384259259259261E-4</v>
      </c>
      <c r="AD425" s="18">
        <f t="shared" si="64"/>
        <v>162.69600000000003</v>
      </c>
      <c r="AE425" s="18">
        <f t="shared" si="65"/>
        <v>3816</v>
      </c>
      <c r="AF425" s="18">
        <f t="shared" si="68"/>
        <v>254256.61692631949</v>
      </c>
      <c r="AG425" s="18">
        <f t="shared" si="68"/>
        <v>1556056.7615162954</v>
      </c>
    </row>
    <row r="426" spans="6:33" x14ac:dyDescent="0.35">
      <c r="F426" s="15">
        <f t="shared" si="61"/>
        <v>6.7626356164383568</v>
      </c>
      <c r="G426" s="15">
        <v>2468.3620000000001</v>
      </c>
      <c r="H426" s="15">
        <v>0.95750000000000002</v>
      </c>
      <c r="I426" s="15">
        <v>1.6526601163836385</v>
      </c>
      <c r="J426" s="15">
        <f t="shared" si="60"/>
        <v>0.29446634597953647</v>
      </c>
      <c r="K426" s="15">
        <v>76.828000000000003</v>
      </c>
      <c r="L426" s="15">
        <v>75.043000000000006</v>
      </c>
      <c r="M426" s="15">
        <v>76.177000000000007</v>
      </c>
      <c r="N426" s="15">
        <v>70.852000000000004</v>
      </c>
      <c r="O426" s="15">
        <v>70.897000000000006</v>
      </c>
      <c r="P426" s="15">
        <v>73.394999999999996</v>
      </c>
      <c r="Q426" s="15">
        <v>70.864000000000004</v>
      </c>
      <c r="R426" s="15">
        <v>72.156000000000006</v>
      </c>
      <c r="S426" s="15">
        <f t="shared" si="62"/>
        <v>7.1560000000000059</v>
      </c>
      <c r="T426" s="15">
        <v>79.5</v>
      </c>
      <c r="U426" s="15">
        <v>79.5</v>
      </c>
      <c r="V426" s="15">
        <v>79.5</v>
      </c>
      <c r="W426" s="15">
        <v>79.5</v>
      </c>
      <c r="X426" s="15">
        <v>79.5</v>
      </c>
      <c r="Y426" s="15">
        <v>79.5</v>
      </c>
      <c r="Z426" s="15">
        <v>79.5</v>
      </c>
      <c r="AA426" s="15">
        <v>79.5</v>
      </c>
      <c r="AB426" s="15">
        <v>27.050999999999998</v>
      </c>
      <c r="AC426" s="18">
        <f t="shared" si="63"/>
        <v>3.1309027777777775E-4</v>
      </c>
      <c r="AD426" s="18">
        <f t="shared" si="64"/>
        <v>162.30599999999998</v>
      </c>
      <c r="AE426" s="18">
        <f t="shared" si="65"/>
        <v>3816</v>
      </c>
      <c r="AF426" s="18">
        <f t="shared" si="68"/>
        <v>254418.9229263195</v>
      </c>
      <c r="AG426" s="18">
        <f t="shared" si="68"/>
        <v>1559872.7615162954</v>
      </c>
    </row>
    <row r="427" spans="6:33" x14ac:dyDescent="0.35">
      <c r="F427" s="15">
        <f t="shared" si="61"/>
        <v>6.77907397260274</v>
      </c>
      <c r="G427" s="15">
        <v>2474.3620000000001</v>
      </c>
      <c r="H427" s="15">
        <v>0.95760000000000001</v>
      </c>
      <c r="I427" s="15">
        <v>1.6566773394239793</v>
      </c>
      <c r="J427" s="15">
        <f t="shared" si="60"/>
        <v>0.29465375570175867</v>
      </c>
      <c r="K427" s="15">
        <v>76.81</v>
      </c>
      <c r="L427" s="15">
        <v>75.028999999999996</v>
      </c>
      <c r="M427" s="15">
        <v>76.161000000000001</v>
      </c>
      <c r="N427" s="15">
        <v>70.843000000000004</v>
      </c>
      <c r="O427" s="15">
        <v>70.888000000000005</v>
      </c>
      <c r="P427" s="15">
        <v>73.382999999999996</v>
      </c>
      <c r="Q427" s="15">
        <v>70.855999999999995</v>
      </c>
      <c r="R427" s="15">
        <v>72.146000000000001</v>
      </c>
      <c r="S427" s="15">
        <f t="shared" si="62"/>
        <v>7.1460000000000008</v>
      </c>
      <c r="T427" s="15">
        <v>79.5</v>
      </c>
      <c r="U427" s="15">
        <v>79.5</v>
      </c>
      <c r="V427" s="15">
        <v>79.5</v>
      </c>
      <c r="W427" s="15">
        <v>79.5</v>
      </c>
      <c r="X427" s="15">
        <v>79.5</v>
      </c>
      <c r="Y427" s="15">
        <v>79.5</v>
      </c>
      <c r="Z427" s="15">
        <v>79.5</v>
      </c>
      <c r="AA427" s="15">
        <v>79.5</v>
      </c>
      <c r="AB427" s="15">
        <v>26.986999999999998</v>
      </c>
      <c r="AC427" s="18">
        <f t="shared" si="63"/>
        <v>3.1234953703703703E-4</v>
      </c>
      <c r="AD427" s="18">
        <f t="shared" si="64"/>
        <v>161.922</v>
      </c>
      <c r="AE427" s="18">
        <f t="shared" si="65"/>
        <v>3816</v>
      </c>
      <c r="AF427" s="18">
        <f t="shared" si="68"/>
        <v>254580.84492631949</v>
      </c>
      <c r="AG427" s="18">
        <f t="shared" si="68"/>
        <v>1563688.7615162954</v>
      </c>
    </row>
    <row r="428" spans="6:33" x14ac:dyDescent="0.35">
      <c r="F428" s="15">
        <f t="shared" si="61"/>
        <v>6.7955123287671233</v>
      </c>
      <c r="G428" s="15">
        <v>2480.3620000000001</v>
      </c>
      <c r="H428" s="15">
        <v>0.9577</v>
      </c>
      <c r="I428" s="15">
        <v>1.6606945624643199</v>
      </c>
      <c r="J428" s="15">
        <f t="shared" si="60"/>
        <v>0.29484071403509199</v>
      </c>
      <c r="K428" s="15">
        <v>76.793000000000006</v>
      </c>
      <c r="L428" s="15">
        <v>75.016000000000005</v>
      </c>
      <c r="M428" s="15">
        <v>76.146000000000001</v>
      </c>
      <c r="N428" s="15">
        <v>70.834000000000003</v>
      </c>
      <c r="O428" s="15">
        <v>70.88</v>
      </c>
      <c r="P428" s="15">
        <v>73.370999999999995</v>
      </c>
      <c r="Q428" s="15">
        <v>70.847999999999999</v>
      </c>
      <c r="R428" s="15">
        <v>72.137</v>
      </c>
      <c r="S428" s="15">
        <f t="shared" si="62"/>
        <v>7.1370000000000005</v>
      </c>
      <c r="T428" s="15">
        <v>79.5</v>
      </c>
      <c r="U428" s="15">
        <v>79.5</v>
      </c>
      <c r="V428" s="15">
        <v>79.5</v>
      </c>
      <c r="W428" s="15">
        <v>79.5</v>
      </c>
      <c r="X428" s="15">
        <v>79.5</v>
      </c>
      <c r="Y428" s="15">
        <v>79.5</v>
      </c>
      <c r="Z428" s="15">
        <v>79.5</v>
      </c>
      <c r="AA428" s="15">
        <v>79.5</v>
      </c>
      <c r="AB428" s="15">
        <v>26.922000000000001</v>
      </c>
      <c r="AC428" s="18">
        <f t="shared" si="63"/>
        <v>3.1159722222222222E-4</v>
      </c>
      <c r="AD428" s="18">
        <f t="shared" si="64"/>
        <v>161.53200000000001</v>
      </c>
      <c r="AE428" s="18">
        <f t="shared" si="65"/>
        <v>3816</v>
      </c>
      <c r="AF428" s="18">
        <f t="shared" si="68"/>
        <v>254742.3769263195</v>
      </c>
      <c r="AG428" s="18">
        <f t="shared" si="68"/>
        <v>1567504.7615162954</v>
      </c>
    </row>
    <row r="429" spans="6:33" x14ac:dyDescent="0.35">
      <c r="F429" s="15">
        <f t="shared" si="61"/>
        <v>6.8119506849315075</v>
      </c>
      <c r="G429" s="15">
        <v>2486.3620000000001</v>
      </c>
      <c r="H429" s="15">
        <v>0.95779999999999998</v>
      </c>
      <c r="I429" s="15">
        <v>1.6647117855046609</v>
      </c>
      <c r="J429" s="15">
        <f t="shared" si="60"/>
        <v>0.29502722792398089</v>
      </c>
      <c r="K429" s="15">
        <v>76.775999999999996</v>
      </c>
      <c r="L429" s="15">
        <v>75.003</v>
      </c>
      <c r="M429" s="15">
        <v>76.13</v>
      </c>
      <c r="N429" s="15">
        <v>70.823999999999998</v>
      </c>
      <c r="O429" s="15">
        <v>70.870999999999995</v>
      </c>
      <c r="P429" s="15">
        <v>73.36</v>
      </c>
      <c r="Q429" s="15">
        <v>70.84</v>
      </c>
      <c r="R429" s="15">
        <v>72.126999999999995</v>
      </c>
      <c r="S429" s="15">
        <f t="shared" si="62"/>
        <v>7.1269999999999953</v>
      </c>
      <c r="T429" s="15">
        <v>79.5</v>
      </c>
      <c r="U429" s="15">
        <v>79.5</v>
      </c>
      <c r="V429" s="15">
        <v>79.5</v>
      </c>
      <c r="W429" s="15">
        <v>79.5</v>
      </c>
      <c r="X429" s="15">
        <v>79.5</v>
      </c>
      <c r="Y429" s="15">
        <v>79.5</v>
      </c>
      <c r="Z429" s="15">
        <v>79.5</v>
      </c>
      <c r="AA429" s="15">
        <v>79.5</v>
      </c>
      <c r="AB429" s="15">
        <v>26.858000000000001</v>
      </c>
      <c r="AC429" s="18">
        <f t="shared" si="63"/>
        <v>3.1085648148148151E-4</v>
      </c>
      <c r="AD429" s="18">
        <f t="shared" si="64"/>
        <v>161.14800000000002</v>
      </c>
      <c r="AE429" s="18">
        <f t="shared" si="65"/>
        <v>3816</v>
      </c>
      <c r="AF429" s="18">
        <f t="shared" si="68"/>
        <v>254903.52492631949</v>
      </c>
      <c r="AG429" s="18">
        <f t="shared" si="68"/>
        <v>1571320.7615162954</v>
      </c>
    </row>
    <row r="430" spans="6:33" x14ac:dyDescent="0.35">
      <c r="F430" s="15">
        <f t="shared" si="61"/>
        <v>6.8283890410958907</v>
      </c>
      <c r="G430" s="15">
        <v>2492.3620000000001</v>
      </c>
      <c r="H430" s="15">
        <v>0.95789999999999997</v>
      </c>
      <c r="I430" s="15">
        <v>1.6687290085450017</v>
      </c>
      <c r="J430" s="15">
        <f t="shared" si="60"/>
        <v>0.29521330431286974</v>
      </c>
      <c r="K430" s="15">
        <v>76.760000000000005</v>
      </c>
      <c r="L430" s="15">
        <v>74.989999999999995</v>
      </c>
      <c r="M430" s="15">
        <v>76.114000000000004</v>
      </c>
      <c r="N430" s="15">
        <v>70.814999999999998</v>
      </c>
      <c r="O430" s="15">
        <v>70.863</v>
      </c>
      <c r="P430" s="15">
        <v>73.347999999999999</v>
      </c>
      <c r="Q430" s="15">
        <v>70.831999999999994</v>
      </c>
      <c r="R430" s="15">
        <v>72.117000000000004</v>
      </c>
      <c r="S430" s="15">
        <f t="shared" si="62"/>
        <v>7.1170000000000044</v>
      </c>
      <c r="T430" s="15">
        <v>79.5</v>
      </c>
      <c r="U430" s="15">
        <v>79.5</v>
      </c>
      <c r="V430" s="15">
        <v>79.5</v>
      </c>
      <c r="W430" s="15">
        <v>79.5</v>
      </c>
      <c r="X430" s="15">
        <v>79.5</v>
      </c>
      <c r="Y430" s="15">
        <v>79.5</v>
      </c>
      <c r="Z430" s="15">
        <v>79.5</v>
      </c>
      <c r="AA430" s="15">
        <v>79.5</v>
      </c>
      <c r="AB430" s="15">
        <v>26.795000000000002</v>
      </c>
      <c r="AC430" s="18">
        <f t="shared" si="63"/>
        <v>3.1012731481481484E-4</v>
      </c>
      <c r="AD430" s="18">
        <f t="shared" si="64"/>
        <v>160.77000000000001</v>
      </c>
      <c r="AE430" s="18">
        <f t="shared" si="65"/>
        <v>3816</v>
      </c>
      <c r="AF430" s="18">
        <f t="shared" si="68"/>
        <v>255064.29492631948</v>
      </c>
      <c r="AG430" s="18">
        <f t="shared" si="68"/>
        <v>1575136.7615162954</v>
      </c>
    </row>
    <row r="431" spans="6:33" x14ac:dyDescent="0.35">
      <c r="F431" s="15">
        <f t="shared" si="61"/>
        <v>6.844827397260274</v>
      </c>
      <c r="G431" s="15">
        <v>2498.3620000000001</v>
      </c>
      <c r="H431" s="15">
        <v>0.95799999999999996</v>
      </c>
      <c r="I431" s="15">
        <v>1.6727462315853425</v>
      </c>
      <c r="J431" s="15">
        <f t="shared" si="60"/>
        <v>0.29539894320175863</v>
      </c>
      <c r="K431" s="15">
        <v>76.742999999999995</v>
      </c>
      <c r="L431" s="15">
        <v>74.977000000000004</v>
      </c>
      <c r="M431" s="15">
        <v>76.097999999999999</v>
      </c>
      <c r="N431" s="15">
        <v>70.805999999999997</v>
      </c>
      <c r="O431" s="15">
        <v>70.853999999999999</v>
      </c>
      <c r="P431" s="15">
        <v>73.335999999999999</v>
      </c>
      <c r="Q431" s="15">
        <v>70.823999999999998</v>
      </c>
      <c r="R431" s="15">
        <v>72.106999999999999</v>
      </c>
      <c r="S431" s="15">
        <f t="shared" si="62"/>
        <v>7.1069999999999993</v>
      </c>
      <c r="T431" s="15">
        <v>79.5</v>
      </c>
      <c r="U431" s="15">
        <v>79.5</v>
      </c>
      <c r="V431" s="15">
        <v>79.5</v>
      </c>
      <c r="W431" s="15">
        <v>79.5</v>
      </c>
      <c r="X431" s="15">
        <v>79.5</v>
      </c>
      <c r="Y431" s="15">
        <v>79.5</v>
      </c>
      <c r="Z431" s="15">
        <v>79.5</v>
      </c>
      <c r="AA431" s="15">
        <v>79.5</v>
      </c>
      <c r="AB431" s="15">
        <v>26.731999999999999</v>
      </c>
      <c r="AC431" s="18">
        <f t="shared" si="63"/>
        <v>3.0939814814814816E-4</v>
      </c>
      <c r="AD431" s="18">
        <f t="shared" si="64"/>
        <v>160.392</v>
      </c>
      <c r="AE431" s="18">
        <f t="shared" si="65"/>
        <v>3816</v>
      </c>
      <c r="AF431" s="18">
        <f t="shared" si="68"/>
        <v>255224.68692631947</v>
      </c>
      <c r="AG431" s="18">
        <f t="shared" si="68"/>
        <v>1578952.7615162954</v>
      </c>
    </row>
    <row r="432" spans="6:33" x14ac:dyDescent="0.35">
      <c r="F432" s="15">
        <f t="shared" si="61"/>
        <v>6.8612657534246582</v>
      </c>
      <c r="G432" s="15">
        <v>2504.3620000000001</v>
      </c>
      <c r="H432" s="15">
        <v>0.95809999999999995</v>
      </c>
      <c r="I432" s="15">
        <v>1.6767634546256835</v>
      </c>
      <c r="J432" s="15">
        <f t="shared" si="60"/>
        <v>0.29558414459064752</v>
      </c>
      <c r="K432" s="15">
        <v>76.725999999999999</v>
      </c>
      <c r="L432" s="15">
        <v>74.962999999999994</v>
      </c>
      <c r="M432" s="15">
        <v>76.082999999999998</v>
      </c>
      <c r="N432" s="15">
        <v>70.796999999999997</v>
      </c>
      <c r="O432" s="15">
        <v>70.846000000000004</v>
      </c>
      <c r="P432" s="15">
        <v>73.325000000000003</v>
      </c>
      <c r="Q432" s="15">
        <v>70.816999999999993</v>
      </c>
      <c r="R432" s="15">
        <v>72.096999999999994</v>
      </c>
      <c r="S432" s="15">
        <f t="shared" si="62"/>
        <v>7.0969999999999942</v>
      </c>
      <c r="T432" s="15">
        <v>79.5</v>
      </c>
      <c r="U432" s="15">
        <v>79.5</v>
      </c>
      <c r="V432" s="15">
        <v>79.5</v>
      </c>
      <c r="W432" s="15">
        <v>79.5</v>
      </c>
      <c r="X432" s="15">
        <v>79.5</v>
      </c>
      <c r="Y432" s="15">
        <v>79.5</v>
      </c>
      <c r="Z432" s="15">
        <v>79.5</v>
      </c>
      <c r="AA432" s="15">
        <v>79.5</v>
      </c>
      <c r="AB432" s="15">
        <v>26.669</v>
      </c>
      <c r="AC432" s="18">
        <f t="shared" si="63"/>
        <v>3.0866898148148149E-4</v>
      </c>
      <c r="AD432" s="18">
        <f t="shared" si="64"/>
        <v>160.01400000000001</v>
      </c>
      <c r="AE432" s="18">
        <f t="shared" si="65"/>
        <v>3816</v>
      </c>
      <c r="AF432" s="18">
        <f t="shared" si="68"/>
        <v>255384.70092631946</v>
      </c>
      <c r="AG432" s="18">
        <f t="shared" si="68"/>
        <v>1582768.7615162954</v>
      </c>
    </row>
    <row r="433" spans="6:33" x14ac:dyDescent="0.35">
      <c r="F433" s="15">
        <f t="shared" si="61"/>
        <v>6.8777041095890414</v>
      </c>
      <c r="G433" s="15">
        <v>2510.3620000000001</v>
      </c>
      <c r="H433" s="15">
        <v>0.95820000000000005</v>
      </c>
      <c r="I433" s="15">
        <v>1.6807806776660243</v>
      </c>
      <c r="J433" s="15">
        <f t="shared" si="60"/>
        <v>0.29576890847953641</v>
      </c>
      <c r="K433" s="15">
        <v>76.709000000000003</v>
      </c>
      <c r="L433" s="15">
        <v>74.95</v>
      </c>
      <c r="M433" s="15">
        <v>76.066999999999993</v>
      </c>
      <c r="N433" s="15">
        <v>70.787000000000006</v>
      </c>
      <c r="O433" s="15">
        <v>70.837000000000003</v>
      </c>
      <c r="P433" s="15">
        <v>73.313000000000002</v>
      </c>
      <c r="Q433" s="15">
        <v>70.808999999999997</v>
      </c>
      <c r="R433" s="15">
        <v>72.087999999999994</v>
      </c>
      <c r="S433" s="15">
        <f t="shared" si="62"/>
        <v>7.0879999999999939</v>
      </c>
      <c r="T433" s="15">
        <v>79.5</v>
      </c>
      <c r="U433" s="15">
        <v>79.5</v>
      </c>
      <c r="V433" s="15">
        <v>79.5</v>
      </c>
      <c r="W433" s="15">
        <v>79.5</v>
      </c>
      <c r="X433" s="15">
        <v>79.5</v>
      </c>
      <c r="Y433" s="15">
        <v>79.5</v>
      </c>
      <c r="Z433" s="15">
        <v>79.5</v>
      </c>
      <c r="AA433" s="15">
        <v>79.5</v>
      </c>
      <c r="AB433" s="15">
        <v>26.606000000000002</v>
      </c>
      <c r="AC433" s="18">
        <f t="shared" si="63"/>
        <v>3.0793981481481482E-4</v>
      </c>
      <c r="AD433" s="18">
        <f t="shared" si="64"/>
        <v>159.636</v>
      </c>
      <c r="AE433" s="18">
        <f t="shared" si="65"/>
        <v>3816</v>
      </c>
      <c r="AF433" s="18">
        <f t="shared" si="68"/>
        <v>255544.33692631946</v>
      </c>
      <c r="AG433" s="18">
        <f t="shared" si="68"/>
        <v>1586584.7615162954</v>
      </c>
    </row>
    <row r="434" spans="6:33" x14ac:dyDescent="0.35">
      <c r="F434" s="15">
        <f t="shared" si="61"/>
        <v>6.8941424657534247</v>
      </c>
      <c r="G434" s="15">
        <v>2516.3620000000001</v>
      </c>
      <c r="H434" s="15">
        <v>0.95830000000000004</v>
      </c>
      <c r="I434" s="15">
        <v>1.6847979007063651</v>
      </c>
      <c r="J434" s="15">
        <f t="shared" si="60"/>
        <v>0.29595324181286975</v>
      </c>
      <c r="K434" s="15">
        <v>76.692999999999998</v>
      </c>
      <c r="L434" s="15">
        <v>74.936999999999998</v>
      </c>
      <c r="M434" s="15">
        <v>76.052000000000007</v>
      </c>
      <c r="N434" s="15">
        <v>70.778000000000006</v>
      </c>
      <c r="O434" s="15">
        <v>70.828999999999994</v>
      </c>
      <c r="P434" s="15">
        <v>73.301000000000002</v>
      </c>
      <c r="Q434" s="15">
        <v>70.801000000000002</v>
      </c>
      <c r="R434" s="15">
        <v>72.078000000000003</v>
      </c>
      <c r="S434" s="15">
        <f t="shared" si="62"/>
        <v>7.078000000000003</v>
      </c>
      <c r="T434" s="15">
        <v>79.5</v>
      </c>
      <c r="U434" s="15">
        <v>79.5</v>
      </c>
      <c r="V434" s="15">
        <v>79.5</v>
      </c>
      <c r="W434" s="15">
        <v>79.5</v>
      </c>
      <c r="X434" s="15">
        <v>79.5</v>
      </c>
      <c r="Y434" s="15">
        <v>79.5</v>
      </c>
      <c r="Z434" s="15">
        <v>79.5</v>
      </c>
      <c r="AA434" s="15">
        <v>79.5</v>
      </c>
      <c r="AB434" s="15">
        <v>26.544</v>
      </c>
      <c r="AC434" s="18">
        <f t="shared" si="63"/>
        <v>3.0722222222222224E-4</v>
      </c>
      <c r="AD434" s="18">
        <f t="shared" si="64"/>
        <v>159.26400000000001</v>
      </c>
      <c r="AE434" s="18">
        <f t="shared" si="65"/>
        <v>3816</v>
      </c>
      <c r="AF434" s="18">
        <f t="shared" si="68"/>
        <v>255703.60092631946</v>
      </c>
      <c r="AG434" s="18">
        <f t="shared" si="68"/>
        <v>1590400.7615162954</v>
      </c>
    </row>
    <row r="435" spans="6:33" x14ac:dyDescent="0.35">
      <c r="F435" s="15">
        <f t="shared" si="61"/>
        <v>6.9105808219178089</v>
      </c>
      <c r="G435" s="15">
        <v>2522.3620000000001</v>
      </c>
      <c r="H435" s="15">
        <v>0.95840000000000003</v>
      </c>
      <c r="I435" s="15">
        <v>1.6888151237467062</v>
      </c>
      <c r="J435" s="15">
        <f t="shared" si="60"/>
        <v>0.29613714459064749</v>
      </c>
      <c r="K435" s="15">
        <v>76.676000000000002</v>
      </c>
      <c r="L435" s="15">
        <v>74.924000000000007</v>
      </c>
      <c r="M435" s="15">
        <v>76.036000000000001</v>
      </c>
      <c r="N435" s="15">
        <v>70.769000000000005</v>
      </c>
      <c r="O435" s="15">
        <v>70.819999999999993</v>
      </c>
      <c r="P435" s="15">
        <v>73.290000000000006</v>
      </c>
      <c r="Q435" s="15">
        <v>70.793999999999997</v>
      </c>
      <c r="R435" s="15">
        <v>72.067999999999998</v>
      </c>
      <c r="S435" s="15">
        <f t="shared" si="62"/>
        <v>7.0679999999999978</v>
      </c>
      <c r="T435" s="15">
        <v>79.5</v>
      </c>
      <c r="U435" s="15">
        <v>79.5</v>
      </c>
      <c r="V435" s="15">
        <v>79.5</v>
      </c>
      <c r="W435" s="15">
        <v>79.5</v>
      </c>
      <c r="X435" s="15">
        <v>79.5</v>
      </c>
      <c r="Y435" s="15">
        <v>79.5</v>
      </c>
      <c r="Z435" s="15">
        <v>79.5</v>
      </c>
      <c r="AA435" s="15">
        <v>79.5</v>
      </c>
      <c r="AB435" s="15">
        <v>26.481999999999999</v>
      </c>
      <c r="AC435" s="18">
        <f t="shared" si="63"/>
        <v>3.0650462962962961E-4</v>
      </c>
      <c r="AD435" s="18">
        <f t="shared" si="64"/>
        <v>158.89199999999997</v>
      </c>
      <c r="AE435" s="18">
        <f t="shared" si="65"/>
        <v>3816</v>
      </c>
      <c r="AF435" s="18">
        <f t="shared" si="68"/>
        <v>255862.49292631945</v>
      </c>
      <c r="AG435" s="18">
        <f t="shared" si="68"/>
        <v>1594216.7615162954</v>
      </c>
    </row>
    <row r="436" spans="6:33" x14ac:dyDescent="0.35">
      <c r="F436" s="15">
        <f t="shared" si="61"/>
        <v>6.9270191780821921</v>
      </c>
      <c r="G436" s="15">
        <v>2528.3620000000001</v>
      </c>
      <c r="H436" s="15">
        <v>0.95850000000000002</v>
      </c>
      <c r="I436" s="15">
        <v>1.692832346787047</v>
      </c>
      <c r="J436" s="15">
        <f t="shared" si="60"/>
        <v>0.2963206168128697</v>
      </c>
      <c r="K436" s="15">
        <v>76.66</v>
      </c>
      <c r="L436" s="15">
        <v>74.912000000000006</v>
      </c>
      <c r="M436" s="15">
        <v>76.021000000000001</v>
      </c>
      <c r="N436" s="15">
        <v>70.760000000000005</v>
      </c>
      <c r="O436" s="15">
        <v>70.811999999999998</v>
      </c>
      <c r="P436" s="15">
        <v>73.278000000000006</v>
      </c>
      <c r="Q436" s="15">
        <v>70.786000000000001</v>
      </c>
      <c r="R436" s="15">
        <v>72.058999999999997</v>
      </c>
      <c r="S436" s="15">
        <f t="shared" si="62"/>
        <v>7.0589999999999975</v>
      </c>
      <c r="T436" s="15">
        <v>79.5</v>
      </c>
      <c r="U436" s="15">
        <v>79.5</v>
      </c>
      <c r="V436" s="15">
        <v>79.5</v>
      </c>
      <c r="W436" s="15">
        <v>79.5</v>
      </c>
      <c r="X436" s="15">
        <v>79.5</v>
      </c>
      <c r="Y436" s="15">
        <v>79.5</v>
      </c>
      <c r="Z436" s="15">
        <v>79.5</v>
      </c>
      <c r="AA436" s="15">
        <v>79.5</v>
      </c>
      <c r="AB436" s="15">
        <v>26.42</v>
      </c>
      <c r="AC436" s="18">
        <f t="shared" si="63"/>
        <v>3.0578703703703703E-4</v>
      </c>
      <c r="AD436" s="18">
        <f t="shared" si="64"/>
        <v>158.52000000000001</v>
      </c>
      <c r="AE436" s="18">
        <f t="shared" si="65"/>
        <v>3816</v>
      </c>
      <c r="AF436" s="18">
        <f t="shared" si="68"/>
        <v>256021.01292631944</v>
      </c>
      <c r="AG436" s="18">
        <f t="shared" si="68"/>
        <v>1598032.7615162954</v>
      </c>
    </row>
    <row r="437" spans="6:33" x14ac:dyDescent="0.35">
      <c r="F437" s="15">
        <f t="shared" si="61"/>
        <v>6.9434575342465754</v>
      </c>
      <c r="G437" s="15">
        <v>2534.3620000000001</v>
      </c>
      <c r="H437" s="15">
        <v>0.95860000000000001</v>
      </c>
      <c r="I437" s="15">
        <v>1.6968495698273878</v>
      </c>
      <c r="J437" s="15">
        <f t="shared" si="60"/>
        <v>0.29650366542398082</v>
      </c>
      <c r="K437" s="15">
        <v>76.643000000000001</v>
      </c>
      <c r="L437" s="15">
        <v>74.899000000000001</v>
      </c>
      <c r="M437" s="15">
        <v>76.006</v>
      </c>
      <c r="N437" s="15">
        <v>70.751000000000005</v>
      </c>
      <c r="O437" s="15">
        <v>70.804000000000002</v>
      </c>
      <c r="P437" s="15">
        <v>73.266999999999996</v>
      </c>
      <c r="Q437" s="15">
        <v>70.778999999999996</v>
      </c>
      <c r="R437" s="15">
        <v>72.049000000000007</v>
      </c>
      <c r="S437" s="15">
        <f t="shared" si="62"/>
        <v>7.0490000000000066</v>
      </c>
      <c r="T437" s="15">
        <v>79.5</v>
      </c>
      <c r="U437" s="15">
        <v>79.5</v>
      </c>
      <c r="V437" s="15">
        <v>79.5</v>
      </c>
      <c r="W437" s="15">
        <v>79.5</v>
      </c>
      <c r="X437" s="15">
        <v>79.5</v>
      </c>
      <c r="Y437" s="15">
        <v>79.5</v>
      </c>
      <c r="Z437" s="15">
        <v>79.5</v>
      </c>
      <c r="AA437" s="15">
        <v>79.5</v>
      </c>
      <c r="AB437" s="15">
        <v>26.359000000000002</v>
      </c>
      <c r="AC437" s="18">
        <f t="shared" si="63"/>
        <v>3.0508101851851855E-4</v>
      </c>
      <c r="AD437" s="18">
        <f t="shared" si="64"/>
        <v>158.15400000000002</v>
      </c>
      <c r="AE437" s="18">
        <f t="shared" si="65"/>
        <v>3816</v>
      </c>
      <c r="AF437" s="18">
        <f t="shared" si="68"/>
        <v>256179.16692631945</v>
      </c>
      <c r="AG437" s="18">
        <f t="shared" si="68"/>
        <v>1601848.7615162954</v>
      </c>
    </row>
    <row r="438" spans="6:33" x14ac:dyDescent="0.35">
      <c r="F438" s="15">
        <f t="shared" si="61"/>
        <v>6.9598958904109587</v>
      </c>
      <c r="G438" s="15">
        <v>2540.3620000000001</v>
      </c>
      <c r="H438" s="15">
        <v>0.9587</v>
      </c>
      <c r="I438" s="15">
        <v>1.7008667928677286</v>
      </c>
      <c r="J438" s="15">
        <f t="shared" si="60"/>
        <v>0.29668628347953641</v>
      </c>
      <c r="K438" s="15">
        <v>76.626999999999995</v>
      </c>
      <c r="L438" s="15">
        <v>74.885999999999996</v>
      </c>
      <c r="M438" s="15">
        <v>75.991</v>
      </c>
      <c r="N438" s="15">
        <v>70.742000000000004</v>
      </c>
      <c r="O438" s="15">
        <v>70.796000000000006</v>
      </c>
      <c r="P438" s="15">
        <v>73.256</v>
      </c>
      <c r="Q438" s="15">
        <v>70.771000000000001</v>
      </c>
      <c r="R438" s="15">
        <v>72.040000000000006</v>
      </c>
      <c r="S438" s="15">
        <f t="shared" si="62"/>
        <v>7.0400000000000063</v>
      </c>
      <c r="T438" s="15">
        <v>79.5</v>
      </c>
      <c r="U438" s="15">
        <v>79.5</v>
      </c>
      <c r="V438" s="15">
        <v>79.5</v>
      </c>
      <c r="W438" s="15">
        <v>79.5</v>
      </c>
      <c r="X438" s="15">
        <v>79.5</v>
      </c>
      <c r="Y438" s="15">
        <v>79.5</v>
      </c>
      <c r="Z438" s="15">
        <v>79.5</v>
      </c>
      <c r="AA438" s="15">
        <v>79.5</v>
      </c>
      <c r="AB438" s="15">
        <v>26.297000000000001</v>
      </c>
      <c r="AC438" s="18">
        <f t="shared" si="63"/>
        <v>3.0436342592592592E-4</v>
      </c>
      <c r="AD438" s="18">
        <f t="shared" si="64"/>
        <v>157.78199999999998</v>
      </c>
      <c r="AE438" s="18">
        <f t="shared" si="65"/>
        <v>3816</v>
      </c>
      <c r="AF438" s="18">
        <f t="shared" si="68"/>
        <v>256336.94892631946</v>
      </c>
      <c r="AG438" s="18">
        <f t="shared" si="68"/>
        <v>1605664.7615162954</v>
      </c>
    </row>
    <row r="439" spans="6:33" x14ac:dyDescent="0.35">
      <c r="F439" s="15">
        <f t="shared" si="61"/>
        <v>6.9763342465753428</v>
      </c>
      <c r="G439" s="15">
        <v>2546.3620000000001</v>
      </c>
      <c r="H439" s="15">
        <v>0.9587</v>
      </c>
      <c r="I439" s="15">
        <v>1.7048840159080694</v>
      </c>
      <c r="J439" s="15">
        <f t="shared" si="60"/>
        <v>0.29686848486842526</v>
      </c>
      <c r="K439" s="15">
        <v>76.611000000000004</v>
      </c>
      <c r="L439" s="15">
        <v>74.873000000000005</v>
      </c>
      <c r="M439" s="15">
        <v>75.974999999999994</v>
      </c>
      <c r="N439" s="15">
        <v>70.733000000000004</v>
      </c>
      <c r="O439" s="15">
        <v>70.787000000000006</v>
      </c>
      <c r="P439" s="15">
        <v>73.244</v>
      </c>
      <c r="Q439" s="15">
        <v>70.763000000000005</v>
      </c>
      <c r="R439" s="15">
        <v>72.03</v>
      </c>
      <c r="S439" s="15">
        <f t="shared" si="62"/>
        <v>7.0300000000000011</v>
      </c>
      <c r="T439" s="15">
        <v>79.5</v>
      </c>
      <c r="U439" s="15">
        <v>79.5</v>
      </c>
      <c r="V439" s="15">
        <v>79.5</v>
      </c>
      <c r="W439" s="15">
        <v>79.5</v>
      </c>
      <c r="X439" s="15">
        <v>79.5</v>
      </c>
      <c r="Y439" s="15">
        <v>79.5</v>
      </c>
      <c r="Z439" s="15">
        <v>79.5</v>
      </c>
      <c r="AA439" s="15">
        <v>79.5</v>
      </c>
      <c r="AB439" s="15">
        <v>26.236999999999998</v>
      </c>
      <c r="AC439" s="18">
        <f t="shared" si="63"/>
        <v>3.0366898148148148E-4</v>
      </c>
      <c r="AD439" s="18">
        <f t="shared" si="64"/>
        <v>157.422</v>
      </c>
      <c r="AE439" s="18">
        <f t="shared" si="65"/>
        <v>3816</v>
      </c>
      <c r="AF439" s="18">
        <f t="shared" si="68"/>
        <v>256494.37092631945</v>
      </c>
      <c r="AG439" s="18">
        <f t="shared" si="68"/>
        <v>1609480.7615162954</v>
      </c>
    </row>
    <row r="440" spans="6:33" x14ac:dyDescent="0.35">
      <c r="F440" s="15">
        <f t="shared" si="61"/>
        <v>6.9927726027397261</v>
      </c>
      <c r="G440" s="15">
        <v>2552.3620000000001</v>
      </c>
      <c r="H440" s="15">
        <v>0.95879999999999999</v>
      </c>
      <c r="I440" s="15">
        <v>1.7089012389484102</v>
      </c>
      <c r="J440" s="15">
        <f t="shared" si="60"/>
        <v>0.2970502626462031</v>
      </c>
      <c r="K440" s="15">
        <v>76.594999999999999</v>
      </c>
      <c r="L440" s="15">
        <v>74.861000000000004</v>
      </c>
      <c r="M440" s="15">
        <v>75.959999999999994</v>
      </c>
      <c r="N440" s="15">
        <v>70.724000000000004</v>
      </c>
      <c r="O440" s="15">
        <v>70.778999999999996</v>
      </c>
      <c r="P440" s="15">
        <v>73.233000000000004</v>
      </c>
      <c r="Q440" s="15">
        <v>70.756</v>
      </c>
      <c r="R440" s="15">
        <v>72.021000000000001</v>
      </c>
      <c r="S440" s="15">
        <f t="shared" si="62"/>
        <v>7.0210000000000008</v>
      </c>
      <c r="T440" s="15">
        <v>79.5</v>
      </c>
      <c r="U440" s="15">
        <v>79.5</v>
      </c>
      <c r="V440" s="15">
        <v>79.5</v>
      </c>
      <c r="W440" s="15">
        <v>79.5</v>
      </c>
      <c r="X440" s="15">
        <v>79.5</v>
      </c>
      <c r="Y440" s="15">
        <v>79.5</v>
      </c>
      <c r="Z440" s="15">
        <v>79.5</v>
      </c>
      <c r="AA440" s="15">
        <v>79.5</v>
      </c>
      <c r="AB440" s="15">
        <v>26.175999999999998</v>
      </c>
      <c r="AC440" s="18">
        <f t="shared" si="63"/>
        <v>3.0296296296296294E-4</v>
      </c>
      <c r="AD440" s="18">
        <f t="shared" si="64"/>
        <v>157.05599999999998</v>
      </c>
      <c r="AE440" s="18">
        <f t="shared" si="65"/>
        <v>3816</v>
      </c>
      <c r="AF440" s="18">
        <f t="shared" ref="AF440:AG455" si="69">+AF439+AD440</f>
        <v>256651.42692631946</v>
      </c>
      <c r="AG440" s="18">
        <f t="shared" si="69"/>
        <v>1613296.7615162954</v>
      </c>
    </row>
    <row r="441" spans="6:33" x14ac:dyDescent="0.35">
      <c r="F441" s="15">
        <f t="shared" si="61"/>
        <v>7.0092109589041094</v>
      </c>
      <c r="G441" s="15">
        <v>2558.3620000000001</v>
      </c>
      <c r="H441" s="15">
        <v>0.95889999999999997</v>
      </c>
      <c r="I441" s="15">
        <v>1.712918461988751</v>
      </c>
      <c r="J441" s="15">
        <f t="shared" si="60"/>
        <v>0.29723162375731416</v>
      </c>
      <c r="K441" s="15">
        <v>76.578000000000003</v>
      </c>
      <c r="L441" s="15">
        <v>74.847999999999999</v>
      </c>
      <c r="M441" s="15">
        <v>75.944999999999993</v>
      </c>
      <c r="N441" s="15">
        <v>70.715000000000003</v>
      </c>
      <c r="O441" s="15">
        <v>70.771000000000001</v>
      </c>
      <c r="P441" s="15">
        <v>73.221999999999994</v>
      </c>
      <c r="Q441" s="15">
        <v>70.748999999999995</v>
      </c>
      <c r="R441" s="15">
        <v>72.010999999999996</v>
      </c>
      <c r="S441" s="15">
        <f t="shared" si="62"/>
        <v>7.0109999999999957</v>
      </c>
      <c r="T441" s="15">
        <v>79.5</v>
      </c>
      <c r="U441" s="15">
        <v>79.5</v>
      </c>
      <c r="V441" s="15">
        <v>79.5</v>
      </c>
      <c r="W441" s="15">
        <v>79.5</v>
      </c>
      <c r="X441" s="15">
        <v>79.5</v>
      </c>
      <c r="Y441" s="15">
        <v>79.5</v>
      </c>
      <c r="Z441" s="15">
        <v>79.5</v>
      </c>
      <c r="AA441" s="15">
        <v>79.5</v>
      </c>
      <c r="AB441" s="15">
        <v>26.116</v>
      </c>
      <c r="AC441" s="18">
        <f t="shared" si="63"/>
        <v>3.022685185185185E-4</v>
      </c>
      <c r="AD441" s="18">
        <f t="shared" si="64"/>
        <v>156.69599999999997</v>
      </c>
      <c r="AE441" s="18">
        <f t="shared" si="65"/>
        <v>3816</v>
      </c>
      <c r="AF441" s="18">
        <f t="shared" si="69"/>
        <v>256808.12292631945</v>
      </c>
      <c r="AG441" s="18">
        <f t="shared" si="69"/>
        <v>1617112.7615162954</v>
      </c>
    </row>
    <row r="442" spans="6:33" x14ac:dyDescent="0.35">
      <c r="F442" s="15">
        <f t="shared" si="61"/>
        <v>7.0256493150684936</v>
      </c>
      <c r="G442" s="15">
        <v>2564.3620000000001</v>
      </c>
      <c r="H442" s="15">
        <v>0.95899999999999996</v>
      </c>
      <c r="I442" s="15">
        <v>1.716935685029092</v>
      </c>
      <c r="J442" s="15">
        <f t="shared" si="60"/>
        <v>0.29741256820175865</v>
      </c>
      <c r="K442" s="15">
        <v>76.561999999999998</v>
      </c>
      <c r="L442" s="15">
        <v>74.835999999999999</v>
      </c>
      <c r="M442" s="15">
        <v>75.930000000000007</v>
      </c>
      <c r="N442" s="15">
        <v>70.706999999999994</v>
      </c>
      <c r="O442" s="15">
        <v>70.763000000000005</v>
      </c>
      <c r="P442" s="15">
        <v>73.210999999999999</v>
      </c>
      <c r="Q442" s="15">
        <v>70.741</v>
      </c>
      <c r="R442" s="15">
        <v>72.001999999999995</v>
      </c>
      <c r="S442" s="15">
        <f t="shared" si="62"/>
        <v>7.0019999999999953</v>
      </c>
      <c r="T442" s="15">
        <v>79.5</v>
      </c>
      <c r="U442" s="15">
        <v>79.5</v>
      </c>
      <c r="V442" s="15">
        <v>79.5</v>
      </c>
      <c r="W442" s="15">
        <v>79.5</v>
      </c>
      <c r="X442" s="15">
        <v>79.5</v>
      </c>
      <c r="Y442" s="15">
        <v>79.5</v>
      </c>
      <c r="Z442" s="15">
        <v>79.5</v>
      </c>
      <c r="AA442" s="15">
        <v>79.5</v>
      </c>
      <c r="AB442" s="15">
        <v>26.056000000000001</v>
      </c>
      <c r="AC442" s="18">
        <f t="shared" si="63"/>
        <v>3.0157407407407406E-4</v>
      </c>
      <c r="AD442" s="18">
        <f t="shared" si="64"/>
        <v>156.33599999999998</v>
      </c>
      <c r="AE442" s="18">
        <f t="shared" si="65"/>
        <v>3816</v>
      </c>
      <c r="AF442" s="18">
        <f t="shared" si="69"/>
        <v>256964.45892631946</v>
      </c>
      <c r="AG442" s="18">
        <f t="shared" si="69"/>
        <v>1620928.7615162954</v>
      </c>
    </row>
    <row r="443" spans="6:33" x14ac:dyDescent="0.35">
      <c r="F443" s="15">
        <f t="shared" si="61"/>
        <v>7.0420876712328768</v>
      </c>
      <c r="G443" s="15">
        <v>2570.3620000000001</v>
      </c>
      <c r="H443" s="15">
        <v>0.95909999999999995</v>
      </c>
      <c r="I443" s="15">
        <v>1.7209529080694328</v>
      </c>
      <c r="J443" s="15">
        <f t="shared" si="60"/>
        <v>0.29759309597953643</v>
      </c>
      <c r="K443" s="15">
        <v>76.546000000000006</v>
      </c>
      <c r="L443" s="15">
        <v>74.822999999999993</v>
      </c>
      <c r="M443" s="15">
        <v>75.915999999999997</v>
      </c>
      <c r="N443" s="15">
        <v>70.697999999999993</v>
      </c>
      <c r="O443" s="15">
        <v>70.754999999999995</v>
      </c>
      <c r="P443" s="15">
        <v>73.198999999999998</v>
      </c>
      <c r="Q443" s="15">
        <v>70.733999999999995</v>
      </c>
      <c r="R443" s="15">
        <v>71.992999999999995</v>
      </c>
      <c r="S443" s="15">
        <f t="shared" si="62"/>
        <v>6.992999999999995</v>
      </c>
      <c r="T443" s="15">
        <v>79.5</v>
      </c>
      <c r="U443" s="15">
        <v>79.5</v>
      </c>
      <c r="V443" s="15">
        <v>79.5</v>
      </c>
      <c r="W443" s="15">
        <v>79.5</v>
      </c>
      <c r="X443" s="15">
        <v>79.5</v>
      </c>
      <c r="Y443" s="15">
        <v>79.5</v>
      </c>
      <c r="Z443" s="15">
        <v>79.5</v>
      </c>
      <c r="AA443" s="15">
        <v>79.5</v>
      </c>
      <c r="AB443" s="15">
        <v>25.995999999999999</v>
      </c>
      <c r="AC443" s="18">
        <f t="shared" si="63"/>
        <v>3.0087962962962962E-4</v>
      </c>
      <c r="AD443" s="18">
        <f t="shared" si="64"/>
        <v>155.976</v>
      </c>
      <c r="AE443" s="18">
        <f t="shared" si="65"/>
        <v>3816</v>
      </c>
      <c r="AF443" s="18">
        <f t="shared" si="69"/>
        <v>257120.43492631946</v>
      </c>
      <c r="AG443" s="18">
        <f t="shared" si="69"/>
        <v>1624744.7615162954</v>
      </c>
    </row>
    <row r="444" spans="6:33" x14ac:dyDescent="0.35">
      <c r="F444" s="15">
        <f t="shared" si="61"/>
        <v>7.0585260273972601</v>
      </c>
      <c r="G444" s="15">
        <v>2576.3620000000001</v>
      </c>
      <c r="H444" s="15">
        <v>0.95920000000000005</v>
      </c>
      <c r="I444" s="15">
        <v>1.7249701311097736</v>
      </c>
      <c r="J444" s="15">
        <f t="shared" si="60"/>
        <v>0.29777321403509199</v>
      </c>
      <c r="K444" s="15">
        <v>76.53</v>
      </c>
      <c r="L444" s="15">
        <v>74.811000000000007</v>
      </c>
      <c r="M444" s="15">
        <v>75.900999999999996</v>
      </c>
      <c r="N444" s="15">
        <v>70.688999999999993</v>
      </c>
      <c r="O444" s="15">
        <v>70.747</v>
      </c>
      <c r="P444" s="15">
        <v>73.188000000000002</v>
      </c>
      <c r="Q444" s="15">
        <v>70.725999999999999</v>
      </c>
      <c r="R444" s="15">
        <v>71.983000000000004</v>
      </c>
      <c r="S444" s="15">
        <f t="shared" si="62"/>
        <v>6.9830000000000041</v>
      </c>
      <c r="T444" s="15">
        <v>79.5</v>
      </c>
      <c r="U444" s="15">
        <v>79.5</v>
      </c>
      <c r="V444" s="15">
        <v>79.5</v>
      </c>
      <c r="W444" s="15">
        <v>79.5</v>
      </c>
      <c r="X444" s="15">
        <v>79.5</v>
      </c>
      <c r="Y444" s="15">
        <v>79.5</v>
      </c>
      <c r="Z444" s="15">
        <v>79.5</v>
      </c>
      <c r="AA444" s="15">
        <v>79.5</v>
      </c>
      <c r="AB444" s="15">
        <v>25.937000000000001</v>
      </c>
      <c r="AC444" s="18">
        <f t="shared" si="63"/>
        <v>3.0019675925925928E-4</v>
      </c>
      <c r="AD444" s="18">
        <f t="shared" si="64"/>
        <v>155.62200000000001</v>
      </c>
      <c r="AE444" s="18">
        <f t="shared" si="65"/>
        <v>3816</v>
      </c>
      <c r="AF444" s="18">
        <f t="shared" si="69"/>
        <v>257276.05692631946</v>
      </c>
      <c r="AG444" s="18">
        <f t="shared" si="69"/>
        <v>1628560.7615162954</v>
      </c>
    </row>
    <row r="445" spans="6:33" x14ac:dyDescent="0.35">
      <c r="F445" s="15">
        <f t="shared" si="61"/>
        <v>7.0749643835616443</v>
      </c>
      <c r="G445" s="15">
        <v>2582.3620000000001</v>
      </c>
      <c r="H445" s="15">
        <v>0.95930000000000004</v>
      </c>
      <c r="I445" s="15">
        <v>1.7289873541501146</v>
      </c>
      <c r="J445" s="15">
        <f t="shared" si="60"/>
        <v>0.2979529223684253</v>
      </c>
      <c r="K445" s="15">
        <v>76.515000000000001</v>
      </c>
      <c r="L445" s="15">
        <v>74.798000000000002</v>
      </c>
      <c r="M445" s="15">
        <v>75.885999999999996</v>
      </c>
      <c r="N445" s="15">
        <v>70.680000000000007</v>
      </c>
      <c r="O445" s="15">
        <v>70.739000000000004</v>
      </c>
      <c r="P445" s="15">
        <v>73.177000000000007</v>
      </c>
      <c r="Q445" s="15">
        <v>70.718999999999994</v>
      </c>
      <c r="R445" s="15">
        <v>71.974000000000004</v>
      </c>
      <c r="S445" s="15">
        <f t="shared" si="62"/>
        <v>6.9740000000000038</v>
      </c>
      <c r="T445" s="15">
        <v>79.5</v>
      </c>
      <c r="U445" s="15">
        <v>79.5</v>
      </c>
      <c r="V445" s="15">
        <v>79.5</v>
      </c>
      <c r="W445" s="15">
        <v>79.5</v>
      </c>
      <c r="X445" s="15">
        <v>79.5</v>
      </c>
      <c r="Y445" s="15">
        <v>79.5</v>
      </c>
      <c r="Z445" s="15">
        <v>79.5</v>
      </c>
      <c r="AA445" s="15">
        <v>79.5</v>
      </c>
      <c r="AB445" s="15">
        <v>25.878</v>
      </c>
      <c r="AC445" s="18">
        <f t="shared" si="63"/>
        <v>2.9951388888888888E-4</v>
      </c>
      <c r="AD445" s="18">
        <f t="shared" si="64"/>
        <v>155.268</v>
      </c>
      <c r="AE445" s="18">
        <f t="shared" si="65"/>
        <v>3816</v>
      </c>
      <c r="AF445" s="18">
        <f t="shared" si="69"/>
        <v>257431.32492631947</v>
      </c>
      <c r="AG445" s="18">
        <f t="shared" si="69"/>
        <v>1632376.7615162954</v>
      </c>
    </row>
    <row r="446" spans="6:33" x14ac:dyDescent="0.35">
      <c r="F446" s="15">
        <f t="shared" si="61"/>
        <v>7.0914027397260275</v>
      </c>
      <c r="G446" s="15">
        <v>2588.3620000000001</v>
      </c>
      <c r="H446" s="15">
        <v>0.95940000000000003</v>
      </c>
      <c r="I446" s="15">
        <v>1.7330045771904554</v>
      </c>
      <c r="J446" s="15">
        <f t="shared" si="60"/>
        <v>0.2981322209795364</v>
      </c>
      <c r="K446" s="15">
        <v>76.498999999999995</v>
      </c>
      <c r="L446" s="15">
        <v>74.786000000000001</v>
      </c>
      <c r="M446" s="15">
        <v>75.870999999999995</v>
      </c>
      <c r="N446" s="15">
        <v>70.671999999999997</v>
      </c>
      <c r="O446" s="15">
        <v>70.730999999999995</v>
      </c>
      <c r="P446" s="15">
        <v>73.165999999999997</v>
      </c>
      <c r="Q446" s="15">
        <v>70.712000000000003</v>
      </c>
      <c r="R446" s="15">
        <v>71.965000000000003</v>
      </c>
      <c r="S446" s="15">
        <f t="shared" si="62"/>
        <v>6.9650000000000034</v>
      </c>
      <c r="T446" s="15">
        <v>79.5</v>
      </c>
      <c r="U446" s="15">
        <v>79.5</v>
      </c>
      <c r="V446" s="15">
        <v>79.5</v>
      </c>
      <c r="W446" s="15">
        <v>79.5</v>
      </c>
      <c r="X446" s="15">
        <v>79.5</v>
      </c>
      <c r="Y446" s="15">
        <v>79.5</v>
      </c>
      <c r="Z446" s="15">
        <v>79.5</v>
      </c>
      <c r="AA446" s="15">
        <v>79.5</v>
      </c>
      <c r="AB446" s="15">
        <v>25.818999999999999</v>
      </c>
      <c r="AC446" s="18">
        <f t="shared" si="63"/>
        <v>2.9883101851851853E-4</v>
      </c>
      <c r="AD446" s="18">
        <f t="shared" si="64"/>
        <v>154.91399999999999</v>
      </c>
      <c r="AE446" s="18">
        <f t="shared" si="65"/>
        <v>3816</v>
      </c>
      <c r="AF446" s="18">
        <f t="shared" si="69"/>
        <v>257586.23892631946</v>
      </c>
      <c r="AG446" s="18">
        <f t="shared" si="69"/>
        <v>1636192.7615162954</v>
      </c>
    </row>
    <row r="447" spans="6:33" x14ac:dyDescent="0.35">
      <c r="F447" s="15">
        <f t="shared" si="61"/>
        <v>7.1078410958904108</v>
      </c>
      <c r="G447" s="15">
        <v>2594.3620000000001</v>
      </c>
      <c r="H447" s="15">
        <v>0.95950000000000002</v>
      </c>
      <c r="I447" s="15">
        <v>1.7370218002307962</v>
      </c>
      <c r="J447" s="15">
        <f t="shared" si="60"/>
        <v>0.29831110986842529</v>
      </c>
      <c r="K447" s="15">
        <v>76.483999999999995</v>
      </c>
      <c r="L447" s="15">
        <v>74.774000000000001</v>
      </c>
      <c r="M447" s="15">
        <v>75.856999999999999</v>
      </c>
      <c r="N447" s="15">
        <v>70.662999999999997</v>
      </c>
      <c r="O447" s="15">
        <v>70.721999999999994</v>
      </c>
      <c r="P447" s="15">
        <v>73.156000000000006</v>
      </c>
      <c r="Q447" s="15">
        <v>70.704999999999998</v>
      </c>
      <c r="R447" s="15">
        <v>71.954999999999998</v>
      </c>
      <c r="S447" s="15">
        <f t="shared" si="62"/>
        <v>6.9549999999999983</v>
      </c>
      <c r="T447" s="15">
        <v>79.5</v>
      </c>
      <c r="U447" s="15">
        <v>79.5</v>
      </c>
      <c r="V447" s="15">
        <v>79.5</v>
      </c>
      <c r="W447" s="15">
        <v>79.5</v>
      </c>
      <c r="X447" s="15">
        <v>79.5</v>
      </c>
      <c r="Y447" s="15">
        <v>79.5</v>
      </c>
      <c r="Z447" s="15">
        <v>79.5</v>
      </c>
      <c r="AA447" s="15">
        <v>79.5</v>
      </c>
      <c r="AB447" s="15">
        <v>25.76</v>
      </c>
      <c r="AC447" s="18">
        <f t="shared" si="63"/>
        <v>2.9814814814814819E-4</v>
      </c>
      <c r="AD447" s="18">
        <f t="shared" si="64"/>
        <v>154.56000000000003</v>
      </c>
      <c r="AE447" s="18">
        <f t="shared" si="65"/>
        <v>3816</v>
      </c>
      <c r="AF447" s="18">
        <f t="shared" si="69"/>
        <v>257740.79892631946</v>
      </c>
      <c r="AG447" s="18">
        <f t="shared" si="69"/>
        <v>1640008.7615162954</v>
      </c>
    </row>
    <row r="448" spans="6:33" x14ac:dyDescent="0.35">
      <c r="F448" s="15">
        <f t="shared" si="61"/>
        <v>7.124279452054795</v>
      </c>
      <c r="G448" s="15">
        <v>2600.3620000000001</v>
      </c>
      <c r="H448" s="15">
        <v>0.95960000000000001</v>
      </c>
      <c r="I448" s="15">
        <v>1.7410390232711372</v>
      </c>
      <c r="J448" s="15">
        <f t="shared" si="60"/>
        <v>0.29848959597953639</v>
      </c>
      <c r="K448" s="15">
        <v>76.468000000000004</v>
      </c>
      <c r="L448" s="15">
        <v>74.762</v>
      </c>
      <c r="M448" s="15">
        <v>75.841999999999999</v>
      </c>
      <c r="N448" s="15">
        <v>70.655000000000001</v>
      </c>
      <c r="O448" s="15">
        <v>70.715000000000003</v>
      </c>
      <c r="P448" s="15">
        <v>73.144000000000005</v>
      </c>
      <c r="Q448" s="15">
        <v>70.697000000000003</v>
      </c>
      <c r="R448" s="15">
        <v>71.947000000000003</v>
      </c>
      <c r="S448" s="15">
        <f t="shared" si="62"/>
        <v>6.9470000000000027</v>
      </c>
      <c r="T448" s="15">
        <v>79.5</v>
      </c>
      <c r="U448" s="15">
        <v>79.5</v>
      </c>
      <c r="V448" s="15">
        <v>79.5</v>
      </c>
      <c r="W448" s="15">
        <v>79.5</v>
      </c>
      <c r="X448" s="15">
        <v>79.5</v>
      </c>
      <c r="Y448" s="15">
        <v>79.5</v>
      </c>
      <c r="Z448" s="15">
        <v>79.5</v>
      </c>
      <c r="AA448" s="15">
        <v>79.5</v>
      </c>
      <c r="AB448" s="15">
        <v>25.702000000000002</v>
      </c>
      <c r="AC448" s="18">
        <f t="shared" si="63"/>
        <v>2.9747685185185188E-4</v>
      </c>
      <c r="AD448" s="18">
        <f t="shared" si="64"/>
        <v>154.21200000000002</v>
      </c>
      <c r="AE448" s="18">
        <f t="shared" si="65"/>
        <v>3816</v>
      </c>
      <c r="AF448" s="18">
        <f t="shared" si="69"/>
        <v>257895.01092631946</v>
      </c>
      <c r="AG448" s="18">
        <f t="shared" si="69"/>
        <v>1643824.7615162954</v>
      </c>
    </row>
    <row r="449" spans="6:33" x14ac:dyDescent="0.35">
      <c r="F449" s="15">
        <f t="shared" si="61"/>
        <v>7.1407178082191782</v>
      </c>
      <c r="G449" s="15">
        <v>2606.3620000000001</v>
      </c>
      <c r="H449" s="15">
        <v>0.9597</v>
      </c>
      <c r="I449" s="15">
        <v>1.745056246311478</v>
      </c>
      <c r="J449" s="15">
        <f t="shared" si="60"/>
        <v>0.29866767931286975</v>
      </c>
      <c r="K449" s="15">
        <v>76.453000000000003</v>
      </c>
      <c r="L449" s="15">
        <v>74.75</v>
      </c>
      <c r="M449" s="15">
        <v>75.828000000000003</v>
      </c>
      <c r="N449" s="15">
        <v>70.646000000000001</v>
      </c>
      <c r="O449" s="15">
        <v>70.706999999999994</v>
      </c>
      <c r="P449" s="15">
        <v>73.134</v>
      </c>
      <c r="Q449" s="15">
        <v>70.69</v>
      </c>
      <c r="R449" s="15">
        <v>71.936999999999998</v>
      </c>
      <c r="S449" s="15">
        <f t="shared" si="62"/>
        <v>6.9369999999999976</v>
      </c>
      <c r="T449" s="15">
        <v>79.5</v>
      </c>
      <c r="U449" s="15">
        <v>79.5</v>
      </c>
      <c r="V449" s="15">
        <v>79.5</v>
      </c>
      <c r="W449" s="15">
        <v>79.5</v>
      </c>
      <c r="X449" s="15">
        <v>79.5</v>
      </c>
      <c r="Y449" s="15">
        <v>79.5</v>
      </c>
      <c r="Z449" s="15">
        <v>79.5</v>
      </c>
      <c r="AA449" s="15">
        <v>79.5</v>
      </c>
      <c r="AB449" s="15">
        <v>25.643999999999998</v>
      </c>
      <c r="AC449" s="18">
        <f t="shared" si="63"/>
        <v>2.9680555555555553E-4</v>
      </c>
      <c r="AD449" s="18">
        <f t="shared" si="64"/>
        <v>153.86399999999998</v>
      </c>
      <c r="AE449" s="18">
        <f t="shared" si="65"/>
        <v>3816</v>
      </c>
      <c r="AF449" s="18">
        <f t="shared" si="69"/>
        <v>258048.87492631946</v>
      </c>
      <c r="AG449" s="18">
        <f t="shared" si="69"/>
        <v>1647640.7615162954</v>
      </c>
    </row>
    <row r="450" spans="6:33" x14ac:dyDescent="0.35">
      <c r="F450" s="15">
        <f t="shared" si="61"/>
        <v>7.1571561643835615</v>
      </c>
      <c r="G450" s="15">
        <v>2612.3620000000001</v>
      </c>
      <c r="H450" s="15">
        <v>0.95979999999999999</v>
      </c>
      <c r="I450" s="15">
        <v>1.7490734693518188</v>
      </c>
      <c r="J450" s="15">
        <f t="shared" si="60"/>
        <v>0.29884536681286972</v>
      </c>
      <c r="K450" s="15">
        <v>76.436000000000007</v>
      </c>
      <c r="L450" s="15">
        <v>74.736999999999995</v>
      </c>
      <c r="M450" s="15">
        <v>75.813000000000002</v>
      </c>
      <c r="N450" s="15">
        <v>70.637</v>
      </c>
      <c r="O450" s="15">
        <v>70.698999999999998</v>
      </c>
      <c r="P450" s="15">
        <v>73.123000000000005</v>
      </c>
      <c r="Q450" s="15">
        <v>70.683000000000007</v>
      </c>
      <c r="R450" s="15">
        <v>71.929000000000002</v>
      </c>
      <c r="S450" s="15">
        <f t="shared" si="62"/>
        <v>6.929000000000002</v>
      </c>
      <c r="T450" s="15">
        <v>79.5</v>
      </c>
      <c r="U450" s="15">
        <v>79.5</v>
      </c>
      <c r="V450" s="15">
        <v>79.5</v>
      </c>
      <c r="W450" s="15">
        <v>79.5</v>
      </c>
      <c r="X450" s="15">
        <v>79.5</v>
      </c>
      <c r="Y450" s="15">
        <v>79.5</v>
      </c>
      <c r="Z450" s="15">
        <v>79.5</v>
      </c>
      <c r="AA450" s="15">
        <v>79.5</v>
      </c>
      <c r="AB450" s="15">
        <v>25.587</v>
      </c>
      <c r="AC450" s="18">
        <f t="shared" si="63"/>
        <v>2.9614583333333332E-4</v>
      </c>
      <c r="AD450" s="18">
        <f t="shared" si="64"/>
        <v>153.52199999999999</v>
      </c>
      <c r="AE450" s="18">
        <f t="shared" si="65"/>
        <v>3816</v>
      </c>
      <c r="AF450" s="18">
        <f t="shared" si="69"/>
        <v>258202.39692631946</v>
      </c>
      <c r="AG450" s="18">
        <f t="shared" si="69"/>
        <v>1651456.7615162954</v>
      </c>
    </row>
    <row r="451" spans="6:33" x14ac:dyDescent="0.35">
      <c r="F451" s="15">
        <f t="shared" si="61"/>
        <v>7.1735945205479457</v>
      </c>
      <c r="G451" s="15">
        <v>2618.3620000000001</v>
      </c>
      <c r="H451" s="15">
        <v>0.95989999999999998</v>
      </c>
      <c r="I451" s="15">
        <v>1.7530906923921596</v>
      </c>
      <c r="J451" s="15">
        <f t="shared" si="60"/>
        <v>0.29902265153509194</v>
      </c>
      <c r="K451" s="15">
        <v>76.421000000000006</v>
      </c>
      <c r="L451" s="15">
        <v>74.724999999999994</v>
      </c>
      <c r="M451" s="15">
        <v>75.799000000000007</v>
      </c>
      <c r="N451" s="15">
        <v>70.629000000000005</v>
      </c>
      <c r="O451" s="15">
        <v>70.691999999999993</v>
      </c>
      <c r="P451" s="15">
        <v>73.111999999999995</v>
      </c>
      <c r="Q451" s="15">
        <v>70.676000000000002</v>
      </c>
      <c r="R451" s="15">
        <v>71.92</v>
      </c>
      <c r="S451" s="15">
        <f t="shared" si="62"/>
        <v>6.9200000000000017</v>
      </c>
      <c r="T451" s="15">
        <v>79.5</v>
      </c>
      <c r="U451" s="15">
        <v>79.5</v>
      </c>
      <c r="V451" s="15">
        <v>79.5</v>
      </c>
      <c r="W451" s="15">
        <v>79.5</v>
      </c>
      <c r="X451" s="15">
        <v>79.5</v>
      </c>
      <c r="Y451" s="15">
        <v>79.5</v>
      </c>
      <c r="Z451" s="15">
        <v>79.5</v>
      </c>
      <c r="AA451" s="15">
        <v>79.5</v>
      </c>
      <c r="AB451" s="15">
        <v>25.529</v>
      </c>
      <c r="AC451" s="18">
        <f t="shared" si="63"/>
        <v>2.9547453703703702E-4</v>
      </c>
      <c r="AD451" s="18">
        <f t="shared" si="64"/>
        <v>153.17399999999998</v>
      </c>
      <c r="AE451" s="18">
        <f t="shared" si="65"/>
        <v>3816</v>
      </c>
      <c r="AF451" s="18">
        <f t="shared" si="69"/>
        <v>258355.57092631946</v>
      </c>
      <c r="AG451" s="18">
        <f t="shared" si="69"/>
        <v>1655272.7615162954</v>
      </c>
    </row>
    <row r="452" spans="6:33" x14ac:dyDescent="0.35">
      <c r="F452" s="15">
        <f t="shared" si="61"/>
        <v>7.1900328767123289</v>
      </c>
      <c r="G452" s="15">
        <v>2624.3620000000001</v>
      </c>
      <c r="H452" s="15">
        <v>0.96</v>
      </c>
      <c r="I452" s="15">
        <v>1.7571079154325004</v>
      </c>
      <c r="J452" s="15">
        <f t="shared" si="60"/>
        <v>0.29919954042398084</v>
      </c>
      <c r="K452" s="15">
        <v>76.406000000000006</v>
      </c>
      <c r="L452" s="15">
        <v>74.713999999999999</v>
      </c>
      <c r="M452" s="15">
        <v>75.784999999999997</v>
      </c>
      <c r="N452" s="15">
        <v>70.620999999999995</v>
      </c>
      <c r="O452" s="15">
        <v>70.683000000000007</v>
      </c>
      <c r="P452" s="15">
        <v>73.100999999999999</v>
      </c>
      <c r="Q452" s="15">
        <v>70.668999999999997</v>
      </c>
      <c r="R452" s="15">
        <v>71.91</v>
      </c>
      <c r="S452" s="15">
        <f t="shared" si="62"/>
        <v>6.9099999999999966</v>
      </c>
      <c r="T452" s="15">
        <v>79.5</v>
      </c>
      <c r="U452" s="15">
        <v>79.5</v>
      </c>
      <c r="V452" s="15">
        <v>79.5</v>
      </c>
      <c r="W452" s="15">
        <v>79.5</v>
      </c>
      <c r="X452" s="15">
        <v>79.5</v>
      </c>
      <c r="Y452" s="15">
        <v>79.5</v>
      </c>
      <c r="Z452" s="15">
        <v>79.5</v>
      </c>
      <c r="AA452" s="15">
        <v>79.5</v>
      </c>
      <c r="AB452" s="15">
        <v>25.472000000000001</v>
      </c>
      <c r="AC452" s="18">
        <f t="shared" si="63"/>
        <v>2.9481481481481481E-4</v>
      </c>
      <c r="AD452" s="18">
        <f t="shared" si="64"/>
        <v>152.83199999999999</v>
      </c>
      <c r="AE452" s="18">
        <f t="shared" si="65"/>
        <v>3816</v>
      </c>
      <c r="AF452" s="18">
        <f t="shared" si="69"/>
        <v>258508.40292631945</v>
      </c>
      <c r="AG452" s="18">
        <f t="shared" si="69"/>
        <v>1659088.7615162954</v>
      </c>
    </row>
    <row r="453" spans="6:33" x14ac:dyDescent="0.35">
      <c r="F453" s="15">
        <f t="shared" si="61"/>
        <v>7.2064712328767122</v>
      </c>
      <c r="G453" s="15">
        <v>2630.3620000000001</v>
      </c>
      <c r="H453" s="15">
        <v>0.96</v>
      </c>
      <c r="I453" s="15">
        <v>1.7611251384728412</v>
      </c>
      <c r="J453" s="15">
        <f t="shared" ref="J453:J516" si="70">AF453/OIP</f>
        <v>0.2993760334795364</v>
      </c>
      <c r="K453" s="15">
        <v>76.39</v>
      </c>
      <c r="L453" s="15">
        <v>74.700999999999993</v>
      </c>
      <c r="M453" s="15">
        <v>75.77</v>
      </c>
      <c r="N453" s="15">
        <v>70.611999999999995</v>
      </c>
      <c r="O453" s="15">
        <v>70.676000000000002</v>
      </c>
      <c r="P453" s="15">
        <v>73.09</v>
      </c>
      <c r="Q453" s="15">
        <v>70.662000000000006</v>
      </c>
      <c r="R453" s="15">
        <v>71.902000000000001</v>
      </c>
      <c r="S453" s="15">
        <f t="shared" si="62"/>
        <v>6.902000000000001</v>
      </c>
      <c r="T453" s="15">
        <v>79.5</v>
      </c>
      <c r="U453" s="15">
        <v>79.5</v>
      </c>
      <c r="V453" s="15">
        <v>79.5</v>
      </c>
      <c r="W453" s="15">
        <v>79.5</v>
      </c>
      <c r="X453" s="15">
        <v>79.5</v>
      </c>
      <c r="Y453" s="15">
        <v>79.5</v>
      </c>
      <c r="Z453" s="15">
        <v>79.5</v>
      </c>
      <c r="AA453" s="15">
        <v>79.5</v>
      </c>
      <c r="AB453" s="15">
        <v>25.414999999999999</v>
      </c>
      <c r="AC453" s="18">
        <f t="shared" si="63"/>
        <v>2.941550925925926E-4</v>
      </c>
      <c r="AD453" s="18">
        <f t="shared" si="64"/>
        <v>152.49</v>
      </c>
      <c r="AE453" s="18">
        <f t="shared" si="65"/>
        <v>3816</v>
      </c>
      <c r="AF453" s="18">
        <f t="shared" si="69"/>
        <v>258660.89292631944</v>
      </c>
      <c r="AG453" s="18">
        <f t="shared" si="69"/>
        <v>1662904.7615162954</v>
      </c>
    </row>
    <row r="454" spans="6:33" x14ac:dyDescent="0.35">
      <c r="F454" s="15">
        <f t="shared" ref="F454:F517" si="71">G454/365</f>
        <v>7.2229095890410964</v>
      </c>
      <c r="G454" s="15">
        <v>2636.3620000000001</v>
      </c>
      <c r="H454" s="15">
        <v>0.96009999999999995</v>
      </c>
      <c r="I454" s="15">
        <v>1.7651423615131823</v>
      </c>
      <c r="J454" s="15">
        <f t="shared" si="70"/>
        <v>0.29955213764620309</v>
      </c>
      <c r="K454" s="15">
        <v>76.375</v>
      </c>
      <c r="L454" s="15">
        <v>74.688999999999993</v>
      </c>
      <c r="M454" s="15">
        <v>75.756</v>
      </c>
      <c r="N454" s="15">
        <v>70.603999999999999</v>
      </c>
      <c r="O454" s="15">
        <v>70.668000000000006</v>
      </c>
      <c r="P454" s="15">
        <v>73.08</v>
      </c>
      <c r="Q454" s="15">
        <v>70.653999999999996</v>
      </c>
      <c r="R454" s="15">
        <v>71.893000000000001</v>
      </c>
      <c r="S454" s="15">
        <f t="shared" ref="S454:S517" si="72">R454-65</f>
        <v>6.8930000000000007</v>
      </c>
      <c r="T454" s="15">
        <v>79.5</v>
      </c>
      <c r="U454" s="15">
        <v>79.5</v>
      </c>
      <c r="V454" s="15">
        <v>79.5</v>
      </c>
      <c r="W454" s="15">
        <v>79.5</v>
      </c>
      <c r="X454" s="15">
        <v>79.5</v>
      </c>
      <c r="Y454" s="15">
        <v>79.5</v>
      </c>
      <c r="Z454" s="15">
        <v>79.5</v>
      </c>
      <c r="AA454" s="15">
        <v>79.5</v>
      </c>
      <c r="AB454" s="15">
        <v>25.359000000000002</v>
      </c>
      <c r="AC454" s="18">
        <f t="shared" si="63"/>
        <v>2.9350694444444449E-4</v>
      </c>
      <c r="AD454" s="18">
        <f t="shared" si="64"/>
        <v>152.15400000000002</v>
      </c>
      <c r="AE454" s="18">
        <f t="shared" si="65"/>
        <v>3816</v>
      </c>
      <c r="AF454" s="18">
        <f t="shared" si="69"/>
        <v>258813.04692631945</v>
      </c>
      <c r="AG454" s="18">
        <f t="shared" si="69"/>
        <v>1666720.7615162954</v>
      </c>
    </row>
    <row r="455" spans="6:33" x14ac:dyDescent="0.35">
      <c r="F455" s="15">
        <f t="shared" si="71"/>
        <v>7.2393479452054796</v>
      </c>
      <c r="G455" s="15">
        <v>2642.3620000000001</v>
      </c>
      <c r="H455" s="15">
        <v>0.96020000000000005</v>
      </c>
      <c r="I455" s="15">
        <v>1.7691595845535231</v>
      </c>
      <c r="J455" s="15">
        <f t="shared" si="70"/>
        <v>0.29972784597953639</v>
      </c>
      <c r="K455" s="15">
        <v>76.36</v>
      </c>
      <c r="L455" s="15">
        <v>74.677000000000007</v>
      </c>
      <c r="M455" s="15">
        <v>75.742000000000004</v>
      </c>
      <c r="N455" s="15">
        <v>70.594999999999999</v>
      </c>
      <c r="O455" s="15">
        <v>70.661000000000001</v>
      </c>
      <c r="P455" s="15">
        <v>73.069000000000003</v>
      </c>
      <c r="Q455" s="15">
        <v>70.647000000000006</v>
      </c>
      <c r="R455" s="15">
        <v>71.884</v>
      </c>
      <c r="S455" s="15">
        <f t="shared" si="72"/>
        <v>6.8840000000000003</v>
      </c>
      <c r="T455" s="15">
        <v>79.5</v>
      </c>
      <c r="U455" s="15">
        <v>79.5</v>
      </c>
      <c r="V455" s="15">
        <v>79.5</v>
      </c>
      <c r="W455" s="15">
        <v>79.5</v>
      </c>
      <c r="X455" s="15">
        <v>79.5</v>
      </c>
      <c r="Y455" s="15">
        <v>79.5</v>
      </c>
      <c r="Z455" s="15">
        <v>79.5</v>
      </c>
      <c r="AA455" s="15">
        <v>79.5</v>
      </c>
      <c r="AB455" s="15">
        <v>25.302</v>
      </c>
      <c r="AC455" s="18">
        <f t="shared" ref="AC455:AC518" si="73">+AB455/86400</f>
        <v>2.9284722222222223E-4</v>
      </c>
      <c r="AD455" s="18">
        <f t="shared" ref="AD455:AD518" si="74">AC455*(G455-G454)*86400</f>
        <v>151.81200000000001</v>
      </c>
      <c r="AE455" s="18">
        <f t="shared" ref="AE455:AE465" si="75">SUM(T455:AA455)*(G455-G454)</f>
        <v>3816</v>
      </c>
      <c r="AF455" s="18">
        <f t="shared" si="69"/>
        <v>258964.85892631946</v>
      </c>
      <c r="AG455" s="18">
        <f t="shared" si="69"/>
        <v>1670536.7615162954</v>
      </c>
    </row>
    <row r="456" spans="6:33" x14ac:dyDescent="0.35">
      <c r="F456" s="15">
        <f t="shared" si="71"/>
        <v>7.2557863013698629</v>
      </c>
      <c r="G456" s="15">
        <v>2648.3620000000001</v>
      </c>
      <c r="H456" s="15">
        <v>0.96030000000000004</v>
      </c>
      <c r="I456" s="15">
        <v>1.7731768075938639</v>
      </c>
      <c r="J456" s="15">
        <f t="shared" si="70"/>
        <v>0.29990316542398082</v>
      </c>
      <c r="K456" s="15">
        <v>76.344999999999999</v>
      </c>
      <c r="L456" s="15">
        <v>74.665999999999997</v>
      </c>
      <c r="M456" s="15">
        <v>75.727999999999994</v>
      </c>
      <c r="N456" s="15">
        <v>70.587000000000003</v>
      </c>
      <c r="O456" s="15">
        <v>70.653000000000006</v>
      </c>
      <c r="P456" s="15">
        <v>73.058999999999997</v>
      </c>
      <c r="Q456" s="15">
        <v>70.64</v>
      </c>
      <c r="R456" s="15">
        <v>71.875</v>
      </c>
      <c r="S456" s="15">
        <f t="shared" si="72"/>
        <v>6.875</v>
      </c>
      <c r="T456" s="15">
        <v>79.5</v>
      </c>
      <c r="U456" s="15">
        <v>79.5</v>
      </c>
      <c r="V456" s="15">
        <v>79.5</v>
      </c>
      <c r="W456" s="15">
        <v>79.5</v>
      </c>
      <c r="X456" s="15">
        <v>79.5</v>
      </c>
      <c r="Y456" s="15">
        <v>79.5</v>
      </c>
      <c r="Z456" s="15">
        <v>79.5</v>
      </c>
      <c r="AA456" s="15">
        <v>79.5</v>
      </c>
      <c r="AB456" s="15">
        <v>25.245999999999999</v>
      </c>
      <c r="AC456" s="18">
        <f t="shared" si="73"/>
        <v>2.9219907407407406E-4</v>
      </c>
      <c r="AD456" s="18">
        <f t="shared" si="74"/>
        <v>151.476</v>
      </c>
      <c r="AE456" s="18">
        <f t="shared" si="75"/>
        <v>3816</v>
      </c>
      <c r="AF456" s="18">
        <f t="shared" ref="AF456:AG471" si="76">+AF455+AD456</f>
        <v>259116.33492631945</v>
      </c>
      <c r="AG456" s="18">
        <f t="shared" si="76"/>
        <v>1674352.7615162954</v>
      </c>
    </row>
    <row r="457" spans="6:33" x14ac:dyDescent="0.35">
      <c r="F457" s="15">
        <f t="shared" si="71"/>
        <v>7.2722246575342471</v>
      </c>
      <c r="G457" s="15">
        <v>2654.3620000000001</v>
      </c>
      <c r="H457" s="15">
        <v>0.96040000000000003</v>
      </c>
      <c r="I457" s="15">
        <v>1.7771940306342049</v>
      </c>
      <c r="J457" s="15">
        <f t="shared" si="70"/>
        <v>0.30007809597953644</v>
      </c>
      <c r="K457" s="15">
        <v>76.33</v>
      </c>
      <c r="L457" s="15">
        <v>74.653999999999996</v>
      </c>
      <c r="M457" s="15">
        <v>75.713999999999999</v>
      </c>
      <c r="N457" s="15">
        <v>70.578999999999994</v>
      </c>
      <c r="O457" s="15">
        <v>70.644999999999996</v>
      </c>
      <c r="P457" s="15">
        <v>73.048000000000002</v>
      </c>
      <c r="Q457" s="15">
        <v>70.632999999999996</v>
      </c>
      <c r="R457" s="15">
        <v>71.866</v>
      </c>
      <c r="S457" s="15">
        <f t="shared" si="72"/>
        <v>6.8659999999999997</v>
      </c>
      <c r="T457" s="15">
        <v>79.5</v>
      </c>
      <c r="U457" s="15">
        <v>79.5</v>
      </c>
      <c r="V457" s="15">
        <v>79.5</v>
      </c>
      <c r="W457" s="15">
        <v>79.5</v>
      </c>
      <c r="X457" s="15">
        <v>79.5</v>
      </c>
      <c r="Y457" s="15">
        <v>79.5</v>
      </c>
      <c r="Z457" s="15">
        <v>79.5</v>
      </c>
      <c r="AA457" s="15">
        <v>79.5</v>
      </c>
      <c r="AB457" s="15">
        <v>25.19</v>
      </c>
      <c r="AC457" s="18">
        <f t="shared" si="73"/>
        <v>2.9155092592592595E-4</v>
      </c>
      <c r="AD457" s="18">
        <f t="shared" si="74"/>
        <v>151.14000000000001</v>
      </c>
      <c r="AE457" s="18">
        <f t="shared" si="75"/>
        <v>3816</v>
      </c>
      <c r="AF457" s="18">
        <f t="shared" si="76"/>
        <v>259267.47492631947</v>
      </c>
      <c r="AG457" s="18">
        <f t="shared" si="76"/>
        <v>1678168.7615162954</v>
      </c>
    </row>
    <row r="458" spans="6:33" x14ac:dyDescent="0.35">
      <c r="F458" s="15">
        <f t="shared" si="71"/>
        <v>7.2886630136986303</v>
      </c>
      <c r="G458" s="15">
        <v>2660.3620000000001</v>
      </c>
      <c r="H458" s="15">
        <v>0.96050000000000002</v>
      </c>
      <c r="I458" s="15">
        <v>1.7812112536745457</v>
      </c>
      <c r="J458" s="15">
        <f t="shared" si="70"/>
        <v>0.30025264459064754</v>
      </c>
      <c r="K458" s="15">
        <v>76.313999999999993</v>
      </c>
      <c r="L458" s="15">
        <v>74.641999999999996</v>
      </c>
      <c r="M458" s="15">
        <v>75.698999999999998</v>
      </c>
      <c r="N458" s="15">
        <v>70.570999999999998</v>
      </c>
      <c r="O458" s="15">
        <v>70.638000000000005</v>
      </c>
      <c r="P458" s="15">
        <v>73.037999999999997</v>
      </c>
      <c r="Q458" s="15">
        <v>70.626999999999995</v>
      </c>
      <c r="R458" s="15">
        <v>71.858000000000004</v>
      </c>
      <c r="S458" s="15">
        <f t="shared" si="72"/>
        <v>6.8580000000000041</v>
      </c>
      <c r="T458" s="15">
        <v>79.5</v>
      </c>
      <c r="U458" s="15">
        <v>79.5</v>
      </c>
      <c r="V458" s="15">
        <v>79.5</v>
      </c>
      <c r="W458" s="15">
        <v>79.5</v>
      </c>
      <c r="X458" s="15">
        <v>79.5</v>
      </c>
      <c r="Y458" s="15">
        <v>79.5</v>
      </c>
      <c r="Z458" s="15">
        <v>79.5</v>
      </c>
      <c r="AA458" s="15">
        <v>79.5</v>
      </c>
      <c r="AB458" s="15">
        <v>25.135000000000002</v>
      </c>
      <c r="AC458" s="18">
        <f t="shared" si="73"/>
        <v>2.9091435185185188E-4</v>
      </c>
      <c r="AD458" s="18">
        <f t="shared" si="74"/>
        <v>150.81</v>
      </c>
      <c r="AE458" s="18">
        <f t="shared" si="75"/>
        <v>3816</v>
      </c>
      <c r="AF458" s="18">
        <f t="shared" si="76"/>
        <v>259418.28492631947</v>
      </c>
      <c r="AG458" s="18">
        <f t="shared" si="76"/>
        <v>1681984.7615162954</v>
      </c>
    </row>
    <row r="459" spans="6:33" x14ac:dyDescent="0.35">
      <c r="F459" s="15">
        <f t="shared" si="71"/>
        <v>7.3051013698630136</v>
      </c>
      <c r="G459" s="15">
        <v>2666.3620000000001</v>
      </c>
      <c r="H459" s="15">
        <v>0.96060000000000001</v>
      </c>
      <c r="I459" s="15">
        <v>1.7852284767148865</v>
      </c>
      <c r="J459" s="15">
        <f t="shared" si="70"/>
        <v>0.30042681125731419</v>
      </c>
      <c r="K459" s="15">
        <v>76.3</v>
      </c>
      <c r="L459" s="15">
        <v>74.631</v>
      </c>
      <c r="M459" s="15">
        <v>75.686000000000007</v>
      </c>
      <c r="N459" s="15">
        <v>70.561999999999998</v>
      </c>
      <c r="O459" s="15">
        <v>70.63</v>
      </c>
      <c r="P459" s="15">
        <v>73.027000000000001</v>
      </c>
      <c r="Q459" s="15">
        <v>70.62</v>
      </c>
      <c r="R459" s="15">
        <v>71.847999999999999</v>
      </c>
      <c r="S459" s="15">
        <f t="shared" si="72"/>
        <v>6.847999999999999</v>
      </c>
      <c r="T459" s="15">
        <v>79.5</v>
      </c>
      <c r="U459" s="15">
        <v>79.5</v>
      </c>
      <c r="V459" s="15">
        <v>79.5</v>
      </c>
      <c r="W459" s="15">
        <v>79.5</v>
      </c>
      <c r="X459" s="15">
        <v>79.5</v>
      </c>
      <c r="Y459" s="15">
        <v>79.5</v>
      </c>
      <c r="Z459" s="15">
        <v>79.5</v>
      </c>
      <c r="AA459" s="15">
        <v>79.5</v>
      </c>
      <c r="AB459" s="15">
        <v>25.08</v>
      </c>
      <c r="AC459" s="18">
        <f t="shared" si="73"/>
        <v>2.9027777777777776E-4</v>
      </c>
      <c r="AD459" s="18">
        <f t="shared" si="74"/>
        <v>150.47999999999999</v>
      </c>
      <c r="AE459" s="18">
        <f t="shared" si="75"/>
        <v>3816</v>
      </c>
      <c r="AF459" s="18">
        <f t="shared" si="76"/>
        <v>259568.76492631948</v>
      </c>
      <c r="AG459" s="18">
        <f t="shared" si="76"/>
        <v>1685800.7615162954</v>
      </c>
    </row>
    <row r="460" spans="6:33" x14ac:dyDescent="0.35">
      <c r="F460" s="15">
        <f t="shared" si="71"/>
        <v>7.3215397260273978</v>
      </c>
      <c r="G460" s="15">
        <v>2672.3620000000001</v>
      </c>
      <c r="H460" s="15">
        <v>0.9607</v>
      </c>
      <c r="I460" s="15">
        <v>1.7892456997552275</v>
      </c>
      <c r="J460" s="15">
        <f t="shared" si="70"/>
        <v>0.30060059597953642</v>
      </c>
      <c r="K460" s="15">
        <v>76.284000000000006</v>
      </c>
      <c r="L460" s="15">
        <v>74.619</v>
      </c>
      <c r="M460" s="15">
        <v>75.671999999999997</v>
      </c>
      <c r="N460" s="15">
        <v>70.554000000000002</v>
      </c>
      <c r="O460" s="15">
        <v>70.623000000000005</v>
      </c>
      <c r="P460" s="15">
        <v>73.016999999999996</v>
      </c>
      <c r="Q460" s="15">
        <v>70.613</v>
      </c>
      <c r="R460" s="15">
        <v>71.84</v>
      </c>
      <c r="S460" s="15">
        <f t="shared" si="72"/>
        <v>6.8400000000000034</v>
      </c>
      <c r="T460" s="15">
        <v>79.5</v>
      </c>
      <c r="U460" s="15">
        <v>79.5</v>
      </c>
      <c r="V460" s="15">
        <v>79.5</v>
      </c>
      <c r="W460" s="15">
        <v>79.5</v>
      </c>
      <c r="X460" s="15">
        <v>79.5</v>
      </c>
      <c r="Y460" s="15">
        <v>79.5</v>
      </c>
      <c r="Z460" s="15">
        <v>79.5</v>
      </c>
      <c r="AA460" s="15">
        <v>79.5</v>
      </c>
      <c r="AB460" s="15">
        <v>25.024999999999999</v>
      </c>
      <c r="AC460" s="18">
        <f t="shared" si="73"/>
        <v>2.8964120370370369E-4</v>
      </c>
      <c r="AD460" s="18">
        <f t="shared" si="74"/>
        <v>150.15</v>
      </c>
      <c r="AE460" s="18">
        <f t="shared" si="75"/>
        <v>3816</v>
      </c>
      <c r="AF460" s="18">
        <f t="shared" si="76"/>
        <v>259718.91492631947</v>
      </c>
      <c r="AG460" s="18">
        <f t="shared" si="76"/>
        <v>1689616.7615162954</v>
      </c>
    </row>
    <row r="461" spans="6:33" x14ac:dyDescent="0.35">
      <c r="F461" s="15">
        <f t="shared" si="71"/>
        <v>7.337978082191781</v>
      </c>
      <c r="G461" s="15">
        <v>2678.3620000000001</v>
      </c>
      <c r="H461" s="15">
        <v>0.9607</v>
      </c>
      <c r="I461" s="15">
        <v>1.7932629227955683</v>
      </c>
      <c r="J461" s="15">
        <f t="shared" si="70"/>
        <v>0.3007739987573142</v>
      </c>
      <c r="K461" s="15">
        <v>76.27</v>
      </c>
      <c r="L461" s="15">
        <v>74.606999999999999</v>
      </c>
      <c r="M461" s="15">
        <v>75.658000000000001</v>
      </c>
      <c r="N461" s="15">
        <v>70.546000000000006</v>
      </c>
      <c r="O461" s="15">
        <v>70.614999999999995</v>
      </c>
      <c r="P461" s="15">
        <v>73.007000000000005</v>
      </c>
      <c r="Q461" s="15">
        <v>70.605999999999995</v>
      </c>
      <c r="R461" s="15">
        <v>71.831000000000003</v>
      </c>
      <c r="S461" s="15">
        <f t="shared" si="72"/>
        <v>6.8310000000000031</v>
      </c>
      <c r="T461" s="15">
        <v>79.5</v>
      </c>
      <c r="U461" s="15">
        <v>79.5</v>
      </c>
      <c r="V461" s="15">
        <v>79.5</v>
      </c>
      <c r="W461" s="15">
        <v>79.5</v>
      </c>
      <c r="X461" s="15">
        <v>79.5</v>
      </c>
      <c r="Y461" s="15">
        <v>79.5</v>
      </c>
      <c r="Z461" s="15">
        <v>79.5</v>
      </c>
      <c r="AA461" s="15">
        <v>79.5</v>
      </c>
      <c r="AB461" s="15">
        <v>24.97</v>
      </c>
      <c r="AC461" s="18">
        <f t="shared" si="73"/>
        <v>2.8900462962962962E-4</v>
      </c>
      <c r="AD461" s="18">
        <f t="shared" si="74"/>
        <v>149.82</v>
      </c>
      <c r="AE461" s="18">
        <f t="shared" si="75"/>
        <v>3816</v>
      </c>
      <c r="AF461" s="18">
        <f t="shared" si="76"/>
        <v>259868.73492631948</v>
      </c>
      <c r="AG461" s="18">
        <f t="shared" si="76"/>
        <v>1693432.7615162954</v>
      </c>
    </row>
    <row r="462" spans="6:33" x14ac:dyDescent="0.35">
      <c r="F462" s="15">
        <f t="shared" si="71"/>
        <v>7.3544164383561643</v>
      </c>
      <c r="G462" s="15">
        <v>2684.3620000000001</v>
      </c>
      <c r="H462" s="15">
        <v>0.96079999999999999</v>
      </c>
      <c r="I462" s="15">
        <v>1.7972801458359089</v>
      </c>
      <c r="J462" s="15">
        <f t="shared" si="70"/>
        <v>0.30094701959064751</v>
      </c>
      <c r="K462" s="15">
        <v>76.254999999999995</v>
      </c>
      <c r="L462" s="15">
        <v>74.596000000000004</v>
      </c>
      <c r="M462" s="15">
        <v>75.644000000000005</v>
      </c>
      <c r="N462" s="15">
        <v>70.537999999999997</v>
      </c>
      <c r="O462" s="15">
        <v>70.608000000000004</v>
      </c>
      <c r="P462" s="15">
        <v>72.995999999999995</v>
      </c>
      <c r="Q462" s="15">
        <v>70.599000000000004</v>
      </c>
      <c r="R462" s="15">
        <v>71.822999999999993</v>
      </c>
      <c r="S462" s="15">
        <f t="shared" si="72"/>
        <v>6.8229999999999933</v>
      </c>
      <c r="T462" s="15">
        <v>79.5</v>
      </c>
      <c r="U462" s="15">
        <v>79.5</v>
      </c>
      <c r="V462" s="15">
        <v>79.5</v>
      </c>
      <c r="W462" s="15">
        <v>79.5</v>
      </c>
      <c r="X462" s="15">
        <v>79.5</v>
      </c>
      <c r="Y462" s="15">
        <v>79.5</v>
      </c>
      <c r="Z462" s="15">
        <v>79.5</v>
      </c>
      <c r="AA462" s="15">
        <v>79.5</v>
      </c>
      <c r="AB462" s="15">
        <v>24.914999999999999</v>
      </c>
      <c r="AC462" s="18">
        <f t="shared" si="73"/>
        <v>2.8836805555555555E-4</v>
      </c>
      <c r="AD462" s="18">
        <f t="shared" si="74"/>
        <v>149.48999999999998</v>
      </c>
      <c r="AE462" s="18">
        <f t="shared" si="75"/>
        <v>3816</v>
      </c>
      <c r="AF462" s="18">
        <f t="shared" si="76"/>
        <v>260018.22492631947</v>
      </c>
      <c r="AG462" s="18">
        <f t="shared" si="76"/>
        <v>1697248.7615162954</v>
      </c>
    </row>
    <row r="463" spans="6:33" x14ac:dyDescent="0.35">
      <c r="F463" s="15">
        <f t="shared" si="71"/>
        <v>7.3708547945205485</v>
      </c>
      <c r="G463" s="15">
        <v>2690.3620000000001</v>
      </c>
      <c r="H463" s="15">
        <v>0.96089999999999998</v>
      </c>
      <c r="I463" s="15">
        <v>1.8012973688762499</v>
      </c>
      <c r="J463" s="15">
        <f t="shared" si="70"/>
        <v>0.30111966542398089</v>
      </c>
      <c r="K463" s="15">
        <v>76.239999999999995</v>
      </c>
      <c r="L463" s="15">
        <v>74.584000000000003</v>
      </c>
      <c r="M463" s="15">
        <v>75.63</v>
      </c>
      <c r="N463" s="15">
        <v>70.53</v>
      </c>
      <c r="O463" s="15">
        <v>70.600999999999999</v>
      </c>
      <c r="P463" s="15">
        <v>72.986000000000004</v>
      </c>
      <c r="Q463" s="15">
        <v>70.591999999999999</v>
      </c>
      <c r="R463" s="15">
        <v>71.813999999999993</v>
      </c>
      <c r="S463" s="15">
        <f t="shared" si="72"/>
        <v>6.813999999999993</v>
      </c>
      <c r="T463" s="15">
        <v>79.5</v>
      </c>
      <c r="U463" s="15">
        <v>79.5</v>
      </c>
      <c r="V463" s="15">
        <v>79.5</v>
      </c>
      <c r="W463" s="15">
        <v>79.5</v>
      </c>
      <c r="X463" s="15">
        <v>79.5</v>
      </c>
      <c r="Y463" s="15">
        <v>79.5</v>
      </c>
      <c r="Z463" s="15">
        <v>79.5</v>
      </c>
      <c r="AA463" s="15">
        <v>79.5</v>
      </c>
      <c r="AB463" s="15">
        <v>24.861000000000001</v>
      </c>
      <c r="AC463" s="18">
        <f t="shared" si="73"/>
        <v>2.8774305555555557E-4</v>
      </c>
      <c r="AD463" s="18">
        <f t="shared" si="74"/>
        <v>149.166</v>
      </c>
      <c r="AE463" s="18">
        <f t="shared" si="75"/>
        <v>3816</v>
      </c>
      <c r="AF463" s="18">
        <f t="shared" si="76"/>
        <v>260167.39092631947</v>
      </c>
      <c r="AG463" s="18">
        <f t="shared" si="76"/>
        <v>1701064.7615162954</v>
      </c>
    </row>
    <row r="464" spans="6:33" x14ac:dyDescent="0.35">
      <c r="F464" s="15">
        <f t="shared" si="71"/>
        <v>7.3872931506849318</v>
      </c>
      <c r="G464" s="15">
        <v>2696.3620000000001</v>
      </c>
      <c r="H464" s="15">
        <v>0.96099999999999997</v>
      </c>
      <c r="I464" s="15">
        <v>1.8053145919165907</v>
      </c>
      <c r="J464" s="15">
        <f t="shared" si="70"/>
        <v>0.30129193625731421</v>
      </c>
      <c r="K464" s="15">
        <v>76.225999999999999</v>
      </c>
      <c r="L464" s="15">
        <v>74.572999999999993</v>
      </c>
      <c r="M464" s="15">
        <v>75.617000000000004</v>
      </c>
      <c r="N464" s="15">
        <v>70.522000000000006</v>
      </c>
      <c r="O464" s="15">
        <v>70.593000000000004</v>
      </c>
      <c r="P464" s="15">
        <v>72.975999999999999</v>
      </c>
      <c r="Q464" s="15">
        <v>70.584999999999994</v>
      </c>
      <c r="R464" s="15">
        <v>71.805000000000007</v>
      </c>
      <c r="S464" s="15">
        <f t="shared" si="72"/>
        <v>6.8050000000000068</v>
      </c>
      <c r="T464" s="15">
        <v>79.5</v>
      </c>
      <c r="U464" s="15">
        <v>79.5</v>
      </c>
      <c r="V464" s="15">
        <v>79.5</v>
      </c>
      <c r="W464" s="15">
        <v>79.5</v>
      </c>
      <c r="X464" s="15">
        <v>79.5</v>
      </c>
      <c r="Y464" s="15">
        <v>79.5</v>
      </c>
      <c r="Z464" s="15">
        <v>79.5</v>
      </c>
      <c r="AA464" s="15">
        <v>79.5</v>
      </c>
      <c r="AB464" s="15">
        <v>24.806999999999999</v>
      </c>
      <c r="AC464" s="18">
        <f t="shared" si="73"/>
        <v>2.8711805555555554E-4</v>
      </c>
      <c r="AD464" s="18">
        <f t="shared" si="74"/>
        <v>148.84199999999998</v>
      </c>
      <c r="AE464" s="18">
        <f t="shared" si="75"/>
        <v>3816</v>
      </c>
      <c r="AF464" s="18">
        <f t="shared" si="76"/>
        <v>260316.23292631947</v>
      </c>
      <c r="AG464" s="18">
        <f t="shared" si="76"/>
        <v>1704880.7615162954</v>
      </c>
    </row>
    <row r="465" spans="6:33" x14ac:dyDescent="0.35">
      <c r="F465" s="15">
        <f t="shared" si="71"/>
        <v>7.403731506849315</v>
      </c>
      <c r="G465" s="15">
        <v>2702.3620000000001</v>
      </c>
      <c r="H465" s="15">
        <v>0.96109999999999995</v>
      </c>
      <c r="I465" s="15">
        <v>1.8093318149569315</v>
      </c>
      <c r="J465" s="15">
        <f t="shared" si="70"/>
        <v>0.30146383209064753</v>
      </c>
      <c r="K465" s="15">
        <v>76.210999999999999</v>
      </c>
      <c r="L465" s="15">
        <v>74.561000000000007</v>
      </c>
      <c r="M465" s="15">
        <v>75.602999999999994</v>
      </c>
      <c r="N465" s="15">
        <v>70.513999999999996</v>
      </c>
      <c r="O465" s="15">
        <v>70.585999999999999</v>
      </c>
      <c r="P465" s="15">
        <v>72.965000000000003</v>
      </c>
      <c r="Q465" s="15">
        <v>70.578999999999994</v>
      </c>
      <c r="R465" s="15">
        <v>71.796999999999997</v>
      </c>
      <c r="S465" s="15">
        <f t="shared" si="72"/>
        <v>6.796999999999997</v>
      </c>
      <c r="T465" s="15">
        <v>79.5</v>
      </c>
      <c r="U465" s="15">
        <v>79.5</v>
      </c>
      <c r="V465" s="15">
        <v>79.5</v>
      </c>
      <c r="W465" s="15">
        <v>79.5</v>
      </c>
      <c r="X465" s="15">
        <v>79.5</v>
      </c>
      <c r="Y465" s="15">
        <v>79.5</v>
      </c>
      <c r="Z465" s="15">
        <v>79.5</v>
      </c>
      <c r="AA465" s="15">
        <v>79.5</v>
      </c>
      <c r="AB465" s="15">
        <v>24.753</v>
      </c>
      <c r="AC465" s="18">
        <f t="shared" si="73"/>
        <v>2.8649305555555557E-4</v>
      </c>
      <c r="AD465" s="18">
        <f t="shared" si="74"/>
        <v>148.518</v>
      </c>
      <c r="AE465" s="18">
        <f t="shared" si="75"/>
        <v>3816</v>
      </c>
      <c r="AF465" s="18">
        <f t="shared" si="76"/>
        <v>260464.75092631948</v>
      </c>
      <c r="AG465" s="18">
        <f t="shared" si="76"/>
        <v>1708696.7615162954</v>
      </c>
    </row>
    <row r="466" spans="6:33" x14ac:dyDescent="0.35">
      <c r="F466" s="15">
        <f t="shared" si="71"/>
        <v>7.4201698630136992</v>
      </c>
      <c r="G466" s="15">
        <v>2708.3620000000001</v>
      </c>
      <c r="H466" s="15">
        <v>0.96120000000000005</v>
      </c>
      <c r="I466" s="15">
        <v>1.8133490379972725</v>
      </c>
      <c r="J466" s="15">
        <f t="shared" si="70"/>
        <v>0.30163535292398086</v>
      </c>
      <c r="K466" s="15">
        <v>76.195999999999998</v>
      </c>
      <c r="L466" s="15">
        <v>74.55</v>
      </c>
      <c r="M466" s="15">
        <v>75.588999999999999</v>
      </c>
      <c r="N466" s="15">
        <v>70.506</v>
      </c>
      <c r="O466" s="15">
        <v>70.578000000000003</v>
      </c>
      <c r="P466" s="15">
        <v>72.954999999999998</v>
      </c>
      <c r="Q466" s="15">
        <v>70.572000000000003</v>
      </c>
      <c r="R466" s="15">
        <v>71.789000000000001</v>
      </c>
      <c r="S466" s="15">
        <f t="shared" si="72"/>
        <v>6.7890000000000015</v>
      </c>
      <c r="T466" s="15">
        <v>79.5</v>
      </c>
      <c r="U466" s="15">
        <v>79.5</v>
      </c>
      <c r="V466" s="15">
        <v>79.5</v>
      </c>
      <c r="W466" s="15">
        <v>79.5</v>
      </c>
      <c r="X466" s="15">
        <v>79.5</v>
      </c>
      <c r="Y466" s="15">
        <v>79.5</v>
      </c>
      <c r="Z466" s="15">
        <v>79.5</v>
      </c>
      <c r="AA466" s="15">
        <v>79.5</v>
      </c>
      <c r="AB466" s="15">
        <v>24.699000000000002</v>
      </c>
      <c r="AC466" s="18">
        <f t="shared" si="73"/>
        <v>2.8586805555555559E-4</v>
      </c>
      <c r="AD466" s="18">
        <f t="shared" si="74"/>
        <v>148.19400000000002</v>
      </c>
      <c r="AE466" s="18">
        <f t="shared" ref="AE466:AE529" si="77">SUM(T466:AA466)*(G466-G465)</f>
        <v>3816</v>
      </c>
      <c r="AF466" s="18">
        <f t="shared" si="76"/>
        <v>260612.94492631947</v>
      </c>
      <c r="AG466" s="18">
        <f t="shared" si="76"/>
        <v>1712512.7615162954</v>
      </c>
    </row>
    <row r="467" spans="6:33" x14ac:dyDescent="0.35">
      <c r="F467" s="15">
        <f t="shared" si="71"/>
        <v>7.4366082191780825</v>
      </c>
      <c r="G467" s="15">
        <v>2714.3620000000001</v>
      </c>
      <c r="H467" s="15">
        <v>0.96130000000000004</v>
      </c>
      <c r="I467" s="15">
        <v>1.8173662610376133</v>
      </c>
      <c r="J467" s="15">
        <f t="shared" si="70"/>
        <v>0.30180650570175865</v>
      </c>
      <c r="K467" s="15">
        <v>76.182000000000002</v>
      </c>
      <c r="L467" s="15">
        <v>74.539000000000001</v>
      </c>
      <c r="M467" s="15">
        <v>75.575999999999993</v>
      </c>
      <c r="N467" s="15">
        <v>70.498000000000005</v>
      </c>
      <c r="O467" s="15">
        <v>70.570999999999998</v>
      </c>
      <c r="P467" s="15">
        <v>72.944999999999993</v>
      </c>
      <c r="Q467" s="15">
        <v>70.564999999999998</v>
      </c>
      <c r="R467" s="15">
        <v>71.78</v>
      </c>
      <c r="S467" s="15">
        <f t="shared" si="72"/>
        <v>6.7800000000000011</v>
      </c>
      <c r="T467" s="15">
        <v>79.5</v>
      </c>
      <c r="U467" s="15">
        <v>79.5</v>
      </c>
      <c r="V467" s="15">
        <v>79.5</v>
      </c>
      <c r="W467" s="15">
        <v>79.5</v>
      </c>
      <c r="X467" s="15">
        <v>79.5</v>
      </c>
      <c r="Y467" s="15">
        <v>79.5</v>
      </c>
      <c r="Z467" s="15">
        <v>79.5</v>
      </c>
      <c r="AA467" s="15">
        <v>79.5</v>
      </c>
      <c r="AB467" s="15">
        <v>24.646000000000001</v>
      </c>
      <c r="AC467" s="18">
        <f t="shared" si="73"/>
        <v>2.8525462962962966E-4</v>
      </c>
      <c r="AD467" s="18">
        <f t="shared" si="74"/>
        <v>147.876</v>
      </c>
      <c r="AE467" s="18">
        <f t="shared" si="77"/>
        <v>3816</v>
      </c>
      <c r="AF467" s="18">
        <f t="shared" si="76"/>
        <v>260760.82092631946</v>
      </c>
      <c r="AG467" s="18">
        <f t="shared" si="76"/>
        <v>1716328.7615162954</v>
      </c>
    </row>
    <row r="468" spans="6:33" x14ac:dyDescent="0.35">
      <c r="F468" s="15">
        <f t="shared" si="71"/>
        <v>7.4530465753424657</v>
      </c>
      <c r="G468" s="15">
        <v>2720.3620000000001</v>
      </c>
      <c r="H468" s="15">
        <v>0.96130000000000004</v>
      </c>
      <c r="I468" s="15">
        <v>1.8213834840779541</v>
      </c>
      <c r="J468" s="15">
        <f t="shared" si="70"/>
        <v>0.3019772834795364</v>
      </c>
      <c r="K468" s="15">
        <v>76.168000000000006</v>
      </c>
      <c r="L468" s="15">
        <v>74.528000000000006</v>
      </c>
      <c r="M468" s="15">
        <v>75.563000000000002</v>
      </c>
      <c r="N468" s="15">
        <v>70.489999999999995</v>
      </c>
      <c r="O468" s="15">
        <v>70.563000000000002</v>
      </c>
      <c r="P468" s="15">
        <v>72.935000000000002</v>
      </c>
      <c r="Q468" s="15">
        <v>70.558000000000007</v>
      </c>
      <c r="R468" s="15">
        <v>71.771000000000001</v>
      </c>
      <c r="S468" s="15">
        <f t="shared" si="72"/>
        <v>6.7710000000000008</v>
      </c>
      <c r="T468" s="15">
        <v>79.5</v>
      </c>
      <c r="U468" s="15">
        <v>79.5</v>
      </c>
      <c r="V468" s="15">
        <v>79.5</v>
      </c>
      <c r="W468" s="15">
        <v>79.5</v>
      </c>
      <c r="X468" s="15">
        <v>79.5</v>
      </c>
      <c r="Y468" s="15">
        <v>79.5</v>
      </c>
      <c r="Z468" s="15">
        <v>79.5</v>
      </c>
      <c r="AA468" s="15">
        <v>79.5</v>
      </c>
      <c r="AB468" s="15">
        <v>24.591999999999999</v>
      </c>
      <c r="AC468" s="18">
        <f t="shared" si="73"/>
        <v>2.8462962962962963E-4</v>
      </c>
      <c r="AD468" s="18">
        <f t="shared" si="74"/>
        <v>147.55199999999999</v>
      </c>
      <c r="AE468" s="18">
        <f t="shared" si="77"/>
        <v>3816</v>
      </c>
      <c r="AF468" s="18">
        <f t="shared" si="76"/>
        <v>260908.37292631945</v>
      </c>
      <c r="AG468" s="18">
        <f t="shared" si="76"/>
        <v>1720144.7615162954</v>
      </c>
    </row>
    <row r="469" spans="6:33" x14ac:dyDescent="0.35">
      <c r="F469" s="15">
        <f t="shared" si="71"/>
        <v>7.4694849315068499</v>
      </c>
      <c r="G469" s="15">
        <v>2726.3620000000001</v>
      </c>
      <c r="H469" s="15">
        <v>0.96140000000000003</v>
      </c>
      <c r="I469" s="15">
        <v>1.8254007071182952</v>
      </c>
      <c r="J469" s="15">
        <f t="shared" si="70"/>
        <v>0.30214770014620307</v>
      </c>
      <c r="K469" s="15">
        <v>76.153000000000006</v>
      </c>
      <c r="L469" s="15">
        <v>74.516000000000005</v>
      </c>
      <c r="M469" s="15">
        <v>75.549000000000007</v>
      </c>
      <c r="N469" s="15">
        <v>70.481999999999999</v>
      </c>
      <c r="O469" s="15">
        <v>70.557000000000002</v>
      </c>
      <c r="P469" s="15">
        <v>72.924999999999997</v>
      </c>
      <c r="Q469" s="15">
        <v>70.552000000000007</v>
      </c>
      <c r="R469" s="15">
        <v>71.763999999999996</v>
      </c>
      <c r="S469" s="15">
        <f t="shared" si="72"/>
        <v>6.7639999999999958</v>
      </c>
      <c r="T469" s="15">
        <v>79.5</v>
      </c>
      <c r="U469" s="15">
        <v>79.5</v>
      </c>
      <c r="V469" s="15">
        <v>79.5</v>
      </c>
      <c r="W469" s="15">
        <v>79.5</v>
      </c>
      <c r="X469" s="15">
        <v>79.5</v>
      </c>
      <c r="Y469" s="15">
        <v>79.5</v>
      </c>
      <c r="Z469" s="15">
        <v>79.5</v>
      </c>
      <c r="AA469" s="15">
        <v>79.5</v>
      </c>
      <c r="AB469" s="15">
        <v>24.54</v>
      </c>
      <c r="AC469" s="18">
        <f t="shared" si="73"/>
        <v>2.8402777777777779E-4</v>
      </c>
      <c r="AD469" s="18">
        <f t="shared" si="74"/>
        <v>147.24</v>
      </c>
      <c r="AE469" s="18">
        <f t="shared" si="77"/>
        <v>3816</v>
      </c>
      <c r="AF469" s="18">
        <f t="shared" si="76"/>
        <v>261055.61292631945</v>
      </c>
      <c r="AG469" s="18">
        <f t="shared" si="76"/>
        <v>1723960.7615162954</v>
      </c>
    </row>
    <row r="470" spans="6:33" x14ac:dyDescent="0.35">
      <c r="F470" s="15">
        <f t="shared" si="71"/>
        <v>7.4859232876712332</v>
      </c>
      <c r="G470" s="15">
        <v>2732.3620000000001</v>
      </c>
      <c r="H470" s="15">
        <v>0.96150000000000002</v>
      </c>
      <c r="I470" s="15">
        <v>1.829417930158636</v>
      </c>
      <c r="J470" s="15">
        <f t="shared" si="70"/>
        <v>0.30231774875731415</v>
      </c>
      <c r="K470" s="15">
        <v>76.138999999999996</v>
      </c>
      <c r="L470" s="15">
        <v>74.504999999999995</v>
      </c>
      <c r="M470" s="15">
        <v>75.536000000000001</v>
      </c>
      <c r="N470" s="15">
        <v>70.474000000000004</v>
      </c>
      <c r="O470" s="15">
        <v>70.549000000000007</v>
      </c>
      <c r="P470" s="15">
        <v>72.915000000000006</v>
      </c>
      <c r="Q470" s="15">
        <v>70.545000000000002</v>
      </c>
      <c r="R470" s="15">
        <v>71.754999999999995</v>
      </c>
      <c r="S470" s="15">
        <f t="shared" si="72"/>
        <v>6.7549999999999955</v>
      </c>
      <c r="T470" s="15">
        <v>79.5</v>
      </c>
      <c r="U470" s="15">
        <v>79.5</v>
      </c>
      <c r="V470" s="15">
        <v>79.5</v>
      </c>
      <c r="W470" s="15">
        <v>79.5</v>
      </c>
      <c r="X470" s="15">
        <v>79.5</v>
      </c>
      <c r="Y470" s="15">
        <v>79.5</v>
      </c>
      <c r="Z470" s="15">
        <v>79.5</v>
      </c>
      <c r="AA470" s="15">
        <v>79.5</v>
      </c>
      <c r="AB470" s="15">
        <v>24.486999999999998</v>
      </c>
      <c r="AC470" s="18">
        <f t="shared" si="73"/>
        <v>2.8341435185185181E-4</v>
      </c>
      <c r="AD470" s="18">
        <f t="shared" si="74"/>
        <v>146.922</v>
      </c>
      <c r="AE470" s="18">
        <f t="shared" si="77"/>
        <v>3816</v>
      </c>
      <c r="AF470" s="18">
        <f t="shared" si="76"/>
        <v>261202.53492631944</v>
      </c>
      <c r="AG470" s="18">
        <f t="shared" si="76"/>
        <v>1727776.7615162954</v>
      </c>
    </row>
    <row r="471" spans="6:33" x14ac:dyDescent="0.35">
      <c r="F471" s="15">
        <f t="shared" si="71"/>
        <v>7.5023616438356164</v>
      </c>
      <c r="G471" s="15">
        <v>2738.3620000000001</v>
      </c>
      <c r="H471" s="15">
        <v>0.96160000000000001</v>
      </c>
      <c r="I471" s="15">
        <v>1.8334351531989768</v>
      </c>
      <c r="J471" s="15">
        <f t="shared" si="70"/>
        <v>0.3024874293128697</v>
      </c>
      <c r="K471" s="15">
        <v>76.125</v>
      </c>
      <c r="L471" s="15">
        <v>74.494</v>
      </c>
      <c r="M471" s="15">
        <v>75.522999999999996</v>
      </c>
      <c r="N471" s="15">
        <v>70.465999999999994</v>
      </c>
      <c r="O471" s="15">
        <v>70.540999999999997</v>
      </c>
      <c r="P471" s="15">
        <v>72.905000000000001</v>
      </c>
      <c r="Q471" s="15">
        <v>70.539000000000001</v>
      </c>
      <c r="R471" s="15">
        <v>71.745999999999995</v>
      </c>
      <c r="S471" s="15">
        <f t="shared" si="72"/>
        <v>6.7459999999999951</v>
      </c>
      <c r="T471" s="15">
        <v>79.5</v>
      </c>
      <c r="U471" s="15">
        <v>79.5</v>
      </c>
      <c r="V471" s="15">
        <v>79.5</v>
      </c>
      <c r="W471" s="15">
        <v>79.5</v>
      </c>
      <c r="X471" s="15">
        <v>79.5</v>
      </c>
      <c r="Y471" s="15">
        <v>79.5</v>
      </c>
      <c r="Z471" s="15">
        <v>79.5</v>
      </c>
      <c r="AA471" s="15">
        <v>79.5</v>
      </c>
      <c r="AB471" s="15">
        <v>24.434000000000001</v>
      </c>
      <c r="AC471" s="18">
        <f t="shared" si="73"/>
        <v>2.8280092592592593E-4</v>
      </c>
      <c r="AD471" s="18">
        <f t="shared" si="74"/>
        <v>146.60400000000001</v>
      </c>
      <c r="AE471" s="18">
        <f t="shared" si="77"/>
        <v>3816</v>
      </c>
      <c r="AF471" s="18">
        <f t="shared" si="76"/>
        <v>261349.13892631943</v>
      </c>
      <c r="AG471" s="18">
        <f t="shared" si="76"/>
        <v>1731592.7615162954</v>
      </c>
    </row>
    <row r="472" spans="6:33" x14ac:dyDescent="0.35">
      <c r="F472" s="15">
        <f t="shared" si="71"/>
        <v>7.5188000000000006</v>
      </c>
      <c r="G472" s="15">
        <v>2744.3620000000001</v>
      </c>
      <c r="H472" s="15">
        <v>0.9617</v>
      </c>
      <c r="I472" s="15">
        <v>1.8374523762393178</v>
      </c>
      <c r="J472" s="15">
        <f t="shared" si="70"/>
        <v>0.30265674875731413</v>
      </c>
      <c r="K472" s="15">
        <v>76.11</v>
      </c>
      <c r="L472" s="15">
        <v>74.483000000000004</v>
      </c>
      <c r="M472" s="15">
        <v>75.509</v>
      </c>
      <c r="N472" s="15">
        <v>70.459000000000003</v>
      </c>
      <c r="O472" s="15">
        <v>70.534999999999997</v>
      </c>
      <c r="P472" s="15">
        <v>72.894999999999996</v>
      </c>
      <c r="Q472" s="15">
        <v>70.531999999999996</v>
      </c>
      <c r="R472" s="15">
        <v>71.739000000000004</v>
      </c>
      <c r="S472" s="15">
        <f t="shared" si="72"/>
        <v>6.7390000000000043</v>
      </c>
      <c r="T472" s="15">
        <v>79.5</v>
      </c>
      <c r="U472" s="15">
        <v>79.5</v>
      </c>
      <c r="V472" s="15">
        <v>79.5</v>
      </c>
      <c r="W472" s="15">
        <v>79.5</v>
      </c>
      <c r="X472" s="15">
        <v>79.5</v>
      </c>
      <c r="Y472" s="15">
        <v>79.5</v>
      </c>
      <c r="Z472" s="15">
        <v>79.5</v>
      </c>
      <c r="AA472" s="15">
        <v>79.5</v>
      </c>
      <c r="AB472" s="15">
        <v>24.382000000000001</v>
      </c>
      <c r="AC472" s="18">
        <f t="shared" si="73"/>
        <v>2.8219907407407409E-4</v>
      </c>
      <c r="AD472" s="18">
        <f t="shared" si="74"/>
        <v>146.29200000000003</v>
      </c>
      <c r="AE472" s="18">
        <f t="shared" si="77"/>
        <v>3816</v>
      </c>
      <c r="AF472" s="18">
        <f t="shared" ref="AF472:AG487" si="78">+AF471+AD472</f>
        <v>261495.43092631942</v>
      </c>
      <c r="AG472" s="18">
        <f t="shared" si="78"/>
        <v>1735408.7615162954</v>
      </c>
    </row>
    <row r="473" spans="6:33" x14ac:dyDescent="0.35">
      <c r="F473" s="15">
        <f t="shared" si="71"/>
        <v>7.5352383561643839</v>
      </c>
      <c r="G473" s="15">
        <v>2750.3620000000001</v>
      </c>
      <c r="H473" s="15">
        <v>0.9617</v>
      </c>
      <c r="I473" s="15">
        <v>1.8414695992796584</v>
      </c>
      <c r="J473" s="15">
        <f t="shared" si="70"/>
        <v>0.30282570709064749</v>
      </c>
      <c r="K473" s="15">
        <v>76.096999999999994</v>
      </c>
      <c r="L473" s="15">
        <v>74.471999999999994</v>
      </c>
      <c r="M473" s="15">
        <v>75.495999999999995</v>
      </c>
      <c r="N473" s="15">
        <v>70.450999999999993</v>
      </c>
      <c r="O473" s="15">
        <v>70.527000000000001</v>
      </c>
      <c r="P473" s="15">
        <v>72.885000000000005</v>
      </c>
      <c r="Q473" s="15">
        <v>70.525000000000006</v>
      </c>
      <c r="R473" s="15">
        <v>71.73</v>
      </c>
      <c r="S473" s="15">
        <f t="shared" si="72"/>
        <v>6.730000000000004</v>
      </c>
      <c r="T473" s="15">
        <v>79.5</v>
      </c>
      <c r="U473" s="15">
        <v>79.5</v>
      </c>
      <c r="V473" s="15">
        <v>79.5</v>
      </c>
      <c r="W473" s="15">
        <v>79.5</v>
      </c>
      <c r="X473" s="15">
        <v>79.5</v>
      </c>
      <c r="Y473" s="15">
        <v>79.5</v>
      </c>
      <c r="Z473" s="15">
        <v>79.5</v>
      </c>
      <c r="AA473" s="15">
        <v>79.5</v>
      </c>
      <c r="AB473" s="15">
        <v>24.33</v>
      </c>
      <c r="AC473" s="18">
        <f t="shared" si="73"/>
        <v>2.815972222222222E-4</v>
      </c>
      <c r="AD473" s="18">
        <f t="shared" si="74"/>
        <v>145.97999999999999</v>
      </c>
      <c r="AE473" s="18">
        <f t="shared" si="77"/>
        <v>3816</v>
      </c>
      <c r="AF473" s="18">
        <f t="shared" si="78"/>
        <v>261641.41092631943</v>
      </c>
      <c r="AG473" s="18">
        <f t="shared" si="78"/>
        <v>1739224.7615162954</v>
      </c>
    </row>
    <row r="474" spans="6:33" x14ac:dyDescent="0.35">
      <c r="F474" s="15">
        <f t="shared" si="71"/>
        <v>7.5516767123287671</v>
      </c>
      <c r="G474" s="15">
        <v>2756.3620000000001</v>
      </c>
      <c r="H474" s="15">
        <v>0.96179999999999999</v>
      </c>
      <c r="I474" s="15">
        <v>1.8454868223199992</v>
      </c>
      <c r="J474" s="15">
        <f t="shared" si="70"/>
        <v>0.30299430431286972</v>
      </c>
      <c r="K474" s="15">
        <v>76.081999999999994</v>
      </c>
      <c r="L474" s="15">
        <v>74.459999999999994</v>
      </c>
      <c r="M474" s="15">
        <v>75.483000000000004</v>
      </c>
      <c r="N474" s="15">
        <v>70.442999999999998</v>
      </c>
      <c r="O474" s="15">
        <v>70.521000000000001</v>
      </c>
      <c r="P474" s="15">
        <v>72.875</v>
      </c>
      <c r="Q474" s="15">
        <v>70.519000000000005</v>
      </c>
      <c r="R474" s="15">
        <v>71.721999999999994</v>
      </c>
      <c r="S474" s="15">
        <f t="shared" si="72"/>
        <v>6.7219999999999942</v>
      </c>
      <c r="T474" s="15">
        <v>79.5</v>
      </c>
      <c r="U474" s="15">
        <v>79.5</v>
      </c>
      <c r="V474" s="15">
        <v>79.5</v>
      </c>
      <c r="W474" s="15">
        <v>79.5</v>
      </c>
      <c r="X474" s="15">
        <v>79.5</v>
      </c>
      <c r="Y474" s="15">
        <v>79.5</v>
      </c>
      <c r="Z474" s="15">
        <v>79.5</v>
      </c>
      <c r="AA474" s="15">
        <v>79.5</v>
      </c>
      <c r="AB474" s="15">
        <v>24.277999999999999</v>
      </c>
      <c r="AC474" s="18">
        <f t="shared" si="73"/>
        <v>2.8099537037037036E-4</v>
      </c>
      <c r="AD474" s="18">
        <f t="shared" si="74"/>
        <v>145.66800000000001</v>
      </c>
      <c r="AE474" s="18">
        <f t="shared" si="77"/>
        <v>3816</v>
      </c>
      <c r="AF474" s="18">
        <f t="shared" si="78"/>
        <v>261787.07892631943</v>
      </c>
      <c r="AG474" s="18">
        <f t="shared" si="78"/>
        <v>1743040.7615162954</v>
      </c>
    </row>
    <row r="475" spans="6:33" x14ac:dyDescent="0.35">
      <c r="F475" s="15">
        <f t="shared" si="71"/>
        <v>7.5681150684931513</v>
      </c>
      <c r="G475" s="15">
        <v>2762.3620000000001</v>
      </c>
      <c r="H475" s="15">
        <v>0.96189999999999998</v>
      </c>
      <c r="I475" s="15">
        <v>1.8495040453603402</v>
      </c>
      <c r="J475" s="15">
        <f t="shared" si="70"/>
        <v>0.30316254042398083</v>
      </c>
      <c r="K475" s="15">
        <v>76.067999999999998</v>
      </c>
      <c r="L475" s="15">
        <v>74.45</v>
      </c>
      <c r="M475" s="15">
        <v>75.47</v>
      </c>
      <c r="N475" s="15">
        <v>70.435000000000002</v>
      </c>
      <c r="O475" s="15">
        <v>70.513000000000005</v>
      </c>
      <c r="P475" s="15">
        <v>72.864999999999995</v>
      </c>
      <c r="Q475" s="15">
        <v>70.512</v>
      </c>
      <c r="R475" s="15">
        <v>71.712999999999994</v>
      </c>
      <c r="S475" s="15">
        <f t="shared" si="72"/>
        <v>6.7129999999999939</v>
      </c>
      <c r="T475" s="15">
        <v>79.5</v>
      </c>
      <c r="U475" s="15">
        <v>79.5</v>
      </c>
      <c r="V475" s="15">
        <v>79.5</v>
      </c>
      <c r="W475" s="15">
        <v>79.5</v>
      </c>
      <c r="X475" s="15">
        <v>79.5</v>
      </c>
      <c r="Y475" s="15">
        <v>79.5</v>
      </c>
      <c r="Z475" s="15">
        <v>79.5</v>
      </c>
      <c r="AA475" s="15">
        <v>79.5</v>
      </c>
      <c r="AB475" s="15">
        <v>24.225999999999999</v>
      </c>
      <c r="AC475" s="18">
        <f t="shared" si="73"/>
        <v>2.8039351851851852E-4</v>
      </c>
      <c r="AD475" s="18">
        <f t="shared" si="74"/>
        <v>145.35599999999999</v>
      </c>
      <c r="AE475" s="18">
        <f t="shared" si="77"/>
        <v>3816</v>
      </c>
      <c r="AF475" s="18">
        <f t="shared" si="78"/>
        <v>261932.43492631943</v>
      </c>
      <c r="AG475" s="18">
        <f t="shared" si="78"/>
        <v>1746856.7615162954</v>
      </c>
    </row>
    <row r="476" spans="6:33" x14ac:dyDescent="0.35">
      <c r="F476" s="15">
        <f t="shared" si="71"/>
        <v>7.5845534246575346</v>
      </c>
      <c r="G476" s="15">
        <v>2768.3620000000001</v>
      </c>
      <c r="H476" s="15">
        <v>0.96199999999999997</v>
      </c>
      <c r="I476" s="15">
        <v>1.853521268400681</v>
      </c>
      <c r="J476" s="15">
        <f t="shared" si="70"/>
        <v>0.30333042236842528</v>
      </c>
      <c r="K476" s="15">
        <v>76.054000000000002</v>
      </c>
      <c r="L476" s="15">
        <v>74.438999999999993</v>
      </c>
      <c r="M476" s="15">
        <v>75.456000000000003</v>
      </c>
      <c r="N476" s="15">
        <v>70.427999999999997</v>
      </c>
      <c r="O476" s="15">
        <v>70.506</v>
      </c>
      <c r="P476" s="15">
        <v>72.855000000000004</v>
      </c>
      <c r="Q476" s="15">
        <v>70.506</v>
      </c>
      <c r="R476" s="15">
        <v>71.706000000000003</v>
      </c>
      <c r="S476" s="15">
        <f t="shared" si="72"/>
        <v>6.7060000000000031</v>
      </c>
      <c r="T476" s="15">
        <v>79.5</v>
      </c>
      <c r="U476" s="15">
        <v>79.5</v>
      </c>
      <c r="V476" s="15">
        <v>79.5</v>
      </c>
      <c r="W476" s="15">
        <v>79.5</v>
      </c>
      <c r="X476" s="15">
        <v>79.5</v>
      </c>
      <c r="Y476" s="15">
        <v>79.5</v>
      </c>
      <c r="Z476" s="15">
        <v>79.5</v>
      </c>
      <c r="AA476" s="15">
        <v>79.5</v>
      </c>
      <c r="AB476" s="15">
        <v>24.175000000000001</v>
      </c>
      <c r="AC476" s="18">
        <f t="shared" si="73"/>
        <v>2.7980324074074073E-4</v>
      </c>
      <c r="AD476" s="18">
        <f t="shared" si="74"/>
        <v>145.04999999999998</v>
      </c>
      <c r="AE476" s="18">
        <f t="shared" si="77"/>
        <v>3816</v>
      </c>
      <c r="AF476" s="18">
        <f t="shared" si="78"/>
        <v>262077.48492631942</v>
      </c>
      <c r="AG476" s="18">
        <f t="shared" si="78"/>
        <v>1750672.7615162954</v>
      </c>
    </row>
    <row r="477" spans="6:33" x14ac:dyDescent="0.35">
      <c r="F477" s="15">
        <f t="shared" si="71"/>
        <v>7.6009917808219178</v>
      </c>
      <c r="G477" s="15">
        <v>2774.3620000000001</v>
      </c>
      <c r="H477" s="15">
        <v>0.96209999999999996</v>
      </c>
      <c r="I477" s="15">
        <v>1.8575384914410218</v>
      </c>
      <c r="J477" s="15">
        <f t="shared" si="70"/>
        <v>0.30349795014620301</v>
      </c>
      <c r="K477" s="15">
        <v>76.040000000000006</v>
      </c>
      <c r="L477" s="15">
        <v>74.427999999999997</v>
      </c>
      <c r="M477" s="15">
        <v>75.444000000000003</v>
      </c>
      <c r="N477" s="15">
        <v>70.42</v>
      </c>
      <c r="O477" s="15">
        <v>70.498999999999995</v>
      </c>
      <c r="P477" s="15">
        <v>72.844999999999999</v>
      </c>
      <c r="Q477" s="15">
        <v>70.498999999999995</v>
      </c>
      <c r="R477" s="15">
        <v>71.697000000000003</v>
      </c>
      <c r="S477" s="15">
        <f t="shared" si="72"/>
        <v>6.6970000000000027</v>
      </c>
      <c r="T477" s="15">
        <v>79.5</v>
      </c>
      <c r="U477" s="15">
        <v>79.5</v>
      </c>
      <c r="V477" s="15">
        <v>79.5</v>
      </c>
      <c r="W477" s="15">
        <v>79.5</v>
      </c>
      <c r="X477" s="15">
        <v>79.5</v>
      </c>
      <c r="Y477" s="15">
        <v>79.5</v>
      </c>
      <c r="Z477" s="15">
        <v>79.5</v>
      </c>
      <c r="AA477" s="15">
        <v>79.5</v>
      </c>
      <c r="AB477" s="15">
        <v>24.123999999999999</v>
      </c>
      <c r="AC477" s="18">
        <f t="shared" si="73"/>
        <v>2.7921296296296293E-4</v>
      </c>
      <c r="AD477" s="18">
        <f t="shared" si="74"/>
        <v>144.744</v>
      </c>
      <c r="AE477" s="18">
        <f t="shared" si="77"/>
        <v>3816</v>
      </c>
      <c r="AF477" s="18">
        <f t="shared" si="78"/>
        <v>262222.2289263194</v>
      </c>
      <c r="AG477" s="18">
        <f t="shared" si="78"/>
        <v>1754488.7615162954</v>
      </c>
    </row>
    <row r="478" spans="6:33" x14ac:dyDescent="0.35">
      <c r="F478" s="15">
        <f t="shared" si="71"/>
        <v>7.617430136986302</v>
      </c>
      <c r="G478" s="15">
        <v>2780.3620000000001</v>
      </c>
      <c r="H478" s="15">
        <v>0.96220000000000006</v>
      </c>
      <c r="I478" s="15">
        <v>1.8615557144813628</v>
      </c>
      <c r="J478" s="15">
        <f t="shared" si="70"/>
        <v>0.30366512375731414</v>
      </c>
      <c r="K478" s="15">
        <v>76.025999999999996</v>
      </c>
      <c r="L478" s="15">
        <v>74.417000000000002</v>
      </c>
      <c r="M478" s="15">
        <v>75.430000000000007</v>
      </c>
      <c r="N478" s="15">
        <v>70.412000000000006</v>
      </c>
      <c r="O478" s="15">
        <v>70.492000000000004</v>
      </c>
      <c r="P478" s="15">
        <v>72.834999999999994</v>
      </c>
      <c r="Q478" s="15">
        <v>70.492999999999995</v>
      </c>
      <c r="R478" s="15">
        <v>71.688999999999993</v>
      </c>
      <c r="S478" s="15">
        <f t="shared" si="72"/>
        <v>6.688999999999993</v>
      </c>
      <c r="T478" s="15">
        <v>79.5</v>
      </c>
      <c r="U478" s="15">
        <v>79.5</v>
      </c>
      <c r="V478" s="15">
        <v>79.5</v>
      </c>
      <c r="W478" s="15">
        <v>79.5</v>
      </c>
      <c r="X478" s="15">
        <v>79.5</v>
      </c>
      <c r="Y478" s="15">
        <v>79.5</v>
      </c>
      <c r="Z478" s="15">
        <v>79.5</v>
      </c>
      <c r="AA478" s="15">
        <v>79.5</v>
      </c>
      <c r="AB478" s="15">
        <v>24.073</v>
      </c>
      <c r="AC478" s="18">
        <f t="shared" si="73"/>
        <v>2.7862268518518519E-4</v>
      </c>
      <c r="AD478" s="18">
        <f t="shared" si="74"/>
        <v>144.43800000000002</v>
      </c>
      <c r="AE478" s="18">
        <f t="shared" si="77"/>
        <v>3816</v>
      </c>
      <c r="AF478" s="18">
        <f t="shared" si="78"/>
        <v>262366.66692631942</v>
      </c>
      <c r="AG478" s="18">
        <f t="shared" si="78"/>
        <v>1758304.7615162954</v>
      </c>
    </row>
    <row r="479" spans="6:33" x14ac:dyDescent="0.35">
      <c r="F479" s="15">
        <f t="shared" si="71"/>
        <v>7.6338684931506853</v>
      </c>
      <c r="G479" s="15">
        <v>2786.3620000000001</v>
      </c>
      <c r="H479" s="15">
        <v>0.96220000000000006</v>
      </c>
      <c r="I479" s="15">
        <v>1.8655729375217036</v>
      </c>
      <c r="J479" s="15">
        <f t="shared" si="70"/>
        <v>0.30383194320175855</v>
      </c>
      <c r="K479" s="15">
        <v>76.012</v>
      </c>
      <c r="L479" s="15">
        <v>74.406000000000006</v>
      </c>
      <c r="M479" s="15">
        <v>75.417000000000002</v>
      </c>
      <c r="N479" s="15">
        <v>70.405000000000001</v>
      </c>
      <c r="O479" s="15">
        <v>70.484999999999999</v>
      </c>
      <c r="P479" s="15">
        <v>72.825999999999993</v>
      </c>
      <c r="Q479" s="15">
        <v>70.486999999999995</v>
      </c>
      <c r="R479" s="15">
        <v>71.680999999999997</v>
      </c>
      <c r="S479" s="15">
        <f t="shared" si="72"/>
        <v>6.6809999999999974</v>
      </c>
      <c r="T479" s="15">
        <v>79.5</v>
      </c>
      <c r="U479" s="15">
        <v>79.5</v>
      </c>
      <c r="V479" s="15">
        <v>79.5</v>
      </c>
      <c r="W479" s="15">
        <v>79.5</v>
      </c>
      <c r="X479" s="15">
        <v>79.5</v>
      </c>
      <c r="Y479" s="15">
        <v>79.5</v>
      </c>
      <c r="Z479" s="15">
        <v>79.5</v>
      </c>
      <c r="AA479" s="15">
        <v>79.5</v>
      </c>
      <c r="AB479" s="15">
        <v>24.021999999999998</v>
      </c>
      <c r="AC479" s="18">
        <f t="shared" si="73"/>
        <v>2.7803240740740739E-4</v>
      </c>
      <c r="AD479" s="18">
        <f t="shared" si="74"/>
        <v>144.13200000000001</v>
      </c>
      <c r="AE479" s="18">
        <f t="shared" si="77"/>
        <v>3816</v>
      </c>
      <c r="AF479" s="18">
        <f t="shared" si="78"/>
        <v>262510.7989263194</v>
      </c>
      <c r="AG479" s="18">
        <f t="shared" si="78"/>
        <v>1762120.7615162954</v>
      </c>
    </row>
    <row r="480" spans="6:33" x14ac:dyDescent="0.35">
      <c r="F480" s="15">
        <f t="shared" si="71"/>
        <v>7.6503068493150685</v>
      </c>
      <c r="G480" s="15">
        <v>2792.3620000000001</v>
      </c>
      <c r="H480" s="15">
        <v>0.96230000000000004</v>
      </c>
      <c r="I480" s="15">
        <v>1.8695901605620444</v>
      </c>
      <c r="J480" s="15">
        <f t="shared" si="70"/>
        <v>0.30399841542398076</v>
      </c>
      <c r="K480" s="15">
        <v>75.998999999999995</v>
      </c>
      <c r="L480" s="15">
        <v>74.396000000000001</v>
      </c>
      <c r="M480" s="15">
        <v>75.405000000000001</v>
      </c>
      <c r="N480" s="15">
        <v>70.397000000000006</v>
      </c>
      <c r="O480" s="15">
        <v>70.477999999999994</v>
      </c>
      <c r="P480" s="15">
        <v>72.816000000000003</v>
      </c>
      <c r="Q480" s="15">
        <v>70.48</v>
      </c>
      <c r="R480" s="15">
        <v>71.673000000000002</v>
      </c>
      <c r="S480" s="15">
        <f t="shared" si="72"/>
        <v>6.6730000000000018</v>
      </c>
      <c r="T480" s="15">
        <v>79.5</v>
      </c>
      <c r="U480" s="15">
        <v>79.5</v>
      </c>
      <c r="V480" s="15">
        <v>79.5</v>
      </c>
      <c r="W480" s="15">
        <v>79.5</v>
      </c>
      <c r="X480" s="15">
        <v>79.5</v>
      </c>
      <c r="Y480" s="15">
        <v>79.5</v>
      </c>
      <c r="Z480" s="15">
        <v>79.5</v>
      </c>
      <c r="AA480" s="15">
        <v>79.5</v>
      </c>
      <c r="AB480" s="15">
        <v>23.972000000000001</v>
      </c>
      <c r="AC480" s="18">
        <f t="shared" si="73"/>
        <v>2.7745370370370369E-4</v>
      </c>
      <c r="AD480" s="18">
        <f t="shared" si="74"/>
        <v>143.83199999999999</v>
      </c>
      <c r="AE480" s="18">
        <f t="shared" si="77"/>
        <v>3816</v>
      </c>
      <c r="AF480" s="18">
        <f t="shared" si="78"/>
        <v>262654.6309263194</v>
      </c>
      <c r="AG480" s="18">
        <f t="shared" si="78"/>
        <v>1765936.7615162954</v>
      </c>
    </row>
    <row r="481" spans="6:33" x14ac:dyDescent="0.35">
      <c r="F481" s="15">
        <f t="shared" si="71"/>
        <v>7.6667452054794527</v>
      </c>
      <c r="G481" s="15">
        <v>2798.3620000000001</v>
      </c>
      <c r="H481" s="15">
        <v>0.96240000000000003</v>
      </c>
      <c r="I481" s="15">
        <v>1.8736073836023854</v>
      </c>
      <c r="J481" s="15">
        <f t="shared" si="70"/>
        <v>0.30416454042398078</v>
      </c>
      <c r="K481" s="15">
        <v>75.983999999999995</v>
      </c>
      <c r="L481" s="15">
        <v>74.385000000000005</v>
      </c>
      <c r="M481" s="15">
        <v>75.391999999999996</v>
      </c>
      <c r="N481" s="15">
        <v>70.39</v>
      </c>
      <c r="O481" s="15">
        <v>70.471999999999994</v>
      </c>
      <c r="P481" s="15">
        <v>72.805999999999997</v>
      </c>
      <c r="Q481" s="15">
        <v>70.474000000000004</v>
      </c>
      <c r="R481" s="15">
        <v>71.665000000000006</v>
      </c>
      <c r="S481" s="15">
        <f t="shared" si="72"/>
        <v>6.6650000000000063</v>
      </c>
      <c r="T481" s="15">
        <v>79.5</v>
      </c>
      <c r="U481" s="15">
        <v>79.5</v>
      </c>
      <c r="V481" s="15">
        <v>79.5</v>
      </c>
      <c r="W481" s="15">
        <v>79.5</v>
      </c>
      <c r="X481" s="15">
        <v>79.5</v>
      </c>
      <c r="Y481" s="15">
        <v>79.5</v>
      </c>
      <c r="Z481" s="15">
        <v>79.5</v>
      </c>
      <c r="AA481" s="15">
        <v>79.5</v>
      </c>
      <c r="AB481" s="15">
        <v>23.922000000000001</v>
      </c>
      <c r="AC481" s="18">
        <f t="shared" si="73"/>
        <v>2.7687499999999999E-4</v>
      </c>
      <c r="AD481" s="18">
        <f t="shared" si="74"/>
        <v>143.53200000000001</v>
      </c>
      <c r="AE481" s="18">
        <f t="shared" si="77"/>
        <v>3816</v>
      </c>
      <c r="AF481" s="18">
        <f t="shared" si="78"/>
        <v>262798.1629263194</v>
      </c>
      <c r="AG481" s="18">
        <f t="shared" si="78"/>
        <v>1769752.7615162954</v>
      </c>
    </row>
    <row r="482" spans="6:33" x14ac:dyDescent="0.35">
      <c r="F482" s="15">
        <f t="shared" si="71"/>
        <v>7.683183561643836</v>
      </c>
      <c r="G482" s="15">
        <v>2804.3620000000001</v>
      </c>
      <c r="H482" s="15">
        <v>0.96250000000000002</v>
      </c>
      <c r="I482" s="15">
        <v>1.8776246066427262</v>
      </c>
      <c r="J482" s="15">
        <f t="shared" si="70"/>
        <v>0.3043303182017586</v>
      </c>
      <c r="K482" s="15">
        <v>75.971000000000004</v>
      </c>
      <c r="L482" s="15">
        <v>74.373999999999995</v>
      </c>
      <c r="M482" s="15">
        <v>75.379000000000005</v>
      </c>
      <c r="N482" s="15">
        <v>70.382000000000005</v>
      </c>
      <c r="O482" s="15">
        <v>70.463999999999999</v>
      </c>
      <c r="P482" s="15">
        <v>72.796999999999997</v>
      </c>
      <c r="Q482" s="15">
        <v>70.466999999999999</v>
      </c>
      <c r="R482" s="15">
        <v>71.656999999999996</v>
      </c>
      <c r="S482" s="15">
        <f t="shared" si="72"/>
        <v>6.6569999999999965</v>
      </c>
      <c r="T482" s="15">
        <v>79.5</v>
      </c>
      <c r="U482" s="15">
        <v>79.5</v>
      </c>
      <c r="V482" s="15">
        <v>79.5</v>
      </c>
      <c r="W482" s="15">
        <v>79.5</v>
      </c>
      <c r="X482" s="15">
        <v>79.5</v>
      </c>
      <c r="Y482" s="15">
        <v>79.5</v>
      </c>
      <c r="Z482" s="15">
        <v>79.5</v>
      </c>
      <c r="AA482" s="15">
        <v>79.5</v>
      </c>
      <c r="AB482" s="15">
        <v>23.872</v>
      </c>
      <c r="AC482" s="18">
        <f t="shared" si="73"/>
        <v>2.7629629629629629E-4</v>
      </c>
      <c r="AD482" s="18">
        <f t="shared" si="74"/>
        <v>143.232</v>
      </c>
      <c r="AE482" s="18">
        <f t="shared" si="77"/>
        <v>3816</v>
      </c>
      <c r="AF482" s="18">
        <f t="shared" si="78"/>
        <v>262941.39492631942</v>
      </c>
      <c r="AG482" s="18">
        <f t="shared" si="78"/>
        <v>1773568.7615162954</v>
      </c>
    </row>
    <row r="483" spans="6:33" x14ac:dyDescent="0.35">
      <c r="F483" s="15">
        <f t="shared" si="71"/>
        <v>7.6996219178082193</v>
      </c>
      <c r="G483" s="15">
        <v>2810.3620000000001</v>
      </c>
      <c r="H483" s="15">
        <v>0.96250000000000002</v>
      </c>
      <c r="I483" s="15">
        <v>1.881641829683067</v>
      </c>
      <c r="J483" s="15">
        <f t="shared" si="70"/>
        <v>0.30449574875731411</v>
      </c>
      <c r="K483" s="15">
        <v>75.956999999999994</v>
      </c>
      <c r="L483" s="15">
        <v>74.363</v>
      </c>
      <c r="M483" s="15">
        <v>75.366</v>
      </c>
      <c r="N483" s="15">
        <v>70.375</v>
      </c>
      <c r="O483" s="15">
        <v>70.457999999999998</v>
      </c>
      <c r="P483" s="15">
        <v>72.787000000000006</v>
      </c>
      <c r="Q483" s="15">
        <v>70.460999999999999</v>
      </c>
      <c r="R483" s="15">
        <v>71.649000000000001</v>
      </c>
      <c r="S483" s="15">
        <f t="shared" si="72"/>
        <v>6.6490000000000009</v>
      </c>
      <c r="T483" s="15">
        <v>79.5</v>
      </c>
      <c r="U483" s="15">
        <v>79.5</v>
      </c>
      <c r="V483" s="15">
        <v>79.5</v>
      </c>
      <c r="W483" s="15">
        <v>79.5</v>
      </c>
      <c r="X483" s="15">
        <v>79.5</v>
      </c>
      <c r="Y483" s="15">
        <v>79.5</v>
      </c>
      <c r="Z483" s="15">
        <v>79.5</v>
      </c>
      <c r="AA483" s="15">
        <v>79.5</v>
      </c>
      <c r="AB483" s="15">
        <v>23.821999999999999</v>
      </c>
      <c r="AC483" s="18">
        <f t="shared" si="73"/>
        <v>2.7571759259259259E-4</v>
      </c>
      <c r="AD483" s="18">
        <f t="shared" si="74"/>
        <v>142.93199999999999</v>
      </c>
      <c r="AE483" s="18">
        <f t="shared" si="77"/>
        <v>3816</v>
      </c>
      <c r="AF483" s="18">
        <f t="shared" si="78"/>
        <v>263084.32692631939</v>
      </c>
      <c r="AG483" s="18">
        <f t="shared" si="78"/>
        <v>1777384.7615162954</v>
      </c>
    </row>
    <row r="484" spans="6:33" x14ac:dyDescent="0.35">
      <c r="F484" s="15">
        <f t="shared" si="71"/>
        <v>7.7160602739726025</v>
      </c>
      <c r="G484" s="15">
        <v>2816.3620000000001</v>
      </c>
      <c r="H484" s="15">
        <v>0.96260000000000001</v>
      </c>
      <c r="I484" s="15">
        <v>1.8856590527234078</v>
      </c>
      <c r="J484" s="15">
        <f t="shared" si="70"/>
        <v>0.30466083209064743</v>
      </c>
      <c r="K484" s="15">
        <v>75.942999999999998</v>
      </c>
      <c r="L484" s="15">
        <v>74.352999999999994</v>
      </c>
      <c r="M484" s="15">
        <v>75.353999999999999</v>
      </c>
      <c r="N484" s="15">
        <v>70.367000000000004</v>
      </c>
      <c r="O484" s="15">
        <v>70.450999999999993</v>
      </c>
      <c r="P484" s="15">
        <v>72.778000000000006</v>
      </c>
      <c r="Q484" s="15">
        <v>70.454999999999998</v>
      </c>
      <c r="R484" s="15">
        <v>71.641000000000005</v>
      </c>
      <c r="S484" s="15">
        <f t="shared" si="72"/>
        <v>6.6410000000000053</v>
      </c>
      <c r="T484" s="15">
        <v>79.5</v>
      </c>
      <c r="U484" s="15">
        <v>79.5</v>
      </c>
      <c r="V484" s="15">
        <v>79.5</v>
      </c>
      <c r="W484" s="15">
        <v>79.5</v>
      </c>
      <c r="X484" s="15">
        <v>79.5</v>
      </c>
      <c r="Y484" s="15">
        <v>79.5</v>
      </c>
      <c r="Z484" s="15">
        <v>79.5</v>
      </c>
      <c r="AA484" s="15">
        <v>79.5</v>
      </c>
      <c r="AB484" s="15">
        <v>23.771999999999998</v>
      </c>
      <c r="AC484" s="18">
        <f t="shared" si="73"/>
        <v>2.7513888888888889E-4</v>
      </c>
      <c r="AD484" s="18">
        <f t="shared" si="74"/>
        <v>142.63200000000001</v>
      </c>
      <c r="AE484" s="18">
        <f t="shared" si="77"/>
        <v>3816</v>
      </c>
      <c r="AF484" s="18">
        <f t="shared" si="78"/>
        <v>263226.95892631938</v>
      </c>
      <c r="AG484" s="18">
        <f t="shared" si="78"/>
        <v>1781200.7615162954</v>
      </c>
    </row>
    <row r="485" spans="6:33" x14ac:dyDescent="0.35">
      <c r="F485" s="15">
        <f t="shared" si="71"/>
        <v>7.7324986301369867</v>
      </c>
      <c r="G485" s="15">
        <v>2822.3620000000001</v>
      </c>
      <c r="H485" s="15">
        <v>0.9627</v>
      </c>
      <c r="I485" s="15">
        <v>1.8896762757637486</v>
      </c>
      <c r="J485" s="15">
        <f t="shared" si="70"/>
        <v>0.30482557514620295</v>
      </c>
      <c r="K485" s="15">
        <v>75.930000000000007</v>
      </c>
      <c r="L485" s="15">
        <v>74.341999999999999</v>
      </c>
      <c r="M485" s="15">
        <v>75.340999999999994</v>
      </c>
      <c r="N485" s="15">
        <v>70.36</v>
      </c>
      <c r="O485" s="15">
        <v>70.442999999999998</v>
      </c>
      <c r="P485" s="15">
        <v>72.768000000000001</v>
      </c>
      <c r="Q485" s="15">
        <v>70.448999999999998</v>
      </c>
      <c r="R485" s="15">
        <v>71.632999999999996</v>
      </c>
      <c r="S485" s="15">
        <f t="shared" si="72"/>
        <v>6.6329999999999956</v>
      </c>
      <c r="T485" s="15">
        <v>79.5</v>
      </c>
      <c r="U485" s="15">
        <v>79.5</v>
      </c>
      <c r="V485" s="15">
        <v>79.5</v>
      </c>
      <c r="W485" s="15">
        <v>79.5</v>
      </c>
      <c r="X485" s="15">
        <v>79.5</v>
      </c>
      <c r="Y485" s="15">
        <v>79.5</v>
      </c>
      <c r="Z485" s="15">
        <v>79.5</v>
      </c>
      <c r="AA485" s="15">
        <v>79.5</v>
      </c>
      <c r="AB485" s="15">
        <v>23.722999999999999</v>
      </c>
      <c r="AC485" s="18">
        <f t="shared" si="73"/>
        <v>2.7457175925925924E-4</v>
      </c>
      <c r="AD485" s="18">
        <f t="shared" si="74"/>
        <v>142.33799999999999</v>
      </c>
      <c r="AE485" s="18">
        <f t="shared" si="77"/>
        <v>3816</v>
      </c>
      <c r="AF485" s="18">
        <f t="shared" si="78"/>
        <v>263369.29692631937</v>
      </c>
      <c r="AG485" s="18">
        <f t="shared" si="78"/>
        <v>1785016.7615162954</v>
      </c>
    </row>
    <row r="486" spans="6:33" x14ac:dyDescent="0.35">
      <c r="F486" s="15">
        <f t="shared" si="71"/>
        <v>7.74893698630137</v>
      </c>
      <c r="G486" s="15">
        <v>2828.3620000000001</v>
      </c>
      <c r="H486" s="15">
        <v>0.96279999999999999</v>
      </c>
      <c r="I486" s="15">
        <v>1.8936934988040894</v>
      </c>
      <c r="J486" s="15">
        <f t="shared" si="70"/>
        <v>0.30498997792398075</v>
      </c>
      <c r="K486" s="15">
        <v>75.915999999999997</v>
      </c>
      <c r="L486" s="15">
        <v>74.331999999999994</v>
      </c>
      <c r="M486" s="15">
        <v>75.328000000000003</v>
      </c>
      <c r="N486" s="15">
        <v>70.352999999999994</v>
      </c>
      <c r="O486" s="15">
        <v>70.436999999999998</v>
      </c>
      <c r="P486" s="15">
        <v>72.759</v>
      </c>
      <c r="Q486" s="15">
        <v>70.441999999999993</v>
      </c>
      <c r="R486" s="15">
        <v>71.626000000000005</v>
      </c>
      <c r="S486" s="15">
        <f t="shared" si="72"/>
        <v>6.6260000000000048</v>
      </c>
      <c r="T486" s="15">
        <v>79.5</v>
      </c>
      <c r="U486" s="15">
        <v>79.5</v>
      </c>
      <c r="V486" s="15">
        <v>79.5</v>
      </c>
      <c r="W486" s="15">
        <v>79.5</v>
      </c>
      <c r="X486" s="15">
        <v>79.5</v>
      </c>
      <c r="Y486" s="15">
        <v>79.5</v>
      </c>
      <c r="Z486" s="15">
        <v>79.5</v>
      </c>
      <c r="AA486" s="15">
        <v>79.5</v>
      </c>
      <c r="AB486" s="15">
        <v>23.673999999999999</v>
      </c>
      <c r="AC486" s="18">
        <f t="shared" si="73"/>
        <v>2.7400462962962963E-4</v>
      </c>
      <c r="AD486" s="18">
        <f t="shared" si="74"/>
        <v>142.04399999999998</v>
      </c>
      <c r="AE486" s="18">
        <f t="shared" si="77"/>
        <v>3816</v>
      </c>
      <c r="AF486" s="18">
        <f t="shared" si="78"/>
        <v>263511.34092631936</v>
      </c>
      <c r="AG486" s="18">
        <f t="shared" si="78"/>
        <v>1788832.7615162954</v>
      </c>
    </row>
    <row r="487" spans="6:33" x14ac:dyDescent="0.35">
      <c r="F487" s="15">
        <f t="shared" si="71"/>
        <v>7.7653753424657532</v>
      </c>
      <c r="G487" s="15">
        <v>2834.3620000000001</v>
      </c>
      <c r="H487" s="15">
        <v>0.96289999999999998</v>
      </c>
      <c r="I487" s="15">
        <v>1.8977107218444302</v>
      </c>
      <c r="J487" s="15">
        <f t="shared" si="70"/>
        <v>0.30515403347953629</v>
      </c>
      <c r="K487" s="15">
        <v>75.903000000000006</v>
      </c>
      <c r="L487" s="15">
        <v>74.320999999999998</v>
      </c>
      <c r="M487" s="15">
        <v>75.316000000000003</v>
      </c>
      <c r="N487" s="15">
        <v>70.344999999999999</v>
      </c>
      <c r="O487" s="15">
        <v>70.430000000000007</v>
      </c>
      <c r="P487" s="15">
        <v>72.748999999999995</v>
      </c>
      <c r="Q487" s="15">
        <v>70.436000000000007</v>
      </c>
      <c r="R487" s="15">
        <v>71.617999999999995</v>
      </c>
      <c r="S487" s="15">
        <f t="shared" si="72"/>
        <v>6.617999999999995</v>
      </c>
      <c r="T487" s="15">
        <v>79.5</v>
      </c>
      <c r="U487" s="15">
        <v>79.5</v>
      </c>
      <c r="V487" s="15">
        <v>79.5</v>
      </c>
      <c r="W487" s="15">
        <v>79.5</v>
      </c>
      <c r="X487" s="15">
        <v>79.5</v>
      </c>
      <c r="Y487" s="15">
        <v>79.5</v>
      </c>
      <c r="Z487" s="15">
        <v>79.5</v>
      </c>
      <c r="AA487" s="15">
        <v>79.5</v>
      </c>
      <c r="AB487" s="15">
        <v>23.623999999999999</v>
      </c>
      <c r="AC487" s="18">
        <f t="shared" si="73"/>
        <v>2.7342592592592593E-4</v>
      </c>
      <c r="AD487" s="18">
        <f t="shared" si="74"/>
        <v>141.744</v>
      </c>
      <c r="AE487" s="18">
        <f t="shared" si="77"/>
        <v>3816</v>
      </c>
      <c r="AF487" s="18">
        <f t="shared" si="78"/>
        <v>263653.08492631937</v>
      </c>
      <c r="AG487" s="18">
        <f t="shared" si="78"/>
        <v>1792648.7615162954</v>
      </c>
    </row>
    <row r="488" spans="6:33" x14ac:dyDescent="0.35">
      <c r="F488" s="15">
        <f t="shared" si="71"/>
        <v>7.7818136986301374</v>
      </c>
      <c r="G488" s="15">
        <v>2840.3620000000001</v>
      </c>
      <c r="H488" s="15">
        <v>0.96289999999999998</v>
      </c>
      <c r="I488" s="15">
        <v>1.9017279448847713</v>
      </c>
      <c r="J488" s="15">
        <f t="shared" si="70"/>
        <v>0.30531775570175851</v>
      </c>
      <c r="K488" s="15">
        <v>75.888999999999996</v>
      </c>
      <c r="L488" s="15">
        <v>74.311000000000007</v>
      </c>
      <c r="M488" s="15">
        <v>75.302999999999997</v>
      </c>
      <c r="N488" s="15">
        <v>70.337999999999994</v>
      </c>
      <c r="O488" s="15">
        <v>70.424000000000007</v>
      </c>
      <c r="P488" s="15">
        <v>72.739999999999995</v>
      </c>
      <c r="Q488" s="15">
        <v>70.430000000000007</v>
      </c>
      <c r="R488" s="15">
        <v>71.61</v>
      </c>
      <c r="S488" s="15">
        <f t="shared" si="72"/>
        <v>6.6099999999999994</v>
      </c>
      <c r="T488" s="15">
        <v>79.5</v>
      </c>
      <c r="U488" s="15">
        <v>79.5</v>
      </c>
      <c r="V488" s="15">
        <v>79.5</v>
      </c>
      <c r="W488" s="15">
        <v>79.5</v>
      </c>
      <c r="X488" s="15">
        <v>79.5</v>
      </c>
      <c r="Y488" s="15">
        <v>79.5</v>
      </c>
      <c r="Z488" s="15">
        <v>79.5</v>
      </c>
      <c r="AA488" s="15">
        <v>79.5</v>
      </c>
      <c r="AB488" s="15">
        <v>23.576000000000001</v>
      </c>
      <c r="AC488" s="18">
        <f t="shared" si="73"/>
        <v>2.7287037037037037E-4</v>
      </c>
      <c r="AD488" s="18">
        <f t="shared" si="74"/>
        <v>141.45599999999999</v>
      </c>
      <c r="AE488" s="18">
        <f t="shared" si="77"/>
        <v>3816</v>
      </c>
      <c r="AF488" s="18">
        <f t="shared" ref="AF488:AG503" si="79">+AF487+AD488</f>
        <v>263794.54092631937</v>
      </c>
      <c r="AG488" s="18">
        <f t="shared" si="79"/>
        <v>1796464.7615162954</v>
      </c>
    </row>
    <row r="489" spans="6:33" x14ac:dyDescent="0.35">
      <c r="F489" s="15">
        <f t="shared" si="71"/>
        <v>7.7982520547945207</v>
      </c>
      <c r="G489" s="15">
        <v>2846.3620000000001</v>
      </c>
      <c r="H489" s="15">
        <v>0.96299999999999997</v>
      </c>
      <c r="I489" s="15">
        <v>1.9057451679251121</v>
      </c>
      <c r="J489" s="15">
        <f t="shared" si="70"/>
        <v>0.30548113764620299</v>
      </c>
      <c r="K489" s="15">
        <v>75.876999999999995</v>
      </c>
      <c r="L489" s="15">
        <v>74.301000000000002</v>
      </c>
      <c r="M489" s="15">
        <v>75.290999999999997</v>
      </c>
      <c r="N489" s="15">
        <v>70.331000000000003</v>
      </c>
      <c r="O489" s="15">
        <v>70.415999999999997</v>
      </c>
      <c r="P489" s="15">
        <v>72.730999999999995</v>
      </c>
      <c r="Q489" s="15">
        <v>70.424000000000007</v>
      </c>
      <c r="R489" s="15">
        <v>71.602000000000004</v>
      </c>
      <c r="S489" s="15">
        <f t="shared" si="72"/>
        <v>6.6020000000000039</v>
      </c>
      <c r="T489" s="15">
        <v>79.5</v>
      </c>
      <c r="U489" s="15">
        <v>79.5</v>
      </c>
      <c r="V489" s="15">
        <v>79.5</v>
      </c>
      <c r="W489" s="15">
        <v>79.5</v>
      </c>
      <c r="X489" s="15">
        <v>79.5</v>
      </c>
      <c r="Y489" s="15">
        <v>79.5</v>
      </c>
      <c r="Z489" s="15">
        <v>79.5</v>
      </c>
      <c r="AA489" s="15">
        <v>79.5</v>
      </c>
      <c r="AB489" s="15">
        <v>23.527000000000001</v>
      </c>
      <c r="AC489" s="18">
        <f t="shared" si="73"/>
        <v>2.7230324074074076E-4</v>
      </c>
      <c r="AD489" s="18">
        <f t="shared" si="74"/>
        <v>141.16200000000003</v>
      </c>
      <c r="AE489" s="18">
        <f t="shared" si="77"/>
        <v>3816</v>
      </c>
      <c r="AF489" s="18">
        <f t="shared" si="79"/>
        <v>263935.70292631938</v>
      </c>
      <c r="AG489" s="18">
        <f t="shared" si="79"/>
        <v>1800280.7615162954</v>
      </c>
    </row>
    <row r="490" spans="6:33" x14ac:dyDescent="0.35">
      <c r="F490" s="15">
        <f t="shared" si="71"/>
        <v>7.8146904109589039</v>
      </c>
      <c r="G490" s="15">
        <v>2852.3620000000001</v>
      </c>
      <c r="H490" s="15">
        <v>0.96309999999999996</v>
      </c>
      <c r="I490" s="15">
        <v>1.9097623909654529</v>
      </c>
      <c r="J490" s="15">
        <f t="shared" si="70"/>
        <v>0.3056441862573141</v>
      </c>
      <c r="K490" s="15">
        <v>75.863</v>
      </c>
      <c r="L490" s="15">
        <v>74.290000000000006</v>
      </c>
      <c r="M490" s="15">
        <v>75.278000000000006</v>
      </c>
      <c r="N490" s="15">
        <v>70.322999999999993</v>
      </c>
      <c r="O490" s="15">
        <v>70.41</v>
      </c>
      <c r="P490" s="15">
        <v>72.721000000000004</v>
      </c>
      <c r="Q490" s="15">
        <v>70.417000000000002</v>
      </c>
      <c r="R490" s="15">
        <v>71.593999999999994</v>
      </c>
      <c r="S490" s="15">
        <f t="shared" si="72"/>
        <v>6.5939999999999941</v>
      </c>
      <c r="T490" s="15">
        <v>79.5</v>
      </c>
      <c r="U490" s="15">
        <v>79.5</v>
      </c>
      <c r="V490" s="15">
        <v>79.5</v>
      </c>
      <c r="W490" s="15">
        <v>79.5</v>
      </c>
      <c r="X490" s="15">
        <v>79.5</v>
      </c>
      <c r="Y490" s="15">
        <v>79.5</v>
      </c>
      <c r="Z490" s="15">
        <v>79.5</v>
      </c>
      <c r="AA490" s="15">
        <v>79.5</v>
      </c>
      <c r="AB490" s="15">
        <v>23.478999999999999</v>
      </c>
      <c r="AC490" s="18">
        <f t="shared" si="73"/>
        <v>2.717476851851852E-4</v>
      </c>
      <c r="AD490" s="18">
        <f t="shared" si="74"/>
        <v>140.874</v>
      </c>
      <c r="AE490" s="18">
        <f t="shared" si="77"/>
        <v>3816</v>
      </c>
      <c r="AF490" s="18">
        <f t="shared" si="79"/>
        <v>264076.57692631939</v>
      </c>
      <c r="AG490" s="18">
        <f t="shared" si="79"/>
        <v>1804096.7615162954</v>
      </c>
    </row>
    <row r="491" spans="6:33" x14ac:dyDescent="0.35">
      <c r="F491" s="15">
        <f t="shared" si="71"/>
        <v>7.8311287671232881</v>
      </c>
      <c r="G491" s="15">
        <v>2858.3620000000001</v>
      </c>
      <c r="H491" s="15">
        <v>0.96319999999999995</v>
      </c>
      <c r="I491" s="15">
        <v>1.9137796140057939</v>
      </c>
      <c r="J491" s="15">
        <f t="shared" si="70"/>
        <v>0.30580689459064747</v>
      </c>
      <c r="K491" s="15">
        <v>75.849999999999994</v>
      </c>
      <c r="L491" s="15">
        <v>74.28</v>
      </c>
      <c r="M491" s="15">
        <v>75.266000000000005</v>
      </c>
      <c r="N491" s="15">
        <v>70.316000000000003</v>
      </c>
      <c r="O491" s="15">
        <v>70.403000000000006</v>
      </c>
      <c r="P491" s="15">
        <v>72.712000000000003</v>
      </c>
      <c r="Q491" s="15">
        <v>70.411000000000001</v>
      </c>
      <c r="R491" s="15">
        <v>71.585999999999999</v>
      </c>
      <c r="S491" s="15">
        <f t="shared" si="72"/>
        <v>6.5859999999999985</v>
      </c>
      <c r="T491" s="15">
        <v>79.5</v>
      </c>
      <c r="U491" s="15">
        <v>79.5</v>
      </c>
      <c r="V491" s="15">
        <v>79.5</v>
      </c>
      <c r="W491" s="15">
        <v>79.5</v>
      </c>
      <c r="X491" s="15">
        <v>79.5</v>
      </c>
      <c r="Y491" s="15">
        <v>79.5</v>
      </c>
      <c r="Z491" s="15">
        <v>79.5</v>
      </c>
      <c r="AA491" s="15">
        <v>79.5</v>
      </c>
      <c r="AB491" s="15">
        <v>23.43</v>
      </c>
      <c r="AC491" s="18">
        <f t="shared" si="73"/>
        <v>2.7118055555555554E-4</v>
      </c>
      <c r="AD491" s="18">
        <f t="shared" si="74"/>
        <v>140.57999999999998</v>
      </c>
      <c r="AE491" s="18">
        <f t="shared" si="77"/>
        <v>3816</v>
      </c>
      <c r="AF491" s="18">
        <f t="shared" si="79"/>
        <v>264217.15692631941</v>
      </c>
      <c r="AG491" s="18">
        <f t="shared" si="79"/>
        <v>1807912.7615162954</v>
      </c>
    </row>
    <row r="492" spans="6:33" x14ac:dyDescent="0.35">
      <c r="F492" s="15">
        <f t="shared" si="71"/>
        <v>7.8475671232876714</v>
      </c>
      <c r="G492" s="15">
        <v>2864.3620000000001</v>
      </c>
      <c r="H492" s="15">
        <v>0.96319999999999995</v>
      </c>
      <c r="I492" s="15">
        <v>1.9177968370461347</v>
      </c>
      <c r="J492" s="15">
        <f t="shared" si="70"/>
        <v>0.30596927653509193</v>
      </c>
      <c r="K492" s="15">
        <v>75.835999999999999</v>
      </c>
      <c r="L492" s="15">
        <v>74.269000000000005</v>
      </c>
      <c r="M492" s="15">
        <v>75.254000000000005</v>
      </c>
      <c r="N492" s="15">
        <v>70.308999999999997</v>
      </c>
      <c r="O492" s="15">
        <v>70.397000000000006</v>
      </c>
      <c r="P492" s="15">
        <v>72.703000000000003</v>
      </c>
      <c r="Q492" s="15">
        <v>70.405000000000001</v>
      </c>
      <c r="R492" s="15">
        <v>71.578999999999994</v>
      </c>
      <c r="S492" s="15">
        <f t="shared" si="72"/>
        <v>6.5789999999999935</v>
      </c>
      <c r="T492" s="15">
        <v>79.5</v>
      </c>
      <c r="U492" s="15">
        <v>79.5</v>
      </c>
      <c r="V492" s="15">
        <v>79.5</v>
      </c>
      <c r="W492" s="15">
        <v>79.5</v>
      </c>
      <c r="X492" s="15">
        <v>79.5</v>
      </c>
      <c r="Y492" s="15">
        <v>79.5</v>
      </c>
      <c r="Z492" s="15">
        <v>79.5</v>
      </c>
      <c r="AA492" s="15">
        <v>79.5</v>
      </c>
      <c r="AB492" s="15">
        <v>23.382999999999999</v>
      </c>
      <c r="AC492" s="18">
        <f t="shared" si="73"/>
        <v>2.7063657407407407E-4</v>
      </c>
      <c r="AD492" s="18">
        <f t="shared" si="74"/>
        <v>140.298</v>
      </c>
      <c r="AE492" s="18">
        <f t="shared" si="77"/>
        <v>3816</v>
      </c>
      <c r="AF492" s="18">
        <f t="shared" si="79"/>
        <v>264357.45492631942</v>
      </c>
      <c r="AG492" s="18">
        <f t="shared" si="79"/>
        <v>1811728.7615162954</v>
      </c>
    </row>
    <row r="493" spans="6:33" x14ac:dyDescent="0.35">
      <c r="F493" s="15">
        <f t="shared" si="71"/>
        <v>7.8640054794520546</v>
      </c>
      <c r="G493" s="15">
        <v>2870.3620000000001</v>
      </c>
      <c r="H493" s="15">
        <v>0.96330000000000005</v>
      </c>
      <c r="I493" s="15">
        <v>1.9218140600864755</v>
      </c>
      <c r="J493" s="15">
        <f t="shared" si="70"/>
        <v>0.30613132514620306</v>
      </c>
      <c r="K493" s="15">
        <v>75.823999999999998</v>
      </c>
      <c r="L493" s="15">
        <v>74.259</v>
      </c>
      <c r="M493" s="15">
        <v>75.242000000000004</v>
      </c>
      <c r="N493" s="15">
        <v>70.302000000000007</v>
      </c>
      <c r="O493" s="15">
        <v>70.39</v>
      </c>
      <c r="P493" s="15">
        <v>72.694000000000003</v>
      </c>
      <c r="Q493" s="15">
        <v>70.399000000000001</v>
      </c>
      <c r="R493" s="15">
        <v>71.570999999999998</v>
      </c>
      <c r="S493" s="15">
        <f t="shared" si="72"/>
        <v>6.570999999999998</v>
      </c>
      <c r="T493" s="15">
        <v>79.5</v>
      </c>
      <c r="U493" s="15">
        <v>79.5</v>
      </c>
      <c r="V493" s="15">
        <v>79.5</v>
      </c>
      <c r="W493" s="15">
        <v>79.5</v>
      </c>
      <c r="X493" s="15">
        <v>79.5</v>
      </c>
      <c r="Y493" s="15">
        <v>79.5</v>
      </c>
      <c r="Z493" s="15">
        <v>79.5</v>
      </c>
      <c r="AA493" s="15">
        <v>79.5</v>
      </c>
      <c r="AB493" s="15">
        <v>23.335000000000001</v>
      </c>
      <c r="AC493" s="18">
        <f t="shared" si="73"/>
        <v>2.7008101851851851E-4</v>
      </c>
      <c r="AD493" s="18">
        <f t="shared" si="74"/>
        <v>140.01000000000002</v>
      </c>
      <c r="AE493" s="18">
        <f t="shared" si="77"/>
        <v>3816</v>
      </c>
      <c r="AF493" s="18">
        <f t="shared" si="79"/>
        <v>264497.46492631943</v>
      </c>
      <c r="AG493" s="18">
        <f t="shared" si="79"/>
        <v>1815544.7615162954</v>
      </c>
    </row>
    <row r="494" spans="6:33" x14ac:dyDescent="0.35">
      <c r="F494" s="15">
        <f t="shared" si="71"/>
        <v>7.8804438356164388</v>
      </c>
      <c r="G494" s="15">
        <v>2876.3620000000001</v>
      </c>
      <c r="H494" s="15">
        <v>0.96340000000000003</v>
      </c>
      <c r="I494" s="15">
        <v>1.9258312831268165</v>
      </c>
      <c r="J494" s="15">
        <f t="shared" si="70"/>
        <v>0.30629304042398081</v>
      </c>
      <c r="K494" s="15">
        <v>75.81</v>
      </c>
      <c r="L494" s="15">
        <v>74.248999999999995</v>
      </c>
      <c r="M494" s="15">
        <v>75.228999999999999</v>
      </c>
      <c r="N494" s="15">
        <v>70.295000000000002</v>
      </c>
      <c r="O494" s="15">
        <v>70.384</v>
      </c>
      <c r="P494" s="15">
        <v>72.683999999999997</v>
      </c>
      <c r="Q494" s="15">
        <v>70.393000000000001</v>
      </c>
      <c r="R494" s="15">
        <v>71.563999999999993</v>
      </c>
      <c r="S494" s="15">
        <f t="shared" si="72"/>
        <v>6.563999999999993</v>
      </c>
      <c r="T494" s="15">
        <v>79.5</v>
      </c>
      <c r="U494" s="15">
        <v>79.5</v>
      </c>
      <c r="V494" s="15">
        <v>79.5</v>
      </c>
      <c r="W494" s="15">
        <v>79.5</v>
      </c>
      <c r="X494" s="15">
        <v>79.5</v>
      </c>
      <c r="Y494" s="15">
        <v>79.5</v>
      </c>
      <c r="Z494" s="15">
        <v>79.5</v>
      </c>
      <c r="AA494" s="15">
        <v>79.5</v>
      </c>
      <c r="AB494" s="15">
        <v>23.286999999999999</v>
      </c>
      <c r="AC494" s="18">
        <f t="shared" si="73"/>
        <v>2.6952546296296295E-4</v>
      </c>
      <c r="AD494" s="18">
        <f t="shared" si="74"/>
        <v>139.72199999999998</v>
      </c>
      <c r="AE494" s="18">
        <f t="shared" si="77"/>
        <v>3816</v>
      </c>
      <c r="AF494" s="18">
        <f t="shared" si="79"/>
        <v>264637.18692631944</v>
      </c>
      <c r="AG494" s="18">
        <f t="shared" si="79"/>
        <v>1819360.7615162954</v>
      </c>
    </row>
    <row r="495" spans="6:33" x14ac:dyDescent="0.35">
      <c r="F495" s="15">
        <f t="shared" si="71"/>
        <v>7.8968821917808221</v>
      </c>
      <c r="G495" s="15">
        <v>2882.3620000000001</v>
      </c>
      <c r="H495" s="15">
        <v>0.96350000000000002</v>
      </c>
      <c r="I495" s="15">
        <v>1.9298485061671573</v>
      </c>
      <c r="J495" s="15">
        <f t="shared" si="70"/>
        <v>0.3064544293128697</v>
      </c>
      <c r="K495" s="15">
        <v>75.796999999999997</v>
      </c>
      <c r="L495" s="15">
        <v>74.239000000000004</v>
      </c>
      <c r="M495" s="15">
        <v>75.216999999999999</v>
      </c>
      <c r="N495" s="15">
        <v>70.287000000000006</v>
      </c>
      <c r="O495" s="15">
        <v>70.376999999999995</v>
      </c>
      <c r="P495" s="15">
        <v>72.674999999999997</v>
      </c>
      <c r="Q495" s="15">
        <v>70.387</v>
      </c>
      <c r="R495" s="15">
        <v>71.555999999999997</v>
      </c>
      <c r="S495" s="15">
        <f t="shared" si="72"/>
        <v>6.5559999999999974</v>
      </c>
      <c r="T495" s="15">
        <v>79.5</v>
      </c>
      <c r="U495" s="15">
        <v>79.5</v>
      </c>
      <c r="V495" s="15">
        <v>79.5</v>
      </c>
      <c r="W495" s="15">
        <v>79.5</v>
      </c>
      <c r="X495" s="15">
        <v>79.5</v>
      </c>
      <c r="Y495" s="15">
        <v>79.5</v>
      </c>
      <c r="Z495" s="15">
        <v>79.5</v>
      </c>
      <c r="AA495" s="15">
        <v>79.5</v>
      </c>
      <c r="AB495" s="15">
        <v>23.24</v>
      </c>
      <c r="AC495" s="18">
        <f t="shared" si="73"/>
        <v>2.6898148148148148E-4</v>
      </c>
      <c r="AD495" s="18">
        <f t="shared" si="74"/>
        <v>139.44</v>
      </c>
      <c r="AE495" s="18">
        <f t="shared" si="77"/>
        <v>3816</v>
      </c>
      <c r="AF495" s="18">
        <f t="shared" si="79"/>
        <v>264776.62692631944</v>
      </c>
      <c r="AG495" s="18">
        <f t="shared" si="79"/>
        <v>1823176.7615162954</v>
      </c>
    </row>
    <row r="496" spans="6:33" x14ac:dyDescent="0.35">
      <c r="F496" s="15">
        <f t="shared" si="71"/>
        <v>7.9133205479452053</v>
      </c>
      <c r="G496" s="15">
        <v>2888.3620000000001</v>
      </c>
      <c r="H496" s="15">
        <v>0.96350000000000002</v>
      </c>
      <c r="I496" s="15">
        <v>1.9338657292074979</v>
      </c>
      <c r="J496" s="15">
        <f t="shared" si="70"/>
        <v>0.30661549181286973</v>
      </c>
      <c r="K496" s="15">
        <v>75.784999999999997</v>
      </c>
      <c r="L496" s="15">
        <v>74.228999999999999</v>
      </c>
      <c r="M496" s="15">
        <v>75.204999999999998</v>
      </c>
      <c r="N496" s="15">
        <v>70.28</v>
      </c>
      <c r="O496" s="15">
        <v>70.37</v>
      </c>
      <c r="P496" s="15">
        <v>72.665999999999997</v>
      </c>
      <c r="Q496" s="15">
        <v>70.381</v>
      </c>
      <c r="R496" s="15">
        <v>71.548000000000002</v>
      </c>
      <c r="S496" s="15">
        <f t="shared" si="72"/>
        <v>6.5480000000000018</v>
      </c>
      <c r="T496" s="15">
        <v>79.5</v>
      </c>
      <c r="U496" s="15">
        <v>79.5</v>
      </c>
      <c r="V496" s="15">
        <v>79.5</v>
      </c>
      <c r="W496" s="15">
        <v>79.5</v>
      </c>
      <c r="X496" s="15">
        <v>79.5</v>
      </c>
      <c r="Y496" s="15">
        <v>79.5</v>
      </c>
      <c r="Z496" s="15">
        <v>79.5</v>
      </c>
      <c r="AA496" s="15">
        <v>79.5</v>
      </c>
      <c r="AB496" s="15">
        <v>23.193000000000001</v>
      </c>
      <c r="AC496" s="18">
        <f t="shared" si="73"/>
        <v>2.6843750000000001E-4</v>
      </c>
      <c r="AD496" s="18">
        <f t="shared" si="74"/>
        <v>139.15800000000002</v>
      </c>
      <c r="AE496" s="18">
        <f t="shared" si="77"/>
        <v>3816</v>
      </c>
      <c r="AF496" s="18">
        <f t="shared" si="79"/>
        <v>264915.78492631944</v>
      </c>
      <c r="AG496" s="18">
        <f t="shared" si="79"/>
        <v>1826992.7615162954</v>
      </c>
    </row>
    <row r="497" spans="6:33" x14ac:dyDescent="0.35">
      <c r="F497" s="15">
        <f t="shared" si="71"/>
        <v>7.9297589041095895</v>
      </c>
      <c r="G497" s="15">
        <v>2894.3620000000001</v>
      </c>
      <c r="H497" s="15">
        <v>0.96360000000000001</v>
      </c>
      <c r="I497" s="15">
        <v>1.9378829522478389</v>
      </c>
      <c r="J497" s="15">
        <f t="shared" si="70"/>
        <v>0.30677622792398079</v>
      </c>
      <c r="K497" s="15">
        <v>75.771000000000001</v>
      </c>
      <c r="L497" s="15">
        <v>74.218000000000004</v>
      </c>
      <c r="M497" s="15">
        <v>75.192999999999998</v>
      </c>
      <c r="N497" s="15">
        <v>70.272999999999996</v>
      </c>
      <c r="O497" s="15">
        <v>70.364000000000004</v>
      </c>
      <c r="P497" s="15">
        <v>72.656999999999996</v>
      </c>
      <c r="Q497" s="15">
        <v>70.375</v>
      </c>
      <c r="R497" s="15">
        <v>71.540999999999997</v>
      </c>
      <c r="S497" s="15">
        <f t="shared" si="72"/>
        <v>6.5409999999999968</v>
      </c>
      <c r="T497" s="15">
        <v>79.5</v>
      </c>
      <c r="U497" s="15">
        <v>79.5</v>
      </c>
      <c r="V497" s="15">
        <v>79.5</v>
      </c>
      <c r="W497" s="15">
        <v>79.5</v>
      </c>
      <c r="X497" s="15">
        <v>79.5</v>
      </c>
      <c r="Y497" s="15">
        <v>79.5</v>
      </c>
      <c r="Z497" s="15">
        <v>79.5</v>
      </c>
      <c r="AA497" s="15">
        <v>79.5</v>
      </c>
      <c r="AB497" s="15">
        <v>23.146000000000001</v>
      </c>
      <c r="AC497" s="18">
        <f t="shared" si="73"/>
        <v>2.6789351851851855E-4</v>
      </c>
      <c r="AD497" s="18">
        <f t="shared" si="74"/>
        <v>138.876</v>
      </c>
      <c r="AE497" s="18">
        <f t="shared" si="77"/>
        <v>3816</v>
      </c>
      <c r="AF497" s="18">
        <f t="shared" si="79"/>
        <v>265054.66092631943</v>
      </c>
      <c r="AG497" s="18">
        <f t="shared" si="79"/>
        <v>1830808.7615162954</v>
      </c>
    </row>
    <row r="498" spans="6:33" x14ac:dyDescent="0.35">
      <c r="F498" s="15">
        <f t="shared" si="71"/>
        <v>7.9461972602739728</v>
      </c>
      <c r="G498" s="15">
        <v>2900.3620000000001</v>
      </c>
      <c r="H498" s="15">
        <v>0.9637</v>
      </c>
      <c r="I498" s="15">
        <v>1.9419001752881797</v>
      </c>
      <c r="J498" s="15">
        <f t="shared" si="70"/>
        <v>0.30693663764620299</v>
      </c>
      <c r="K498" s="15">
        <v>75.759</v>
      </c>
      <c r="L498" s="15">
        <v>74.209000000000003</v>
      </c>
      <c r="M498" s="15">
        <v>75.180999999999997</v>
      </c>
      <c r="N498" s="15">
        <v>70.266000000000005</v>
      </c>
      <c r="O498" s="15">
        <v>70.356999999999999</v>
      </c>
      <c r="P498" s="15">
        <v>72.647999999999996</v>
      </c>
      <c r="Q498" s="15">
        <v>70.369</v>
      </c>
      <c r="R498" s="15">
        <v>71.533000000000001</v>
      </c>
      <c r="S498" s="15">
        <f t="shared" si="72"/>
        <v>6.5330000000000013</v>
      </c>
      <c r="T498" s="15">
        <v>79.5</v>
      </c>
      <c r="U498" s="15">
        <v>79.5</v>
      </c>
      <c r="V498" s="15">
        <v>79.5</v>
      </c>
      <c r="W498" s="15">
        <v>79.5</v>
      </c>
      <c r="X498" s="15">
        <v>79.5</v>
      </c>
      <c r="Y498" s="15">
        <v>79.5</v>
      </c>
      <c r="Z498" s="15">
        <v>79.5</v>
      </c>
      <c r="AA498" s="15">
        <v>79.5</v>
      </c>
      <c r="AB498" s="15">
        <v>23.099</v>
      </c>
      <c r="AC498" s="18">
        <f t="shared" si="73"/>
        <v>2.6734953703703702E-4</v>
      </c>
      <c r="AD498" s="18">
        <f t="shared" si="74"/>
        <v>138.59399999999999</v>
      </c>
      <c r="AE498" s="18">
        <f t="shared" si="77"/>
        <v>3816</v>
      </c>
      <c r="AF498" s="18">
        <f t="shared" si="79"/>
        <v>265193.25492631941</v>
      </c>
      <c r="AG498" s="18">
        <f t="shared" si="79"/>
        <v>1834624.7615162954</v>
      </c>
    </row>
    <row r="499" spans="6:33" x14ac:dyDescent="0.35">
      <c r="F499" s="15">
        <f t="shared" si="71"/>
        <v>7.962635616438356</v>
      </c>
      <c r="G499" s="15">
        <v>2906.3620000000001</v>
      </c>
      <c r="H499" s="15">
        <v>0.96379999999999999</v>
      </c>
      <c r="I499" s="15">
        <v>1.9459173983285205</v>
      </c>
      <c r="J499" s="15">
        <f t="shared" si="70"/>
        <v>0.30709672792398085</v>
      </c>
      <c r="K499" s="15">
        <v>75.745000000000005</v>
      </c>
      <c r="L499" s="15">
        <v>74.197999999999993</v>
      </c>
      <c r="M499" s="15">
        <v>75.168999999999997</v>
      </c>
      <c r="N499" s="15">
        <v>70.259</v>
      </c>
      <c r="O499" s="15">
        <v>70.350999999999999</v>
      </c>
      <c r="P499" s="15">
        <v>72.638999999999996</v>
      </c>
      <c r="Q499" s="15">
        <v>70.363</v>
      </c>
      <c r="R499" s="15">
        <v>71.525999999999996</v>
      </c>
      <c r="S499" s="15">
        <f t="shared" si="72"/>
        <v>6.5259999999999962</v>
      </c>
      <c r="T499" s="15">
        <v>79.5</v>
      </c>
      <c r="U499" s="15">
        <v>79.5</v>
      </c>
      <c r="V499" s="15">
        <v>79.5</v>
      </c>
      <c r="W499" s="15">
        <v>79.5</v>
      </c>
      <c r="X499" s="15">
        <v>79.5</v>
      </c>
      <c r="Y499" s="15">
        <v>79.5</v>
      </c>
      <c r="Z499" s="15">
        <v>79.5</v>
      </c>
      <c r="AA499" s="15">
        <v>79.5</v>
      </c>
      <c r="AB499" s="15">
        <v>23.053000000000001</v>
      </c>
      <c r="AC499" s="18">
        <f t="shared" si="73"/>
        <v>2.6681712962962965E-4</v>
      </c>
      <c r="AD499" s="18">
        <f t="shared" si="74"/>
        <v>138.31800000000001</v>
      </c>
      <c r="AE499" s="18">
        <f t="shared" si="77"/>
        <v>3816</v>
      </c>
      <c r="AF499" s="18">
        <f t="shared" si="79"/>
        <v>265331.57292631944</v>
      </c>
      <c r="AG499" s="18">
        <f t="shared" si="79"/>
        <v>1838440.7615162954</v>
      </c>
    </row>
    <row r="500" spans="6:33" x14ac:dyDescent="0.35">
      <c r="F500" s="15">
        <f t="shared" si="71"/>
        <v>7.9790739726027402</v>
      </c>
      <c r="G500" s="15">
        <v>2912.3620000000001</v>
      </c>
      <c r="H500" s="15">
        <v>0.96379999999999999</v>
      </c>
      <c r="I500" s="15">
        <v>1.9499346213688615</v>
      </c>
      <c r="J500" s="15">
        <f t="shared" si="70"/>
        <v>0.30725649181286974</v>
      </c>
      <c r="K500" s="15">
        <v>75.733000000000004</v>
      </c>
      <c r="L500" s="15">
        <v>74.188999999999993</v>
      </c>
      <c r="M500" s="15">
        <v>75.156999999999996</v>
      </c>
      <c r="N500" s="15">
        <v>70.251999999999995</v>
      </c>
      <c r="O500" s="15">
        <v>70.343999999999994</v>
      </c>
      <c r="P500" s="15">
        <v>72.63</v>
      </c>
      <c r="Q500" s="15">
        <v>70.356999999999999</v>
      </c>
      <c r="R500" s="15">
        <v>71.518000000000001</v>
      </c>
      <c r="S500" s="15">
        <f t="shared" si="72"/>
        <v>6.5180000000000007</v>
      </c>
      <c r="T500" s="15">
        <v>79.5</v>
      </c>
      <c r="U500" s="15">
        <v>79.5</v>
      </c>
      <c r="V500" s="15">
        <v>79.5</v>
      </c>
      <c r="W500" s="15">
        <v>79.5</v>
      </c>
      <c r="X500" s="15">
        <v>79.5</v>
      </c>
      <c r="Y500" s="15">
        <v>79.5</v>
      </c>
      <c r="Z500" s="15">
        <v>79.5</v>
      </c>
      <c r="AA500" s="15">
        <v>79.5</v>
      </c>
      <c r="AB500" s="15">
        <v>23.006</v>
      </c>
      <c r="AC500" s="18">
        <f t="shared" si="73"/>
        <v>2.6627314814814813E-4</v>
      </c>
      <c r="AD500" s="18">
        <f t="shared" si="74"/>
        <v>138.036</v>
      </c>
      <c r="AE500" s="18">
        <f t="shared" si="77"/>
        <v>3816</v>
      </c>
      <c r="AF500" s="18">
        <f t="shared" si="79"/>
        <v>265469.60892631946</v>
      </c>
      <c r="AG500" s="18">
        <f t="shared" si="79"/>
        <v>1842256.7615162954</v>
      </c>
    </row>
    <row r="501" spans="6:33" x14ac:dyDescent="0.35">
      <c r="F501" s="15">
        <f t="shared" si="71"/>
        <v>7.9955123287671235</v>
      </c>
      <c r="G501" s="15">
        <v>2918.3620000000001</v>
      </c>
      <c r="H501" s="15">
        <v>0.96389999999999998</v>
      </c>
      <c r="I501" s="15">
        <v>1.9539518444092023</v>
      </c>
      <c r="J501" s="15">
        <f t="shared" si="70"/>
        <v>0.30741593625731423</v>
      </c>
      <c r="K501" s="15">
        <v>75.72</v>
      </c>
      <c r="L501" s="15">
        <v>74.177999999999997</v>
      </c>
      <c r="M501" s="15">
        <v>75.144999999999996</v>
      </c>
      <c r="N501" s="15">
        <v>70.245000000000005</v>
      </c>
      <c r="O501" s="15">
        <v>70.337999999999994</v>
      </c>
      <c r="P501" s="15">
        <v>72.620999999999995</v>
      </c>
      <c r="Q501" s="15">
        <v>70.350999999999999</v>
      </c>
      <c r="R501" s="15">
        <v>71.510999999999996</v>
      </c>
      <c r="S501" s="15">
        <f t="shared" si="72"/>
        <v>6.5109999999999957</v>
      </c>
      <c r="T501" s="15">
        <v>79.5</v>
      </c>
      <c r="U501" s="15">
        <v>79.5</v>
      </c>
      <c r="V501" s="15">
        <v>79.5</v>
      </c>
      <c r="W501" s="15">
        <v>79.5</v>
      </c>
      <c r="X501" s="15">
        <v>79.5</v>
      </c>
      <c r="Y501" s="15">
        <v>79.5</v>
      </c>
      <c r="Z501" s="15">
        <v>79.5</v>
      </c>
      <c r="AA501" s="15">
        <v>79.5</v>
      </c>
      <c r="AB501" s="15">
        <v>22.96</v>
      </c>
      <c r="AC501" s="18">
        <f t="shared" si="73"/>
        <v>2.6574074074074076E-4</v>
      </c>
      <c r="AD501" s="18">
        <f t="shared" si="74"/>
        <v>137.76000000000002</v>
      </c>
      <c r="AE501" s="18">
        <f t="shared" si="77"/>
        <v>3816</v>
      </c>
      <c r="AF501" s="18">
        <f t="shared" si="79"/>
        <v>265607.36892631947</v>
      </c>
      <c r="AG501" s="18">
        <f t="shared" si="79"/>
        <v>1846072.7615162954</v>
      </c>
    </row>
    <row r="502" spans="6:33" x14ac:dyDescent="0.35">
      <c r="F502" s="15">
        <f t="shared" si="71"/>
        <v>8.0119506849315076</v>
      </c>
      <c r="G502" s="15">
        <v>2924.3620000000001</v>
      </c>
      <c r="H502" s="15">
        <v>0.96399999999999997</v>
      </c>
      <c r="I502" s="15">
        <v>1.9579690674495434</v>
      </c>
      <c r="J502" s="15">
        <f t="shared" si="70"/>
        <v>0.30757506125731421</v>
      </c>
      <c r="K502" s="15">
        <v>75.707999999999998</v>
      </c>
      <c r="L502" s="15">
        <v>74.168999999999997</v>
      </c>
      <c r="M502" s="15">
        <v>75.134</v>
      </c>
      <c r="N502" s="15">
        <v>70.238</v>
      </c>
      <c r="O502" s="15">
        <v>70.331000000000003</v>
      </c>
      <c r="P502" s="15">
        <v>72.611999999999995</v>
      </c>
      <c r="Q502" s="15">
        <v>70.344999999999999</v>
      </c>
      <c r="R502" s="15">
        <v>71.503</v>
      </c>
      <c r="S502" s="15">
        <f t="shared" si="72"/>
        <v>6.5030000000000001</v>
      </c>
      <c r="T502" s="15">
        <v>79.5</v>
      </c>
      <c r="U502" s="15">
        <v>79.5</v>
      </c>
      <c r="V502" s="15">
        <v>79.5</v>
      </c>
      <c r="W502" s="15">
        <v>79.5</v>
      </c>
      <c r="X502" s="15">
        <v>79.5</v>
      </c>
      <c r="Y502" s="15">
        <v>79.5</v>
      </c>
      <c r="Z502" s="15">
        <v>79.5</v>
      </c>
      <c r="AA502" s="15">
        <v>79.5</v>
      </c>
      <c r="AB502" s="15">
        <v>22.914000000000001</v>
      </c>
      <c r="AC502" s="18">
        <f t="shared" si="73"/>
        <v>2.6520833333333333E-4</v>
      </c>
      <c r="AD502" s="18">
        <f t="shared" si="74"/>
        <v>137.48400000000001</v>
      </c>
      <c r="AE502" s="18">
        <f t="shared" si="77"/>
        <v>3816</v>
      </c>
      <c r="AF502" s="18">
        <f t="shared" si="79"/>
        <v>265744.85292631947</v>
      </c>
      <c r="AG502" s="18">
        <f t="shared" si="79"/>
        <v>1849888.7615162954</v>
      </c>
    </row>
    <row r="503" spans="6:33" x14ac:dyDescent="0.35">
      <c r="F503" s="15">
        <f t="shared" si="71"/>
        <v>8.02838904109589</v>
      </c>
      <c r="G503" s="15">
        <v>2930.3620000000001</v>
      </c>
      <c r="H503" s="15">
        <v>0.96399999999999997</v>
      </c>
      <c r="I503" s="15">
        <v>1.9619862904898839</v>
      </c>
      <c r="J503" s="15">
        <f t="shared" si="70"/>
        <v>0.30773387375731415</v>
      </c>
      <c r="K503" s="15">
        <v>75.694000000000003</v>
      </c>
      <c r="L503" s="15">
        <v>74.159000000000006</v>
      </c>
      <c r="M503" s="15">
        <v>75.120999999999995</v>
      </c>
      <c r="N503" s="15">
        <v>70.230999999999995</v>
      </c>
      <c r="O503" s="15">
        <v>70.325000000000003</v>
      </c>
      <c r="P503" s="15">
        <v>72.602999999999994</v>
      </c>
      <c r="Q503" s="15">
        <v>70.338999999999999</v>
      </c>
      <c r="R503" s="15">
        <v>71.495999999999995</v>
      </c>
      <c r="S503" s="15">
        <f t="shared" si="72"/>
        <v>6.4959999999999951</v>
      </c>
      <c r="T503" s="15">
        <v>79.5</v>
      </c>
      <c r="U503" s="15">
        <v>79.5</v>
      </c>
      <c r="V503" s="15">
        <v>79.5</v>
      </c>
      <c r="W503" s="15">
        <v>79.5</v>
      </c>
      <c r="X503" s="15">
        <v>79.5</v>
      </c>
      <c r="Y503" s="15">
        <v>79.5</v>
      </c>
      <c r="Z503" s="15">
        <v>79.5</v>
      </c>
      <c r="AA503" s="15">
        <v>79.5</v>
      </c>
      <c r="AB503" s="15">
        <v>22.869</v>
      </c>
      <c r="AC503" s="18">
        <f t="shared" si="73"/>
        <v>2.646875E-4</v>
      </c>
      <c r="AD503" s="18">
        <f t="shared" si="74"/>
        <v>137.214</v>
      </c>
      <c r="AE503" s="18">
        <f t="shared" si="77"/>
        <v>3816</v>
      </c>
      <c r="AF503" s="18">
        <f t="shared" si="79"/>
        <v>265882.06692631944</v>
      </c>
      <c r="AG503" s="18">
        <f t="shared" si="79"/>
        <v>1853704.7615162954</v>
      </c>
    </row>
    <row r="504" spans="6:33" x14ac:dyDescent="0.35">
      <c r="F504" s="15">
        <f t="shared" si="71"/>
        <v>8.0448273972602742</v>
      </c>
      <c r="G504" s="15">
        <v>2936.3620000000001</v>
      </c>
      <c r="H504" s="15">
        <v>0.96409999999999996</v>
      </c>
      <c r="I504" s="15">
        <v>1.966003513530225</v>
      </c>
      <c r="J504" s="15">
        <f t="shared" si="70"/>
        <v>0.30789236681286974</v>
      </c>
      <c r="K504" s="15">
        <v>75.682000000000002</v>
      </c>
      <c r="L504" s="15">
        <v>74.149000000000001</v>
      </c>
      <c r="M504" s="15">
        <v>75.11</v>
      </c>
      <c r="N504" s="15">
        <v>70.224999999999994</v>
      </c>
      <c r="O504" s="15">
        <v>70.317999999999998</v>
      </c>
      <c r="P504" s="15">
        <v>72.593999999999994</v>
      </c>
      <c r="Q504" s="15">
        <v>70.334000000000003</v>
      </c>
      <c r="R504" s="15">
        <v>71.488</v>
      </c>
      <c r="S504" s="15">
        <f t="shared" si="72"/>
        <v>6.4879999999999995</v>
      </c>
      <c r="T504" s="15">
        <v>79.5</v>
      </c>
      <c r="U504" s="15">
        <v>79.5</v>
      </c>
      <c r="V504" s="15">
        <v>79.5</v>
      </c>
      <c r="W504" s="15">
        <v>79.5</v>
      </c>
      <c r="X504" s="15">
        <v>79.5</v>
      </c>
      <c r="Y504" s="15">
        <v>79.5</v>
      </c>
      <c r="Z504" s="15">
        <v>79.5</v>
      </c>
      <c r="AA504" s="15">
        <v>79.5</v>
      </c>
      <c r="AB504" s="15">
        <v>22.823</v>
      </c>
      <c r="AC504" s="18">
        <f t="shared" si="73"/>
        <v>2.6415509259259258E-4</v>
      </c>
      <c r="AD504" s="18">
        <f t="shared" si="74"/>
        <v>136.93799999999999</v>
      </c>
      <c r="AE504" s="18">
        <f t="shared" si="77"/>
        <v>3816</v>
      </c>
      <c r="AF504" s="18">
        <f t="shared" ref="AF504:AG519" si="80">+AF503+AD504</f>
        <v>266019.00492631947</v>
      </c>
      <c r="AG504" s="18">
        <f t="shared" si="80"/>
        <v>1857520.7615162954</v>
      </c>
    </row>
    <row r="505" spans="6:33" x14ac:dyDescent="0.35">
      <c r="F505" s="15">
        <f t="shared" si="71"/>
        <v>8.0612657534246583</v>
      </c>
      <c r="G505" s="15">
        <v>2942.3620000000001</v>
      </c>
      <c r="H505" s="15">
        <v>0.96419999999999995</v>
      </c>
      <c r="I505" s="15">
        <v>1.970020736570566</v>
      </c>
      <c r="J505" s="15">
        <f t="shared" si="70"/>
        <v>0.3080505473684253</v>
      </c>
      <c r="K505" s="15">
        <v>75.668999999999997</v>
      </c>
      <c r="L505" s="15">
        <v>74.138999999999996</v>
      </c>
      <c r="M505" s="15">
        <v>75.097999999999999</v>
      </c>
      <c r="N505" s="15">
        <v>70.218000000000004</v>
      </c>
      <c r="O505" s="15">
        <v>70.313000000000002</v>
      </c>
      <c r="P505" s="15">
        <v>72.584999999999994</v>
      </c>
      <c r="Q505" s="15">
        <v>70.328000000000003</v>
      </c>
      <c r="R505" s="15">
        <v>71.480999999999995</v>
      </c>
      <c r="S505" s="15">
        <f t="shared" si="72"/>
        <v>6.4809999999999945</v>
      </c>
      <c r="T505" s="15">
        <v>79.5</v>
      </c>
      <c r="U505" s="15">
        <v>79.5</v>
      </c>
      <c r="V505" s="15">
        <v>79.5</v>
      </c>
      <c r="W505" s="15">
        <v>79.5</v>
      </c>
      <c r="X505" s="15">
        <v>79.5</v>
      </c>
      <c r="Y505" s="15">
        <v>79.5</v>
      </c>
      <c r="Z505" s="15">
        <v>79.5</v>
      </c>
      <c r="AA505" s="15">
        <v>79.5</v>
      </c>
      <c r="AB505" s="15">
        <v>22.777999999999999</v>
      </c>
      <c r="AC505" s="18">
        <f t="shared" si="73"/>
        <v>2.6363425925925925E-4</v>
      </c>
      <c r="AD505" s="18">
        <f t="shared" si="74"/>
        <v>136.66800000000001</v>
      </c>
      <c r="AE505" s="18">
        <f t="shared" si="77"/>
        <v>3816</v>
      </c>
      <c r="AF505" s="18">
        <f t="shared" si="80"/>
        <v>266155.67292631947</v>
      </c>
      <c r="AG505" s="18">
        <f t="shared" si="80"/>
        <v>1861336.7615162954</v>
      </c>
    </row>
    <row r="506" spans="6:33" x14ac:dyDescent="0.35">
      <c r="F506" s="15">
        <f t="shared" si="71"/>
        <v>8.0777041095890407</v>
      </c>
      <c r="G506" s="15">
        <v>2948.3620000000001</v>
      </c>
      <c r="H506" s="15">
        <v>0.96430000000000005</v>
      </c>
      <c r="I506" s="15">
        <v>1.9740379596109066</v>
      </c>
      <c r="J506" s="15">
        <f t="shared" si="70"/>
        <v>0.3082084084795364</v>
      </c>
      <c r="K506" s="15">
        <v>75.656999999999996</v>
      </c>
      <c r="L506" s="15">
        <v>74.129000000000005</v>
      </c>
      <c r="M506" s="15">
        <v>75.085999999999999</v>
      </c>
      <c r="N506" s="15">
        <v>70.210999999999999</v>
      </c>
      <c r="O506" s="15">
        <v>70.305999999999997</v>
      </c>
      <c r="P506" s="15">
        <v>72.575999999999993</v>
      </c>
      <c r="Q506" s="15">
        <v>70.322000000000003</v>
      </c>
      <c r="R506" s="15">
        <v>71.474000000000004</v>
      </c>
      <c r="S506" s="15">
        <f t="shared" si="72"/>
        <v>6.4740000000000038</v>
      </c>
      <c r="T506" s="15">
        <v>79.5</v>
      </c>
      <c r="U506" s="15">
        <v>79.5</v>
      </c>
      <c r="V506" s="15">
        <v>79.5</v>
      </c>
      <c r="W506" s="15">
        <v>79.5</v>
      </c>
      <c r="X506" s="15">
        <v>79.5</v>
      </c>
      <c r="Y506" s="15">
        <v>79.5</v>
      </c>
      <c r="Z506" s="15">
        <v>79.5</v>
      </c>
      <c r="AA506" s="15">
        <v>79.5</v>
      </c>
      <c r="AB506" s="15">
        <v>22.731999999999999</v>
      </c>
      <c r="AC506" s="18">
        <f t="shared" si="73"/>
        <v>2.6310185185185182E-4</v>
      </c>
      <c r="AD506" s="18">
        <f t="shared" si="74"/>
        <v>136.392</v>
      </c>
      <c r="AE506" s="18">
        <f t="shared" si="77"/>
        <v>3816</v>
      </c>
      <c r="AF506" s="18">
        <f t="shared" si="80"/>
        <v>266292.06492631946</v>
      </c>
      <c r="AG506" s="18">
        <f t="shared" si="80"/>
        <v>1865152.7615162954</v>
      </c>
    </row>
    <row r="507" spans="6:33" x14ac:dyDescent="0.35">
      <c r="F507" s="15">
        <f t="shared" si="71"/>
        <v>8.0941424657534249</v>
      </c>
      <c r="G507" s="15">
        <v>2954.3620000000001</v>
      </c>
      <c r="H507" s="15">
        <v>0.96430000000000005</v>
      </c>
      <c r="I507" s="15">
        <v>1.9780551826512476</v>
      </c>
      <c r="J507" s="15">
        <f t="shared" si="70"/>
        <v>0.30836595709064751</v>
      </c>
      <c r="K507" s="15">
        <v>75.644000000000005</v>
      </c>
      <c r="L507" s="15">
        <v>74.119</v>
      </c>
      <c r="M507" s="15">
        <v>75.073999999999998</v>
      </c>
      <c r="N507" s="15">
        <v>70.203999999999994</v>
      </c>
      <c r="O507" s="15">
        <v>70.3</v>
      </c>
      <c r="P507" s="15">
        <v>72.566999999999993</v>
      </c>
      <c r="Q507" s="15">
        <v>70.316000000000003</v>
      </c>
      <c r="R507" s="15">
        <v>71.466999999999999</v>
      </c>
      <c r="S507" s="15">
        <f t="shared" si="72"/>
        <v>6.4669999999999987</v>
      </c>
      <c r="T507" s="15">
        <v>79.5</v>
      </c>
      <c r="U507" s="15">
        <v>79.5</v>
      </c>
      <c r="V507" s="15">
        <v>79.5</v>
      </c>
      <c r="W507" s="15">
        <v>79.5</v>
      </c>
      <c r="X507" s="15">
        <v>79.5</v>
      </c>
      <c r="Y507" s="15">
        <v>79.5</v>
      </c>
      <c r="Z507" s="15">
        <v>79.5</v>
      </c>
      <c r="AA507" s="15">
        <v>79.5</v>
      </c>
      <c r="AB507" s="15">
        <v>22.687000000000001</v>
      </c>
      <c r="AC507" s="18">
        <f t="shared" si="73"/>
        <v>2.6258101851851855E-4</v>
      </c>
      <c r="AD507" s="18">
        <f t="shared" si="74"/>
        <v>136.12200000000001</v>
      </c>
      <c r="AE507" s="18">
        <f t="shared" si="77"/>
        <v>3816</v>
      </c>
      <c r="AF507" s="18">
        <f t="shared" si="80"/>
        <v>266428.18692631944</v>
      </c>
      <c r="AG507" s="18">
        <f t="shared" si="80"/>
        <v>1868968.7615162954</v>
      </c>
    </row>
    <row r="508" spans="6:33" x14ac:dyDescent="0.35">
      <c r="F508" s="15">
        <f t="shared" si="71"/>
        <v>8.110580821917809</v>
      </c>
      <c r="G508" s="15">
        <v>2960.3620000000001</v>
      </c>
      <c r="H508" s="15">
        <v>0.96440000000000003</v>
      </c>
      <c r="I508" s="15">
        <v>1.9820724056915884</v>
      </c>
      <c r="J508" s="15">
        <f t="shared" si="70"/>
        <v>0.30852320014620305</v>
      </c>
      <c r="K508" s="15">
        <v>75.632000000000005</v>
      </c>
      <c r="L508" s="15">
        <v>74.11</v>
      </c>
      <c r="M508" s="15">
        <v>75.063000000000002</v>
      </c>
      <c r="N508" s="15">
        <v>70.197000000000003</v>
      </c>
      <c r="O508" s="15">
        <v>70.293000000000006</v>
      </c>
      <c r="P508" s="15">
        <v>72.558999999999997</v>
      </c>
      <c r="Q508" s="15">
        <v>70.31</v>
      </c>
      <c r="R508" s="15">
        <v>71.459000000000003</v>
      </c>
      <c r="S508" s="15">
        <f t="shared" si="72"/>
        <v>6.4590000000000032</v>
      </c>
      <c r="T508" s="15">
        <v>79.5</v>
      </c>
      <c r="U508" s="15">
        <v>79.5</v>
      </c>
      <c r="V508" s="15">
        <v>79.5</v>
      </c>
      <c r="W508" s="15">
        <v>79.5</v>
      </c>
      <c r="X508" s="15">
        <v>79.5</v>
      </c>
      <c r="Y508" s="15">
        <v>79.5</v>
      </c>
      <c r="Z508" s="15">
        <v>79.5</v>
      </c>
      <c r="AA508" s="15">
        <v>79.5</v>
      </c>
      <c r="AB508" s="15">
        <v>22.643000000000001</v>
      </c>
      <c r="AC508" s="18">
        <f t="shared" si="73"/>
        <v>2.6207175925925926E-4</v>
      </c>
      <c r="AD508" s="18">
        <f t="shared" si="74"/>
        <v>135.858</v>
      </c>
      <c r="AE508" s="18">
        <f t="shared" si="77"/>
        <v>3816</v>
      </c>
      <c r="AF508" s="18">
        <f t="shared" si="80"/>
        <v>266564.04492631945</v>
      </c>
      <c r="AG508" s="18">
        <f t="shared" si="80"/>
        <v>1872784.7615162954</v>
      </c>
    </row>
    <row r="509" spans="6:33" x14ac:dyDescent="0.35">
      <c r="F509" s="15">
        <f t="shared" si="71"/>
        <v>8.1270191780821914</v>
      </c>
      <c r="G509" s="15">
        <v>2966.3620000000001</v>
      </c>
      <c r="H509" s="15">
        <v>0.96450000000000002</v>
      </c>
      <c r="I509" s="15">
        <v>1.986089628731929</v>
      </c>
      <c r="J509" s="15">
        <f t="shared" si="70"/>
        <v>0.30868013070175859</v>
      </c>
      <c r="K509" s="15">
        <v>75.62</v>
      </c>
      <c r="L509" s="15">
        <v>74.099999999999994</v>
      </c>
      <c r="M509" s="15">
        <v>75.052000000000007</v>
      </c>
      <c r="N509" s="15">
        <v>70.19</v>
      </c>
      <c r="O509" s="15">
        <v>70.287000000000006</v>
      </c>
      <c r="P509" s="15">
        <v>72.55</v>
      </c>
      <c r="Q509" s="15">
        <v>70.305000000000007</v>
      </c>
      <c r="R509" s="15">
        <v>71.451999999999998</v>
      </c>
      <c r="S509" s="15">
        <f t="shared" si="72"/>
        <v>6.4519999999999982</v>
      </c>
      <c r="T509" s="15">
        <v>79.5</v>
      </c>
      <c r="U509" s="15">
        <v>79.5</v>
      </c>
      <c r="V509" s="15">
        <v>79.5</v>
      </c>
      <c r="W509" s="15">
        <v>79.5</v>
      </c>
      <c r="X509" s="15">
        <v>79.5</v>
      </c>
      <c r="Y509" s="15">
        <v>79.5</v>
      </c>
      <c r="Z509" s="15">
        <v>79.5</v>
      </c>
      <c r="AA509" s="15">
        <v>79.5</v>
      </c>
      <c r="AB509" s="15">
        <v>22.597999999999999</v>
      </c>
      <c r="AC509" s="18">
        <f t="shared" si="73"/>
        <v>2.6155092592592593E-4</v>
      </c>
      <c r="AD509" s="18">
        <f t="shared" si="74"/>
        <v>135.58799999999999</v>
      </c>
      <c r="AE509" s="18">
        <f t="shared" si="77"/>
        <v>3816</v>
      </c>
      <c r="AF509" s="18">
        <f t="shared" si="80"/>
        <v>266699.63292631943</v>
      </c>
      <c r="AG509" s="18">
        <f t="shared" si="80"/>
        <v>1876600.7615162954</v>
      </c>
    </row>
    <row r="510" spans="6:33" x14ac:dyDescent="0.35">
      <c r="F510" s="15">
        <f t="shared" si="71"/>
        <v>8.1434575342465756</v>
      </c>
      <c r="G510" s="15">
        <v>2972.3620000000001</v>
      </c>
      <c r="H510" s="15">
        <v>0.96450000000000002</v>
      </c>
      <c r="I510" s="15">
        <v>1.99010685177227</v>
      </c>
      <c r="J510" s="15">
        <f t="shared" si="70"/>
        <v>0.30883675570175861</v>
      </c>
      <c r="K510" s="15">
        <v>75.606999999999999</v>
      </c>
      <c r="L510" s="15">
        <v>74.09</v>
      </c>
      <c r="M510" s="15">
        <v>75.040000000000006</v>
      </c>
      <c r="N510" s="15">
        <v>70.183999999999997</v>
      </c>
      <c r="O510" s="15">
        <v>70.281000000000006</v>
      </c>
      <c r="P510" s="15">
        <v>72.540999999999997</v>
      </c>
      <c r="Q510" s="15">
        <v>70.299000000000007</v>
      </c>
      <c r="R510" s="15">
        <v>71.444999999999993</v>
      </c>
      <c r="S510" s="15">
        <f t="shared" si="72"/>
        <v>6.4449999999999932</v>
      </c>
      <c r="T510" s="15">
        <v>79.5</v>
      </c>
      <c r="U510" s="15">
        <v>79.5</v>
      </c>
      <c r="V510" s="15">
        <v>79.5</v>
      </c>
      <c r="W510" s="15">
        <v>79.5</v>
      </c>
      <c r="X510" s="15">
        <v>79.5</v>
      </c>
      <c r="Y510" s="15">
        <v>79.5</v>
      </c>
      <c r="Z510" s="15">
        <v>79.5</v>
      </c>
      <c r="AA510" s="15">
        <v>79.5</v>
      </c>
      <c r="AB510" s="15">
        <v>22.553999999999998</v>
      </c>
      <c r="AC510" s="18">
        <f t="shared" si="73"/>
        <v>2.6104166666666664E-4</v>
      </c>
      <c r="AD510" s="18">
        <f t="shared" si="74"/>
        <v>135.32399999999998</v>
      </c>
      <c r="AE510" s="18">
        <f t="shared" si="77"/>
        <v>3816</v>
      </c>
      <c r="AF510" s="18">
        <f t="shared" si="80"/>
        <v>266834.95692631946</v>
      </c>
      <c r="AG510" s="18">
        <f t="shared" si="80"/>
        <v>1880416.7615162954</v>
      </c>
    </row>
    <row r="511" spans="6:33" x14ac:dyDescent="0.35">
      <c r="F511" s="15">
        <f t="shared" si="71"/>
        <v>8.1598958904109598</v>
      </c>
      <c r="G511" s="15">
        <v>2978.3620000000001</v>
      </c>
      <c r="H511" s="15">
        <v>0.96460000000000001</v>
      </c>
      <c r="I511" s="15">
        <v>1.994124074812611</v>
      </c>
      <c r="J511" s="15">
        <f t="shared" si="70"/>
        <v>0.30899306820175865</v>
      </c>
      <c r="K511" s="15">
        <v>75.594999999999999</v>
      </c>
      <c r="L511" s="15">
        <v>74.081000000000003</v>
      </c>
      <c r="M511" s="15">
        <v>75.028999999999996</v>
      </c>
      <c r="N511" s="15">
        <v>70.177000000000007</v>
      </c>
      <c r="O511" s="15">
        <v>70.275000000000006</v>
      </c>
      <c r="P511" s="15">
        <v>72.533000000000001</v>
      </c>
      <c r="Q511" s="15">
        <v>70.293000000000006</v>
      </c>
      <c r="R511" s="15">
        <v>71.436999999999998</v>
      </c>
      <c r="S511" s="15">
        <f t="shared" si="72"/>
        <v>6.4369999999999976</v>
      </c>
      <c r="T511" s="15">
        <v>79.5</v>
      </c>
      <c r="U511" s="15">
        <v>79.5</v>
      </c>
      <c r="V511" s="15">
        <v>79.5</v>
      </c>
      <c r="W511" s="15">
        <v>79.5</v>
      </c>
      <c r="X511" s="15">
        <v>79.5</v>
      </c>
      <c r="Y511" s="15">
        <v>79.5</v>
      </c>
      <c r="Z511" s="15">
        <v>79.5</v>
      </c>
      <c r="AA511" s="15">
        <v>79.5</v>
      </c>
      <c r="AB511" s="15">
        <v>22.509</v>
      </c>
      <c r="AC511" s="18">
        <f t="shared" si="73"/>
        <v>2.6052083333333336E-4</v>
      </c>
      <c r="AD511" s="18">
        <f t="shared" si="74"/>
        <v>135.05400000000003</v>
      </c>
      <c r="AE511" s="18">
        <f t="shared" si="77"/>
        <v>3816</v>
      </c>
      <c r="AF511" s="18">
        <f t="shared" si="80"/>
        <v>266970.01092631946</v>
      </c>
      <c r="AG511" s="18">
        <f t="shared" si="80"/>
        <v>1884232.7615162954</v>
      </c>
    </row>
    <row r="512" spans="6:33" x14ac:dyDescent="0.35">
      <c r="F512" s="15">
        <f t="shared" si="71"/>
        <v>8.1763342465753421</v>
      </c>
      <c r="G512" s="15">
        <v>2984.3620000000001</v>
      </c>
      <c r="H512" s="15">
        <v>0.9647</v>
      </c>
      <c r="I512" s="15">
        <v>1.9981412978529516</v>
      </c>
      <c r="J512" s="15">
        <f t="shared" si="70"/>
        <v>0.30914907514620305</v>
      </c>
      <c r="K512" s="15">
        <v>75.582999999999998</v>
      </c>
      <c r="L512" s="15">
        <v>74.072000000000003</v>
      </c>
      <c r="M512" s="15">
        <v>75.016999999999996</v>
      </c>
      <c r="N512" s="15">
        <v>70.17</v>
      </c>
      <c r="O512" s="15">
        <v>70.268000000000001</v>
      </c>
      <c r="P512" s="15">
        <v>72.524000000000001</v>
      </c>
      <c r="Q512" s="15">
        <v>70.287999999999997</v>
      </c>
      <c r="R512" s="15">
        <v>71.430000000000007</v>
      </c>
      <c r="S512" s="15">
        <f t="shared" si="72"/>
        <v>6.4300000000000068</v>
      </c>
      <c r="T512" s="15">
        <v>79.5</v>
      </c>
      <c r="U512" s="15">
        <v>79.5</v>
      </c>
      <c r="V512" s="15">
        <v>79.5</v>
      </c>
      <c r="W512" s="15">
        <v>79.5</v>
      </c>
      <c r="X512" s="15">
        <v>79.5</v>
      </c>
      <c r="Y512" s="15">
        <v>79.5</v>
      </c>
      <c r="Z512" s="15">
        <v>79.5</v>
      </c>
      <c r="AA512" s="15">
        <v>79.5</v>
      </c>
      <c r="AB512" s="15">
        <v>22.465</v>
      </c>
      <c r="AC512" s="18">
        <f t="shared" si="73"/>
        <v>2.6001157407407407E-4</v>
      </c>
      <c r="AD512" s="18">
        <f t="shared" si="74"/>
        <v>134.79</v>
      </c>
      <c r="AE512" s="18">
        <f t="shared" si="77"/>
        <v>3816</v>
      </c>
      <c r="AF512" s="18">
        <f t="shared" si="80"/>
        <v>267104.80092631944</v>
      </c>
      <c r="AG512" s="18">
        <f t="shared" si="80"/>
        <v>1888048.7615162954</v>
      </c>
    </row>
    <row r="513" spans="6:33" x14ac:dyDescent="0.35">
      <c r="F513" s="15">
        <f t="shared" si="71"/>
        <v>8.1927726027397263</v>
      </c>
      <c r="G513" s="15">
        <v>2990.3620000000001</v>
      </c>
      <c r="H513" s="15">
        <v>0.9647</v>
      </c>
      <c r="I513" s="15">
        <v>2.0021585208932926</v>
      </c>
      <c r="J513" s="15">
        <f t="shared" si="70"/>
        <v>0.30930477653509197</v>
      </c>
      <c r="K513" s="15">
        <v>75.569999999999993</v>
      </c>
      <c r="L513" s="15">
        <v>74.061999999999998</v>
      </c>
      <c r="M513" s="15">
        <v>75.004999999999995</v>
      </c>
      <c r="N513" s="15">
        <v>70.164000000000001</v>
      </c>
      <c r="O513" s="15">
        <v>70.263000000000005</v>
      </c>
      <c r="P513" s="15">
        <v>72.515000000000001</v>
      </c>
      <c r="Q513" s="15">
        <v>70.281999999999996</v>
      </c>
      <c r="R513" s="15">
        <v>71.423000000000002</v>
      </c>
      <c r="S513" s="15">
        <f t="shared" si="72"/>
        <v>6.4230000000000018</v>
      </c>
      <c r="T513" s="15">
        <v>79.5</v>
      </c>
      <c r="U513" s="15">
        <v>79.5</v>
      </c>
      <c r="V513" s="15">
        <v>79.5</v>
      </c>
      <c r="W513" s="15">
        <v>79.5</v>
      </c>
      <c r="X513" s="15">
        <v>79.5</v>
      </c>
      <c r="Y513" s="15">
        <v>79.5</v>
      </c>
      <c r="Z513" s="15">
        <v>79.5</v>
      </c>
      <c r="AA513" s="15">
        <v>79.5</v>
      </c>
      <c r="AB513" s="15">
        <v>22.420999999999999</v>
      </c>
      <c r="AC513" s="18">
        <f t="shared" si="73"/>
        <v>2.5950231481481478E-4</v>
      </c>
      <c r="AD513" s="18">
        <f t="shared" si="74"/>
        <v>134.52599999999998</v>
      </c>
      <c r="AE513" s="18">
        <f t="shared" si="77"/>
        <v>3816</v>
      </c>
      <c r="AF513" s="18">
        <f t="shared" si="80"/>
        <v>267239.32692631945</v>
      </c>
      <c r="AG513" s="18">
        <f t="shared" si="80"/>
        <v>1891864.7615162954</v>
      </c>
    </row>
    <row r="514" spans="6:33" x14ac:dyDescent="0.35">
      <c r="F514" s="15">
        <f t="shared" si="71"/>
        <v>8.2092109589041105</v>
      </c>
      <c r="G514" s="15">
        <v>2996.3620000000001</v>
      </c>
      <c r="H514" s="15">
        <v>0.96479999999999999</v>
      </c>
      <c r="I514" s="15">
        <v>2.0061757439336336</v>
      </c>
      <c r="J514" s="15">
        <f t="shared" si="70"/>
        <v>0.30946017236842527</v>
      </c>
      <c r="K514" s="15">
        <v>75.558000000000007</v>
      </c>
      <c r="L514" s="15">
        <v>74.052999999999997</v>
      </c>
      <c r="M514" s="15">
        <v>74.994</v>
      </c>
      <c r="N514" s="15">
        <v>70.156999999999996</v>
      </c>
      <c r="O514" s="15">
        <v>70.256</v>
      </c>
      <c r="P514" s="15">
        <v>72.507000000000005</v>
      </c>
      <c r="Q514" s="15">
        <v>70.275999999999996</v>
      </c>
      <c r="R514" s="15">
        <v>71.415999999999997</v>
      </c>
      <c r="S514" s="15">
        <f t="shared" si="72"/>
        <v>6.4159999999999968</v>
      </c>
      <c r="T514" s="15">
        <v>79.5</v>
      </c>
      <c r="U514" s="15">
        <v>79.5</v>
      </c>
      <c r="V514" s="15">
        <v>79.5</v>
      </c>
      <c r="W514" s="15">
        <v>79.5</v>
      </c>
      <c r="X514" s="15">
        <v>79.5</v>
      </c>
      <c r="Y514" s="15">
        <v>79.5</v>
      </c>
      <c r="Z514" s="15">
        <v>79.5</v>
      </c>
      <c r="AA514" s="15">
        <v>79.5</v>
      </c>
      <c r="AB514" s="15">
        <v>22.376999999999999</v>
      </c>
      <c r="AC514" s="18">
        <f t="shared" si="73"/>
        <v>2.5899305555555555E-4</v>
      </c>
      <c r="AD514" s="18">
        <f t="shared" si="74"/>
        <v>134.262</v>
      </c>
      <c r="AE514" s="18">
        <f t="shared" si="77"/>
        <v>3816</v>
      </c>
      <c r="AF514" s="18">
        <f t="shared" si="80"/>
        <v>267373.58892631944</v>
      </c>
      <c r="AG514" s="18">
        <f t="shared" si="80"/>
        <v>1895680.7615162954</v>
      </c>
    </row>
    <row r="515" spans="6:33" x14ac:dyDescent="0.35">
      <c r="F515" s="15">
        <f t="shared" si="71"/>
        <v>8.2256493150684928</v>
      </c>
      <c r="G515" s="15">
        <v>3002.3620000000001</v>
      </c>
      <c r="H515" s="15">
        <v>0.96489999999999998</v>
      </c>
      <c r="I515" s="15">
        <v>2.0101929669739742</v>
      </c>
      <c r="J515" s="15">
        <f t="shared" si="70"/>
        <v>0.3096152695906475</v>
      </c>
      <c r="K515" s="15">
        <v>75.546000000000006</v>
      </c>
      <c r="L515" s="15">
        <v>74.043000000000006</v>
      </c>
      <c r="M515" s="15">
        <v>74.983000000000004</v>
      </c>
      <c r="N515" s="15">
        <v>70.150000000000006</v>
      </c>
      <c r="O515" s="15">
        <v>70.25</v>
      </c>
      <c r="P515" s="15">
        <v>72.498000000000005</v>
      </c>
      <c r="Q515" s="15">
        <v>70.271000000000001</v>
      </c>
      <c r="R515" s="15">
        <v>71.409000000000006</v>
      </c>
      <c r="S515" s="15">
        <f t="shared" si="72"/>
        <v>6.409000000000006</v>
      </c>
      <c r="T515" s="15">
        <v>79.5</v>
      </c>
      <c r="U515" s="15">
        <v>79.5</v>
      </c>
      <c r="V515" s="15">
        <v>79.5</v>
      </c>
      <c r="W515" s="15">
        <v>79.5</v>
      </c>
      <c r="X515" s="15">
        <v>79.5</v>
      </c>
      <c r="Y515" s="15">
        <v>79.5</v>
      </c>
      <c r="Z515" s="15">
        <v>79.5</v>
      </c>
      <c r="AA515" s="15">
        <v>79.5</v>
      </c>
      <c r="AB515" s="15">
        <v>22.334</v>
      </c>
      <c r="AC515" s="18">
        <f t="shared" si="73"/>
        <v>2.5849537037037036E-4</v>
      </c>
      <c r="AD515" s="18">
        <f t="shared" si="74"/>
        <v>134.00399999999999</v>
      </c>
      <c r="AE515" s="18">
        <f t="shared" si="77"/>
        <v>3816</v>
      </c>
      <c r="AF515" s="18">
        <f t="shared" si="80"/>
        <v>267507.59292631946</v>
      </c>
      <c r="AG515" s="18">
        <f t="shared" si="80"/>
        <v>1899496.7615162954</v>
      </c>
    </row>
    <row r="516" spans="6:33" x14ac:dyDescent="0.35">
      <c r="F516" s="15">
        <f t="shared" si="71"/>
        <v>8.242087671232877</v>
      </c>
      <c r="G516" s="15">
        <v>3008.3620000000001</v>
      </c>
      <c r="H516" s="15">
        <v>0.96499999999999997</v>
      </c>
      <c r="I516" s="15">
        <v>2.0142101900143152</v>
      </c>
      <c r="J516" s="15">
        <f t="shared" si="70"/>
        <v>0.30977006125731416</v>
      </c>
      <c r="K516" s="15">
        <v>75.534000000000006</v>
      </c>
      <c r="L516" s="15">
        <v>74.033000000000001</v>
      </c>
      <c r="M516" s="15">
        <v>74.971000000000004</v>
      </c>
      <c r="N516" s="15">
        <v>70.144000000000005</v>
      </c>
      <c r="O516" s="15">
        <v>70.244</v>
      </c>
      <c r="P516" s="15">
        <v>72.489999999999995</v>
      </c>
      <c r="Q516" s="15">
        <v>70.265000000000001</v>
      </c>
      <c r="R516" s="15">
        <v>71.402000000000001</v>
      </c>
      <c r="S516" s="15">
        <f t="shared" si="72"/>
        <v>6.402000000000001</v>
      </c>
      <c r="T516" s="15">
        <v>79.5</v>
      </c>
      <c r="U516" s="15">
        <v>79.5</v>
      </c>
      <c r="V516" s="15">
        <v>79.5</v>
      </c>
      <c r="W516" s="15">
        <v>79.5</v>
      </c>
      <c r="X516" s="15">
        <v>79.5</v>
      </c>
      <c r="Y516" s="15">
        <v>79.5</v>
      </c>
      <c r="Z516" s="15">
        <v>79.5</v>
      </c>
      <c r="AA516" s="15">
        <v>79.5</v>
      </c>
      <c r="AB516" s="15">
        <v>22.29</v>
      </c>
      <c r="AC516" s="18">
        <f t="shared" si="73"/>
        <v>2.5798611111111112E-4</v>
      </c>
      <c r="AD516" s="18">
        <f t="shared" si="74"/>
        <v>133.74</v>
      </c>
      <c r="AE516" s="18">
        <f t="shared" si="77"/>
        <v>3816</v>
      </c>
      <c r="AF516" s="18">
        <f t="shared" si="80"/>
        <v>267641.33292631945</v>
      </c>
      <c r="AG516" s="18">
        <f t="shared" si="80"/>
        <v>1903312.7615162954</v>
      </c>
    </row>
    <row r="517" spans="6:33" x14ac:dyDescent="0.35">
      <c r="F517" s="15">
        <f t="shared" si="71"/>
        <v>8.2585260273972612</v>
      </c>
      <c r="G517" s="15">
        <v>3014.3620000000001</v>
      </c>
      <c r="H517" s="15">
        <v>0.96499999999999997</v>
      </c>
      <c r="I517" s="15">
        <v>2.0182274130546562</v>
      </c>
      <c r="J517" s="15">
        <f t="shared" ref="J517:J580" si="81">AF517/OIP</f>
        <v>0.30992455431286975</v>
      </c>
      <c r="K517" s="15">
        <v>75.522000000000006</v>
      </c>
      <c r="L517" s="15">
        <v>74.024000000000001</v>
      </c>
      <c r="M517" s="15">
        <v>74.959999999999994</v>
      </c>
      <c r="N517" s="15">
        <v>70.137</v>
      </c>
      <c r="O517" s="15">
        <v>70.238</v>
      </c>
      <c r="P517" s="15">
        <v>72.480999999999995</v>
      </c>
      <c r="Q517" s="15">
        <v>70.259</v>
      </c>
      <c r="R517" s="15">
        <v>71.394999999999996</v>
      </c>
      <c r="S517" s="15">
        <f t="shared" si="72"/>
        <v>6.394999999999996</v>
      </c>
      <c r="T517" s="15">
        <v>79.5</v>
      </c>
      <c r="U517" s="15">
        <v>79.5</v>
      </c>
      <c r="V517" s="15">
        <v>79.5</v>
      </c>
      <c r="W517" s="15">
        <v>79.5</v>
      </c>
      <c r="X517" s="15">
        <v>79.5</v>
      </c>
      <c r="Y517" s="15">
        <v>79.5</v>
      </c>
      <c r="Z517" s="15">
        <v>79.5</v>
      </c>
      <c r="AA517" s="15">
        <v>79.5</v>
      </c>
      <c r="AB517" s="15">
        <v>22.247</v>
      </c>
      <c r="AC517" s="18">
        <f t="shared" si="73"/>
        <v>2.5748842592592593E-4</v>
      </c>
      <c r="AD517" s="18">
        <f t="shared" si="74"/>
        <v>133.482</v>
      </c>
      <c r="AE517" s="18">
        <f t="shared" si="77"/>
        <v>3816</v>
      </c>
      <c r="AF517" s="18">
        <f t="shared" si="80"/>
        <v>267774.81492631946</v>
      </c>
      <c r="AG517" s="18">
        <f t="shared" si="80"/>
        <v>1907128.7615162954</v>
      </c>
    </row>
    <row r="518" spans="6:33" x14ac:dyDescent="0.35">
      <c r="F518" s="15">
        <f t="shared" ref="F518:F581" si="82">G518/365</f>
        <v>8.2749643835616435</v>
      </c>
      <c r="G518" s="15">
        <v>3020.3620000000001</v>
      </c>
      <c r="H518" s="15">
        <v>0.96509999999999996</v>
      </c>
      <c r="I518" s="15">
        <v>2.0222446360949968</v>
      </c>
      <c r="J518" s="15">
        <f t="shared" si="81"/>
        <v>0.31007874875731417</v>
      </c>
      <c r="K518" s="15">
        <v>75.509</v>
      </c>
      <c r="L518" s="15">
        <v>74.013999999999996</v>
      </c>
      <c r="M518" s="15">
        <v>74.948999999999998</v>
      </c>
      <c r="N518" s="15">
        <v>70.131</v>
      </c>
      <c r="O518" s="15">
        <v>70.231999999999999</v>
      </c>
      <c r="P518" s="15">
        <v>72.472999999999999</v>
      </c>
      <c r="Q518" s="15">
        <v>70.254000000000005</v>
      </c>
      <c r="R518" s="15">
        <v>71.388000000000005</v>
      </c>
      <c r="S518" s="15">
        <f t="shared" ref="S518:S581" si="83">R518-65</f>
        <v>6.3880000000000052</v>
      </c>
      <c r="T518" s="15">
        <v>79.5</v>
      </c>
      <c r="U518" s="15">
        <v>79.5</v>
      </c>
      <c r="V518" s="15">
        <v>79.5</v>
      </c>
      <c r="W518" s="15">
        <v>79.5</v>
      </c>
      <c r="X518" s="15">
        <v>79.5</v>
      </c>
      <c r="Y518" s="15">
        <v>79.5</v>
      </c>
      <c r="Z518" s="15">
        <v>79.5</v>
      </c>
      <c r="AA518" s="15">
        <v>79.5</v>
      </c>
      <c r="AB518" s="15">
        <v>22.204000000000001</v>
      </c>
      <c r="AC518" s="18">
        <f t="shared" si="73"/>
        <v>2.5699074074074074E-4</v>
      </c>
      <c r="AD518" s="18">
        <f t="shared" si="74"/>
        <v>133.22399999999999</v>
      </c>
      <c r="AE518" s="18">
        <f t="shared" si="77"/>
        <v>3816</v>
      </c>
      <c r="AF518" s="18">
        <f t="shared" si="80"/>
        <v>267908.03892631945</v>
      </c>
      <c r="AG518" s="18">
        <f t="shared" si="80"/>
        <v>1910944.7615162954</v>
      </c>
    </row>
    <row r="519" spans="6:33" x14ac:dyDescent="0.35">
      <c r="F519" s="15">
        <f t="shared" si="82"/>
        <v>8.2914027397260277</v>
      </c>
      <c r="G519" s="15">
        <v>3026.3620000000001</v>
      </c>
      <c r="H519" s="15">
        <v>0.96519999999999995</v>
      </c>
      <c r="I519" s="15">
        <v>2.0262618591353379</v>
      </c>
      <c r="J519" s="15">
        <f t="shared" si="81"/>
        <v>0.31023264459064753</v>
      </c>
      <c r="K519" s="15">
        <v>75.498000000000005</v>
      </c>
      <c r="L519" s="15">
        <v>74.004999999999995</v>
      </c>
      <c r="M519" s="15">
        <v>74.938000000000002</v>
      </c>
      <c r="N519" s="15">
        <v>70.123999999999995</v>
      </c>
      <c r="O519" s="15">
        <v>70.225999999999999</v>
      </c>
      <c r="P519" s="15">
        <v>72.463999999999999</v>
      </c>
      <c r="Q519" s="15">
        <v>70.248000000000005</v>
      </c>
      <c r="R519" s="15">
        <v>71.381</v>
      </c>
      <c r="S519" s="15">
        <f t="shared" si="83"/>
        <v>6.3810000000000002</v>
      </c>
      <c r="T519" s="15">
        <v>79.5</v>
      </c>
      <c r="U519" s="15">
        <v>79.5</v>
      </c>
      <c r="V519" s="15">
        <v>79.5</v>
      </c>
      <c r="W519" s="15">
        <v>79.5</v>
      </c>
      <c r="X519" s="15">
        <v>79.5</v>
      </c>
      <c r="Y519" s="15">
        <v>79.5</v>
      </c>
      <c r="Z519" s="15">
        <v>79.5</v>
      </c>
      <c r="AA519" s="15">
        <v>79.5</v>
      </c>
      <c r="AB519" s="15">
        <v>22.161000000000001</v>
      </c>
      <c r="AC519" s="18">
        <f t="shared" ref="AC519:AC582" si="84">+AB519/86400</f>
        <v>2.564930555555556E-4</v>
      </c>
      <c r="AD519" s="18">
        <f t="shared" ref="AD519:AD582" si="85">AC519*(G519-G518)*86400</f>
        <v>132.96600000000001</v>
      </c>
      <c r="AE519" s="18">
        <f t="shared" si="77"/>
        <v>3816</v>
      </c>
      <c r="AF519" s="18">
        <f t="shared" si="80"/>
        <v>268041.00492631947</v>
      </c>
      <c r="AG519" s="18">
        <f t="shared" si="80"/>
        <v>1914760.7615162954</v>
      </c>
    </row>
    <row r="520" spans="6:33" x14ac:dyDescent="0.35">
      <c r="F520" s="15">
        <f t="shared" si="82"/>
        <v>8.3078410958904119</v>
      </c>
      <c r="G520" s="15">
        <v>3032.3620000000001</v>
      </c>
      <c r="H520" s="15">
        <v>0.96519999999999995</v>
      </c>
      <c r="I520" s="15">
        <v>2.0302790821756789</v>
      </c>
      <c r="J520" s="15">
        <f t="shared" si="81"/>
        <v>0.31038624181286972</v>
      </c>
      <c r="K520" s="15">
        <v>75.486000000000004</v>
      </c>
      <c r="L520" s="15">
        <v>73.995999999999995</v>
      </c>
      <c r="M520" s="15">
        <v>74.927000000000007</v>
      </c>
      <c r="N520" s="15">
        <v>70.117999999999995</v>
      </c>
      <c r="O520" s="15">
        <v>70.22</v>
      </c>
      <c r="P520" s="15">
        <v>72.456000000000003</v>
      </c>
      <c r="Q520" s="15">
        <v>70.242999999999995</v>
      </c>
      <c r="R520" s="15">
        <v>71.373999999999995</v>
      </c>
      <c r="S520" s="15">
        <f t="shared" si="83"/>
        <v>6.3739999999999952</v>
      </c>
      <c r="T520" s="15">
        <v>79.5</v>
      </c>
      <c r="U520" s="15">
        <v>79.5</v>
      </c>
      <c r="V520" s="15">
        <v>79.5</v>
      </c>
      <c r="W520" s="15">
        <v>79.5</v>
      </c>
      <c r="X520" s="15">
        <v>79.5</v>
      </c>
      <c r="Y520" s="15">
        <v>79.5</v>
      </c>
      <c r="Z520" s="15">
        <v>79.5</v>
      </c>
      <c r="AA520" s="15">
        <v>79.5</v>
      </c>
      <c r="AB520" s="15">
        <v>22.117999999999999</v>
      </c>
      <c r="AC520" s="18">
        <f t="shared" si="84"/>
        <v>2.5599537037037035E-4</v>
      </c>
      <c r="AD520" s="18">
        <f t="shared" si="85"/>
        <v>132.70799999999997</v>
      </c>
      <c r="AE520" s="18">
        <f t="shared" si="77"/>
        <v>3816</v>
      </c>
      <c r="AF520" s="18">
        <f t="shared" ref="AF520:AG535" si="86">+AF519+AD520</f>
        <v>268173.71292631945</v>
      </c>
      <c r="AG520" s="18">
        <f t="shared" si="86"/>
        <v>1918576.7615162954</v>
      </c>
    </row>
    <row r="521" spans="6:33" x14ac:dyDescent="0.35">
      <c r="F521" s="15">
        <f t="shared" si="82"/>
        <v>8.3242794520547942</v>
      </c>
      <c r="G521" s="15">
        <v>3038.3620000000001</v>
      </c>
      <c r="H521" s="15">
        <v>0.96530000000000005</v>
      </c>
      <c r="I521" s="15">
        <v>2.0342963052160195</v>
      </c>
      <c r="J521" s="15">
        <f t="shared" si="81"/>
        <v>0.31053954736842532</v>
      </c>
      <c r="K521" s="15">
        <v>75.474000000000004</v>
      </c>
      <c r="L521" s="15">
        <v>73.986999999999995</v>
      </c>
      <c r="M521" s="15">
        <v>74.915999999999997</v>
      </c>
      <c r="N521" s="15">
        <v>70.111000000000004</v>
      </c>
      <c r="O521" s="15">
        <v>70.213999999999999</v>
      </c>
      <c r="P521" s="15">
        <v>72.447999999999993</v>
      </c>
      <c r="Q521" s="15">
        <v>70.236999999999995</v>
      </c>
      <c r="R521" s="15">
        <v>71.367000000000004</v>
      </c>
      <c r="S521" s="15">
        <f t="shared" si="83"/>
        <v>6.3670000000000044</v>
      </c>
      <c r="T521" s="15">
        <v>79.5</v>
      </c>
      <c r="U521" s="15">
        <v>79.5</v>
      </c>
      <c r="V521" s="15">
        <v>79.5</v>
      </c>
      <c r="W521" s="15">
        <v>79.5</v>
      </c>
      <c r="X521" s="15">
        <v>79.5</v>
      </c>
      <c r="Y521" s="15">
        <v>79.5</v>
      </c>
      <c r="Z521" s="15">
        <v>79.5</v>
      </c>
      <c r="AA521" s="15">
        <v>79.5</v>
      </c>
      <c r="AB521" s="15">
        <v>22.076000000000001</v>
      </c>
      <c r="AC521" s="18">
        <f t="shared" si="84"/>
        <v>2.5550925925925925E-4</v>
      </c>
      <c r="AD521" s="18">
        <f t="shared" si="85"/>
        <v>132.45599999999999</v>
      </c>
      <c r="AE521" s="18">
        <f t="shared" si="77"/>
        <v>3816</v>
      </c>
      <c r="AF521" s="18">
        <f t="shared" si="86"/>
        <v>268306.16892631946</v>
      </c>
      <c r="AG521" s="18">
        <f t="shared" si="86"/>
        <v>1922392.7615162954</v>
      </c>
    </row>
    <row r="522" spans="6:33" x14ac:dyDescent="0.35">
      <c r="F522" s="15">
        <f t="shared" si="82"/>
        <v>8.3407178082191784</v>
      </c>
      <c r="G522" s="15">
        <v>3044.3620000000001</v>
      </c>
      <c r="H522" s="15">
        <v>0.96540000000000004</v>
      </c>
      <c r="I522" s="15">
        <v>2.0383135282563605</v>
      </c>
      <c r="J522" s="15">
        <f t="shared" si="81"/>
        <v>0.3106925612573142</v>
      </c>
      <c r="K522" s="15">
        <v>75.462000000000003</v>
      </c>
      <c r="L522" s="15">
        <v>73.977999999999994</v>
      </c>
      <c r="M522" s="15">
        <v>74.905000000000001</v>
      </c>
      <c r="N522" s="15">
        <v>70.105000000000004</v>
      </c>
      <c r="O522" s="15">
        <v>70.207999999999998</v>
      </c>
      <c r="P522" s="15">
        <v>72.438999999999993</v>
      </c>
      <c r="Q522" s="15">
        <v>70.231999999999999</v>
      </c>
      <c r="R522" s="15">
        <v>71.36</v>
      </c>
      <c r="S522" s="15">
        <f t="shared" si="83"/>
        <v>6.3599999999999994</v>
      </c>
      <c r="T522" s="15">
        <v>79.5</v>
      </c>
      <c r="U522" s="15">
        <v>79.5</v>
      </c>
      <c r="V522" s="15">
        <v>79.5</v>
      </c>
      <c r="W522" s="15">
        <v>79.5</v>
      </c>
      <c r="X522" s="15">
        <v>79.5</v>
      </c>
      <c r="Y522" s="15">
        <v>79.5</v>
      </c>
      <c r="Z522" s="15">
        <v>79.5</v>
      </c>
      <c r="AA522" s="15">
        <v>79.5</v>
      </c>
      <c r="AB522" s="15">
        <v>22.033999999999999</v>
      </c>
      <c r="AC522" s="18">
        <f t="shared" si="84"/>
        <v>2.5502314814814816E-4</v>
      </c>
      <c r="AD522" s="18">
        <f t="shared" si="85"/>
        <v>132.20400000000001</v>
      </c>
      <c r="AE522" s="18">
        <f t="shared" si="77"/>
        <v>3816</v>
      </c>
      <c r="AF522" s="18">
        <f t="shared" si="86"/>
        <v>268438.37292631948</v>
      </c>
      <c r="AG522" s="18">
        <f t="shared" si="86"/>
        <v>1926208.7615162954</v>
      </c>
    </row>
    <row r="523" spans="6:33" x14ac:dyDescent="0.35">
      <c r="F523" s="15">
        <f t="shared" si="82"/>
        <v>8.3571561643835626</v>
      </c>
      <c r="G523" s="15">
        <v>3050.3620000000001</v>
      </c>
      <c r="H523" s="15">
        <v>0.96540000000000004</v>
      </c>
      <c r="I523" s="15">
        <v>2.0423307512967015</v>
      </c>
      <c r="J523" s="15">
        <f t="shared" si="81"/>
        <v>0.31084527653509197</v>
      </c>
      <c r="K523" s="15">
        <v>75.450999999999993</v>
      </c>
      <c r="L523" s="15">
        <v>73.968000000000004</v>
      </c>
      <c r="M523" s="15">
        <v>74.894000000000005</v>
      </c>
      <c r="N523" s="15">
        <v>70.097999999999999</v>
      </c>
      <c r="O523" s="15">
        <v>70.201999999999998</v>
      </c>
      <c r="P523" s="15">
        <v>72.430999999999997</v>
      </c>
      <c r="Q523" s="15">
        <v>70.225999999999999</v>
      </c>
      <c r="R523" s="15">
        <v>71.352999999999994</v>
      </c>
      <c r="S523" s="15">
        <f t="shared" si="83"/>
        <v>6.3529999999999944</v>
      </c>
      <c r="T523" s="15">
        <v>79.5</v>
      </c>
      <c r="U523" s="15">
        <v>79.5</v>
      </c>
      <c r="V523" s="15">
        <v>79.5</v>
      </c>
      <c r="W523" s="15">
        <v>79.5</v>
      </c>
      <c r="X523" s="15">
        <v>79.5</v>
      </c>
      <c r="Y523" s="15">
        <v>79.5</v>
      </c>
      <c r="Z523" s="15">
        <v>79.5</v>
      </c>
      <c r="AA523" s="15">
        <v>79.5</v>
      </c>
      <c r="AB523" s="15">
        <v>21.991</v>
      </c>
      <c r="AC523" s="18">
        <f t="shared" si="84"/>
        <v>2.5452546296296296E-4</v>
      </c>
      <c r="AD523" s="18">
        <f t="shared" si="85"/>
        <v>131.946</v>
      </c>
      <c r="AE523" s="18">
        <f t="shared" si="77"/>
        <v>3816</v>
      </c>
      <c r="AF523" s="18">
        <f t="shared" si="86"/>
        <v>268570.31892631948</v>
      </c>
      <c r="AG523" s="18">
        <f t="shared" si="86"/>
        <v>1930024.7615162954</v>
      </c>
    </row>
    <row r="524" spans="6:33" x14ac:dyDescent="0.35">
      <c r="F524" s="15">
        <f t="shared" si="82"/>
        <v>8.373594520547945</v>
      </c>
      <c r="G524" s="15">
        <v>3056.3620000000001</v>
      </c>
      <c r="H524" s="15">
        <v>0.96550000000000002</v>
      </c>
      <c r="I524" s="15">
        <v>2.0463479743370421</v>
      </c>
      <c r="J524" s="15">
        <f t="shared" si="81"/>
        <v>0.31099770014620315</v>
      </c>
      <c r="K524" s="15">
        <v>75.438999999999993</v>
      </c>
      <c r="L524" s="15">
        <v>73.959000000000003</v>
      </c>
      <c r="M524" s="15">
        <v>74.882999999999996</v>
      </c>
      <c r="N524" s="15">
        <v>70.091999999999999</v>
      </c>
      <c r="O524" s="15">
        <v>70.195999999999998</v>
      </c>
      <c r="P524" s="15">
        <v>72.423000000000002</v>
      </c>
      <c r="Q524" s="15">
        <v>70.221000000000004</v>
      </c>
      <c r="R524" s="15">
        <v>71.346000000000004</v>
      </c>
      <c r="S524" s="15">
        <f t="shared" si="83"/>
        <v>6.3460000000000036</v>
      </c>
      <c r="T524" s="15">
        <v>79.5</v>
      </c>
      <c r="U524" s="15">
        <v>79.5</v>
      </c>
      <c r="V524" s="15">
        <v>79.5</v>
      </c>
      <c r="W524" s="15">
        <v>79.5</v>
      </c>
      <c r="X524" s="15">
        <v>79.5</v>
      </c>
      <c r="Y524" s="15">
        <v>79.5</v>
      </c>
      <c r="Z524" s="15">
        <v>79.5</v>
      </c>
      <c r="AA524" s="15">
        <v>79.5</v>
      </c>
      <c r="AB524" s="15">
        <v>21.949000000000002</v>
      </c>
      <c r="AC524" s="18">
        <f t="shared" si="84"/>
        <v>2.5403935185185187E-4</v>
      </c>
      <c r="AD524" s="18">
        <f t="shared" si="85"/>
        <v>131.69400000000002</v>
      </c>
      <c r="AE524" s="18">
        <f t="shared" si="77"/>
        <v>3816</v>
      </c>
      <c r="AF524" s="18">
        <f t="shared" si="86"/>
        <v>268702.0129263195</v>
      </c>
      <c r="AG524" s="18">
        <f t="shared" si="86"/>
        <v>1933840.7615162954</v>
      </c>
    </row>
    <row r="525" spans="6:33" x14ac:dyDescent="0.35">
      <c r="F525" s="15">
        <f t="shared" si="82"/>
        <v>8.3900328767123291</v>
      </c>
      <c r="G525" s="15">
        <v>3062.3620000000001</v>
      </c>
      <c r="H525" s="15">
        <v>0.96560000000000001</v>
      </c>
      <c r="I525" s="15">
        <v>2.0503651973773827</v>
      </c>
      <c r="J525" s="15">
        <f t="shared" si="81"/>
        <v>0.31114983209064756</v>
      </c>
      <c r="K525" s="15">
        <v>75.427000000000007</v>
      </c>
      <c r="L525" s="15">
        <v>73.95</v>
      </c>
      <c r="M525" s="15">
        <v>74.870999999999995</v>
      </c>
      <c r="N525" s="15">
        <v>70.084999999999994</v>
      </c>
      <c r="O525" s="15">
        <v>70.19</v>
      </c>
      <c r="P525" s="15">
        <v>72.414000000000001</v>
      </c>
      <c r="Q525" s="15">
        <v>70.215000000000003</v>
      </c>
      <c r="R525" s="15">
        <v>71.34</v>
      </c>
      <c r="S525" s="15">
        <f t="shared" si="83"/>
        <v>6.3400000000000034</v>
      </c>
      <c r="T525" s="15">
        <v>79.5</v>
      </c>
      <c r="U525" s="15">
        <v>79.5</v>
      </c>
      <c r="V525" s="15">
        <v>79.5</v>
      </c>
      <c r="W525" s="15">
        <v>79.5</v>
      </c>
      <c r="X525" s="15">
        <v>79.5</v>
      </c>
      <c r="Y525" s="15">
        <v>79.5</v>
      </c>
      <c r="Z525" s="15">
        <v>79.5</v>
      </c>
      <c r="AA525" s="15">
        <v>79.5</v>
      </c>
      <c r="AB525" s="15">
        <v>21.907</v>
      </c>
      <c r="AC525" s="18">
        <f t="shared" si="84"/>
        <v>2.5355324074074077E-4</v>
      </c>
      <c r="AD525" s="18">
        <f t="shared" si="85"/>
        <v>131.44200000000001</v>
      </c>
      <c r="AE525" s="18">
        <f t="shared" si="77"/>
        <v>3816</v>
      </c>
      <c r="AF525" s="18">
        <f t="shared" si="86"/>
        <v>268833.45492631948</v>
      </c>
      <c r="AG525" s="18">
        <f t="shared" si="86"/>
        <v>1937656.7615162954</v>
      </c>
    </row>
    <row r="526" spans="6:33" x14ac:dyDescent="0.35">
      <c r="F526" s="15">
        <f t="shared" si="82"/>
        <v>8.4064712328767133</v>
      </c>
      <c r="G526" s="15">
        <v>3068.3620000000001</v>
      </c>
      <c r="H526" s="15">
        <v>0.96560000000000001</v>
      </c>
      <c r="I526" s="15">
        <v>2.0543824204177237</v>
      </c>
      <c r="J526" s="15">
        <f t="shared" si="81"/>
        <v>0.31130167931286978</v>
      </c>
      <c r="K526" s="15">
        <v>75.415000000000006</v>
      </c>
      <c r="L526" s="15">
        <v>73.941000000000003</v>
      </c>
      <c r="M526" s="15">
        <v>74.861000000000004</v>
      </c>
      <c r="N526" s="15">
        <v>70.078999999999994</v>
      </c>
      <c r="O526" s="15">
        <v>70.183999999999997</v>
      </c>
      <c r="P526" s="15">
        <v>72.406000000000006</v>
      </c>
      <c r="Q526" s="15">
        <v>70.209999999999994</v>
      </c>
      <c r="R526" s="15">
        <v>71.331999999999994</v>
      </c>
      <c r="S526" s="15">
        <f t="shared" si="83"/>
        <v>6.3319999999999936</v>
      </c>
      <c r="T526" s="15">
        <v>79.5</v>
      </c>
      <c r="U526" s="15">
        <v>79.5</v>
      </c>
      <c r="V526" s="15">
        <v>79.5</v>
      </c>
      <c r="W526" s="15">
        <v>79.5</v>
      </c>
      <c r="X526" s="15">
        <v>79.5</v>
      </c>
      <c r="Y526" s="15">
        <v>79.5</v>
      </c>
      <c r="Z526" s="15">
        <v>79.5</v>
      </c>
      <c r="AA526" s="15">
        <v>79.5</v>
      </c>
      <c r="AB526" s="15">
        <v>21.866</v>
      </c>
      <c r="AC526" s="18">
        <f t="shared" si="84"/>
        <v>2.5307870370370371E-4</v>
      </c>
      <c r="AD526" s="18">
        <f t="shared" si="85"/>
        <v>131.196</v>
      </c>
      <c r="AE526" s="18">
        <f t="shared" si="77"/>
        <v>3816</v>
      </c>
      <c r="AF526" s="18">
        <f t="shared" si="86"/>
        <v>268964.65092631947</v>
      </c>
      <c r="AG526" s="18">
        <f t="shared" si="86"/>
        <v>1941472.7615162954</v>
      </c>
    </row>
    <row r="527" spans="6:33" x14ac:dyDescent="0.35">
      <c r="F527" s="15">
        <f t="shared" si="82"/>
        <v>8.4229095890410957</v>
      </c>
      <c r="G527" s="15">
        <v>3074.3620000000001</v>
      </c>
      <c r="H527" s="15">
        <v>0.9657</v>
      </c>
      <c r="I527" s="15">
        <v>2.0583996434580643</v>
      </c>
      <c r="J527" s="15">
        <f t="shared" si="81"/>
        <v>0.31145323486842535</v>
      </c>
      <c r="K527" s="15">
        <v>75.403000000000006</v>
      </c>
      <c r="L527" s="15">
        <v>73.932000000000002</v>
      </c>
      <c r="M527" s="15">
        <v>74.849999999999994</v>
      </c>
      <c r="N527" s="15">
        <v>70.072999999999993</v>
      </c>
      <c r="O527" s="15">
        <v>70.179000000000002</v>
      </c>
      <c r="P527" s="15">
        <v>72.397999999999996</v>
      </c>
      <c r="Q527" s="15">
        <v>70.203999999999994</v>
      </c>
      <c r="R527" s="15">
        <v>71.325999999999993</v>
      </c>
      <c r="S527" s="15">
        <f t="shared" si="83"/>
        <v>6.3259999999999934</v>
      </c>
      <c r="T527" s="15">
        <v>79.5</v>
      </c>
      <c r="U527" s="15">
        <v>79.5</v>
      </c>
      <c r="V527" s="15">
        <v>79.5</v>
      </c>
      <c r="W527" s="15">
        <v>79.5</v>
      </c>
      <c r="X527" s="15">
        <v>79.5</v>
      </c>
      <c r="Y527" s="15">
        <v>79.5</v>
      </c>
      <c r="Z527" s="15">
        <v>79.5</v>
      </c>
      <c r="AA527" s="15">
        <v>79.5</v>
      </c>
      <c r="AB527" s="15">
        <v>21.824000000000002</v>
      </c>
      <c r="AC527" s="18">
        <f t="shared" si="84"/>
        <v>2.5259259259259261E-4</v>
      </c>
      <c r="AD527" s="18">
        <f t="shared" si="85"/>
        <v>130.94399999999999</v>
      </c>
      <c r="AE527" s="18">
        <f t="shared" si="77"/>
        <v>3816</v>
      </c>
      <c r="AF527" s="18">
        <f t="shared" si="86"/>
        <v>269095.59492631949</v>
      </c>
      <c r="AG527" s="18">
        <f t="shared" si="86"/>
        <v>1945288.7615162954</v>
      </c>
    </row>
    <row r="528" spans="6:33" x14ac:dyDescent="0.35">
      <c r="F528" s="15">
        <f t="shared" si="82"/>
        <v>8.4393479452054798</v>
      </c>
      <c r="G528" s="15">
        <v>3080.3620000000001</v>
      </c>
      <c r="H528" s="15">
        <v>0.96579999999999999</v>
      </c>
      <c r="I528" s="15">
        <v>2.0624168664984053</v>
      </c>
      <c r="J528" s="15">
        <f t="shared" si="81"/>
        <v>0.31160450570175863</v>
      </c>
      <c r="K528" s="15">
        <v>75.391999999999996</v>
      </c>
      <c r="L528" s="15">
        <v>73.923000000000002</v>
      </c>
      <c r="M528" s="15">
        <v>74.838999999999999</v>
      </c>
      <c r="N528" s="15">
        <v>70.066000000000003</v>
      </c>
      <c r="O528" s="15">
        <v>70.171999999999997</v>
      </c>
      <c r="P528" s="15">
        <v>72.39</v>
      </c>
      <c r="Q528" s="15">
        <v>70.198999999999998</v>
      </c>
      <c r="R528" s="15">
        <v>71.319000000000003</v>
      </c>
      <c r="S528" s="15">
        <f t="shared" si="83"/>
        <v>6.3190000000000026</v>
      </c>
      <c r="T528" s="15">
        <v>79.5</v>
      </c>
      <c r="U528" s="15">
        <v>79.5</v>
      </c>
      <c r="V528" s="15">
        <v>79.5</v>
      </c>
      <c r="W528" s="15">
        <v>79.5</v>
      </c>
      <c r="X528" s="15">
        <v>79.5</v>
      </c>
      <c r="Y528" s="15">
        <v>79.5</v>
      </c>
      <c r="Z528" s="15">
        <v>79.5</v>
      </c>
      <c r="AA528" s="15">
        <v>79.5</v>
      </c>
      <c r="AB528" s="15">
        <v>21.783000000000001</v>
      </c>
      <c r="AC528" s="18">
        <f t="shared" si="84"/>
        <v>2.5211805555555556E-4</v>
      </c>
      <c r="AD528" s="18">
        <f t="shared" si="85"/>
        <v>130.69800000000001</v>
      </c>
      <c r="AE528" s="18">
        <f t="shared" si="77"/>
        <v>3816</v>
      </c>
      <c r="AF528" s="18">
        <f t="shared" si="86"/>
        <v>269226.29292631947</v>
      </c>
      <c r="AG528" s="18">
        <f t="shared" si="86"/>
        <v>1949104.7615162954</v>
      </c>
    </row>
    <row r="529" spans="6:33" x14ac:dyDescent="0.35">
      <c r="F529" s="15">
        <f t="shared" si="82"/>
        <v>8.455786301369864</v>
      </c>
      <c r="G529" s="15">
        <v>3086.3620000000001</v>
      </c>
      <c r="H529" s="15">
        <v>0.96579999999999999</v>
      </c>
      <c r="I529" s="15">
        <v>2.0664340895387463</v>
      </c>
      <c r="J529" s="15">
        <f t="shared" si="81"/>
        <v>0.3117554848684253</v>
      </c>
      <c r="K529" s="15">
        <v>75.38</v>
      </c>
      <c r="L529" s="15">
        <v>73.914000000000001</v>
      </c>
      <c r="M529" s="15">
        <v>74.828000000000003</v>
      </c>
      <c r="N529" s="15">
        <v>70.06</v>
      </c>
      <c r="O529" s="15">
        <v>70.167000000000002</v>
      </c>
      <c r="P529" s="15">
        <v>72.381</v>
      </c>
      <c r="Q529" s="15">
        <v>70.194000000000003</v>
      </c>
      <c r="R529" s="15">
        <v>71.311999999999998</v>
      </c>
      <c r="S529" s="15">
        <f t="shared" si="83"/>
        <v>6.3119999999999976</v>
      </c>
      <c r="T529" s="15">
        <v>79.5</v>
      </c>
      <c r="U529" s="15">
        <v>79.5</v>
      </c>
      <c r="V529" s="15">
        <v>79.5</v>
      </c>
      <c r="W529" s="15">
        <v>79.5</v>
      </c>
      <c r="X529" s="15">
        <v>79.5</v>
      </c>
      <c r="Y529" s="15">
        <v>79.5</v>
      </c>
      <c r="Z529" s="15">
        <v>79.5</v>
      </c>
      <c r="AA529" s="15">
        <v>79.5</v>
      </c>
      <c r="AB529" s="15">
        <v>21.741</v>
      </c>
      <c r="AC529" s="18">
        <f t="shared" si="84"/>
        <v>2.5163194444444446E-4</v>
      </c>
      <c r="AD529" s="18">
        <f t="shared" si="85"/>
        <v>130.446</v>
      </c>
      <c r="AE529" s="18">
        <f t="shared" si="77"/>
        <v>3816</v>
      </c>
      <c r="AF529" s="18">
        <f t="shared" si="86"/>
        <v>269356.73892631946</v>
      </c>
      <c r="AG529" s="18">
        <f t="shared" si="86"/>
        <v>1952920.7615162954</v>
      </c>
    </row>
    <row r="530" spans="6:33" x14ac:dyDescent="0.35">
      <c r="F530" s="15">
        <f t="shared" si="82"/>
        <v>8.4722246575342464</v>
      </c>
      <c r="G530" s="15">
        <v>3092.3620000000001</v>
      </c>
      <c r="H530" s="15">
        <v>0.96589999999999998</v>
      </c>
      <c r="I530" s="15">
        <v>2.0704513125790869</v>
      </c>
      <c r="J530" s="15">
        <f t="shared" si="81"/>
        <v>0.31190617931286974</v>
      </c>
      <c r="K530" s="15">
        <v>75.369</v>
      </c>
      <c r="L530" s="15">
        <v>73.905000000000001</v>
      </c>
      <c r="M530" s="15">
        <v>74.816999999999993</v>
      </c>
      <c r="N530" s="15">
        <v>70.054000000000002</v>
      </c>
      <c r="O530" s="15">
        <v>70.161000000000001</v>
      </c>
      <c r="P530" s="15">
        <v>72.373000000000005</v>
      </c>
      <c r="Q530" s="15">
        <v>70.188000000000002</v>
      </c>
      <c r="R530" s="15">
        <v>71.305000000000007</v>
      </c>
      <c r="S530" s="15">
        <f t="shared" si="83"/>
        <v>6.3050000000000068</v>
      </c>
      <c r="T530" s="15">
        <v>79.5</v>
      </c>
      <c r="U530" s="15">
        <v>79.5</v>
      </c>
      <c r="V530" s="15">
        <v>79.5</v>
      </c>
      <c r="W530" s="15">
        <v>79.5</v>
      </c>
      <c r="X530" s="15">
        <v>79.5</v>
      </c>
      <c r="Y530" s="15">
        <v>79.5</v>
      </c>
      <c r="Z530" s="15">
        <v>79.5</v>
      </c>
      <c r="AA530" s="15">
        <v>79.5</v>
      </c>
      <c r="AB530" s="15">
        <v>21.7</v>
      </c>
      <c r="AC530" s="18">
        <f t="shared" si="84"/>
        <v>2.5115740740740741E-4</v>
      </c>
      <c r="AD530" s="18">
        <f t="shared" si="85"/>
        <v>130.19999999999999</v>
      </c>
      <c r="AE530" s="18">
        <f t="shared" ref="AE530:AE593" si="87">SUM(T530:AA530)*(G530-G529)</f>
        <v>3816</v>
      </c>
      <c r="AF530" s="18">
        <f t="shared" si="86"/>
        <v>269486.93892631948</v>
      </c>
      <c r="AG530" s="18">
        <f t="shared" si="86"/>
        <v>1956736.7615162954</v>
      </c>
    </row>
    <row r="531" spans="6:33" x14ac:dyDescent="0.35">
      <c r="F531" s="15">
        <f t="shared" si="82"/>
        <v>8.4886630136986305</v>
      </c>
      <c r="G531" s="15">
        <v>3098.3620000000001</v>
      </c>
      <c r="H531" s="15">
        <v>0.96589999999999998</v>
      </c>
      <c r="I531" s="15">
        <v>2.0744685356194279</v>
      </c>
      <c r="J531" s="15">
        <f t="shared" si="81"/>
        <v>0.31205658903509204</v>
      </c>
      <c r="K531" s="15">
        <v>75.356999999999999</v>
      </c>
      <c r="L531" s="15">
        <v>73.896000000000001</v>
      </c>
      <c r="M531" s="15">
        <v>74.807000000000002</v>
      </c>
      <c r="N531" s="15">
        <v>70.048000000000002</v>
      </c>
      <c r="O531" s="15">
        <v>70.155000000000001</v>
      </c>
      <c r="P531" s="15">
        <v>72.364999999999995</v>
      </c>
      <c r="Q531" s="15">
        <v>70.183000000000007</v>
      </c>
      <c r="R531" s="15">
        <v>71.299000000000007</v>
      </c>
      <c r="S531" s="15">
        <f t="shared" si="83"/>
        <v>6.2990000000000066</v>
      </c>
      <c r="T531" s="15">
        <v>79.5</v>
      </c>
      <c r="U531" s="15">
        <v>79.5</v>
      </c>
      <c r="V531" s="15">
        <v>79.5</v>
      </c>
      <c r="W531" s="15">
        <v>79.5</v>
      </c>
      <c r="X531" s="15">
        <v>79.5</v>
      </c>
      <c r="Y531" s="15">
        <v>79.5</v>
      </c>
      <c r="Z531" s="15">
        <v>79.5</v>
      </c>
      <c r="AA531" s="15">
        <v>79.5</v>
      </c>
      <c r="AB531" s="15">
        <v>21.658999999999999</v>
      </c>
      <c r="AC531" s="18">
        <f t="shared" si="84"/>
        <v>2.5068287037037035E-4</v>
      </c>
      <c r="AD531" s="18">
        <f t="shared" si="85"/>
        <v>129.95400000000001</v>
      </c>
      <c r="AE531" s="18">
        <f t="shared" si="87"/>
        <v>3816</v>
      </c>
      <c r="AF531" s="18">
        <f t="shared" si="86"/>
        <v>269616.8929263195</v>
      </c>
      <c r="AG531" s="18">
        <f t="shared" si="86"/>
        <v>1960552.7615162954</v>
      </c>
    </row>
    <row r="532" spans="6:33" x14ac:dyDescent="0.35">
      <c r="F532" s="15">
        <f t="shared" si="82"/>
        <v>8.5051013698630147</v>
      </c>
      <c r="G532" s="15">
        <v>3104.3620000000001</v>
      </c>
      <c r="H532" s="15">
        <v>0.96599999999999997</v>
      </c>
      <c r="I532" s="15">
        <v>2.0784857586597689</v>
      </c>
      <c r="J532" s="15">
        <f t="shared" si="81"/>
        <v>0.31220672097953645</v>
      </c>
      <c r="K532" s="15">
        <v>75.344999999999999</v>
      </c>
      <c r="L532" s="15">
        <v>73.887</v>
      </c>
      <c r="M532" s="15">
        <v>74.796000000000006</v>
      </c>
      <c r="N532" s="15">
        <v>70.040999999999997</v>
      </c>
      <c r="O532" s="15">
        <v>70.150000000000006</v>
      </c>
      <c r="P532" s="15">
        <v>72.356999999999999</v>
      </c>
      <c r="Q532" s="15">
        <v>70.177999999999997</v>
      </c>
      <c r="R532" s="15">
        <v>71.292000000000002</v>
      </c>
      <c r="S532" s="15">
        <f t="shared" si="83"/>
        <v>6.2920000000000016</v>
      </c>
      <c r="T532" s="15">
        <v>79.5</v>
      </c>
      <c r="U532" s="15">
        <v>79.5</v>
      </c>
      <c r="V532" s="15">
        <v>79.5</v>
      </c>
      <c r="W532" s="15">
        <v>79.5</v>
      </c>
      <c r="X532" s="15">
        <v>79.5</v>
      </c>
      <c r="Y532" s="15">
        <v>79.5</v>
      </c>
      <c r="Z532" s="15">
        <v>79.5</v>
      </c>
      <c r="AA532" s="15">
        <v>79.5</v>
      </c>
      <c r="AB532" s="15">
        <v>21.619</v>
      </c>
      <c r="AC532" s="18">
        <f t="shared" si="84"/>
        <v>2.5021990740740739E-4</v>
      </c>
      <c r="AD532" s="18">
        <f t="shared" si="85"/>
        <v>129.714</v>
      </c>
      <c r="AE532" s="18">
        <f t="shared" si="87"/>
        <v>3816</v>
      </c>
      <c r="AF532" s="18">
        <f t="shared" si="86"/>
        <v>269746.60692631948</v>
      </c>
      <c r="AG532" s="18">
        <f t="shared" si="86"/>
        <v>1964368.7615162954</v>
      </c>
    </row>
    <row r="533" spans="6:33" x14ac:dyDescent="0.35">
      <c r="F533" s="15">
        <f t="shared" si="82"/>
        <v>8.5215397260273971</v>
      </c>
      <c r="G533" s="15">
        <v>3110.3620000000001</v>
      </c>
      <c r="H533" s="15">
        <v>0.96609999999999996</v>
      </c>
      <c r="I533" s="15">
        <v>2.0825029817001095</v>
      </c>
      <c r="J533" s="15">
        <f t="shared" si="81"/>
        <v>0.31235656820175867</v>
      </c>
      <c r="K533" s="15">
        <v>75.334000000000003</v>
      </c>
      <c r="L533" s="15">
        <v>73.878</v>
      </c>
      <c r="M533" s="15">
        <v>74.784999999999997</v>
      </c>
      <c r="N533" s="15">
        <v>70.034999999999997</v>
      </c>
      <c r="O533" s="15">
        <v>70.144000000000005</v>
      </c>
      <c r="P533" s="15">
        <v>72.349000000000004</v>
      </c>
      <c r="Q533" s="15">
        <v>70.171999999999997</v>
      </c>
      <c r="R533" s="15">
        <v>71.286000000000001</v>
      </c>
      <c r="S533" s="15">
        <f t="shared" si="83"/>
        <v>6.2860000000000014</v>
      </c>
      <c r="T533" s="15">
        <v>79.5</v>
      </c>
      <c r="U533" s="15">
        <v>79.5</v>
      </c>
      <c r="V533" s="15">
        <v>79.5</v>
      </c>
      <c r="W533" s="15">
        <v>79.5</v>
      </c>
      <c r="X533" s="15">
        <v>79.5</v>
      </c>
      <c r="Y533" s="15">
        <v>79.5</v>
      </c>
      <c r="Z533" s="15">
        <v>79.5</v>
      </c>
      <c r="AA533" s="15">
        <v>79.5</v>
      </c>
      <c r="AB533" s="15">
        <v>21.577999999999999</v>
      </c>
      <c r="AC533" s="18">
        <f t="shared" si="84"/>
        <v>2.4974537037037039E-4</v>
      </c>
      <c r="AD533" s="18">
        <f t="shared" si="85"/>
        <v>129.46799999999999</v>
      </c>
      <c r="AE533" s="18">
        <f t="shared" si="87"/>
        <v>3816</v>
      </c>
      <c r="AF533" s="18">
        <f t="shared" si="86"/>
        <v>269876.07492631947</v>
      </c>
      <c r="AG533" s="18">
        <f t="shared" si="86"/>
        <v>1968184.7615162954</v>
      </c>
    </row>
    <row r="534" spans="6:33" x14ac:dyDescent="0.35">
      <c r="F534" s="15">
        <f t="shared" si="82"/>
        <v>8.5379780821917812</v>
      </c>
      <c r="G534" s="15">
        <v>3116.3620000000001</v>
      </c>
      <c r="H534" s="15">
        <v>0.96609999999999996</v>
      </c>
      <c r="I534" s="15">
        <v>2.0865202047404505</v>
      </c>
      <c r="J534" s="15">
        <f t="shared" si="81"/>
        <v>0.31250613764620311</v>
      </c>
      <c r="K534" s="15">
        <v>75.322999999999993</v>
      </c>
      <c r="L534" s="15">
        <v>73.869</v>
      </c>
      <c r="M534" s="15">
        <v>74.774000000000001</v>
      </c>
      <c r="N534" s="15">
        <v>70.028999999999996</v>
      </c>
      <c r="O534" s="15">
        <v>70.138000000000005</v>
      </c>
      <c r="P534" s="15">
        <v>72.340999999999994</v>
      </c>
      <c r="Q534" s="15">
        <v>70.167000000000002</v>
      </c>
      <c r="R534" s="15">
        <v>71.278999999999996</v>
      </c>
      <c r="S534" s="15">
        <f t="shared" si="83"/>
        <v>6.2789999999999964</v>
      </c>
      <c r="T534" s="15">
        <v>79.5</v>
      </c>
      <c r="U534" s="15">
        <v>79.5</v>
      </c>
      <c r="V534" s="15">
        <v>79.5</v>
      </c>
      <c r="W534" s="15">
        <v>79.5</v>
      </c>
      <c r="X534" s="15">
        <v>79.5</v>
      </c>
      <c r="Y534" s="15">
        <v>79.5</v>
      </c>
      <c r="Z534" s="15">
        <v>79.5</v>
      </c>
      <c r="AA534" s="15">
        <v>79.5</v>
      </c>
      <c r="AB534" s="15">
        <v>21.538</v>
      </c>
      <c r="AC534" s="18">
        <f t="shared" si="84"/>
        <v>2.4928240740740743E-4</v>
      </c>
      <c r="AD534" s="18">
        <f t="shared" si="85"/>
        <v>129.22800000000001</v>
      </c>
      <c r="AE534" s="18">
        <f t="shared" si="87"/>
        <v>3816</v>
      </c>
      <c r="AF534" s="18">
        <f t="shared" si="86"/>
        <v>270005.30292631948</v>
      </c>
      <c r="AG534" s="18">
        <f t="shared" si="86"/>
        <v>1972000.7615162954</v>
      </c>
    </row>
    <row r="535" spans="6:33" x14ac:dyDescent="0.35">
      <c r="F535" s="15">
        <f t="shared" si="82"/>
        <v>8.5544164383561654</v>
      </c>
      <c r="G535" s="15">
        <v>3122.3620000000001</v>
      </c>
      <c r="H535" s="15">
        <v>0.96619999999999995</v>
      </c>
      <c r="I535" s="15">
        <v>2.0905374277807915</v>
      </c>
      <c r="J535" s="15">
        <f t="shared" si="81"/>
        <v>0.31265542236842536</v>
      </c>
      <c r="K535" s="15">
        <v>75.311000000000007</v>
      </c>
      <c r="L535" s="15">
        <v>73.86</v>
      </c>
      <c r="M535" s="15">
        <v>74.763999999999996</v>
      </c>
      <c r="N535" s="15">
        <v>70.022999999999996</v>
      </c>
      <c r="O535" s="15">
        <v>70.132000000000005</v>
      </c>
      <c r="P535" s="15">
        <v>72.332999999999998</v>
      </c>
      <c r="Q535" s="15">
        <v>70.162000000000006</v>
      </c>
      <c r="R535" s="15">
        <v>71.272000000000006</v>
      </c>
      <c r="S535" s="15">
        <f t="shared" si="83"/>
        <v>6.2720000000000056</v>
      </c>
      <c r="T535" s="15">
        <v>79.5</v>
      </c>
      <c r="U535" s="15">
        <v>79.5</v>
      </c>
      <c r="V535" s="15">
        <v>79.5</v>
      </c>
      <c r="W535" s="15">
        <v>79.5</v>
      </c>
      <c r="X535" s="15">
        <v>79.5</v>
      </c>
      <c r="Y535" s="15">
        <v>79.5</v>
      </c>
      <c r="Z535" s="15">
        <v>79.5</v>
      </c>
      <c r="AA535" s="15">
        <v>79.5</v>
      </c>
      <c r="AB535" s="15">
        <v>21.497</v>
      </c>
      <c r="AC535" s="18">
        <f t="shared" si="84"/>
        <v>2.4880787037037037E-4</v>
      </c>
      <c r="AD535" s="18">
        <f t="shared" si="85"/>
        <v>128.982</v>
      </c>
      <c r="AE535" s="18">
        <f t="shared" si="87"/>
        <v>3816</v>
      </c>
      <c r="AF535" s="18">
        <f t="shared" si="86"/>
        <v>270134.28492631949</v>
      </c>
      <c r="AG535" s="18">
        <f t="shared" si="86"/>
        <v>1975816.7615162954</v>
      </c>
    </row>
    <row r="536" spans="6:33" x14ac:dyDescent="0.35">
      <c r="F536" s="15">
        <f t="shared" si="82"/>
        <v>8.5708547945205478</v>
      </c>
      <c r="G536" s="15">
        <v>3128.3620000000001</v>
      </c>
      <c r="H536" s="15">
        <v>0.96630000000000005</v>
      </c>
      <c r="I536" s="15">
        <v>2.0945546508211321</v>
      </c>
      <c r="J536" s="15">
        <f t="shared" si="81"/>
        <v>0.31280442931286984</v>
      </c>
      <c r="K536" s="15">
        <v>75.301000000000002</v>
      </c>
      <c r="L536" s="15">
        <v>73.852000000000004</v>
      </c>
      <c r="M536" s="15">
        <v>74.754000000000005</v>
      </c>
      <c r="N536" s="15">
        <v>70.016999999999996</v>
      </c>
      <c r="O536" s="15">
        <v>70.126000000000005</v>
      </c>
      <c r="P536" s="15">
        <v>72.325000000000003</v>
      </c>
      <c r="Q536" s="15">
        <v>70.156999999999996</v>
      </c>
      <c r="R536" s="15">
        <v>71.265000000000001</v>
      </c>
      <c r="S536" s="15">
        <f t="shared" si="83"/>
        <v>6.2650000000000006</v>
      </c>
      <c r="T536" s="15">
        <v>79.5</v>
      </c>
      <c r="U536" s="15">
        <v>79.5</v>
      </c>
      <c r="V536" s="15">
        <v>79.5</v>
      </c>
      <c r="W536" s="15">
        <v>79.5</v>
      </c>
      <c r="X536" s="15">
        <v>79.5</v>
      </c>
      <c r="Y536" s="15">
        <v>79.5</v>
      </c>
      <c r="Z536" s="15">
        <v>79.5</v>
      </c>
      <c r="AA536" s="15">
        <v>79.5</v>
      </c>
      <c r="AB536" s="15">
        <v>21.457000000000001</v>
      </c>
      <c r="AC536" s="18">
        <f t="shared" si="84"/>
        <v>2.4834490740740741E-4</v>
      </c>
      <c r="AD536" s="18">
        <f t="shared" si="85"/>
        <v>128.74199999999999</v>
      </c>
      <c r="AE536" s="18">
        <f t="shared" si="87"/>
        <v>3816</v>
      </c>
      <c r="AF536" s="18">
        <f t="shared" ref="AF536:AG551" si="88">+AF535+AD536</f>
        <v>270263.02692631952</v>
      </c>
      <c r="AG536" s="18">
        <f t="shared" si="88"/>
        <v>1979632.7615162954</v>
      </c>
    </row>
    <row r="537" spans="6:33" x14ac:dyDescent="0.35">
      <c r="F537" s="15">
        <f t="shared" si="82"/>
        <v>8.5872931506849319</v>
      </c>
      <c r="G537" s="15">
        <v>3134.3620000000001</v>
      </c>
      <c r="H537" s="15">
        <v>0.96630000000000005</v>
      </c>
      <c r="I537" s="15">
        <v>2.0985718738614731</v>
      </c>
      <c r="J537" s="15">
        <f t="shared" si="81"/>
        <v>0.31295315847953648</v>
      </c>
      <c r="K537" s="15">
        <v>75.289000000000001</v>
      </c>
      <c r="L537" s="15">
        <v>73.841999999999999</v>
      </c>
      <c r="M537" s="15">
        <v>74.742999999999995</v>
      </c>
      <c r="N537" s="15">
        <v>70.010000000000005</v>
      </c>
      <c r="O537" s="15">
        <v>70.120999999999995</v>
      </c>
      <c r="P537" s="15">
        <v>72.316999999999993</v>
      </c>
      <c r="Q537" s="15">
        <v>70.150999999999996</v>
      </c>
      <c r="R537" s="15">
        <v>71.259</v>
      </c>
      <c r="S537" s="15">
        <f t="shared" si="83"/>
        <v>6.2590000000000003</v>
      </c>
      <c r="T537" s="15">
        <v>79.5</v>
      </c>
      <c r="U537" s="15">
        <v>79.5</v>
      </c>
      <c r="V537" s="15">
        <v>79.5</v>
      </c>
      <c r="W537" s="15">
        <v>79.5</v>
      </c>
      <c r="X537" s="15">
        <v>79.5</v>
      </c>
      <c r="Y537" s="15">
        <v>79.5</v>
      </c>
      <c r="Z537" s="15">
        <v>79.5</v>
      </c>
      <c r="AA537" s="15">
        <v>79.5</v>
      </c>
      <c r="AB537" s="15">
        <v>21.417000000000002</v>
      </c>
      <c r="AC537" s="18">
        <f t="shared" si="84"/>
        <v>2.4788194444444445E-4</v>
      </c>
      <c r="AD537" s="18">
        <f t="shared" si="85"/>
        <v>128.50200000000001</v>
      </c>
      <c r="AE537" s="18">
        <f t="shared" si="87"/>
        <v>3816</v>
      </c>
      <c r="AF537" s="18">
        <f t="shared" si="88"/>
        <v>270391.5289263195</v>
      </c>
      <c r="AG537" s="18">
        <f t="shared" si="88"/>
        <v>1983448.7615162954</v>
      </c>
    </row>
    <row r="538" spans="6:33" x14ac:dyDescent="0.35">
      <c r="F538" s="15">
        <f t="shared" si="82"/>
        <v>8.6037315068493161</v>
      </c>
      <c r="G538" s="15">
        <v>3140.3620000000001</v>
      </c>
      <c r="H538" s="15">
        <v>0.96640000000000004</v>
      </c>
      <c r="I538" s="15">
        <v>2.1025890969018142</v>
      </c>
      <c r="J538" s="15">
        <f t="shared" si="81"/>
        <v>0.31310160986842533</v>
      </c>
      <c r="K538" s="15">
        <v>75.278000000000006</v>
      </c>
      <c r="L538" s="15">
        <v>73.834000000000003</v>
      </c>
      <c r="M538" s="15">
        <v>74.731999999999999</v>
      </c>
      <c r="N538" s="15">
        <v>70.004000000000005</v>
      </c>
      <c r="O538" s="15">
        <v>70.114999999999995</v>
      </c>
      <c r="P538" s="15">
        <v>72.308999999999997</v>
      </c>
      <c r="Q538" s="15">
        <v>70.146000000000001</v>
      </c>
      <c r="R538" s="15">
        <v>71.253</v>
      </c>
      <c r="S538" s="15">
        <f t="shared" si="83"/>
        <v>6.2530000000000001</v>
      </c>
      <c r="T538" s="15">
        <v>79.5</v>
      </c>
      <c r="U538" s="15">
        <v>79.5</v>
      </c>
      <c r="V538" s="15">
        <v>79.5</v>
      </c>
      <c r="W538" s="15">
        <v>79.5</v>
      </c>
      <c r="X538" s="15">
        <v>79.5</v>
      </c>
      <c r="Y538" s="15">
        <v>79.5</v>
      </c>
      <c r="Z538" s="15">
        <v>79.5</v>
      </c>
      <c r="AA538" s="15">
        <v>79.5</v>
      </c>
      <c r="AB538" s="15">
        <v>21.376999999999999</v>
      </c>
      <c r="AC538" s="18">
        <f t="shared" si="84"/>
        <v>2.4741898148148149E-4</v>
      </c>
      <c r="AD538" s="18">
        <f t="shared" si="85"/>
        <v>128.262</v>
      </c>
      <c r="AE538" s="18">
        <f t="shared" si="87"/>
        <v>3816</v>
      </c>
      <c r="AF538" s="18">
        <f t="shared" si="88"/>
        <v>270519.79092631949</v>
      </c>
      <c r="AG538" s="18">
        <f t="shared" si="88"/>
        <v>1987264.7615162954</v>
      </c>
    </row>
    <row r="539" spans="6:33" x14ac:dyDescent="0.35">
      <c r="F539" s="15">
        <f t="shared" si="82"/>
        <v>8.6201698630136985</v>
      </c>
      <c r="G539" s="15">
        <v>3146.3620000000001</v>
      </c>
      <c r="H539" s="15">
        <v>0.96650000000000003</v>
      </c>
      <c r="I539" s="15">
        <v>2.1066063199421547</v>
      </c>
      <c r="J539" s="15">
        <f t="shared" si="81"/>
        <v>0.31324979042398088</v>
      </c>
      <c r="K539" s="15">
        <v>75.266999999999996</v>
      </c>
      <c r="L539" s="15">
        <v>73.825000000000003</v>
      </c>
      <c r="M539" s="15">
        <v>74.721999999999994</v>
      </c>
      <c r="N539" s="15">
        <v>69.998000000000005</v>
      </c>
      <c r="O539" s="15">
        <v>70.108999999999995</v>
      </c>
      <c r="P539" s="15">
        <v>72.301000000000002</v>
      </c>
      <c r="Q539" s="15">
        <v>70.141000000000005</v>
      </c>
      <c r="R539" s="15">
        <v>71.245999999999995</v>
      </c>
      <c r="S539" s="15">
        <f t="shared" si="83"/>
        <v>6.2459999999999951</v>
      </c>
      <c r="T539" s="15">
        <v>79.5</v>
      </c>
      <c r="U539" s="15">
        <v>79.5</v>
      </c>
      <c r="V539" s="15">
        <v>79.5</v>
      </c>
      <c r="W539" s="15">
        <v>79.5</v>
      </c>
      <c r="X539" s="15">
        <v>79.5</v>
      </c>
      <c r="Y539" s="15">
        <v>79.5</v>
      </c>
      <c r="Z539" s="15">
        <v>79.5</v>
      </c>
      <c r="AA539" s="15">
        <v>79.5</v>
      </c>
      <c r="AB539" s="15">
        <v>21.338000000000001</v>
      </c>
      <c r="AC539" s="18">
        <f t="shared" si="84"/>
        <v>2.4696759259259263E-4</v>
      </c>
      <c r="AD539" s="18">
        <f t="shared" si="85"/>
        <v>128.02800000000002</v>
      </c>
      <c r="AE539" s="18">
        <f t="shared" si="87"/>
        <v>3816</v>
      </c>
      <c r="AF539" s="18">
        <f t="shared" si="88"/>
        <v>270647.81892631948</v>
      </c>
      <c r="AG539" s="18">
        <f t="shared" si="88"/>
        <v>1991080.7615162954</v>
      </c>
    </row>
    <row r="540" spans="6:33" x14ac:dyDescent="0.35">
      <c r="F540" s="15">
        <f t="shared" si="82"/>
        <v>8.6366082191780826</v>
      </c>
      <c r="G540" s="15">
        <v>3152.3620000000001</v>
      </c>
      <c r="H540" s="15">
        <v>0.96650000000000003</v>
      </c>
      <c r="I540" s="15">
        <v>2.1106235429824958</v>
      </c>
      <c r="J540" s="15">
        <f t="shared" si="81"/>
        <v>0.31339769320175864</v>
      </c>
      <c r="K540" s="15">
        <v>75.254999999999995</v>
      </c>
      <c r="L540" s="15">
        <v>73.816000000000003</v>
      </c>
      <c r="M540" s="15">
        <v>74.710999999999999</v>
      </c>
      <c r="N540" s="15">
        <v>69.992000000000004</v>
      </c>
      <c r="O540" s="15">
        <v>70.103999999999999</v>
      </c>
      <c r="P540" s="15">
        <v>72.293000000000006</v>
      </c>
      <c r="Q540" s="15">
        <v>70.135999999999996</v>
      </c>
      <c r="R540" s="15">
        <v>71.239000000000004</v>
      </c>
      <c r="S540" s="15">
        <f t="shared" si="83"/>
        <v>6.2390000000000043</v>
      </c>
      <c r="T540" s="15">
        <v>79.5</v>
      </c>
      <c r="U540" s="15">
        <v>79.5</v>
      </c>
      <c r="V540" s="15">
        <v>79.5</v>
      </c>
      <c r="W540" s="15">
        <v>79.5</v>
      </c>
      <c r="X540" s="15">
        <v>79.5</v>
      </c>
      <c r="Y540" s="15">
        <v>79.5</v>
      </c>
      <c r="Z540" s="15">
        <v>79.5</v>
      </c>
      <c r="AA540" s="15">
        <v>79.5</v>
      </c>
      <c r="AB540" s="15">
        <v>21.297999999999998</v>
      </c>
      <c r="AC540" s="18">
        <f t="shared" si="84"/>
        <v>2.4650462962962961E-4</v>
      </c>
      <c r="AD540" s="18">
        <f t="shared" si="85"/>
        <v>127.788</v>
      </c>
      <c r="AE540" s="18">
        <f t="shared" si="87"/>
        <v>3816</v>
      </c>
      <c r="AF540" s="18">
        <f t="shared" si="88"/>
        <v>270775.60692631948</v>
      </c>
      <c r="AG540" s="18">
        <f t="shared" si="88"/>
        <v>1994896.7615162954</v>
      </c>
    </row>
    <row r="541" spans="6:33" x14ac:dyDescent="0.35">
      <c r="F541" s="15">
        <f t="shared" si="82"/>
        <v>8.6530465753424668</v>
      </c>
      <c r="G541" s="15">
        <v>3158.3620000000001</v>
      </c>
      <c r="H541" s="15">
        <v>0.96660000000000001</v>
      </c>
      <c r="I541" s="15">
        <v>2.1146407660228368</v>
      </c>
      <c r="J541" s="15">
        <f t="shared" si="81"/>
        <v>0.31354532514620309</v>
      </c>
      <c r="K541" s="15">
        <v>75.244</v>
      </c>
      <c r="L541" s="15">
        <v>73.808000000000007</v>
      </c>
      <c r="M541" s="15">
        <v>74.700999999999993</v>
      </c>
      <c r="N541" s="15">
        <v>69.986000000000004</v>
      </c>
      <c r="O541" s="15">
        <v>70.097999999999999</v>
      </c>
      <c r="P541" s="15">
        <v>72.284999999999997</v>
      </c>
      <c r="Q541" s="15">
        <v>70.131</v>
      </c>
      <c r="R541" s="15">
        <v>71.233000000000004</v>
      </c>
      <c r="S541" s="15">
        <f t="shared" si="83"/>
        <v>6.2330000000000041</v>
      </c>
      <c r="T541" s="15">
        <v>79.5</v>
      </c>
      <c r="U541" s="15">
        <v>79.5</v>
      </c>
      <c r="V541" s="15">
        <v>79.5</v>
      </c>
      <c r="W541" s="15">
        <v>79.5</v>
      </c>
      <c r="X541" s="15">
        <v>79.5</v>
      </c>
      <c r="Y541" s="15">
        <v>79.5</v>
      </c>
      <c r="Z541" s="15">
        <v>79.5</v>
      </c>
      <c r="AA541" s="15">
        <v>79.5</v>
      </c>
      <c r="AB541" s="15">
        <v>21.259</v>
      </c>
      <c r="AC541" s="18">
        <f t="shared" si="84"/>
        <v>2.4605324074074075E-4</v>
      </c>
      <c r="AD541" s="18">
        <f t="shared" si="85"/>
        <v>127.55400000000002</v>
      </c>
      <c r="AE541" s="18">
        <f t="shared" si="87"/>
        <v>3816</v>
      </c>
      <c r="AF541" s="18">
        <f t="shared" si="88"/>
        <v>270903.16092631948</v>
      </c>
      <c r="AG541" s="18">
        <f t="shared" si="88"/>
        <v>1998712.7615162954</v>
      </c>
    </row>
    <row r="542" spans="6:33" x14ac:dyDescent="0.35">
      <c r="F542" s="15">
        <f t="shared" si="82"/>
        <v>8.6694849315068492</v>
      </c>
      <c r="G542" s="15">
        <v>3164.3620000000001</v>
      </c>
      <c r="H542" s="15">
        <v>0.96660000000000001</v>
      </c>
      <c r="I542" s="15">
        <v>2.1186579890631774</v>
      </c>
      <c r="J542" s="15">
        <f t="shared" si="81"/>
        <v>0.31369268625731422</v>
      </c>
      <c r="K542" s="15">
        <v>75.233000000000004</v>
      </c>
      <c r="L542" s="15">
        <v>73.799000000000007</v>
      </c>
      <c r="M542" s="15">
        <v>74.691000000000003</v>
      </c>
      <c r="N542" s="15">
        <v>69.98</v>
      </c>
      <c r="O542" s="15">
        <v>70.093000000000004</v>
      </c>
      <c r="P542" s="15">
        <v>72.278000000000006</v>
      </c>
      <c r="Q542" s="15">
        <v>70.126000000000005</v>
      </c>
      <c r="R542" s="15">
        <v>71.225999999999999</v>
      </c>
      <c r="S542" s="15">
        <f t="shared" si="83"/>
        <v>6.2259999999999991</v>
      </c>
      <c r="T542" s="15">
        <v>79.5</v>
      </c>
      <c r="U542" s="15">
        <v>79.5</v>
      </c>
      <c r="V542" s="15">
        <v>79.5</v>
      </c>
      <c r="W542" s="15">
        <v>79.5</v>
      </c>
      <c r="X542" s="15">
        <v>79.5</v>
      </c>
      <c r="Y542" s="15">
        <v>79.5</v>
      </c>
      <c r="Z542" s="15">
        <v>79.5</v>
      </c>
      <c r="AA542" s="15">
        <v>79.5</v>
      </c>
      <c r="AB542" s="15">
        <v>21.22</v>
      </c>
      <c r="AC542" s="18">
        <f t="shared" si="84"/>
        <v>2.4560185185185183E-4</v>
      </c>
      <c r="AD542" s="18">
        <f t="shared" si="85"/>
        <v>127.31999999999998</v>
      </c>
      <c r="AE542" s="18">
        <f t="shared" si="87"/>
        <v>3816</v>
      </c>
      <c r="AF542" s="18">
        <f t="shared" si="88"/>
        <v>271030.48092631949</v>
      </c>
      <c r="AG542" s="18">
        <f t="shared" si="88"/>
        <v>2002528.7615162954</v>
      </c>
    </row>
    <row r="543" spans="6:33" x14ac:dyDescent="0.35">
      <c r="F543" s="15">
        <f t="shared" si="82"/>
        <v>8.6859232876712333</v>
      </c>
      <c r="G543" s="15">
        <v>3170.3620000000001</v>
      </c>
      <c r="H543" s="15">
        <v>0.9667</v>
      </c>
      <c r="I543" s="15">
        <v>2.1226752121035184</v>
      </c>
      <c r="J543" s="15">
        <f t="shared" si="81"/>
        <v>0.31383976959064758</v>
      </c>
      <c r="K543" s="15">
        <v>75.221999999999994</v>
      </c>
      <c r="L543" s="15">
        <v>73.790000000000006</v>
      </c>
      <c r="M543" s="15">
        <v>74.680000000000007</v>
      </c>
      <c r="N543" s="15">
        <v>69.974000000000004</v>
      </c>
      <c r="O543" s="15">
        <v>70.087000000000003</v>
      </c>
      <c r="P543" s="15">
        <v>72.27</v>
      </c>
      <c r="Q543" s="15">
        <v>70.12</v>
      </c>
      <c r="R543" s="15">
        <v>71.22</v>
      </c>
      <c r="S543" s="15">
        <f t="shared" si="83"/>
        <v>6.2199999999999989</v>
      </c>
      <c r="T543" s="15">
        <v>79.5</v>
      </c>
      <c r="U543" s="15">
        <v>79.5</v>
      </c>
      <c r="V543" s="15">
        <v>79.5</v>
      </c>
      <c r="W543" s="15">
        <v>79.5</v>
      </c>
      <c r="X543" s="15">
        <v>79.5</v>
      </c>
      <c r="Y543" s="15">
        <v>79.5</v>
      </c>
      <c r="Z543" s="15">
        <v>79.5</v>
      </c>
      <c r="AA543" s="15">
        <v>79.5</v>
      </c>
      <c r="AB543" s="15">
        <v>21.18</v>
      </c>
      <c r="AC543" s="18">
        <f t="shared" si="84"/>
        <v>2.4513888888888887E-4</v>
      </c>
      <c r="AD543" s="18">
        <f t="shared" si="85"/>
        <v>127.07999999999998</v>
      </c>
      <c r="AE543" s="18">
        <f t="shared" si="87"/>
        <v>3816</v>
      </c>
      <c r="AF543" s="18">
        <f t="shared" si="88"/>
        <v>271157.56092631951</v>
      </c>
      <c r="AG543" s="18">
        <f t="shared" si="88"/>
        <v>2006344.7615162954</v>
      </c>
    </row>
    <row r="544" spans="6:33" x14ac:dyDescent="0.35">
      <c r="F544" s="15">
        <f t="shared" si="82"/>
        <v>8.7023616438356175</v>
      </c>
      <c r="G544" s="15">
        <v>3176.3620000000001</v>
      </c>
      <c r="H544" s="15">
        <v>0.96679999999999999</v>
      </c>
      <c r="I544" s="15">
        <v>2.1266924351438594</v>
      </c>
      <c r="J544" s="15">
        <f t="shared" si="81"/>
        <v>0.31398658209064761</v>
      </c>
      <c r="K544" s="15">
        <v>75.210999999999999</v>
      </c>
      <c r="L544" s="15">
        <v>73.781999999999996</v>
      </c>
      <c r="M544" s="15">
        <v>74.67</v>
      </c>
      <c r="N544" s="15">
        <v>69.968000000000004</v>
      </c>
      <c r="O544" s="15">
        <v>70.081999999999994</v>
      </c>
      <c r="P544" s="15">
        <v>72.262</v>
      </c>
      <c r="Q544" s="15">
        <v>70.114999999999995</v>
      </c>
      <c r="R544" s="15">
        <v>71.213999999999999</v>
      </c>
      <c r="S544" s="15">
        <f t="shared" si="83"/>
        <v>6.2139999999999986</v>
      </c>
      <c r="T544" s="15">
        <v>79.5</v>
      </c>
      <c r="U544" s="15">
        <v>79.5</v>
      </c>
      <c r="V544" s="15">
        <v>79.5</v>
      </c>
      <c r="W544" s="15">
        <v>79.5</v>
      </c>
      <c r="X544" s="15">
        <v>79.5</v>
      </c>
      <c r="Y544" s="15">
        <v>79.5</v>
      </c>
      <c r="Z544" s="15">
        <v>79.5</v>
      </c>
      <c r="AA544" s="15">
        <v>79.5</v>
      </c>
      <c r="AB544" s="15">
        <v>21.140999999999998</v>
      </c>
      <c r="AC544" s="18">
        <f t="shared" si="84"/>
        <v>2.446875E-4</v>
      </c>
      <c r="AD544" s="18">
        <f t="shared" si="85"/>
        <v>126.846</v>
      </c>
      <c r="AE544" s="18">
        <f t="shared" si="87"/>
        <v>3816</v>
      </c>
      <c r="AF544" s="18">
        <f t="shared" si="88"/>
        <v>271284.40692631953</v>
      </c>
      <c r="AG544" s="18">
        <f t="shared" si="88"/>
        <v>2010160.7615162954</v>
      </c>
    </row>
    <row r="545" spans="6:33" x14ac:dyDescent="0.35">
      <c r="F545" s="15">
        <f t="shared" si="82"/>
        <v>8.7187999999999999</v>
      </c>
      <c r="G545" s="15">
        <v>3182.3620000000001</v>
      </c>
      <c r="H545" s="15">
        <v>0.96679999999999999</v>
      </c>
      <c r="I545" s="15">
        <v>2.1307096581842</v>
      </c>
      <c r="J545" s="15">
        <f t="shared" si="81"/>
        <v>0.31413313070175874</v>
      </c>
      <c r="K545" s="15">
        <v>75.2</v>
      </c>
      <c r="L545" s="15">
        <v>73.772999999999996</v>
      </c>
      <c r="M545" s="15">
        <v>74.66</v>
      </c>
      <c r="N545" s="15">
        <v>69.962000000000003</v>
      </c>
      <c r="O545" s="15">
        <v>70.075999999999993</v>
      </c>
      <c r="P545" s="15">
        <v>72.254000000000005</v>
      </c>
      <c r="Q545" s="15">
        <v>70.11</v>
      </c>
      <c r="R545" s="15">
        <v>71.206999999999994</v>
      </c>
      <c r="S545" s="15">
        <f t="shared" si="83"/>
        <v>6.2069999999999936</v>
      </c>
      <c r="T545" s="15">
        <v>79.5</v>
      </c>
      <c r="U545" s="15">
        <v>79.5</v>
      </c>
      <c r="V545" s="15">
        <v>79.5</v>
      </c>
      <c r="W545" s="15">
        <v>79.5</v>
      </c>
      <c r="X545" s="15">
        <v>79.5</v>
      </c>
      <c r="Y545" s="15">
        <v>79.5</v>
      </c>
      <c r="Z545" s="15">
        <v>79.5</v>
      </c>
      <c r="AA545" s="15">
        <v>79.5</v>
      </c>
      <c r="AB545" s="15">
        <v>21.103000000000002</v>
      </c>
      <c r="AC545" s="18">
        <f t="shared" si="84"/>
        <v>2.4424768518518518E-4</v>
      </c>
      <c r="AD545" s="18">
        <f t="shared" si="85"/>
        <v>126.61799999999999</v>
      </c>
      <c r="AE545" s="18">
        <f t="shared" si="87"/>
        <v>3816</v>
      </c>
      <c r="AF545" s="18">
        <f t="shared" si="88"/>
        <v>271411.02492631954</v>
      </c>
      <c r="AG545" s="18">
        <f t="shared" si="88"/>
        <v>2013976.7615162954</v>
      </c>
    </row>
    <row r="546" spans="6:33" x14ac:dyDescent="0.35">
      <c r="F546" s="15">
        <f t="shared" si="82"/>
        <v>8.735238356164384</v>
      </c>
      <c r="G546" s="15">
        <v>3188.3620000000001</v>
      </c>
      <c r="H546" s="15">
        <v>0.96689999999999998</v>
      </c>
      <c r="I546" s="15">
        <v>2.134726881224541</v>
      </c>
      <c r="J546" s="15">
        <f t="shared" si="81"/>
        <v>0.31427940847953656</v>
      </c>
      <c r="K546" s="15">
        <v>75.188999999999993</v>
      </c>
      <c r="L546" s="15">
        <v>73.765000000000001</v>
      </c>
      <c r="M546" s="15">
        <v>74.650000000000006</v>
      </c>
      <c r="N546" s="15">
        <v>69.956000000000003</v>
      </c>
      <c r="O546" s="15">
        <v>70.070999999999998</v>
      </c>
      <c r="P546" s="15">
        <v>72.247</v>
      </c>
      <c r="Q546" s="15">
        <v>70.105000000000004</v>
      </c>
      <c r="R546" s="15">
        <v>71.200999999999993</v>
      </c>
      <c r="S546" s="15">
        <f t="shared" si="83"/>
        <v>6.2009999999999934</v>
      </c>
      <c r="T546" s="15">
        <v>79.5</v>
      </c>
      <c r="U546" s="15">
        <v>79.5</v>
      </c>
      <c r="V546" s="15">
        <v>79.5</v>
      </c>
      <c r="W546" s="15">
        <v>79.5</v>
      </c>
      <c r="X546" s="15">
        <v>79.5</v>
      </c>
      <c r="Y546" s="15">
        <v>79.5</v>
      </c>
      <c r="Z546" s="15">
        <v>79.5</v>
      </c>
      <c r="AA546" s="15">
        <v>79.5</v>
      </c>
      <c r="AB546" s="15">
        <v>21.064</v>
      </c>
      <c r="AC546" s="18">
        <f t="shared" si="84"/>
        <v>2.4379629629629629E-4</v>
      </c>
      <c r="AD546" s="18">
        <f t="shared" si="85"/>
        <v>126.38399999999999</v>
      </c>
      <c r="AE546" s="18">
        <f t="shared" si="87"/>
        <v>3816</v>
      </c>
      <c r="AF546" s="18">
        <f t="shared" si="88"/>
        <v>271537.40892631956</v>
      </c>
      <c r="AG546" s="18">
        <f t="shared" si="88"/>
        <v>2017792.7615162954</v>
      </c>
    </row>
    <row r="547" spans="6:33" x14ac:dyDescent="0.35">
      <c r="F547" s="15">
        <f t="shared" si="82"/>
        <v>8.7516767123287682</v>
      </c>
      <c r="G547" s="15">
        <v>3194.3620000000001</v>
      </c>
      <c r="H547" s="15">
        <v>0.96689999999999998</v>
      </c>
      <c r="I547" s="15">
        <v>2.1387441042648816</v>
      </c>
      <c r="J547" s="15">
        <f t="shared" si="81"/>
        <v>0.314425415423981</v>
      </c>
      <c r="K547" s="15">
        <v>75.177999999999997</v>
      </c>
      <c r="L547" s="15">
        <v>73.756</v>
      </c>
      <c r="M547" s="15">
        <v>74.638999999999996</v>
      </c>
      <c r="N547" s="15">
        <v>69.95</v>
      </c>
      <c r="O547" s="15">
        <v>70.064999999999998</v>
      </c>
      <c r="P547" s="15">
        <v>72.239000000000004</v>
      </c>
      <c r="Q547" s="15">
        <v>70.099999999999994</v>
      </c>
      <c r="R547" s="15">
        <v>71.194000000000003</v>
      </c>
      <c r="S547" s="15">
        <f t="shared" si="83"/>
        <v>6.1940000000000026</v>
      </c>
      <c r="T547" s="15">
        <v>79.5</v>
      </c>
      <c r="U547" s="15">
        <v>79.5</v>
      </c>
      <c r="V547" s="15">
        <v>79.5</v>
      </c>
      <c r="W547" s="15">
        <v>79.5</v>
      </c>
      <c r="X547" s="15">
        <v>79.5</v>
      </c>
      <c r="Y547" s="15">
        <v>79.5</v>
      </c>
      <c r="Z547" s="15">
        <v>79.5</v>
      </c>
      <c r="AA547" s="15">
        <v>79.5</v>
      </c>
      <c r="AB547" s="15">
        <v>21.024999999999999</v>
      </c>
      <c r="AC547" s="18">
        <f t="shared" si="84"/>
        <v>2.433449074074074E-4</v>
      </c>
      <c r="AD547" s="18">
        <f t="shared" si="85"/>
        <v>126.14999999999999</v>
      </c>
      <c r="AE547" s="18">
        <f t="shared" si="87"/>
        <v>3816</v>
      </c>
      <c r="AF547" s="18">
        <f t="shared" si="88"/>
        <v>271663.55892631959</v>
      </c>
      <c r="AG547" s="18">
        <f t="shared" si="88"/>
        <v>2021608.7615162954</v>
      </c>
    </row>
    <row r="548" spans="6:33" x14ac:dyDescent="0.35">
      <c r="F548" s="15">
        <f t="shared" si="82"/>
        <v>8.7681150684931506</v>
      </c>
      <c r="G548" s="15">
        <v>3200.3620000000001</v>
      </c>
      <c r="H548" s="15">
        <v>0.96699999999999997</v>
      </c>
      <c r="I548" s="15">
        <v>2.1427613273052222</v>
      </c>
      <c r="J548" s="15">
        <f t="shared" si="81"/>
        <v>0.31457115847953659</v>
      </c>
      <c r="K548" s="15">
        <v>75.167000000000002</v>
      </c>
      <c r="L548" s="15">
        <v>73.748000000000005</v>
      </c>
      <c r="M548" s="15">
        <v>74.629000000000005</v>
      </c>
      <c r="N548" s="15">
        <v>69.944000000000003</v>
      </c>
      <c r="O548" s="15">
        <v>70.06</v>
      </c>
      <c r="P548" s="15">
        <v>72.230999999999995</v>
      </c>
      <c r="Q548" s="15">
        <v>70.094999999999999</v>
      </c>
      <c r="R548" s="15">
        <v>71.188000000000002</v>
      </c>
      <c r="S548" s="15">
        <f t="shared" si="83"/>
        <v>6.1880000000000024</v>
      </c>
      <c r="T548" s="15">
        <v>79.5</v>
      </c>
      <c r="U548" s="15">
        <v>79.5</v>
      </c>
      <c r="V548" s="15">
        <v>79.5</v>
      </c>
      <c r="W548" s="15">
        <v>79.5</v>
      </c>
      <c r="X548" s="15">
        <v>79.5</v>
      </c>
      <c r="Y548" s="15">
        <v>79.5</v>
      </c>
      <c r="Z548" s="15">
        <v>79.5</v>
      </c>
      <c r="AA548" s="15">
        <v>79.5</v>
      </c>
      <c r="AB548" s="15">
        <v>20.986999999999998</v>
      </c>
      <c r="AC548" s="18">
        <f t="shared" si="84"/>
        <v>2.4290509259259258E-4</v>
      </c>
      <c r="AD548" s="18">
        <f t="shared" si="85"/>
        <v>125.922</v>
      </c>
      <c r="AE548" s="18">
        <f t="shared" si="87"/>
        <v>3816</v>
      </c>
      <c r="AF548" s="18">
        <f t="shared" si="88"/>
        <v>271789.48092631961</v>
      </c>
      <c r="AG548" s="18">
        <f t="shared" si="88"/>
        <v>2025424.7615162954</v>
      </c>
    </row>
    <row r="549" spans="6:33" x14ac:dyDescent="0.35">
      <c r="F549" s="15">
        <f t="shared" si="82"/>
        <v>8.7845534246575347</v>
      </c>
      <c r="G549" s="15">
        <v>3206.3620000000001</v>
      </c>
      <c r="H549" s="15">
        <v>0.96709999999999996</v>
      </c>
      <c r="I549" s="15">
        <v>2.1467785503455632</v>
      </c>
      <c r="J549" s="15">
        <f t="shared" si="81"/>
        <v>0.31471663764620328</v>
      </c>
      <c r="K549" s="15">
        <v>75.156000000000006</v>
      </c>
      <c r="L549" s="15">
        <v>73.739000000000004</v>
      </c>
      <c r="M549" s="15">
        <v>74.619</v>
      </c>
      <c r="N549" s="15">
        <v>69.938999999999993</v>
      </c>
      <c r="O549" s="15">
        <v>70.054000000000002</v>
      </c>
      <c r="P549" s="15">
        <v>72.222999999999999</v>
      </c>
      <c r="Q549" s="15">
        <v>70.09</v>
      </c>
      <c r="R549" s="15">
        <v>71.182000000000002</v>
      </c>
      <c r="S549" s="15">
        <f t="shared" si="83"/>
        <v>6.1820000000000022</v>
      </c>
      <c r="T549" s="15">
        <v>79.5</v>
      </c>
      <c r="U549" s="15">
        <v>79.5</v>
      </c>
      <c r="V549" s="15">
        <v>79.5</v>
      </c>
      <c r="W549" s="15">
        <v>79.5</v>
      </c>
      <c r="X549" s="15">
        <v>79.5</v>
      </c>
      <c r="Y549" s="15">
        <v>79.5</v>
      </c>
      <c r="Z549" s="15">
        <v>79.5</v>
      </c>
      <c r="AA549" s="15">
        <v>79.5</v>
      </c>
      <c r="AB549" s="15">
        <v>20.949000000000002</v>
      </c>
      <c r="AC549" s="18">
        <f t="shared" si="84"/>
        <v>2.4246527777777781E-4</v>
      </c>
      <c r="AD549" s="18">
        <f t="shared" si="85"/>
        <v>125.694</v>
      </c>
      <c r="AE549" s="18">
        <f t="shared" si="87"/>
        <v>3816</v>
      </c>
      <c r="AF549" s="18">
        <f t="shared" si="88"/>
        <v>271915.17492631963</v>
      </c>
      <c r="AG549" s="18">
        <f t="shared" si="88"/>
        <v>2029240.7615162954</v>
      </c>
    </row>
    <row r="550" spans="6:33" x14ac:dyDescent="0.35">
      <c r="F550" s="15">
        <f t="shared" si="82"/>
        <v>8.8009917808219189</v>
      </c>
      <c r="G550" s="15">
        <v>3212.3620000000001</v>
      </c>
      <c r="H550" s="15">
        <v>0.96709999999999996</v>
      </c>
      <c r="I550" s="15">
        <v>2.1507957733859042</v>
      </c>
      <c r="J550" s="15">
        <f t="shared" si="81"/>
        <v>0.31486185292398106</v>
      </c>
      <c r="K550" s="15">
        <v>75.146000000000001</v>
      </c>
      <c r="L550" s="15">
        <v>73.730999999999995</v>
      </c>
      <c r="M550" s="15">
        <v>74.608999999999995</v>
      </c>
      <c r="N550" s="15">
        <v>69.933000000000007</v>
      </c>
      <c r="O550" s="15">
        <v>70.049000000000007</v>
      </c>
      <c r="P550" s="15">
        <v>72.215999999999994</v>
      </c>
      <c r="Q550" s="15">
        <v>70.084999999999994</v>
      </c>
      <c r="R550" s="15">
        <v>71.174999999999997</v>
      </c>
      <c r="S550" s="15">
        <f t="shared" si="83"/>
        <v>6.1749999999999972</v>
      </c>
      <c r="T550" s="15">
        <v>79.5</v>
      </c>
      <c r="U550" s="15">
        <v>79.5</v>
      </c>
      <c r="V550" s="15">
        <v>79.5</v>
      </c>
      <c r="W550" s="15">
        <v>79.5</v>
      </c>
      <c r="X550" s="15">
        <v>79.5</v>
      </c>
      <c r="Y550" s="15">
        <v>79.5</v>
      </c>
      <c r="Z550" s="15">
        <v>79.5</v>
      </c>
      <c r="AA550" s="15">
        <v>79.5</v>
      </c>
      <c r="AB550" s="15">
        <v>20.911000000000001</v>
      </c>
      <c r="AC550" s="18">
        <f t="shared" si="84"/>
        <v>2.4202546296296298E-4</v>
      </c>
      <c r="AD550" s="18">
        <f t="shared" si="85"/>
        <v>125.46600000000001</v>
      </c>
      <c r="AE550" s="18">
        <f t="shared" si="87"/>
        <v>3816</v>
      </c>
      <c r="AF550" s="18">
        <f t="shared" si="88"/>
        <v>272040.64092631964</v>
      </c>
      <c r="AG550" s="18">
        <f t="shared" si="88"/>
        <v>2033056.7615162954</v>
      </c>
    </row>
    <row r="551" spans="6:33" x14ac:dyDescent="0.35">
      <c r="F551" s="15">
        <f t="shared" si="82"/>
        <v>8.8174301369863013</v>
      </c>
      <c r="G551" s="15">
        <v>3218.3620000000001</v>
      </c>
      <c r="H551" s="15">
        <v>0.96719999999999995</v>
      </c>
      <c r="I551" s="15">
        <v>2.1548129964262448</v>
      </c>
      <c r="J551" s="15">
        <f t="shared" si="81"/>
        <v>0.31500680431286998</v>
      </c>
      <c r="K551" s="15">
        <v>75.135000000000005</v>
      </c>
      <c r="L551" s="15">
        <v>73.721999999999994</v>
      </c>
      <c r="M551" s="15">
        <v>74.599000000000004</v>
      </c>
      <c r="N551" s="15">
        <v>69.927000000000007</v>
      </c>
      <c r="O551" s="15">
        <v>70.043000000000006</v>
      </c>
      <c r="P551" s="15">
        <v>72.207999999999998</v>
      </c>
      <c r="Q551" s="15">
        <v>70.08</v>
      </c>
      <c r="R551" s="15">
        <v>71.168999999999997</v>
      </c>
      <c r="S551" s="15">
        <f t="shared" si="83"/>
        <v>6.1689999999999969</v>
      </c>
      <c r="T551" s="15">
        <v>79.5</v>
      </c>
      <c r="U551" s="15">
        <v>79.5</v>
      </c>
      <c r="V551" s="15">
        <v>79.5</v>
      </c>
      <c r="W551" s="15">
        <v>79.5</v>
      </c>
      <c r="X551" s="15">
        <v>79.5</v>
      </c>
      <c r="Y551" s="15">
        <v>79.5</v>
      </c>
      <c r="Z551" s="15">
        <v>79.5</v>
      </c>
      <c r="AA551" s="15">
        <v>79.5</v>
      </c>
      <c r="AB551" s="15">
        <v>20.873000000000001</v>
      </c>
      <c r="AC551" s="18">
        <f t="shared" si="84"/>
        <v>2.4158564814814816E-4</v>
      </c>
      <c r="AD551" s="18">
        <f t="shared" si="85"/>
        <v>125.23800000000001</v>
      </c>
      <c r="AE551" s="18">
        <f t="shared" si="87"/>
        <v>3816</v>
      </c>
      <c r="AF551" s="18">
        <f t="shared" si="88"/>
        <v>272165.87892631965</v>
      </c>
      <c r="AG551" s="18">
        <f t="shared" si="88"/>
        <v>2036872.7615162954</v>
      </c>
    </row>
    <row r="552" spans="6:33" x14ac:dyDescent="0.35">
      <c r="F552" s="15">
        <f t="shared" si="82"/>
        <v>8.8338684931506855</v>
      </c>
      <c r="G552" s="15">
        <v>3224.3620000000001</v>
      </c>
      <c r="H552" s="15">
        <v>0.96719999999999995</v>
      </c>
      <c r="I552" s="15">
        <v>2.1588302194665858</v>
      </c>
      <c r="J552" s="15">
        <f t="shared" si="81"/>
        <v>0.31515149181287</v>
      </c>
      <c r="K552" s="15">
        <v>75.123999999999995</v>
      </c>
      <c r="L552" s="15">
        <v>73.713999999999999</v>
      </c>
      <c r="M552" s="15">
        <v>74.588999999999999</v>
      </c>
      <c r="N552" s="15">
        <v>69.921000000000006</v>
      </c>
      <c r="O552" s="15">
        <v>70.037999999999997</v>
      </c>
      <c r="P552" s="15">
        <v>72.200999999999993</v>
      </c>
      <c r="Q552" s="15">
        <v>70.075000000000003</v>
      </c>
      <c r="R552" s="15">
        <v>71.162999999999997</v>
      </c>
      <c r="S552" s="15">
        <f t="shared" si="83"/>
        <v>6.1629999999999967</v>
      </c>
      <c r="T552" s="15">
        <v>79.5</v>
      </c>
      <c r="U552" s="15">
        <v>79.5</v>
      </c>
      <c r="V552" s="15">
        <v>79.5</v>
      </c>
      <c r="W552" s="15">
        <v>79.5</v>
      </c>
      <c r="X552" s="15">
        <v>79.5</v>
      </c>
      <c r="Y552" s="15">
        <v>79.5</v>
      </c>
      <c r="Z552" s="15">
        <v>79.5</v>
      </c>
      <c r="AA552" s="15">
        <v>79.5</v>
      </c>
      <c r="AB552" s="15">
        <v>20.835000000000001</v>
      </c>
      <c r="AC552" s="18">
        <f t="shared" si="84"/>
        <v>2.4114583333333334E-4</v>
      </c>
      <c r="AD552" s="18">
        <f t="shared" si="85"/>
        <v>125.01</v>
      </c>
      <c r="AE552" s="18">
        <f t="shared" si="87"/>
        <v>3816</v>
      </c>
      <c r="AF552" s="18">
        <f t="shared" ref="AF552:AG567" si="89">+AF551+AD552</f>
        <v>272290.88892631966</v>
      </c>
      <c r="AG552" s="18">
        <f t="shared" si="89"/>
        <v>2040688.7615162954</v>
      </c>
    </row>
    <row r="553" spans="6:33" x14ac:dyDescent="0.35">
      <c r="F553" s="15">
        <f t="shared" si="82"/>
        <v>8.8503068493150678</v>
      </c>
      <c r="G553" s="15">
        <v>3230.3620000000001</v>
      </c>
      <c r="H553" s="15">
        <v>0.96730000000000005</v>
      </c>
      <c r="I553" s="15">
        <v>2.1628474425069264</v>
      </c>
      <c r="J553" s="15">
        <f t="shared" si="81"/>
        <v>0.31529591542398111</v>
      </c>
      <c r="K553" s="15">
        <v>75.113</v>
      </c>
      <c r="L553" s="15">
        <v>73.706000000000003</v>
      </c>
      <c r="M553" s="15">
        <v>74.578999999999994</v>
      </c>
      <c r="N553" s="15">
        <v>69.915000000000006</v>
      </c>
      <c r="O553" s="15">
        <v>70.031999999999996</v>
      </c>
      <c r="P553" s="15">
        <v>72.192999999999998</v>
      </c>
      <c r="Q553" s="15">
        <v>70.069999999999993</v>
      </c>
      <c r="R553" s="15">
        <v>71.156999999999996</v>
      </c>
      <c r="S553" s="15">
        <f t="shared" si="83"/>
        <v>6.1569999999999965</v>
      </c>
      <c r="T553" s="15">
        <v>79.5</v>
      </c>
      <c r="U553" s="15">
        <v>79.5</v>
      </c>
      <c r="V553" s="15">
        <v>79.5</v>
      </c>
      <c r="W553" s="15">
        <v>79.5</v>
      </c>
      <c r="X553" s="15">
        <v>79.5</v>
      </c>
      <c r="Y553" s="15">
        <v>79.5</v>
      </c>
      <c r="Z553" s="15">
        <v>79.5</v>
      </c>
      <c r="AA553" s="15">
        <v>79.5</v>
      </c>
      <c r="AB553" s="15">
        <v>20.797000000000001</v>
      </c>
      <c r="AC553" s="18">
        <f t="shared" si="84"/>
        <v>2.4070601851851851E-4</v>
      </c>
      <c r="AD553" s="18">
        <f t="shared" si="85"/>
        <v>124.78199999999998</v>
      </c>
      <c r="AE553" s="18">
        <f t="shared" si="87"/>
        <v>3816</v>
      </c>
      <c r="AF553" s="18">
        <f t="shared" si="89"/>
        <v>272415.67092631967</v>
      </c>
      <c r="AG553" s="18">
        <f t="shared" si="89"/>
        <v>2044504.7615162954</v>
      </c>
    </row>
    <row r="554" spans="6:33" x14ac:dyDescent="0.35">
      <c r="F554" s="15">
        <f t="shared" si="82"/>
        <v>8.866745205479452</v>
      </c>
      <c r="G554" s="15">
        <v>3236.3620000000001</v>
      </c>
      <c r="H554" s="15">
        <v>0.96740000000000004</v>
      </c>
      <c r="I554" s="15">
        <v>2.1668646655472674</v>
      </c>
      <c r="J554" s="15">
        <f t="shared" si="81"/>
        <v>0.31544008209064778</v>
      </c>
      <c r="K554" s="15">
        <v>75.102999999999994</v>
      </c>
      <c r="L554" s="15">
        <v>73.697000000000003</v>
      </c>
      <c r="M554" s="15">
        <v>74.569000000000003</v>
      </c>
      <c r="N554" s="15">
        <v>69.909000000000006</v>
      </c>
      <c r="O554" s="15">
        <v>70.027000000000001</v>
      </c>
      <c r="P554" s="15">
        <v>72.186000000000007</v>
      </c>
      <c r="Q554" s="15">
        <v>70.064999999999998</v>
      </c>
      <c r="R554" s="15">
        <v>71.150000000000006</v>
      </c>
      <c r="S554" s="15">
        <f t="shared" si="83"/>
        <v>6.1500000000000057</v>
      </c>
      <c r="T554" s="15">
        <v>79.5</v>
      </c>
      <c r="U554" s="15">
        <v>79.5</v>
      </c>
      <c r="V554" s="15">
        <v>79.5</v>
      </c>
      <c r="W554" s="15">
        <v>79.5</v>
      </c>
      <c r="X554" s="15">
        <v>79.5</v>
      </c>
      <c r="Y554" s="15">
        <v>79.5</v>
      </c>
      <c r="Z554" s="15">
        <v>79.5</v>
      </c>
      <c r="AA554" s="15">
        <v>79.5</v>
      </c>
      <c r="AB554" s="15">
        <v>20.76</v>
      </c>
      <c r="AC554" s="18">
        <f t="shared" si="84"/>
        <v>2.4027777777777779E-4</v>
      </c>
      <c r="AD554" s="18">
        <f t="shared" si="85"/>
        <v>124.56</v>
      </c>
      <c r="AE554" s="18">
        <f t="shared" si="87"/>
        <v>3816</v>
      </c>
      <c r="AF554" s="18">
        <f t="shared" si="89"/>
        <v>272540.23092631967</v>
      </c>
      <c r="AG554" s="18">
        <f t="shared" si="89"/>
        <v>2048320.7615162954</v>
      </c>
    </row>
    <row r="555" spans="6:33" x14ac:dyDescent="0.35">
      <c r="F555" s="15">
        <f t="shared" si="82"/>
        <v>8.8831835616438362</v>
      </c>
      <c r="G555" s="15">
        <v>3242.3620000000001</v>
      </c>
      <c r="H555" s="15">
        <v>0.96740000000000004</v>
      </c>
      <c r="I555" s="15">
        <v>2.1708818885876084</v>
      </c>
      <c r="J555" s="15">
        <f t="shared" si="81"/>
        <v>0.31558398486842554</v>
      </c>
      <c r="K555" s="15">
        <v>75.091999999999999</v>
      </c>
      <c r="L555" s="15">
        <v>73.688999999999993</v>
      </c>
      <c r="M555" s="15">
        <v>74.558999999999997</v>
      </c>
      <c r="N555" s="15">
        <v>69.903999999999996</v>
      </c>
      <c r="O555" s="15">
        <v>70.022000000000006</v>
      </c>
      <c r="P555" s="15">
        <v>72.177999999999997</v>
      </c>
      <c r="Q555" s="15">
        <v>70.06</v>
      </c>
      <c r="R555" s="15">
        <v>71.144000000000005</v>
      </c>
      <c r="S555" s="15">
        <f t="shared" si="83"/>
        <v>6.1440000000000055</v>
      </c>
      <c r="T555" s="15">
        <v>79.5</v>
      </c>
      <c r="U555" s="15">
        <v>79.5</v>
      </c>
      <c r="V555" s="15">
        <v>79.5</v>
      </c>
      <c r="W555" s="15">
        <v>79.5</v>
      </c>
      <c r="X555" s="15">
        <v>79.5</v>
      </c>
      <c r="Y555" s="15">
        <v>79.5</v>
      </c>
      <c r="Z555" s="15">
        <v>79.5</v>
      </c>
      <c r="AA555" s="15">
        <v>79.5</v>
      </c>
      <c r="AB555" s="15">
        <v>20.722000000000001</v>
      </c>
      <c r="AC555" s="18">
        <f t="shared" si="84"/>
        <v>2.3983796296296296E-4</v>
      </c>
      <c r="AD555" s="18">
        <f t="shared" si="85"/>
        <v>124.33200000000001</v>
      </c>
      <c r="AE555" s="18">
        <f t="shared" si="87"/>
        <v>3816</v>
      </c>
      <c r="AF555" s="18">
        <f t="shared" si="89"/>
        <v>272664.56292631966</v>
      </c>
      <c r="AG555" s="18">
        <f t="shared" si="89"/>
        <v>2052136.7615162954</v>
      </c>
    </row>
    <row r="556" spans="6:33" x14ac:dyDescent="0.35">
      <c r="F556" s="15">
        <f t="shared" si="82"/>
        <v>8.8996219178082185</v>
      </c>
      <c r="G556" s="15">
        <v>3248.3620000000001</v>
      </c>
      <c r="H556" s="15">
        <v>0.96750000000000003</v>
      </c>
      <c r="I556" s="15">
        <v>2.174899111627949</v>
      </c>
      <c r="J556" s="15">
        <f t="shared" si="81"/>
        <v>0.31572763070175885</v>
      </c>
      <c r="K556" s="15">
        <v>75.081999999999994</v>
      </c>
      <c r="L556" s="15">
        <v>73.680999999999997</v>
      </c>
      <c r="M556" s="15">
        <v>74.549000000000007</v>
      </c>
      <c r="N556" s="15">
        <v>69.897999999999996</v>
      </c>
      <c r="O556" s="15">
        <v>70.016000000000005</v>
      </c>
      <c r="P556" s="15">
        <v>72.171000000000006</v>
      </c>
      <c r="Q556" s="15">
        <v>70.055000000000007</v>
      </c>
      <c r="R556" s="15">
        <v>71.138000000000005</v>
      </c>
      <c r="S556" s="15">
        <f t="shared" si="83"/>
        <v>6.1380000000000052</v>
      </c>
      <c r="T556" s="15">
        <v>79.5</v>
      </c>
      <c r="U556" s="15">
        <v>79.5</v>
      </c>
      <c r="V556" s="15">
        <v>79.5</v>
      </c>
      <c r="W556" s="15">
        <v>79.5</v>
      </c>
      <c r="X556" s="15">
        <v>79.5</v>
      </c>
      <c r="Y556" s="15">
        <v>79.5</v>
      </c>
      <c r="Z556" s="15">
        <v>79.5</v>
      </c>
      <c r="AA556" s="15">
        <v>79.5</v>
      </c>
      <c r="AB556" s="15">
        <v>20.684999999999999</v>
      </c>
      <c r="AC556" s="18">
        <f t="shared" si="84"/>
        <v>2.3940972222222221E-4</v>
      </c>
      <c r="AD556" s="18">
        <f t="shared" si="85"/>
        <v>124.10999999999999</v>
      </c>
      <c r="AE556" s="18">
        <f t="shared" si="87"/>
        <v>3816</v>
      </c>
      <c r="AF556" s="18">
        <f t="shared" si="89"/>
        <v>272788.67292631965</v>
      </c>
      <c r="AG556" s="18">
        <f t="shared" si="89"/>
        <v>2055952.7615162954</v>
      </c>
    </row>
    <row r="557" spans="6:33" x14ac:dyDescent="0.35">
      <c r="F557" s="15">
        <f t="shared" si="82"/>
        <v>8.9160602739726027</v>
      </c>
      <c r="G557" s="15">
        <v>3254.3620000000001</v>
      </c>
      <c r="H557" s="15">
        <v>0.96750000000000003</v>
      </c>
      <c r="I557" s="15">
        <v>2.17891633466829</v>
      </c>
      <c r="J557" s="15">
        <f t="shared" si="81"/>
        <v>0.31587101959064773</v>
      </c>
      <c r="K557" s="15">
        <v>75.070999999999998</v>
      </c>
      <c r="L557" s="15">
        <v>73.673000000000002</v>
      </c>
      <c r="M557" s="15">
        <v>74.539000000000001</v>
      </c>
      <c r="N557" s="15">
        <v>69.891999999999996</v>
      </c>
      <c r="O557" s="15">
        <v>70.010999999999996</v>
      </c>
      <c r="P557" s="15">
        <v>72.162999999999997</v>
      </c>
      <c r="Q557" s="15">
        <v>70.05</v>
      </c>
      <c r="R557" s="15">
        <v>71.132000000000005</v>
      </c>
      <c r="S557" s="15">
        <f t="shared" si="83"/>
        <v>6.132000000000005</v>
      </c>
      <c r="T557" s="15">
        <v>79.5</v>
      </c>
      <c r="U557" s="15">
        <v>79.5</v>
      </c>
      <c r="V557" s="15">
        <v>79.5</v>
      </c>
      <c r="W557" s="15">
        <v>79.5</v>
      </c>
      <c r="X557" s="15">
        <v>79.5</v>
      </c>
      <c r="Y557" s="15">
        <v>79.5</v>
      </c>
      <c r="Z557" s="15">
        <v>79.5</v>
      </c>
      <c r="AA557" s="15">
        <v>79.5</v>
      </c>
      <c r="AB557" s="15">
        <v>20.648</v>
      </c>
      <c r="AC557" s="18">
        <f t="shared" si="84"/>
        <v>2.3898148148148148E-4</v>
      </c>
      <c r="AD557" s="18">
        <f t="shared" si="85"/>
        <v>123.88799999999999</v>
      </c>
      <c r="AE557" s="18">
        <f t="shared" si="87"/>
        <v>3816</v>
      </c>
      <c r="AF557" s="18">
        <f t="shared" si="89"/>
        <v>272912.56092631962</v>
      </c>
      <c r="AG557" s="18">
        <f t="shared" si="89"/>
        <v>2059768.7615162954</v>
      </c>
    </row>
    <row r="558" spans="6:33" x14ac:dyDescent="0.35">
      <c r="F558" s="15">
        <f t="shared" si="82"/>
        <v>8.9324986301369869</v>
      </c>
      <c r="G558" s="15">
        <v>3260.3620000000001</v>
      </c>
      <c r="H558" s="15">
        <v>0.96760000000000002</v>
      </c>
      <c r="I558" s="15">
        <v>2.1829335577086311</v>
      </c>
      <c r="J558" s="15">
        <f t="shared" si="81"/>
        <v>0.31601415153509221</v>
      </c>
      <c r="K558" s="15">
        <v>75.061000000000007</v>
      </c>
      <c r="L558" s="15">
        <v>73.664000000000001</v>
      </c>
      <c r="M558" s="15">
        <v>74.53</v>
      </c>
      <c r="N558" s="15">
        <v>69.887</v>
      </c>
      <c r="O558" s="15">
        <v>70.006</v>
      </c>
      <c r="P558" s="15">
        <v>72.156000000000006</v>
      </c>
      <c r="Q558" s="15">
        <v>70.045000000000002</v>
      </c>
      <c r="R558" s="15">
        <v>71.126000000000005</v>
      </c>
      <c r="S558" s="15">
        <f t="shared" si="83"/>
        <v>6.1260000000000048</v>
      </c>
      <c r="T558" s="15">
        <v>79.5</v>
      </c>
      <c r="U558" s="15">
        <v>79.5</v>
      </c>
      <c r="V558" s="15">
        <v>79.5</v>
      </c>
      <c r="W558" s="15">
        <v>79.5</v>
      </c>
      <c r="X558" s="15">
        <v>79.5</v>
      </c>
      <c r="Y558" s="15">
        <v>79.5</v>
      </c>
      <c r="Z558" s="15">
        <v>79.5</v>
      </c>
      <c r="AA558" s="15">
        <v>79.5</v>
      </c>
      <c r="AB558" s="15">
        <v>20.611000000000001</v>
      </c>
      <c r="AC558" s="18">
        <f t="shared" si="84"/>
        <v>2.3855324074074076E-4</v>
      </c>
      <c r="AD558" s="18">
        <f t="shared" si="85"/>
        <v>123.666</v>
      </c>
      <c r="AE558" s="18">
        <f t="shared" si="87"/>
        <v>3816</v>
      </c>
      <c r="AF558" s="18">
        <f t="shared" si="89"/>
        <v>273036.22692631965</v>
      </c>
      <c r="AG558" s="18">
        <f t="shared" si="89"/>
        <v>2063584.7615162954</v>
      </c>
    </row>
    <row r="559" spans="6:33" x14ac:dyDescent="0.35">
      <c r="F559" s="15">
        <f t="shared" si="82"/>
        <v>8.9489369863013692</v>
      </c>
      <c r="G559" s="15">
        <v>3266.3620000000001</v>
      </c>
      <c r="H559" s="15">
        <v>0.9677</v>
      </c>
      <c r="I559" s="15">
        <v>2.1869507807489716</v>
      </c>
      <c r="J559" s="15">
        <f t="shared" si="81"/>
        <v>0.3161570265350922</v>
      </c>
      <c r="K559" s="15">
        <v>75.05</v>
      </c>
      <c r="L559" s="15">
        <v>73.656000000000006</v>
      </c>
      <c r="M559" s="15">
        <v>74.52</v>
      </c>
      <c r="N559" s="15">
        <v>69.881</v>
      </c>
      <c r="O559" s="15">
        <v>70</v>
      </c>
      <c r="P559" s="15">
        <v>72.147999999999996</v>
      </c>
      <c r="Q559" s="15">
        <v>70.040999999999997</v>
      </c>
      <c r="R559" s="15">
        <v>71.119</v>
      </c>
      <c r="S559" s="15">
        <f t="shared" si="83"/>
        <v>6.1189999999999998</v>
      </c>
      <c r="T559" s="15">
        <v>79.5</v>
      </c>
      <c r="U559" s="15">
        <v>79.5</v>
      </c>
      <c r="V559" s="15">
        <v>79.5</v>
      </c>
      <c r="W559" s="15">
        <v>79.5</v>
      </c>
      <c r="X559" s="15">
        <v>79.5</v>
      </c>
      <c r="Y559" s="15">
        <v>79.5</v>
      </c>
      <c r="Z559" s="15">
        <v>79.5</v>
      </c>
      <c r="AA559" s="15">
        <v>79.5</v>
      </c>
      <c r="AB559" s="15">
        <v>20.574000000000002</v>
      </c>
      <c r="AC559" s="18">
        <f t="shared" si="84"/>
        <v>2.3812500000000003E-4</v>
      </c>
      <c r="AD559" s="18">
        <f t="shared" si="85"/>
        <v>123.44400000000002</v>
      </c>
      <c r="AE559" s="18">
        <f t="shared" si="87"/>
        <v>3816</v>
      </c>
      <c r="AF559" s="18">
        <f t="shared" si="89"/>
        <v>273159.67092631967</v>
      </c>
      <c r="AG559" s="18">
        <f t="shared" si="89"/>
        <v>2067400.7615162954</v>
      </c>
    </row>
    <row r="560" spans="6:33" x14ac:dyDescent="0.35">
      <c r="F560" s="15">
        <f t="shared" si="82"/>
        <v>8.9653753424657534</v>
      </c>
      <c r="G560" s="15">
        <v>3272.3620000000001</v>
      </c>
      <c r="H560" s="15">
        <v>0.9677</v>
      </c>
      <c r="I560" s="15">
        <v>2.1909680037893127</v>
      </c>
      <c r="J560" s="15">
        <f t="shared" si="81"/>
        <v>0.31629965153509221</v>
      </c>
      <c r="K560" s="15">
        <v>75.040000000000006</v>
      </c>
      <c r="L560" s="15">
        <v>73.647999999999996</v>
      </c>
      <c r="M560" s="15">
        <v>74.510000000000005</v>
      </c>
      <c r="N560" s="15">
        <v>69.875</v>
      </c>
      <c r="O560" s="15">
        <v>69.995000000000005</v>
      </c>
      <c r="P560" s="15">
        <v>72.141000000000005</v>
      </c>
      <c r="Q560" s="15">
        <v>70.036000000000001</v>
      </c>
      <c r="R560" s="15">
        <v>71.113</v>
      </c>
      <c r="S560" s="15">
        <f t="shared" si="83"/>
        <v>6.1129999999999995</v>
      </c>
      <c r="T560" s="15">
        <v>79.5</v>
      </c>
      <c r="U560" s="15">
        <v>79.5</v>
      </c>
      <c r="V560" s="15">
        <v>79.5</v>
      </c>
      <c r="W560" s="15">
        <v>79.5</v>
      </c>
      <c r="X560" s="15">
        <v>79.5</v>
      </c>
      <c r="Y560" s="15">
        <v>79.5</v>
      </c>
      <c r="Z560" s="15">
        <v>79.5</v>
      </c>
      <c r="AA560" s="15">
        <v>79.5</v>
      </c>
      <c r="AB560" s="15">
        <v>20.538</v>
      </c>
      <c r="AC560" s="18">
        <f t="shared" si="84"/>
        <v>2.3770833333333334E-4</v>
      </c>
      <c r="AD560" s="18">
        <f t="shared" si="85"/>
        <v>123.22799999999999</v>
      </c>
      <c r="AE560" s="18">
        <f t="shared" si="87"/>
        <v>3816</v>
      </c>
      <c r="AF560" s="18">
        <f t="shared" si="89"/>
        <v>273282.89892631967</v>
      </c>
      <c r="AG560" s="18">
        <f t="shared" si="89"/>
        <v>2071216.7615162954</v>
      </c>
    </row>
    <row r="561" spans="6:33" x14ac:dyDescent="0.35">
      <c r="F561" s="15">
        <f t="shared" si="82"/>
        <v>8.9818136986301376</v>
      </c>
      <c r="G561" s="15">
        <v>3278.3620000000001</v>
      </c>
      <c r="H561" s="15">
        <v>0.96779999999999999</v>
      </c>
      <c r="I561" s="15">
        <v>2.1949852268296537</v>
      </c>
      <c r="J561" s="15">
        <f t="shared" si="81"/>
        <v>0.31644201959064777</v>
      </c>
      <c r="K561" s="15">
        <v>75.028999999999996</v>
      </c>
      <c r="L561" s="15">
        <v>73.64</v>
      </c>
      <c r="M561" s="15">
        <v>74.5</v>
      </c>
      <c r="N561" s="15">
        <v>69.87</v>
      </c>
      <c r="O561" s="15">
        <v>69.989999999999995</v>
      </c>
      <c r="P561" s="15">
        <v>72.132999999999996</v>
      </c>
      <c r="Q561" s="15">
        <v>70.031000000000006</v>
      </c>
      <c r="R561" s="15">
        <v>71.106999999999999</v>
      </c>
      <c r="S561" s="15">
        <f t="shared" si="83"/>
        <v>6.1069999999999993</v>
      </c>
      <c r="T561" s="15">
        <v>79.5</v>
      </c>
      <c r="U561" s="15">
        <v>79.5</v>
      </c>
      <c r="V561" s="15">
        <v>79.5</v>
      </c>
      <c r="W561" s="15">
        <v>79.5</v>
      </c>
      <c r="X561" s="15">
        <v>79.5</v>
      </c>
      <c r="Y561" s="15">
        <v>79.5</v>
      </c>
      <c r="Z561" s="15">
        <v>79.5</v>
      </c>
      <c r="AA561" s="15">
        <v>79.5</v>
      </c>
      <c r="AB561" s="15">
        <v>20.501000000000001</v>
      </c>
      <c r="AC561" s="18">
        <f t="shared" si="84"/>
        <v>2.3728009259259262E-4</v>
      </c>
      <c r="AD561" s="18">
        <f t="shared" si="85"/>
        <v>123.006</v>
      </c>
      <c r="AE561" s="18">
        <f t="shared" si="87"/>
        <v>3816</v>
      </c>
      <c r="AF561" s="18">
        <f t="shared" si="89"/>
        <v>273405.90492631966</v>
      </c>
      <c r="AG561" s="18">
        <f t="shared" si="89"/>
        <v>2075032.7615162954</v>
      </c>
    </row>
    <row r="562" spans="6:33" x14ac:dyDescent="0.35">
      <c r="F562" s="15">
        <f t="shared" si="82"/>
        <v>8.9982520547945199</v>
      </c>
      <c r="G562" s="15">
        <v>3284.3620000000001</v>
      </c>
      <c r="H562" s="15">
        <v>0.96779999999999999</v>
      </c>
      <c r="I562" s="15">
        <v>2.1990024498699943</v>
      </c>
      <c r="J562" s="15">
        <f t="shared" si="81"/>
        <v>0.3165841376462033</v>
      </c>
      <c r="K562" s="15">
        <v>75.019000000000005</v>
      </c>
      <c r="L562" s="15">
        <v>73.632000000000005</v>
      </c>
      <c r="M562" s="15">
        <v>74.491</v>
      </c>
      <c r="N562" s="15">
        <v>69.864000000000004</v>
      </c>
      <c r="O562" s="15">
        <v>69.984999999999999</v>
      </c>
      <c r="P562" s="15">
        <v>72.126000000000005</v>
      </c>
      <c r="Q562" s="15">
        <v>70.025999999999996</v>
      </c>
      <c r="R562" s="15">
        <v>71.100999999999999</v>
      </c>
      <c r="S562" s="15">
        <f t="shared" si="83"/>
        <v>6.1009999999999991</v>
      </c>
      <c r="T562" s="15">
        <v>79.5</v>
      </c>
      <c r="U562" s="15">
        <v>79.5</v>
      </c>
      <c r="V562" s="15">
        <v>79.5</v>
      </c>
      <c r="W562" s="15">
        <v>79.5</v>
      </c>
      <c r="X562" s="15">
        <v>79.5</v>
      </c>
      <c r="Y562" s="15">
        <v>79.5</v>
      </c>
      <c r="Z562" s="15">
        <v>79.5</v>
      </c>
      <c r="AA562" s="15">
        <v>79.5</v>
      </c>
      <c r="AB562" s="15">
        <v>20.465</v>
      </c>
      <c r="AC562" s="18">
        <f t="shared" si="84"/>
        <v>2.3686342592592593E-4</v>
      </c>
      <c r="AD562" s="18">
        <f t="shared" si="85"/>
        <v>122.78999999999999</v>
      </c>
      <c r="AE562" s="18">
        <f t="shared" si="87"/>
        <v>3816</v>
      </c>
      <c r="AF562" s="18">
        <f t="shared" si="89"/>
        <v>273528.69492631964</v>
      </c>
      <c r="AG562" s="18">
        <f t="shared" si="89"/>
        <v>2078848.7615162954</v>
      </c>
    </row>
    <row r="563" spans="6:33" x14ac:dyDescent="0.35">
      <c r="F563" s="15">
        <f t="shared" si="82"/>
        <v>9.0146904109589041</v>
      </c>
      <c r="G563" s="15">
        <v>3290.3620000000001</v>
      </c>
      <c r="H563" s="15">
        <v>0.96789999999999998</v>
      </c>
      <c r="I563" s="15">
        <v>2.2030196729103353</v>
      </c>
      <c r="J563" s="15">
        <f t="shared" si="81"/>
        <v>0.31672600570175885</v>
      </c>
      <c r="K563" s="15">
        <v>75.007999999999996</v>
      </c>
      <c r="L563" s="15">
        <v>73.623999999999995</v>
      </c>
      <c r="M563" s="15">
        <v>74.480999999999995</v>
      </c>
      <c r="N563" s="15">
        <v>69.858000000000004</v>
      </c>
      <c r="O563" s="15">
        <v>69.978999999999999</v>
      </c>
      <c r="P563" s="15">
        <v>72.119</v>
      </c>
      <c r="Q563" s="15">
        <v>70.021000000000001</v>
      </c>
      <c r="R563" s="15">
        <v>71.094999999999999</v>
      </c>
      <c r="S563" s="15">
        <f t="shared" si="83"/>
        <v>6.0949999999999989</v>
      </c>
      <c r="T563" s="15">
        <v>79.5</v>
      </c>
      <c r="U563" s="15">
        <v>79.5</v>
      </c>
      <c r="V563" s="15">
        <v>79.5</v>
      </c>
      <c r="W563" s="15">
        <v>79.5</v>
      </c>
      <c r="X563" s="15">
        <v>79.5</v>
      </c>
      <c r="Y563" s="15">
        <v>79.5</v>
      </c>
      <c r="Z563" s="15">
        <v>79.5</v>
      </c>
      <c r="AA563" s="15">
        <v>79.5</v>
      </c>
      <c r="AB563" s="15">
        <v>20.428999999999998</v>
      </c>
      <c r="AC563" s="18">
        <f t="shared" si="84"/>
        <v>2.3644675925925924E-4</v>
      </c>
      <c r="AD563" s="18">
        <f t="shared" si="85"/>
        <v>122.57399999999998</v>
      </c>
      <c r="AE563" s="18">
        <f t="shared" si="87"/>
        <v>3816</v>
      </c>
      <c r="AF563" s="18">
        <f t="shared" si="89"/>
        <v>273651.26892631967</v>
      </c>
      <c r="AG563" s="18">
        <f t="shared" si="89"/>
        <v>2082664.7615162954</v>
      </c>
    </row>
    <row r="564" spans="6:33" x14ac:dyDescent="0.35">
      <c r="F564" s="15">
        <f t="shared" si="82"/>
        <v>9.0311287671232883</v>
      </c>
      <c r="G564" s="15">
        <v>3296.3620000000001</v>
      </c>
      <c r="H564" s="15">
        <v>0.96789999999999998</v>
      </c>
      <c r="I564" s="15">
        <v>2.2070368959506763</v>
      </c>
      <c r="J564" s="15">
        <f t="shared" si="81"/>
        <v>0.31686761681287001</v>
      </c>
      <c r="K564" s="15">
        <v>74.998000000000005</v>
      </c>
      <c r="L564" s="15">
        <v>73.616</v>
      </c>
      <c r="M564" s="15">
        <v>74.471000000000004</v>
      </c>
      <c r="N564" s="15">
        <v>69.852999999999994</v>
      </c>
      <c r="O564" s="15">
        <v>69.974000000000004</v>
      </c>
      <c r="P564" s="15">
        <v>72.111000000000004</v>
      </c>
      <c r="Q564" s="15">
        <v>70.016000000000005</v>
      </c>
      <c r="R564" s="15">
        <v>71.088999999999999</v>
      </c>
      <c r="S564" s="15">
        <f t="shared" si="83"/>
        <v>6.0889999999999986</v>
      </c>
      <c r="T564" s="15">
        <v>79.5</v>
      </c>
      <c r="U564" s="15">
        <v>79.5</v>
      </c>
      <c r="V564" s="15">
        <v>79.5</v>
      </c>
      <c r="W564" s="15">
        <v>79.5</v>
      </c>
      <c r="X564" s="15">
        <v>79.5</v>
      </c>
      <c r="Y564" s="15">
        <v>79.5</v>
      </c>
      <c r="Z564" s="15">
        <v>79.5</v>
      </c>
      <c r="AA564" s="15">
        <v>79.5</v>
      </c>
      <c r="AB564" s="15">
        <v>20.391999999999999</v>
      </c>
      <c r="AC564" s="18">
        <f t="shared" si="84"/>
        <v>2.3601851851851852E-4</v>
      </c>
      <c r="AD564" s="18">
        <f t="shared" si="85"/>
        <v>122.35199999999999</v>
      </c>
      <c r="AE564" s="18">
        <f t="shared" si="87"/>
        <v>3816</v>
      </c>
      <c r="AF564" s="18">
        <f t="shared" si="89"/>
        <v>273773.62092631968</v>
      </c>
      <c r="AG564" s="18">
        <f t="shared" si="89"/>
        <v>2086480.7615162954</v>
      </c>
    </row>
    <row r="565" spans="6:33" x14ac:dyDescent="0.35">
      <c r="F565" s="15">
        <f t="shared" si="82"/>
        <v>9.0475671232876707</v>
      </c>
      <c r="G565" s="15">
        <v>3302.3620000000001</v>
      </c>
      <c r="H565" s="15">
        <v>0.96799999999999997</v>
      </c>
      <c r="I565" s="15">
        <v>2.2110541189910169</v>
      </c>
      <c r="J565" s="15">
        <f t="shared" si="81"/>
        <v>0.31700897792398108</v>
      </c>
      <c r="K565" s="15">
        <v>74.988</v>
      </c>
      <c r="L565" s="15">
        <v>73.608000000000004</v>
      </c>
      <c r="M565" s="15">
        <v>74.462000000000003</v>
      </c>
      <c r="N565" s="15">
        <v>69.846999999999994</v>
      </c>
      <c r="O565" s="15">
        <v>69.968999999999994</v>
      </c>
      <c r="P565" s="15">
        <v>72.103999999999999</v>
      </c>
      <c r="Q565" s="15">
        <v>70.012</v>
      </c>
      <c r="R565" s="15">
        <v>71.082999999999998</v>
      </c>
      <c r="S565" s="15">
        <f t="shared" si="83"/>
        <v>6.0829999999999984</v>
      </c>
      <c r="T565" s="15">
        <v>79.5</v>
      </c>
      <c r="U565" s="15">
        <v>79.5</v>
      </c>
      <c r="V565" s="15">
        <v>79.5</v>
      </c>
      <c r="W565" s="15">
        <v>79.5</v>
      </c>
      <c r="X565" s="15">
        <v>79.5</v>
      </c>
      <c r="Y565" s="15">
        <v>79.5</v>
      </c>
      <c r="Z565" s="15">
        <v>79.5</v>
      </c>
      <c r="AA565" s="15">
        <v>79.5</v>
      </c>
      <c r="AB565" s="15">
        <v>20.356000000000002</v>
      </c>
      <c r="AC565" s="18">
        <f t="shared" si="84"/>
        <v>2.3560185185185186E-4</v>
      </c>
      <c r="AD565" s="18">
        <f t="shared" si="85"/>
        <v>122.13600000000001</v>
      </c>
      <c r="AE565" s="18">
        <f t="shared" si="87"/>
        <v>3816</v>
      </c>
      <c r="AF565" s="18">
        <f t="shared" si="89"/>
        <v>273895.75692631968</v>
      </c>
      <c r="AG565" s="18">
        <f t="shared" si="89"/>
        <v>2090296.7615162954</v>
      </c>
    </row>
    <row r="566" spans="6:33" x14ac:dyDescent="0.35">
      <c r="F566" s="15">
        <f t="shared" si="82"/>
        <v>9.0640054794520548</v>
      </c>
      <c r="G566" s="15">
        <v>3308.3620000000001</v>
      </c>
      <c r="H566" s="15">
        <v>0.96809999999999996</v>
      </c>
      <c r="I566" s="15">
        <v>2.2150713420313579</v>
      </c>
      <c r="J566" s="15">
        <f t="shared" si="81"/>
        <v>0.31715009597953664</v>
      </c>
      <c r="K566" s="15">
        <v>74.977999999999994</v>
      </c>
      <c r="L566" s="15">
        <v>73.599999999999994</v>
      </c>
      <c r="M566" s="15">
        <v>74.451999999999998</v>
      </c>
      <c r="N566" s="15">
        <v>69.841999999999999</v>
      </c>
      <c r="O566" s="15">
        <v>69.963999999999999</v>
      </c>
      <c r="P566" s="15">
        <v>72.096999999999994</v>
      </c>
      <c r="Q566" s="15">
        <v>70.007000000000005</v>
      </c>
      <c r="R566" s="15">
        <v>71.076999999999998</v>
      </c>
      <c r="S566" s="15">
        <f t="shared" si="83"/>
        <v>6.0769999999999982</v>
      </c>
      <c r="T566" s="15">
        <v>79.5</v>
      </c>
      <c r="U566" s="15">
        <v>79.5</v>
      </c>
      <c r="V566" s="15">
        <v>79.5</v>
      </c>
      <c r="W566" s="15">
        <v>79.5</v>
      </c>
      <c r="X566" s="15">
        <v>79.5</v>
      </c>
      <c r="Y566" s="15">
        <v>79.5</v>
      </c>
      <c r="Z566" s="15">
        <v>79.5</v>
      </c>
      <c r="AA566" s="15">
        <v>79.5</v>
      </c>
      <c r="AB566" s="15">
        <v>20.321000000000002</v>
      </c>
      <c r="AC566" s="18">
        <f t="shared" si="84"/>
        <v>2.3519675925925927E-4</v>
      </c>
      <c r="AD566" s="18">
        <f t="shared" si="85"/>
        <v>121.92600000000002</v>
      </c>
      <c r="AE566" s="18">
        <f t="shared" si="87"/>
        <v>3816</v>
      </c>
      <c r="AF566" s="18">
        <f t="shared" si="89"/>
        <v>274017.68292631966</v>
      </c>
      <c r="AG566" s="18">
        <f t="shared" si="89"/>
        <v>2094112.7615162954</v>
      </c>
    </row>
    <row r="567" spans="6:33" x14ac:dyDescent="0.35">
      <c r="F567" s="15">
        <f t="shared" si="82"/>
        <v>9.080443835616439</v>
      </c>
      <c r="G567" s="15">
        <v>3314.3620000000001</v>
      </c>
      <c r="H567" s="15">
        <v>0.96809999999999996</v>
      </c>
      <c r="I567" s="15">
        <v>2.2190885650716989</v>
      </c>
      <c r="J567" s="15">
        <f t="shared" si="81"/>
        <v>0.31729096403509222</v>
      </c>
      <c r="K567" s="15">
        <v>74.966999999999999</v>
      </c>
      <c r="L567" s="15">
        <v>73.591999999999999</v>
      </c>
      <c r="M567" s="15">
        <v>74.442999999999998</v>
      </c>
      <c r="N567" s="15">
        <v>69.835999999999999</v>
      </c>
      <c r="O567" s="15">
        <v>69.959000000000003</v>
      </c>
      <c r="P567" s="15">
        <v>72.09</v>
      </c>
      <c r="Q567" s="15">
        <v>70.001999999999995</v>
      </c>
      <c r="R567" s="15">
        <v>71.070999999999998</v>
      </c>
      <c r="S567" s="15">
        <f t="shared" si="83"/>
        <v>6.070999999999998</v>
      </c>
      <c r="T567" s="15">
        <v>79.5</v>
      </c>
      <c r="U567" s="15">
        <v>79.5</v>
      </c>
      <c r="V567" s="15">
        <v>79.5</v>
      </c>
      <c r="W567" s="15">
        <v>79.5</v>
      </c>
      <c r="X567" s="15">
        <v>79.5</v>
      </c>
      <c r="Y567" s="15">
        <v>79.5</v>
      </c>
      <c r="Z567" s="15">
        <v>79.5</v>
      </c>
      <c r="AA567" s="15">
        <v>79.5</v>
      </c>
      <c r="AB567" s="15">
        <v>20.285</v>
      </c>
      <c r="AC567" s="18">
        <f t="shared" si="84"/>
        <v>2.3478009259259258E-4</v>
      </c>
      <c r="AD567" s="18">
        <f t="shared" si="85"/>
        <v>121.70999999999998</v>
      </c>
      <c r="AE567" s="18">
        <f t="shared" si="87"/>
        <v>3816</v>
      </c>
      <c r="AF567" s="18">
        <f t="shared" si="89"/>
        <v>274139.39292631968</v>
      </c>
      <c r="AG567" s="18">
        <f t="shared" si="89"/>
        <v>2097928.7615162954</v>
      </c>
    </row>
    <row r="568" spans="6:33" x14ac:dyDescent="0.35">
      <c r="F568" s="15">
        <f t="shared" si="82"/>
        <v>9.0968821917808214</v>
      </c>
      <c r="G568" s="15">
        <v>3320.3620000000001</v>
      </c>
      <c r="H568" s="15">
        <v>0.96819999999999995</v>
      </c>
      <c r="I568" s="15">
        <v>2.2231057881120395</v>
      </c>
      <c r="J568" s="15">
        <f t="shared" si="81"/>
        <v>0.31743158209064776</v>
      </c>
      <c r="K568" s="15">
        <v>74.956999999999994</v>
      </c>
      <c r="L568" s="15">
        <v>73.584000000000003</v>
      </c>
      <c r="M568" s="15">
        <v>74.433000000000007</v>
      </c>
      <c r="N568" s="15">
        <v>69.831000000000003</v>
      </c>
      <c r="O568" s="15">
        <v>69.953999999999994</v>
      </c>
      <c r="P568" s="15">
        <v>72.081999999999994</v>
      </c>
      <c r="Q568" s="15">
        <v>69.997</v>
      </c>
      <c r="R568" s="15">
        <v>71.064999999999998</v>
      </c>
      <c r="S568" s="15">
        <f t="shared" si="83"/>
        <v>6.0649999999999977</v>
      </c>
      <c r="T568" s="15">
        <v>79.5</v>
      </c>
      <c r="U568" s="15">
        <v>79.5</v>
      </c>
      <c r="V568" s="15">
        <v>79.5</v>
      </c>
      <c r="W568" s="15">
        <v>79.5</v>
      </c>
      <c r="X568" s="15">
        <v>79.5</v>
      </c>
      <c r="Y568" s="15">
        <v>79.5</v>
      </c>
      <c r="Z568" s="15">
        <v>79.5</v>
      </c>
      <c r="AA568" s="15">
        <v>79.5</v>
      </c>
      <c r="AB568" s="15">
        <v>20.248999999999999</v>
      </c>
      <c r="AC568" s="18">
        <f t="shared" si="84"/>
        <v>2.3436342592592592E-4</v>
      </c>
      <c r="AD568" s="18">
        <f t="shared" si="85"/>
        <v>121.494</v>
      </c>
      <c r="AE568" s="18">
        <f t="shared" si="87"/>
        <v>3816</v>
      </c>
      <c r="AF568" s="18">
        <f t="shared" ref="AF568:AG583" si="90">+AF567+AD568</f>
        <v>274260.88692631968</v>
      </c>
      <c r="AG568" s="18">
        <f t="shared" si="90"/>
        <v>2101744.7615162954</v>
      </c>
    </row>
    <row r="569" spans="6:33" x14ac:dyDescent="0.35">
      <c r="F569" s="15">
        <f t="shared" si="82"/>
        <v>9.1133205479452055</v>
      </c>
      <c r="G569" s="15">
        <v>3326.3620000000001</v>
      </c>
      <c r="H569" s="15">
        <v>0.96819999999999995</v>
      </c>
      <c r="I569" s="15">
        <v>2.2271230111523805</v>
      </c>
      <c r="J569" s="15">
        <f t="shared" si="81"/>
        <v>0.31757195709064778</v>
      </c>
      <c r="K569" s="15">
        <v>74.947000000000003</v>
      </c>
      <c r="L569" s="15">
        <v>73.575999999999993</v>
      </c>
      <c r="M569" s="15">
        <v>74.424000000000007</v>
      </c>
      <c r="N569" s="15">
        <v>69.825000000000003</v>
      </c>
      <c r="O569" s="15">
        <v>69.948999999999998</v>
      </c>
      <c r="P569" s="15">
        <v>72.075000000000003</v>
      </c>
      <c r="Q569" s="15">
        <v>69.992999999999995</v>
      </c>
      <c r="R569" s="15">
        <v>71.058999999999997</v>
      </c>
      <c r="S569" s="15">
        <f t="shared" si="83"/>
        <v>6.0589999999999975</v>
      </c>
      <c r="T569" s="15">
        <v>79.5</v>
      </c>
      <c r="U569" s="15">
        <v>79.5</v>
      </c>
      <c r="V569" s="15">
        <v>79.5</v>
      </c>
      <c r="W569" s="15">
        <v>79.5</v>
      </c>
      <c r="X569" s="15">
        <v>79.5</v>
      </c>
      <c r="Y569" s="15">
        <v>79.5</v>
      </c>
      <c r="Z569" s="15">
        <v>79.5</v>
      </c>
      <c r="AA569" s="15">
        <v>79.5</v>
      </c>
      <c r="AB569" s="15">
        <v>20.213999999999999</v>
      </c>
      <c r="AC569" s="18">
        <f t="shared" si="84"/>
        <v>2.3395833333333331E-4</v>
      </c>
      <c r="AD569" s="18">
        <f t="shared" si="85"/>
        <v>121.28399999999999</v>
      </c>
      <c r="AE569" s="18">
        <f t="shared" si="87"/>
        <v>3816</v>
      </c>
      <c r="AF569" s="18">
        <f t="shared" si="90"/>
        <v>274382.17092631967</v>
      </c>
      <c r="AG569" s="18">
        <f t="shared" si="90"/>
        <v>2105560.7615162954</v>
      </c>
    </row>
    <row r="570" spans="6:33" x14ac:dyDescent="0.35">
      <c r="F570" s="15">
        <f t="shared" si="82"/>
        <v>9.1297589041095897</v>
      </c>
      <c r="G570" s="15">
        <v>3332.3620000000001</v>
      </c>
      <c r="H570" s="15">
        <v>0.96830000000000005</v>
      </c>
      <c r="I570" s="15">
        <v>2.2311402341927211</v>
      </c>
      <c r="J570" s="15">
        <f t="shared" si="81"/>
        <v>0.31771208209064777</v>
      </c>
      <c r="K570" s="15">
        <v>74.936999999999998</v>
      </c>
      <c r="L570" s="15">
        <v>73.567999999999998</v>
      </c>
      <c r="M570" s="15">
        <v>74.414000000000001</v>
      </c>
      <c r="N570" s="15">
        <v>69.819999999999993</v>
      </c>
      <c r="O570" s="15">
        <v>69.942999999999998</v>
      </c>
      <c r="P570" s="15">
        <v>72.067999999999998</v>
      </c>
      <c r="Q570" s="15">
        <v>69.988</v>
      </c>
      <c r="R570" s="15">
        <v>71.052999999999997</v>
      </c>
      <c r="S570" s="15">
        <f t="shared" si="83"/>
        <v>6.0529999999999973</v>
      </c>
      <c r="T570" s="15">
        <v>79.5</v>
      </c>
      <c r="U570" s="15">
        <v>79.5</v>
      </c>
      <c r="V570" s="15">
        <v>79.5</v>
      </c>
      <c r="W570" s="15">
        <v>79.5</v>
      </c>
      <c r="X570" s="15">
        <v>79.5</v>
      </c>
      <c r="Y570" s="15">
        <v>79.5</v>
      </c>
      <c r="Z570" s="15">
        <v>79.5</v>
      </c>
      <c r="AA570" s="15">
        <v>79.5</v>
      </c>
      <c r="AB570" s="15">
        <v>20.178000000000001</v>
      </c>
      <c r="AC570" s="18">
        <f t="shared" si="84"/>
        <v>2.3354166666666667E-4</v>
      </c>
      <c r="AD570" s="18">
        <f t="shared" si="85"/>
        <v>121.06800000000001</v>
      </c>
      <c r="AE570" s="18">
        <f t="shared" si="87"/>
        <v>3816</v>
      </c>
      <c r="AF570" s="18">
        <f t="shared" si="90"/>
        <v>274503.2389263197</v>
      </c>
      <c r="AG570" s="18">
        <f t="shared" si="90"/>
        <v>2109376.7615162954</v>
      </c>
    </row>
    <row r="571" spans="6:33" x14ac:dyDescent="0.35">
      <c r="F571" s="15">
        <f t="shared" si="82"/>
        <v>9.1461972602739721</v>
      </c>
      <c r="G571" s="15">
        <v>3338.3620000000001</v>
      </c>
      <c r="H571" s="15">
        <v>0.96830000000000005</v>
      </c>
      <c r="I571" s="15">
        <v>2.2351574572330617</v>
      </c>
      <c r="J571" s="15">
        <f t="shared" si="81"/>
        <v>0.31785196403509225</v>
      </c>
      <c r="K571" s="15">
        <v>74.927000000000007</v>
      </c>
      <c r="L571" s="15">
        <v>73.56</v>
      </c>
      <c r="M571" s="15">
        <v>74.405000000000001</v>
      </c>
      <c r="N571" s="15">
        <v>69.813999999999993</v>
      </c>
      <c r="O571" s="15">
        <v>69.938000000000002</v>
      </c>
      <c r="P571" s="15">
        <v>72.061000000000007</v>
      </c>
      <c r="Q571" s="15">
        <v>69.983000000000004</v>
      </c>
      <c r="R571" s="15">
        <v>71.046999999999997</v>
      </c>
      <c r="S571" s="15">
        <f t="shared" si="83"/>
        <v>6.046999999999997</v>
      </c>
      <c r="T571" s="15">
        <v>79.5</v>
      </c>
      <c r="U571" s="15">
        <v>79.5</v>
      </c>
      <c r="V571" s="15">
        <v>79.5</v>
      </c>
      <c r="W571" s="15">
        <v>79.5</v>
      </c>
      <c r="X571" s="15">
        <v>79.5</v>
      </c>
      <c r="Y571" s="15">
        <v>79.5</v>
      </c>
      <c r="Z571" s="15">
        <v>79.5</v>
      </c>
      <c r="AA571" s="15">
        <v>79.5</v>
      </c>
      <c r="AB571" s="15">
        <v>20.143000000000001</v>
      </c>
      <c r="AC571" s="18">
        <f t="shared" si="84"/>
        <v>2.3313657407407408E-4</v>
      </c>
      <c r="AD571" s="18">
        <f t="shared" si="85"/>
        <v>120.858</v>
      </c>
      <c r="AE571" s="18">
        <f t="shared" si="87"/>
        <v>3816</v>
      </c>
      <c r="AF571" s="18">
        <f t="shared" si="90"/>
        <v>274624.0969263197</v>
      </c>
      <c r="AG571" s="18">
        <f t="shared" si="90"/>
        <v>2113192.7615162954</v>
      </c>
    </row>
    <row r="572" spans="6:33" x14ac:dyDescent="0.35">
      <c r="F572" s="15">
        <f t="shared" si="82"/>
        <v>9.1626356164383562</v>
      </c>
      <c r="G572" s="15">
        <v>3344.3620000000001</v>
      </c>
      <c r="H572" s="15">
        <v>0.96840000000000004</v>
      </c>
      <c r="I572" s="15">
        <v>2.2391746802734027</v>
      </c>
      <c r="J572" s="15">
        <f t="shared" si="81"/>
        <v>0.3179916029239811</v>
      </c>
      <c r="K572" s="15">
        <v>74.917000000000002</v>
      </c>
      <c r="L572" s="15">
        <v>73.552000000000007</v>
      </c>
      <c r="M572" s="15">
        <v>74.394999999999996</v>
      </c>
      <c r="N572" s="15">
        <v>69.808999999999997</v>
      </c>
      <c r="O572" s="15">
        <v>69.933000000000007</v>
      </c>
      <c r="P572" s="15">
        <v>72.054000000000002</v>
      </c>
      <c r="Q572" s="15">
        <v>69.978999999999999</v>
      </c>
      <c r="R572" s="15">
        <v>71.040999999999997</v>
      </c>
      <c r="S572" s="15">
        <f t="shared" si="83"/>
        <v>6.0409999999999968</v>
      </c>
      <c r="T572" s="15">
        <v>79.5</v>
      </c>
      <c r="U572" s="15">
        <v>79.5</v>
      </c>
      <c r="V572" s="15">
        <v>79.5</v>
      </c>
      <c r="W572" s="15">
        <v>79.5</v>
      </c>
      <c r="X572" s="15">
        <v>79.5</v>
      </c>
      <c r="Y572" s="15">
        <v>79.5</v>
      </c>
      <c r="Z572" s="15">
        <v>79.5</v>
      </c>
      <c r="AA572" s="15">
        <v>79.5</v>
      </c>
      <c r="AB572" s="15">
        <v>20.108000000000001</v>
      </c>
      <c r="AC572" s="18">
        <f t="shared" si="84"/>
        <v>2.3273148148148149E-4</v>
      </c>
      <c r="AD572" s="18">
        <f t="shared" si="85"/>
        <v>120.648</v>
      </c>
      <c r="AE572" s="18">
        <f t="shared" si="87"/>
        <v>3816</v>
      </c>
      <c r="AF572" s="18">
        <f t="shared" si="90"/>
        <v>274744.74492631969</v>
      </c>
      <c r="AG572" s="18">
        <f t="shared" si="90"/>
        <v>2117008.7615162954</v>
      </c>
    </row>
    <row r="573" spans="6:33" x14ac:dyDescent="0.35">
      <c r="F573" s="15">
        <f t="shared" si="82"/>
        <v>9.1790739726027404</v>
      </c>
      <c r="G573" s="15">
        <v>3350.3620000000001</v>
      </c>
      <c r="H573" s="15">
        <v>0.96840000000000004</v>
      </c>
      <c r="I573" s="15">
        <v>2.2431919033137437</v>
      </c>
      <c r="J573" s="15">
        <f t="shared" si="81"/>
        <v>0.31813099875731449</v>
      </c>
      <c r="K573" s="15">
        <v>74.906999999999996</v>
      </c>
      <c r="L573" s="15">
        <v>73.543999999999997</v>
      </c>
      <c r="M573" s="15">
        <v>74.385999999999996</v>
      </c>
      <c r="N573" s="15">
        <v>69.802999999999997</v>
      </c>
      <c r="O573" s="15">
        <v>69.927999999999997</v>
      </c>
      <c r="P573" s="15">
        <v>72.046999999999997</v>
      </c>
      <c r="Q573" s="15">
        <v>69.974000000000004</v>
      </c>
      <c r="R573" s="15">
        <v>71.034999999999997</v>
      </c>
      <c r="S573" s="15">
        <f t="shared" si="83"/>
        <v>6.0349999999999966</v>
      </c>
      <c r="T573" s="15">
        <v>79.5</v>
      </c>
      <c r="U573" s="15">
        <v>79.5</v>
      </c>
      <c r="V573" s="15">
        <v>79.5</v>
      </c>
      <c r="W573" s="15">
        <v>79.5</v>
      </c>
      <c r="X573" s="15">
        <v>79.5</v>
      </c>
      <c r="Y573" s="15">
        <v>79.5</v>
      </c>
      <c r="Z573" s="15">
        <v>79.5</v>
      </c>
      <c r="AA573" s="15">
        <v>79.5</v>
      </c>
      <c r="AB573" s="15">
        <v>20.073</v>
      </c>
      <c r="AC573" s="18">
        <f t="shared" si="84"/>
        <v>2.323263888888889E-4</v>
      </c>
      <c r="AD573" s="18">
        <f t="shared" si="85"/>
        <v>120.438</v>
      </c>
      <c r="AE573" s="18">
        <f t="shared" si="87"/>
        <v>3816</v>
      </c>
      <c r="AF573" s="18">
        <f t="shared" si="90"/>
        <v>274865.18292631971</v>
      </c>
      <c r="AG573" s="18">
        <f t="shared" si="90"/>
        <v>2120824.7615162954</v>
      </c>
    </row>
    <row r="574" spans="6:33" x14ac:dyDescent="0.35">
      <c r="F574" s="15">
        <f t="shared" si="82"/>
        <v>9.1955123287671228</v>
      </c>
      <c r="G574" s="15">
        <v>3356.3620000000001</v>
      </c>
      <c r="H574" s="15">
        <v>0.96850000000000003</v>
      </c>
      <c r="I574" s="15">
        <v>2.2472091263540843</v>
      </c>
      <c r="J574" s="15">
        <f t="shared" si="81"/>
        <v>0.31827015153509225</v>
      </c>
      <c r="K574" s="15">
        <v>74.897000000000006</v>
      </c>
      <c r="L574" s="15">
        <v>73.537000000000006</v>
      </c>
      <c r="M574" s="15">
        <v>74.376999999999995</v>
      </c>
      <c r="N574" s="15">
        <v>69.798000000000002</v>
      </c>
      <c r="O574" s="15">
        <v>69.923000000000002</v>
      </c>
      <c r="P574" s="15">
        <v>72.040000000000006</v>
      </c>
      <c r="Q574" s="15">
        <v>69.968999999999994</v>
      </c>
      <c r="R574" s="15">
        <v>71.03</v>
      </c>
      <c r="S574" s="15">
        <f t="shared" si="83"/>
        <v>6.0300000000000011</v>
      </c>
      <c r="T574" s="15">
        <v>79.5</v>
      </c>
      <c r="U574" s="15">
        <v>79.5</v>
      </c>
      <c r="V574" s="15">
        <v>79.5</v>
      </c>
      <c r="W574" s="15">
        <v>79.5</v>
      </c>
      <c r="X574" s="15">
        <v>79.5</v>
      </c>
      <c r="Y574" s="15">
        <v>79.5</v>
      </c>
      <c r="Z574" s="15">
        <v>79.5</v>
      </c>
      <c r="AA574" s="15">
        <v>79.5</v>
      </c>
      <c r="AB574" s="15">
        <v>20.038</v>
      </c>
      <c r="AC574" s="18">
        <f t="shared" si="84"/>
        <v>2.3192129629629629E-4</v>
      </c>
      <c r="AD574" s="18">
        <f t="shared" si="85"/>
        <v>120.22799999999999</v>
      </c>
      <c r="AE574" s="18">
        <f t="shared" si="87"/>
        <v>3816</v>
      </c>
      <c r="AF574" s="18">
        <f t="shared" si="90"/>
        <v>274985.41092631972</v>
      </c>
      <c r="AG574" s="18">
        <f t="shared" si="90"/>
        <v>2124640.7615162954</v>
      </c>
    </row>
    <row r="575" spans="6:33" x14ac:dyDescent="0.35">
      <c r="F575" s="15">
        <f t="shared" si="82"/>
        <v>9.2119506849315069</v>
      </c>
      <c r="G575" s="15">
        <v>3362.3620000000001</v>
      </c>
      <c r="H575" s="15">
        <v>0.96850000000000003</v>
      </c>
      <c r="I575" s="15">
        <v>2.2512263493944253</v>
      </c>
      <c r="J575" s="15">
        <f t="shared" si="81"/>
        <v>0.31840906125731444</v>
      </c>
      <c r="K575" s="15">
        <v>74.887</v>
      </c>
      <c r="L575" s="15">
        <v>73.528999999999996</v>
      </c>
      <c r="M575" s="15">
        <v>74.367000000000004</v>
      </c>
      <c r="N575" s="15">
        <v>69.792000000000002</v>
      </c>
      <c r="O575" s="15">
        <v>69.918000000000006</v>
      </c>
      <c r="P575" s="15">
        <v>72.033000000000001</v>
      </c>
      <c r="Q575" s="15">
        <v>69.965000000000003</v>
      </c>
      <c r="R575" s="15">
        <v>71.024000000000001</v>
      </c>
      <c r="S575" s="15">
        <f t="shared" si="83"/>
        <v>6.0240000000000009</v>
      </c>
      <c r="T575" s="15">
        <v>79.5</v>
      </c>
      <c r="U575" s="15">
        <v>79.5</v>
      </c>
      <c r="V575" s="15">
        <v>79.5</v>
      </c>
      <c r="W575" s="15">
        <v>79.5</v>
      </c>
      <c r="X575" s="15">
        <v>79.5</v>
      </c>
      <c r="Y575" s="15">
        <v>79.5</v>
      </c>
      <c r="Z575" s="15">
        <v>79.5</v>
      </c>
      <c r="AA575" s="15">
        <v>79.5</v>
      </c>
      <c r="AB575" s="15">
        <v>20.003</v>
      </c>
      <c r="AC575" s="18">
        <f t="shared" si="84"/>
        <v>2.315162037037037E-4</v>
      </c>
      <c r="AD575" s="18">
        <f t="shared" si="85"/>
        <v>120.01799999999999</v>
      </c>
      <c r="AE575" s="18">
        <f t="shared" si="87"/>
        <v>3816</v>
      </c>
      <c r="AF575" s="18">
        <f t="shared" si="90"/>
        <v>275105.4289263197</v>
      </c>
      <c r="AG575" s="18">
        <f t="shared" si="90"/>
        <v>2128456.7615162954</v>
      </c>
    </row>
    <row r="576" spans="6:33" x14ac:dyDescent="0.35">
      <c r="F576" s="15">
        <f t="shared" si="82"/>
        <v>9.2283890410958911</v>
      </c>
      <c r="G576" s="15">
        <v>3368.3620000000001</v>
      </c>
      <c r="H576" s="15">
        <v>0.96860000000000002</v>
      </c>
      <c r="I576" s="15">
        <v>2.2552435724347664</v>
      </c>
      <c r="J576" s="15">
        <f t="shared" si="81"/>
        <v>0.31854773486842558</v>
      </c>
      <c r="K576" s="15">
        <v>74.876999999999995</v>
      </c>
      <c r="L576" s="15">
        <v>73.521000000000001</v>
      </c>
      <c r="M576" s="15">
        <v>74.358000000000004</v>
      </c>
      <c r="N576" s="15">
        <v>69.787000000000006</v>
      </c>
      <c r="O576" s="15">
        <v>69.912999999999997</v>
      </c>
      <c r="P576" s="15">
        <v>72.025999999999996</v>
      </c>
      <c r="Q576" s="15">
        <v>69.959999999999994</v>
      </c>
      <c r="R576" s="15">
        <v>71.018000000000001</v>
      </c>
      <c r="S576" s="15">
        <f t="shared" si="83"/>
        <v>6.0180000000000007</v>
      </c>
      <c r="T576" s="15">
        <v>79.5</v>
      </c>
      <c r="U576" s="15">
        <v>79.5</v>
      </c>
      <c r="V576" s="15">
        <v>79.5</v>
      </c>
      <c r="W576" s="15">
        <v>79.5</v>
      </c>
      <c r="X576" s="15">
        <v>79.5</v>
      </c>
      <c r="Y576" s="15">
        <v>79.5</v>
      </c>
      <c r="Z576" s="15">
        <v>79.5</v>
      </c>
      <c r="AA576" s="15">
        <v>79.5</v>
      </c>
      <c r="AB576" s="15">
        <v>19.969000000000001</v>
      </c>
      <c r="AC576" s="18">
        <f t="shared" si="84"/>
        <v>2.311226851851852E-4</v>
      </c>
      <c r="AD576" s="18">
        <f t="shared" si="85"/>
        <v>119.81400000000001</v>
      </c>
      <c r="AE576" s="18">
        <f t="shared" si="87"/>
        <v>3816</v>
      </c>
      <c r="AF576" s="18">
        <f t="shared" si="90"/>
        <v>275225.24292631971</v>
      </c>
      <c r="AG576" s="18">
        <f t="shared" si="90"/>
        <v>2132272.7615162954</v>
      </c>
    </row>
    <row r="577" spans="6:33" x14ac:dyDescent="0.35">
      <c r="F577" s="15">
        <f t="shared" si="82"/>
        <v>9.2448273972602735</v>
      </c>
      <c r="G577" s="15">
        <v>3374.3620000000001</v>
      </c>
      <c r="H577" s="15">
        <v>0.96870000000000001</v>
      </c>
      <c r="I577" s="15">
        <v>2.2592607954751069</v>
      </c>
      <c r="J577" s="15">
        <f t="shared" si="81"/>
        <v>0.31868616542398115</v>
      </c>
      <c r="K577" s="15">
        <v>74.867000000000004</v>
      </c>
      <c r="L577" s="15">
        <v>73.513000000000005</v>
      </c>
      <c r="M577" s="15">
        <v>74.349000000000004</v>
      </c>
      <c r="N577" s="15">
        <v>69.781999999999996</v>
      </c>
      <c r="O577" s="15">
        <v>69.908000000000001</v>
      </c>
      <c r="P577" s="15">
        <v>72.018000000000001</v>
      </c>
      <c r="Q577" s="15">
        <v>69.956000000000003</v>
      </c>
      <c r="R577" s="15">
        <v>71.012</v>
      </c>
      <c r="S577" s="15">
        <f t="shared" si="83"/>
        <v>6.0120000000000005</v>
      </c>
      <c r="T577" s="15">
        <v>79.5</v>
      </c>
      <c r="U577" s="15">
        <v>79.5</v>
      </c>
      <c r="V577" s="15">
        <v>79.5</v>
      </c>
      <c r="W577" s="15">
        <v>79.5</v>
      </c>
      <c r="X577" s="15">
        <v>79.5</v>
      </c>
      <c r="Y577" s="15">
        <v>79.5</v>
      </c>
      <c r="Z577" s="15">
        <v>79.5</v>
      </c>
      <c r="AA577" s="15">
        <v>79.5</v>
      </c>
      <c r="AB577" s="15">
        <v>19.934000000000001</v>
      </c>
      <c r="AC577" s="18">
        <f t="shared" si="84"/>
        <v>2.3071759259259261E-4</v>
      </c>
      <c r="AD577" s="18">
        <f t="shared" si="85"/>
        <v>119.60400000000001</v>
      </c>
      <c r="AE577" s="18">
        <f t="shared" si="87"/>
        <v>3816</v>
      </c>
      <c r="AF577" s="18">
        <f t="shared" si="90"/>
        <v>275344.8469263197</v>
      </c>
      <c r="AG577" s="18">
        <f t="shared" si="90"/>
        <v>2136088.7615162954</v>
      </c>
    </row>
    <row r="578" spans="6:33" x14ac:dyDescent="0.35">
      <c r="F578" s="15">
        <f t="shared" si="82"/>
        <v>9.2612657534246576</v>
      </c>
      <c r="G578" s="15">
        <v>3380.3620000000001</v>
      </c>
      <c r="H578" s="15">
        <v>0.96870000000000001</v>
      </c>
      <c r="I578" s="15">
        <v>2.263278018515448</v>
      </c>
      <c r="J578" s="15">
        <f t="shared" si="81"/>
        <v>0.31882435986842561</v>
      </c>
      <c r="K578" s="15">
        <v>74.856999999999999</v>
      </c>
      <c r="L578" s="15">
        <v>73.506</v>
      </c>
      <c r="M578" s="15">
        <v>74.338999999999999</v>
      </c>
      <c r="N578" s="15">
        <v>69.775999999999996</v>
      </c>
      <c r="O578" s="15">
        <v>69.903000000000006</v>
      </c>
      <c r="P578" s="15">
        <v>72.010999999999996</v>
      </c>
      <c r="Q578" s="15">
        <v>69.950999999999993</v>
      </c>
      <c r="R578" s="15">
        <v>71.006</v>
      </c>
      <c r="S578" s="15">
        <f t="shared" si="83"/>
        <v>6.0060000000000002</v>
      </c>
      <c r="T578" s="15">
        <v>79.5</v>
      </c>
      <c r="U578" s="15">
        <v>79.5</v>
      </c>
      <c r="V578" s="15">
        <v>79.5</v>
      </c>
      <c r="W578" s="15">
        <v>79.5</v>
      </c>
      <c r="X578" s="15">
        <v>79.5</v>
      </c>
      <c r="Y578" s="15">
        <v>79.5</v>
      </c>
      <c r="Z578" s="15">
        <v>79.5</v>
      </c>
      <c r="AA578" s="15">
        <v>79.5</v>
      </c>
      <c r="AB578" s="15">
        <v>19.899999999999999</v>
      </c>
      <c r="AC578" s="18">
        <f t="shared" si="84"/>
        <v>2.3032407407407406E-4</v>
      </c>
      <c r="AD578" s="18">
        <f t="shared" si="85"/>
        <v>119.39999999999999</v>
      </c>
      <c r="AE578" s="18">
        <f t="shared" si="87"/>
        <v>3816</v>
      </c>
      <c r="AF578" s="18">
        <f t="shared" si="90"/>
        <v>275464.24692631973</v>
      </c>
      <c r="AG578" s="18">
        <f t="shared" si="90"/>
        <v>2139904.7615162954</v>
      </c>
    </row>
    <row r="579" spans="6:33" x14ac:dyDescent="0.35">
      <c r="F579" s="15">
        <f t="shared" si="82"/>
        <v>9.2777041095890418</v>
      </c>
      <c r="G579" s="15">
        <v>3386.3620000000001</v>
      </c>
      <c r="H579" s="15">
        <v>0.96879999999999999</v>
      </c>
      <c r="I579" s="15">
        <v>2.267295241555789</v>
      </c>
      <c r="J579" s="15">
        <f t="shared" si="81"/>
        <v>0.3189623112573145</v>
      </c>
      <c r="K579" s="15">
        <v>74.846999999999994</v>
      </c>
      <c r="L579" s="15">
        <v>73.498000000000005</v>
      </c>
      <c r="M579" s="15">
        <v>74.33</v>
      </c>
      <c r="N579" s="15">
        <v>69.771000000000001</v>
      </c>
      <c r="O579" s="15">
        <v>69.897999999999996</v>
      </c>
      <c r="P579" s="15">
        <v>72.004999999999995</v>
      </c>
      <c r="Q579" s="15">
        <v>69.945999999999998</v>
      </c>
      <c r="R579" s="15">
        <v>71.001000000000005</v>
      </c>
      <c r="S579" s="15">
        <f t="shared" si="83"/>
        <v>6.0010000000000048</v>
      </c>
      <c r="T579" s="15">
        <v>79.5</v>
      </c>
      <c r="U579" s="15">
        <v>79.5</v>
      </c>
      <c r="V579" s="15">
        <v>79.5</v>
      </c>
      <c r="W579" s="15">
        <v>79.5</v>
      </c>
      <c r="X579" s="15">
        <v>79.5</v>
      </c>
      <c r="Y579" s="15">
        <v>79.5</v>
      </c>
      <c r="Z579" s="15">
        <v>79.5</v>
      </c>
      <c r="AA579" s="15">
        <v>79.5</v>
      </c>
      <c r="AB579" s="15">
        <v>19.864999999999998</v>
      </c>
      <c r="AC579" s="18">
        <f t="shared" si="84"/>
        <v>2.2991898148148147E-4</v>
      </c>
      <c r="AD579" s="18">
        <f t="shared" si="85"/>
        <v>119.19</v>
      </c>
      <c r="AE579" s="18">
        <f t="shared" si="87"/>
        <v>3816</v>
      </c>
      <c r="AF579" s="18">
        <f t="shared" si="90"/>
        <v>275583.43692631973</v>
      </c>
      <c r="AG579" s="18">
        <f t="shared" si="90"/>
        <v>2143720.7615162954</v>
      </c>
    </row>
    <row r="580" spans="6:33" x14ac:dyDescent="0.35">
      <c r="F580" s="15">
        <f t="shared" si="82"/>
        <v>9.2941424657534242</v>
      </c>
      <c r="G580" s="15">
        <v>3392.3620000000001</v>
      </c>
      <c r="H580" s="15">
        <v>0.96879999999999999</v>
      </c>
      <c r="I580" s="15">
        <v>2.2713124645961296</v>
      </c>
      <c r="J580" s="15">
        <f t="shared" si="81"/>
        <v>0.31910002653509223</v>
      </c>
      <c r="K580" s="15">
        <v>74.837000000000003</v>
      </c>
      <c r="L580" s="15">
        <v>73.489999999999995</v>
      </c>
      <c r="M580" s="15">
        <v>74.320999999999998</v>
      </c>
      <c r="N580" s="15">
        <v>69.766000000000005</v>
      </c>
      <c r="O580" s="15">
        <v>69.893000000000001</v>
      </c>
      <c r="P580" s="15">
        <v>71.998000000000005</v>
      </c>
      <c r="Q580" s="15">
        <v>69.941999999999993</v>
      </c>
      <c r="R580" s="15">
        <v>70.995000000000005</v>
      </c>
      <c r="S580" s="15">
        <f t="shared" si="83"/>
        <v>5.9950000000000045</v>
      </c>
      <c r="T580" s="15">
        <v>79.5</v>
      </c>
      <c r="U580" s="15">
        <v>79.5</v>
      </c>
      <c r="V580" s="15">
        <v>79.5</v>
      </c>
      <c r="W580" s="15">
        <v>79.5</v>
      </c>
      <c r="X580" s="15">
        <v>79.5</v>
      </c>
      <c r="Y580" s="15">
        <v>79.5</v>
      </c>
      <c r="Z580" s="15">
        <v>79.5</v>
      </c>
      <c r="AA580" s="15">
        <v>79.5</v>
      </c>
      <c r="AB580" s="15">
        <v>19.831</v>
      </c>
      <c r="AC580" s="18">
        <f t="shared" si="84"/>
        <v>2.2952546296296295E-4</v>
      </c>
      <c r="AD580" s="18">
        <f t="shared" si="85"/>
        <v>118.98599999999999</v>
      </c>
      <c r="AE580" s="18">
        <f t="shared" si="87"/>
        <v>3816</v>
      </c>
      <c r="AF580" s="18">
        <f t="shared" si="90"/>
        <v>275702.4229263197</v>
      </c>
      <c r="AG580" s="18">
        <f t="shared" si="90"/>
        <v>2147536.7615162954</v>
      </c>
    </row>
    <row r="581" spans="6:33" x14ac:dyDescent="0.35">
      <c r="F581" s="15">
        <f t="shared" si="82"/>
        <v>9.3105808219178083</v>
      </c>
      <c r="G581" s="15">
        <v>3398.3620000000001</v>
      </c>
      <c r="H581" s="15">
        <v>0.96889999999999998</v>
      </c>
      <c r="I581" s="15">
        <v>2.2753296876364706</v>
      </c>
      <c r="J581" s="15">
        <f t="shared" ref="J581:J644" si="91">AF581/OIP</f>
        <v>0.31923750570175891</v>
      </c>
      <c r="K581" s="15">
        <v>74.828000000000003</v>
      </c>
      <c r="L581" s="15">
        <v>73.483000000000004</v>
      </c>
      <c r="M581" s="15">
        <v>74.311999999999998</v>
      </c>
      <c r="N581" s="15">
        <v>69.760000000000005</v>
      </c>
      <c r="O581" s="15">
        <v>69.888000000000005</v>
      </c>
      <c r="P581" s="15">
        <v>71.991</v>
      </c>
      <c r="Q581" s="15">
        <v>69.936999999999998</v>
      </c>
      <c r="R581" s="15">
        <v>70.989000000000004</v>
      </c>
      <c r="S581" s="15">
        <f t="shared" si="83"/>
        <v>5.9890000000000043</v>
      </c>
      <c r="T581" s="15">
        <v>79.5</v>
      </c>
      <c r="U581" s="15">
        <v>79.5</v>
      </c>
      <c r="V581" s="15">
        <v>79.5</v>
      </c>
      <c r="W581" s="15">
        <v>79.5</v>
      </c>
      <c r="X581" s="15">
        <v>79.5</v>
      </c>
      <c r="Y581" s="15">
        <v>79.5</v>
      </c>
      <c r="Z581" s="15">
        <v>79.5</v>
      </c>
      <c r="AA581" s="15">
        <v>79.5</v>
      </c>
      <c r="AB581" s="15">
        <v>19.797000000000001</v>
      </c>
      <c r="AC581" s="18">
        <f t="shared" si="84"/>
        <v>2.2913194444444446E-4</v>
      </c>
      <c r="AD581" s="18">
        <f t="shared" si="85"/>
        <v>118.78200000000001</v>
      </c>
      <c r="AE581" s="18">
        <f t="shared" si="87"/>
        <v>3816</v>
      </c>
      <c r="AF581" s="18">
        <f t="shared" si="90"/>
        <v>275821.20492631971</v>
      </c>
      <c r="AG581" s="18">
        <f t="shared" si="90"/>
        <v>2151352.7615162954</v>
      </c>
    </row>
    <row r="582" spans="6:33" x14ac:dyDescent="0.35">
      <c r="F582" s="15">
        <f t="shared" ref="F582:F645" si="92">G582/365</f>
        <v>9.3270191780821925</v>
      </c>
      <c r="G582" s="15">
        <v>3404.3620000000001</v>
      </c>
      <c r="H582" s="15">
        <v>0.96889999999999998</v>
      </c>
      <c r="I582" s="15">
        <v>2.2793469106768116</v>
      </c>
      <c r="J582" s="15">
        <f t="shared" si="91"/>
        <v>0.31937474875731447</v>
      </c>
      <c r="K582" s="15">
        <v>74.817999999999998</v>
      </c>
      <c r="L582" s="15">
        <v>73.474999999999994</v>
      </c>
      <c r="M582" s="15">
        <v>74.302999999999997</v>
      </c>
      <c r="N582" s="15">
        <v>69.754999999999995</v>
      </c>
      <c r="O582" s="15">
        <v>69.882999999999996</v>
      </c>
      <c r="P582" s="15">
        <v>71.983999999999995</v>
      </c>
      <c r="Q582" s="15">
        <v>69.933000000000007</v>
      </c>
      <c r="R582" s="15">
        <v>70.983000000000004</v>
      </c>
      <c r="S582" s="15">
        <f t="shared" ref="S582:S645" si="93">R582-65</f>
        <v>5.9830000000000041</v>
      </c>
      <c r="T582" s="15">
        <v>79.5</v>
      </c>
      <c r="U582" s="15">
        <v>79.5</v>
      </c>
      <c r="V582" s="15">
        <v>79.5</v>
      </c>
      <c r="W582" s="15">
        <v>79.5</v>
      </c>
      <c r="X582" s="15">
        <v>79.5</v>
      </c>
      <c r="Y582" s="15">
        <v>79.5</v>
      </c>
      <c r="Z582" s="15">
        <v>79.5</v>
      </c>
      <c r="AA582" s="15">
        <v>79.5</v>
      </c>
      <c r="AB582" s="15">
        <v>19.763000000000002</v>
      </c>
      <c r="AC582" s="18">
        <f t="shared" si="84"/>
        <v>2.2873842592592594E-4</v>
      </c>
      <c r="AD582" s="18">
        <f t="shared" si="85"/>
        <v>118.578</v>
      </c>
      <c r="AE582" s="18">
        <f t="shared" si="87"/>
        <v>3816</v>
      </c>
      <c r="AF582" s="18">
        <f t="shared" si="90"/>
        <v>275939.78292631969</v>
      </c>
      <c r="AG582" s="18">
        <f t="shared" si="90"/>
        <v>2155168.7615162954</v>
      </c>
    </row>
    <row r="583" spans="6:33" x14ac:dyDescent="0.35">
      <c r="F583" s="15">
        <f t="shared" si="92"/>
        <v>9.3434575342465749</v>
      </c>
      <c r="G583" s="15">
        <v>3410.3620000000001</v>
      </c>
      <c r="H583" s="15">
        <v>0.96899999999999997</v>
      </c>
      <c r="I583" s="15">
        <v>2.2833641337171522</v>
      </c>
      <c r="J583" s="15">
        <f t="shared" si="91"/>
        <v>0.31951176264620335</v>
      </c>
      <c r="K583" s="15">
        <v>74.808000000000007</v>
      </c>
      <c r="L583" s="15">
        <v>73.466999999999999</v>
      </c>
      <c r="M583" s="15">
        <v>74.293999999999997</v>
      </c>
      <c r="N583" s="15">
        <v>69.75</v>
      </c>
      <c r="O583" s="15">
        <v>69.878</v>
      </c>
      <c r="P583" s="15">
        <v>71.977000000000004</v>
      </c>
      <c r="Q583" s="15">
        <v>69.927999999999997</v>
      </c>
      <c r="R583" s="15">
        <v>70.977999999999994</v>
      </c>
      <c r="S583" s="15">
        <f t="shared" si="93"/>
        <v>5.9779999999999944</v>
      </c>
      <c r="T583" s="15">
        <v>79.5</v>
      </c>
      <c r="U583" s="15">
        <v>79.5</v>
      </c>
      <c r="V583" s="15">
        <v>79.5</v>
      </c>
      <c r="W583" s="15">
        <v>79.5</v>
      </c>
      <c r="X583" s="15">
        <v>79.5</v>
      </c>
      <c r="Y583" s="15">
        <v>79.5</v>
      </c>
      <c r="Z583" s="15">
        <v>79.5</v>
      </c>
      <c r="AA583" s="15">
        <v>79.5</v>
      </c>
      <c r="AB583" s="15">
        <v>19.73</v>
      </c>
      <c r="AC583" s="18">
        <f t="shared" ref="AC583:AC646" si="94">+AB583/86400</f>
        <v>2.2835648148148148E-4</v>
      </c>
      <c r="AD583" s="18">
        <f t="shared" ref="AD583:AD646" si="95">AC583*(G583-G582)*86400</f>
        <v>118.38</v>
      </c>
      <c r="AE583" s="18">
        <f t="shared" si="87"/>
        <v>3816</v>
      </c>
      <c r="AF583" s="18">
        <f t="shared" si="90"/>
        <v>276058.1629263197</v>
      </c>
      <c r="AG583" s="18">
        <f t="shared" si="90"/>
        <v>2158984.7615162954</v>
      </c>
    </row>
    <row r="584" spans="6:33" x14ac:dyDescent="0.35">
      <c r="F584" s="15">
        <f t="shared" si="92"/>
        <v>9.359895890410959</v>
      </c>
      <c r="G584" s="15">
        <v>3416.3620000000001</v>
      </c>
      <c r="H584" s="15">
        <v>0.96899999999999997</v>
      </c>
      <c r="I584" s="15">
        <v>2.2873813567574932</v>
      </c>
      <c r="J584" s="15">
        <f t="shared" si="91"/>
        <v>0.31964854042398111</v>
      </c>
      <c r="K584" s="15">
        <v>74.798000000000002</v>
      </c>
      <c r="L584" s="15">
        <v>73.459999999999994</v>
      </c>
      <c r="M584" s="15">
        <v>74.284999999999997</v>
      </c>
      <c r="N584" s="15">
        <v>69.745000000000005</v>
      </c>
      <c r="O584" s="15">
        <v>69.873999999999995</v>
      </c>
      <c r="P584" s="15">
        <v>71.97</v>
      </c>
      <c r="Q584" s="15">
        <v>69.924000000000007</v>
      </c>
      <c r="R584" s="15">
        <v>70.971999999999994</v>
      </c>
      <c r="S584" s="15">
        <f t="shared" si="93"/>
        <v>5.9719999999999942</v>
      </c>
      <c r="T584" s="15">
        <v>79.5</v>
      </c>
      <c r="U584" s="15">
        <v>79.5</v>
      </c>
      <c r="V584" s="15">
        <v>79.5</v>
      </c>
      <c r="W584" s="15">
        <v>79.5</v>
      </c>
      <c r="X584" s="15">
        <v>79.5</v>
      </c>
      <c r="Y584" s="15">
        <v>79.5</v>
      </c>
      <c r="Z584" s="15">
        <v>79.5</v>
      </c>
      <c r="AA584" s="15">
        <v>79.5</v>
      </c>
      <c r="AB584" s="15">
        <v>19.696000000000002</v>
      </c>
      <c r="AC584" s="18">
        <f t="shared" si="94"/>
        <v>2.2796296296296299E-4</v>
      </c>
      <c r="AD584" s="18">
        <f t="shared" si="95"/>
        <v>118.176</v>
      </c>
      <c r="AE584" s="18">
        <f t="shared" si="87"/>
        <v>3816</v>
      </c>
      <c r="AF584" s="18">
        <f t="shared" ref="AF584:AG599" si="96">+AF583+AD584</f>
        <v>276176.33892631967</v>
      </c>
      <c r="AG584" s="18">
        <f t="shared" si="96"/>
        <v>2162800.7615162954</v>
      </c>
    </row>
    <row r="585" spans="6:33" x14ac:dyDescent="0.35">
      <c r="F585" s="15">
        <f t="shared" si="92"/>
        <v>9.3763342465753432</v>
      </c>
      <c r="G585" s="15">
        <v>3422.3620000000001</v>
      </c>
      <c r="H585" s="15">
        <v>0.96909999999999996</v>
      </c>
      <c r="I585" s="15">
        <v>2.2913985797978342</v>
      </c>
      <c r="J585" s="15">
        <f t="shared" si="91"/>
        <v>0.31978508209064777</v>
      </c>
      <c r="K585" s="15">
        <v>74.789000000000001</v>
      </c>
      <c r="L585" s="15">
        <v>73.451999999999998</v>
      </c>
      <c r="M585" s="15">
        <v>74.275999999999996</v>
      </c>
      <c r="N585" s="15">
        <v>69.739000000000004</v>
      </c>
      <c r="O585" s="15">
        <v>69.869</v>
      </c>
      <c r="P585" s="15">
        <v>71.962999999999994</v>
      </c>
      <c r="Q585" s="15">
        <v>69.918999999999997</v>
      </c>
      <c r="R585" s="15">
        <v>70.965999999999994</v>
      </c>
      <c r="S585" s="15">
        <f t="shared" si="93"/>
        <v>5.965999999999994</v>
      </c>
      <c r="T585" s="15">
        <v>79.5</v>
      </c>
      <c r="U585" s="15">
        <v>79.5</v>
      </c>
      <c r="V585" s="15">
        <v>79.5</v>
      </c>
      <c r="W585" s="15">
        <v>79.5</v>
      </c>
      <c r="X585" s="15">
        <v>79.5</v>
      </c>
      <c r="Y585" s="15">
        <v>79.5</v>
      </c>
      <c r="Z585" s="15">
        <v>79.5</v>
      </c>
      <c r="AA585" s="15">
        <v>79.5</v>
      </c>
      <c r="AB585" s="15">
        <v>19.661999999999999</v>
      </c>
      <c r="AC585" s="18">
        <f t="shared" si="94"/>
        <v>2.2756944444444444E-4</v>
      </c>
      <c r="AD585" s="18">
        <f t="shared" si="95"/>
        <v>117.97200000000001</v>
      </c>
      <c r="AE585" s="18">
        <f t="shared" si="87"/>
        <v>3816</v>
      </c>
      <c r="AF585" s="18">
        <f t="shared" si="96"/>
        <v>276294.31092631968</v>
      </c>
      <c r="AG585" s="18">
        <f t="shared" si="96"/>
        <v>2166616.7615162954</v>
      </c>
    </row>
    <row r="586" spans="6:33" x14ac:dyDescent="0.35">
      <c r="F586" s="15">
        <f t="shared" si="92"/>
        <v>9.3927726027397256</v>
      </c>
      <c r="G586" s="15">
        <v>3428.3620000000001</v>
      </c>
      <c r="H586" s="15">
        <v>0.96909999999999996</v>
      </c>
      <c r="I586" s="15">
        <v>2.2954158028381748</v>
      </c>
      <c r="J586" s="15">
        <f t="shared" si="91"/>
        <v>0.31992139459064778</v>
      </c>
      <c r="K586" s="15">
        <v>74.781000000000006</v>
      </c>
      <c r="L586" s="15">
        <v>73.444999999999993</v>
      </c>
      <c r="M586" s="15">
        <v>74.266999999999996</v>
      </c>
      <c r="N586" s="15">
        <v>69.734999999999999</v>
      </c>
      <c r="O586" s="15">
        <v>69.863</v>
      </c>
      <c r="P586" s="15">
        <v>71.956000000000003</v>
      </c>
      <c r="Q586" s="15">
        <v>69.914000000000001</v>
      </c>
      <c r="R586" s="15">
        <v>70.959999999999994</v>
      </c>
      <c r="S586" s="15">
        <f t="shared" si="93"/>
        <v>5.9599999999999937</v>
      </c>
      <c r="T586" s="15">
        <v>79.5</v>
      </c>
      <c r="U586" s="15">
        <v>79.5</v>
      </c>
      <c r="V586" s="15">
        <v>79.5</v>
      </c>
      <c r="W586" s="15">
        <v>79.5</v>
      </c>
      <c r="X586" s="15">
        <v>79.5</v>
      </c>
      <c r="Y586" s="15">
        <v>79.5</v>
      </c>
      <c r="Z586" s="15">
        <v>79.5</v>
      </c>
      <c r="AA586" s="15">
        <v>79.5</v>
      </c>
      <c r="AB586" s="15">
        <v>19.629000000000001</v>
      </c>
      <c r="AC586" s="18">
        <f t="shared" si="94"/>
        <v>2.2718750000000001E-4</v>
      </c>
      <c r="AD586" s="18">
        <f t="shared" si="95"/>
        <v>117.77400000000002</v>
      </c>
      <c r="AE586" s="18">
        <f t="shared" si="87"/>
        <v>3816</v>
      </c>
      <c r="AF586" s="18">
        <f t="shared" si="96"/>
        <v>276412.08492631966</v>
      </c>
      <c r="AG586" s="18">
        <f t="shared" si="96"/>
        <v>2170432.7615162954</v>
      </c>
    </row>
    <row r="587" spans="6:33" x14ac:dyDescent="0.35">
      <c r="F587" s="15">
        <f t="shared" si="92"/>
        <v>9.4092109589041097</v>
      </c>
      <c r="G587" s="15">
        <v>3434.3620000000001</v>
      </c>
      <c r="H587" s="15">
        <v>0.96919999999999995</v>
      </c>
      <c r="I587" s="15">
        <v>2.2994330258785158</v>
      </c>
      <c r="J587" s="15">
        <f t="shared" si="91"/>
        <v>0.32005747792398109</v>
      </c>
      <c r="K587" s="15">
        <v>74.771000000000001</v>
      </c>
      <c r="L587" s="15">
        <v>73.436999999999998</v>
      </c>
      <c r="M587" s="15">
        <v>74.257999999999996</v>
      </c>
      <c r="N587" s="15">
        <v>69.728999999999999</v>
      </c>
      <c r="O587" s="15">
        <v>69.858999999999995</v>
      </c>
      <c r="P587" s="15">
        <v>71.95</v>
      </c>
      <c r="Q587" s="15">
        <v>69.91</v>
      </c>
      <c r="R587" s="15">
        <v>70.954999999999998</v>
      </c>
      <c r="S587" s="15">
        <f t="shared" si="93"/>
        <v>5.9549999999999983</v>
      </c>
      <c r="T587" s="15">
        <v>79.5</v>
      </c>
      <c r="U587" s="15">
        <v>79.5</v>
      </c>
      <c r="V587" s="15">
        <v>79.5</v>
      </c>
      <c r="W587" s="15">
        <v>79.5</v>
      </c>
      <c r="X587" s="15">
        <v>79.5</v>
      </c>
      <c r="Y587" s="15">
        <v>79.5</v>
      </c>
      <c r="Z587" s="15">
        <v>79.5</v>
      </c>
      <c r="AA587" s="15">
        <v>79.5</v>
      </c>
      <c r="AB587" s="15">
        <v>19.596</v>
      </c>
      <c r="AC587" s="18">
        <f t="shared" si="94"/>
        <v>2.2680555555555556E-4</v>
      </c>
      <c r="AD587" s="18">
        <f t="shared" si="95"/>
        <v>117.57599999999999</v>
      </c>
      <c r="AE587" s="18">
        <f t="shared" si="87"/>
        <v>3816</v>
      </c>
      <c r="AF587" s="18">
        <f t="shared" si="96"/>
        <v>276529.66092631966</v>
      </c>
      <c r="AG587" s="18">
        <f t="shared" si="96"/>
        <v>2174248.7615162954</v>
      </c>
    </row>
    <row r="588" spans="6:33" x14ac:dyDescent="0.35">
      <c r="F588" s="15">
        <f t="shared" si="92"/>
        <v>9.4256493150684939</v>
      </c>
      <c r="G588" s="15">
        <v>3440.3620000000001</v>
      </c>
      <c r="H588" s="15">
        <v>0.96919999999999995</v>
      </c>
      <c r="I588" s="15">
        <v>2.3034502489188569</v>
      </c>
      <c r="J588" s="15">
        <f t="shared" si="91"/>
        <v>0.3201933251462033</v>
      </c>
      <c r="K588" s="15">
        <v>74.760000000000005</v>
      </c>
      <c r="L588" s="15">
        <v>73.430000000000007</v>
      </c>
      <c r="M588" s="15">
        <v>74.248999999999995</v>
      </c>
      <c r="N588" s="15">
        <v>69.724000000000004</v>
      </c>
      <c r="O588" s="15">
        <v>69.853999999999999</v>
      </c>
      <c r="P588" s="15">
        <v>71.942999999999998</v>
      </c>
      <c r="Q588" s="15">
        <v>69.906000000000006</v>
      </c>
      <c r="R588" s="15">
        <v>70.948999999999998</v>
      </c>
      <c r="S588" s="15">
        <f t="shared" si="93"/>
        <v>5.9489999999999981</v>
      </c>
      <c r="T588" s="15">
        <v>79.5</v>
      </c>
      <c r="U588" s="15">
        <v>79.5</v>
      </c>
      <c r="V588" s="15">
        <v>79.5</v>
      </c>
      <c r="W588" s="15">
        <v>79.5</v>
      </c>
      <c r="X588" s="15">
        <v>79.5</v>
      </c>
      <c r="Y588" s="15">
        <v>79.5</v>
      </c>
      <c r="Z588" s="15">
        <v>79.5</v>
      </c>
      <c r="AA588" s="15">
        <v>79.5</v>
      </c>
      <c r="AB588" s="15">
        <v>19.562000000000001</v>
      </c>
      <c r="AC588" s="18">
        <f t="shared" si="94"/>
        <v>2.2641203703703704E-4</v>
      </c>
      <c r="AD588" s="18">
        <f t="shared" si="95"/>
        <v>117.372</v>
      </c>
      <c r="AE588" s="18">
        <f t="shared" si="87"/>
        <v>3816</v>
      </c>
      <c r="AF588" s="18">
        <f t="shared" si="96"/>
        <v>276647.03292631963</v>
      </c>
      <c r="AG588" s="18">
        <f t="shared" si="96"/>
        <v>2178064.7615162954</v>
      </c>
    </row>
    <row r="589" spans="6:33" x14ac:dyDescent="0.35">
      <c r="F589" s="15">
        <f t="shared" si="92"/>
        <v>9.4420876712328763</v>
      </c>
      <c r="G589" s="15">
        <v>3446.3620000000001</v>
      </c>
      <c r="H589" s="15">
        <v>0.96930000000000005</v>
      </c>
      <c r="I589" s="15">
        <v>2.3074674719591974</v>
      </c>
      <c r="J589" s="15">
        <f t="shared" si="91"/>
        <v>0.32032894320175881</v>
      </c>
      <c r="K589" s="15">
        <v>74.75</v>
      </c>
      <c r="L589" s="15">
        <v>73.421999999999997</v>
      </c>
      <c r="M589" s="15">
        <v>74.239999999999995</v>
      </c>
      <c r="N589" s="15">
        <v>69.718999999999994</v>
      </c>
      <c r="O589" s="15">
        <v>69.849000000000004</v>
      </c>
      <c r="P589" s="15">
        <v>71.936000000000007</v>
      </c>
      <c r="Q589" s="15">
        <v>69.900999999999996</v>
      </c>
      <c r="R589" s="15">
        <v>70.944000000000003</v>
      </c>
      <c r="S589" s="15">
        <f t="shared" si="93"/>
        <v>5.9440000000000026</v>
      </c>
      <c r="T589" s="15">
        <v>79.5</v>
      </c>
      <c r="U589" s="15">
        <v>79.5</v>
      </c>
      <c r="V589" s="15">
        <v>79.5</v>
      </c>
      <c r="W589" s="15">
        <v>79.5</v>
      </c>
      <c r="X589" s="15">
        <v>79.5</v>
      </c>
      <c r="Y589" s="15">
        <v>79.5</v>
      </c>
      <c r="Z589" s="15">
        <v>79.5</v>
      </c>
      <c r="AA589" s="15">
        <v>79.5</v>
      </c>
      <c r="AB589" s="15">
        <v>19.529</v>
      </c>
      <c r="AC589" s="18">
        <f t="shared" si="94"/>
        <v>2.2603009259259259E-4</v>
      </c>
      <c r="AD589" s="18">
        <f t="shared" si="95"/>
        <v>117.17400000000001</v>
      </c>
      <c r="AE589" s="18">
        <f t="shared" si="87"/>
        <v>3816</v>
      </c>
      <c r="AF589" s="18">
        <f t="shared" si="96"/>
        <v>276764.20692631963</v>
      </c>
      <c r="AG589" s="18">
        <f t="shared" si="96"/>
        <v>2181880.7615162954</v>
      </c>
    </row>
    <row r="590" spans="6:33" x14ac:dyDescent="0.35">
      <c r="F590" s="15">
        <f t="shared" si="92"/>
        <v>9.4585260273972604</v>
      </c>
      <c r="G590" s="15">
        <v>3452.3620000000001</v>
      </c>
      <c r="H590" s="15">
        <v>0.96930000000000005</v>
      </c>
      <c r="I590" s="15">
        <v>2.3114846949995385</v>
      </c>
      <c r="J590" s="15">
        <f t="shared" si="91"/>
        <v>0.32046433209064773</v>
      </c>
      <c r="K590" s="15">
        <v>74.741</v>
      </c>
      <c r="L590" s="15">
        <v>73.415000000000006</v>
      </c>
      <c r="M590" s="15">
        <v>74.230999999999995</v>
      </c>
      <c r="N590" s="15">
        <v>69.713999999999999</v>
      </c>
      <c r="O590" s="15">
        <v>69.844999999999999</v>
      </c>
      <c r="P590" s="15">
        <v>71.929000000000002</v>
      </c>
      <c r="Q590" s="15">
        <v>69.897000000000006</v>
      </c>
      <c r="R590" s="15">
        <v>70.938000000000002</v>
      </c>
      <c r="S590" s="15">
        <f t="shared" si="93"/>
        <v>5.9380000000000024</v>
      </c>
      <c r="T590" s="15">
        <v>79.5</v>
      </c>
      <c r="U590" s="15">
        <v>79.5</v>
      </c>
      <c r="V590" s="15">
        <v>79.5</v>
      </c>
      <c r="W590" s="15">
        <v>79.5</v>
      </c>
      <c r="X590" s="15">
        <v>79.5</v>
      </c>
      <c r="Y590" s="15">
        <v>79.5</v>
      </c>
      <c r="Z590" s="15">
        <v>79.5</v>
      </c>
      <c r="AA590" s="15">
        <v>79.5</v>
      </c>
      <c r="AB590" s="15">
        <v>19.495999999999999</v>
      </c>
      <c r="AC590" s="18">
        <f t="shared" si="94"/>
        <v>2.2564814814814813E-4</v>
      </c>
      <c r="AD590" s="18">
        <f t="shared" si="95"/>
        <v>116.976</v>
      </c>
      <c r="AE590" s="18">
        <f t="shared" si="87"/>
        <v>3816</v>
      </c>
      <c r="AF590" s="18">
        <f t="shared" si="96"/>
        <v>276881.18292631966</v>
      </c>
      <c r="AG590" s="18">
        <f t="shared" si="96"/>
        <v>2185696.7615162954</v>
      </c>
    </row>
    <row r="591" spans="6:33" x14ac:dyDescent="0.35">
      <c r="F591" s="15">
        <f t="shared" si="92"/>
        <v>9.4749643835616446</v>
      </c>
      <c r="G591" s="15">
        <v>3458.3620000000001</v>
      </c>
      <c r="H591" s="15">
        <v>0.96940000000000004</v>
      </c>
      <c r="I591" s="15">
        <v>2.3155019180398795</v>
      </c>
      <c r="J591" s="15">
        <f t="shared" si="91"/>
        <v>0.32059949875731442</v>
      </c>
      <c r="K591" s="15">
        <v>74.730999999999995</v>
      </c>
      <c r="L591" s="15">
        <v>73.406999999999996</v>
      </c>
      <c r="M591" s="15">
        <v>74.221999999999994</v>
      </c>
      <c r="N591" s="15">
        <v>69.707999999999998</v>
      </c>
      <c r="O591" s="15">
        <v>69.84</v>
      </c>
      <c r="P591" s="15">
        <v>71.921999999999997</v>
      </c>
      <c r="Q591" s="15">
        <v>69.893000000000001</v>
      </c>
      <c r="R591" s="15">
        <v>70.933000000000007</v>
      </c>
      <c r="S591" s="15">
        <f t="shared" si="93"/>
        <v>5.9330000000000069</v>
      </c>
      <c r="T591" s="15">
        <v>79.5</v>
      </c>
      <c r="U591" s="15">
        <v>79.5</v>
      </c>
      <c r="V591" s="15">
        <v>79.5</v>
      </c>
      <c r="W591" s="15">
        <v>79.5</v>
      </c>
      <c r="X591" s="15">
        <v>79.5</v>
      </c>
      <c r="Y591" s="15">
        <v>79.5</v>
      </c>
      <c r="Z591" s="15">
        <v>79.5</v>
      </c>
      <c r="AA591" s="15">
        <v>79.5</v>
      </c>
      <c r="AB591" s="15">
        <v>19.463999999999999</v>
      </c>
      <c r="AC591" s="18">
        <f t="shared" si="94"/>
        <v>2.2527777777777778E-4</v>
      </c>
      <c r="AD591" s="18">
        <f t="shared" si="95"/>
        <v>116.78399999999999</v>
      </c>
      <c r="AE591" s="18">
        <f t="shared" si="87"/>
        <v>3816</v>
      </c>
      <c r="AF591" s="18">
        <f t="shared" si="96"/>
        <v>276997.96692631964</v>
      </c>
      <c r="AG591" s="18">
        <f t="shared" si="96"/>
        <v>2189512.7615162954</v>
      </c>
    </row>
    <row r="592" spans="6:33" x14ac:dyDescent="0.35">
      <c r="F592" s="15">
        <f t="shared" si="92"/>
        <v>9.491402739726027</v>
      </c>
      <c r="G592" s="15">
        <v>3464.3620000000001</v>
      </c>
      <c r="H592" s="15">
        <v>0.96940000000000004</v>
      </c>
      <c r="I592" s="15">
        <v>2.3195191410802201</v>
      </c>
      <c r="J592" s="15">
        <f t="shared" si="91"/>
        <v>0.3207344362573144</v>
      </c>
      <c r="K592" s="15">
        <v>74.721999999999994</v>
      </c>
      <c r="L592" s="15">
        <v>73.400000000000006</v>
      </c>
      <c r="M592" s="15">
        <v>74.212999999999994</v>
      </c>
      <c r="N592" s="15">
        <v>69.703000000000003</v>
      </c>
      <c r="O592" s="15">
        <v>69.834999999999994</v>
      </c>
      <c r="P592" s="15">
        <v>71.915999999999997</v>
      </c>
      <c r="Q592" s="15">
        <v>69.888000000000005</v>
      </c>
      <c r="R592" s="15">
        <v>70.927000000000007</v>
      </c>
      <c r="S592" s="15">
        <f t="shared" si="93"/>
        <v>5.9270000000000067</v>
      </c>
      <c r="T592" s="15">
        <v>79.5</v>
      </c>
      <c r="U592" s="15">
        <v>79.5</v>
      </c>
      <c r="V592" s="15">
        <v>79.5</v>
      </c>
      <c r="W592" s="15">
        <v>79.5</v>
      </c>
      <c r="X592" s="15">
        <v>79.5</v>
      </c>
      <c r="Y592" s="15">
        <v>79.5</v>
      </c>
      <c r="Z592" s="15">
        <v>79.5</v>
      </c>
      <c r="AA592" s="15">
        <v>79.5</v>
      </c>
      <c r="AB592" s="15">
        <v>19.431000000000001</v>
      </c>
      <c r="AC592" s="18">
        <f t="shared" si="94"/>
        <v>2.2489583333333335E-4</v>
      </c>
      <c r="AD592" s="18">
        <f t="shared" si="95"/>
        <v>116.58600000000001</v>
      </c>
      <c r="AE592" s="18">
        <f t="shared" si="87"/>
        <v>3816</v>
      </c>
      <c r="AF592" s="18">
        <f t="shared" si="96"/>
        <v>277114.55292631965</v>
      </c>
      <c r="AG592" s="18">
        <f t="shared" si="96"/>
        <v>2193328.7615162954</v>
      </c>
    </row>
    <row r="593" spans="6:33" x14ac:dyDescent="0.35">
      <c r="F593" s="15">
        <f t="shared" si="92"/>
        <v>9.5078410958904112</v>
      </c>
      <c r="G593" s="15">
        <v>3470.3620000000001</v>
      </c>
      <c r="H593" s="15">
        <v>0.96950000000000003</v>
      </c>
      <c r="I593" s="15">
        <v>2.3235363641205606</v>
      </c>
      <c r="J593" s="15">
        <f t="shared" si="91"/>
        <v>0.32086914459064769</v>
      </c>
      <c r="K593" s="15">
        <v>74.713999999999999</v>
      </c>
      <c r="L593" s="15">
        <v>73.393000000000001</v>
      </c>
      <c r="M593" s="15">
        <v>74.204999999999998</v>
      </c>
      <c r="N593" s="15">
        <v>69.698999999999998</v>
      </c>
      <c r="O593" s="15">
        <v>69.83</v>
      </c>
      <c r="P593" s="15">
        <v>71.909000000000006</v>
      </c>
      <c r="Q593" s="15">
        <v>69.884</v>
      </c>
      <c r="R593" s="15">
        <v>70.921000000000006</v>
      </c>
      <c r="S593" s="15">
        <f t="shared" si="93"/>
        <v>5.9210000000000065</v>
      </c>
      <c r="T593" s="15">
        <v>79.5</v>
      </c>
      <c r="U593" s="15">
        <v>79.5</v>
      </c>
      <c r="V593" s="15">
        <v>79.5</v>
      </c>
      <c r="W593" s="15">
        <v>79.5</v>
      </c>
      <c r="X593" s="15">
        <v>79.5</v>
      </c>
      <c r="Y593" s="15">
        <v>79.5</v>
      </c>
      <c r="Z593" s="15">
        <v>79.5</v>
      </c>
      <c r="AA593" s="15">
        <v>79.5</v>
      </c>
      <c r="AB593" s="15">
        <v>19.398</v>
      </c>
      <c r="AC593" s="18">
        <f t="shared" si="94"/>
        <v>2.245138888888889E-4</v>
      </c>
      <c r="AD593" s="18">
        <f t="shared" si="95"/>
        <v>116.38800000000001</v>
      </c>
      <c r="AE593" s="18">
        <f t="shared" si="87"/>
        <v>3816</v>
      </c>
      <c r="AF593" s="18">
        <f t="shared" si="96"/>
        <v>277230.94092631963</v>
      </c>
      <c r="AG593" s="18">
        <f t="shared" si="96"/>
        <v>2197144.7615162954</v>
      </c>
    </row>
    <row r="594" spans="6:33" x14ac:dyDescent="0.35">
      <c r="F594" s="15">
        <f t="shared" si="92"/>
        <v>9.5242794520547953</v>
      </c>
      <c r="G594" s="15">
        <v>3476.3620000000001</v>
      </c>
      <c r="H594" s="15">
        <v>0.96960000000000002</v>
      </c>
      <c r="I594" s="15">
        <v>2.3275535871609017</v>
      </c>
      <c r="J594" s="15">
        <f t="shared" si="91"/>
        <v>0.3210036307017588</v>
      </c>
      <c r="K594" s="15">
        <v>74.703999999999994</v>
      </c>
      <c r="L594" s="15">
        <v>73.385999999999996</v>
      </c>
      <c r="M594" s="15">
        <v>74.195999999999998</v>
      </c>
      <c r="N594" s="15">
        <v>69.692999999999998</v>
      </c>
      <c r="O594" s="15">
        <v>69.825000000000003</v>
      </c>
      <c r="P594" s="15">
        <v>71.902000000000001</v>
      </c>
      <c r="Q594" s="15">
        <v>69.879000000000005</v>
      </c>
      <c r="R594" s="15">
        <v>70.915999999999997</v>
      </c>
      <c r="S594" s="15">
        <f t="shared" si="93"/>
        <v>5.9159999999999968</v>
      </c>
      <c r="T594" s="15">
        <v>79.5</v>
      </c>
      <c r="U594" s="15">
        <v>79.5</v>
      </c>
      <c r="V594" s="15">
        <v>79.5</v>
      </c>
      <c r="W594" s="15">
        <v>79.5</v>
      </c>
      <c r="X594" s="15">
        <v>79.5</v>
      </c>
      <c r="Y594" s="15">
        <v>79.5</v>
      </c>
      <c r="Z594" s="15">
        <v>79.5</v>
      </c>
      <c r="AA594" s="15">
        <v>79.5</v>
      </c>
      <c r="AB594" s="15">
        <v>19.366</v>
      </c>
      <c r="AC594" s="18">
        <f t="shared" si="94"/>
        <v>2.2414351851851851E-4</v>
      </c>
      <c r="AD594" s="18">
        <f t="shared" si="95"/>
        <v>116.196</v>
      </c>
      <c r="AE594" s="18">
        <f t="shared" ref="AE594:AE657" si="97">SUM(T594:AA594)*(G594-G593)</f>
        <v>3816</v>
      </c>
      <c r="AF594" s="18">
        <f t="shared" si="96"/>
        <v>277347.13692631962</v>
      </c>
      <c r="AG594" s="18">
        <f t="shared" si="96"/>
        <v>2200960.7615162954</v>
      </c>
    </row>
    <row r="595" spans="6:33" x14ac:dyDescent="0.35">
      <c r="F595" s="15">
        <f t="shared" si="92"/>
        <v>9.5407178082191777</v>
      </c>
      <c r="G595" s="15">
        <v>3482.3620000000001</v>
      </c>
      <c r="H595" s="15">
        <v>0.96960000000000002</v>
      </c>
      <c r="I595" s="15">
        <v>2.3315708102012422</v>
      </c>
      <c r="J595" s="15">
        <f t="shared" si="91"/>
        <v>0.32113788764620327</v>
      </c>
      <c r="K595" s="15">
        <v>74.694999999999993</v>
      </c>
      <c r="L595" s="15">
        <v>73.378</v>
      </c>
      <c r="M595" s="15">
        <v>74.186999999999998</v>
      </c>
      <c r="N595" s="15">
        <v>69.688000000000002</v>
      </c>
      <c r="O595" s="15">
        <v>69.820999999999998</v>
      </c>
      <c r="P595" s="15">
        <v>71.896000000000001</v>
      </c>
      <c r="Q595" s="15">
        <v>69.875</v>
      </c>
      <c r="R595" s="15">
        <v>70.91</v>
      </c>
      <c r="S595" s="15">
        <f t="shared" si="93"/>
        <v>5.9099999999999966</v>
      </c>
      <c r="T595" s="15">
        <v>79.5</v>
      </c>
      <c r="U595" s="15">
        <v>79.5</v>
      </c>
      <c r="V595" s="15">
        <v>79.5</v>
      </c>
      <c r="W595" s="15">
        <v>79.5</v>
      </c>
      <c r="X595" s="15">
        <v>79.5</v>
      </c>
      <c r="Y595" s="15">
        <v>79.5</v>
      </c>
      <c r="Z595" s="15">
        <v>79.5</v>
      </c>
      <c r="AA595" s="15">
        <v>79.5</v>
      </c>
      <c r="AB595" s="15">
        <v>19.332999999999998</v>
      </c>
      <c r="AC595" s="18">
        <f t="shared" si="94"/>
        <v>2.2376157407407406E-4</v>
      </c>
      <c r="AD595" s="18">
        <f t="shared" si="95"/>
        <v>115.99799999999999</v>
      </c>
      <c r="AE595" s="18">
        <f t="shared" si="97"/>
        <v>3816</v>
      </c>
      <c r="AF595" s="18">
        <f t="shared" si="96"/>
        <v>277463.13492631965</v>
      </c>
      <c r="AG595" s="18">
        <f t="shared" si="96"/>
        <v>2204776.7615162954</v>
      </c>
    </row>
    <row r="596" spans="6:33" x14ac:dyDescent="0.35">
      <c r="F596" s="15">
        <f t="shared" si="92"/>
        <v>9.5571561643835619</v>
      </c>
      <c r="G596" s="15">
        <v>3488.3620000000001</v>
      </c>
      <c r="H596" s="15">
        <v>0.96970000000000001</v>
      </c>
      <c r="I596" s="15">
        <v>2.3355880332415833</v>
      </c>
      <c r="J596" s="15">
        <f t="shared" si="91"/>
        <v>0.3212719223684255</v>
      </c>
      <c r="K596" s="15">
        <v>74.686000000000007</v>
      </c>
      <c r="L596" s="15">
        <v>73.370999999999995</v>
      </c>
      <c r="M596" s="15">
        <v>74.177999999999997</v>
      </c>
      <c r="N596" s="15">
        <v>69.683000000000007</v>
      </c>
      <c r="O596" s="15">
        <v>69.816000000000003</v>
      </c>
      <c r="P596" s="15">
        <v>71.888999999999996</v>
      </c>
      <c r="Q596" s="15">
        <v>69.87</v>
      </c>
      <c r="R596" s="15">
        <v>70.905000000000001</v>
      </c>
      <c r="S596" s="15">
        <f t="shared" si="93"/>
        <v>5.9050000000000011</v>
      </c>
      <c r="T596" s="15">
        <v>79.5</v>
      </c>
      <c r="U596" s="15">
        <v>79.5</v>
      </c>
      <c r="V596" s="15">
        <v>79.5</v>
      </c>
      <c r="W596" s="15">
        <v>79.5</v>
      </c>
      <c r="X596" s="15">
        <v>79.5</v>
      </c>
      <c r="Y596" s="15">
        <v>79.5</v>
      </c>
      <c r="Z596" s="15">
        <v>79.5</v>
      </c>
      <c r="AA596" s="15">
        <v>79.5</v>
      </c>
      <c r="AB596" s="15">
        <v>19.300999999999998</v>
      </c>
      <c r="AC596" s="18">
        <f t="shared" si="94"/>
        <v>2.2339120370370367E-4</v>
      </c>
      <c r="AD596" s="18">
        <f t="shared" si="95"/>
        <v>115.80599999999997</v>
      </c>
      <c r="AE596" s="18">
        <f t="shared" si="97"/>
        <v>3816</v>
      </c>
      <c r="AF596" s="18">
        <f t="shared" si="96"/>
        <v>277578.94092631963</v>
      </c>
      <c r="AG596" s="18">
        <f t="shared" si="96"/>
        <v>2208592.7615162954</v>
      </c>
    </row>
    <row r="597" spans="6:33" x14ac:dyDescent="0.35">
      <c r="F597" s="15">
        <f t="shared" si="92"/>
        <v>9.573594520547946</v>
      </c>
      <c r="G597" s="15">
        <v>3494.3620000000001</v>
      </c>
      <c r="H597" s="15">
        <v>0.96970000000000001</v>
      </c>
      <c r="I597" s="15">
        <v>2.3396052562819243</v>
      </c>
      <c r="J597" s="15">
        <f t="shared" si="91"/>
        <v>0.3214057348684255</v>
      </c>
      <c r="K597" s="15">
        <v>74.676000000000002</v>
      </c>
      <c r="L597" s="15">
        <v>73.364000000000004</v>
      </c>
      <c r="M597" s="15">
        <v>74.17</v>
      </c>
      <c r="N597" s="15">
        <v>69.677999999999997</v>
      </c>
      <c r="O597" s="15">
        <v>69.811000000000007</v>
      </c>
      <c r="P597" s="15">
        <v>71.882999999999996</v>
      </c>
      <c r="Q597" s="15">
        <v>69.866</v>
      </c>
      <c r="R597" s="15">
        <v>70.899000000000001</v>
      </c>
      <c r="S597" s="15">
        <f t="shared" si="93"/>
        <v>5.8990000000000009</v>
      </c>
      <c r="T597" s="15">
        <v>79.5</v>
      </c>
      <c r="U597" s="15">
        <v>79.5</v>
      </c>
      <c r="V597" s="15">
        <v>79.5</v>
      </c>
      <c r="W597" s="15">
        <v>79.5</v>
      </c>
      <c r="X597" s="15">
        <v>79.5</v>
      </c>
      <c r="Y597" s="15">
        <v>79.5</v>
      </c>
      <c r="Z597" s="15">
        <v>79.5</v>
      </c>
      <c r="AA597" s="15">
        <v>79.5</v>
      </c>
      <c r="AB597" s="15">
        <v>19.268999999999998</v>
      </c>
      <c r="AC597" s="18">
        <f t="shared" si="94"/>
        <v>2.2302083333333332E-4</v>
      </c>
      <c r="AD597" s="18">
        <f t="shared" si="95"/>
        <v>115.61399999999999</v>
      </c>
      <c r="AE597" s="18">
        <f t="shared" si="97"/>
        <v>3816</v>
      </c>
      <c r="AF597" s="18">
        <f t="shared" si="96"/>
        <v>277694.55492631963</v>
      </c>
      <c r="AG597" s="18">
        <f t="shared" si="96"/>
        <v>2212408.7615162954</v>
      </c>
    </row>
    <row r="598" spans="6:33" x14ac:dyDescent="0.35">
      <c r="F598" s="15">
        <f t="shared" si="92"/>
        <v>9.5900328767123284</v>
      </c>
      <c r="G598" s="15">
        <v>3500.3620000000001</v>
      </c>
      <c r="H598" s="15">
        <v>0.9698</v>
      </c>
      <c r="I598" s="15">
        <v>2.3436224793222649</v>
      </c>
      <c r="J598" s="15">
        <f t="shared" si="91"/>
        <v>0.32153932514620331</v>
      </c>
      <c r="K598" s="15">
        <v>74.667000000000002</v>
      </c>
      <c r="L598" s="15">
        <v>73.355999999999995</v>
      </c>
      <c r="M598" s="15">
        <v>74.161000000000001</v>
      </c>
      <c r="N598" s="15">
        <v>69.673000000000002</v>
      </c>
      <c r="O598" s="15">
        <v>69.805999999999997</v>
      </c>
      <c r="P598" s="15">
        <v>71.876000000000005</v>
      </c>
      <c r="Q598" s="15">
        <v>69.861999999999995</v>
      </c>
      <c r="R598" s="15">
        <v>70.894000000000005</v>
      </c>
      <c r="S598" s="15">
        <f t="shared" si="93"/>
        <v>5.8940000000000055</v>
      </c>
      <c r="T598" s="15">
        <v>79.5</v>
      </c>
      <c r="U598" s="15">
        <v>79.5</v>
      </c>
      <c r="V598" s="15">
        <v>79.5</v>
      </c>
      <c r="W598" s="15">
        <v>79.5</v>
      </c>
      <c r="X598" s="15">
        <v>79.5</v>
      </c>
      <c r="Y598" s="15">
        <v>79.5</v>
      </c>
      <c r="Z598" s="15">
        <v>79.5</v>
      </c>
      <c r="AA598" s="15">
        <v>79.5</v>
      </c>
      <c r="AB598" s="15">
        <v>19.236999999999998</v>
      </c>
      <c r="AC598" s="18">
        <f t="shared" si="94"/>
        <v>2.2265046296296293E-4</v>
      </c>
      <c r="AD598" s="18">
        <f t="shared" si="95"/>
        <v>115.42199999999998</v>
      </c>
      <c r="AE598" s="18">
        <f t="shared" si="97"/>
        <v>3816</v>
      </c>
      <c r="AF598" s="18">
        <f t="shared" si="96"/>
        <v>277809.97692631965</v>
      </c>
      <c r="AG598" s="18">
        <f t="shared" si="96"/>
        <v>2216224.7615162954</v>
      </c>
    </row>
    <row r="599" spans="6:33" x14ac:dyDescent="0.35">
      <c r="F599" s="15">
        <f t="shared" si="92"/>
        <v>9.6064712328767126</v>
      </c>
      <c r="G599" s="15">
        <v>3506.3620000000001</v>
      </c>
      <c r="H599" s="15">
        <v>0.9698</v>
      </c>
      <c r="I599" s="15">
        <v>2.3476397023626059</v>
      </c>
      <c r="J599" s="15">
        <f t="shared" si="91"/>
        <v>0.32167269320175884</v>
      </c>
      <c r="K599" s="15">
        <v>74.656000000000006</v>
      </c>
      <c r="L599" s="15">
        <v>73.349000000000004</v>
      </c>
      <c r="M599" s="15">
        <v>74.152000000000001</v>
      </c>
      <c r="N599" s="15">
        <v>69.668000000000006</v>
      </c>
      <c r="O599" s="15">
        <v>69.802000000000007</v>
      </c>
      <c r="P599" s="15">
        <v>71.869</v>
      </c>
      <c r="Q599" s="15">
        <v>69.858000000000004</v>
      </c>
      <c r="R599" s="15">
        <v>70.888999999999996</v>
      </c>
      <c r="S599" s="15">
        <f t="shared" si="93"/>
        <v>5.8889999999999958</v>
      </c>
      <c r="T599" s="15">
        <v>79.5</v>
      </c>
      <c r="U599" s="15">
        <v>79.5</v>
      </c>
      <c r="V599" s="15">
        <v>79.5</v>
      </c>
      <c r="W599" s="15">
        <v>79.5</v>
      </c>
      <c r="X599" s="15">
        <v>79.5</v>
      </c>
      <c r="Y599" s="15">
        <v>79.5</v>
      </c>
      <c r="Z599" s="15">
        <v>79.5</v>
      </c>
      <c r="AA599" s="15">
        <v>79.5</v>
      </c>
      <c r="AB599" s="15">
        <v>19.204999999999998</v>
      </c>
      <c r="AC599" s="18">
        <f t="shared" si="94"/>
        <v>2.2228009259259258E-4</v>
      </c>
      <c r="AD599" s="18">
        <f t="shared" si="95"/>
        <v>115.22999999999999</v>
      </c>
      <c r="AE599" s="18">
        <f t="shared" si="97"/>
        <v>3816</v>
      </c>
      <c r="AF599" s="18">
        <f t="shared" si="96"/>
        <v>277925.20692631963</v>
      </c>
      <c r="AG599" s="18">
        <f t="shared" si="96"/>
        <v>2220040.7615162954</v>
      </c>
    </row>
    <row r="600" spans="6:33" x14ac:dyDescent="0.35">
      <c r="F600" s="15">
        <f t="shared" si="92"/>
        <v>9.6229095890410967</v>
      </c>
      <c r="G600" s="15">
        <v>3512.3620000000001</v>
      </c>
      <c r="H600" s="15">
        <v>0.96989999999999998</v>
      </c>
      <c r="I600" s="15">
        <v>2.3516569254029469</v>
      </c>
      <c r="J600" s="15">
        <f t="shared" si="91"/>
        <v>0.32180583903509219</v>
      </c>
      <c r="K600" s="15">
        <v>74.647000000000006</v>
      </c>
      <c r="L600" s="15">
        <v>73.341999999999999</v>
      </c>
      <c r="M600" s="15">
        <v>74.143000000000001</v>
      </c>
      <c r="N600" s="15">
        <v>69.662999999999997</v>
      </c>
      <c r="O600" s="15">
        <v>69.796999999999997</v>
      </c>
      <c r="P600" s="15">
        <v>71.863</v>
      </c>
      <c r="Q600" s="15">
        <v>69.852999999999994</v>
      </c>
      <c r="R600" s="15">
        <v>70.882999999999996</v>
      </c>
      <c r="S600" s="15">
        <f t="shared" si="93"/>
        <v>5.8829999999999956</v>
      </c>
      <c r="T600" s="15">
        <v>79.5</v>
      </c>
      <c r="U600" s="15">
        <v>79.5</v>
      </c>
      <c r="V600" s="15">
        <v>79.5</v>
      </c>
      <c r="W600" s="15">
        <v>79.5</v>
      </c>
      <c r="X600" s="15">
        <v>79.5</v>
      </c>
      <c r="Y600" s="15">
        <v>79.5</v>
      </c>
      <c r="Z600" s="15">
        <v>79.5</v>
      </c>
      <c r="AA600" s="15">
        <v>79.5</v>
      </c>
      <c r="AB600" s="15">
        <v>19.172999999999998</v>
      </c>
      <c r="AC600" s="18">
        <f t="shared" si="94"/>
        <v>2.2190972222222219E-4</v>
      </c>
      <c r="AD600" s="18">
        <f t="shared" si="95"/>
        <v>115.03799999999998</v>
      </c>
      <c r="AE600" s="18">
        <f t="shared" si="97"/>
        <v>3816</v>
      </c>
      <c r="AF600" s="18">
        <f t="shared" ref="AF600:AG615" si="98">+AF599+AD600</f>
        <v>278040.24492631963</v>
      </c>
      <c r="AG600" s="18">
        <f t="shared" si="98"/>
        <v>2223856.7615162954</v>
      </c>
    </row>
    <row r="601" spans="6:33" x14ac:dyDescent="0.35">
      <c r="F601" s="15">
        <f t="shared" si="92"/>
        <v>9.6393479452054791</v>
      </c>
      <c r="G601" s="15">
        <v>3518.3620000000001</v>
      </c>
      <c r="H601" s="15">
        <v>0.96989999999999998</v>
      </c>
      <c r="I601" s="15">
        <v>2.3556741484432875</v>
      </c>
      <c r="J601" s="15">
        <f t="shared" si="91"/>
        <v>0.3219387626462033</v>
      </c>
      <c r="K601" s="15">
        <v>74.638000000000005</v>
      </c>
      <c r="L601" s="15">
        <v>73.334000000000003</v>
      </c>
      <c r="M601" s="15">
        <v>74.135000000000005</v>
      </c>
      <c r="N601" s="15">
        <v>69.658000000000001</v>
      </c>
      <c r="O601" s="15">
        <v>69.793000000000006</v>
      </c>
      <c r="P601" s="15">
        <v>71.855999999999995</v>
      </c>
      <c r="Q601" s="15">
        <v>69.849000000000004</v>
      </c>
      <c r="R601" s="15">
        <v>70.878</v>
      </c>
      <c r="S601" s="15">
        <f t="shared" si="93"/>
        <v>5.8780000000000001</v>
      </c>
      <c r="T601" s="15">
        <v>79.5</v>
      </c>
      <c r="U601" s="15">
        <v>79.5</v>
      </c>
      <c r="V601" s="15">
        <v>79.5</v>
      </c>
      <c r="W601" s="15">
        <v>79.5</v>
      </c>
      <c r="X601" s="15">
        <v>79.5</v>
      </c>
      <c r="Y601" s="15">
        <v>79.5</v>
      </c>
      <c r="Z601" s="15">
        <v>79.5</v>
      </c>
      <c r="AA601" s="15">
        <v>79.5</v>
      </c>
      <c r="AB601" s="15">
        <v>19.140999999999998</v>
      </c>
      <c r="AC601" s="18">
        <f t="shared" si="94"/>
        <v>2.2153935185185183E-4</v>
      </c>
      <c r="AD601" s="18">
        <f t="shared" si="95"/>
        <v>114.84599999999998</v>
      </c>
      <c r="AE601" s="18">
        <f t="shared" si="97"/>
        <v>3816</v>
      </c>
      <c r="AF601" s="18">
        <f t="shared" si="98"/>
        <v>278155.09092631965</v>
      </c>
      <c r="AG601" s="18">
        <f t="shared" si="98"/>
        <v>2227672.7615162954</v>
      </c>
    </row>
    <row r="602" spans="6:33" x14ac:dyDescent="0.35">
      <c r="F602" s="15">
        <f t="shared" si="92"/>
        <v>9.6557863013698633</v>
      </c>
      <c r="G602" s="15">
        <v>3524.3620000000001</v>
      </c>
      <c r="H602" s="15">
        <v>0.97</v>
      </c>
      <c r="I602" s="15">
        <v>2.3596913714836285</v>
      </c>
      <c r="J602" s="15">
        <f t="shared" si="91"/>
        <v>0.32207146403509218</v>
      </c>
      <c r="K602" s="15">
        <v>74.629000000000005</v>
      </c>
      <c r="L602" s="15">
        <v>73.326999999999998</v>
      </c>
      <c r="M602" s="15">
        <v>74.126000000000005</v>
      </c>
      <c r="N602" s="15">
        <v>69.653000000000006</v>
      </c>
      <c r="O602" s="15">
        <v>69.787999999999997</v>
      </c>
      <c r="P602" s="15">
        <v>71.849999999999994</v>
      </c>
      <c r="Q602" s="15">
        <v>69.844999999999999</v>
      </c>
      <c r="R602" s="15">
        <v>70.873000000000005</v>
      </c>
      <c r="S602" s="15">
        <f t="shared" si="93"/>
        <v>5.8730000000000047</v>
      </c>
      <c r="T602" s="15">
        <v>79.5</v>
      </c>
      <c r="U602" s="15">
        <v>79.5</v>
      </c>
      <c r="V602" s="15">
        <v>79.5</v>
      </c>
      <c r="W602" s="15">
        <v>79.5</v>
      </c>
      <c r="X602" s="15">
        <v>79.5</v>
      </c>
      <c r="Y602" s="15">
        <v>79.5</v>
      </c>
      <c r="Z602" s="15">
        <v>79.5</v>
      </c>
      <c r="AA602" s="15">
        <v>79.5</v>
      </c>
      <c r="AB602" s="15">
        <v>19.109000000000002</v>
      </c>
      <c r="AC602" s="18">
        <f t="shared" si="94"/>
        <v>2.211689814814815E-4</v>
      </c>
      <c r="AD602" s="18">
        <f t="shared" si="95"/>
        <v>114.65400000000001</v>
      </c>
      <c r="AE602" s="18">
        <f t="shared" si="97"/>
        <v>3816</v>
      </c>
      <c r="AF602" s="18">
        <f t="shared" si="98"/>
        <v>278269.74492631963</v>
      </c>
      <c r="AG602" s="18">
        <f t="shared" si="98"/>
        <v>2231488.7615162954</v>
      </c>
    </row>
    <row r="603" spans="6:33" x14ac:dyDescent="0.35">
      <c r="F603" s="15">
        <f t="shared" si="92"/>
        <v>9.6722246575342474</v>
      </c>
      <c r="G603" s="15">
        <v>3530.3620000000001</v>
      </c>
      <c r="H603" s="15">
        <v>0.97</v>
      </c>
      <c r="I603" s="15">
        <v>2.3637085945239695</v>
      </c>
      <c r="J603" s="15">
        <f t="shared" si="91"/>
        <v>0.32220395014620329</v>
      </c>
      <c r="K603" s="15">
        <v>74.620999999999995</v>
      </c>
      <c r="L603" s="15">
        <v>73.319999999999993</v>
      </c>
      <c r="M603" s="15">
        <v>74.117999999999995</v>
      </c>
      <c r="N603" s="15">
        <v>69.647999999999996</v>
      </c>
      <c r="O603" s="15">
        <v>69.783000000000001</v>
      </c>
      <c r="P603" s="15">
        <v>71.843000000000004</v>
      </c>
      <c r="Q603" s="15">
        <v>69.84</v>
      </c>
      <c r="R603" s="15">
        <v>70.867000000000004</v>
      </c>
      <c r="S603" s="15">
        <f t="shared" si="93"/>
        <v>5.8670000000000044</v>
      </c>
      <c r="T603" s="15">
        <v>79.5</v>
      </c>
      <c r="U603" s="15">
        <v>79.5</v>
      </c>
      <c r="V603" s="15">
        <v>79.5</v>
      </c>
      <c r="W603" s="15">
        <v>79.5</v>
      </c>
      <c r="X603" s="15">
        <v>79.5</v>
      </c>
      <c r="Y603" s="15">
        <v>79.5</v>
      </c>
      <c r="Z603" s="15">
        <v>79.5</v>
      </c>
      <c r="AA603" s="15">
        <v>79.5</v>
      </c>
      <c r="AB603" s="15">
        <v>19.077999999999999</v>
      </c>
      <c r="AC603" s="18">
        <f t="shared" si="94"/>
        <v>2.2081018518518519E-4</v>
      </c>
      <c r="AD603" s="18">
        <f t="shared" si="95"/>
        <v>114.468</v>
      </c>
      <c r="AE603" s="18">
        <f t="shared" si="97"/>
        <v>3816</v>
      </c>
      <c r="AF603" s="18">
        <f t="shared" si="98"/>
        <v>278384.21292631963</v>
      </c>
      <c r="AG603" s="18">
        <f t="shared" si="98"/>
        <v>2235304.7615162954</v>
      </c>
    </row>
    <row r="604" spans="6:33" x14ac:dyDescent="0.35">
      <c r="F604" s="15">
        <f t="shared" si="92"/>
        <v>9.6886630136986298</v>
      </c>
      <c r="G604" s="15">
        <v>3536.3620000000001</v>
      </c>
      <c r="H604" s="15">
        <v>0.97009999999999996</v>
      </c>
      <c r="I604" s="15">
        <v>2.3677258175643101</v>
      </c>
      <c r="J604" s="15">
        <f t="shared" si="91"/>
        <v>0.32233621403509216</v>
      </c>
      <c r="K604" s="15">
        <v>74.61</v>
      </c>
      <c r="L604" s="15">
        <v>73.313000000000002</v>
      </c>
      <c r="M604" s="15">
        <v>74.108999999999995</v>
      </c>
      <c r="N604" s="15">
        <v>69.643000000000001</v>
      </c>
      <c r="O604" s="15">
        <v>69.778999999999996</v>
      </c>
      <c r="P604" s="15">
        <v>71.837000000000003</v>
      </c>
      <c r="Q604" s="15">
        <v>69.835999999999999</v>
      </c>
      <c r="R604" s="15">
        <v>70.861999999999995</v>
      </c>
      <c r="S604" s="15">
        <f t="shared" si="93"/>
        <v>5.8619999999999948</v>
      </c>
      <c r="T604" s="15">
        <v>79.5</v>
      </c>
      <c r="U604" s="15">
        <v>79.5</v>
      </c>
      <c r="V604" s="15">
        <v>79.5</v>
      </c>
      <c r="W604" s="15">
        <v>79.5</v>
      </c>
      <c r="X604" s="15">
        <v>79.5</v>
      </c>
      <c r="Y604" s="15">
        <v>79.5</v>
      </c>
      <c r="Z604" s="15">
        <v>79.5</v>
      </c>
      <c r="AA604" s="15">
        <v>79.5</v>
      </c>
      <c r="AB604" s="15">
        <v>19.045999999999999</v>
      </c>
      <c r="AC604" s="18">
        <f t="shared" si="94"/>
        <v>2.204398148148148E-4</v>
      </c>
      <c r="AD604" s="18">
        <f t="shared" si="95"/>
        <v>114.276</v>
      </c>
      <c r="AE604" s="18">
        <f t="shared" si="97"/>
        <v>3816</v>
      </c>
      <c r="AF604" s="18">
        <f t="shared" si="98"/>
        <v>278498.48892631964</v>
      </c>
      <c r="AG604" s="18">
        <f t="shared" si="98"/>
        <v>2239120.7615162954</v>
      </c>
    </row>
    <row r="605" spans="6:33" x14ac:dyDescent="0.35">
      <c r="F605" s="15">
        <f t="shared" si="92"/>
        <v>9.705101369863014</v>
      </c>
      <c r="G605" s="15">
        <v>3542.3620000000001</v>
      </c>
      <c r="H605" s="15">
        <v>0.97009999999999996</v>
      </c>
      <c r="I605" s="15">
        <v>2.3717430406046511</v>
      </c>
      <c r="J605" s="15">
        <f t="shared" si="91"/>
        <v>0.32246826264620332</v>
      </c>
      <c r="K605" s="15">
        <v>74.600999999999999</v>
      </c>
      <c r="L605" s="15">
        <v>73.305999999999997</v>
      </c>
      <c r="M605" s="15">
        <v>74.099999999999994</v>
      </c>
      <c r="N605" s="15">
        <v>69.638000000000005</v>
      </c>
      <c r="O605" s="15">
        <v>69.774000000000001</v>
      </c>
      <c r="P605" s="15">
        <v>71.83</v>
      </c>
      <c r="Q605" s="15">
        <v>69.831999999999994</v>
      </c>
      <c r="R605" s="15">
        <v>70.856999999999999</v>
      </c>
      <c r="S605" s="15">
        <f t="shared" si="93"/>
        <v>5.8569999999999993</v>
      </c>
      <c r="T605" s="15">
        <v>79.5</v>
      </c>
      <c r="U605" s="15">
        <v>79.5</v>
      </c>
      <c r="V605" s="15">
        <v>79.5</v>
      </c>
      <c r="W605" s="15">
        <v>79.5</v>
      </c>
      <c r="X605" s="15">
        <v>79.5</v>
      </c>
      <c r="Y605" s="15">
        <v>79.5</v>
      </c>
      <c r="Z605" s="15">
        <v>79.5</v>
      </c>
      <c r="AA605" s="15">
        <v>79.5</v>
      </c>
      <c r="AB605" s="15">
        <v>19.015000000000001</v>
      </c>
      <c r="AC605" s="18">
        <f t="shared" si="94"/>
        <v>2.2008101851851852E-4</v>
      </c>
      <c r="AD605" s="18">
        <f t="shared" si="95"/>
        <v>114.08999999999999</v>
      </c>
      <c r="AE605" s="18">
        <f t="shared" si="97"/>
        <v>3816</v>
      </c>
      <c r="AF605" s="18">
        <f t="shared" si="98"/>
        <v>278612.57892631966</v>
      </c>
      <c r="AG605" s="18">
        <f t="shared" si="98"/>
        <v>2242936.7615162954</v>
      </c>
    </row>
    <row r="606" spans="6:33" x14ac:dyDescent="0.35">
      <c r="F606" s="15">
        <f t="shared" si="92"/>
        <v>9.7215397260273981</v>
      </c>
      <c r="G606" s="15">
        <v>3548.3620000000001</v>
      </c>
      <c r="H606" s="15">
        <v>0.97019999999999995</v>
      </c>
      <c r="I606" s="15">
        <v>2.3757602636449922</v>
      </c>
      <c r="J606" s="15">
        <f t="shared" si="91"/>
        <v>0.32260009597953665</v>
      </c>
      <c r="K606" s="15">
        <v>74.593999999999994</v>
      </c>
      <c r="L606" s="15">
        <v>73.299000000000007</v>
      </c>
      <c r="M606" s="15">
        <v>74.091999999999999</v>
      </c>
      <c r="N606" s="15">
        <v>69.634</v>
      </c>
      <c r="O606" s="15">
        <v>69.769000000000005</v>
      </c>
      <c r="P606" s="15">
        <v>71.823999999999998</v>
      </c>
      <c r="Q606" s="15">
        <v>69.828000000000003</v>
      </c>
      <c r="R606" s="15">
        <v>70.850999999999999</v>
      </c>
      <c r="S606" s="15">
        <f t="shared" si="93"/>
        <v>5.8509999999999991</v>
      </c>
      <c r="T606" s="15">
        <v>79.5</v>
      </c>
      <c r="U606" s="15">
        <v>79.5</v>
      </c>
      <c r="V606" s="15">
        <v>79.5</v>
      </c>
      <c r="W606" s="15">
        <v>79.5</v>
      </c>
      <c r="X606" s="15">
        <v>79.5</v>
      </c>
      <c r="Y606" s="15">
        <v>79.5</v>
      </c>
      <c r="Z606" s="15">
        <v>79.5</v>
      </c>
      <c r="AA606" s="15">
        <v>79.5</v>
      </c>
      <c r="AB606" s="15">
        <v>18.984000000000002</v>
      </c>
      <c r="AC606" s="18">
        <f t="shared" si="94"/>
        <v>2.1972222222222225E-4</v>
      </c>
      <c r="AD606" s="18">
        <f t="shared" si="95"/>
        <v>113.90400000000001</v>
      </c>
      <c r="AE606" s="18">
        <f t="shared" si="97"/>
        <v>3816</v>
      </c>
      <c r="AF606" s="18">
        <f t="shared" si="98"/>
        <v>278726.48292631964</v>
      </c>
      <c r="AG606" s="18">
        <f t="shared" si="98"/>
        <v>2246752.7615162954</v>
      </c>
    </row>
    <row r="607" spans="6:33" x14ac:dyDescent="0.35">
      <c r="F607" s="15">
        <f t="shared" si="92"/>
        <v>9.7379780821917805</v>
      </c>
      <c r="G607" s="15">
        <v>3554.3620000000001</v>
      </c>
      <c r="H607" s="15">
        <v>0.97019999999999995</v>
      </c>
      <c r="I607" s="15">
        <v>2.3797774866853327</v>
      </c>
      <c r="J607" s="15">
        <f t="shared" si="91"/>
        <v>0.32273171403509215</v>
      </c>
      <c r="K607" s="15">
        <v>74.584000000000003</v>
      </c>
      <c r="L607" s="15">
        <v>73.292000000000002</v>
      </c>
      <c r="M607" s="15">
        <v>74.084000000000003</v>
      </c>
      <c r="N607" s="15">
        <v>69.629000000000005</v>
      </c>
      <c r="O607" s="15">
        <v>69.765000000000001</v>
      </c>
      <c r="P607" s="15">
        <v>71.816999999999993</v>
      </c>
      <c r="Q607" s="15">
        <v>69.823999999999998</v>
      </c>
      <c r="R607" s="15">
        <v>70.846000000000004</v>
      </c>
      <c r="S607" s="15">
        <f t="shared" si="93"/>
        <v>5.8460000000000036</v>
      </c>
      <c r="T607" s="15">
        <v>79.5</v>
      </c>
      <c r="U607" s="15">
        <v>79.5</v>
      </c>
      <c r="V607" s="15">
        <v>79.5</v>
      </c>
      <c r="W607" s="15">
        <v>79.5</v>
      </c>
      <c r="X607" s="15">
        <v>79.5</v>
      </c>
      <c r="Y607" s="15">
        <v>79.5</v>
      </c>
      <c r="Z607" s="15">
        <v>79.5</v>
      </c>
      <c r="AA607" s="15">
        <v>79.5</v>
      </c>
      <c r="AB607" s="15">
        <v>18.952999999999999</v>
      </c>
      <c r="AC607" s="18">
        <f t="shared" si="94"/>
        <v>2.1936342592592591E-4</v>
      </c>
      <c r="AD607" s="18">
        <f t="shared" si="95"/>
        <v>113.71799999999999</v>
      </c>
      <c r="AE607" s="18">
        <f t="shared" si="97"/>
        <v>3816</v>
      </c>
      <c r="AF607" s="18">
        <f t="shared" si="98"/>
        <v>278840.20092631964</v>
      </c>
      <c r="AG607" s="18">
        <f t="shared" si="98"/>
        <v>2250568.7615162954</v>
      </c>
    </row>
    <row r="608" spans="6:33" x14ac:dyDescent="0.35">
      <c r="F608" s="15">
        <f t="shared" si="92"/>
        <v>9.7544164383561647</v>
      </c>
      <c r="G608" s="15">
        <v>3560.3620000000001</v>
      </c>
      <c r="H608" s="15">
        <v>0.97019999999999995</v>
      </c>
      <c r="I608" s="15">
        <v>2.3837947097256738</v>
      </c>
      <c r="J608" s="15">
        <f t="shared" si="91"/>
        <v>0.32286311681286994</v>
      </c>
      <c r="K608" s="15">
        <v>74.575000000000003</v>
      </c>
      <c r="L608" s="15">
        <v>73.284999999999997</v>
      </c>
      <c r="M608" s="15">
        <v>74.075000000000003</v>
      </c>
      <c r="N608" s="15">
        <v>69.623999999999995</v>
      </c>
      <c r="O608" s="15">
        <v>69.760000000000005</v>
      </c>
      <c r="P608" s="15">
        <v>71.811000000000007</v>
      </c>
      <c r="Q608" s="15">
        <v>69.819000000000003</v>
      </c>
      <c r="R608" s="15">
        <v>70.84</v>
      </c>
      <c r="S608" s="15">
        <f t="shared" si="93"/>
        <v>5.8400000000000034</v>
      </c>
      <c r="T608" s="15">
        <v>79.5</v>
      </c>
      <c r="U608" s="15">
        <v>79.5</v>
      </c>
      <c r="V608" s="15">
        <v>79.5</v>
      </c>
      <c r="W608" s="15">
        <v>79.5</v>
      </c>
      <c r="X608" s="15">
        <v>79.5</v>
      </c>
      <c r="Y608" s="15">
        <v>79.5</v>
      </c>
      <c r="Z608" s="15">
        <v>79.5</v>
      </c>
      <c r="AA608" s="15">
        <v>79.5</v>
      </c>
      <c r="AB608" s="15">
        <v>18.922000000000001</v>
      </c>
      <c r="AC608" s="18">
        <f t="shared" si="94"/>
        <v>2.1900462962962965E-4</v>
      </c>
      <c r="AD608" s="18">
        <f t="shared" si="95"/>
        <v>113.53200000000001</v>
      </c>
      <c r="AE608" s="18">
        <f t="shared" si="97"/>
        <v>3816</v>
      </c>
      <c r="AF608" s="18">
        <f t="shared" si="98"/>
        <v>278953.73292631964</v>
      </c>
      <c r="AG608" s="18">
        <f t="shared" si="98"/>
        <v>2254384.7615162954</v>
      </c>
    </row>
    <row r="609" spans="6:33" x14ac:dyDescent="0.35">
      <c r="F609" s="15">
        <f t="shared" si="92"/>
        <v>9.7708547945205488</v>
      </c>
      <c r="G609" s="15">
        <v>3566.3620000000001</v>
      </c>
      <c r="H609" s="15">
        <v>0.97030000000000005</v>
      </c>
      <c r="I609" s="15">
        <v>2.3878119327660148</v>
      </c>
      <c r="J609" s="15">
        <f t="shared" si="91"/>
        <v>0.32299430431286996</v>
      </c>
      <c r="K609" s="15">
        <v>74.566000000000003</v>
      </c>
      <c r="L609" s="15">
        <v>73.278000000000006</v>
      </c>
      <c r="M609" s="15">
        <v>74.066999999999993</v>
      </c>
      <c r="N609" s="15">
        <v>69.619</v>
      </c>
      <c r="O609" s="15">
        <v>69.756</v>
      </c>
      <c r="P609" s="15">
        <v>71.805000000000007</v>
      </c>
      <c r="Q609" s="15">
        <v>69.814999999999998</v>
      </c>
      <c r="R609" s="15">
        <v>70.834999999999994</v>
      </c>
      <c r="S609" s="15">
        <f t="shared" si="93"/>
        <v>5.8349999999999937</v>
      </c>
      <c r="T609" s="15">
        <v>79.5</v>
      </c>
      <c r="U609" s="15">
        <v>79.5</v>
      </c>
      <c r="V609" s="15">
        <v>79.5</v>
      </c>
      <c r="W609" s="15">
        <v>79.5</v>
      </c>
      <c r="X609" s="15">
        <v>79.5</v>
      </c>
      <c r="Y609" s="15">
        <v>79.5</v>
      </c>
      <c r="Z609" s="15">
        <v>79.5</v>
      </c>
      <c r="AA609" s="15">
        <v>79.5</v>
      </c>
      <c r="AB609" s="15">
        <v>18.890999999999998</v>
      </c>
      <c r="AC609" s="18">
        <f t="shared" si="94"/>
        <v>2.1864583333333331E-4</v>
      </c>
      <c r="AD609" s="18">
        <f t="shared" si="95"/>
        <v>113.34599999999999</v>
      </c>
      <c r="AE609" s="18">
        <f t="shared" si="97"/>
        <v>3816</v>
      </c>
      <c r="AF609" s="18">
        <f t="shared" si="98"/>
        <v>279067.07892631966</v>
      </c>
      <c r="AG609" s="18">
        <f t="shared" si="98"/>
        <v>2258200.7615162954</v>
      </c>
    </row>
    <row r="610" spans="6:33" x14ac:dyDescent="0.35">
      <c r="F610" s="15">
        <f t="shared" si="92"/>
        <v>9.7872931506849312</v>
      </c>
      <c r="G610" s="15">
        <v>3572.3620000000001</v>
      </c>
      <c r="H610" s="15">
        <v>0.97030000000000005</v>
      </c>
      <c r="I610" s="15">
        <v>2.3918291558063554</v>
      </c>
      <c r="J610" s="15">
        <f t="shared" si="91"/>
        <v>0.32312527653509215</v>
      </c>
      <c r="K610" s="15">
        <v>74.558000000000007</v>
      </c>
      <c r="L610" s="15">
        <v>73.271000000000001</v>
      </c>
      <c r="M610" s="15">
        <v>74.058999999999997</v>
      </c>
      <c r="N610" s="15">
        <v>69.614000000000004</v>
      </c>
      <c r="O610" s="15">
        <v>69.751000000000005</v>
      </c>
      <c r="P610" s="15">
        <v>71.798000000000002</v>
      </c>
      <c r="Q610" s="15">
        <v>69.811000000000007</v>
      </c>
      <c r="R610" s="15">
        <v>70.83</v>
      </c>
      <c r="S610" s="15">
        <f t="shared" si="93"/>
        <v>5.8299999999999983</v>
      </c>
      <c r="T610" s="15">
        <v>79.5</v>
      </c>
      <c r="U610" s="15">
        <v>79.5</v>
      </c>
      <c r="V610" s="15">
        <v>79.5</v>
      </c>
      <c r="W610" s="15">
        <v>79.5</v>
      </c>
      <c r="X610" s="15">
        <v>79.5</v>
      </c>
      <c r="Y610" s="15">
        <v>79.5</v>
      </c>
      <c r="Z610" s="15">
        <v>79.5</v>
      </c>
      <c r="AA610" s="15">
        <v>79.5</v>
      </c>
      <c r="AB610" s="15">
        <v>18.86</v>
      </c>
      <c r="AC610" s="18">
        <f t="shared" si="94"/>
        <v>2.1828703703703702E-4</v>
      </c>
      <c r="AD610" s="18">
        <f t="shared" si="95"/>
        <v>113.16</v>
      </c>
      <c r="AE610" s="18">
        <f t="shared" si="97"/>
        <v>3816</v>
      </c>
      <c r="AF610" s="18">
        <f t="shared" si="98"/>
        <v>279180.23892631964</v>
      </c>
      <c r="AG610" s="18">
        <f t="shared" si="98"/>
        <v>2262016.7615162954</v>
      </c>
    </row>
    <row r="611" spans="6:33" x14ac:dyDescent="0.35">
      <c r="F611" s="15">
        <f t="shared" si="92"/>
        <v>9.8037315068493154</v>
      </c>
      <c r="G611" s="15">
        <v>3578.3620000000001</v>
      </c>
      <c r="H611" s="15">
        <v>0.97040000000000004</v>
      </c>
      <c r="I611" s="15">
        <v>2.3958463788466964</v>
      </c>
      <c r="J611" s="15">
        <f t="shared" si="91"/>
        <v>0.32325603347953663</v>
      </c>
      <c r="K611" s="15">
        <v>74.546999999999997</v>
      </c>
      <c r="L611" s="15">
        <v>73.263999999999996</v>
      </c>
      <c r="M611" s="15">
        <v>74.05</v>
      </c>
      <c r="N611" s="15">
        <v>69.608999999999995</v>
      </c>
      <c r="O611" s="15">
        <v>69.747</v>
      </c>
      <c r="P611" s="15">
        <v>71.792000000000002</v>
      </c>
      <c r="Q611" s="15">
        <v>69.807000000000002</v>
      </c>
      <c r="R611" s="15">
        <v>70.825000000000003</v>
      </c>
      <c r="S611" s="15">
        <f t="shared" si="93"/>
        <v>5.8250000000000028</v>
      </c>
      <c r="T611" s="15">
        <v>79.5</v>
      </c>
      <c r="U611" s="15">
        <v>79.5</v>
      </c>
      <c r="V611" s="15">
        <v>79.5</v>
      </c>
      <c r="W611" s="15">
        <v>79.5</v>
      </c>
      <c r="X611" s="15">
        <v>79.5</v>
      </c>
      <c r="Y611" s="15">
        <v>79.5</v>
      </c>
      <c r="Z611" s="15">
        <v>79.5</v>
      </c>
      <c r="AA611" s="15">
        <v>79.5</v>
      </c>
      <c r="AB611" s="15">
        <v>18.829000000000001</v>
      </c>
      <c r="AC611" s="18">
        <f t="shared" si="94"/>
        <v>2.1792824074074076E-4</v>
      </c>
      <c r="AD611" s="18">
        <f t="shared" si="95"/>
        <v>112.974</v>
      </c>
      <c r="AE611" s="18">
        <f t="shared" si="97"/>
        <v>3816</v>
      </c>
      <c r="AF611" s="18">
        <f t="shared" si="98"/>
        <v>279293.21292631963</v>
      </c>
      <c r="AG611" s="18">
        <f t="shared" si="98"/>
        <v>2265832.7615162954</v>
      </c>
    </row>
    <row r="612" spans="6:33" x14ac:dyDescent="0.35">
      <c r="F612" s="15">
        <f t="shared" si="92"/>
        <v>9.8201698630136995</v>
      </c>
      <c r="G612" s="15">
        <v>3584.3620000000001</v>
      </c>
      <c r="H612" s="15">
        <v>0.97040000000000004</v>
      </c>
      <c r="I612" s="15">
        <v>2.3998636018870374</v>
      </c>
      <c r="J612" s="15">
        <f t="shared" si="91"/>
        <v>0.32338658209064769</v>
      </c>
      <c r="K612" s="15">
        <v>74.537999999999997</v>
      </c>
      <c r="L612" s="15">
        <v>73.257000000000005</v>
      </c>
      <c r="M612" s="15">
        <v>74.040999999999997</v>
      </c>
      <c r="N612" s="15">
        <v>69.603999999999999</v>
      </c>
      <c r="O612" s="15">
        <v>69.742999999999995</v>
      </c>
      <c r="P612" s="15">
        <v>71.784999999999997</v>
      </c>
      <c r="Q612" s="15">
        <v>69.802999999999997</v>
      </c>
      <c r="R612" s="15">
        <v>70.819999999999993</v>
      </c>
      <c r="S612" s="15">
        <f t="shared" si="93"/>
        <v>5.8199999999999932</v>
      </c>
      <c r="T612" s="15">
        <v>79.5</v>
      </c>
      <c r="U612" s="15">
        <v>79.5</v>
      </c>
      <c r="V612" s="15">
        <v>79.5</v>
      </c>
      <c r="W612" s="15">
        <v>79.5</v>
      </c>
      <c r="X612" s="15">
        <v>79.5</v>
      </c>
      <c r="Y612" s="15">
        <v>79.5</v>
      </c>
      <c r="Z612" s="15">
        <v>79.5</v>
      </c>
      <c r="AA612" s="15">
        <v>79.5</v>
      </c>
      <c r="AB612" s="15">
        <v>18.798999999999999</v>
      </c>
      <c r="AC612" s="18">
        <f t="shared" si="94"/>
        <v>2.1758101851851851E-4</v>
      </c>
      <c r="AD612" s="18">
        <f t="shared" si="95"/>
        <v>112.794</v>
      </c>
      <c r="AE612" s="18">
        <f t="shared" si="97"/>
        <v>3816</v>
      </c>
      <c r="AF612" s="18">
        <f t="shared" si="98"/>
        <v>279406.00692631962</v>
      </c>
      <c r="AG612" s="18">
        <f t="shared" si="98"/>
        <v>2269648.7615162954</v>
      </c>
    </row>
    <row r="613" spans="6:33" x14ac:dyDescent="0.35">
      <c r="F613" s="15">
        <f t="shared" si="92"/>
        <v>9.8366082191780819</v>
      </c>
      <c r="G613" s="15">
        <v>3590.3620000000001</v>
      </c>
      <c r="H613" s="15">
        <v>0.97050000000000003</v>
      </c>
      <c r="I613" s="15">
        <v>2.403880824927378</v>
      </c>
      <c r="J613" s="15">
        <f t="shared" si="91"/>
        <v>0.32351691542398103</v>
      </c>
      <c r="K613" s="15">
        <v>74.528999999999996</v>
      </c>
      <c r="L613" s="15">
        <v>73.25</v>
      </c>
      <c r="M613" s="15">
        <v>74.033000000000001</v>
      </c>
      <c r="N613" s="15">
        <v>69.599999999999994</v>
      </c>
      <c r="O613" s="15">
        <v>69.738</v>
      </c>
      <c r="P613" s="15">
        <v>71.778999999999996</v>
      </c>
      <c r="Q613" s="15">
        <v>69.799000000000007</v>
      </c>
      <c r="R613" s="15">
        <v>70.813999999999993</v>
      </c>
      <c r="S613" s="15">
        <f t="shared" si="93"/>
        <v>5.813999999999993</v>
      </c>
      <c r="T613" s="15">
        <v>79.5</v>
      </c>
      <c r="U613" s="15">
        <v>79.5</v>
      </c>
      <c r="V613" s="15">
        <v>79.5</v>
      </c>
      <c r="W613" s="15">
        <v>79.5</v>
      </c>
      <c r="X613" s="15">
        <v>79.5</v>
      </c>
      <c r="Y613" s="15">
        <v>79.5</v>
      </c>
      <c r="Z613" s="15">
        <v>79.5</v>
      </c>
      <c r="AA613" s="15">
        <v>79.5</v>
      </c>
      <c r="AB613" s="15">
        <v>18.768000000000001</v>
      </c>
      <c r="AC613" s="18">
        <f t="shared" si="94"/>
        <v>2.1722222222222222E-4</v>
      </c>
      <c r="AD613" s="18">
        <f t="shared" si="95"/>
        <v>112.608</v>
      </c>
      <c r="AE613" s="18">
        <f t="shared" si="97"/>
        <v>3816</v>
      </c>
      <c r="AF613" s="18">
        <f t="shared" si="98"/>
        <v>279518.61492631963</v>
      </c>
      <c r="AG613" s="18">
        <f t="shared" si="98"/>
        <v>2273464.7615162954</v>
      </c>
    </row>
    <row r="614" spans="6:33" x14ac:dyDescent="0.35">
      <c r="F614" s="15">
        <f t="shared" si="92"/>
        <v>9.8530465753424661</v>
      </c>
      <c r="G614" s="15">
        <v>3596.3620000000001</v>
      </c>
      <c r="H614" s="15">
        <v>0.97050000000000003</v>
      </c>
      <c r="I614" s="15">
        <v>2.407898047967719</v>
      </c>
      <c r="J614" s="15">
        <f t="shared" si="91"/>
        <v>0.32364704042398107</v>
      </c>
      <c r="K614" s="15">
        <v>74.522000000000006</v>
      </c>
      <c r="L614" s="15">
        <v>73.242999999999995</v>
      </c>
      <c r="M614" s="15">
        <v>74.025000000000006</v>
      </c>
      <c r="N614" s="15">
        <v>69.594999999999999</v>
      </c>
      <c r="O614" s="15">
        <v>69.733000000000004</v>
      </c>
      <c r="P614" s="15">
        <v>71.772999999999996</v>
      </c>
      <c r="Q614" s="15">
        <v>69.793999999999997</v>
      </c>
      <c r="R614" s="15">
        <v>70.808999999999997</v>
      </c>
      <c r="S614" s="15">
        <f t="shared" si="93"/>
        <v>5.8089999999999975</v>
      </c>
      <c r="T614" s="15">
        <v>79.5</v>
      </c>
      <c r="U614" s="15">
        <v>79.5</v>
      </c>
      <c r="V614" s="15">
        <v>79.5</v>
      </c>
      <c r="W614" s="15">
        <v>79.5</v>
      </c>
      <c r="X614" s="15">
        <v>79.5</v>
      </c>
      <c r="Y614" s="15">
        <v>79.5</v>
      </c>
      <c r="Z614" s="15">
        <v>79.5</v>
      </c>
      <c r="AA614" s="15">
        <v>79.5</v>
      </c>
      <c r="AB614" s="15">
        <v>18.738</v>
      </c>
      <c r="AC614" s="18">
        <f t="shared" si="94"/>
        <v>2.16875E-4</v>
      </c>
      <c r="AD614" s="18">
        <f t="shared" si="95"/>
        <v>112.428</v>
      </c>
      <c r="AE614" s="18">
        <f t="shared" si="97"/>
        <v>3816</v>
      </c>
      <c r="AF614" s="18">
        <f t="shared" si="98"/>
        <v>279631.04292631964</v>
      </c>
      <c r="AG614" s="18">
        <f t="shared" si="98"/>
        <v>2277280.7615162954</v>
      </c>
    </row>
    <row r="615" spans="6:33" x14ac:dyDescent="0.35">
      <c r="F615" s="15">
        <f t="shared" si="92"/>
        <v>9.8694849315068502</v>
      </c>
      <c r="G615" s="15">
        <v>3602.3620000000001</v>
      </c>
      <c r="H615" s="15">
        <v>0.97060000000000002</v>
      </c>
      <c r="I615" s="15">
        <v>2.41191527100806</v>
      </c>
      <c r="J615" s="15">
        <f t="shared" si="91"/>
        <v>0.32377695709064774</v>
      </c>
      <c r="K615" s="15">
        <v>74.513000000000005</v>
      </c>
      <c r="L615" s="15">
        <v>73.236000000000004</v>
      </c>
      <c r="M615" s="15">
        <v>74.016999999999996</v>
      </c>
      <c r="N615" s="15">
        <v>69.59</v>
      </c>
      <c r="O615" s="15">
        <v>69.728999999999999</v>
      </c>
      <c r="P615" s="15">
        <v>71.766999999999996</v>
      </c>
      <c r="Q615" s="15">
        <v>69.790000000000006</v>
      </c>
      <c r="R615" s="15">
        <v>70.804000000000002</v>
      </c>
      <c r="S615" s="15">
        <f t="shared" si="93"/>
        <v>5.804000000000002</v>
      </c>
      <c r="T615" s="15">
        <v>79.5</v>
      </c>
      <c r="U615" s="15">
        <v>79.5</v>
      </c>
      <c r="V615" s="15">
        <v>79.5</v>
      </c>
      <c r="W615" s="15">
        <v>79.5</v>
      </c>
      <c r="X615" s="15">
        <v>79.5</v>
      </c>
      <c r="Y615" s="15">
        <v>79.5</v>
      </c>
      <c r="Z615" s="15">
        <v>79.5</v>
      </c>
      <c r="AA615" s="15">
        <v>79.5</v>
      </c>
      <c r="AB615" s="15">
        <v>18.707999999999998</v>
      </c>
      <c r="AC615" s="18">
        <f t="shared" si="94"/>
        <v>2.1652777777777775E-4</v>
      </c>
      <c r="AD615" s="18">
        <f t="shared" si="95"/>
        <v>112.24799999999999</v>
      </c>
      <c r="AE615" s="18">
        <f t="shared" si="97"/>
        <v>3816</v>
      </c>
      <c r="AF615" s="18">
        <f t="shared" si="98"/>
        <v>279743.29092631966</v>
      </c>
      <c r="AG615" s="18">
        <f t="shared" si="98"/>
        <v>2281096.7615162954</v>
      </c>
    </row>
    <row r="616" spans="6:33" x14ac:dyDescent="0.35">
      <c r="F616" s="15">
        <f t="shared" si="92"/>
        <v>9.8859232876712326</v>
      </c>
      <c r="G616" s="15">
        <v>3608.3620000000001</v>
      </c>
      <c r="H616" s="15">
        <v>0.97060000000000002</v>
      </c>
      <c r="I616" s="15">
        <v>2.4159324940484006</v>
      </c>
      <c r="J616" s="15">
        <f t="shared" si="91"/>
        <v>0.32390665847953665</v>
      </c>
      <c r="K616" s="15">
        <v>74.504000000000005</v>
      </c>
      <c r="L616" s="15">
        <v>73.228999999999999</v>
      </c>
      <c r="M616" s="15">
        <v>74.009</v>
      </c>
      <c r="N616" s="15">
        <v>69.584999999999994</v>
      </c>
      <c r="O616" s="15">
        <v>69.724000000000004</v>
      </c>
      <c r="P616" s="15">
        <v>71.760000000000005</v>
      </c>
      <c r="Q616" s="15">
        <v>69.786000000000001</v>
      </c>
      <c r="R616" s="15">
        <v>70.799000000000007</v>
      </c>
      <c r="S616" s="15">
        <f t="shared" si="93"/>
        <v>5.7990000000000066</v>
      </c>
      <c r="T616" s="15">
        <v>79.5</v>
      </c>
      <c r="U616" s="15">
        <v>79.5</v>
      </c>
      <c r="V616" s="15">
        <v>79.5</v>
      </c>
      <c r="W616" s="15">
        <v>79.5</v>
      </c>
      <c r="X616" s="15">
        <v>79.5</v>
      </c>
      <c r="Y616" s="15">
        <v>79.5</v>
      </c>
      <c r="Z616" s="15">
        <v>79.5</v>
      </c>
      <c r="AA616" s="15">
        <v>79.5</v>
      </c>
      <c r="AB616" s="15">
        <v>18.677</v>
      </c>
      <c r="AC616" s="18">
        <f t="shared" si="94"/>
        <v>2.1616898148148146E-4</v>
      </c>
      <c r="AD616" s="18">
        <f t="shared" si="95"/>
        <v>112.062</v>
      </c>
      <c r="AE616" s="18">
        <f t="shared" si="97"/>
        <v>3816</v>
      </c>
      <c r="AF616" s="18">
        <f t="shared" ref="AF616:AG631" si="99">+AF615+AD616</f>
        <v>279855.35292631964</v>
      </c>
      <c r="AG616" s="18">
        <f t="shared" si="99"/>
        <v>2284912.7615162954</v>
      </c>
    </row>
    <row r="617" spans="6:33" x14ac:dyDescent="0.35">
      <c r="F617" s="15">
        <f t="shared" si="92"/>
        <v>9.9023616438356168</v>
      </c>
      <c r="G617" s="15">
        <v>3614.3620000000001</v>
      </c>
      <c r="H617" s="15">
        <v>0.97070000000000001</v>
      </c>
      <c r="I617" s="15">
        <v>2.4199497170887412</v>
      </c>
      <c r="J617" s="15">
        <f t="shared" si="91"/>
        <v>0.32403615153509213</v>
      </c>
      <c r="K617" s="15">
        <v>74.494</v>
      </c>
      <c r="L617" s="15">
        <v>73.221999999999994</v>
      </c>
      <c r="M617" s="15">
        <v>74</v>
      </c>
      <c r="N617" s="15">
        <v>69.581000000000003</v>
      </c>
      <c r="O617" s="15">
        <v>69.72</v>
      </c>
      <c r="P617" s="15">
        <v>71.754000000000005</v>
      </c>
      <c r="Q617" s="15">
        <v>69.781999999999996</v>
      </c>
      <c r="R617" s="15">
        <v>70.793999999999997</v>
      </c>
      <c r="S617" s="15">
        <f t="shared" si="93"/>
        <v>5.7939999999999969</v>
      </c>
      <c r="T617" s="15">
        <v>79.5</v>
      </c>
      <c r="U617" s="15">
        <v>79.5</v>
      </c>
      <c r="V617" s="15">
        <v>79.5</v>
      </c>
      <c r="W617" s="15">
        <v>79.5</v>
      </c>
      <c r="X617" s="15">
        <v>79.5</v>
      </c>
      <c r="Y617" s="15">
        <v>79.5</v>
      </c>
      <c r="Z617" s="15">
        <v>79.5</v>
      </c>
      <c r="AA617" s="15">
        <v>79.5</v>
      </c>
      <c r="AB617" s="15">
        <v>18.646999999999998</v>
      </c>
      <c r="AC617" s="18">
        <f t="shared" si="94"/>
        <v>2.1582175925925924E-4</v>
      </c>
      <c r="AD617" s="18">
        <f t="shared" si="95"/>
        <v>111.88199999999999</v>
      </c>
      <c r="AE617" s="18">
        <f t="shared" si="97"/>
        <v>3816</v>
      </c>
      <c r="AF617" s="18">
        <f t="shared" si="99"/>
        <v>279967.23492631962</v>
      </c>
      <c r="AG617" s="18">
        <f t="shared" si="99"/>
        <v>2288728.7615162954</v>
      </c>
    </row>
    <row r="618" spans="6:33" x14ac:dyDescent="0.35">
      <c r="F618" s="15">
        <f t="shared" si="92"/>
        <v>9.9188000000000009</v>
      </c>
      <c r="G618" s="15">
        <v>3620.3620000000001</v>
      </c>
      <c r="H618" s="15">
        <v>0.97070000000000001</v>
      </c>
      <c r="I618" s="15">
        <v>2.4239669401290822</v>
      </c>
      <c r="J618" s="15">
        <f t="shared" si="91"/>
        <v>0.32416543625731437</v>
      </c>
      <c r="K618" s="15">
        <v>74.486999999999995</v>
      </c>
      <c r="L618" s="15">
        <v>73.215000000000003</v>
      </c>
      <c r="M618" s="15">
        <v>73.992000000000004</v>
      </c>
      <c r="N618" s="15">
        <v>69.575999999999993</v>
      </c>
      <c r="O618" s="15">
        <v>69.715999999999994</v>
      </c>
      <c r="P618" s="15">
        <v>71.748000000000005</v>
      </c>
      <c r="Q618" s="15">
        <v>69.778000000000006</v>
      </c>
      <c r="R618" s="15">
        <v>70.787999999999997</v>
      </c>
      <c r="S618" s="15">
        <f t="shared" si="93"/>
        <v>5.7879999999999967</v>
      </c>
      <c r="T618" s="15">
        <v>79.5</v>
      </c>
      <c r="U618" s="15">
        <v>79.5</v>
      </c>
      <c r="V618" s="15">
        <v>79.5</v>
      </c>
      <c r="W618" s="15">
        <v>79.5</v>
      </c>
      <c r="X618" s="15">
        <v>79.5</v>
      </c>
      <c r="Y618" s="15">
        <v>79.5</v>
      </c>
      <c r="Z618" s="15">
        <v>79.5</v>
      </c>
      <c r="AA618" s="15">
        <v>79.5</v>
      </c>
      <c r="AB618" s="15">
        <v>18.617000000000001</v>
      </c>
      <c r="AC618" s="18">
        <f t="shared" si="94"/>
        <v>2.1547453703703705E-4</v>
      </c>
      <c r="AD618" s="18">
        <f t="shared" si="95"/>
        <v>111.70200000000001</v>
      </c>
      <c r="AE618" s="18">
        <f t="shared" si="97"/>
        <v>3816</v>
      </c>
      <c r="AF618" s="18">
        <f t="shared" si="99"/>
        <v>280078.93692631961</v>
      </c>
      <c r="AG618" s="18">
        <f t="shared" si="99"/>
        <v>2292544.7615162954</v>
      </c>
    </row>
    <row r="619" spans="6:33" x14ac:dyDescent="0.35">
      <c r="F619" s="15">
        <f t="shared" si="92"/>
        <v>9.9352383561643833</v>
      </c>
      <c r="G619" s="15">
        <v>3626.3620000000001</v>
      </c>
      <c r="H619" s="15">
        <v>0.9708</v>
      </c>
      <c r="I619" s="15">
        <v>2.4279841631694228</v>
      </c>
      <c r="J619" s="15">
        <f t="shared" si="91"/>
        <v>0.32429451264620324</v>
      </c>
      <c r="K619" s="15">
        <v>74.475999999999999</v>
      </c>
      <c r="L619" s="15">
        <v>73.207999999999998</v>
      </c>
      <c r="M619" s="15">
        <v>73.983999999999995</v>
      </c>
      <c r="N619" s="15">
        <v>69.570999999999998</v>
      </c>
      <c r="O619" s="15">
        <v>69.710999999999999</v>
      </c>
      <c r="P619" s="15">
        <v>71.742000000000004</v>
      </c>
      <c r="Q619" s="15">
        <v>69.774000000000001</v>
      </c>
      <c r="R619" s="15">
        <v>70.783000000000001</v>
      </c>
      <c r="S619" s="15">
        <f t="shared" si="93"/>
        <v>5.7830000000000013</v>
      </c>
      <c r="T619" s="15">
        <v>79.5</v>
      </c>
      <c r="U619" s="15">
        <v>79.5</v>
      </c>
      <c r="V619" s="15">
        <v>79.5</v>
      </c>
      <c r="W619" s="15">
        <v>79.5</v>
      </c>
      <c r="X619" s="15">
        <v>79.5</v>
      </c>
      <c r="Y619" s="15">
        <v>79.5</v>
      </c>
      <c r="Z619" s="15">
        <v>79.5</v>
      </c>
      <c r="AA619" s="15">
        <v>79.5</v>
      </c>
      <c r="AB619" s="15">
        <v>18.587</v>
      </c>
      <c r="AC619" s="18">
        <f t="shared" si="94"/>
        <v>2.151273148148148E-4</v>
      </c>
      <c r="AD619" s="18">
        <f t="shared" si="95"/>
        <v>111.52199999999999</v>
      </c>
      <c r="AE619" s="18">
        <f t="shared" si="97"/>
        <v>3816</v>
      </c>
      <c r="AF619" s="18">
        <f t="shared" si="99"/>
        <v>280190.45892631961</v>
      </c>
      <c r="AG619" s="18">
        <f t="shared" si="99"/>
        <v>2296360.7615162954</v>
      </c>
    </row>
    <row r="620" spans="6:33" x14ac:dyDescent="0.35">
      <c r="F620" s="15">
        <f t="shared" si="92"/>
        <v>9.9516767123287675</v>
      </c>
      <c r="G620" s="15">
        <v>3632.3620000000001</v>
      </c>
      <c r="H620" s="15">
        <v>0.9708</v>
      </c>
      <c r="I620" s="15">
        <v>2.4320013862097638</v>
      </c>
      <c r="J620" s="15">
        <f t="shared" si="91"/>
        <v>0.32442338764620327</v>
      </c>
      <c r="K620" s="15">
        <v>74.468999999999994</v>
      </c>
      <c r="L620" s="15">
        <v>73.201999999999998</v>
      </c>
      <c r="M620" s="15">
        <v>73.975999999999999</v>
      </c>
      <c r="N620" s="15">
        <v>69.566999999999993</v>
      </c>
      <c r="O620" s="15">
        <v>69.706999999999994</v>
      </c>
      <c r="P620" s="15">
        <v>71.734999999999999</v>
      </c>
      <c r="Q620" s="15">
        <v>69.77</v>
      </c>
      <c r="R620" s="15">
        <v>70.778000000000006</v>
      </c>
      <c r="S620" s="15">
        <f t="shared" si="93"/>
        <v>5.7780000000000058</v>
      </c>
      <c r="T620" s="15">
        <v>79.5</v>
      </c>
      <c r="U620" s="15">
        <v>79.5</v>
      </c>
      <c r="V620" s="15">
        <v>79.5</v>
      </c>
      <c r="W620" s="15">
        <v>79.5</v>
      </c>
      <c r="X620" s="15">
        <v>79.5</v>
      </c>
      <c r="Y620" s="15">
        <v>79.5</v>
      </c>
      <c r="Z620" s="15">
        <v>79.5</v>
      </c>
      <c r="AA620" s="15">
        <v>79.5</v>
      </c>
      <c r="AB620" s="15">
        <v>18.558</v>
      </c>
      <c r="AC620" s="18">
        <f t="shared" si="94"/>
        <v>2.1479166666666665E-4</v>
      </c>
      <c r="AD620" s="18">
        <f t="shared" si="95"/>
        <v>111.348</v>
      </c>
      <c r="AE620" s="18">
        <f t="shared" si="97"/>
        <v>3816</v>
      </c>
      <c r="AF620" s="18">
        <f t="shared" si="99"/>
        <v>280301.80692631961</v>
      </c>
      <c r="AG620" s="18">
        <f t="shared" si="99"/>
        <v>2300176.7615162954</v>
      </c>
    </row>
    <row r="621" spans="6:33" x14ac:dyDescent="0.35">
      <c r="F621" s="15">
        <f t="shared" si="92"/>
        <v>9.9681150684931517</v>
      </c>
      <c r="G621" s="15">
        <v>3638.3620000000001</v>
      </c>
      <c r="H621" s="15">
        <v>0.97089999999999999</v>
      </c>
      <c r="I621" s="15">
        <v>2.4360186092501048</v>
      </c>
      <c r="J621" s="15">
        <f t="shared" si="91"/>
        <v>0.32455205431286993</v>
      </c>
      <c r="K621" s="15">
        <v>74.459999999999994</v>
      </c>
      <c r="L621" s="15">
        <v>73.194999999999993</v>
      </c>
      <c r="M621" s="15">
        <v>73.968000000000004</v>
      </c>
      <c r="N621" s="15">
        <v>69.561999999999998</v>
      </c>
      <c r="O621" s="15">
        <v>69.701999999999998</v>
      </c>
      <c r="P621" s="15">
        <v>71.728999999999999</v>
      </c>
      <c r="Q621" s="15">
        <v>69.766000000000005</v>
      </c>
      <c r="R621" s="15">
        <v>70.772999999999996</v>
      </c>
      <c r="S621" s="15">
        <f t="shared" si="93"/>
        <v>5.7729999999999961</v>
      </c>
      <c r="T621" s="15">
        <v>79.5</v>
      </c>
      <c r="U621" s="15">
        <v>79.5</v>
      </c>
      <c r="V621" s="15">
        <v>79.5</v>
      </c>
      <c r="W621" s="15">
        <v>79.5</v>
      </c>
      <c r="X621" s="15">
        <v>79.5</v>
      </c>
      <c r="Y621" s="15">
        <v>79.5</v>
      </c>
      <c r="Z621" s="15">
        <v>79.5</v>
      </c>
      <c r="AA621" s="15">
        <v>79.5</v>
      </c>
      <c r="AB621" s="15">
        <v>18.527999999999999</v>
      </c>
      <c r="AC621" s="18">
        <f t="shared" si="94"/>
        <v>2.1444444444444443E-4</v>
      </c>
      <c r="AD621" s="18">
        <f t="shared" si="95"/>
        <v>111.16799999999999</v>
      </c>
      <c r="AE621" s="18">
        <f t="shared" si="97"/>
        <v>3816</v>
      </c>
      <c r="AF621" s="18">
        <f t="shared" si="99"/>
        <v>280412.97492631961</v>
      </c>
      <c r="AG621" s="18">
        <f t="shared" si="99"/>
        <v>2303992.7615162954</v>
      </c>
    </row>
    <row r="622" spans="6:33" x14ac:dyDescent="0.35">
      <c r="F622" s="15">
        <f t="shared" si="92"/>
        <v>9.984553424657534</v>
      </c>
      <c r="G622" s="15">
        <v>3644.3620000000001</v>
      </c>
      <c r="H622" s="15">
        <v>0.97089999999999999</v>
      </c>
      <c r="I622" s="15">
        <v>2.4400358322904454</v>
      </c>
      <c r="J622" s="15">
        <f t="shared" si="91"/>
        <v>0.32468051264620329</v>
      </c>
      <c r="K622" s="15">
        <v>74.45</v>
      </c>
      <c r="L622" s="15">
        <v>73.188000000000002</v>
      </c>
      <c r="M622" s="15">
        <v>73.959000000000003</v>
      </c>
      <c r="N622" s="15">
        <v>69.557000000000002</v>
      </c>
      <c r="O622" s="15">
        <v>69.697999999999993</v>
      </c>
      <c r="P622" s="15">
        <v>71.722999999999999</v>
      </c>
      <c r="Q622" s="15">
        <v>69.762</v>
      </c>
      <c r="R622" s="15">
        <v>70.768000000000001</v>
      </c>
      <c r="S622" s="15">
        <f t="shared" si="93"/>
        <v>5.7680000000000007</v>
      </c>
      <c r="T622" s="15">
        <v>79.5</v>
      </c>
      <c r="U622" s="15">
        <v>79.5</v>
      </c>
      <c r="V622" s="15">
        <v>79.5</v>
      </c>
      <c r="W622" s="15">
        <v>79.5</v>
      </c>
      <c r="X622" s="15">
        <v>79.5</v>
      </c>
      <c r="Y622" s="15">
        <v>79.5</v>
      </c>
      <c r="Z622" s="15">
        <v>79.5</v>
      </c>
      <c r="AA622" s="15">
        <v>79.5</v>
      </c>
      <c r="AB622" s="15">
        <v>18.498000000000001</v>
      </c>
      <c r="AC622" s="18">
        <f t="shared" si="94"/>
        <v>2.1409722222222224E-4</v>
      </c>
      <c r="AD622" s="18">
        <f t="shared" si="95"/>
        <v>110.988</v>
      </c>
      <c r="AE622" s="18">
        <f t="shared" si="97"/>
        <v>3816</v>
      </c>
      <c r="AF622" s="18">
        <f t="shared" si="99"/>
        <v>280523.96292631963</v>
      </c>
      <c r="AG622" s="18">
        <f t="shared" si="99"/>
        <v>2307808.7615162954</v>
      </c>
    </row>
    <row r="623" spans="6:33" x14ac:dyDescent="0.35">
      <c r="F623" s="15">
        <f t="shared" si="92"/>
        <v>10.000991780821918</v>
      </c>
      <c r="G623" s="15">
        <v>3650.3620000000001</v>
      </c>
      <c r="H623" s="15">
        <v>0.97099999999999997</v>
      </c>
      <c r="I623" s="15">
        <v>2.4440530553307864</v>
      </c>
      <c r="J623" s="15">
        <f t="shared" si="91"/>
        <v>0.32480876959064775</v>
      </c>
      <c r="K623" s="15">
        <v>74.442999999999998</v>
      </c>
      <c r="L623" s="15">
        <v>73.180999999999997</v>
      </c>
      <c r="M623" s="15">
        <v>73.950999999999993</v>
      </c>
      <c r="N623" s="15">
        <v>69.552999999999997</v>
      </c>
      <c r="O623" s="15">
        <v>69.694000000000003</v>
      </c>
      <c r="P623" s="15">
        <v>71.716999999999999</v>
      </c>
      <c r="Q623" s="15">
        <v>69.757999999999996</v>
      </c>
      <c r="R623" s="15">
        <v>70.763000000000005</v>
      </c>
      <c r="S623" s="15">
        <f t="shared" si="93"/>
        <v>5.7630000000000052</v>
      </c>
      <c r="T623" s="15">
        <v>79.5</v>
      </c>
      <c r="U623" s="15">
        <v>79.5</v>
      </c>
      <c r="V623" s="15">
        <v>79.5</v>
      </c>
      <c r="W623" s="15">
        <v>79.5</v>
      </c>
      <c r="X623" s="15">
        <v>79.5</v>
      </c>
      <c r="Y623" s="15">
        <v>79.5</v>
      </c>
      <c r="Z623" s="15">
        <v>79.5</v>
      </c>
      <c r="AA623" s="15">
        <v>79.5</v>
      </c>
      <c r="AB623" s="15">
        <v>18.469000000000001</v>
      </c>
      <c r="AC623" s="18">
        <f t="shared" si="94"/>
        <v>2.1376157407407409E-4</v>
      </c>
      <c r="AD623" s="18">
        <f t="shared" si="95"/>
        <v>110.81400000000001</v>
      </c>
      <c r="AE623" s="18">
        <f t="shared" si="97"/>
        <v>3816</v>
      </c>
      <c r="AF623" s="18">
        <f t="shared" si="99"/>
        <v>280634.77692631964</v>
      </c>
      <c r="AG623" s="18">
        <f t="shared" si="99"/>
        <v>2311624.7615162954</v>
      </c>
    </row>
    <row r="624" spans="6:33" x14ac:dyDescent="0.35">
      <c r="F624" s="15">
        <f t="shared" si="92"/>
        <v>10.017430136986302</v>
      </c>
      <c r="G624" s="15">
        <v>3656.3620000000001</v>
      </c>
      <c r="H624" s="15">
        <v>0.97099999999999997</v>
      </c>
      <c r="I624" s="15">
        <v>2.4480702783711275</v>
      </c>
      <c r="J624" s="15">
        <f t="shared" si="91"/>
        <v>0.32493681820175885</v>
      </c>
      <c r="K624" s="15">
        <v>74.435000000000002</v>
      </c>
      <c r="L624" s="15">
        <v>73.174999999999997</v>
      </c>
      <c r="M624" s="15">
        <v>73.944000000000003</v>
      </c>
      <c r="N624" s="15">
        <v>69.548000000000002</v>
      </c>
      <c r="O624" s="15">
        <v>69.688999999999993</v>
      </c>
      <c r="P624" s="15">
        <v>71.710999999999999</v>
      </c>
      <c r="Q624" s="15">
        <v>69.754000000000005</v>
      </c>
      <c r="R624" s="15">
        <v>70.757999999999996</v>
      </c>
      <c r="S624" s="15">
        <f t="shared" si="93"/>
        <v>5.7579999999999956</v>
      </c>
      <c r="T624" s="15">
        <v>79.5</v>
      </c>
      <c r="U624" s="15">
        <v>79.5</v>
      </c>
      <c r="V624" s="15">
        <v>79.5</v>
      </c>
      <c r="W624" s="15">
        <v>79.5</v>
      </c>
      <c r="X624" s="15">
        <v>79.5</v>
      </c>
      <c r="Y624" s="15">
        <v>79.5</v>
      </c>
      <c r="Z624" s="15">
        <v>79.5</v>
      </c>
      <c r="AA624" s="15">
        <v>79.5</v>
      </c>
      <c r="AB624" s="15">
        <v>18.439</v>
      </c>
      <c r="AC624" s="18">
        <f t="shared" si="94"/>
        <v>2.1341435185185184E-4</v>
      </c>
      <c r="AD624" s="18">
        <f t="shared" si="95"/>
        <v>110.634</v>
      </c>
      <c r="AE624" s="18">
        <f t="shared" si="97"/>
        <v>3816</v>
      </c>
      <c r="AF624" s="18">
        <f t="shared" si="99"/>
        <v>280745.41092631966</v>
      </c>
      <c r="AG624" s="18">
        <f t="shared" si="99"/>
        <v>2315440.7615162954</v>
      </c>
    </row>
    <row r="625" spans="6:33" x14ac:dyDescent="0.35">
      <c r="F625" s="15">
        <f t="shared" si="92"/>
        <v>10.033868493150685</v>
      </c>
      <c r="G625" s="15">
        <v>3662.3620000000001</v>
      </c>
      <c r="H625" s="15">
        <v>0.97109999999999996</v>
      </c>
      <c r="I625" s="15">
        <v>2.452087501411468</v>
      </c>
      <c r="J625" s="15">
        <f t="shared" si="91"/>
        <v>0.3250646654239811</v>
      </c>
      <c r="K625" s="15">
        <v>74.426000000000002</v>
      </c>
      <c r="L625" s="15">
        <v>73.168000000000006</v>
      </c>
      <c r="M625" s="15">
        <v>73.935000000000002</v>
      </c>
      <c r="N625" s="15">
        <v>69.543000000000006</v>
      </c>
      <c r="O625" s="15">
        <v>69.685000000000002</v>
      </c>
      <c r="P625" s="15">
        <v>71.704999999999998</v>
      </c>
      <c r="Q625" s="15">
        <v>69.75</v>
      </c>
      <c r="R625" s="15">
        <v>70.753</v>
      </c>
      <c r="S625" s="15">
        <f t="shared" si="93"/>
        <v>5.7530000000000001</v>
      </c>
      <c r="T625" s="15">
        <v>79.5</v>
      </c>
      <c r="U625" s="15">
        <v>79.5</v>
      </c>
      <c r="V625" s="15">
        <v>79.5</v>
      </c>
      <c r="W625" s="15">
        <v>79.5</v>
      </c>
      <c r="X625" s="15">
        <v>79.5</v>
      </c>
      <c r="Y625" s="15">
        <v>79.5</v>
      </c>
      <c r="Z625" s="15">
        <v>79.5</v>
      </c>
      <c r="AA625" s="15">
        <v>79.5</v>
      </c>
      <c r="AB625" s="15">
        <v>18.41</v>
      </c>
      <c r="AC625" s="18">
        <f t="shared" si="94"/>
        <v>2.1307870370370372E-4</v>
      </c>
      <c r="AD625" s="18">
        <f t="shared" si="95"/>
        <v>110.46000000000001</v>
      </c>
      <c r="AE625" s="18">
        <f t="shared" si="97"/>
        <v>3816</v>
      </c>
      <c r="AF625" s="18">
        <f t="shared" si="99"/>
        <v>280855.87092631968</v>
      </c>
      <c r="AG625" s="18">
        <f t="shared" si="99"/>
        <v>2319256.7615162954</v>
      </c>
    </row>
    <row r="626" spans="6:33" x14ac:dyDescent="0.35">
      <c r="F626" s="15">
        <f t="shared" si="92"/>
        <v>10.050306849315069</v>
      </c>
      <c r="G626" s="15">
        <v>3668.3620000000001</v>
      </c>
      <c r="H626" s="15">
        <v>0.97109999999999996</v>
      </c>
      <c r="I626" s="15">
        <v>2.4561047244518091</v>
      </c>
      <c r="J626" s="15">
        <f t="shared" si="91"/>
        <v>0.32519231125731446</v>
      </c>
      <c r="K626" s="15">
        <v>74.417000000000002</v>
      </c>
      <c r="L626" s="15">
        <v>73.161000000000001</v>
      </c>
      <c r="M626" s="15">
        <v>73.927000000000007</v>
      </c>
      <c r="N626" s="15">
        <v>69.539000000000001</v>
      </c>
      <c r="O626" s="15">
        <v>69.680999999999997</v>
      </c>
      <c r="P626" s="15">
        <v>71.698999999999998</v>
      </c>
      <c r="Q626" s="15">
        <v>69.745999999999995</v>
      </c>
      <c r="R626" s="15">
        <v>70.748000000000005</v>
      </c>
      <c r="S626" s="15">
        <f t="shared" si="93"/>
        <v>5.7480000000000047</v>
      </c>
      <c r="T626" s="15">
        <v>79.5</v>
      </c>
      <c r="U626" s="15">
        <v>79.5</v>
      </c>
      <c r="V626" s="15">
        <v>79.5</v>
      </c>
      <c r="W626" s="15">
        <v>79.5</v>
      </c>
      <c r="X626" s="15">
        <v>79.5</v>
      </c>
      <c r="Y626" s="15">
        <v>79.5</v>
      </c>
      <c r="Z626" s="15">
        <v>79.5</v>
      </c>
      <c r="AA626" s="15">
        <v>79.5</v>
      </c>
      <c r="AB626" s="15">
        <v>18.381</v>
      </c>
      <c r="AC626" s="18">
        <f t="shared" si="94"/>
        <v>2.1274305555555556E-4</v>
      </c>
      <c r="AD626" s="18">
        <f t="shared" si="95"/>
        <v>110.28600000000002</v>
      </c>
      <c r="AE626" s="18">
        <f t="shared" si="97"/>
        <v>3816</v>
      </c>
      <c r="AF626" s="18">
        <f t="shared" si="99"/>
        <v>280966.1569263197</v>
      </c>
      <c r="AG626" s="18">
        <f t="shared" si="99"/>
        <v>2323072.7615162954</v>
      </c>
    </row>
    <row r="627" spans="6:33" x14ac:dyDescent="0.35">
      <c r="F627" s="15">
        <f t="shared" si="92"/>
        <v>10.066745205479453</v>
      </c>
      <c r="G627" s="15">
        <v>3674.3620000000001</v>
      </c>
      <c r="H627" s="15">
        <v>0.97109999999999996</v>
      </c>
      <c r="I627" s="15">
        <v>2.4601219474921501</v>
      </c>
      <c r="J627" s="15">
        <f t="shared" si="91"/>
        <v>0.32531975570175892</v>
      </c>
      <c r="K627" s="15">
        <v>74.406999999999996</v>
      </c>
      <c r="L627" s="15">
        <v>73.153999999999996</v>
      </c>
      <c r="M627" s="15">
        <v>73.918999999999997</v>
      </c>
      <c r="N627" s="15">
        <v>69.534000000000006</v>
      </c>
      <c r="O627" s="15">
        <v>69.677000000000007</v>
      </c>
      <c r="P627" s="15">
        <v>71.691999999999993</v>
      </c>
      <c r="Q627" s="15">
        <v>69.742000000000004</v>
      </c>
      <c r="R627" s="15">
        <v>70.742999999999995</v>
      </c>
      <c r="S627" s="15">
        <f t="shared" si="93"/>
        <v>5.742999999999995</v>
      </c>
      <c r="T627" s="15">
        <v>79.5</v>
      </c>
      <c r="U627" s="15">
        <v>79.5</v>
      </c>
      <c r="V627" s="15">
        <v>79.5</v>
      </c>
      <c r="W627" s="15">
        <v>79.5</v>
      </c>
      <c r="X627" s="15">
        <v>79.5</v>
      </c>
      <c r="Y627" s="15">
        <v>79.5</v>
      </c>
      <c r="Z627" s="15">
        <v>79.5</v>
      </c>
      <c r="AA627" s="15">
        <v>79.5</v>
      </c>
      <c r="AB627" s="15">
        <v>18.352</v>
      </c>
      <c r="AC627" s="18">
        <f t="shared" si="94"/>
        <v>2.1240740740740741E-4</v>
      </c>
      <c r="AD627" s="18">
        <f t="shared" si="95"/>
        <v>110.11199999999999</v>
      </c>
      <c r="AE627" s="18">
        <f t="shared" si="97"/>
        <v>3816</v>
      </c>
      <c r="AF627" s="18">
        <f t="shared" si="99"/>
        <v>281076.26892631972</v>
      </c>
      <c r="AG627" s="18">
        <f t="shared" si="99"/>
        <v>2326888.7615162954</v>
      </c>
    </row>
    <row r="628" spans="6:33" x14ac:dyDescent="0.35">
      <c r="F628" s="15">
        <f t="shared" si="92"/>
        <v>10.083183561643835</v>
      </c>
      <c r="G628" s="15">
        <v>3680.3620000000001</v>
      </c>
      <c r="H628" s="15">
        <v>0.97119999999999995</v>
      </c>
      <c r="I628" s="15">
        <v>2.4641391705324907</v>
      </c>
      <c r="J628" s="15">
        <f t="shared" si="91"/>
        <v>0.32544699875731453</v>
      </c>
      <c r="K628" s="15">
        <v>74.399000000000001</v>
      </c>
      <c r="L628" s="15">
        <v>73.147000000000006</v>
      </c>
      <c r="M628" s="15">
        <v>73.911000000000001</v>
      </c>
      <c r="N628" s="15">
        <v>69.528999999999996</v>
      </c>
      <c r="O628" s="15">
        <v>69.671999999999997</v>
      </c>
      <c r="P628" s="15">
        <v>71.686000000000007</v>
      </c>
      <c r="Q628" s="15">
        <v>69.738</v>
      </c>
      <c r="R628" s="15">
        <v>70.738</v>
      </c>
      <c r="S628" s="15">
        <f t="shared" si="93"/>
        <v>5.7379999999999995</v>
      </c>
      <c r="T628" s="15">
        <v>79.5</v>
      </c>
      <c r="U628" s="15">
        <v>79.5</v>
      </c>
      <c r="V628" s="15">
        <v>79.5</v>
      </c>
      <c r="W628" s="15">
        <v>79.5</v>
      </c>
      <c r="X628" s="15">
        <v>79.5</v>
      </c>
      <c r="Y628" s="15">
        <v>79.5</v>
      </c>
      <c r="Z628" s="15">
        <v>79.5</v>
      </c>
      <c r="AA628" s="15">
        <v>79.5</v>
      </c>
      <c r="AB628" s="15">
        <v>18.323</v>
      </c>
      <c r="AC628" s="18">
        <f t="shared" si="94"/>
        <v>2.1207175925925926E-4</v>
      </c>
      <c r="AD628" s="18">
        <f t="shared" si="95"/>
        <v>109.938</v>
      </c>
      <c r="AE628" s="18">
        <f t="shared" si="97"/>
        <v>3816</v>
      </c>
      <c r="AF628" s="18">
        <f t="shared" si="99"/>
        <v>281186.20692631975</v>
      </c>
      <c r="AG628" s="18">
        <f t="shared" si="99"/>
        <v>2330704.7615162954</v>
      </c>
    </row>
    <row r="629" spans="6:33" x14ac:dyDescent="0.35">
      <c r="F629" s="15">
        <f t="shared" si="92"/>
        <v>10.09962191780822</v>
      </c>
      <c r="G629" s="15">
        <v>3686.3620000000001</v>
      </c>
      <c r="H629" s="15">
        <v>0.97119999999999995</v>
      </c>
      <c r="I629" s="15">
        <v>2.4681563935728317</v>
      </c>
      <c r="J629" s="15">
        <f t="shared" si="91"/>
        <v>0.32557404042398119</v>
      </c>
      <c r="K629" s="15">
        <v>74.391999999999996</v>
      </c>
      <c r="L629" s="15">
        <v>73.141000000000005</v>
      </c>
      <c r="M629" s="15">
        <v>73.903000000000006</v>
      </c>
      <c r="N629" s="15">
        <v>69.525000000000006</v>
      </c>
      <c r="O629" s="15">
        <v>69.668000000000006</v>
      </c>
      <c r="P629" s="15">
        <v>71.680000000000007</v>
      </c>
      <c r="Q629" s="15">
        <v>69.733999999999995</v>
      </c>
      <c r="R629" s="15">
        <v>70.733000000000004</v>
      </c>
      <c r="S629" s="15">
        <f t="shared" si="93"/>
        <v>5.7330000000000041</v>
      </c>
      <c r="T629" s="15">
        <v>79.5</v>
      </c>
      <c r="U629" s="15">
        <v>79.5</v>
      </c>
      <c r="V629" s="15">
        <v>79.5</v>
      </c>
      <c r="W629" s="15">
        <v>79.5</v>
      </c>
      <c r="X629" s="15">
        <v>79.5</v>
      </c>
      <c r="Y629" s="15">
        <v>79.5</v>
      </c>
      <c r="Z629" s="15">
        <v>79.5</v>
      </c>
      <c r="AA629" s="15">
        <v>79.5</v>
      </c>
      <c r="AB629" s="15">
        <v>18.294</v>
      </c>
      <c r="AC629" s="18">
        <f t="shared" si="94"/>
        <v>2.1173611111111111E-4</v>
      </c>
      <c r="AD629" s="18">
        <f t="shared" si="95"/>
        <v>109.764</v>
      </c>
      <c r="AE629" s="18">
        <f t="shared" si="97"/>
        <v>3816</v>
      </c>
      <c r="AF629" s="18">
        <f t="shared" si="99"/>
        <v>281295.97092631977</v>
      </c>
      <c r="AG629" s="18">
        <f t="shared" si="99"/>
        <v>2334520.7615162954</v>
      </c>
    </row>
    <row r="630" spans="6:33" x14ac:dyDescent="0.35">
      <c r="F630" s="15">
        <f t="shared" si="92"/>
        <v>10.116060273972604</v>
      </c>
      <c r="G630" s="15">
        <v>3692.3620000000001</v>
      </c>
      <c r="H630" s="15">
        <v>0.97130000000000005</v>
      </c>
      <c r="I630" s="15">
        <v>2.4721736166131727</v>
      </c>
      <c r="J630" s="15">
        <f t="shared" si="91"/>
        <v>0.32570088070175901</v>
      </c>
      <c r="K630" s="15">
        <v>74.382999999999996</v>
      </c>
      <c r="L630" s="15">
        <v>73.134</v>
      </c>
      <c r="M630" s="15">
        <v>73.896000000000001</v>
      </c>
      <c r="N630" s="15">
        <v>69.52</v>
      </c>
      <c r="O630" s="15">
        <v>69.664000000000001</v>
      </c>
      <c r="P630" s="15">
        <v>71.674000000000007</v>
      </c>
      <c r="Q630" s="15">
        <v>69.73</v>
      </c>
      <c r="R630" s="15">
        <v>70.727999999999994</v>
      </c>
      <c r="S630" s="15">
        <f t="shared" si="93"/>
        <v>5.7279999999999944</v>
      </c>
      <c r="T630" s="15">
        <v>79.5</v>
      </c>
      <c r="U630" s="15">
        <v>79.5</v>
      </c>
      <c r="V630" s="15">
        <v>79.5</v>
      </c>
      <c r="W630" s="15">
        <v>79.5</v>
      </c>
      <c r="X630" s="15">
        <v>79.5</v>
      </c>
      <c r="Y630" s="15">
        <v>79.5</v>
      </c>
      <c r="Z630" s="15">
        <v>79.5</v>
      </c>
      <c r="AA630" s="15">
        <v>79.5</v>
      </c>
      <c r="AB630" s="15">
        <v>18.265000000000001</v>
      </c>
      <c r="AC630" s="18">
        <f t="shared" si="94"/>
        <v>2.1140046296296296E-4</v>
      </c>
      <c r="AD630" s="18">
        <f t="shared" si="95"/>
        <v>109.59</v>
      </c>
      <c r="AE630" s="18">
        <f t="shared" si="97"/>
        <v>3816</v>
      </c>
      <c r="AF630" s="18">
        <f t="shared" si="99"/>
        <v>281405.5609263198</v>
      </c>
      <c r="AG630" s="18">
        <f t="shared" si="99"/>
        <v>2338336.7615162954</v>
      </c>
    </row>
    <row r="631" spans="6:33" x14ac:dyDescent="0.35">
      <c r="F631" s="15">
        <f t="shared" si="92"/>
        <v>10.132498630136986</v>
      </c>
      <c r="G631" s="15">
        <v>3698.3620000000001</v>
      </c>
      <c r="H631" s="15">
        <v>0.97130000000000005</v>
      </c>
      <c r="I631" s="15">
        <v>2.4761908396535133</v>
      </c>
      <c r="J631" s="15">
        <f t="shared" si="91"/>
        <v>0.32582751959064793</v>
      </c>
      <c r="K631" s="15">
        <v>74.375</v>
      </c>
      <c r="L631" s="15">
        <v>73.128</v>
      </c>
      <c r="M631" s="15">
        <v>73.888000000000005</v>
      </c>
      <c r="N631" s="15">
        <v>69.516000000000005</v>
      </c>
      <c r="O631" s="15">
        <v>69.659000000000006</v>
      </c>
      <c r="P631" s="15">
        <v>71.668000000000006</v>
      </c>
      <c r="Q631" s="15">
        <v>69.725999999999999</v>
      </c>
      <c r="R631" s="15">
        <v>70.722999999999999</v>
      </c>
      <c r="S631" s="15">
        <f t="shared" si="93"/>
        <v>5.722999999999999</v>
      </c>
      <c r="T631" s="15">
        <v>79.5</v>
      </c>
      <c r="U631" s="15">
        <v>79.5</v>
      </c>
      <c r="V631" s="15">
        <v>79.5</v>
      </c>
      <c r="W631" s="15">
        <v>79.5</v>
      </c>
      <c r="X631" s="15">
        <v>79.5</v>
      </c>
      <c r="Y631" s="15">
        <v>79.5</v>
      </c>
      <c r="Z631" s="15">
        <v>79.5</v>
      </c>
      <c r="AA631" s="15">
        <v>79.5</v>
      </c>
      <c r="AB631" s="15">
        <v>18.236000000000001</v>
      </c>
      <c r="AC631" s="18">
        <f t="shared" si="94"/>
        <v>2.1106481481481483E-4</v>
      </c>
      <c r="AD631" s="18">
        <f t="shared" si="95"/>
        <v>109.41600000000001</v>
      </c>
      <c r="AE631" s="18">
        <f t="shared" si="97"/>
        <v>3816</v>
      </c>
      <c r="AF631" s="18">
        <f t="shared" si="99"/>
        <v>281514.97692631982</v>
      </c>
      <c r="AG631" s="18">
        <f t="shared" si="99"/>
        <v>2342152.7615162954</v>
      </c>
    </row>
    <row r="632" spans="6:33" x14ac:dyDescent="0.35">
      <c r="F632" s="15">
        <f t="shared" si="92"/>
        <v>10.14893698630137</v>
      </c>
      <c r="G632" s="15">
        <v>3704.3620000000001</v>
      </c>
      <c r="H632" s="15">
        <v>0.97140000000000004</v>
      </c>
      <c r="I632" s="15">
        <v>2.4802080626938543</v>
      </c>
      <c r="J632" s="15">
        <f t="shared" si="91"/>
        <v>0.32595396403509241</v>
      </c>
      <c r="K632" s="15">
        <v>74.366</v>
      </c>
      <c r="L632" s="15">
        <v>73.120999999999995</v>
      </c>
      <c r="M632" s="15">
        <v>73.88</v>
      </c>
      <c r="N632" s="15">
        <v>69.510999999999996</v>
      </c>
      <c r="O632" s="15">
        <v>69.655000000000001</v>
      </c>
      <c r="P632" s="15">
        <v>71.662000000000006</v>
      </c>
      <c r="Q632" s="15">
        <v>69.721999999999994</v>
      </c>
      <c r="R632" s="15">
        <v>70.718000000000004</v>
      </c>
      <c r="S632" s="15">
        <f t="shared" si="93"/>
        <v>5.7180000000000035</v>
      </c>
      <c r="T632" s="15">
        <v>79.5</v>
      </c>
      <c r="U632" s="15">
        <v>79.5</v>
      </c>
      <c r="V632" s="15">
        <v>79.5</v>
      </c>
      <c r="W632" s="15">
        <v>79.5</v>
      </c>
      <c r="X632" s="15">
        <v>79.5</v>
      </c>
      <c r="Y632" s="15">
        <v>79.5</v>
      </c>
      <c r="Z632" s="15">
        <v>79.5</v>
      </c>
      <c r="AA632" s="15">
        <v>79.5</v>
      </c>
      <c r="AB632" s="15">
        <v>18.207999999999998</v>
      </c>
      <c r="AC632" s="18">
        <f t="shared" si="94"/>
        <v>2.1074074074074072E-4</v>
      </c>
      <c r="AD632" s="18">
        <f t="shared" si="95"/>
        <v>109.24799999999999</v>
      </c>
      <c r="AE632" s="18">
        <f t="shared" si="97"/>
        <v>3816</v>
      </c>
      <c r="AF632" s="18">
        <f t="shared" ref="AF632:AG647" si="100">+AF631+AD632</f>
        <v>281624.22492631985</v>
      </c>
      <c r="AG632" s="18">
        <f t="shared" si="100"/>
        <v>2345968.7615162954</v>
      </c>
    </row>
    <row r="633" spans="6:33" x14ac:dyDescent="0.35">
      <c r="F633" s="15">
        <f t="shared" si="92"/>
        <v>10.165375342465754</v>
      </c>
      <c r="G633" s="15">
        <v>3710.3620000000001</v>
      </c>
      <c r="H633" s="15">
        <v>0.97140000000000004</v>
      </c>
      <c r="I633" s="15">
        <v>2.4842252857341953</v>
      </c>
      <c r="J633" s="15">
        <f t="shared" si="91"/>
        <v>0.326080207090648</v>
      </c>
      <c r="K633" s="15">
        <v>74.358000000000004</v>
      </c>
      <c r="L633" s="15">
        <v>73.114999999999995</v>
      </c>
      <c r="M633" s="15">
        <v>73.872</v>
      </c>
      <c r="N633" s="15">
        <v>69.507000000000005</v>
      </c>
      <c r="O633" s="15">
        <v>69.650999999999996</v>
      </c>
      <c r="P633" s="15">
        <v>71.656000000000006</v>
      </c>
      <c r="Q633" s="15">
        <v>69.718000000000004</v>
      </c>
      <c r="R633" s="15">
        <v>70.712999999999994</v>
      </c>
      <c r="S633" s="15">
        <f t="shared" si="93"/>
        <v>5.7129999999999939</v>
      </c>
      <c r="T633" s="15">
        <v>79.5</v>
      </c>
      <c r="U633" s="15">
        <v>79.5</v>
      </c>
      <c r="V633" s="15">
        <v>79.5</v>
      </c>
      <c r="W633" s="15">
        <v>79.5</v>
      </c>
      <c r="X633" s="15">
        <v>79.5</v>
      </c>
      <c r="Y633" s="15">
        <v>79.5</v>
      </c>
      <c r="Z633" s="15">
        <v>79.5</v>
      </c>
      <c r="AA633" s="15">
        <v>79.5</v>
      </c>
      <c r="AB633" s="15">
        <v>18.178999999999998</v>
      </c>
      <c r="AC633" s="18">
        <f t="shared" si="94"/>
        <v>2.1040509259259257E-4</v>
      </c>
      <c r="AD633" s="18">
        <f t="shared" si="95"/>
        <v>109.074</v>
      </c>
      <c r="AE633" s="18">
        <f t="shared" si="97"/>
        <v>3816</v>
      </c>
      <c r="AF633" s="18">
        <f t="shared" si="100"/>
        <v>281733.29892631987</v>
      </c>
      <c r="AG633" s="18">
        <f t="shared" si="100"/>
        <v>2349784.7615162954</v>
      </c>
    </row>
    <row r="634" spans="6:33" x14ac:dyDescent="0.35">
      <c r="F634" s="15">
        <f t="shared" si="92"/>
        <v>10.181813698630137</v>
      </c>
      <c r="G634" s="15">
        <v>3716.3620000000001</v>
      </c>
      <c r="H634" s="15">
        <v>0.97150000000000003</v>
      </c>
      <c r="I634" s="15">
        <v>2.4882425087745359</v>
      </c>
      <c r="J634" s="15">
        <f t="shared" si="91"/>
        <v>0.32620625570175915</v>
      </c>
      <c r="K634" s="15">
        <v>74.349000000000004</v>
      </c>
      <c r="L634" s="15">
        <v>73.108000000000004</v>
      </c>
      <c r="M634" s="15">
        <v>73.864000000000004</v>
      </c>
      <c r="N634" s="15">
        <v>69.501999999999995</v>
      </c>
      <c r="O634" s="15">
        <v>69.647000000000006</v>
      </c>
      <c r="P634" s="15">
        <v>71.650000000000006</v>
      </c>
      <c r="Q634" s="15">
        <v>69.713999999999999</v>
      </c>
      <c r="R634" s="15">
        <v>70.707999999999998</v>
      </c>
      <c r="S634" s="15">
        <f t="shared" si="93"/>
        <v>5.7079999999999984</v>
      </c>
      <c r="T634" s="15">
        <v>79.5</v>
      </c>
      <c r="U634" s="15">
        <v>79.5</v>
      </c>
      <c r="V634" s="15">
        <v>79.5</v>
      </c>
      <c r="W634" s="15">
        <v>79.5</v>
      </c>
      <c r="X634" s="15">
        <v>79.5</v>
      </c>
      <c r="Y634" s="15">
        <v>79.5</v>
      </c>
      <c r="Z634" s="15">
        <v>79.5</v>
      </c>
      <c r="AA634" s="15">
        <v>79.5</v>
      </c>
      <c r="AB634" s="15">
        <v>18.151</v>
      </c>
      <c r="AC634" s="18">
        <f t="shared" si="94"/>
        <v>2.1008101851851852E-4</v>
      </c>
      <c r="AD634" s="18">
        <f t="shared" si="95"/>
        <v>108.90599999999999</v>
      </c>
      <c r="AE634" s="18">
        <f t="shared" si="97"/>
        <v>3816</v>
      </c>
      <c r="AF634" s="18">
        <f t="shared" si="100"/>
        <v>281842.20492631989</v>
      </c>
      <c r="AG634" s="18">
        <f t="shared" si="100"/>
        <v>2353600.7615162954</v>
      </c>
    </row>
    <row r="635" spans="6:33" x14ac:dyDescent="0.35">
      <c r="F635" s="15">
        <f t="shared" si="92"/>
        <v>10.198252054794521</v>
      </c>
      <c r="G635" s="15">
        <v>3722.3620000000001</v>
      </c>
      <c r="H635" s="15">
        <v>0.97150000000000003</v>
      </c>
      <c r="I635" s="15">
        <v>2.4922597318148769</v>
      </c>
      <c r="J635" s="15">
        <f t="shared" si="91"/>
        <v>0.32633210292398135</v>
      </c>
      <c r="K635" s="15">
        <v>74.340999999999994</v>
      </c>
      <c r="L635" s="15">
        <v>73.102000000000004</v>
      </c>
      <c r="M635" s="15">
        <v>73.855999999999995</v>
      </c>
      <c r="N635" s="15">
        <v>69.498000000000005</v>
      </c>
      <c r="O635" s="15">
        <v>69.641999999999996</v>
      </c>
      <c r="P635" s="15">
        <v>71.644000000000005</v>
      </c>
      <c r="Q635" s="15">
        <v>69.710999999999999</v>
      </c>
      <c r="R635" s="15">
        <v>70.703000000000003</v>
      </c>
      <c r="S635" s="15">
        <f t="shared" si="93"/>
        <v>5.703000000000003</v>
      </c>
      <c r="T635" s="15">
        <v>79.5</v>
      </c>
      <c r="U635" s="15">
        <v>79.5</v>
      </c>
      <c r="V635" s="15">
        <v>79.5</v>
      </c>
      <c r="W635" s="15">
        <v>79.5</v>
      </c>
      <c r="X635" s="15">
        <v>79.5</v>
      </c>
      <c r="Y635" s="15">
        <v>79.5</v>
      </c>
      <c r="Z635" s="15">
        <v>79.5</v>
      </c>
      <c r="AA635" s="15">
        <v>79.5</v>
      </c>
      <c r="AB635" s="15">
        <v>18.122</v>
      </c>
      <c r="AC635" s="18">
        <f t="shared" si="94"/>
        <v>2.0974537037037036E-4</v>
      </c>
      <c r="AD635" s="18">
        <f t="shared" si="95"/>
        <v>108.732</v>
      </c>
      <c r="AE635" s="18">
        <f t="shared" si="97"/>
        <v>3816</v>
      </c>
      <c r="AF635" s="18">
        <f t="shared" si="100"/>
        <v>281950.9369263199</v>
      </c>
      <c r="AG635" s="18">
        <f t="shared" si="100"/>
        <v>2357416.7615162954</v>
      </c>
    </row>
    <row r="636" spans="6:33" x14ac:dyDescent="0.35">
      <c r="F636" s="15">
        <f t="shared" si="92"/>
        <v>10.214690410958905</v>
      </c>
      <c r="G636" s="15">
        <v>3728.3620000000001</v>
      </c>
      <c r="H636" s="15">
        <v>0.97160000000000002</v>
      </c>
      <c r="I636" s="15">
        <v>2.4962769548552179</v>
      </c>
      <c r="J636" s="15">
        <f t="shared" si="91"/>
        <v>0.32645775570175917</v>
      </c>
      <c r="K636" s="15">
        <v>74.332999999999998</v>
      </c>
      <c r="L636" s="15">
        <v>73.094999999999999</v>
      </c>
      <c r="M636" s="15">
        <v>73.847999999999999</v>
      </c>
      <c r="N636" s="15">
        <v>69.492999999999995</v>
      </c>
      <c r="O636" s="15">
        <v>69.638000000000005</v>
      </c>
      <c r="P636" s="15">
        <v>71.638999999999996</v>
      </c>
      <c r="Q636" s="15">
        <v>69.706999999999994</v>
      </c>
      <c r="R636" s="15">
        <v>70.697999999999993</v>
      </c>
      <c r="S636" s="15">
        <f t="shared" si="93"/>
        <v>5.6979999999999933</v>
      </c>
      <c r="T636" s="15">
        <v>79.5</v>
      </c>
      <c r="U636" s="15">
        <v>79.5</v>
      </c>
      <c r="V636" s="15">
        <v>79.5</v>
      </c>
      <c r="W636" s="15">
        <v>79.5</v>
      </c>
      <c r="X636" s="15">
        <v>79.5</v>
      </c>
      <c r="Y636" s="15">
        <v>79.5</v>
      </c>
      <c r="Z636" s="15">
        <v>79.5</v>
      </c>
      <c r="AA636" s="15">
        <v>79.5</v>
      </c>
      <c r="AB636" s="15">
        <v>18.094000000000001</v>
      </c>
      <c r="AC636" s="18">
        <f t="shared" si="94"/>
        <v>2.0942129629629631E-4</v>
      </c>
      <c r="AD636" s="18">
        <f t="shared" si="95"/>
        <v>108.56400000000001</v>
      </c>
      <c r="AE636" s="18">
        <f t="shared" si="97"/>
        <v>3816</v>
      </c>
      <c r="AF636" s="18">
        <f t="shared" si="100"/>
        <v>282059.50092631992</v>
      </c>
      <c r="AG636" s="18">
        <f t="shared" si="100"/>
        <v>2361232.7615162954</v>
      </c>
    </row>
    <row r="637" spans="6:33" x14ac:dyDescent="0.35">
      <c r="F637" s="15">
        <f t="shared" si="92"/>
        <v>10.231128767123288</v>
      </c>
      <c r="G637" s="15">
        <v>3734.3620000000001</v>
      </c>
      <c r="H637" s="15">
        <v>0.97160000000000002</v>
      </c>
      <c r="I637" s="15">
        <v>2.5002941778955585</v>
      </c>
      <c r="J637" s="15">
        <f t="shared" si="91"/>
        <v>0.3265832140350925</v>
      </c>
      <c r="K637" s="15">
        <v>74.323999999999998</v>
      </c>
      <c r="L637" s="15">
        <v>73.087999999999994</v>
      </c>
      <c r="M637" s="15">
        <v>73.840999999999994</v>
      </c>
      <c r="N637" s="15">
        <v>69.489000000000004</v>
      </c>
      <c r="O637" s="15">
        <v>69.634</v>
      </c>
      <c r="P637" s="15">
        <v>71.632999999999996</v>
      </c>
      <c r="Q637" s="15">
        <v>69.703000000000003</v>
      </c>
      <c r="R637" s="15">
        <v>70.694000000000003</v>
      </c>
      <c r="S637" s="15">
        <f t="shared" si="93"/>
        <v>5.6940000000000026</v>
      </c>
      <c r="T637" s="15">
        <v>79.5</v>
      </c>
      <c r="U637" s="15">
        <v>79.5</v>
      </c>
      <c r="V637" s="15">
        <v>79.5</v>
      </c>
      <c r="W637" s="15">
        <v>79.5</v>
      </c>
      <c r="X637" s="15">
        <v>79.5</v>
      </c>
      <c r="Y637" s="15">
        <v>79.5</v>
      </c>
      <c r="Z637" s="15">
        <v>79.5</v>
      </c>
      <c r="AA637" s="15">
        <v>79.5</v>
      </c>
      <c r="AB637" s="15">
        <v>18.065999999999999</v>
      </c>
      <c r="AC637" s="18">
        <f t="shared" si="94"/>
        <v>2.090972222222222E-4</v>
      </c>
      <c r="AD637" s="18">
        <f t="shared" si="95"/>
        <v>108.39599999999999</v>
      </c>
      <c r="AE637" s="18">
        <f t="shared" si="97"/>
        <v>3816</v>
      </c>
      <c r="AF637" s="18">
        <f t="shared" si="100"/>
        <v>282167.89692631993</v>
      </c>
      <c r="AG637" s="18">
        <f t="shared" si="100"/>
        <v>2365048.7615162954</v>
      </c>
    </row>
    <row r="638" spans="6:33" x14ac:dyDescent="0.35">
      <c r="F638" s="15">
        <f t="shared" si="92"/>
        <v>10.247567123287672</v>
      </c>
      <c r="G638" s="15">
        <v>3740.3620000000001</v>
      </c>
      <c r="H638" s="15">
        <v>0.97160000000000002</v>
      </c>
      <c r="I638" s="15">
        <v>2.5043114009358995</v>
      </c>
      <c r="J638" s="15">
        <f t="shared" si="91"/>
        <v>0.32670847792398139</v>
      </c>
      <c r="K638" s="15">
        <v>74.316000000000003</v>
      </c>
      <c r="L638" s="15">
        <v>73.081999999999994</v>
      </c>
      <c r="M638" s="15">
        <v>73.832999999999998</v>
      </c>
      <c r="N638" s="15">
        <v>69.483999999999995</v>
      </c>
      <c r="O638" s="15">
        <v>69.63</v>
      </c>
      <c r="P638" s="15">
        <v>71.626999999999995</v>
      </c>
      <c r="Q638" s="15">
        <v>69.698999999999998</v>
      </c>
      <c r="R638" s="15">
        <v>70.688999999999993</v>
      </c>
      <c r="S638" s="15">
        <f t="shared" si="93"/>
        <v>5.688999999999993</v>
      </c>
      <c r="T638" s="15">
        <v>79.5</v>
      </c>
      <c r="U638" s="15">
        <v>79.5</v>
      </c>
      <c r="V638" s="15">
        <v>79.5</v>
      </c>
      <c r="W638" s="15">
        <v>79.5</v>
      </c>
      <c r="X638" s="15">
        <v>79.5</v>
      </c>
      <c r="Y638" s="15">
        <v>79.5</v>
      </c>
      <c r="Z638" s="15">
        <v>79.5</v>
      </c>
      <c r="AA638" s="15">
        <v>79.5</v>
      </c>
      <c r="AB638" s="15">
        <v>18.038</v>
      </c>
      <c r="AC638" s="18">
        <f t="shared" si="94"/>
        <v>2.0877314814814814E-4</v>
      </c>
      <c r="AD638" s="18">
        <f t="shared" si="95"/>
        <v>108.22799999999999</v>
      </c>
      <c r="AE638" s="18">
        <f t="shared" si="97"/>
        <v>3816</v>
      </c>
      <c r="AF638" s="18">
        <f t="shared" si="100"/>
        <v>282276.12492631993</v>
      </c>
      <c r="AG638" s="18">
        <f t="shared" si="100"/>
        <v>2368864.7615162954</v>
      </c>
    </row>
    <row r="639" spans="6:33" x14ac:dyDescent="0.35">
      <c r="F639" s="15">
        <f t="shared" si="92"/>
        <v>10.264005479452056</v>
      </c>
      <c r="G639" s="15">
        <v>3746.3620000000001</v>
      </c>
      <c r="H639" s="15">
        <v>0.97170000000000001</v>
      </c>
      <c r="I639" s="15">
        <v>2.5083286239762401</v>
      </c>
      <c r="J639" s="15">
        <f t="shared" si="91"/>
        <v>0.32683354736842585</v>
      </c>
      <c r="K639" s="15">
        <v>74.308000000000007</v>
      </c>
      <c r="L639" s="15">
        <v>73.075999999999993</v>
      </c>
      <c r="M639" s="15">
        <v>73.825000000000003</v>
      </c>
      <c r="N639" s="15">
        <v>69.48</v>
      </c>
      <c r="O639" s="15">
        <v>69.626000000000005</v>
      </c>
      <c r="P639" s="15">
        <v>71.620999999999995</v>
      </c>
      <c r="Q639" s="15">
        <v>69.694999999999993</v>
      </c>
      <c r="R639" s="15">
        <v>70.683999999999997</v>
      </c>
      <c r="S639" s="15">
        <f t="shared" si="93"/>
        <v>5.6839999999999975</v>
      </c>
      <c r="T639" s="15">
        <v>79.5</v>
      </c>
      <c r="U639" s="15">
        <v>79.5</v>
      </c>
      <c r="V639" s="15">
        <v>79.5</v>
      </c>
      <c r="W639" s="15">
        <v>79.5</v>
      </c>
      <c r="X639" s="15">
        <v>79.5</v>
      </c>
      <c r="Y639" s="15">
        <v>79.5</v>
      </c>
      <c r="Z639" s="15">
        <v>79.5</v>
      </c>
      <c r="AA639" s="15">
        <v>79.5</v>
      </c>
      <c r="AB639" s="15">
        <v>18.010000000000002</v>
      </c>
      <c r="AC639" s="18">
        <f t="shared" si="94"/>
        <v>2.0844907407407409E-4</v>
      </c>
      <c r="AD639" s="18">
        <f t="shared" si="95"/>
        <v>108.06</v>
      </c>
      <c r="AE639" s="18">
        <f t="shared" si="97"/>
        <v>3816</v>
      </c>
      <c r="AF639" s="18">
        <f t="shared" si="100"/>
        <v>282384.18492631993</v>
      </c>
      <c r="AG639" s="18">
        <f t="shared" si="100"/>
        <v>2372680.7615162954</v>
      </c>
    </row>
    <row r="640" spans="6:33" x14ac:dyDescent="0.35">
      <c r="F640" s="15">
        <f t="shared" si="92"/>
        <v>10.280443835616438</v>
      </c>
      <c r="G640" s="15">
        <v>3752.3620000000001</v>
      </c>
      <c r="H640" s="15">
        <v>0.97170000000000001</v>
      </c>
      <c r="I640" s="15">
        <v>2.5123458470165807</v>
      </c>
      <c r="J640" s="15">
        <f t="shared" si="91"/>
        <v>0.32695842236842582</v>
      </c>
      <c r="K640" s="15">
        <v>74.298000000000002</v>
      </c>
      <c r="L640" s="15">
        <v>73.069000000000003</v>
      </c>
      <c r="M640" s="15">
        <v>73.816999999999993</v>
      </c>
      <c r="N640" s="15">
        <v>69.474999999999994</v>
      </c>
      <c r="O640" s="15">
        <v>69.622</v>
      </c>
      <c r="P640" s="15">
        <v>71.614999999999995</v>
      </c>
      <c r="Q640" s="15">
        <v>69.691999999999993</v>
      </c>
      <c r="R640" s="15">
        <v>70.679000000000002</v>
      </c>
      <c r="S640" s="15">
        <f t="shared" si="93"/>
        <v>5.679000000000002</v>
      </c>
      <c r="T640" s="15">
        <v>79.5</v>
      </c>
      <c r="U640" s="15">
        <v>79.5</v>
      </c>
      <c r="V640" s="15">
        <v>79.5</v>
      </c>
      <c r="W640" s="15">
        <v>79.5</v>
      </c>
      <c r="X640" s="15">
        <v>79.5</v>
      </c>
      <c r="Y640" s="15">
        <v>79.5</v>
      </c>
      <c r="Z640" s="15">
        <v>79.5</v>
      </c>
      <c r="AA640" s="15">
        <v>79.5</v>
      </c>
      <c r="AB640" s="15">
        <v>17.981999999999999</v>
      </c>
      <c r="AC640" s="18">
        <f t="shared" si="94"/>
        <v>2.08125E-4</v>
      </c>
      <c r="AD640" s="18">
        <f t="shared" si="95"/>
        <v>107.89200000000001</v>
      </c>
      <c r="AE640" s="18">
        <f t="shared" si="97"/>
        <v>3816</v>
      </c>
      <c r="AF640" s="18">
        <f t="shared" si="100"/>
        <v>282492.07692631992</v>
      </c>
      <c r="AG640" s="18">
        <f t="shared" si="100"/>
        <v>2376496.7615162954</v>
      </c>
    </row>
    <row r="641" spans="6:33" x14ac:dyDescent="0.35">
      <c r="F641" s="15">
        <f t="shared" si="92"/>
        <v>10.296882191780822</v>
      </c>
      <c r="G641" s="15">
        <v>3758.3620000000001</v>
      </c>
      <c r="H641" s="15">
        <v>0.9718</v>
      </c>
      <c r="I641" s="15">
        <v>2.5163630700569217</v>
      </c>
      <c r="J641" s="15">
        <f t="shared" si="91"/>
        <v>0.32708310292398135</v>
      </c>
      <c r="K641" s="15">
        <v>74.290999999999997</v>
      </c>
      <c r="L641" s="15">
        <v>73.063000000000002</v>
      </c>
      <c r="M641" s="15">
        <v>73.81</v>
      </c>
      <c r="N641" s="15">
        <v>69.471000000000004</v>
      </c>
      <c r="O641" s="15">
        <v>69.617000000000004</v>
      </c>
      <c r="P641" s="15">
        <v>71.608999999999995</v>
      </c>
      <c r="Q641" s="15">
        <v>69.686999999999998</v>
      </c>
      <c r="R641" s="15">
        <v>70.674000000000007</v>
      </c>
      <c r="S641" s="15">
        <f t="shared" si="93"/>
        <v>5.6740000000000066</v>
      </c>
      <c r="T641" s="15">
        <v>79.5</v>
      </c>
      <c r="U641" s="15">
        <v>79.5</v>
      </c>
      <c r="V641" s="15">
        <v>79.5</v>
      </c>
      <c r="W641" s="15">
        <v>79.5</v>
      </c>
      <c r="X641" s="15">
        <v>79.5</v>
      </c>
      <c r="Y641" s="15">
        <v>79.5</v>
      </c>
      <c r="Z641" s="15">
        <v>79.5</v>
      </c>
      <c r="AA641" s="15">
        <v>79.5</v>
      </c>
      <c r="AB641" s="15">
        <v>17.954000000000001</v>
      </c>
      <c r="AC641" s="18">
        <f t="shared" si="94"/>
        <v>2.0780092592592592E-4</v>
      </c>
      <c r="AD641" s="18">
        <f t="shared" si="95"/>
        <v>107.72399999999999</v>
      </c>
      <c r="AE641" s="18">
        <f t="shared" si="97"/>
        <v>3816</v>
      </c>
      <c r="AF641" s="18">
        <f t="shared" si="100"/>
        <v>282599.80092631991</v>
      </c>
      <c r="AG641" s="18">
        <f t="shared" si="100"/>
        <v>2380312.7615162954</v>
      </c>
    </row>
    <row r="642" spans="6:33" x14ac:dyDescent="0.35">
      <c r="F642" s="15">
        <f t="shared" si="92"/>
        <v>10.313320547945207</v>
      </c>
      <c r="G642" s="15">
        <v>3764.3620000000001</v>
      </c>
      <c r="H642" s="15">
        <v>0.9718</v>
      </c>
      <c r="I642" s="15">
        <v>2.5203802930972627</v>
      </c>
      <c r="J642" s="15">
        <f t="shared" si="91"/>
        <v>0.32720758903509245</v>
      </c>
      <c r="K642" s="15">
        <v>74.283000000000001</v>
      </c>
      <c r="L642" s="15">
        <v>73.055999999999997</v>
      </c>
      <c r="M642" s="15">
        <v>73.802000000000007</v>
      </c>
      <c r="N642" s="15">
        <v>69.466999999999999</v>
      </c>
      <c r="O642" s="15">
        <v>69.613</v>
      </c>
      <c r="P642" s="15">
        <v>71.602999999999994</v>
      </c>
      <c r="Q642" s="15">
        <v>69.683999999999997</v>
      </c>
      <c r="R642" s="15">
        <v>70.668999999999997</v>
      </c>
      <c r="S642" s="15">
        <f t="shared" si="93"/>
        <v>5.6689999999999969</v>
      </c>
      <c r="T642" s="15">
        <v>79.5</v>
      </c>
      <c r="U642" s="15">
        <v>79.5</v>
      </c>
      <c r="V642" s="15">
        <v>79.5</v>
      </c>
      <c r="W642" s="15">
        <v>79.5</v>
      </c>
      <c r="X642" s="15">
        <v>79.5</v>
      </c>
      <c r="Y642" s="15">
        <v>79.5</v>
      </c>
      <c r="Z642" s="15">
        <v>79.5</v>
      </c>
      <c r="AA642" s="15">
        <v>79.5</v>
      </c>
      <c r="AB642" s="15">
        <v>17.925999999999998</v>
      </c>
      <c r="AC642" s="18">
        <f t="shared" si="94"/>
        <v>2.0747685185185184E-4</v>
      </c>
      <c r="AD642" s="18">
        <f t="shared" si="95"/>
        <v>107.556</v>
      </c>
      <c r="AE642" s="18">
        <f t="shared" si="97"/>
        <v>3816</v>
      </c>
      <c r="AF642" s="18">
        <f t="shared" si="100"/>
        <v>282707.35692631989</v>
      </c>
      <c r="AG642" s="18">
        <f t="shared" si="100"/>
        <v>2384128.7615162954</v>
      </c>
    </row>
    <row r="643" spans="6:33" x14ac:dyDescent="0.35">
      <c r="F643" s="15">
        <f t="shared" si="92"/>
        <v>10.329758904109589</v>
      </c>
      <c r="G643" s="15">
        <v>3770.3620000000001</v>
      </c>
      <c r="H643" s="15">
        <v>0.97189999999999999</v>
      </c>
      <c r="I643" s="15">
        <v>2.5243975161376033</v>
      </c>
      <c r="J643" s="15">
        <f t="shared" si="91"/>
        <v>0.32733188764620352</v>
      </c>
      <c r="K643" s="15">
        <v>74.275000000000006</v>
      </c>
      <c r="L643" s="15">
        <v>73.05</v>
      </c>
      <c r="M643" s="15">
        <v>73.793999999999997</v>
      </c>
      <c r="N643" s="15">
        <v>69.462000000000003</v>
      </c>
      <c r="O643" s="15">
        <v>69.608999999999995</v>
      </c>
      <c r="P643" s="15">
        <v>71.596999999999994</v>
      </c>
      <c r="Q643" s="15">
        <v>69.680000000000007</v>
      </c>
      <c r="R643" s="15">
        <v>70.665000000000006</v>
      </c>
      <c r="S643" s="15">
        <f t="shared" si="93"/>
        <v>5.6650000000000063</v>
      </c>
      <c r="T643" s="15">
        <v>79.5</v>
      </c>
      <c r="U643" s="15">
        <v>79.5</v>
      </c>
      <c r="V643" s="15">
        <v>79.5</v>
      </c>
      <c r="W643" s="15">
        <v>79.5</v>
      </c>
      <c r="X643" s="15">
        <v>79.5</v>
      </c>
      <c r="Y643" s="15">
        <v>79.5</v>
      </c>
      <c r="Z643" s="15">
        <v>79.5</v>
      </c>
      <c r="AA643" s="15">
        <v>79.5</v>
      </c>
      <c r="AB643" s="15">
        <v>17.899000000000001</v>
      </c>
      <c r="AC643" s="18">
        <f t="shared" si="94"/>
        <v>2.0716435185185185E-4</v>
      </c>
      <c r="AD643" s="18">
        <f t="shared" si="95"/>
        <v>107.39400000000001</v>
      </c>
      <c r="AE643" s="18">
        <f t="shared" si="97"/>
        <v>3816</v>
      </c>
      <c r="AF643" s="18">
        <f t="shared" si="100"/>
        <v>282814.75092631986</v>
      </c>
      <c r="AG643" s="18">
        <f t="shared" si="100"/>
        <v>2387944.7615162954</v>
      </c>
    </row>
    <row r="644" spans="6:33" x14ac:dyDescent="0.35">
      <c r="F644" s="15">
        <f t="shared" si="92"/>
        <v>10.346197260273973</v>
      </c>
      <c r="G644" s="15">
        <v>3776.3620000000001</v>
      </c>
      <c r="H644" s="15">
        <v>0.97189999999999999</v>
      </c>
      <c r="I644" s="15">
        <v>2.5284147391779443</v>
      </c>
      <c r="J644" s="15">
        <f t="shared" si="91"/>
        <v>0.32745599181287022</v>
      </c>
      <c r="K644" s="15">
        <v>74.265000000000001</v>
      </c>
      <c r="L644" s="15">
        <v>73.043000000000006</v>
      </c>
      <c r="M644" s="15">
        <v>73.786000000000001</v>
      </c>
      <c r="N644" s="15">
        <v>69.457999999999998</v>
      </c>
      <c r="O644" s="15">
        <v>69.605000000000004</v>
      </c>
      <c r="P644" s="15">
        <v>71.591999999999999</v>
      </c>
      <c r="Q644" s="15">
        <v>69.676000000000002</v>
      </c>
      <c r="R644" s="15">
        <v>70.66</v>
      </c>
      <c r="S644" s="15">
        <f t="shared" si="93"/>
        <v>5.6599999999999966</v>
      </c>
      <c r="T644" s="15">
        <v>79.5</v>
      </c>
      <c r="U644" s="15">
        <v>79.5</v>
      </c>
      <c r="V644" s="15">
        <v>79.5</v>
      </c>
      <c r="W644" s="15">
        <v>79.5</v>
      </c>
      <c r="X644" s="15">
        <v>79.5</v>
      </c>
      <c r="Y644" s="15">
        <v>79.5</v>
      </c>
      <c r="Z644" s="15">
        <v>79.5</v>
      </c>
      <c r="AA644" s="15">
        <v>79.5</v>
      </c>
      <c r="AB644" s="15">
        <v>17.870999999999999</v>
      </c>
      <c r="AC644" s="18">
        <f t="shared" si="94"/>
        <v>2.0684027777777777E-4</v>
      </c>
      <c r="AD644" s="18">
        <f t="shared" si="95"/>
        <v>107.22599999999998</v>
      </c>
      <c r="AE644" s="18">
        <f t="shared" si="97"/>
        <v>3816</v>
      </c>
      <c r="AF644" s="18">
        <f t="shared" si="100"/>
        <v>282921.97692631988</v>
      </c>
      <c r="AG644" s="18">
        <f t="shared" si="100"/>
        <v>2391760.7615162954</v>
      </c>
    </row>
    <row r="645" spans="6:33" x14ac:dyDescent="0.35">
      <c r="F645" s="15">
        <f t="shared" si="92"/>
        <v>10.362635616438356</v>
      </c>
      <c r="G645" s="15">
        <v>3782.3620000000001</v>
      </c>
      <c r="H645" s="15">
        <v>0.97189999999999999</v>
      </c>
      <c r="I645" s="15">
        <v>2.5324319622182849</v>
      </c>
      <c r="J645" s="15">
        <f t="shared" ref="J645:J708" si="101">AF645/OIP</f>
        <v>0.32757990153509248</v>
      </c>
      <c r="K645" s="15">
        <v>74.259</v>
      </c>
      <c r="L645" s="15">
        <v>73.037000000000006</v>
      </c>
      <c r="M645" s="15">
        <v>73.778999999999996</v>
      </c>
      <c r="N645" s="15">
        <v>69.453999999999994</v>
      </c>
      <c r="O645" s="15">
        <v>69.600999999999999</v>
      </c>
      <c r="P645" s="15">
        <v>71.585999999999999</v>
      </c>
      <c r="Q645" s="15">
        <v>69.671999999999997</v>
      </c>
      <c r="R645" s="15">
        <v>70.655000000000001</v>
      </c>
      <c r="S645" s="15">
        <f t="shared" si="93"/>
        <v>5.6550000000000011</v>
      </c>
      <c r="T645" s="15">
        <v>79.5</v>
      </c>
      <c r="U645" s="15">
        <v>79.5</v>
      </c>
      <c r="V645" s="15">
        <v>79.5</v>
      </c>
      <c r="W645" s="15">
        <v>79.5</v>
      </c>
      <c r="X645" s="15">
        <v>79.5</v>
      </c>
      <c r="Y645" s="15">
        <v>79.5</v>
      </c>
      <c r="Z645" s="15">
        <v>79.5</v>
      </c>
      <c r="AA645" s="15">
        <v>79.5</v>
      </c>
      <c r="AB645" s="15">
        <v>17.843</v>
      </c>
      <c r="AC645" s="18">
        <f t="shared" si="94"/>
        <v>2.0651620370370371E-4</v>
      </c>
      <c r="AD645" s="18">
        <f t="shared" si="95"/>
        <v>107.05799999999999</v>
      </c>
      <c r="AE645" s="18">
        <f t="shared" si="97"/>
        <v>3816</v>
      </c>
      <c r="AF645" s="18">
        <f t="shared" si="100"/>
        <v>283029.0349263199</v>
      </c>
      <c r="AG645" s="18">
        <f t="shared" si="100"/>
        <v>2395576.7615162954</v>
      </c>
    </row>
    <row r="646" spans="6:33" x14ac:dyDescent="0.35">
      <c r="F646" s="15">
        <f t="shared" ref="F646:F709" si="102">G646/365</f>
        <v>10.37907397260274</v>
      </c>
      <c r="G646" s="15">
        <v>3788.3620000000001</v>
      </c>
      <c r="H646" s="15">
        <v>0.97199999999999998</v>
      </c>
      <c r="I646" s="15">
        <v>2.5364491852586259</v>
      </c>
      <c r="J646" s="15">
        <f t="shared" si="101"/>
        <v>0.32770362375731471</v>
      </c>
      <c r="K646" s="15">
        <v>74.25</v>
      </c>
      <c r="L646" s="15">
        <v>73.031000000000006</v>
      </c>
      <c r="M646" s="15">
        <v>73.772000000000006</v>
      </c>
      <c r="N646" s="15">
        <v>69.448999999999998</v>
      </c>
      <c r="O646" s="15">
        <v>69.596999999999994</v>
      </c>
      <c r="P646" s="15">
        <v>71.58</v>
      </c>
      <c r="Q646" s="15">
        <v>69.668999999999997</v>
      </c>
      <c r="R646" s="15">
        <v>70.650000000000006</v>
      </c>
      <c r="S646" s="15">
        <f t="shared" ref="S646:S709" si="103">R646-65</f>
        <v>5.6500000000000057</v>
      </c>
      <c r="T646" s="15">
        <v>79.5</v>
      </c>
      <c r="U646" s="15">
        <v>79.5</v>
      </c>
      <c r="V646" s="15">
        <v>79.5</v>
      </c>
      <c r="W646" s="15">
        <v>79.5</v>
      </c>
      <c r="X646" s="15">
        <v>79.5</v>
      </c>
      <c r="Y646" s="15">
        <v>79.5</v>
      </c>
      <c r="Z646" s="15">
        <v>79.5</v>
      </c>
      <c r="AA646" s="15">
        <v>79.5</v>
      </c>
      <c r="AB646" s="15">
        <v>17.815999999999999</v>
      </c>
      <c r="AC646" s="18">
        <f t="shared" si="94"/>
        <v>2.062037037037037E-4</v>
      </c>
      <c r="AD646" s="18">
        <f t="shared" si="95"/>
        <v>106.896</v>
      </c>
      <c r="AE646" s="18">
        <f t="shared" si="97"/>
        <v>3816</v>
      </c>
      <c r="AF646" s="18">
        <f t="shared" si="100"/>
        <v>283135.93092631991</v>
      </c>
      <c r="AG646" s="18">
        <f t="shared" si="100"/>
        <v>2399392.7615162954</v>
      </c>
    </row>
    <row r="647" spans="6:33" x14ac:dyDescent="0.35">
      <c r="F647" s="15">
        <f t="shared" si="102"/>
        <v>10.395512328767124</v>
      </c>
      <c r="G647" s="15">
        <v>3794.3620000000001</v>
      </c>
      <c r="H647" s="15">
        <v>0.97199999999999998</v>
      </c>
      <c r="I647" s="15">
        <v>2.540466408298967</v>
      </c>
      <c r="J647" s="15">
        <f t="shared" si="101"/>
        <v>0.32782715847953692</v>
      </c>
      <c r="K647" s="15">
        <v>74.241</v>
      </c>
      <c r="L647" s="15">
        <v>73.024000000000001</v>
      </c>
      <c r="M647" s="15">
        <v>73.763999999999996</v>
      </c>
      <c r="N647" s="15">
        <v>69.444999999999993</v>
      </c>
      <c r="O647" s="15">
        <v>69.593000000000004</v>
      </c>
      <c r="P647" s="15">
        <v>71.573999999999998</v>
      </c>
      <c r="Q647" s="15">
        <v>69.665000000000006</v>
      </c>
      <c r="R647" s="15">
        <v>70.646000000000001</v>
      </c>
      <c r="S647" s="15">
        <f t="shared" si="103"/>
        <v>5.6460000000000008</v>
      </c>
      <c r="T647" s="15">
        <v>79.5</v>
      </c>
      <c r="U647" s="15">
        <v>79.5</v>
      </c>
      <c r="V647" s="15">
        <v>79.5</v>
      </c>
      <c r="W647" s="15">
        <v>79.5</v>
      </c>
      <c r="X647" s="15">
        <v>79.5</v>
      </c>
      <c r="Y647" s="15">
        <v>79.5</v>
      </c>
      <c r="Z647" s="15">
        <v>79.5</v>
      </c>
      <c r="AA647" s="15">
        <v>79.5</v>
      </c>
      <c r="AB647" s="15">
        <v>17.789000000000001</v>
      </c>
      <c r="AC647" s="18">
        <f t="shared" ref="AC647:AC710" si="104">+AB647/86400</f>
        <v>2.0589120370370371E-4</v>
      </c>
      <c r="AD647" s="18">
        <f t="shared" ref="AD647:AD710" si="105">AC647*(G647-G646)*86400</f>
        <v>106.73400000000001</v>
      </c>
      <c r="AE647" s="18">
        <f t="shared" si="97"/>
        <v>3816</v>
      </c>
      <c r="AF647" s="18">
        <f t="shared" si="100"/>
        <v>283242.66492631991</v>
      </c>
      <c r="AG647" s="18">
        <f t="shared" si="100"/>
        <v>2403208.7615162954</v>
      </c>
    </row>
    <row r="648" spans="6:33" x14ac:dyDescent="0.35">
      <c r="F648" s="15">
        <f t="shared" si="102"/>
        <v>10.411950684931506</v>
      </c>
      <c r="G648" s="15">
        <v>3800.3620000000001</v>
      </c>
      <c r="H648" s="15">
        <v>0.97209999999999996</v>
      </c>
      <c r="I648" s="15">
        <v>2.5444836313393075</v>
      </c>
      <c r="J648" s="15">
        <f t="shared" si="101"/>
        <v>0.32795049875731469</v>
      </c>
      <c r="K648" s="15">
        <v>74.233999999999995</v>
      </c>
      <c r="L648" s="15">
        <v>73.018000000000001</v>
      </c>
      <c r="M648" s="15">
        <v>73.756</v>
      </c>
      <c r="N648" s="15">
        <v>69.441000000000003</v>
      </c>
      <c r="O648" s="15">
        <v>69.588999999999999</v>
      </c>
      <c r="P648" s="15">
        <v>71.569000000000003</v>
      </c>
      <c r="Q648" s="15">
        <v>69.661000000000001</v>
      </c>
      <c r="R648" s="15">
        <v>70.641000000000005</v>
      </c>
      <c r="S648" s="15">
        <f t="shared" si="103"/>
        <v>5.6410000000000053</v>
      </c>
      <c r="T648" s="15">
        <v>79.5</v>
      </c>
      <c r="U648" s="15">
        <v>79.5</v>
      </c>
      <c r="V648" s="15">
        <v>79.5</v>
      </c>
      <c r="W648" s="15">
        <v>79.5</v>
      </c>
      <c r="X648" s="15">
        <v>79.5</v>
      </c>
      <c r="Y648" s="15">
        <v>79.5</v>
      </c>
      <c r="Z648" s="15">
        <v>79.5</v>
      </c>
      <c r="AA648" s="15">
        <v>79.5</v>
      </c>
      <c r="AB648" s="15">
        <v>17.760999999999999</v>
      </c>
      <c r="AC648" s="18">
        <f t="shared" si="104"/>
        <v>2.0556712962962963E-4</v>
      </c>
      <c r="AD648" s="18">
        <f t="shared" si="105"/>
        <v>106.56599999999999</v>
      </c>
      <c r="AE648" s="18">
        <f t="shared" si="97"/>
        <v>3816</v>
      </c>
      <c r="AF648" s="18">
        <f t="shared" ref="AF648:AG663" si="106">+AF647+AD648</f>
        <v>283349.2309263199</v>
      </c>
      <c r="AG648" s="18">
        <f t="shared" si="106"/>
        <v>2407024.7615162954</v>
      </c>
    </row>
    <row r="649" spans="6:33" x14ac:dyDescent="0.35">
      <c r="F649" s="15">
        <f t="shared" si="102"/>
        <v>10.42838904109589</v>
      </c>
      <c r="G649" s="15">
        <v>3806.3620000000001</v>
      </c>
      <c r="H649" s="15">
        <v>0.97209999999999996</v>
      </c>
      <c r="I649" s="15">
        <v>2.5485008543796486</v>
      </c>
      <c r="J649" s="15">
        <f t="shared" si="101"/>
        <v>0.32807365153509244</v>
      </c>
      <c r="K649" s="15">
        <v>74.225999999999999</v>
      </c>
      <c r="L649" s="15">
        <v>73.012</v>
      </c>
      <c r="M649" s="15">
        <v>73.748999999999995</v>
      </c>
      <c r="N649" s="15">
        <v>69.436000000000007</v>
      </c>
      <c r="O649" s="15">
        <v>69.584999999999994</v>
      </c>
      <c r="P649" s="15">
        <v>71.563000000000002</v>
      </c>
      <c r="Q649" s="15">
        <v>69.656999999999996</v>
      </c>
      <c r="R649" s="15">
        <v>70.635999999999996</v>
      </c>
      <c r="S649" s="15">
        <f t="shared" si="103"/>
        <v>5.6359999999999957</v>
      </c>
      <c r="T649" s="15">
        <v>79.5</v>
      </c>
      <c r="U649" s="15">
        <v>79.5</v>
      </c>
      <c r="V649" s="15">
        <v>79.5</v>
      </c>
      <c r="W649" s="15">
        <v>79.5</v>
      </c>
      <c r="X649" s="15">
        <v>79.5</v>
      </c>
      <c r="Y649" s="15">
        <v>79.5</v>
      </c>
      <c r="Z649" s="15">
        <v>79.5</v>
      </c>
      <c r="AA649" s="15">
        <v>79.5</v>
      </c>
      <c r="AB649" s="15">
        <v>17.734000000000002</v>
      </c>
      <c r="AC649" s="18">
        <f t="shared" si="104"/>
        <v>2.0525462962962964E-4</v>
      </c>
      <c r="AD649" s="18">
        <f t="shared" si="105"/>
        <v>106.404</v>
      </c>
      <c r="AE649" s="18">
        <f t="shared" si="97"/>
        <v>3816</v>
      </c>
      <c r="AF649" s="18">
        <f t="shared" si="106"/>
        <v>283455.63492631988</v>
      </c>
      <c r="AG649" s="18">
        <f t="shared" si="106"/>
        <v>2410840.7615162954</v>
      </c>
    </row>
    <row r="650" spans="6:33" x14ac:dyDescent="0.35">
      <c r="F650" s="15">
        <f t="shared" si="102"/>
        <v>10.444827397260275</v>
      </c>
      <c r="G650" s="15">
        <v>3812.3620000000001</v>
      </c>
      <c r="H650" s="15">
        <v>0.97219999999999995</v>
      </c>
      <c r="I650" s="15">
        <v>2.5525180774199896</v>
      </c>
      <c r="J650" s="15">
        <f t="shared" si="101"/>
        <v>0.32819661681287027</v>
      </c>
      <c r="K650" s="15">
        <v>74.218000000000004</v>
      </c>
      <c r="L650" s="15">
        <v>73.004999999999995</v>
      </c>
      <c r="M650" s="15">
        <v>73.741</v>
      </c>
      <c r="N650" s="15">
        <v>69.432000000000002</v>
      </c>
      <c r="O650" s="15">
        <v>69.581000000000003</v>
      </c>
      <c r="P650" s="15">
        <v>71.557000000000002</v>
      </c>
      <c r="Q650" s="15">
        <v>69.653999999999996</v>
      </c>
      <c r="R650" s="15">
        <v>70.632000000000005</v>
      </c>
      <c r="S650" s="15">
        <f t="shared" si="103"/>
        <v>5.632000000000005</v>
      </c>
      <c r="T650" s="15">
        <v>79.5</v>
      </c>
      <c r="U650" s="15">
        <v>79.5</v>
      </c>
      <c r="V650" s="15">
        <v>79.5</v>
      </c>
      <c r="W650" s="15">
        <v>79.5</v>
      </c>
      <c r="X650" s="15">
        <v>79.5</v>
      </c>
      <c r="Y650" s="15">
        <v>79.5</v>
      </c>
      <c r="Z650" s="15">
        <v>79.5</v>
      </c>
      <c r="AA650" s="15">
        <v>79.5</v>
      </c>
      <c r="AB650" s="15">
        <v>17.707000000000001</v>
      </c>
      <c r="AC650" s="18">
        <f t="shared" si="104"/>
        <v>2.0494212962962963E-4</v>
      </c>
      <c r="AD650" s="18">
        <f t="shared" si="105"/>
        <v>106.242</v>
      </c>
      <c r="AE650" s="18">
        <f t="shared" si="97"/>
        <v>3816</v>
      </c>
      <c r="AF650" s="18">
        <f t="shared" si="106"/>
        <v>283561.87692631991</v>
      </c>
      <c r="AG650" s="18">
        <f t="shared" si="106"/>
        <v>2414656.7615162954</v>
      </c>
    </row>
    <row r="651" spans="6:33" x14ac:dyDescent="0.35">
      <c r="F651" s="15">
        <f t="shared" si="102"/>
        <v>10.461265753424657</v>
      </c>
      <c r="G651" s="15">
        <v>3818.3620000000001</v>
      </c>
      <c r="H651" s="15">
        <v>0.97219999999999995</v>
      </c>
      <c r="I651" s="15">
        <v>2.5565353004603302</v>
      </c>
      <c r="J651" s="15">
        <f t="shared" si="101"/>
        <v>0.32831939459064807</v>
      </c>
      <c r="K651" s="15">
        <v>74.209000000000003</v>
      </c>
      <c r="L651" s="15">
        <v>72.998999999999995</v>
      </c>
      <c r="M651" s="15">
        <v>73.733999999999995</v>
      </c>
      <c r="N651" s="15">
        <v>69.427000000000007</v>
      </c>
      <c r="O651" s="15">
        <v>69.576999999999998</v>
      </c>
      <c r="P651" s="15">
        <v>71.551000000000002</v>
      </c>
      <c r="Q651" s="15">
        <v>69.650000000000006</v>
      </c>
      <c r="R651" s="15">
        <v>70.626999999999995</v>
      </c>
      <c r="S651" s="15">
        <f t="shared" si="103"/>
        <v>5.6269999999999953</v>
      </c>
      <c r="T651" s="15">
        <v>79.5</v>
      </c>
      <c r="U651" s="15">
        <v>79.5</v>
      </c>
      <c r="V651" s="15">
        <v>79.5</v>
      </c>
      <c r="W651" s="15">
        <v>79.5</v>
      </c>
      <c r="X651" s="15">
        <v>79.5</v>
      </c>
      <c r="Y651" s="15">
        <v>79.5</v>
      </c>
      <c r="Z651" s="15">
        <v>79.5</v>
      </c>
      <c r="AA651" s="15">
        <v>79.5</v>
      </c>
      <c r="AB651" s="15">
        <v>17.68</v>
      </c>
      <c r="AC651" s="18">
        <f t="shared" si="104"/>
        <v>2.0462962962962964E-4</v>
      </c>
      <c r="AD651" s="18">
        <f t="shared" si="105"/>
        <v>106.08</v>
      </c>
      <c r="AE651" s="18">
        <f t="shared" si="97"/>
        <v>3816</v>
      </c>
      <c r="AF651" s="18">
        <f t="shared" si="106"/>
        <v>283667.95692631992</v>
      </c>
      <c r="AG651" s="18">
        <f t="shared" si="106"/>
        <v>2418472.7615162954</v>
      </c>
    </row>
    <row r="652" spans="6:33" x14ac:dyDescent="0.35">
      <c r="F652" s="15">
        <f t="shared" si="102"/>
        <v>10.477704109589041</v>
      </c>
      <c r="G652" s="15">
        <v>3824.3620000000001</v>
      </c>
      <c r="H652" s="15">
        <v>0.97219999999999995</v>
      </c>
      <c r="I652" s="15">
        <v>2.5605525235006712</v>
      </c>
      <c r="J652" s="15">
        <f t="shared" si="101"/>
        <v>0.32844198486842585</v>
      </c>
      <c r="K652" s="15">
        <v>74.201999999999998</v>
      </c>
      <c r="L652" s="15">
        <v>72.992999999999995</v>
      </c>
      <c r="M652" s="15">
        <v>73.725999999999999</v>
      </c>
      <c r="N652" s="15">
        <v>69.423000000000002</v>
      </c>
      <c r="O652" s="15">
        <v>69.572999999999993</v>
      </c>
      <c r="P652" s="15">
        <v>71.546000000000006</v>
      </c>
      <c r="Q652" s="15">
        <v>69.646000000000001</v>
      </c>
      <c r="R652" s="15">
        <v>70.622</v>
      </c>
      <c r="S652" s="15">
        <f t="shared" si="103"/>
        <v>5.6219999999999999</v>
      </c>
      <c r="T652" s="15">
        <v>79.5</v>
      </c>
      <c r="U652" s="15">
        <v>79.5</v>
      </c>
      <c r="V652" s="15">
        <v>79.5</v>
      </c>
      <c r="W652" s="15">
        <v>79.5</v>
      </c>
      <c r="X652" s="15">
        <v>79.5</v>
      </c>
      <c r="Y652" s="15">
        <v>79.5</v>
      </c>
      <c r="Z652" s="15">
        <v>79.5</v>
      </c>
      <c r="AA652" s="15">
        <v>79.5</v>
      </c>
      <c r="AB652" s="15">
        <v>17.652999999999999</v>
      </c>
      <c r="AC652" s="18">
        <f t="shared" si="104"/>
        <v>2.0431712962962962E-4</v>
      </c>
      <c r="AD652" s="18">
        <f t="shared" si="105"/>
        <v>105.91800000000001</v>
      </c>
      <c r="AE652" s="18">
        <f t="shared" si="97"/>
        <v>3816</v>
      </c>
      <c r="AF652" s="18">
        <f t="shared" si="106"/>
        <v>283773.87492631993</v>
      </c>
      <c r="AG652" s="18">
        <f t="shared" si="106"/>
        <v>2422288.7615162954</v>
      </c>
    </row>
    <row r="653" spans="6:33" x14ac:dyDescent="0.35">
      <c r="F653" s="15">
        <f t="shared" si="102"/>
        <v>10.494142465753425</v>
      </c>
      <c r="G653" s="15">
        <v>3830.3620000000001</v>
      </c>
      <c r="H653" s="15">
        <v>0.97230000000000005</v>
      </c>
      <c r="I653" s="15">
        <v>2.5645697465410122</v>
      </c>
      <c r="J653" s="15">
        <f t="shared" si="101"/>
        <v>0.32856439459064807</v>
      </c>
      <c r="K653" s="15">
        <v>74.194000000000003</v>
      </c>
      <c r="L653" s="15">
        <v>72.986999999999995</v>
      </c>
      <c r="M653" s="15">
        <v>73.718999999999994</v>
      </c>
      <c r="N653" s="15">
        <v>69.418999999999997</v>
      </c>
      <c r="O653" s="15">
        <v>69.569000000000003</v>
      </c>
      <c r="P653" s="15">
        <v>71.540000000000006</v>
      </c>
      <c r="Q653" s="15">
        <v>69.641999999999996</v>
      </c>
      <c r="R653" s="15">
        <v>70.617999999999995</v>
      </c>
      <c r="S653" s="15">
        <f t="shared" si="103"/>
        <v>5.617999999999995</v>
      </c>
      <c r="T653" s="15">
        <v>79.5</v>
      </c>
      <c r="U653" s="15">
        <v>79.5</v>
      </c>
      <c r="V653" s="15">
        <v>79.5</v>
      </c>
      <c r="W653" s="15">
        <v>79.5</v>
      </c>
      <c r="X653" s="15">
        <v>79.5</v>
      </c>
      <c r="Y653" s="15">
        <v>79.5</v>
      </c>
      <c r="Z653" s="15">
        <v>79.5</v>
      </c>
      <c r="AA653" s="15">
        <v>79.5</v>
      </c>
      <c r="AB653" s="15">
        <v>17.626999999999999</v>
      </c>
      <c r="AC653" s="18">
        <f t="shared" si="104"/>
        <v>2.0401620370370368E-4</v>
      </c>
      <c r="AD653" s="18">
        <f t="shared" si="105"/>
        <v>105.76199999999999</v>
      </c>
      <c r="AE653" s="18">
        <f t="shared" si="97"/>
        <v>3816</v>
      </c>
      <c r="AF653" s="18">
        <f t="shared" si="106"/>
        <v>283879.63692631992</v>
      </c>
      <c r="AG653" s="18">
        <f t="shared" si="106"/>
        <v>2426104.7615162954</v>
      </c>
    </row>
    <row r="654" spans="6:33" x14ac:dyDescent="0.35">
      <c r="F654" s="15">
        <f t="shared" si="102"/>
        <v>10.510580821917808</v>
      </c>
      <c r="G654" s="15">
        <v>3836.3620000000001</v>
      </c>
      <c r="H654" s="15">
        <v>0.97230000000000005</v>
      </c>
      <c r="I654" s="15">
        <v>2.5685869695813528</v>
      </c>
      <c r="J654" s="15">
        <f t="shared" si="101"/>
        <v>0.32868661681287026</v>
      </c>
      <c r="K654" s="15">
        <v>74.186000000000007</v>
      </c>
      <c r="L654" s="15">
        <v>72.98</v>
      </c>
      <c r="M654" s="15">
        <v>73.712000000000003</v>
      </c>
      <c r="N654" s="15">
        <v>69.415000000000006</v>
      </c>
      <c r="O654" s="15">
        <v>69.564999999999998</v>
      </c>
      <c r="P654" s="15">
        <v>71.534000000000006</v>
      </c>
      <c r="Q654" s="15">
        <v>69.638999999999996</v>
      </c>
      <c r="R654" s="15">
        <v>70.613</v>
      </c>
      <c r="S654" s="15">
        <f t="shared" si="103"/>
        <v>5.6129999999999995</v>
      </c>
      <c r="T654" s="15">
        <v>79.5</v>
      </c>
      <c r="U654" s="15">
        <v>79.5</v>
      </c>
      <c r="V654" s="15">
        <v>79.5</v>
      </c>
      <c r="W654" s="15">
        <v>79.5</v>
      </c>
      <c r="X654" s="15">
        <v>79.5</v>
      </c>
      <c r="Y654" s="15">
        <v>79.5</v>
      </c>
      <c r="Z654" s="15">
        <v>79.5</v>
      </c>
      <c r="AA654" s="15">
        <v>79.5</v>
      </c>
      <c r="AB654" s="15">
        <v>17.600000000000001</v>
      </c>
      <c r="AC654" s="18">
        <f t="shared" si="104"/>
        <v>2.0370370370370372E-4</v>
      </c>
      <c r="AD654" s="18">
        <f t="shared" si="105"/>
        <v>105.6</v>
      </c>
      <c r="AE654" s="18">
        <f t="shared" si="97"/>
        <v>3816</v>
      </c>
      <c r="AF654" s="18">
        <f t="shared" si="106"/>
        <v>283985.23692631989</v>
      </c>
      <c r="AG654" s="18">
        <f t="shared" si="106"/>
        <v>2429920.7615162954</v>
      </c>
    </row>
    <row r="655" spans="6:33" x14ac:dyDescent="0.35">
      <c r="F655" s="15">
        <f t="shared" si="102"/>
        <v>10.527019178082192</v>
      </c>
      <c r="G655" s="15">
        <v>3842.3620000000001</v>
      </c>
      <c r="H655" s="15">
        <v>0.97240000000000004</v>
      </c>
      <c r="I655" s="15">
        <v>2.5726041926216938</v>
      </c>
      <c r="J655" s="15">
        <f t="shared" si="101"/>
        <v>0.32880865153509248</v>
      </c>
      <c r="K655" s="15">
        <v>74.177999999999997</v>
      </c>
      <c r="L655" s="15">
        <v>72.974000000000004</v>
      </c>
      <c r="M655" s="15">
        <v>73.703999999999994</v>
      </c>
      <c r="N655" s="15">
        <v>69.41</v>
      </c>
      <c r="O655" s="15">
        <v>69.561000000000007</v>
      </c>
      <c r="P655" s="15">
        <v>71.528999999999996</v>
      </c>
      <c r="Q655" s="15">
        <v>69.635000000000005</v>
      </c>
      <c r="R655" s="15">
        <v>70.608000000000004</v>
      </c>
      <c r="S655" s="15">
        <f t="shared" si="103"/>
        <v>5.6080000000000041</v>
      </c>
      <c r="T655" s="15">
        <v>79.5</v>
      </c>
      <c r="U655" s="15">
        <v>79.5</v>
      </c>
      <c r="V655" s="15">
        <v>79.5</v>
      </c>
      <c r="W655" s="15">
        <v>79.5</v>
      </c>
      <c r="X655" s="15">
        <v>79.5</v>
      </c>
      <c r="Y655" s="15">
        <v>79.5</v>
      </c>
      <c r="Z655" s="15">
        <v>79.5</v>
      </c>
      <c r="AA655" s="15">
        <v>79.5</v>
      </c>
      <c r="AB655" s="15">
        <v>17.573</v>
      </c>
      <c r="AC655" s="18">
        <f t="shared" si="104"/>
        <v>2.033912037037037E-4</v>
      </c>
      <c r="AD655" s="18">
        <f t="shared" si="105"/>
        <v>105.438</v>
      </c>
      <c r="AE655" s="18">
        <f t="shared" si="97"/>
        <v>3816</v>
      </c>
      <c r="AF655" s="18">
        <f t="shared" si="106"/>
        <v>284090.67492631992</v>
      </c>
      <c r="AG655" s="18">
        <f t="shared" si="106"/>
        <v>2433736.7615162954</v>
      </c>
    </row>
    <row r="656" spans="6:33" x14ac:dyDescent="0.35">
      <c r="F656" s="15">
        <f t="shared" si="102"/>
        <v>10.543457534246576</v>
      </c>
      <c r="G656" s="15">
        <v>3848.3620000000001</v>
      </c>
      <c r="H656" s="15">
        <v>0.97240000000000004</v>
      </c>
      <c r="I656" s="15">
        <v>2.5766214156620348</v>
      </c>
      <c r="J656" s="15">
        <f t="shared" si="101"/>
        <v>0.32893050570175919</v>
      </c>
      <c r="K656" s="15">
        <v>74.17</v>
      </c>
      <c r="L656" s="15">
        <v>72.968000000000004</v>
      </c>
      <c r="M656" s="15">
        <v>73.697000000000003</v>
      </c>
      <c r="N656" s="15">
        <v>69.406000000000006</v>
      </c>
      <c r="O656" s="15">
        <v>69.557000000000002</v>
      </c>
      <c r="P656" s="15">
        <v>71.522999999999996</v>
      </c>
      <c r="Q656" s="15">
        <v>69.631</v>
      </c>
      <c r="R656" s="15">
        <v>70.603999999999999</v>
      </c>
      <c r="S656" s="15">
        <f t="shared" si="103"/>
        <v>5.6039999999999992</v>
      </c>
      <c r="T656" s="15">
        <v>79.5</v>
      </c>
      <c r="U656" s="15">
        <v>79.5</v>
      </c>
      <c r="V656" s="15">
        <v>79.5</v>
      </c>
      <c r="W656" s="15">
        <v>79.5</v>
      </c>
      <c r="X656" s="15">
        <v>79.5</v>
      </c>
      <c r="Y656" s="15">
        <v>79.5</v>
      </c>
      <c r="Z656" s="15">
        <v>79.5</v>
      </c>
      <c r="AA656" s="15">
        <v>79.5</v>
      </c>
      <c r="AB656" s="15">
        <v>17.547000000000001</v>
      </c>
      <c r="AC656" s="18">
        <f t="shared" si="104"/>
        <v>2.0309027777777778E-4</v>
      </c>
      <c r="AD656" s="18">
        <f t="shared" si="105"/>
        <v>105.28200000000001</v>
      </c>
      <c r="AE656" s="18">
        <f t="shared" si="97"/>
        <v>3816</v>
      </c>
      <c r="AF656" s="18">
        <f t="shared" si="106"/>
        <v>284195.95692631992</v>
      </c>
      <c r="AG656" s="18">
        <f t="shared" si="106"/>
        <v>2437552.7615162954</v>
      </c>
    </row>
    <row r="657" spans="6:33" x14ac:dyDescent="0.35">
      <c r="F657" s="15">
        <f t="shared" si="102"/>
        <v>10.559895890410958</v>
      </c>
      <c r="G657" s="15">
        <v>3854.3620000000001</v>
      </c>
      <c r="H657" s="15">
        <v>0.97250000000000003</v>
      </c>
      <c r="I657" s="15">
        <v>2.5806386387023754</v>
      </c>
      <c r="J657" s="15">
        <f t="shared" si="101"/>
        <v>0.32905217236842582</v>
      </c>
      <c r="K657" s="15">
        <v>74.162999999999997</v>
      </c>
      <c r="L657" s="15">
        <v>72.962000000000003</v>
      </c>
      <c r="M657" s="15">
        <v>73.688999999999993</v>
      </c>
      <c r="N657" s="15">
        <v>69.402000000000001</v>
      </c>
      <c r="O657" s="15">
        <v>69.552999999999997</v>
      </c>
      <c r="P657" s="15">
        <v>71.518000000000001</v>
      </c>
      <c r="Q657" s="15">
        <v>69.628</v>
      </c>
      <c r="R657" s="15">
        <v>70.599000000000004</v>
      </c>
      <c r="S657" s="15">
        <f t="shared" si="103"/>
        <v>5.5990000000000038</v>
      </c>
      <c r="T657" s="15">
        <v>79.5</v>
      </c>
      <c r="U657" s="15">
        <v>79.5</v>
      </c>
      <c r="V657" s="15">
        <v>79.5</v>
      </c>
      <c r="W657" s="15">
        <v>79.5</v>
      </c>
      <c r="X657" s="15">
        <v>79.5</v>
      </c>
      <c r="Y657" s="15">
        <v>79.5</v>
      </c>
      <c r="Z657" s="15">
        <v>79.5</v>
      </c>
      <c r="AA657" s="15">
        <v>79.5</v>
      </c>
      <c r="AB657" s="15">
        <v>17.52</v>
      </c>
      <c r="AC657" s="18">
        <f t="shared" si="104"/>
        <v>2.0277777777777777E-4</v>
      </c>
      <c r="AD657" s="18">
        <f t="shared" si="105"/>
        <v>105.12</v>
      </c>
      <c r="AE657" s="18">
        <f t="shared" si="97"/>
        <v>3816</v>
      </c>
      <c r="AF657" s="18">
        <f t="shared" si="106"/>
        <v>284301.07692631992</v>
      </c>
      <c r="AG657" s="18">
        <f t="shared" si="106"/>
        <v>2441368.7615162954</v>
      </c>
    </row>
    <row r="658" spans="6:33" x14ac:dyDescent="0.35">
      <c r="F658" s="15">
        <f t="shared" si="102"/>
        <v>10.576334246575342</v>
      </c>
      <c r="G658" s="15">
        <v>3860.3620000000001</v>
      </c>
      <c r="H658" s="15">
        <v>0.97250000000000003</v>
      </c>
      <c r="I658" s="15">
        <v>2.5846558617427164</v>
      </c>
      <c r="J658" s="15">
        <f t="shared" si="101"/>
        <v>0.32917365847953689</v>
      </c>
      <c r="K658" s="15">
        <v>74.155000000000001</v>
      </c>
      <c r="L658" s="15">
        <v>72.956000000000003</v>
      </c>
      <c r="M658" s="15">
        <v>73.682000000000002</v>
      </c>
      <c r="N658" s="15">
        <v>69.397999999999996</v>
      </c>
      <c r="O658" s="15">
        <v>69.549000000000007</v>
      </c>
      <c r="P658" s="15">
        <v>71.512</v>
      </c>
      <c r="Q658" s="15">
        <v>69.623999999999995</v>
      </c>
      <c r="R658" s="15">
        <v>70.593999999999994</v>
      </c>
      <c r="S658" s="15">
        <f t="shared" si="103"/>
        <v>5.5939999999999941</v>
      </c>
      <c r="T658" s="15">
        <v>79.5</v>
      </c>
      <c r="U658" s="15">
        <v>79.5</v>
      </c>
      <c r="V658" s="15">
        <v>79.5</v>
      </c>
      <c r="W658" s="15">
        <v>79.5</v>
      </c>
      <c r="X658" s="15">
        <v>79.5</v>
      </c>
      <c r="Y658" s="15">
        <v>79.5</v>
      </c>
      <c r="Z658" s="15">
        <v>79.5</v>
      </c>
      <c r="AA658" s="15">
        <v>79.5</v>
      </c>
      <c r="AB658" s="15">
        <v>17.494</v>
      </c>
      <c r="AC658" s="18">
        <f t="shared" si="104"/>
        <v>2.0247685185185185E-4</v>
      </c>
      <c r="AD658" s="18">
        <f t="shared" si="105"/>
        <v>104.96399999999998</v>
      </c>
      <c r="AE658" s="18">
        <f t="shared" ref="AE658:AE721" si="107">SUM(T658:AA658)*(G658-G657)</f>
        <v>3816</v>
      </c>
      <c r="AF658" s="18">
        <f t="shared" si="106"/>
        <v>284406.0409263199</v>
      </c>
      <c r="AG658" s="18">
        <f t="shared" si="106"/>
        <v>2445184.7615162954</v>
      </c>
    </row>
    <row r="659" spans="6:33" x14ac:dyDescent="0.35">
      <c r="F659" s="15">
        <f t="shared" si="102"/>
        <v>10.592772602739727</v>
      </c>
      <c r="G659" s="15">
        <v>3866.3620000000001</v>
      </c>
      <c r="H659" s="15">
        <v>0.97250000000000003</v>
      </c>
      <c r="I659" s="15">
        <v>2.5886730847830575</v>
      </c>
      <c r="J659" s="15">
        <f t="shared" si="101"/>
        <v>0.32929496403509251</v>
      </c>
      <c r="K659" s="15">
        <v>74.147000000000006</v>
      </c>
      <c r="L659" s="15">
        <v>72.948999999999998</v>
      </c>
      <c r="M659" s="15">
        <v>73.674999999999997</v>
      </c>
      <c r="N659" s="15">
        <v>69.394000000000005</v>
      </c>
      <c r="O659" s="15">
        <v>69.545000000000002</v>
      </c>
      <c r="P659" s="15">
        <v>71.506</v>
      </c>
      <c r="Q659" s="15">
        <v>69.620999999999995</v>
      </c>
      <c r="R659" s="15">
        <v>70.59</v>
      </c>
      <c r="S659" s="15">
        <f t="shared" si="103"/>
        <v>5.5900000000000034</v>
      </c>
      <c r="T659" s="15">
        <v>79.5</v>
      </c>
      <c r="U659" s="15">
        <v>79.5</v>
      </c>
      <c r="V659" s="15">
        <v>79.5</v>
      </c>
      <c r="W659" s="15">
        <v>79.5</v>
      </c>
      <c r="X659" s="15">
        <v>79.5</v>
      </c>
      <c r="Y659" s="15">
        <v>79.5</v>
      </c>
      <c r="Z659" s="15">
        <v>79.5</v>
      </c>
      <c r="AA659" s="15">
        <v>79.5</v>
      </c>
      <c r="AB659" s="15">
        <v>17.468</v>
      </c>
      <c r="AC659" s="18">
        <f t="shared" si="104"/>
        <v>2.0217592592592593E-4</v>
      </c>
      <c r="AD659" s="18">
        <f t="shared" si="105"/>
        <v>104.80799999999999</v>
      </c>
      <c r="AE659" s="18">
        <f t="shared" si="107"/>
        <v>3816</v>
      </c>
      <c r="AF659" s="18">
        <f t="shared" si="106"/>
        <v>284510.84892631992</v>
      </c>
      <c r="AG659" s="18">
        <f t="shared" si="106"/>
        <v>2449000.7615162954</v>
      </c>
    </row>
    <row r="660" spans="6:33" x14ac:dyDescent="0.35">
      <c r="F660" s="15">
        <f t="shared" si="102"/>
        <v>10.609210958904109</v>
      </c>
      <c r="G660" s="15">
        <v>3872.3620000000001</v>
      </c>
      <c r="H660" s="15">
        <v>0.97260000000000002</v>
      </c>
      <c r="I660" s="15">
        <v>2.592690307823398</v>
      </c>
      <c r="J660" s="15">
        <f t="shared" si="101"/>
        <v>0.32941608209064804</v>
      </c>
      <c r="K660" s="15">
        <v>74.138999999999996</v>
      </c>
      <c r="L660" s="15">
        <v>72.942999999999998</v>
      </c>
      <c r="M660" s="15">
        <v>73.667000000000002</v>
      </c>
      <c r="N660" s="15">
        <v>69.388999999999996</v>
      </c>
      <c r="O660" s="15">
        <v>69.540999999999997</v>
      </c>
      <c r="P660" s="15">
        <v>71.501000000000005</v>
      </c>
      <c r="Q660" s="15">
        <v>69.617000000000004</v>
      </c>
      <c r="R660" s="15">
        <v>70.584999999999994</v>
      </c>
      <c r="S660" s="15">
        <f t="shared" si="103"/>
        <v>5.5849999999999937</v>
      </c>
      <c r="T660" s="15">
        <v>79.5</v>
      </c>
      <c r="U660" s="15">
        <v>79.5</v>
      </c>
      <c r="V660" s="15">
        <v>79.5</v>
      </c>
      <c r="W660" s="15">
        <v>79.5</v>
      </c>
      <c r="X660" s="15">
        <v>79.5</v>
      </c>
      <c r="Y660" s="15">
        <v>79.5</v>
      </c>
      <c r="Z660" s="15">
        <v>79.5</v>
      </c>
      <c r="AA660" s="15">
        <v>79.5</v>
      </c>
      <c r="AB660" s="15">
        <v>17.440999999999999</v>
      </c>
      <c r="AC660" s="18">
        <f t="shared" si="104"/>
        <v>2.0186342592592592E-4</v>
      </c>
      <c r="AD660" s="18">
        <f t="shared" si="105"/>
        <v>104.646</v>
      </c>
      <c r="AE660" s="18">
        <f t="shared" si="107"/>
        <v>3816</v>
      </c>
      <c r="AF660" s="18">
        <f t="shared" si="106"/>
        <v>284615.49492631992</v>
      </c>
      <c r="AG660" s="18">
        <f t="shared" si="106"/>
        <v>2452816.7615162954</v>
      </c>
    </row>
    <row r="661" spans="6:33" x14ac:dyDescent="0.35">
      <c r="F661" s="15">
        <f t="shared" si="102"/>
        <v>10.625649315068493</v>
      </c>
      <c r="G661" s="15">
        <v>3878.3620000000001</v>
      </c>
      <c r="H661" s="15">
        <v>0.97260000000000002</v>
      </c>
      <c r="I661" s="15">
        <v>2.5967075308637391</v>
      </c>
      <c r="J661" s="15">
        <f t="shared" si="101"/>
        <v>0.32953701959064807</v>
      </c>
      <c r="K661" s="15">
        <v>74.131</v>
      </c>
      <c r="L661" s="15">
        <v>72.936999999999998</v>
      </c>
      <c r="M661" s="15">
        <v>73.66</v>
      </c>
      <c r="N661" s="15">
        <v>69.385000000000005</v>
      </c>
      <c r="O661" s="15">
        <v>69.537000000000006</v>
      </c>
      <c r="P661" s="15">
        <v>71.495000000000005</v>
      </c>
      <c r="Q661" s="15">
        <v>69.613</v>
      </c>
      <c r="R661" s="15">
        <v>70.581000000000003</v>
      </c>
      <c r="S661" s="15">
        <f t="shared" si="103"/>
        <v>5.5810000000000031</v>
      </c>
      <c r="T661" s="15">
        <v>79.5</v>
      </c>
      <c r="U661" s="15">
        <v>79.5</v>
      </c>
      <c r="V661" s="15">
        <v>79.5</v>
      </c>
      <c r="W661" s="15">
        <v>79.5</v>
      </c>
      <c r="X661" s="15">
        <v>79.5</v>
      </c>
      <c r="Y661" s="15">
        <v>79.5</v>
      </c>
      <c r="Z661" s="15">
        <v>79.5</v>
      </c>
      <c r="AA661" s="15">
        <v>79.5</v>
      </c>
      <c r="AB661" s="15">
        <v>17.414999999999999</v>
      </c>
      <c r="AC661" s="18">
        <f t="shared" si="104"/>
        <v>2.015625E-4</v>
      </c>
      <c r="AD661" s="18">
        <f t="shared" si="105"/>
        <v>104.49</v>
      </c>
      <c r="AE661" s="18">
        <f t="shared" si="107"/>
        <v>3816</v>
      </c>
      <c r="AF661" s="18">
        <f t="shared" si="106"/>
        <v>284719.98492631991</v>
      </c>
      <c r="AG661" s="18">
        <f t="shared" si="106"/>
        <v>2456632.7615162954</v>
      </c>
    </row>
    <row r="662" spans="6:33" x14ac:dyDescent="0.35">
      <c r="F662" s="15">
        <f t="shared" si="102"/>
        <v>10.642087671232877</v>
      </c>
      <c r="G662" s="15">
        <v>3884.3620000000001</v>
      </c>
      <c r="H662" s="15">
        <v>0.97270000000000001</v>
      </c>
      <c r="I662" s="15">
        <v>2.6007247539040796</v>
      </c>
      <c r="J662" s="15">
        <f t="shared" si="101"/>
        <v>0.32965777653509248</v>
      </c>
      <c r="K662" s="15">
        <v>74.123000000000005</v>
      </c>
      <c r="L662" s="15">
        <v>72.930999999999997</v>
      </c>
      <c r="M662" s="15">
        <v>73.653000000000006</v>
      </c>
      <c r="N662" s="15">
        <v>69.381</v>
      </c>
      <c r="O662" s="15">
        <v>69.533000000000001</v>
      </c>
      <c r="P662" s="15">
        <v>71.489999999999995</v>
      </c>
      <c r="Q662" s="15">
        <v>69.61</v>
      </c>
      <c r="R662" s="15">
        <v>70.575999999999993</v>
      </c>
      <c r="S662" s="15">
        <f t="shared" si="103"/>
        <v>5.5759999999999934</v>
      </c>
      <c r="T662" s="15">
        <v>79.5</v>
      </c>
      <c r="U662" s="15">
        <v>79.5</v>
      </c>
      <c r="V662" s="15">
        <v>79.5</v>
      </c>
      <c r="W662" s="15">
        <v>79.5</v>
      </c>
      <c r="X662" s="15">
        <v>79.5</v>
      </c>
      <c r="Y662" s="15">
        <v>79.5</v>
      </c>
      <c r="Z662" s="15">
        <v>79.5</v>
      </c>
      <c r="AA662" s="15">
        <v>79.5</v>
      </c>
      <c r="AB662" s="15">
        <v>17.388999999999999</v>
      </c>
      <c r="AC662" s="18">
        <f t="shared" si="104"/>
        <v>2.0126157407407405E-4</v>
      </c>
      <c r="AD662" s="18">
        <f t="shared" si="105"/>
        <v>104.33399999999999</v>
      </c>
      <c r="AE662" s="18">
        <f t="shared" si="107"/>
        <v>3816</v>
      </c>
      <c r="AF662" s="18">
        <f t="shared" si="106"/>
        <v>284824.31892631989</v>
      </c>
      <c r="AG662" s="18">
        <f t="shared" si="106"/>
        <v>2460448.7615162954</v>
      </c>
    </row>
    <row r="663" spans="6:33" x14ac:dyDescent="0.35">
      <c r="F663" s="15">
        <f t="shared" si="102"/>
        <v>10.65852602739726</v>
      </c>
      <c r="G663" s="15">
        <v>3890.3620000000001</v>
      </c>
      <c r="H663" s="15">
        <v>0.97270000000000001</v>
      </c>
      <c r="I663" s="15">
        <v>2.6047419769444202</v>
      </c>
      <c r="J663" s="15">
        <f t="shared" si="101"/>
        <v>0.32977835292398139</v>
      </c>
      <c r="K663" s="15">
        <v>74.114000000000004</v>
      </c>
      <c r="L663" s="15">
        <v>72.924999999999997</v>
      </c>
      <c r="M663" s="15">
        <v>73.644999999999996</v>
      </c>
      <c r="N663" s="15">
        <v>69.376999999999995</v>
      </c>
      <c r="O663" s="15">
        <v>69.528999999999996</v>
      </c>
      <c r="P663" s="15">
        <v>71.483999999999995</v>
      </c>
      <c r="Q663" s="15">
        <v>69.605999999999995</v>
      </c>
      <c r="R663" s="15">
        <v>70.572000000000003</v>
      </c>
      <c r="S663" s="15">
        <f t="shared" si="103"/>
        <v>5.5720000000000027</v>
      </c>
      <c r="T663" s="15">
        <v>79.5</v>
      </c>
      <c r="U663" s="15">
        <v>79.5</v>
      </c>
      <c r="V663" s="15">
        <v>79.5</v>
      </c>
      <c r="W663" s="15">
        <v>79.5</v>
      </c>
      <c r="X663" s="15">
        <v>79.5</v>
      </c>
      <c r="Y663" s="15">
        <v>79.5</v>
      </c>
      <c r="Z663" s="15">
        <v>79.5</v>
      </c>
      <c r="AA663" s="15">
        <v>79.5</v>
      </c>
      <c r="AB663" s="15">
        <v>17.363</v>
      </c>
      <c r="AC663" s="18">
        <f t="shared" si="104"/>
        <v>2.0096064814814814E-4</v>
      </c>
      <c r="AD663" s="18">
        <f t="shared" si="105"/>
        <v>104.178</v>
      </c>
      <c r="AE663" s="18">
        <f t="shared" si="107"/>
        <v>3816</v>
      </c>
      <c r="AF663" s="18">
        <f t="shared" si="106"/>
        <v>284928.4969263199</v>
      </c>
      <c r="AG663" s="18">
        <f t="shared" si="106"/>
        <v>2464264.7615162954</v>
      </c>
    </row>
    <row r="664" spans="6:33" x14ac:dyDescent="0.35">
      <c r="F664" s="15">
        <f t="shared" si="102"/>
        <v>10.674964383561644</v>
      </c>
      <c r="G664" s="15">
        <v>3896.3620000000001</v>
      </c>
      <c r="H664" s="15">
        <v>0.97270000000000001</v>
      </c>
      <c r="I664" s="15">
        <v>2.6087591999847612</v>
      </c>
      <c r="J664" s="15">
        <f t="shared" si="101"/>
        <v>0.32989874875731467</v>
      </c>
      <c r="K664" s="15">
        <v>74.108000000000004</v>
      </c>
      <c r="L664" s="15">
        <v>72.918999999999997</v>
      </c>
      <c r="M664" s="15">
        <v>73.638000000000005</v>
      </c>
      <c r="N664" s="15">
        <v>69.373000000000005</v>
      </c>
      <c r="O664" s="15">
        <v>69.525000000000006</v>
      </c>
      <c r="P664" s="15">
        <v>71.478999999999999</v>
      </c>
      <c r="Q664" s="15">
        <v>69.602000000000004</v>
      </c>
      <c r="R664" s="15">
        <v>70.566999999999993</v>
      </c>
      <c r="S664" s="15">
        <f t="shared" si="103"/>
        <v>5.5669999999999931</v>
      </c>
      <c r="T664" s="15">
        <v>79.5</v>
      </c>
      <c r="U664" s="15">
        <v>79.5</v>
      </c>
      <c r="V664" s="15">
        <v>79.5</v>
      </c>
      <c r="W664" s="15">
        <v>79.5</v>
      </c>
      <c r="X664" s="15">
        <v>79.5</v>
      </c>
      <c r="Y664" s="15">
        <v>79.5</v>
      </c>
      <c r="Z664" s="15">
        <v>79.5</v>
      </c>
      <c r="AA664" s="15">
        <v>79.5</v>
      </c>
      <c r="AB664" s="15">
        <v>17.337</v>
      </c>
      <c r="AC664" s="18">
        <f t="shared" si="104"/>
        <v>2.0065972222222222E-4</v>
      </c>
      <c r="AD664" s="18">
        <f t="shared" si="105"/>
        <v>104.02200000000001</v>
      </c>
      <c r="AE664" s="18">
        <f t="shared" si="107"/>
        <v>3816</v>
      </c>
      <c r="AF664" s="18">
        <f t="shared" ref="AF664:AG679" si="108">+AF663+AD664</f>
        <v>285032.5189263199</v>
      </c>
      <c r="AG664" s="18">
        <f t="shared" si="108"/>
        <v>2468080.7615162954</v>
      </c>
    </row>
    <row r="665" spans="6:33" x14ac:dyDescent="0.35">
      <c r="F665" s="15">
        <f t="shared" si="102"/>
        <v>10.691402739726028</v>
      </c>
      <c r="G665" s="15">
        <v>3902.3620000000001</v>
      </c>
      <c r="H665" s="15">
        <v>0.9728</v>
      </c>
      <c r="I665" s="15">
        <v>2.6127764230251023</v>
      </c>
      <c r="J665" s="15">
        <f t="shared" si="101"/>
        <v>0.33001896403509245</v>
      </c>
      <c r="K665" s="15">
        <v>74.099999999999994</v>
      </c>
      <c r="L665" s="15">
        <v>72.912999999999997</v>
      </c>
      <c r="M665" s="15">
        <v>73.631</v>
      </c>
      <c r="N665" s="15">
        <v>69.369</v>
      </c>
      <c r="O665" s="15">
        <v>69.521000000000001</v>
      </c>
      <c r="P665" s="15">
        <v>71.472999999999999</v>
      </c>
      <c r="Q665" s="15">
        <v>69.599000000000004</v>
      </c>
      <c r="R665" s="15">
        <v>70.563000000000002</v>
      </c>
      <c r="S665" s="15">
        <f t="shared" si="103"/>
        <v>5.5630000000000024</v>
      </c>
      <c r="T665" s="15">
        <v>79.5</v>
      </c>
      <c r="U665" s="15">
        <v>79.5</v>
      </c>
      <c r="V665" s="15">
        <v>79.5</v>
      </c>
      <c r="W665" s="15">
        <v>79.5</v>
      </c>
      <c r="X665" s="15">
        <v>79.5</v>
      </c>
      <c r="Y665" s="15">
        <v>79.5</v>
      </c>
      <c r="Z665" s="15">
        <v>79.5</v>
      </c>
      <c r="AA665" s="15">
        <v>79.5</v>
      </c>
      <c r="AB665" s="15">
        <v>17.311</v>
      </c>
      <c r="AC665" s="18">
        <f t="shared" si="104"/>
        <v>2.003587962962963E-4</v>
      </c>
      <c r="AD665" s="18">
        <f t="shared" si="105"/>
        <v>103.86599999999999</v>
      </c>
      <c r="AE665" s="18">
        <f t="shared" si="107"/>
        <v>3816</v>
      </c>
      <c r="AF665" s="18">
        <f t="shared" si="108"/>
        <v>285136.38492631988</v>
      </c>
      <c r="AG665" s="18">
        <f t="shared" si="108"/>
        <v>2471896.7615162954</v>
      </c>
    </row>
    <row r="666" spans="6:33" x14ac:dyDescent="0.35">
      <c r="F666" s="15">
        <f t="shared" si="102"/>
        <v>10.70784109589041</v>
      </c>
      <c r="G666" s="15">
        <v>3908.3620000000001</v>
      </c>
      <c r="H666" s="15">
        <v>0.9728</v>
      </c>
      <c r="I666" s="15">
        <v>2.6167936460654428</v>
      </c>
      <c r="J666" s="15">
        <f t="shared" si="101"/>
        <v>0.33013900570175914</v>
      </c>
      <c r="K666" s="15">
        <v>74.091999999999999</v>
      </c>
      <c r="L666" s="15">
        <v>72.906999999999996</v>
      </c>
      <c r="M666" s="15">
        <v>73.623999999999995</v>
      </c>
      <c r="N666" s="15">
        <v>69.364999999999995</v>
      </c>
      <c r="O666" s="15">
        <v>69.518000000000001</v>
      </c>
      <c r="P666" s="15">
        <v>71.468000000000004</v>
      </c>
      <c r="Q666" s="15">
        <v>69.594999999999999</v>
      </c>
      <c r="R666" s="15">
        <v>70.558000000000007</v>
      </c>
      <c r="S666" s="15">
        <f t="shared" si="103"/>
        <v>5.5580000000000069</v>
      </c>
      <c r="T666" s="15">
        <v>79.5</v>
      </c>
      <c r="U666" s="15">
        <v>79.5</v>
      </c>
      <c r="V666" s="15">
        <v>79.5</v>
      </c>
      <c r="W666" s="15">
        <v>79.5</v>
      </c>
      <c r="X666" s="15">
        <v>79.5</v>
      </c>
      <c r="Y666" s="15">
        <v>79.5</v>
      </c>
      <c r="Z666" s="15">
        <v>79.5</v>
      </c>
      <c r="AA666" s="15">
        <v>79.5</v>
      </c>
      <c r="AB666" s="15">
        <v>17.286000000000001</v>
      </c>
      <c r="AC666" s="18">
        <f t="shared" si="104"/>
        <v>2.0006944444444445E-4</v>
      </c>
      <c r="AD666" s="18">
        <f t="shared" si="105"/>
        <v>103.71600000000001</v>
      </c>
      <c r="AE666" s="18">
        <f t="shared" si="107"/>
        <v>3816</v>
      </c>
      <c r="AF666" s="18">
        <f t="shared" si="108"/>
        <v>285240.10092631989</v>
      </c>
      <c r="AG666" s="18">
        <f t="shared" si="108"/>
        <v>2475712.7615162954</v>
      </c>
    </row>
    <row r="667" spans="6:33" x14ac:dyDescent="0.35">
      <c r="F667" s="15">
        <f t="shared" si="102"/>
        <v>10.724279452054795</v>
      </c>
      <c r="G667" s="15">
        <v>3914.3620000000001</v>
      </c>
      <c r="H667" s="15">
        <v>0.97289999999999999</v>
      </c>
      <c r="I667" s="15">
        <v>2.6208108691057839</v>
      </c>
      <c r="J667" s="15">
        <f t="shared" si="101"/>
        <v>0.33025886681287026</v>
      </c>
      <c r="K667" s="15">
        <v>74.084999999999994</v>
      </c>
      <c r="L667" s="15">
        <v>72.900999999999996</v>
      </c>
      <c r="M667" s="15">
        <v>73.617000000000004</v>
      </c>
      <c r="N667" s="15">
        <v>69.36</v>
      </c>
      <c r="O667" s="15">
        <v>69.513999999999996</v>
      </c>
      <c r="P667" s="15">
        <v>71.462000000000003</v>
      </c>
      <c r="Q667" s="15">
        <v>69.591999999999999</v>
      </c>
      <c r="R667" s="15">
        <v>70.552999999999997</v>
      </c>
      <c r="S667" s="15">
        <f t="shared" si="103"/>
        <v>5.5529999999999973</v>
      </c>
      <c r="T667" s="15">
        <v>79.5</v>
      </c>
      <c r="U667" s="15">
        <v>79.5</v>
      </c>
      <c r="V667" s="15">
        <v>79.5</v>
      </c>
      <c r="W667" s="15">
        <v>79.5</v>
      </c>
      <c r="X667" s="15">
        <v>79.5</v>
      </c>
      <c r="Y667" s="15">
        <v>79.5</v>
      </c>
      <c r="Z667" s="15">
        <v>79.5</v>
      </c>
      <c r="AA667" s="15">
        <v>79.5</v>
      </c>
      <c r="AB667" s="15">
        <v>17.260000000000002</v>
      </c>
      <c r="AC667" s="18">
        <f t="shared" si="104"/>
        <v>1.9976851851851853E-4</v>
      </c>
      <c r="AD667" s="18">
        <f t="shared" si="105"/>
        <v>103.56000000000002</v>
      </c>
      <c r="AE667" s="18">
        <f t="shared" si="107"/>
        <v>3816</v>
      </c>
      <c r="AF667" s="18">
        <f t="shared" si="108"/>
        <v>285343.66092631989</v>
      </c>
      <c r="AG667" s="18">
        <f t="shared" si="108"/>
        <v>2479528.7615162954</v>
      </c>
    </row>
    <row r="668" spans="6:33" x14ac:dyDescent="0.35">
      <c r="F668" s="15">
        <f t="shared" si="102"/>
        <v>10.740717808219179</v>
      </c>
      <c r="G668" s="15">
        <v>3920.3620000000001</v>
      </c>
      <c r="H668" s="15">
        <v>0.97289999999999999</v>
      </c>
      <c r="I668" s="15">
        <v>2.6248280921461249</v>
      </c>
      <c r="J668" s="15">
        <f t="shared" si="101"/>
        <v>0.33037854736842576</v>
      </c>
      <c r="K668" s="15">
        <v>74.076999999999998</v>
      </c>
      <c r="L668" s="15">
        <v>72.894999999999996</v>
      </c>
      <c r="M668" s="15">
        <v>73.608999999999995</v>
      </c>
      <c r="N668" s="15">
        <v>69.355999999999995</v>
      </c>
      <c r="O668" s="15">
        <v>69.510000000000005</v>
      </c>
      <c r="P668" s="15">
        <v>71.456999999999994</v>
      </c>
      <c r="Q668" s="15">
        <v>69.587999999999994</v>
      </c>
      <c r="R668" s="15">
        <v>70.549000000000007</v>
      </c>
      <c r="S668" s="15">
        <f t="shared" si="103"/>
        <v>5.5490000000000066</v>
      </c>
      <c r="T668" s="15">
        <v>79.5</v>
      </c>
      <c r="U668" s="15">
        <v>79.5</v>
      </c>
      <c r="V668" s="15">
        <v>79.5</v>
      </c>
      <c r="W668" s="15">
        <v>79.5</v>
      </c>
      <c r="X668" s="15">
        <v>79.5</v>
      </c>
      <c r="Y668" s="15">
        <v>79.5</v>
      </c>
      <c r="Z668" s="15">
        <v>79.5</v>
      </c>
      <c r="AA668" s="15">
        <v>79.5</v>
      </c>
      <c r="AB668" s="15">
        <v>17.234000000000002</v>
      </c>
      <c r="AC668" s="18">
        <f t="shared" si="104"/>
        <v>1.9946759259259261E-4</v>
      </c>
      <c r="AD668" s="18">
        <f t="shared" si="105"/>
        <v>103.404</v>
      </c>
      <c r="AE668" s="18">
        <f t="shared" si="107"/>
        <v>3816</v>
      </c>
      <c r="AF668" s="18">
        <f t="shared" si="108"/>
        <v>285447.06492631987</v>
      </c>
      <c r="AG668" s="18">
        <f t="shared" si="108"/>
        <v>2483344.7615162954</v>
      </c>
    </row>
    <row r="669" spans="6:33" x14ac:dyDescent="0.35">
      <c r="F669" s="15">
        <f t="shared" si="102"/>
        <v>10.757156164383561</v>
      </c>
      <c r="G669" s="15">
        <v>3926.3620000000001</v>
      </c>
      <c r="H669" s="15">
        <v>0.97289999999999999</v>
      </c>
      <c r="I669" s="15">
        <v>2.6288453151864655</v>
      </c>
      <c r="J669" s="15">
        <f t="shared" si="101"/>
        <v>0.33049805431287022</v>
      </c>
      <c r="K669" s="15">
        <v>74.069999999999993</v>
      </c>
      <c r="L669" s="15">
        <v>72.888999999999996</v>
      </c>
      <c r="M669" s="15">
        <v>73.602000000000004</v>
      </c>
      <c r="N669" s="15">
        <v>69.352000000000004</v>
      </c>
      <c r="O669" s="15">
        <v>69.506</v>
      </c>
      <c r="P669" s="15">
        <v>71.450999999999993</v>
      </c>
      <c r="Q669" s="15">
        <v>69.584999999999994</v>
      </c>
      <c r="R669" s="15">
        <v>70.545000000000002</v>
      </c>
      <c r="S669" s="15">
        <f t="shared" si="103"/>
        <v>5.5450000000000017</v>
      </c>
      <c r="T669" s="15">
        <v>79.5</v>
      </c>
      <c r="U669" s="15">
        <v>79.5</v>
      </c>
      <c r="V669" s="15">
        <v>79.5</v>
      </c>
      <c r="W669" s="15">
        <v>79.5</v>
      </c>
      <c r="X669" s="15">
        <v>79.5</v>
      </c>
      <c r="Y669" s="15">
        <v>79.5</v>
      </c>
      <c r="Z669" s="15">
        <v>79.5</v>
      </c>
      <c r="AA669" s="15">
        <v>79.5</v>
      </c>
      <c r="AB669" s="15">
        <v>17.209</v>
      </c>
      <c r="AC669" s="18">
        <f t="shared" si="104"/>
        <v>1.9917824074074073E-4</v>
      </c>
      <c r="AD669" s="18">
        <f t="shared" si="105"/>
        <v>103.25399999999999</v>
      </c>
      <c r="AE669" s="18">
        <f t="shared" si="107"/>
        <v>3816</v>
      </c>
      <c r="AF669" s="18">
        <f t="shared" si="108"/>
        <v>285550.31892631989</v>
      </c>
      <c r="AG669" s="18">
        <f t="shared" si="108"/>
        <v>2487160.7615162954</v>
      </c>
    </row>
    <row r="670" spans="6:33" x14ac:dyDescent="0.35">
      <c r="F670" s="15">
        <f t="shared" si="102"/>
        <v>10.773594520547945</v>
      </c>
      <c r="G670" s="15">
        <v>3932.3620000000001</v>
      </c>
      <c r="H670" s="15">
        <v>0.97299999999999998</v>
      </c>
      <c r="I670" s="15">
        <v>2.6328625382268065</v>
      </c>
      <c r="J670" s="15">
        <f t="shared" si="101"/>
        <v>0.33061738070175911</v>
      </c>
      <c r="K670" s="15">
        <v>74.061999999999998</v>
      </c>
      <c r="L670" s="15">
        <v>72.882999999999996</v>
      </c>
      <c r="M670" s="15">
        <v>73.594999999999999</v>
      </c>
      <c r="N670" s="15">
        <v>69.347999999999999</v>
      </c>
      <c r="O670" s="15">
        <v>69.501999999999995</v>
      </c>
      <c r="P670" s="15">
        <v>71.445999999999998</v>
      </c>
      <c r="Q670" s="15">
        <v>69.581000000000003</v>
      </c>
      <c r="R670" s="15">
        <v>70.540000000000006</v>
      </c>
      <c r="S670" s="15">
        <f t="shared" si="103"/>
        <v>5.5400000000000063</v>
      </c>
      <c r="T670" s="15">
        <v>79.5</v>
      </c>
      <c r="U670" s="15">
        <v>79.5</v>
      </c>
      <c r="V670" s="15">
        <v>79.5</v>
      </c>
      <c r="W670" s="15">
        <v>79.5</v>
      </c>
      <c r="X670" s="15">
        <v>79.5</v>
      </c>
      <c r="Y670" s="15">
        <v>79.5</v>
      </c>
      <c r="Z670" s="15">
        <v>79.5</v>
      </c>
      <c r="AA670" s="15">
        <v>79.5</v>
      </c>
      <c r="AB670" s="15">
        <v>17.183</v>
      </c>
      <c r="AC670" s="18">
        <f t="shared" si="104"/>
        <v>1.9887731481481481E-4</v>
      </c>
      <c r="AD670" s="18">
        <f t="shared" si="105"/>
        <v>103.098</v>
      </c>
      <c r="AE670" s="18">
        <f t="shared" si="107"/>
        <v>3816</v>
      </c>
      <c r="AF670" s="18">
        <f t="shared" si="108"/>
        <v>285653.41692631989</v>
      </c>
      <c r="AG670" s="18">
        <f t="shared" si="108"/>
        <v>2490976.7615162954</v>
      </c>
    </row>
    <row r="671" spans="6:33" x14ac:dyDescent="0.35">
      <c r="F671" s="15">
        <f t="shared" si="102"/>
        <v>10.790032876712329</v>
      </c>
      <c r="G671" s="15">
        <v>3938.3620000000001</v>
      </c>
      <c r="H671" s="15">
        <v>0.97299999999999998</v>
      </c>
      <c r="I671" s="15">
        <v>2.6368797612671475</v>
      </c>
      <c r="J671" s="15">
        <f t="shared" si="101"/>
        <v>0.33073653347953685</v>
      </c>
      <c r="K671" s="15">
        <v>74.052999999999997</v>
      </c>
      <c r="L671" s="15">
        <v>72.876999999999995</v>
      </c>
      <c r="M671" s="15">
        <v>73.587999999999994</v>
      </c>
      <c r="N671" s="15">
        <v>69.343999999999994</v>
      </c>
      <c r="O671" s="15">
        <v>69.498000000000005</v>
      </c>
      <c r="P671" s="15">
        <v>71.441000000000003</v>
      </c>
      <c r="Q671" s="15">
        <v>69.578000000000003</v>
      </c>
      <c r="R671" s="15">
        <v>70.536000000000001</v>
      </c>
      <c r="S671" s="15">
        <f t="shared" si="103"/>
        <v>5.5360000000000014</v>
      </c>
      <c r="T671" s="15">
        <v>79.5</v>
      </c>
      <c r="U671" s="15">
        <v>79.5</v>
      </c>
      <c r="V671" s="15">
        <v>79.5</v>
      </c>
      <c r="W671" s="15">
        <v>79.5</v>
      </c>
      <c r="X671" s="15">
        <v>79.5</v>
      </c>
      <c r="Y671" s="15">
        <v>79.5</v>
      </c>
      <c r="Z671" s="15">
        <v>79.5</v>
      </c>
      <c r="AA671" s="15">
        <v>79.5</v>
      </c>
      <c r="AB671" s="15">
        <v>17.158000000000001</v>
      </c>
      <c r="AC671" s="18">
        <f t="shared" si="104"/>
        <v>1.9858796296296296E-4</v>
      </c>
      <c r="AD671" s="18">
        <f t="shared" si="105"/>
        <v>102.94800000000001</v>
      </c>
      <c r="AE671" s="18">
        <f t="shared" si="107"/>
        <v>3816</v>
      </c>
      <c r="AF671" s="18">
        <f t="shared" si="108"/>
        <v>285756.36492631986</v>
      </c>
      <c r="AG671" s="18">
        <f t="shared" si="108"/>
        <v>2494792.7615162954</v>
      </c>
    </row>
    <row r="672" spans="6:33" x14ac:dyDescent="0.35">
      <c r="F672" s="15">
        <f t="shared" si="102"/>
        <v>10.806471232876712</v>
      </c>
      <c r="G672" s="15">
        <v>3944.3620000000001</v>
      </c>
      <c r="H672" s="15">
        <v>0.97309999999999997</v>
      </c>
      <c r="I672" s="15">
        <v>2.6408969843074881</v>
      </c>
      <c r="J672" s="15">
        <f t="shared" si="101"/>
        <v>0.33085551264620355</v>
      </c>
      <c r="K672" s="15">
        <v>74.046999999999997</v>
      </c>
      <c r="L672" s="15">
        <v>72.870999999999995</v>
      </c>
      <c r="M672" s="15">
        <v>73.581000000000003</v>
      </c>
      <c r="N672" s="15">
        <v>69.34</v>
      </c>
      <c r="O672" s="15">
        <v>69.494</v>
      </c>
      <c r="P672" s="15">
        <v>71.435000000000002</v>
      </c>
      <c r="Q672" s="15">
        <v>69.573999999999998</v>
      </c>
      <c r="R672" s="15">
        <v>70.531000000000006</v>
      </c>
      <c r="S672" s="15">
        <f t="shared" si="103"/>
        <v>5.5310000000000059</v>
      </c>
      <c r="T672" s="15">
        <v>79.5</v>
      </c>
      <c r="U672" s="15">
        <v>79.5</v>
      </c>
      <c r="V672" s="15">
        <v>79.5</v>
      </c>
      <c r="W672" s="15">
        <v>79.5</v>
      </c>
      <c r="X672" s="15">
        <v>79.5</v>
      </c>
      <c r="Y672" s="15">
        <v>79.5</v>
      </c>
      <c r="Z672" s="15">
        <v>79.5</v>
      </c>
      <c r="AA672" s="15">
        <v>79.5</v>
      </c>
      <c r="AB672" s="15">
        <v>17.132999999999999</v>
      </c>
      <c r="AC672" s="18">
        <f t="shared" si="104"/>
        <v>1.9829861111111109E-4</v>
      </c>
      <c r="AD672" s="18">
        <f t="shared" si="105"/>
        <v>102.79799999999999</v>
      </c>
      <c r="AE672" s="18">
        <f t="shared" si="107"/>
        <v>3816</v>
      </c>
      <c r="AF672" s="18">
        <f t="shared" si="108"/>
        <v>285859.16292631987</v>
      </c>
      <c r="AG672" s="18">
        <f t="shared" si="108"/>
        <v>2498608.7615162954</v>
      </c>
    </row>
    <row r="673" spans="6:33" x14ac:dyDescent="0.35">
      <c r="F673" s="15">
        <f t="shared" si="102"/>
        <v>10.822909589041096</v>
      </c>
      <c r="G673" s="15">
        <v>3950.3620000000001</v>
      </c>
      <c r="H673" s="15">
        <v>0.97309999999999997</v>
      </c>
      <c r="I673" s="15">
        <v>2.6449142073478291</v>
      </c>
      <c r="J673" s="15">
        <f t="shared" si="101"/>
        <v>0.3309743182017591</v>
      </c>
      <c r="K673" s="15">
        <v>74.039000000000001</v>
      </c>
      <c r="L673" s="15">
        <v>72.864999999999995</v>
      </c>
      <c r="M673" s="15">
        <v>73.573999999999998</v>
      </c>
      <c r="N673" s="15">
        <v>69.335999999999999</v>
      </c>
      <c r="O673" s="15">
        <v>69.491</v>
      </c>
      <c r="P673" s="15">
        <v>71.430000000000007</v>
      </c>
      <c r="Q673" s="15">
        <v>69.570999999999998</v>
      </c>
      <c r="R673" s="15">
        <v>70.527000000000001</v>
      </c>
      <c r="S673" s="15">
        <f t="shared" si="103"/>
        <v>5.527000000000001</v>
      </c>
      <c r="T673" s="15">
        <v>79.5</v>
      </c>
      <c r="U673" s="15">
        <v>79.5</v>
      </c>
      <c r="V673" s="15">
        <v>79.5</v>
      </c>
      <c r="W673" s="15">
        <v>79.5</v>
      </c>
      <c r="X673" s="15">
        <v>79.5</v>
      </c>
      <c r="Y673" s="15">
        <v>79.5</v>
      </c>
      <c r="Z673" s="15">
        <v>79.5</v>
      </c>
      <c r="AA673" s="15">
        <v>79.5</v>
      </c>
      <c r="AB673" s="15">
        <v>17.108000000000001</v>
      </c>
      <c r="AC673" s="18">
        <f t="shared" si="104"/>
        <v>1.9800925925925926E-4</v>
      </c>
      <c r="AD673" s="18">
        <f t="shared" si="105"/>
        <v>102.648</v>
      </c>
      <c r="AE673" s="18">
        <f t="shared" si="107"/>
        <v>3816</v>
      </c>
      <c r="AF673" s="18">
        <f t="shared" si="108"/>
        <v>285961.81092631986</v>
      </c>
      <c r="AG673" s="18">
        <f t="shared" si="108"/>
        <v>2502424.7615162954</v>
      </c>
    </row>
    <row r="674" spans="6:33" x14ac:dyDescent="0.35">
      <c r="F674" s="15">
        <f t="shared" si="102"/>
        <v>10.83934794520548</v>
      </c>
      <c r="G674" s="15">
        <v>3956.3620000000001</v>
      </c>
      <c r="H674" s="15">
        <v>0.97309999999999997</v>
      </c>
      <c r="I674" s="15">
        <v>2.6489314303881701</v>
      </c>
      <c r="J674" s="15">
        <f t="shared" si="101"/>
        <v>0.33109294320175914</v>
      </c>
      <c r="K674" s="15">
        <v>74.031999999999996</v>
      </c>
      <c r="L674" s="15">
        <v>72.858999999999995</v>
      </c>
      <c r="M674" s="15">
        <v>73.566999999999993</v>
      </c>
      <c r="N674" s="15">
        <v>69.331999999999994</v>
      </c>
      <c r="O674" s="15">
        <v>69.486999999999995</v>
      </c>
      <c r="P674" s="15">
        <v>71.424000000000007</v>
      </c>
      <c r="Q674" s="15">
        <v>69.566999999999993</v>
      </c>
      <c r="R674" s="15">
        <v>70.522000000000006</v>
      </c>
      <c r="S674" s="15">
        <f t="shared" si="103"/>
        <v>5.5220000000000056</v>
      </c>
      <c r="T674" s="15">
        <v>79.5</v>
      </c>
      <c r="U674" s="15">
        <v>79.5</v>
      </c>
      <c r="V674" s="15">
        <v>79.5</v>
      </c>
      <c r="W674" s="15">
        <v>79.5</v>
      </c>
      <c r="X674" s="15">
        <v>79.5</v>
      </c>
      <c r="Y674" s="15">
        <v>79.5</v>
      </c>
      <c r="Z674" s="15">
        <v>79.5</v>
      </c>
      <c r="AA674" s="15">
        <v>79.5</v>
      </c>
      <c r="AB674" s="15">
        <v>17.082000000000001</v>
      </c>
      <c r="AC674" s="18">
        <f t="shared" si="104"/>
        <v>1.9770833333333335E-4</v>
      </c>
      <c r="AD674" s="18">
        <f t="shared" si="105"/>
        <v>102.492</v>
      </c>
      <c r="AE674" s="18">
        <f t="shared" si="107"/>
        <v>3816</v>
      </c>
      <c r="AF674" s="18">
        <f t="shared" si="108"/>
        <v>286064.30292631988</v>
      </c>
      <c r="AG674" s="18">
        <f t="shared" si="108"/>
        <v>2506240.7615162954</v>
      </c>
    </row>
    <row r="675" spans="6:33" x14ac:dyDescent="0.35">
      <c r="F675" s="15">
        <f t="shared" si="102"/>
        <v>10.855786301369863</v>
      </c>
      <c r="G675" s="15">
        <v>3962.3620000000001</v>
      </c>
      <c r="H675" s="15">
        <v>0.97319999999999995</v>
      </c>
      <c r="I675" s="15">
        <v>2.6529486534285107</v>
      </c>
      <c r="J675" s="15">
        <f t="shared" si="101"/>
        <v>0.33121139459064802</v>
      </c>
      <c r="K675" s="15">
        <v>74.024000000000001</v>
      </c>
      <c r="L675" s="15">
        <v>72.852999999999994</v>
      </c>
      <c r="M675" s="15">
        <v>73.56</v>
      </c>
      <c r="N675" s="15">
        <v>69.328000000000003</v>
      </c>
      <c r="O675" s="15">
        <v>69.483000000000004</v>
      </c>
      <c r="P675" s="15">
        <v>71.418999999999997</v>
      </c>
      <c r="Q675" s="15">
        <v>69.563999999999993</v>
      </c>
      <c r="R675" s="15">
        <v>70.518000000000001</v>
      </c>
      <c r="S675" s="15">
        <f t="shared" si="103"/>
        <v>5.5180000000000007</v>
      </c>
      <c r="T675" s="15">
        <v>79.5</v>
      </c>
      <c r="U675" s="15">
        <v>79.5</v>
      </c>
      <c r="V675" s="15">
        <v>79.5</v>
      </c>
      <c r="W675" s="15">
        <v>79.5</v>
      </c>
      <c r="X675" s="15">
        <v>79.5</v>
      </c>
      <c r="Y675" s="15">
        <v>79.5</v>
      </c>
      <c r="Z675" s="15">
        <v>79.5</v>
      </c>
      <c r="AA675" s="15">
        <v>79.5</v>
      </c>
      <c r="AB675" s="15">
        <v>17.056999999999999</v>
      </c>
      <c r="AC675" s="18">
        <f t="shared" si="104"/>
        <v>1.9741898148148147E-4</v>
      </c>
      <c r="AD675" s="18">
        <f t="shared" si="105"/>
        <v>102.342</v>
      </c>
      <c r="AE675" s="18">
        <f t="shared" si="107"/>
        <v>3816</v>
      </c>
      <c r="AF675" s="18">
        <f t="shared" si="108"/>
        <v>286166.64492631989</v>
      </c>
      <c r="AG675" s="18">
        <f t="shared" si="108"/>
        <v>2510056.7615162954</v>
      </c>
    </row>
    <row r="676" spans="6:33" x14ac:dyDescent="0.35">
      <c r="F676" s="15">
        <f t="shared" si="102"/>
        <v>10.872224657534247</v>
      </c>
      <c r="G676" s="15">
        <v>3968.3620000000001</v>
      </c>
      <c r="H676" s="15">
        <v>0.97319999999999995</v>
      </c>
      <c r="I676" s="15">
        <v>2.6569658764688517</v>
      </c>
      <c r="J676" s="15">
        <f t="shared" si="101"/>
        <v>0.33132967236842575</v>
      </c>
      <c r="K676" s="15">
        <v>74.016000000000005</v>
      </c>
      <c r="L676" s="15">
        <v>72.846999999999994</v>
      </c>
      <c r="M676" s="15">
        <v>73.552000000000007</v>
      </c>
      <c r="N676" s="15">
        <v>69.323999999999998</v>
      </c>
      <c r="O676" s="15">
        <v>69.48</v>
      </c>
      <c r="P676" s="15">
        <v>71.414000000000001</v>
      </c>
      <c r="Q676" s="15">
        <v>69.56</v>
      </c>
      <c r="R676" s="15">
        <v>70.513999999999996</v>
      </c>
      <c r="S676" s="15">
        <f t="shared" si="103"/>
        <v>5.5139999999999958</v>
      </c>
      <c r="T676" s="15">
        <v>79.5</v>
      </c>
      <c r="U676" s="15">
        <v>79.5</v>
      </c>
      <c r="V676" s="15">
        <v>79.5</v>
      </c>
      <c r="W676" s="15">
        <v>79.5</v>
      </c>
      <c r="X676" s="15">
        <v>79.5</v>
      </c>
      <c r="Y676" s="15">
        <v>79.5</v>
      </c>
      <c r="Z676" s="15">
        <v>79.5</v>
      </c>
      <c r="AA676" s="15">
        <v>79.5</v>
      </c>
      <c r="AB676" s="15">
        <v>17.032</v>
      </c>
      <c r="AC676" s="18">
        <f t="shared" si="104"/>
        <v>1.9712962962962962E-4</v>
      </c>
      <c r="AD676" s="18">
        <f t="shared" si="105"/>
        <v>102.19200000000001</v>
      </c>
      <c r="AE676" s="18">
        <f t="shared" si="107"/>
        <v>3816</v>
      </c>
      <c r="AF676" s="18">
        <f t="shared" si="108"/>
        <v>286268.83692631987</v>
      </c>
      <c r="AG676" s="18">
        <f t="shared" si="108"/>
        <v>2513872.7615162954</v>
      </c>
    </row>
    <row r="677" spans="6:33" x14ac:dyDescent="0.35">
      <c r="F677" s="15">
        <f t="shared" si="102"/>
        <v>10.888663013698631</v>
      </c>
      <c r="G677" s="15">
        <v>3974.3620000000001</v>
      </c>
      <c r="H677" s="15">
        <v>0.97330000000000005</v>
      </c>
      <c r="I677" s="15">
        <v>2.6609830995091928</v>
      </c>
      <c r="J677" s="15">
        <f t="shared" si="101"/>
        <v>0.33144777653509244</v>
      </c>
      <c r="K677" s="15">
        <v>74.009</v>
      </c>
      <c r="L677" s="15">
        <v>72.840999999999994</v>
      </c>
      <c r="M677" s="15">
        <v>73.546000000000006</v>
      </c>
      <c r="N677" s="15">
        <v>69.319999999999993</v>
      </c>
      <c r="O677" s="15">
        <v>69.474999999999994</v>
      </c>
      <c r="P677" s="15">
        <v>71.408000000000001</v>
      </c>
      <c r="Q677" s="15">
        <v>69.557000000000002</v>
      </c>
      <c r="R677" s="15">
        <v>70.509</v>
      </c>
      <c r="S677" s="15">
        <f t="shared" si="103"/>
        <v>5.5090000000000003</v>
      </c>
      <c r="T677" s="15">
        <v>79.5</v>
      </c>
      <c r="U677" s="15">
        <v>79.5</v>
      </c>
      <c r="V677" s="15">
        <v>79.5</v>
      </c>
      <c r="W677" s="15">
        <v>79.5</v>
      </c>
      <c r="X677" s="15">
        <v>79.5</v>
      </c>
      <c r="Y677" s="15">
        <v>79.5</v>
      </c>
      <c r="Z677" s="15">
        <v>79.5</v>
      </c>
      <c r="AA677" s="15">
        <v>79.5</v>
      </c>
      <c r="AB677" s="15">
        <v>17.007000000000001</v>
      </c>
      <c r="AC677" s="18">
        <f t="shared" si="104"/>
        <v>1.968402777777778E-4</v>
      </c>
      <c r="AD677" s="18">
        <f t="shared" si="105"/>
        <v>102.04200000000002</v>
      </c>
      <c r="AE677" s="18">
        <f t="shared" si="107"/>
        <v>3816</v>
      </c>
      <c r="AF677" s="18">
        <f t="shared" si="108"/>
        <v>286370.87892631989</v>
      </c>
      <c r="AG677" s="18">
        <f t="shared" si="108"/>
        <v>2517688.7615162954</v>
      </c>
    </row>
    <row r="678" spans="6:33" x14ac:dyDescent="0.35">
      <c r="F678" s="15">
        <f t="shared" si="102"/>
        <v>10.905101369863013</v>
      </c>
      <c r="G678" s="15">
        <v>3980.3620000000001</v>
      </c>
      <c r="H678" s="15">
        <v>0.97330000000000005</v>
      </c>
      <c r="I678" s="15">
        <v>2.6650003225495333</v>
      </c>
      <c r="J678" s="15">
        <f t="shared" si="101"/>
        <v>0.33156571403509244</v>
      </c>
      <c r="K678" s="15">
        <v>74.001999999999995</v>
      </c>
      <c r="L678" s="15">
        <v>72.835999999999999</v>
      </c>
      <c r="M678" s="15">
        <v>73.539000000000001</v>
      </c>
      <c r="N678" s="15">
        <v>69.316000000000003</v>
      </c>
      <c r="O678" s="15">
        <v>69.471999999999994</v>
      </c>
      <c r="P678" s="15">
        <v>71.403000000000006</v>
      </c>
      <c r="Q678" s="15">
        <v>69.552999999999997</v>
      </c>
      <c r="R678" s="15">
        <v>70.504999999999995</v>
      </c>
      <c r="S678" s="15">
        <f t="shared" si="103"/>
        <v>5.5049999999999955</v>
      </c>
      <c r="T678" s="15">
        <v>79.5</v>
      </c>
      <c r="U678" s="15">
        <v>79.5</v>
      </c>
      <c r="V678" s="15">
        <v>79.5</v>
      </c>
      <c r="W678" s="15">
        <v>79.5</v>
      </c>
      <c r="X678" s="15">
        <v>79.5</v>
      </c>
      <c r="Y678" s="15">
        <v>79.5</v>
      </c>
      <c r="Z678" s="15">
        <v>79.5</v>
      </c>
      <c r="AA678" s="15">
        <v>79.5</v>
      </c>
      <c r="AB678" s="15">
        <v>16.983000000000001</v>
      </c>
      <c r="AC678" s="18">
        <f t="shared" si="104"/>
        <v>1.9656250000000001E-4</v>
      </c>
      <c r="AD678" s="18">
        <f t="shared" si="105"/>
        <v>101.89800000000001</v>
      </c>
      <c r="AE678" s="18">
        <f t="shared" si="107"/>
        <v>3816</v>
      </c>
      <c r="AF678" s="18">
        <f t="shared" si="108"/>
        <v>286472.77692631987</v>
      </c>
      <c r="AG678" s="18">
        <f t="shared" si="108"/>
        <v>2521504.7615162954</v>
      </c>
    </row>
    <row r="679" spans="6:33" x14ac:dyDescent="0.35">
      <c r="F679" s="15">
        <f t="shared" si="102"/>
        <v>10.921539726027397</v>
      </c>
      <c r="G679" s="15">
        <v>3986.3620000000001</v>
      </c>
      <c r="H679" s="15">
        <v>0.97330000000000005</v>
      </c>
      <c r="I679" s="15">
        <v>2.6690175455898744</v>
      </c>
      <c r="J679" s="15">
        <f t="shared" si="101"/>
        <v>0.33168347792398134</v>
      </c>
      <c r="K679" s="15">
        <v>73.994</v>
      </c>
      <c r="L679" s="15">
        <v>72.83</v>
      </c>
      <c r="M679" s="15">
        <v>73.531999999999996</v>
      </c>
      <c r="N679" s="15">
        <v>69.311999999999998</v>
      </c>
      <c r="O679" s="15">
        <v>69.468000000000004</v>
      </c>
      <c r="P679" s="15">
        <v>71.397999999999996</v>
      </c>
      <c r="Q679" s="15">
        <v>69.55</v>
      </c>
      <c r="R679" s="15">
        <v>70.501000000000005</v>
      </c>
      <c r="S679" s="15">
        <f t="shared" si="103"/>
        <v>5.5010000000000048</v>
      </c>
      <c r="T679" s="15">
        <v>79.5</v>
      </c>
      <c r="U679" s="15">
        <v>79.5</v>
      </c>
      <c r="V679" s="15">
        <v>79.5</v>
      </c>
      <c r="W679" s="15">
        <v>79.5</v>
      </c>
      <c r="X679" s="15">
        <v>79.5</v>
      </c>
      <c r="Y679" s="15">
        <v>79.5</v>
      </c>
      <c r="Z679" s="15">
        <v>79.5</v>
      </c>
      <c r="AA679" s="15">
        <v>79.5</v>
      </c>
      <c r="AB679" s="15">
        <v>16.957999999999998</v>
      </c>
      <c r="AC679" s="18">
        <f t="shared" si="104"/>
        <v>1.9627314814814814E-4</v>
      </c>
      <c r="AD679" s="18">
        <f t="shared" si="105"/>
        <v>101.748</v>
      </c>
      <c r="AE679" s="18">
        <f t="shared" si="107"/>
        <v>3816</v>
      </c>
      <c r="AF679" s="18">
        <f t="shared" si="108"/>
        <v>286574.52492631989</v>
      </c>
      <c r="AG679" s="18">
        <f t="shared" si="108"/>
        <v>2525320.7615162954</v>
      </c>
    </row>
    <row r="680" spans="6:33" x14ac:dyDescent="0.35">
      <c r="F680" s="15">
        <f t="shared" si="102"/>
        <v>10.937978082191782</v>
      </c>
      <c r="G680" s="15">
        <v>3992.3620000000001</v>
      </c>
      <c r="H680" s="15">
        <v>0.97340000000000004</v>
      </c>
      <c r="I680" s="15">
        <v>2.6730347686302154</v>
      </c>
      <c r="J680" s="15">
        <f t="shared" si="101"/>
        <v>0.33180106820175914</v>
      </c>
      <c r="K680" s="15">
        <v>73.986999999999995</v>
      </c>
      <c r="L680" s="15">
        <v>72.823999999999998</v>
      </c>
      <c r="M680" s="15">
        <v>73.525000000000006</v>
      </c>
      <c r="N680" s="15">
        <v>69.308000000000007</v>
      </c>
      <c r="O680" s="15">
        <v>69.463999999999999</v>
      </c>
      <c r="P680" s="15">
        <v>71.391999999999996</v>
      </c>
      <c r="Q680" s="15">
        <v>69.546000000000006</v>
      </c>
      <c r="R680" s="15">
        <v>70.495999999999995</v>
      </c>
      <c r="S680" s="15">
        <f t="shared" si="103"/>
        <v>5.4959999999999951</v>
      </c>
      <c r="T680" s="15">
        <v>79.5</v>
      </c>
      <c r="U680" s="15">
        <v>79.5</v>
      </c>
      <c r="V680" s="15">
        <v>79.5</v>
      </c>
      <c r="W680" s="15">
        <v>79.5</v>
      </c>
      <c r="X680" s="15">
        <v>79.5</v>
      </c>
      <c r="Y680" s="15">
        <v>79.5</v>
      </c>
      <c r="Z680" s="15">
        <v>79.5</v>
      </c>
      <c r="AA680" s="15">
        <v>79.5</v>
      </c>
      <c r="AB680" s="15">
        <v>16.933</v>
      </c>
      <c r="AC680" s="18">
        <f t="shared" si="104"/>
        <v>1.9598379629629629E-4</v>
      </c>
      <c r="AD680" s="18">
        <f t="shared" si="105"/>
        <v>101.59799999999998</v>
      </c>
      <c r="AE680" s="18">
        <f t="shared" si="107"/>
        <v>3816</v>
      </c>
      <c r="AF680" s="18">
        <f t="shared" ref="AF680:AG695" si="109">+AF679+AD680</f>
        <v>286676.12292631989</v>
      </c>
      <c r="AG680" s="18">
        <f t="shared" si="109"/>
        <v>2529136.7615162954</v>
      </c>
    </row>
    <row r="681" spans="6:33" x14ac:dyDescent="0.35">
      <c r="F681" s="15">
        <f t="shared" si="102"/>
        <v>10.954416438356164</v>
      </c>
      <c r="G681" s="15">
        <v>3998.3620000000001</v>
      </c>
      <c r="H681" s="15">
        <v>0.97340000000000004</v>
      </c>
      <c r="I681" s="15">
        <v>2.677051991670556</v>
      </c>
      <c r="J681" s="15">
        <f t="shared" si="101"/>
        <v>0.33191849181287025</v>
      </c>
      <c r="K681" s="15">
        <v>73.978999999999999</v>
      </c>
      <c r="L681" s="15">
        <v>72.817999999999998</v>
      </c>
      <c r="M681" s="15">
        <v>73.518000000000001</v>
      </c>
      <c r="N681" s="15">
        <v>69.304000000000002</v>
      </c>
      <c r="O681" s="15">
        <v>69.460999999999999</v>
      </c>
      <c r="P681" s="15">
        <v>71.387</v>
      </c>
      <c r="Q681" s="15">
        <v>69.543000000000006</v>
      </c>
      <c r="R681" s="15">
        <v>70.492000000000004</v>
      </c>
      <c r="S681" s="15">
        <f t="shared" si="103"/>
        <v>5.4920000000000044</v>
      </c>
      <c r="T681" s="15">
        <v>79.5</v>
      </c>
      <c r="U681" s="15">
        <v>79.5</v>
      </c>
      <c r="V681" s="15">
        <v>79.5</v>
      </c>
      <c r="W681" s="15">
        <v>79.5</v>
      </c>
      <c r="X681" s="15">
        <v>79.5</v>
      </c>
      <c r="Y681" s="15">
        <v>79.5</v>
      </c>
      <c r="Z681" s="15">
        <v>79.5</v>
      </c>
      <c r="AA681" s="15">
        <v>79.5</v>
      </c>
      <c r="AB681" s="15">
        <v>16.908999999999999</v>
      </c>
      <c r="AC681" s="18">
        <f t="shared" si="104"/>
        <v>1.9570601851851851E-4</v>
      </c>
      <c r="AD681" s="18">
        <f t="shared" si="105"/>
        <v>101.45400000000001</v>
      </c>
      <c r="AE681" s="18">
        <f t="shared" si="107"/>
        <v>3816</v>
      </c>
      <c r="AF681" s="18">
        <f t="shared" si="109"/>
        <v>286777.57692631992</v>
      </c>
      <c r="AG681" s="18">
        <f t="shared" si="109"/>
        <v>2532952.7615162954</v>
      </c>
    </row>
    <row r="682" spans="6:33" x14ac:dyDescent="0.35">
      <c r="F682" s="15">
        <f t="shared" si="102"/>
        <v>10.970854794520548</v>
      </c>
      <c r="G682" s="15">
        <v>4004.3620000000001</v>
      </c>
      <c r="H682" s="15">
        <v>0.97350000000000003</v>
      </c>
      <c r="I682" s="15">
        <v>2.681069214710897</v>
      </c>
      <c r="J682" s="15">
        <f t="shared" si="101"/>
        <v>0.33203574181287027</v>
      </c>
      <c r="K682" s="15">
        <v>73.971000000000004</v>
      </c>
      <c r="L682" s="15">
        <v>72.811999999999998</v>
      </c>
      <c r="M682" s="15">
        <v>73.510999999999996</v>
      </c>
      <c r="N682" s="15">
        <v>69.3</v>
      </c>
      <c r="O682" s="15">
        <v>69.456999999999994</v>
      </c>
      <c r="P682" s="15">
        <v>71.382000000000005</v>
      </c>
      <c r="Q682" s="15">
        <v>69.540000000000006</v>
      </c>
      <c r="R682" s="15">
        <v>70.488</v>
      </c>
      <c r="S682" s="15">
        <f t="shared" si="103"/>
        <v>5.4879999999999995</v>
      </c>
      <c r="T682" s="15">
        <v>79.5</v>
      </c>
      <c r="U682" s="15">
        <v>79.5</v>
      </c>
      <c r="V682" s="15">
        <v>79.5</v>
      </c>
      <c r="W682" s="15">
        <v>79.5</v>
      </c>
      <c r="X682" s="15">
        <v>79.5</v>
      </c>
      <c r="Y682" s="15">
        <v>79.5</v>
      </c>
      <c r="Z682" s="15">
        <v>79.5</v>
      </c>
      <c r="AA682" s="15">
        <v>79.5</v>
      </c>
      <c r="AB682" s="15">
        <v>16.884</v>
      </c>
      <c r="AC682" s="18">
        <f t="shared" si="104"/>
        <v>1.9541666666666668E-4</v>
      </c>
      <c r="AD682" s="18">
        <f t="shared" si="105"/>
        <v>101.30400000000002</v>
      </c>
      <c r="AE682" s="18">
        <f t="shared" si="107"/>
        <v>3816</v>
      </c>
      <c r="AF682" s="18">
        <f t="shared" si="109"/>
        <v>286878.88092631992</v>
      </c>
      <c r="AG682" s="18">
        <f t="shared" si="109"/>
        <v>2536768.7615162954</v>
      </c>
    </row>
    <row r="683" spans="6:33" x14ac:dyDescent="0.35">
      <c r="F683" s="15">
        <f t="shared" si="102"/>
        <v>10.987293150684932</v>
      </c>
      <c r="G683" s="15">
        <v>4010.3620000000001</v>
      </c>
      <c r="H683" s="15">
        <v>0.97350000000000003</v>
      </c>
      <c r="I683" s="15">
        <v>2.685086437751238</v>
      </c>
      <c r="J683" s="15">
        <f t="shared" si="101"/>
        <v>0.33215282514620359</v>
      </c>
      <c r="K683" s="15">
        <v>73.965000000000003</v>
      </c>
      <c r="L683" s="15">
        <v>72.807000000000002</v>
      </c>
      <c r="M683" s="15">
        <v>73.504000000000005</v>
      </c>
      <c r="N683" s="15">
        <v>69.296000000000006</v>
      </c>
      <c r="O683" s="15">
        <v>69.453000000000003</v>
      </c>
      <c r="P683" s="15">
        <v>71.376999999999995</v>
      </c>
      <c r="Q683" s="15">
        <v>69.536000000000001</v>
      </c>
      <c r="R683" s="15">
        <v>70.483000000000004</v>
      </c>
      <c r="S683" s="15">
        <f t="shared" si="103"/>
        <v>5.4830000000000041</v>
      </c>
      <c r="T683" s="15">
        <v>79.5</v>
      </c>
      <c r="U683" s="15">
        <v>79.5</v>
      </c>
      <c r="V683" s="15">
        <v>79.5</v>
      </c>
      <c r="W683" s="15">
        <v>79.5</v>
      </c>
      <c r="X683" s="15">
        <v>79.5</v>
      </c>
      <c r="Y683" s="15">
        <v>79.5</v>
      </c>
      <c r="Z683" s="15">
        <v>79.5</v>
      </c>
      <c r="AA683" s="15">
        <v>79.5</v>
      </c>
      <c r="AB683" s="15">
        <v>16.86</v>
      </c>
      <c r="AC683" s="18">
        <f t="shared" si="104"/>
        <v>1.9513888888888887E-4</v>
      </c>
      <c r="AD683" s="18">
        <f t="shared" si="105"/>
        <v>101.15999999999998</v>
      </c>
      <c r="AE683" s="18">
        <f t="shared" si="107"/>
        <v>3816</v>
      </c>
      <c r="AF683" s="18">
        <f t="shared" si="109"/>
        <v>286980.0409263199</v>
      </c>
      <c r="AG683" s="18">
        <f t="shared" si="109"/>
        <v>2540584.7615162954</v>
      </c>
    </row>
    <row r="684" spans="6:33" x14ac:dyDescent="0.35">
      <c r="F684" s="15">
        <f t="shared" si="102"/>
        <v>11.003731506849315</v>
      </c>
      <c r="G684" s="15">
        <v>4016.3620000000001</v>
      </c>
      <c r="H684" s="15">
        <v>0.97350000000000003</v>
      </c>
      <c r="I684" s="15">
        <v>2.6891036607915786</v>
      </c>
      <c r="J684" s="15">
        <f t="shared" si="101"/>
        <v>0.33226973486842581</v>
      </c>
      <c r="K684" s="15">
        <v>73.956999999999994</v>
      </c>
      <c r="L684" s="15">
        <v>72.801000000000002</v>
      </c>
      <c r="M684" s="15">
        <v>73.497</v>
      </c>
      <c r="N684" s="15">
        <v>69.292000000000002</v>
      </c>
      <c r="O684" s="15">
        <v>69.45</v>
      </c>
      <c r="P684" s="15">
        <v>71.370999999999995</v>
      </c>
      <c r="Q684" s="15">
        <v>69.533000000000001</v>
      </c>
      <c r="R684" s="15">
        <v>70.478999999999999</v>
      </c>
      <c r="S684" s="15">
        <f t="shared" si="103"/>
        <v>5.4789999999999992</v>
      </c>
      <c r="T684" s="15">
        <v>79.5</v>
      </c>
      <c r="U684" s="15">
        <v>79.5</v>
      </c>
      <c r="V684" s="15">
        <v>79.5</v>
      </c>
      <c r="W684" s="15">
        <v>79.5</v>
      </c>
      <c r="X684" s="15">
        <v>79.5</v>
      </c>
      <c r="Y684" s="15">
        <v>79.5</v>
      </c>
      <c r="Z684" s="15">
        <v>79.5</v>
      </c>
      <c r="AA684" s="15">
        <v>79.5</v>
      </c>
      <c r="AB684" s="15">
        <v>16.835000000000001</v>
      </c>
      <c r="AC684" s="18">
        <f t="shared" si="104"/>
        <v>1.9484953703703705E-4</v>
      </c>
      <c r="AD684" s="18">
        <f t="shared" si="105"/>
        <v>101.01000000000002</v>
      </c>
      <c r="AE684" s="18">
        <f t="shared" si="107"/>
        <v>3816</v>
      </c>
      <c r="AF684" s="18">
        <f t="shared" si="109"/>
        <v>287081.05092631991</v>
      </c>
      <c r="AG684" s="18">
        <f t="shared" si="109"/>
        <v>2544400.7615162954</v>
      </c>
    </row>
    <row r="685" spans="6:33" x14ac:dyDescent="0.35">
      <c r="F685" s="15">
        <f t="shared" si="102"/>
        <v>11.020169863013699</v>
      </c>
      <c r="G685" s="15">
        <v>4022.3620000000001</v>
      </c>
      <c r="H685" s="15">
        <v>0.97360000000000002</v>
      </c>
      <c r="I685" s="15">
        <v>2.6931208838319192</v>
      </c>
      <c r="J685" s="15">
        <f t="shared" si="101"/>
        <v>0.33238647792398135</v>
      </c>
      <c r="K685" s="15">
        <v>73.95</v>
      </c>
      <c r="L685" s="15">
        <v>72.795000000000002</v>
      </c>
      <c r="M685" s="15">
        <v>73.489999999999995</v>
      </c>
      <c r="N685" s="15">
        <v>69.287999999999997</v>
      </c>
      <c r="O685" s="15">
        <v>69.445999999999998</v>
      </c>
      <c r="P685" s="15">
        <v>71.366</v>
      </c>
      <c r="Q685" s="15">
        <v>69.528999999999996</v>
      </c>
      <c r="R685" s="15">
        <v>70.474999999999994</v>
      </c>
      <c r="S685" s="15">
        <f t="shared" si="103"/>
        <v>5.4749999999999943</v>
      </c>
      <c r="T685" s="15">
        <v>79.5</v>
      </c>
      <c r="U685" s="15">
        <v>79.5</v>
      </c>
      <c r="V685" s="15">
        <v>79.5</v>
      </c>
      <c r="W685" s="15">
        <v>79.5</v>
      </c>
      <c r="X685" s="15">
        <v>79.5</v>
      </c>
      <c r="Y685" s="15">
        <v>79.5</v>
      </c>
      <c r="Z685" s="15">
        <v>79.5</v>
      </c>
      <c r="AA685" s="15">
        <v>79.5</v>
      </c>
      <c r="AB685" s="15">
        <v>16.811</v>
      </c>
      <c r="AC685" s="18">
        <f t="shared" si="104"/>
        <v>1.9457175925925927E-4</v>
      </c>
      <c r="AD685" s="18">
        <f t="shared" si="105"/>
        <v>100.86600000000001</v>
      </c>
      <c r="AE685" s="18">
        <f t="shared" si="107"/>
        <v>3816</v>
      </c>
      <c r="AF685" s="18">
        <f t="shared" si="109"/>
        <v>287181.91692631989</v>
      </c>
      <c r="AG685" s="18">
        <f t="shared" si="109"/>
        <v>2548216.7615162954</v>
      </c>
    </row>
    <row r="686" spans="6:33" x14ac:dyDescent="0.35">
      <c r="F686" s="15">
        <f t="shared" si="102"/>
        <v>11.036608219178083</v>
      </c>
      <c r="G686" s="15">
        <v>4028.3620000000001</v>
      </c>
      <c r="H686" s="15">
        <v>0.97360000000000002</v>
      </c>
      <c r="I686" s="15">
        <v>2.6971381068722602</v>
      </c>
      <c r="J686" s="15">
        <f t="shared" si="101"/>
        <v>0.33250305431287025</v>
      </c>
      <c r="K686" s="15">
        <v>73.942999999999998</v>
      </c>
      <c r="L686" s="15">
        <v>72.789000000000001</v>
      </c>
      <c r="M686" s="15">
        <v>73.483999999999995</v>
      </c>
      <c r="N686" s="15">
        <v>69.284000000000006</v>
      </c>
      <c r="O686" s="15">
        <v>69.441999999999993</v>
      </c>
      <c r="P686" s="15">
        <v>71.361000000000004</v>
      </c>
      <c r="Q686" s="15">
        <v>69.525999999999996</v>
      </c>
      <c r="R686" s="15">
        <v>70.47</v>
      </c>
      <c r="S686" s="15">
        <f t="shared" si="103"/>
        <v>5.4699999999999989</v>
      </c>
      <c r="T686" s="15">
        <v>79.5</v>
      </c>
      <c r="U686" s="15">
        <v>79.5</v>
      </c>
      <c r="V686" s="15">
        <v>79.5</v>
      </c>
      <c r="W686" s="15">
        <v>79.5</v>
      </c>
      <c r="X686" s="15">
        <v>79.5</v>
      </c>
      <c r="Y686" s="15">
        <v>79.5</v>
      </c>
      <c r="Z686" s="15">
        <v>79.5</v>
      </c>
      <c r="AA686" s="15">
        <v>79.5</v>
      </c>
      <c r="AB686" s="15">
        <v>16.786999999999999</v>
      </c>
      <c r="AC686" s="18">
        <f t="shared" si="104"/>
        <v>1.9429398148148146E-4</v>
      </c>
      <c r="AD686" s="18">
        <f t="shared" si="105"/>
        <v>100.72199999999998</v>
      </c>
      <c r="AE686" s="18">
        <f t="shared" si="107"/>
        <v>3816</v>
      </c>
      <c r="AF686" s="18">
        <f t="shared" si="109"/>
        <v>287282.63892631989</v>
      </c>
      <c r="AG686" s="18">
        <f t="shared" si="109"/>
        <v>2552032.7615162954</v>
      </c>
    </row>
    <row r="687" spans="6:33" x14ac:dyDescent="0.35">
      <c r="F687" s="15">
        <f t="shared" si="102"/>
        <v>11.053046575342465</v>
      </c>
      <c r="G687" s="15">
        <v>4034.3620000000001</v>
      </c>
      <c r="H687" s="15">
        <v>0.97360000000000002</v>
      </c>
      <c r="I687" s="15">
        <v>2.7011553299126008</v>
      </c>
      <c r="J687" s="15">
        <f t="shared" si="101"/>
        <v>0.33261946403509246</v>
      </c>
      <c r="K687" s="15">
        <v>73.935000000000002</v>
      </c>
      <c r="L687" s="15">
        <v>72.783000000000001</v>
      </c>
      <c r="M687" s="15">
        <v>73.477000000000004</v>
      </c>
      <c r="N687" s="15">
        <v>69.281000000000006</v>
      </c>
      <c r="O687" s="15">
        <v>69.438999999999993</v>
      </c>
      <c r="P687" s="15">
        <v>71.355999999999995</v>
      </c>
      <c r="Q687" s="15">
        <v>69.522000000000006</v>
      </c>
      <c r="R687" s="15">
        <v>70.465999999999994</v>
      </c>
      <c r="S687" s="15">
        <f t="shared" si="103"/>
        <v>5.465999999999994</v>
      </c>
      <c r="T687" s="15">
        <v>79.5</v>
      </c>
      <c r="U687" s="15">
        <v>79.5</v>
      </c>
      <c r="V687" s="15">
        <v>79.5</v>
      </c>
      <c r="W687" s="15">
        <v>79.5</v>
      </c>
      <c r="X687" s="15">
        <v>79.5</v>
      </c>
      <c r="Y687" s="15">
        <v>79.5</v>
      </c>
      <c r="Z687" s="15">
        <v>79.5</v>
      </c>
      <c r="AA687" s="15">
        <v>79.5</v>
      </c>
      <c r="AB687" s="15">
        <v>16.763000000000002</v>
      </c>
      <c r="AC687" s="18">
        <f t="shared" si="104"/>
        <v>1.9401620370370373E-4</v>
      </c>
      <c r="AD687" s="18">
        <f t="shared" si="105"/>
        <v>100.57800000000002</v>
      </c>
      <c r="AE687" s="18">
        <f t="shared" si="107"/>
        <v>3816</v>
      </c>
      <c r="AF687" s="18">
        <f t="shared" si="109"/>
        <v>287383.21692631987</v>
      </c>
      <c r="AG687" s="18">
        <f t="shared" si="109"/>
        <v>2555848.7615162954</v>
      </c>
    </row>
    <row r="688" spans="6:33" x14ac:dyDescent="0.35">
      <c r="F688" s="15">
        <f t="shared" si="102"/>
        <v>11.06948493150685</v>
      </c>
      <c r="G688" s="15">
        <v>4040.3620000000001</v>
      </c>
      <c r="H688" s="15">
        <v>0.97370000000000001</v>
      </c>
      <c r="I688" s="15">
        <v>2.7051725529529418</v>
      </c>
      <c r="J688" s="15">
        <f t="shared" si="101"/>
        <v>0.33273570014620357</v>
      </c>
      <c r="K688" s="15">
        <v>73.927999999999997</v>
      </c>
      <c r="L688" s="15">
        <v>72.778000000000006</v>
      </c>
      <c r="M688" s="15">
        <v>73.47</v>
      </c>
      <c r="N688" s="15">
        <v>69.277000000000001</v>
      </c>
      <c r="O688" s="15">
        <v>69.435000000000002</v>
      </c>
      <c r="P688" s="15">
        <v>71.350999999999999</v>
      </c>
      <c r="Q688" s="15">
        <v>69.519000000000005</v>
      </c>
      <c r="R688" s="15">
        <v>70.462000000000003</v>
      </c>
      <c r="S688" s="15">
        <f t="shared" si="103"/>
        <v>5.4620000000000033</v>
      </c>
      <c r="T688" s="15">
        <v>79.5</v>
      </c>
      <c r="U688" s="15">
        <v>79.5</v>
      </c>
      <c r="V688" s="15">
        <v>79.5</v>
      </c>
      <c r="W688" s="15">
        <v>79.5</v>
      </c>
      <c r="X688" s="15">
        <v>79.5</v>
      </c>
      <c r="Y688" s="15">
        <v>79.5</v>
      </c>
      <c r="Z688" s="15">
        <v>79.5</v>
      </c>
      <c r="AA688" s="15">
        <v>79.5</v>
      </c>
      <c r="AB688" s="15">
        <v>16.738</v>
      </c>
      <c r="AC688" s="18">
        <f t="shared" si="104"/>
        <v>1.9372685185185186E-4</v>
      </c>
      <c r="AD688" s="18">
        <f t="shared" si="105"/>
        <v>100.42800000000001</v>
      </c>
      <c r="AE688" s="18">
        <f t="shared" si="107"/>
        <v>3816</v>
      </c>
      <c r="AF688" s="18">
        <f t="shared" si="109"/>
        <v>287483.64492631989</v>
      </c>
      <c r="AG688" s="18">
        <f t="shared" si="109"/>
        <v>2559664.7615162954</v>
      </c>
    </row>
    <row r="689" spans="6:33" x14ac:dyDescent="0.35">
      <c r="F689" s="15">
        <f t="shared" si="102"/>
        <v>11.085923287671234</v>
      </c>
      <c r="G689" s="15">
        <v>4046.3620000000001</v>
      </c>
      <c r="H689" s="15">
        <v>0.97370000000000001</v>
      </c>
      <c r="I689" s="15">
        <v>2.7091897759932828</v>
      </c>
      <c r="J689" s="15">
        <f t="shared" si="101"/>
        <v>0.33285177653509246</v>
      </c>
      <c r="K689" s="15">
        <v>73.921000000000006</v>
      </c>
      <c r="L689" s="15">
        <v>72.772000000000006</v>
      </c>
      <c r="M689" s="15">
        <v>73.462999999999994</v>
      </c>
      <c r="N689" s="15">
        <v>69.272999999999996</v>
      </c>
      <c r="O689" s="15">
        <v>69.430999999999997</v>
      </c>
      <c r="P689" s="15">
        <v>71.344999999999999</v>
      </c>
      <c r="Q689" s="15">
        <v>69.516000000000005</v>
      </c>
      <c r="R689" s="15">
        <v>70.457999999999998</v>
      </c>
      <c r="S689" s="15">
        <f t="shared" si="103"/>
        <v>5.4579999999999984</v>
      </c>
      <c r="T689" s="15">
        <v>79.5</v>
      </c>
      <c r="U689" s="15">
        <v>79.5</v>
      </c>
      <c r="V689" s="15">
        <v>79.5</v>
      </c>
      <c r="W689" s="15">
        <v>79.5</v>
      </c>
      <c r="X689" s="15">
        <v>79.5</v>
      </c>
      <c r="Y689" s="15">
        <v>79.5</v>
      </c>
      <c r="Z689" s="15">
        <v>79.5</v>
      </c>
      <c r="AA689" s="15">
        <v>79.5</v>
      </c>
      <c r="AB689" s="15">
        <v>16.715</v>
      </c>
      <c r="AC689" s="18">
        <f t="shared" si="104"/>
        <v>1.9346064814814814E-4</v>
      </c>
      <c r="AD689" s="18">
        <f t="shared" si="105"/>
        <v>100.29</v>
      </c>
      <c r="AE689" s="18">
        <f t="shared" si="107"/>
        <v>3816</v>
      </c>
      <c r="AF689" s="18">
        <f t="shared" si="109"/>
        <v>287583.93492631987</v>
      </c>
      <c r="AG689" s="18">
        <f t="shared" si="109"/>
        <v>2563480.7615162954</v>
      </c>
    </row>
    <row r="690" spans="6:33" x14ac:dyDescent="0.35">
      <c r="F690" s="15">
        <f t="shared" si="102"/>
        <v>11.102361643835616</v>
      </c>
      <c r="G690" s="15">
        <v>4052.3620000000001</v>
      </c>
      <c r="H690" s="15">
        <v>0.9738</v>
      </c>
      <c r="I690" s="15">
        <v>2.7132069990336234</v>
      </c>
      <c r="J690" s="15">
        <f t="shared" si="101"/>
        <v>0.33296767931287025</v>
      </c>
      <c r="K690" s="15">
        <v>73.914000000000001</v>
      </c>
      <c r="L690" s="15">
        <v>72.766000000000005</v>
      </c>
      <c r="M690" s="15">
        <v>73.456000000000003</v>
      </c>
      <c r="N690" s="15">
        <v>69.269000000000005</v>
      </c>
      <c r="O690" s="15">
        <v>69.427999999999997</v>
      </c>
      <c r="P690" s="15">
        <v>71.34</v>
      </c>
      <c r="Q690" s="15">
        <v>69.512</v>
      </c>
      <c r="R690" s="15">
        <v>70.453000000000003</v>
      </c>
      <c r="S690" s="15">
        <f t="shared" si="103"/>
        <v>5.453000000000003</v>
      </c>
      <c r="T690" s="15">
        <v>79.5</v>
      </c>
      <c r="U690" s="15">
        <v>79.5</v>
      </c>
      <c r="V690" s="15">
        <v>79.5</v>
      </c>
      <c r="W690" s="15">
        <v>79.5</v>
      </c>
      <c r="X690" s="15">
        <v>79.5</v>
      </c>
      <c r="Y690" s="15">
        <v>79.5</v>
      </c>
      <c r="Z690" s="15">
        <v>79.5</v>
      </c>
      <c r="AA690" s="15">
        <v>79.5</v>
      </c>
      <c r="AB690" s="15">
        <v>16.690000000000001</v>
      </c>
      <c r="AC690" s="18">
        <f t="shared" si="104"/>
        <v>1.9317129629629632E-4</v>
      </c>
      <c r="AD690" s="18">
        <f t="shared" si="105"/>
        <v>100.14000000000001</v>
      </c>
      <c r="AE690" s="18">
        <f t="shared" si="107"/>
        <v>3816</v>
      </c>
      <c r="AF690" s="18">
        <f t="shared" si="109"/>
        <v>287684.07492631988</v>
      </c>
      <c r="AG690" s="18">
        <f t="shared" si="109"/>
        <v>2567296.7615162954</v>
      </c>
    </row>
    <row r="691" spans="6:33" x14ac:dyDescent="0.35">
      <c r="F691" s="15">
        <f t="shared" si="102"/>
        <v>11.1188</v>
      </c>
      <c r="G691" s="15">
        <v>4058.3620000000001</v>
      </c>
      <c r="H691" s="15">
        <v>0.9738</v>
      </c>
      <c r="I691" s="15">
        <v>2.7172242220739644</v>
      </c>
      <c r="J691" s="15">
        <f t="shared" si="101"/>
        <v>0.33308342236842575</v>
      </c>
      <c r="K691" s="15">
        <v>73.906000000000006</v>
      </c>
      <c r="L691" s="15">
        <v>72.760999999999996</v>
      </c>
      <c r="M691" s="15">
        <v>73.45</v>
      </c>
      <c r="N691" s="15">
        <v>69.265000000000001</v>
      </c>
      <c r="O691" s="15">
        <v>69.424000000000007</v>
      </c>
      <c r="P691" s="15">
        <v>71.334999999999994</v>
      </c>
      <c r="Q691" s="15">
        <v>69.509</v>
      </c>
      <c r="R691" s="15">
        <v>70.448999999999998</v>
      </c>
      <c r="S691" s="15">
        <f t="shared" si="103"/>
        <v>5.4489999999999981</v>
      </c>
      <c r="T691" s="15">
        <v>79.5</v>
      </c>
      <c r="U691" s="15">
        <v>79.5</v>
      </c>
      <c r="V691" s="15">
        <v>79.5</v>
      </c>
      <c r="W691" s="15">
        <v>79.5</v>
      </c>
      <c r="X691" s="15">
        <v>79.5</v>
      </c>
      <c r="Y691" s="15">
        <v>79.5</v>
      </c>
      <c r="Z691" s="15">
        <v>79.5</v>
      </c>
      <c r="AA691" s="15">
        <v>79.5</v>
      </c>
      <c r="AB691" s="15">
        <v>16.667000000000002</v>
      </c>
      <c r="AC691" s="18">
        <f t="shared" si="104"/>
        <v>1.9290509259259261E-4</v>
      </c>
      <c r="AD691" s="18">
        <f t="shared" si="105"/>
        <v>100.00200000000001</v>
      </c>
      <c r="AE691" s="18">
        <f t="shared" si="107"/>
        <v>3816</v>
      </c>
      <c r="AF691" s="18">
        <f t="shared" si="109"/>
        <v>287784.07692631986</v>
      </c>
      <c r="AG691" s="18">
        <f t="shared" si="109"/>
        <v>2571112.7615162954</v>
      </c>
    </row>
    <row r="692" spans="6:33" x14ac:dyDescent="0.35">
      <c r="F692" s="15">
        <f t="shared" si="102"/>
        <v>11.135238356164384</v>
      </c>
      <c r="G692" s="15">
        <v>4064.3620000000001</v>
      </c>
      <c r="H692" s="15">
        <v>0.9738</v>
      </c>
      <c r="I692" s="15">
        <v>2.7212414451143054</v>
      </c>
      <c r="J692" s="15">
        <f t="shared" si="101"/>
        <v>0.33319899875731468</v>
      </c>
      <c r="K692" s="15">
        <v>73.897999999999996</v>
      </c>
      <c r="L692" s="15">
        <v>72.754999999999995</v>
      </c>
      <c r="M692" s="15">
        <v>73.442999999999998</v>
      </c>
      <c r="N692" s="15">
        <v>69.260999999999996</v>
      </c>
      <c r="O692" s="15">
        <v>69.42</v>
      </c>
      <c r="P692" s="15">
        <v>71.33</v>
      </c>
      <c r="Q692" s="15">
        <v>69.506</v>
      </c>
      <c r="R692" s="15">
        <v>70.444999999999993</v>
      </c>
      <c r="S692" s="15">
        <f t="shared" si="103"/>
        <v>5.4449999999999932</v>
      </c>
      <c r="T692" s="15">
        <v>79.5</v>
      </c>
      <c r="U692" s="15">
        <v>79.5</v>
      </c>
      <c r="V692" s="15">
        <v>79.5</v>
      </c>
      <c r="W692" s="15">
        <v>79.5</v>
      </c>
      <c r="X692" s="15">
        <v>79.5</v>
      </c>
      <c r="Y692" s="15">
        <v>79.5</v>
      </c>
      <c r="Z692" s="15">
        <v>79.5</v>
      </c>
      <c r="AA692" s="15">
        <v>79.5</v>
      </c>
      <c r="AB692" s="15">
        <v>16.643000000000001</v>
      </c>
      <c r="AC692" s="18">
        <f t="shared" si="104"/>
        <v>1.9262731481481483E-4</v>
      </c>
      <c r="AD692" s="18">
        <f t="shared" si="105"/>
        <v>99.858000000000004</v>
      </c>
      <c r="AE692" s="18">
        <f t="shared" si="107"/>
        <v>3816</v>
      </c>
      <c r="AF692" s="18">
        <f t="shared" si="109"/>
        <v>287883.93492631987</v>
      </c>
      <c r="AG692" s="18">
        <f t="shared" si="109"/>
        <v>2574928.7615162954</v>
      </c>
    </row>
    <row r="693" spans="6:33" x14ac:dyDescent="0.35">
      <c r="F693" s="15">
        <f t="shared" si="102"/>
        <v>11.151676712328767</v>
      </c>
      <c r="G693" s="15">
        <v>4070.3620000000001</v>
      </c>
      <c r="H693" s="15">
        <v>0.97389999999999999</v>
      </c>
      <c r="I693" s="15">
        <v>2.725258668154646</v>
      </c>
      <c r="J693" s="15">
        <f t="shared" si="101"/>
        <v>0.33331440847953686</v>
      </c>
      <c r="K693" s="15">
        <v>73.891999999999996</v>
      </c>
      <c r="L693" s="15">
        <v>72.748999999999995</v>
      </c>
      <c r="M693" s="15">
        <v>73.436000000000007</v>
      </c>
      <c r="N693" s="15">
        <v>69.257000000000005</v>
      </c>
      <c r="O693" s="15">
        <v>69.417000000000002</v>
      </c>
      <c r="P693" s="15">
        <v>71.325000000000003</v>
      </c>
      <c r="Q693" s="15">
        <v>69.501999999999995</v>
      </c>
      <c r="R693" s="15">
        <v>70.441000000000003</v>
      </c>
      <c r="S693" s="15">
        <f t="shared" si="103"/>
        <v>5.4410000000000025</v>
      </c>
      <c r="T693" s="15">
        <v>79.5</v>
      </c>
      <c r="U693" s="15">
        <v>79.5</v>
      </c>
      <c r="V693" s="15">
        <v>79.5</v>
      </c>
      <c r="W693" s="15">
        <v>79.5</v>
      </c>
      <c r="X693" s="15">
        <v>79.5</v>
      </c>
      <c r="Y693" s="15">
        <v>79.5</v>
      </c>
      <c r="Z693" s="15">
        <v>79.5</v>
      </c>
      <c r="AA693" s="15">
        <v>79.5</v>
      </c>
      <c r="AB693" s="15">
        <v>16.619</v>
      </c>
      <c r="AC693" s="18">
        <f t="shared" si="104"/>
        <v>1.9234953703703704E-4</v>
      </c>
      <c r="AD693" s="18">
        <f t="shared" si="105"/>
        <v>99.713999999999999</v>
      </c>
      <c r="AE693" s="18">
        <f t="shared" si="107"/>
        <v>3816</v>
      </c>
      <c r="AF693" s="18">
        <f t="shared" si="109"/>
        <v>287983.64892631985</v>
      </c>
      <c r="AG693" s="18">
        <f t="shared" si="109"/>
        <v>2578744.7615162954</v>
      </c>
    </row>
    <row r="694" spans="6:33" x14ac:dyDescent="0.35">
      <c r="F694" s="15">
        <f t="shared" si="102"/>
        <v>11.168115068493151</v>
      </c>
      <c r="G694" s="15">
        <v>4076.3620000000001</v>
      </c>
      <c r="H694" s="15">
        <v>0.97389999999999999</v>
      </c>
      <c r="I694" s="15">
        <v>2.729275891194987</v>
      </c>
      <c r="J694" s="15">
        <f t="shared" si="101"/>
        <v>0.33342965153509241</v>
      </c>
      <c r="K694" s="15">
        <v>73.885000000000005</v>
      </c>
      <c r="L694" s="15">
        <v>72.744</v>
      </c>
      <c r="M694" s="15">
        <v>73.429000000000002</v>
      </c>
      <c r="N694" s="15">
        <v>69.254000000000005</v>
      </c>
      <c r="O694" s="15">
        <v>69.412999999999997</v>
      </c>
      <c r="P694" s="15">
        <v>71.319999999999993</v>
      </c>
      <c r="Q694" s="15">
        <v>69.498999999999995</v>
      </c>
      <c r="R694" s="15">
        <v>70.436999999999998</v>
      </c>
      <c r="S694" s="15">
        <f t="shared" si="103"/>
        <v>5.4369999999999976</v>
      </c>
      <c r="T694" s="15">
        <v>79.5</v>
      </c>
      <c r="U694" s="15">
        <v>79.5</v>
      </c>
      <c r="V694" s="15">
        <v>79.5</v>
      </c>
      <c r="W694" s="15">
        <v>79.5</v>
      </c>
      <c r="X694" s="15">
        <v>79.5</v>
      </c>
      <c r="Y694" s="15">
        <v>79.5</v>
      </c>
      <c r="Z694" s="15">
        <v>79.5</v>
      </c>
      <c r="AA694" s="15">
        <v>79.5</v>
      </c>
      <c r="AB694" s="15">
        <v>16.594999999999999</v>
      </c>
      <c r="AC694" s="18">
        <f t="shared" si="104"/>
        <v>1.9207175925925924E-4</v>
      </c>
      <c r="AD694" s="18">
        <f t="shared" si="105"/>
        <v>99.57</v>
      </c>
      <c r="AE694" s="18">
        <f t="shared" si="107"/>
        <v>3816</v>
      </c>
      <c r="AF694" s="18">
        <f t="shared" si="109"/>
        <v>288083.21892631985</v>
      </c>
      <c r="AG694" s="18">
        <f t="shared" si="109"/>
        <v>2582560.7615162954</v>
      </c>
    </row>
    <row r="695" spans="6:33" x14ac:dyDescent="0.35">
      <c r="F695" s="15">
        <f t="shared" si="102"/>
        <v>11.184553424657535</v>
      </c>
      <c r="G695" s="15">
        <v>4082.3620000000001</v>
      </c>
      <c r="H695" s="15">
        <v>0.97389999999999999</v>
      </c>
      <c r="I695" s="15">
        <v>2.7332931142353281</v>
      </c>
      <c r="J695" s="15">
        <f t="shared" si="101"/>
        <v>0.33354473486842573</v>
      </c>
      <c r="K695" s="15">
        <v>73.878</v>
      </c>
      <c r="L695" s="15">
        <v>72.738</v>
      </c>
      <c r="M695" s="15">
        <v>73.423000000000002</v>
      </c>
      <c r="N695" s="15">
        <v>69.25</v>
      </c>
      <c r="O695" s="15">
        <v>69.41</v>
      </c>
      <c r="P695" s="15">
        <v>71.314999999999998</v>
      </c>
      <c r="Q695" s="15">
        <v>69.495999999999995</v>
      </c>
      <c r="R695" s="15">
        <v>70.432000000000002</v>
      </c>
      <c r="S695" s="15">
        <f t="shared" si="103"/>
        <v>5.4320000000000022</v>
      </c>
      <c r="T695" s="15">
        <v>79.5</v>
      </c>
      <c r="U695" s="15">
        <v>79.5</v>
      </c>
      <c r="V695" s="15">
        <v>79.5</v>
      </c>
      <c r="W695" s="15">
        <v>79.5</v>
      </c>
      <c r="X695" s="15">
        <v>79.5</v>
      </c>
      <c r="Y695" s="15">
        <v>79.5</v>
      </c>
      <c r="Z695" s="15">
        <v>79.5</v>
      </c>
      <c r="AA695" s="15">
        <v>79.5</v>
      </c>
      <c r="AB695" s="15">
        <v>16.571999999999999</v>
      </c>
      <c r="AC695" s="18">
        <f t="shared" si="104"/>
        <v>1.9180555555555555E-4</v>
      </c>
      <c r="AD695" s="18">
        <f t="shared" si="105"/>
        <v>99.432000000000002</v>
      </c>
      <c r="AE695" s="18">
        <f t="shared" si="107"/>
        <v>3816</v>
      </c>
      <c r="AF695" s="18">
        <f t="shared" si="109"/>
        <v>288182.65092631982</v>
      </c>
      <c r="AG695" s="18">
        <f t="shared" si="109"/>
        <v>2586376.7615162954</v>
      </c>
    </row>
    <row r="696" spans="6:33" x14ac:dyDescent="0.35">
      <c r="F696" s="15">
        <f t="shared" si="102"/>
        <v>11.200991780821917</v>
      </c>
      <c r="G696" s="15">
        <v>4088.3620000000001</v>
      </c>
      <c r="H696" s="15">
        <v>0.97399999999999998</v>
      </c>
      <c r="I696" s="15">
        <v>2.7373103372756686</v>
      </c>
      <c r="J696" s="15">
        <f t="shared" si="101"/>
        <v>0.33365965153509242</v>
      </c>
      <c r="K696" s="15">
        <v>73.870999999999995</v>
      </c>
      <c r="L696" s="15">
        <v>72.733000000000004</v>
      </c>
      <c r="M696" s="15">
        <v>73.415999999999997</v>
      </c>
      <c r="N696" s="15">
        <v>69.245999999999995</v>
      </c>
      <c r="O696" s="15">
        <v>69.406000000000006</v>
      </c>
      <c r="P696" s="15">
        <v>71.31</v>
      </c>
      <c r="Q696" s="15">
        <v>69.492000000000004</v>
      </c>
      <c r="R696" s="15">
        <v>70.427999999999997</v>
      </c>
      <c r="S696" s="15">
        <f t="shared" si="103"/>
        <v>5.4279999999999973</v>
      </c>
      <c r="T696" s="15">
        <v>79.5</v>
      </c>
      <c r="U696" s="15">
        <v>79.5</v>
      </c>
      <c r="V696" s="15">
        <v>79.5</v>
      </c>
      <c r="W696" s="15">
        <v>79.5</v>
      </c>
      <c r="X696" s="15">
        <v>79.5</v>
      </c>
      <c r="Y696" s="15">
        <v>79.5</v>
      </c>
      <c r="Z696" s="15">
        <v>79.5</v>
      </c>
      <c r="AA696" s="15">
        <v>79.5</v>
      </c>
      <c r="AB696" s="15">
        <v>16.547999999999998</v>
      </c>
      <c r="AC696" s="18">
        <f t="shared" si="104"/>
        <v>1.9152777777777777E-4</v>
      </c>
      <c r="AD696" s="18">
        <f t="shared" si="105"/>
        <v>99.287999999999997</v>
      </c>
      <c r="AE696" s="18">
        <f t="shared" si="107"/>
        <v>3816</v>
      </c>
      <c r="AF696" s="18">
        <f t="shared" ref="AF696:AG711" si="110">+AF695+AD696</f>
        <v>288281.93892631982</v>
      </c>
      <c r="AG696" s="18">
        <f t="shared" si="110"/>
        <v>2590192.7615162954</v>
      </c>
    </row>
    <row r="697" spans="6:33" x14ac:dyDescent="0.35">
      <c r="F697" s="15">
        <f t="shared" si="102"/>
        <v>11.217430136986302</v>
      </c>
      <c r="G697" s="15">
        <v>4094.3620000000001</v>
      </c>
      <c r="H697" s="15">
        <v>0.97399999999999998</v>
      </c>
      <c r="I697" s="15">
        <v>2.7413275603160097</v>
      </c>
      <c r="J697" s="15">
        <f t="shared" si="101"/>
        <v>0.33377440847953688</v>
      </c>
      <c r="K697" s="15">
        <v>73.864000000000004</v>
      </c>
      <c r="L697" s="15">
        <v>72.727000000000004</v>
      </c>
      <c r="M697" s="15">
        <v>73.409000000000006</v>
      </c>
      <c r="N697" s="15">
        <v>69.242000000000004</v>
      </c>
      <c r="O697" s="15">
        <v>69.402000000000001</v>
      </c>
      <c r="P697" s="15">
        <v>71.305000000000007</v>
      </c>
      <c r="Q697" s="15">
        <v>69.489000000000004</v>
      </c>
      <c r="R697" s="15">
        <v>70.424000000000007</v>
      </c>
      <c r="S697" s="15">
        <f t="shared" si="103"/>
        <v>5.4240000000000066</v>
      </c>
      <c r="T697" s="15">
        <v>79.5</v>
      </c>
      <c r="U697" s="15">
        <v>79.5</v>
      </c>
      <c r="V697" s="15">
        <v>79.5</v>
      </c>
      <c r="W697" s="15">
        <v>79.5</v>
      </c>
      <c r="X697" s="15">
        <v>79.5</v>
      </c>
      <c r="Y697" s="15">
        <v>79.5</v>
      </c>
      <c r="Z697" s="15">
        <v>79.5</v>
      </c>
      <c r="AA697" s="15">
        <v>79.5</v>
      </c>
      <c r="AB697" s="15">
        <v>16.524999999999999</v>
      </c>
      <c r="AC697" s="18">
        <f t="shared" si="104"/>
        <v>1.9126157407407406E-4</v>
      </c>
      <c r="AD697" s="18">
        <f t="shared" si="105"/>
        <v>99.149999999999991</v>
      </c>
      <c r="AE697" s="18">
        <f t="shared" si="107"/>
        <v>3816</v>
      </c>
      <c r="AF697" s="18">
        <f t="shared" si="110"/>
        <v>288381.08892631985</v>
      </c>
      <c r="AG697" s="18">
        <f t="shared" si="110"/>
        <v>2594008.7615162954</v>
      </c>
    </row>
    <row r="698" spans="6:33" x14ac:dyDescent="0.35">
      <c r="F698" s="15">
        <f t="shared" si="102"/>
        <v>11.233868493150686</v>
      </c>
      <c r="G698" s="15">
        <v>4100.3620000000001</v>
      </c>
      <c r="H698" s="15">
        <v>0.97409999999999997</v>
      </c>
      <c r="I698" s="15">
        <v>2.7453447833563507</v>
      </c>
      <c r="J698" s="15">
        <f t="shared" si="101"/>
        <v>0.33388900570175906</v>
      </c>
      <c r="K698" s="15">
        <v>73.855999999999995</v>
      </c>
      <c r="L698" s="15">
        <v>72.721000000000004</v>
      </c>
      <c r="M698" s="15">
        <v>73.403000000000006</v>
      </c>
      <c r="N698" s="15">
        <v>69.238</v>
      </c>
      <c r="O698" s="15">
        <v>69.399000000000001</v>
      </c>
      <c r="P698" s="15">
        <v>71.3</v>
      </c>
      <c r="Q698" s="15">
        <v>69.486000000000004</v>
      </c>
      <c r="R698" s="15">
        <v>70.42</v>
      </c>
      <c r="S698" s="15">
        <f t="shared" si="103"/>
        <v>5.4200000000000017</v>
      </c>
      <c r="T698" s="15">
        <v>79.5</v>
      </c>
      <c r="U698" s="15">
        <v>79.5</v>
      </c>
      <c r="V698" s="15">
        <v>79.5</v>
      </c>
      <c r="W698" s="15">
        <v>79.5</v>
      </c>
      <c r="X698" s="15">
        <v>79.5</v>
      </c>
      <c r="Y698" s="15">
        <v>79.5</v>
      </c>
      <c r="Z698" s="15">
        <v>79.5</v>
      </c>
      <c r="AA698" s="15">
        <v>79.5</v>
      </c>
      <c r="AB698" s="15">
        <v>16.501999999999999</v>
      </c>
      <c r="AC698" s="18">
        <f t="shared" si="104"/>
        <v>1.9099537037037037E-4</v>
      </c>
      <c r="AD698" s="18">
        <f t="shared" si="105"/>
        <v>99.012</v>
      </c>
      <c r="AE698" s="18">
        <f t="shared" si="107"/>
        <v>3816</v>
      </c>
      <c r="AF698" s="18">
        <f t="shared" si="110"/>
        <v>288480.10092631984</v>
      </c>
      <c r="AG698" s="18">
        <f t="shared" si="110"/>
        <v>2597824.7615162954</v>
      </c>
    </row>
    <row r="699" spans="6:33" x14ac:dyDescent="0.35">
      <c r="F699" s="15">
        <f t="shared" si="102"/>
        <v>11.250306849315068</v>
      </c>
      <c r="G699" s="15">
        <v>4106.3620000000001</v>
      </c>
      <c r="H699" s="15">
        <v>0.97409999999999997</v>
      </c>
      <c r="I699" s="15">
        <v>2.7493620063966913</v>
      </c>
      <c r="J699" s="15">
        <f t="shared" si="101"/>
        <v>0.33400343625731466</v>
      </c>
      <c r="K699" s="15">
        <v>73.849000000000004</v>
      </c>
      <c r="L699" s="15">
        <v>72.715999999999994</v>
      </c>
      <c r="M699" s="15">
        <v>73.396000000000001</v>
      </c>
      <c r="N699" s="15">
        <v>69.233999999999995</v>
      </c>
      <c r="O699" s="15">
        <v>69.394999999999996</v>
      </c>
      <c r="P699" s="15">
        <v>71.293999999999997</v>
      </c>
      <c r="Q699" s="15">
        <v>69.483000000000004</v>
      </c>
      <c r="R699" s="15">
        <v>70.415999999999997</v>
      </c>
      <c r="S699" s="15">
        <f t="shared" si="103"/>
        <v>5.4159999999999968</v>
      </c>
      <c r="T699" s="15">
        <v>79.5</v>
      </c>
      <c r="U699" s="15">
        <v>79.5</v>
      </c>
      <c r="V699" s="15">
        <v>79.5</v>
      </c>
      <c r="W699" s="15">
        <v>79.5</v>
      </c>
      <c r="X699" s="15">
        <v>79.5</v>
      </c>
      <c r="Y699" s="15">
        <v>79.5</v>
      </c>
      <c r="Z699" s="15">
        <v>79.5</v>
      </c>
      <c r="AA699" s="15">
        <v>79.5</v>
      </c>
      <c r="AB699" s="15">
        <v>16.478000000000002</v>
      </c>
      <c r="AC699" s="18">
        <f t="shared" si="104"/>
        <v>1.9071759259259261E-4</v>
      </c>
      <c r="AD699" s="18">
        <f t="shared" si="105"/>
        <v>98.868000000000009</v>
      </c>
      <c r="AE699" s="18">
        <f t="shared" si="107"/>
        <v>3816</v>
      </c>
      <c r="AF699" s="18">
        <f t="shared" si="110"/>
        <v>288578.96892631985</v>
      </c>
      <c r="AG699" s="18">
        <f t="shared" si="110"/>
        <v>2601640.7615162954</v>
      </c>
    </row>
    <row r="700" spans="6:33" x14ac:dyDescent="0.35">
      <c r="F700" s="15">
        <f t="shared" si="102"/>
        <v>11.266745205479452</v>
      </c>
      <c r="G700" s="15">
        <v>4112.3620000000001</v>
      </c>
      <c r="H700" s="15">
        <v>0.97409999999999997</v>
      </c>
      <c r="I700" s="15">
        <v>2.7533792294370323</v>
      </c>
      <c r="J700" s="15">
        <f t="shared" si="101"/>
        <v>0.33411770709064798</v>
      </c>
      <c r="K700" s="15">
        <v>73.841999999999999</v>
      </c>
      <c r="L700" s="15">
        <v>72.709999999999994</v>
      </c>
      <c r="M700" s="15">
        <v>73.39</v>
      </c>
      <c r="N700" s="15">
        <v>69.230999999999995</v>
      </c>
      <c r="O700" s="15">
        <v>69.391999999999996</v>
      </c>
      <c r="P700" s="15">
        <v>71.289000000000001</v>
      </c>
      <c r="Q700" s="15">
        <v>69.478999999999999</v>
      </c>
      <c r="R700" s="15">
        <v>70.412000000000006</v>
      </c>
      <c r="S700" s="15">
        <f t="shared" si="103"/>
        <v>5.4120000000000061</v>
      </c>
      <c r="T700" s="15">
        <v>79.5</v>
      </c>
      <c r="U700" s="15">
        <v>79.5</v>
      </c>
      <c r="V700" s="15">
        <v>79.5</v>
      </c>
      <c r="W700" s="15">
        <v>79.5</v>
      </c>
      <c r="X700" s="15">
        <v>79.5</v>
      </c>
      <c r="Y700" s="15">
        <v>79.5</v>
      </c>
      <c r="Z700" s="15">
        <v>79.5</v>
      </c>
      <c r="AA700" s="15">
        <v>79.5</v>
      </c>
      <c r="AB700" s="15">
        <v>16.454999999999998</v>
      </c>
      <c r="AC700" s="18">
        <f t="shared" si="104"/>
        <v>1.9045138888888887E-4</v>
      </c>
      <c r="AD700" s="18">
        <f t="shared" si="105"/>
        <v>98.72999999999999</v>
      </c>
      <c r="AE700" s="18">
        <f t="shared" si="107"/>
        <v>3816</v>
      </c>
      <c r="AF700" s="18">
        <f t="shared" si="110"/>
        <v>288677.69892631983</v>
      </c>
      <c r="AG700" s="18">
        <f t="shared" si="110"/>
        <v>2605456.7615162954</v>
      </c>
    </row>
    <row r="701" spans="6:33" x14ac:dyDescent="0.35">
      <c r="F701" s="15">
        <f t="shared" si="102"/>
        <v>11.283183561643837</v>
      </c>
      <c r="G701" s="15">
        <v>4118.3620000000001</v>
      </c>
      <c r="H701" s="15">
        <v>0.97419999999999995</v>
      </c>
      <c r="I701" s="15">
        <v>2.7573964524773733</v>
      </c>
      <c r="J701" s="15">
        <f t="shared" si="101"/>
        <v>0.33423181820175907</v>
      </c>
      <c r="K701" s="15">
        <v>73.834999999999994</v>
      </c>
      <c r="L701" s="15">
        <v>72.704999999999998</v>
      </c>
      <c r="M701" s="15">
        <v>73.382999999999996</v>
      </c>
      <c r="N701" s="15">
        <v>69.227000000000004</v>
      </c>
      <c r="O701" s="15">
        <v>69.388000000000005</v>
      </c>
      <c r="P701" s="15">
        <v>71.284000000000006</v>
      </c>
      <c r="Q701" s="15">
        <v>69.475999999999999</v>
      </c>
      <c r="R701" s="15">
        <v>70.408000000000001</v>
      </c>
      <c r="S701" s="15">
        <f t="shared" si="103"/>
        <v>5.4080000000000013</v>
      </c>
      <c r="T701" s="15">
        <v>79.5</v>
      </c>
      <c r="U701" s="15">
        <v>79.5</v>
      </c>
      <c r="V701" s="15">
        <v>79.5</v>
      </c>
      <c r="W701" s="15">
        <v>79.5</v>
      </c>
      <c r="X701" s="15">
        <v>79.5</v>
      </c>
      <c r="Y701" s="15">
        <v>79.5</v>
      </c>
      <c r="Z701" s="15">
        <v>79.5</v>
      </c>
      <c r="AA701" s="15">
        <v>79.5</v>
      </c>
      <c r="AB701" s="15">
        <v>16.431999999999999</v>
      </c>
      <c r="AC701" s="18">
        <f t="shared" si="104"/>
        <v>1.9018518518518516E-4</v>
      </c>
      <c r="AD701" s="18">
        <f t="shared" si="105"/>
        <v>98.591999999999985</v>
      </c>
      <c r="AE701" s="18">
        <f t="shared" si="107"/>
        <v>3816</v>
      </c>
      <c r="AF701" s="18">
        <f t="shared" si="110"/>
        <v>288776.29092631984</v>
      </c>
      <c r="AG701" s="18">
        <f t="shared" si="110"/>
        <v>2609272.7615162954</v>
      </c>
    </row>
    <row r="702" spans="6:33" x14ac:dyDescent="0.35">
      <c r="F702" s="15">
        <f t="shared" si="102"/>
        <v>11.299621917808219</v>
      </c>
      <c r="G702" s="15">
        <v>4124.3620000000001</v>
      </c>
      <c r="H702" s="15">
        <v>0.97419999999999995</v>
      </c>
      <c r="I702" s="15">
        <v>2.7614136755177139</v>
      </c>
      <c r="J702" s="15">
        <f t="shared" si="101"/>
        <v>0.33434576959064799</v>
      </c>
      <c r="K702" s="15">
        <v>73.828000000000003</v>
      </c>
      <c r="L702" s="15">
        <v>72.698999999999998</v>
      </c>
      <c r="M702" s="15">
        <v>73.376000000000005</v>
      </c>
      <c r="N702" s="15">
        <v>69.222999999999999</v>
      </c>
      <c r="O702" s="15">
        <v>69.385000000000005</v>
      </c>
      <c r="P702" s="15">
        <v>71.278999999999996</v>
      </c>
      <c r="Q702" s="15">
        <v>69.472999999999999</v>
      </c>
      <c r="R702" s="15">
        <v>70.403000000000006</v>
      </c>
      <c r="S702" s="15">
        <f t="shared" si="103"/>
        <v>5.4030000000000058</v>
      </c>
      <c r="T702" s="15">
        <v>79.5</v>
      </c>
      <c r="U702" s="15">
        <v>79.5</v>
      </c>
      <c r="V702" s="15">
        <v>79.5</v>
      </c>
      <c r="W702" s="15">
        <v>79.5</v>
      </c>
      <c r="X702" s="15">
        <v>79.5</v>
      </c>
      <c r="Y702" s="15">
        <v>79.5</v>
      </c>
      <c r="Z702" s="15">
        <v>79.5</v>
      </c>
      <c r="AA702" s="15">
        <v>79.5</v>
      </c>
      <c r="AB702" s="15">
        <v>16.408999999999999</v>
      </c>
      <c r="AC702" s="18">
        <f t="shared" si="104"/>
        <v>1.8991898148148148E-4</v>
      </c>
      <c r="AD702" s="18">
        <f t="shared" si="105"/>
        <v>98.454000000000008</v>
      </c>
      <c r="AE702" s="18">
        <f t="shared" si="107"/>
        <v>3816</v>
      </c>
      <c r="AF702" s="18">
        <f t="shared" si="110"/>
        <v>288874.74492631987</v>
      </c>
      <c r="AG702" s="18">
        <f t="shared" si="110"/>
        <v>2613088.7615162954</v>
      </c>
    </row>
    <row r="703" spans="6:33" x14ac:dyDescent="0.35">
      <c r="F703" s="15">
        <f t="shared" si="102"/>
        <v>11.316060273972603</v>
      </c>
      <c r="G703" s="15">
        <v>4130.3620000000001</v>
      </c>
      <c r="H703" s="15">
        <v>0.97419999999999995</v>
      </c>
      <c r="I703" s="15">
        <v>2.7654308985580549</v>
      </c>
      <c r="J703" s="15">
        <f t="shared" si="101"/>
        <v>0.33445956125731463</v>
      </c>
      <c r="K703" s="15">
        <v>73.820999999999998</v>
      </c>
      <c r="L703" s="15">
        <v>72.694000000000003</v>
      </c>
      <c r="M703" s="15">
        <v>73.37</v>
      </c>
      <c r="N703" s="15">
        <v>69.22</v>
      </c>
      <c r="O703" s="15">
        <v>69.381</v>
      </c>
      <c r="P703" s="15">
        <v>71.274000000000001</v>
      </c>
      <c r="Q703" s="15">
        <v>69.468999999999994</v>
      </c>
      <c r="R703" s="15">
        <v>70.399000000000001</v>
      </c>
      <c r="S703" s="15">
        <f t="shared" si="103"/>
        <v>5.3990000000000009</v>
      </c>
      <c r="T703" s="15">
        <v>79.5</v>
      </c>
      <c r="U703" s="15">
        <v>79.5</v>
      </c>
      <c r="V703" s="15">
        <v>79.5</v>
      </c>
      <c r="W703" s="15">
        <v>79.5</v>
      </c>
      <c r="X703" s="15">
        <v>79.5</v>
      </c>
      <c r="Y703" s="15">
        <v>79.5</v>
      </c>
      <c r="Z703" s="15">
        <v>79.5</v>
      </c>
      <c r="AA703" s="15">
        <v>79.5</v>
      </c>
      <c r="AB703" s="15">
        <v>16.385999999999999</v>
      </c>
      <c r="AC703" s="18">
        <f t="shared" si="104"/>
        <v>1.8965277777777776E-4</v>
      </c>
      <c r="AD703" s="18">
        <f t="shared" si="105"/>
        <v>98.316000000000003</v>
      </c>
      <c r="AE703" s="18">
        <f t="shared" si="107"/>
        <v>3816</v>
      </c>
      <c r="AF703" s="18">
        <f t="shared" si="110"/>
        <v>288973.06092631986</v>
      </c>
      <c r="AG703" s="18">
        <f t="shared" si="110"/>
        <v>2616904.7615162954</v>
      </c>
    </row>
    <row r="704" spans="6:33" x14ac:dyDescent="0.35">
      <c r="F704" s="15">
        <f t="shared" si="102"/>
        <v>11.332498630136987</v>
      </c>
      <c r="G704" s="15">
        <v>4136.3620000000001</v>
      </c>
      <c r="H704" s="15">
        <v>0.97430000000000005</v>
      </c>
      <c r="I704" s="15">
        <v>2.7694481215983959</v>
      </c>
      <c r="J704" s="15">
        <f t="shared" si="101"/>
        <v>0.3345731932017591</v>
      </c>
      <c r="K704" s="15">
        <v>73.813000000000002</v>
      </c>
      <c r="L704" s="15">
        <v>72.688000000000002</v>
      </c>
      <c r="M704" s="15">
        <v>73.363</v>
      </c>
      <c r="N704" s="15">
        <v>69.215999999999994</v>
      </c>
      <c r="O704" s="15">
        <v>69.378</v>
      </c>
      <c r="P704" s="15">
        <v>71.269000000000005</v>
      </c>
      <c r="Q704" s="15">
        <v>69.465999999999994</v>
      </c>
      <c r="R704" s="15">
        <v>70.394999999999996</v>
      </c>
      <c r="S704" s="15">
        <f t="shared" si="103"/>
        <v>5.394999999999996</v>
      </c>
      <c r="T704" s="15">
        <v>79.5</v>
      </c>
      <c r="U704" s="15">
        <v>79.5</v>
      </c>
      <c r="V704" s="15">
        <v>79.5</v>
      </c>
      <c r="W704" s="15">
        <v>79.5</v>
      </c>
      <c r="X704" s="15">
        <v>79.5</v>
      </c>
      <c r="Y704" s="15">
        <v>79.5</v>
      </c>
      <c r="Z704" s="15">
        <v>79.5</v>
      </c>
      <c r="AA704" s="15">
        <v>79.5</v>
      </c>
      <c r="AB704" s="15">
        <v>16.363</v>
      </c>
      <c r="AC704" s="18">
        <f t="shared" si="104"/>
        <v>1.8938657407407408E-4</v>
      </c>
      <c r="AD704" s="18">
        <f t="shared" si="105"/>
        <v>98.178000000000011</v>
      </c>
      <c r="AE704" s="18">
        <f t="shared" si="107"/>
        <v>3816</v>
      </c>
      <c r="AF704" s="18">
        <f t="shared" si="110"/>
        <v>289071.23892631987</v>
      </c>
      <c r="AG704" s="18">
        <f t="shared" si="110"/>
        <v>2620720.7615162954</v>
      </c>
    </row>
    <row r="705" spans="6:33" x14ac:dyDescent="0.35">
      <c r="F705" s="15">
        <f t="shared" si="102"/>
        <v>11.34893698630137</v>
      </c>
      <c r="G705" s="15">
        <v>4142.3620000000001</v>
      </c>
      <c r="H705" s="15">
        <v>0.97430000000000005</v>
      </c>
      <c r="I705" s="15">
        <v>2.7734653446387365</v>
      </c>
      <c r="J705" s="15">
        <f t="shared" si="101"/>
        <v>0.33468666542398129</v>
      </c>
      <c r="K705" s="15">
        <v>73.807000000000002</v>
      </c>
      <c r="L705" s="15">
        <v>72.683000000000007</v>
      </c>
      <c r="M705" s="15">
        <v>73.356999999999999</v>
      </c>
      <c r="N705" s="15">
        <v>69.212000000000003</v>
      </c>
      <c r="O705" s="15">
        <v>69.373999999999995</v>
      </c>
      <c r="P705" s="15">
        <v>71.265000000000001</v>
      </c>
      <c r="Q705" s="15">
        <v>69.462999999999994</v>
      </c>
      <c r="R705" s="15">
        <v>70.391000000000005</v>
      </c>
      <c r="S705" s="15">
        <f t="shared" si="103"/>
        <v>5.3910000000000053</v>
      </c>
      <c r="T705" s="15">
        <v>79.5</v>
      </c>
      <c r="U705" s="15">
        <v>79.5</v>
      </c>
      <c r="V705" s="15">
        <v>79.5</v>
      </c>
      <c r="W705" s="15">
        <v>79.5</v>
      </c>
      <c r="X705" s="15">
        <v>79.5</v>
      </c>
      <c r="Y705" s="15">
        <v>79.5</v>
      </c>
      <c r="Z705" s="15">
        <v>79.5</v>
      </c>
      <c r="AA705" s="15">
        <v>79.5</v>
      </c>
      <c r="AB705" s="15">
        <v>16.34</v>
      </c>
      <c r="AC705" s="18">
        <f t="shared" si="104"/>
        <v>1.8912037037037036E-4</v>
      </c>
      <c r="AD705" s="18">
        <f t="shared" si="105"/>
        <v>98.04</v>
      </c>
      <c r="AE705" s="18">
        <f t="shared" si="107"/>
        <v>3816</v>
      </c>
      <c r="AF705" s="18">
        <f t="shared" si="110"/>
        <v>289169.27892631985</v>
      </c>
      <c r="AG705" s="18">
        <f t="shared" si="110"/>
        <v>2624536.7615162954</v>
      </c>
    </row>
    <row r="706" spans="6:33" x14ac:dyDescent="0.35">
      <c r="F706" s="15">
        <f t="shared" si="102"/>
        <v>11.365375342465754</v>
      </c>
      <c r="G706" s="15">
        <v>4148.3620000000001</v>
      </c>
      <c r="H706" s="15">
        <v>0.97430000000000005</v>
      </c>
      <c r="I706" s="15">
        <v>2.7774825676790775</v>
      </c>
      <c r="J706" s="15">
        <f t="shared" si="101"/>
        <v>0.33479997792398131</v>
      </c>
      <c r="K706" s="15">
        <v>73.8</v>
      </c>
      <c r="L706" s="15">
        <v>72.677000000000007</v>
      </c>
      <c r="M706" s="15">
        <v>73.349999999999994</v>
      </c>
      <c r="N706" s="15">
        <v>69.207999999999998</v>
      </c>
      <c r="O706" s="15">
        <v>69.370999999999995</v>
      </c>
      <c r="P706" s="15">
        <v>71.260000000000005</v>
      </c>
      <c r="Q706" s="15">
        <v>69.459999999999994</v>
      </c>
      <c r="R706" s="15">
        <v>70.387</v>
      </c>
      <c r="S706" s="15">
        <f t="shared" si="103"/>
        <v>5.3870000000000005</v>
      </c>
      <c r="T706" s="15">
        <v>79.5</v>
      </c>
      <c r="U706" s="15">
        <v>79.5</v>
      </c>
      <c r="V706" s="15">
        <v>79.5</v>
      </c>
      <c r="W706" s="15">
        <v>79.5</v>
      </c>
      <c r="X706" s="15">
        <v>79.5</v>
      </c>
      <c r="Y706" s="15">
        <v>79.5</v>
      </c>
      <c r="Z706" s="15">
        <v>79.5</v>
      </c>
      <c r="AA706" s="15">
        <v>79.5</v>
      </c>
      <c r="AB706" s="15">
        <v>16.317</v>
      </c>
      <c r="AC706" s="18">
        <f t="shared" si="104"/>
        <v>1.8885416666666668E-4</v>
      </c>
      <c r="AD706" s="18">
        <f t="shared" si="105"/>
        <v>97.902000000000001</v>
      </c>
      <c r="AE706" s="18">
        <f t="shared" si="107"/>
        <v>3816</v>
      </c>
      <c r="AF706" s="18">
        <f t="shared" si="110"/>
        <v>289267.18092631985</v>
      </c>
      <c r="AG706" s="18">
        <f t="shared" si="110"/>
        <v>2628352.7615162954</v>
      </c>
    </row>
    <row r="707" spans="6:33" x14ac:dyDescent="0.35">
      <c r="F707" s="15">
        <f t="shared" si="102"/>
        <v>11.381813698630138</v>
      </c>
      <c r="G707" s="15">
        <v>4154.3620000000001</v>
      </c>
      <c r="H707" s="15">
        <v>0.97440000000000004</v>
      </c>
      <c r="I707" s="15">
        <v>2.7814997907194186</v>
      </c>
      <c r="J707" s="15">
        <f t="shared" si="101"/>
        <v>0.3349131307017591</v>
      </c>
      <c r="K707" s="15">
        <v>73.793000000000006</v>
      </c>
      <c r="L707" s="15">
        <v>72.671999999999997</v>
      </c>
      <c r="M707" s="15">
        <v>73.343999999999994</v>
      </c>
      <c r="N707" s="15">
        <v>69.204999999999998</v>
      </c>
      <c r="O707" s="15">
        <v>69.367000000000004</v>
      </c>
      <c r="P707" s="15">
        <v>71.254999999999995</v>
      </c>
      <c r="Q707" s="15">
        <v>69.456999999999994</v>
      </c>
      <c r="R707" s="15">
        <v>70.382999999999996</v>
      </c>
      <c r="S707" s="15">
        <f t="shared" si="103"/>
        <v>5.3829999999999956</v>
      </c>
      <c r="T707" s="15">
        <v>79.5</v>
      </c>
      <c r="U707" s="15">
        <v>79.5</v>
      </c>
      <c r="V707" s="15">
        <v>79.5</v>
      </c>
      <c r="W707" s="15">
        <v>79.5</v>
      </c>
      <c r="X707" s="15">
        <v>79.5</v>
      </c>
      <c r="Y707" s="15">
        <v>79.5</v>
      </c>
      <c r="Z707" s="15">
        <v>79.5</v>
      </c>
      <c r="AA707" s="15">
        <v>79.5</v>
      </c>
      <c r="AB707" s="15">
        <v>16.294</v>
      </c>
      <c r="AC707" s="18">
        <f t="shared" si="104"/>
        <v>1.8858796296296297E-4</v>
      </c>
      <c r="AD707" s="18">
        <f t="shared" si="105"/>
        <v>97.763999999999996</v>
      </c>
      <c r="AE707" s="18">
        <f t="shared" si="107"/>
        <v>3816</v>
      </c>
      <c r="AF707" s="18">
        <f t="shared" si="110"/>
        <v>289364.94492631988</v>
      </c>
      <c r="AG707" s="18">
        <f t="shared" si="110"/>
        <v>2632168.7615162954</v>
      </c>
    </row>
    <row r="708" spans="6:33" x14ac:dyDescent="0.35">
      <c r="F708" s="15">
        <f t="shared" si="102"/>
        <v>11.39825205479452</v>
      </c>
      <c r="G708" s="15">
        <v>4160.3620000000001</v>
      </c>
      <c r="H708" s="15">
        <v>0.97440000000000004</v>
      </c>
      <c r="I708" s="15">
        <v>2.7855170137597587</v>
      </c>
      <c r="J708" s="15">
        <f t="shared" si="101"/>
        <v>0.33502612375731466</v>
      </c>
      <c r="K708" s="15">
        <v>73.786000000000001</v>
      </c>
      <c r="L708" s="15">
        <v>72.665999999999997</v>
      </c>
      <c r="M708" s="15">
        <v>73.337000000000003</v>
      </c>
      <c r="N708" s="15">
        <v>69.200999999999993</v>
      </c>
      <c r="O708" s="15">
        <v>69.364000000000004</v>
      </c>
      <c r="P708" s="15">
        <v>71.25</v>
      </c>
      <c r="Q708" s="15">
        <v>69.453000000000003</v>
      </c>
      <c r="R708" s="15">
        <v>70.379000000000005</v>
      </c>
      <c r="S708" s="15">
        <f t="shared" si="103"/>
        <v>5.3790000000000049</v>
      </c>
      <c r="T708" s="15">
        <v>79.5</v>
      </c>
      <c r="U708" s="15">
        <v>79.5</v>
      </c>
      <c r="V708" s="15">
        <v>79.5</v>
      </c>
      <c r="W708" s="15">
        <v>79.5</v>
      </c>
      <c r="X708" s="15">
        <v>79.5</v>
      </c>
      <c r="Y708" s="15">
        <v>79.5</v>
      </c>
      <c r="Z708" s="15">
        <v>79.5</v>
      </c>
      <c r="AA708" s="15">
        <v>79.5</v>
      </c>
      <c r="AB708" s="15">
        <v>16.271000000000001</v>
      </c>
      <c r="AC708" s="18">
        <f t="shared" si="104"/>
        <v>1.8832175925925928E-4</v>
      </c>
      <c r="AD708" s="18">
        <f t="shared" si="105"/>
        <v>97.626000000000005</v>
      </c>
      <c r="AE708" s="18">
        <f t="shared" si="107"/>
        <v>3816</v>
      </c>
      <c r="AF708" s="18">
        <f t="shared" si="110"/>
        <v>289462.57092631987</v>
      </c>
      <c r="AG708" s="18">
        <f t="shared" si="110"/>
        <v>2635984.7615162954</v>
      </c>
    </row>
    <row r="709" spans="6:33" x14ac:dyDescent="0.35">
      <c r="F709" s="15">
        <f t="shared" si="102"/>
        <v>11.414690410958904</v>
      </c>
      <c r="G709" s="15">
        <v>4166.3620000000001</v>
      </c>
      <c r="H709" s="15">
        <v>0.97450000000000003</v>
      </c>
      <c r="I709" s="15">
        <v>2.7895342368000997</v>
      </c>
      <c r="J709" s="15">
        <f t="shared" ref="J709:J772" si="111">AF709/OIP</f>
        <v>0.33513896403509247</v>
      </c>
      <c r="K709" s="15">
        <v>73.778999999999996</v>
      </c>
      <c r="L709" s="15">
        <v>72.661000000000001</v>
      </c>
      <c r="M709" s="15">
        <v>73.331000000000003</v>
      </c>
      <c r="N709" s="15">
        <v>69.197000000000003</v>
      </c>
      <c r="O709" s="15">
        <v>69.36</v>
      </c>
      <c r="P709" s="15">
        <v>71.245000000000005</v>
      </c>
      <c r="Q709" s="15">
        <v>69.45</v>
      </c>
      <c r="R709" s="15">
        <v>70.375</v>
      </c>
      <c r="S709" s="15">
        <f t="shared" si="103"/>
        <v>5.375</v>
      </c>
      <c r="T709" s="15">
        <v>79.5</v>
      </c>
      <c r="U709" s="15">
        <v>79.5</v>
      </c>
      <c r="V709" s="15">
        <v>79.5</v>
      </c>
      <c r="W709" s="15">
        <v>79.5</v>
      </c>
      <c r="X709" s="15">
        <v>79.5</v>
      </c>
      <c r="Y709" s="15">
        <v>79.5</v>
      </c>
      <c r="Z709" s="15">
        <v>79.5</v>
      </c>
      <c r="AA709" s="15">
        <v>79.5</v>
      </c>
      <c r="AB709" s="15">
        <v>16.248999999999999</v>
      </c>
      <c r="AC709" s="18">
        <f t="shared" si="104"/>
        <v>1.8806712962962961E-4</v>
      </c>
      <c r="AD709" s="18">
        <f t="shared" si="105"/>
        <v>97.493999999999986</v>
      </c>
      <c r="AE709" s="18">
        <f t="shared" si="107"/>
        <v>3816</v>
      </c>
      <c r="AF709" s="18">
        <f t="shared" si="110"/>
        <v>289560.06492631987</v>
      </c>
      <c r="AG709" s="18">
        <f t="shared" si="110"/>
        <v>2639800.7615162954</v>
      </c>
    </row>
    <row r="710" spans="6:33" x14ac:dyDescent="0.35">
      <c r="F710" s="15">
        <f t="shared" ref="F710:F773" si="112">G710/365</f>
        <v>11.431128767123289</v>
      </c>
      <c r="G710" s="15">
        <v>4172.3620000000001</v>
      </c>
      <c r="H710" s="15">
        <v>0.97450000000000003</v>
      </c>
      <c r="I710" s="15">
        <v>2.7935514598404407</v>
      </c>
      <c r="J710" s="15">
        <f t="shared" si="111"/>
        <v>0.33525164459064805</v>
      </c>
      <c r="K710" s="15">
        <v>73.772999999999996</v>
      </c>
      <c r="L710" s="15">
        <v>72.656000000000006</v>
      </c>
      <c r="M710" s="15">
        <v>73.323999999999998</v>
      </c>
      <c r="N710" s="15">
        <v>69.194000000000003</v>
      </c>
      <c r="O710" s="15">
        <v>69.356999999999999</v>
      </c>
      <c r="P710" s="15">
        <v>71.239999999999995</v>
      </c>
      <c r="Q710" s="15">
        <v>69.447000000000003</v>
      </c>
      <c r="R710" s="15">
        <v>70.370999999999995</v>
      </c>
      <c r="S710" s="15">
        <f t="shared" ref="S710:S773" si="113">R710-65</f>
        <v>5.3709999999999951</v>
      </c>
      <c r="T710" s="15">
        <v>79.5</v>
      </c>
      <c r="U710" s="15">
        <v>79.5</v>
      </c>
      <c r="V710" s="15">
        <v>79.5</v>
      </c>
      <c r="W710" s="15">
        <v>79.5</v>
      </c>
      <c r="X710" s="15">
        <v>79.5</v>
      </c>
      <c r="Y710" s="15">
        <v>79.5</v>
      </c>
      <c r="Z710" s="15">
        <v>79.5</v>
      </c>
      <c r="AA710" s="15">
        <v>79.5</v>
      </c>
      <c r="AB710" s="15">
        <v>16.225999999999999</v>
      </c>
      <c r="AC710" s="18">
        <f t="shared" si="104"/>
        <v>1.8780092592592592E-4</v>
      </c>
      <c r="AD710" s="18">
        <f t="shared" si="105"/>
        <v>97.356000000000009</v>
      </c>
      <c r="AE710" s="18">
        <f t="shared" si="107"/>
        <v>3816</v>
      </c>
      <c r="AF710" s="18">
        <f t="shared" si="110"/>
        <v>289657.4209263199</v>
      </c>
      <c r="AG710" s="18">
        <f t="shared" si="110"/>
        <v>2643616.7615162954</v>
      </c>
    </row>
    <row r="711" spans="6:33" x14ac:dyDescent="0.35">
      <c r="F711" s="15">
        <f t="shared" si="112"/>
        <v>11.447567123287671</v>
      </c>
      <c r="G711" s="15">
        <v>4178.3620000000001</v>
      </c>
      <c r="H711" s="15">
        <v>0.97450000000000003</v>
      </c>
      <c r="I711" s="15">
        <v>2.7975686828807813</v>
      </c>
      <c r="J711" s="15">
        <f t="shared" si="111"/>
        <v>0.33536417236842581</v>
      </c>
      <c r="K711" s="15">
        <v>73.766000000000005</v>
      </c>
      <c r="L711" s="15">
        <v>72.650000000000006</v>
      </c>
      <c r="M711" s="15">
        <v>73.317999999999998</v>
      </c>
      <c r="N711" s="15">
        <v>69.19</v>
      </c>
      <c r="O711" s="15">
        <v>69.352999999999994</v>
      </c>
      <c r="P711" s="15">
        <v>71.234999999999999</v>
      </c>
      <c r="Q711" s="15">
        <v>69.444000000000003</v>
      </c>
      <c r="R711" s="15">
        <v>70.367000000000004</v>
      </c>
      <c r="S711" s="15">
        <f t="shared" si="113"/>
        <v>5.3670000000000044</v>
      </c>
      <c r="T711" s="15">
        <v>79.5</v>
      </c>
      <c r="U711" s="15">
        <v>79.5</v>
      </c>
      <c r="V711" s="15">
        <v>79.5</v>
      </c>
      <c r="W711" s="15">
        <v>79.5</v>
      </c>
      <c r="X711" s="15">
        <v>79.5</v>
      </c>
      <c r="Y711" s="15">
        <v>79.5</v>
      </c>
      <c r="Z711" s="15">
        <v>79.5</v>
      </c>
      <c r="AA711" s="15">
        <v>79.5</v>
      </c>
      <c r="AB711" s="15">
        <v>16.204000000000001</v>
      </c>
      <c r="AC711" s="18">
        <f t="shared" ref="AC711:AC774" si="114">+AB711/86400</f>
        <v>1.8754629629629631E-4</v>
      </c>
      <c r="AD711" s="18">
        <f t="shared" ref="AD711:AD774" si="115">AC711*(G711-G710)*86400</f>
        <v>97.224000000000004</v>
      </c>
      <c r="AE711" s="18">
        <f t="shared" si="107"/>
        <v>3816</v>
      </c>
      <c r="AF711" s="18">
        <f t="shared" si="110"/>
        <v>289754.64492631989</v>
      </c>
      <c r="AG711" s="18">
        <f t="shared" si="110"/>
        <v>2647432.7615162954</v>
      </c>
    </row>
    <row r="712" spans="6:33" x14ac:dyDescent="0.35">
      <c r="F712" s="15">
        <f t="shared" si="112"/>
        <v>11.464005479452055</v>
      </c>
      <c r="G712" s="15">
        <v>4184.3620000000001</v>
      </c>
      <c r="H712" s="15">
        <v>0.97460000000000002</v>
      </c>
      <c r="I712" s="15">
        <v>2.8015859059211223</v>
      </c>
      <c r="J712" s="15">
        <f t="shared" si="111"/>
        <v>0.33547654042398134</v>
      </c>
      <c r="K712" s="15">
        <v>73.759</v>
      </c>
      <c r="L712" s="15">
        <v>72.644999999999996</v>
      </c>
      <c r="M712" s="15">
        <v>73.311000000000007</v>
      </c>
      <c r="N712" s="15">
        <v>69.186000000000007</v>
      </c>
      <c r="O712" s="15">
        <v>69.349999999999994</v>
      </c>
      <c r="P712" s="15">
        <v>71.23</v>
      </c>
      <c r="Q712" s="15">
        <v>69.441000000000003</v>
      </c>
      <c r="R712" s="15">
        <v>70.363</v>
      </c>
      <c r="S712" s="15">
        <f t="shared" si="113"/>
        <v>5.3629999999999995</v>
      </c>
      <c r="T712" s="15">
        <v>79.5</v>
      </c>
      <c r="U712" s="15">
        <v>79.5</v>
      </c>
      <c r="V712" s="15">
        <v>79.5</v>
      </c>
      <c r="W712" s="15">
        <v>79.5</v>
      </c>
      <c r="X712" s="15">
        <v>79.5</v>
      </c>
      <c r="Y712" s="15">
        <v>79.5</v>
      </c>
      <c r="Z712" s="15">
        <v>79.5</v>
      </c>
      <c r="AA712" s="15">
        <v>79.5</v>
      </c>
      <c r="AB712" s="15">
        <v>16.181000000000001</v>
      </c>
      <c r="AC712" s="18">
        <f t="shared" si="114"/>
        <v>1.8728009259259259E-4</v>
      </c>
      <c r="AD712" s="18">
        <f t="shared" si="115"/>
        <v>97.085999999999999</v>
      </c>
      <c r="AE712" s="18">
        <f t="shared" si="107"/>
        <v>3816</v>
      </c>
      <c r="AF712" s="18">
        <f t="shared" ref="AF712:AG727" si="116">+AF711+AD712</f>
        <v>289851.7309263199</v>
      </c>
      <c r="AG712" s="18">
        <f t="shared" si="116"/>
        <v>2651248.7615162954</v>
      </c>
    </row>
    <row r="713" spans="6:33" x14ac:dyDescent="0.35">
      <c r="F713" s="15">
        <f t="shared" si="112"/>
        <v>11.480443835616439</v>
      </c>
      <c r="G713" s="15">
        <v>4190.3620000000001</v>
      </c>
      <c r="H713" s="15">
        <v>0.97460000000000002</v>
      </c>
      <c r="I713" s="15">
        <v>2.8056031289614634</v>
      </c>
      <c r="J713" s="15">
        <f t="shared" si="111"/>
        <v>0.33558875570175917</v>
      </c>
      <c r="K713" s="15">
        <v>73.751999999999995</v>
      </c>
      <c r="L713" s="15">
        <v>72.638999999999996</v>
      </c>
      <c r="M713" s="15">
        <v>73.305000000000007</v>
      </c>
      <c r="N713" s="15">
        <v>69.183000000000007</v>
      </c>
      <c r="O713" s="15">
        <v>69.346000000000004</v>
      </c>
      <c r="P713" s="15">
        <v>71.224999999999994</v>
      </c>
      <c r="Q713" s="15">
        <v>69.436999999999998</v>
      </c>
      <c r="R713" s="15">
        <v>70.358999999999995</v>
      </c>
      <c r="S713" s="15">
        <f t="shared" si="113"/>
        <v>5.3589999999999947</v>
      </c>
      <c r="T713" s="15">
        <v>79.5</v>
      </c>
      <c r="U713" s="15">
        <v>79.5</v>
      </c>
      <c r="V713" s="15">
        <v>79.5</v>
      </c>
      <c r="W713" s="15">
        <v>79.5</v>
      </c>
      <c r="X713" s="15">
        <v>79.5</v>
      </c>
      <c r="Y713" s="15">
        <v>79.5</v>
      </c>
      <c r="Z713" s="15">
        <v>79.5</v>
      </c>
      <c r="AA713" s="15">
        <v>79.5</v>
      </c>
      <c r="AB713" s="15">
        <v>16.158999999999999</v>
      </c>
      <c r="AC713" s="18">
        <f t="shared" si="114"/>
        <v>1.8702546296296295E-4</v>
      </c>
      <c r="AD713" s="18">
        <f t="shared" si="115"/>
        <v>96.953999999999994</v>
      </c>
      <c r="AE713" s="18">
        <f t="shared" si="107"/>
        <v>3816</v>
      </c>
      <c r="AF713" s="18">
        <f t="shared" si="116"/>
        <v>289948.68492631993</v>
      </c>
      <c r="AG713" s="18">
        <f t="shared" si="116"/>
        <v>2655064.7615162954</v>
      </c>
    </row>
    <row r="714" spans="6:33" x14ac:dyDescent="0.35">
      <c r="F714" s="15">
        <f t="shared" si="112"/>
        <v>11.496882191780822</v>
      </c>
      <c r="G714" s="15">
        <v>4196.3620000000001</v>
      </c>
      <c r="H714" s="15">
        <v>0.97460000000000002</v>
      </c>
      <c r="I714" s="15">
        <v>2.8096203520018039</v>
      </c>
      <c r="J714" s="15">
        <f t="shared" si="111"/>
        <v>0.33570081125731471</v>
      </c>
      <c r="K714" s="15">
        <v>73.744</v>
      </c>
      <c r="L714" s="15">
        <v>72.634</v>
      </c>
      <c r="M714" s="15">
        <v>73.299000000000007</v>
      </c>
      <c r="N714" s="15">
        <v>69.179000000000002</v>
      </c>
      <c r="O714" s="15">
        <v>69.343000000000004</v>
      </c>
      <c r="P714" s="15">
        <v>71.22</v>
      </c>
      <c r="Q714" s="15">
        <v>69.433999999999997</v>
      </c>
      <c r="R714" s="15">
        <v>70.355000000000004</v>
      </c>
      <c r="S714" s="15">
        <f t="shared" si="113"/>
        <v>5.355000000000004</v>
      </c>
      <c r="T714" s="15">
        <v>79.5</v>
      </c>
      <c r="U714" s="15">
        <v>79.5</v>
      </c>
      <c r="V714" s="15">
        <v>79.5</v>
      </c>
      <c r="W714" s="15">
        <v>79.5</v>
      </c>
      <c r="X714" s="15">
        <v>79.5</v>
      </c>
      <c r="Y714" s="15">
        <v>79.5</v>
      </c>
      <c r="Z714" s="15">
        <v>79.5</v>
      </c>
      <c r="AA714" s="15">
        <v>79.5</v>
      </c>
      <c r="AB714" s="15">
        <v>16.135999999999999</v>
      </c>
      <c r="AC714" s="18">
        <f t="shared" si="114"/>
        <v>1.8675925925925926E-4</v>
      </c>
      <c r="AD714" s="18">
        <f t="shared" si="115"/>
        <v>96.816000000000003</v>
      </c>
      <c r="AE714" s="18">
        <f t="shared" si="107"/>
        <v>3816</v>
      </c>
      <c r="AF714" s="18">
        <f t="shared" si="116"/>
        <v>290045.50092631992</v>
      </c>
      <c r="AG714" s="18">
        <f t="shared" si="116"/>
        <v>2658880.7615162954</v>
      </c>
    </row>
    <row r="715" spans="6:33" x14ac:dyDescent="0.35">
      <c r="F715" s="15">
        <f t="shared" si="112"/>
        <v>11.513320547945206</v>
      </c>
      <c r="G715" s="15">
        <v>4202.3620000000001</v>
      </c>
      <c r="H715" s="15">
        <v>0.97470000000000001</v>
      </c>
      <c r="I715" s="15">
        <v>2.813637575042145</v>
      </c>
      <c r="J715" s="15">
        <f t="shared" si="111"/>
        <v>0.3358127140350925</v>
      </c>
      <c r="K715" s="15">
        <v>73.739000000000004</v>
      </c>
      <c r="L715" s="15">
        <v>72.629000000000005</v>
      </c>
      <c r="M715" s="15">
        <v>73.292000000000002</v>
      </c>
      <c r="N715" s="15">
        <v>69.174999999999997</v>
      </c>
      <c r="O715" s="15">
        <v>69.34</v>
      </c>
      <c r="P715" s="15">
        <v>71.215000000000003</v>
      </c>
      <c r="Q715" s="15">
        <v>69.430999999999997</v>
      </c>
      <c r="R715" s="15">
        <v>70.350999999999999</v>
      </c>
      <c r="S715" s="15">
        <f t="shared" si="113"/>
        <v>5.3509999999999991</v>
      </c>
      <c r="T715" s="15">
        <v>79.5</v>
      </c>
      <c r="U715" s="15">
        <v>79.5</v>
      </c>
      <c r="V715" s="15">
        <v>79.5</v>
      </c>
      <c r="W715" s="15">
        <v>79.5</v>
      </c>
      <c r="X715" s="15">
        <v>79.5</v>
      </c>
      <c r="Y715" s="15">
        <v>79.5</v>
      </c>
      <c r="Z715" s="15">
        <v>79.5</v>
      </c>
      <c r="AA715" s="15">
        <v>79.5</v>
      </c>
      <c r="AB715" s="15">
        <v>16.114000000000001</v>
      </c>
      <c r="AC715" s="18">
        <f t="shared" si="114"/>
        <v>1.8650462962962964E-4</v>
      </c>
      <c r="AD715" s="18">
        <f t="shared" si="115"/>
        <v>96.683999999999997</v>
      </c>
      <c r="AE715" s="18">
        <f t="shared" si="107"/>
        <v>3816</v>
      </c>
      <c r="AF715" s="18">
        <f t="shared" si="116"/>
        <v>290142.18492631993</v>
      </c>
      <c r="AG715" s="18">
        <f t="shared" si="116"/>
        <v>2662696.7615162954</v>
      </c>
    </row>
    <row r="716" spans="6:33" x14ac:dyDescent="0.35">
      <c r="F716" s="15">
        <f t="shared" si="112"/>
        <v>11.52975890410959</v>
      </c>
      <c r="G716" s="15">
        <v>4208.3620000000001</v>
      </c>
      <c r="H716" s="15">
        <v>0.97470000000000001</v>
      </c>
      <c r="I716" s="15">
        <v>2.817654798082486</v>
      </c>
      <c r="J716" s="15">
        <f t="shared" si="111"/>
        <v>0.33592446403509252</v>
      </c>
      <c r="K716" s="15">
        <v>73.731999999999999</v>
      </c>
      <c r="L716" s="15">
        <v>72.623000000000005</v>
      </c>
      <c r="M716" s="15">
        <v>73.286000000000001</v>
      </c>
      <c r="N716" s="15">
        <v>69.171999999999997</v>
      </c>
      <c r="O716" s="15">
        <v>69.335999999999999</v>
      </c>
      <c r="P716" s="15">
        <v>71.210999999999999</v>
      </c>
      <c r="Q716" s="15">
        <v>69.427999999999997</v>
      </c>
      <c r="R716" s="15">
        <v>70.346999999999994</v>
      </c>
      <c r="S716" s="15">
        <f t="shared" si="113"/>
        <v>5.3469999999999942</v>
      </c>
      <c r="T716" s="15">
        <v>79.5</v>
      </c>
      <c r="U716" s="15">
        <v>79.5</v>
      </c>
      <c r="V716" s="15">
        <v>79.5</v>
      </c>
      <c r="W716" s="15">
        <v>79.5</v>
      </c>
      <c r="X716" s="15">
        <v>79.5</v>
      </c>
      <c r="Y716" s="15">
        <v>79.5</v>
      </c>
      <c r="Z716" s="15">
        <v>79.5</v>
      </c>
      <c r="AA716" s="15">
        <v>79.5</v>
      </c>
      <c r="AB716" s="15">
        <v>16.091999999999999</v>
      </c>
      <c r="AC716" s="18">
        <f t="shared" si="114"/>
        <v>1.8624999999999997E-4</v>
      </c>
      <c r="AD716" s="18">
        <f t="shared" si="115"/>
        <v>96.551999999999978</v>
      </c>
      <c r="AE716" s="18">
        <f t="shared" si="107"/>
        <v>3816</v>
      </c>
      <c r="AF716" s="18">
        <f t="shared" si="116"/>
        <v>290238.73692631995</v>
      </c>
      <c r="AG716" s="18">
        <f t="shared" si="116"/>
        <v>2666512.7615162954</v>
      </c>
    </row>
    <row r="717" spans="6:33" x14ac:dyDescent="0.35">
      <c r="F717" s="15">
        <f t="shared" si="112"/>
        <v>11.546197260273972</v>
      </c>
      <c r="G717" s="15">
        <v>4214.3620000000001</v>
      </c>
      <c r="H717" s="15">
        <v>0.97470000000000001</v>
      </c>
      <c r="I717" s="15">
        <v>2.8216720211228266</v>
      </c>
      <c r="J717" s="15">
        <f t="shared" si="111"/>
        <v>0.33603606125731472</v>
      </c>
      <c r="K717" s="15">
        <v>73.724999999999994</v>
      </c>
      <c r="L717" s="15">
        <v>72.617999999999995</v>
      </c>
      <c r="M717" s="15">
        <v>73.28</v>
      </c>
      <c r="N717" s="15">
        <v>69.168000000000006</v>
      </c>
      <c r="O717" s="15">
        <v>69.332999999999998</v>
      </c>
      <c r="P717" s="15">
        <v>71.206000000000003</v>
      </c>
      <c r="Q717" s="15">
        <v>69.424999999999997</v>
      </c>
      <c r="R717" s="15">
        <v>70.343000000000004</v>
      </c>
      <c r="S717" s="15">
        <f t="shared" si="113"/>
        <v>5.3430000000000035</v>
      </c>
      <c r="T717" s="15">
        <v>79.5</v>
      </c>
      <c r="U717" s="15">
        <v>79.5</v>
      </c>
      <c r="V717" s="15">
        <v>79.5</v>
      </c>
      <c r="W717" s="15">
        <v>79.5</v>
      </c>
      <c r="X717" s="15">
        <v>79.5</v>
      </c>
      <c r="Y717" s="15">
        <v>79.5</v>
      </c>
      <c r="Z717" s="15">
        <v>79.5</v>
      </c>
      <c r="AA717" s="15">
        <v>79.5</v>
      </c>
      <c r="AB717" s="15">
        <v>16.07</v>
      </c>
      <c r="AC717" s="18">
        <f t="shared" si="114"/>
        <v>1.8599537037037038E-4</v>
      </c>
      <c r="AD717" s="18">
        <f t="shared" si="115"/>
        <v>96.42</v>
      </c>
      <c r="AE717" s="18">
        <f t="shared" si="107"/>
        <v>3816</v>
      </c>
      <c r="AF717" s="18">
        <f t="shared" si="116"/>
        <v>290335.15692631993</v>
      </c>
      <c r="AG717" s="18">
        <f t="shared" si="116"/>
        <v>2670328.7615162954</v>
      </c>
    </row>
    <row r="718" spans="6:33" x14ac:dyDescent="0.35">
      <c r="F718" s="15">
        <f t="shared" si="112"/>
        <v>11.562635616438357</v>
      </c>
      <c r="G718" s="15">
        <v>4220.3620000000001</v>
      </c>
      <c r="H718" s="15">
        <v>0.9748</v>
      </c>
      <c r="I718" s="15">
        <v>2.8256892441631676</v>
      </c>
      <c r="J718" s="15">
        <f t="shared" si="111"/>
        <v>0.33614750570175916</v>
      </c>
      <c r="K718" s="15">
        <v>73.718000000000004</v>
      </c>
      <c r="L718" s="15">
        <v>72.613</v>
      </c>
      <c r="M718" s="15">
        <v>73.272999999999996</v>
      </c>
      <c r="N718" s="15">
        <v>69.165000000000006</v>
      </c>
      <c r="O718" s="15">
        <v>69.328999999999994</v>
      </c>
      <c r="P718" s="15">
        <v>71.200999999999993</v>
      </c>
      <c r="Q718" s="15">
        <v>69.421999999999997</v>
      </c>
      <c r="R718" s="15">
        <v>70.338999999999999</v>
      </c>
      <c r="S718" s="15">
        <f t="shared" si="113"/>
        <v>5.3389999999999986</v>
      </c>
      <c r="T718" s="15">
        <v>79.5</v>
      </c>
      <c r="U718" s="15">
        <v>79.5</v>
      </c>
      <c r="V718" s="15">
        <v>79.5</v>
      </c>
      <c r="W718" s="15">
        <v>79.5</v>
      </c>
      <c r="X718" s="15">
        <v>79.5</v>
      </c>
      <c r="Y718" s="15">
        <v>79.5</v>
      </c>
      <c r="Z718" s="15">
        <v>79.5</v>
      </c>
      <c r="AA718" s="15">
        <v>79.5</v>
      </c>
      <c r="AB718" s="15">
        <v>16.047999999999998</v>
      </c>
      <c r="AC718" s="18">
        <f t="shared" si="114"/>
        <v>1.8574074074074071E-4</v>
      </c>
      <c r="AD718" s="18">
        <f t="shared" si="115"/>
        <v>96.287999999999997</v>
      </c>
      <c r="AE718" s="18">
        <f t="shared" si="107"/>
        <v>3816</v>
      </c>
      <c r="AF718" s="18">
        <f t="shared" si="116"/>
        <v>290431.44492631993</v>
      </c>
      <c r="AG718" s="18">
        <f t="shared" si="116"/>
        <v>2674144.7615162954</v>
      </c>
    </row>
    <row r="719" spans="6:33" x14ac:dyDescent="0.35">
      <c r="F719" s="15">
        <f t="shared" si="112"/>
        <v>11.579073972602741</v>
      </c>
      <c r="G719" s="15">
        <v>4226.3620000000001</v>
      </c>
      <c r="H719" s="15">
        <v>0.9748</v>
      </c>
      <c r="I719" s="15">
        <v>2.8297064672035086</v>
      </c>
      <c r="J719" s="15">
        <f t="shared" si="111"/>
        <v>0.33625879736842584</v>
      </c>
      <c r="K719" s="15">
        <v>73.710999999999999</v>
      </c>
      <c r="L719" s="15">
        <v>72.606999999999999</v>
      </c>
      <c r="M719" s="15">
        <v>73.266999999999996</v>
      </c>
      <c r="N719" s="15">
        <v>69.161000000000001</v>
      </c>
      <c r="O719" s="15">
        <v>69.325999999999993</v>
      </c>
      <c r="P719" s="15">
        <v>71.195999999999998</v>
      </c>
      <c r="Q719" s="15">
        <v>69.418000000000006</v>
      </c>
      <c r="R719" s="15">
        <v>70.334999999999994</v>
      </c>
      <c r="S719" s="15">
        <f t="shared" si="113"/>
        <v>5.3349999999999937</v>
      </c>
      <c r="T719" s="15">
        <v>79.5</v>
      </c>
      <c r="U719" s="15">
        <v>79.5</v>
      </c>
      <c r="V719" s="15">
        <v>79.5</v>
      </c>
      <c r="W719" s="15">
        <v>79.5</v>
      </c>
      <c r="X719" s="15">
        <v>79.5</v>
      </c>
      <c r="Y719" s="15">
        <v>79.5</v>
      </c>
      <c r="Z719" s="15">
        <v>79.5</v>
      </c>
      <c r="AA719" s="15">
        <v>79.5</v>
      </c>
      <c r="AB719" s="15">
        <v>16.026</v>
      </c>
      <c r="AC719" s="18">
        <f t="shared" si="114"/>
        <v>1.8548611111111112E-4</v>
      </c>
      <c r="AD719" s="18">
        <f t="shared" si="115"/>
        <v>96.156000000000006</v>
      </c>
      <c r="AE719" s="18">
        <f t="shared" si="107"/>
        <v>3816</v>
      </c>
      <c r="AF719" s="18">
        <f t="shared" si="116"/>
        <v>290527.60092631995</v>
      </c>
      <c r="AG719" s="18">
        <f t="shared" si="116"/>
        <v>2677960.7615162954</v>
      </c>
    </row>
    <row r="720" spans="6:33" x14ac:dyDescent="0.35">
      <c r="F720" s="15">
        <f t="shared" si="112"/>
        <v>11.595512328767123</v>
      </c>
      <c r="G720" s="15">
        <v>4232.3620000000001</v>
      </c>
      <c r="H720" s="15">
        <v>0.9748</v>
      </c>
      <c r="I720" s="15">
        <v>2.8337236902438492</v>
      </c>
      <c r="J720" s="15">
        <f t="shared" si="111"/>
        <v>0.33636993625731471</v>
      </c>
      <c r="K720" s="15">
        <v>73.703999999999994</v>
      </c>
      <c r="L720" s="15">
        <v>72.602000000000004</v>
      </c>
      <c r="M720" s="15">
        <v>73.260999999999996</v>
      </c>
      <c r="N720" s="15">
        <v>69.156999999999996</v>
      </c>
      <c r="O720" s="15">
        <v>69.322999999999993</v>
      </c>
      <c r="P720" s="15">
        <v>71.191000000000003</v>
      </c>
      <c r="Q720" s="15">
        <v>69.415999999999997</v>
      </c>
      <c r="R720" s="15">
        <v>70.331000000000003</v>
      </c>
      <c r="S720" s="15">
        <f t="shared" si="113"/>
        <v>5.3310000000000031</v>
      </c>
      <c r="T720" s="15">
        <v>79.5</v>
      </c>
      <c r="U720" s="15">
        <v>79.5</v>
      </c>
      <c r="V720" s="15">
        <v>79.5</v>
      </c>
      <c r="W720" s="15">
        <v>79.5</v>
      </c>
      <c r="X720" s="15">
        <v>79.5</v>
      </c>
      <c r="Y720" s="15">
        <v>79.5</v>
      </c>
      <c r="Z720" s="15">
        <v>79.5</v>
      </c>
      <c r="AA720" s="15">
        <v>79.5</v>
      </c>
      <c r="AB720" s="15">
        <v>16.004000000000001</v>
      </c>
      <c r="AC720" s="18">
        <f t="shared" si="114"/>
        <v>1.852314814814815E-4</v>
      </c>
      <c r="AD720" s="18">
        <f t="shared" si="115"/>
        <v>96.024000000000001</v>
      </c>
      <c r="AE720" s="18">
        <f t="shared" si="107"/>
        <v>3816</v>
      </c>
      <c r="AF720" s="18">
        <f t="shared" si="116"/>
        <v>290623.62492631993</v>
      </c>
      <c r="AG720" s="18">
        <f t="shared" si="116"/>
        <v>2681776.7615162954</v>
      </c>
    </row>
    <row r="721" spans="6:33" x14ac:dyDescent="0.35">
      <c r="F721" s="15">
        <f t="shared" si="112"/>
        <v>11.611950684931507</v>
      </c>
      <c r="G721" s="15">
        <v>4238.3620000000001</v>
      </c>
      <c r="H721" s="15">
        <v>0.97489999999999999</v>
      </c>
      <c r="I721" s="15">
        <v>2.8377409132841902</v>
      </c>
      <c r="J721" s="15">
        <f t="shared" si="111"/>
        <v>0.33648092236842586</v>
      </c>
      <c r="K721" s="15">
        <v>73.697999999999993</v>
      </c>
      <c r="L721" s="15">
        <v>72.596999999999994</v>
      </c>
      <c r="M721" s="15">
        <v>73.254000000000005</v>
      </c>
      <c r="N721" s="15">
        <v>69.153999999999996</v>
      </c>
      <c r="O721" s="15">
        <v>69.319000000000003</v>
      </c>
      <c r="P721" s="15">
        <v>71.186999999999998</v>
      </c>
      <c r="Q721" s="15">
        <v>69.412000000000006</v>
      </c>
      <c r="R721" s="15">
        <v>70.326999999999998</v>
      </c>
      <c r="S721" s="15">
        <f t="shared" si="113"/>
        <v>5.3269999999999982</v>
      </c>
      <c r="T721" s="15">
        <v>79.5</v>
      </c>
      <c r="U721" s="15">
        <v>79.5</v>
      </c>
      <c r="V721" s="15">
        <v>79.5</v>
      </c>
      <c r="W721" s="15">
        <v>79.5</v>
      </c>
      <c r="X721" s="15">
        <v>79.5</v>
      </c>
      <c r="Y721" s="15">
        <v>79.5</v>
      </c>
      <c r="Z721" s="15">
        <v>79.5</v>
      </c>
      <c r="AA721" s="15">
        <v>79.5</v>
      </c>
      <c r="AB721" s="15">
        <v>15.981999999999999</v>
      </c>
      <c r="AC721" s="18">
        <f t="shared" si="114"/>
        <v>1.8497685185185183E-4</v>
      </c>
      <c r="AD721" s="18">
        <f t="shared" si="115"/>
        <v>95.891999999999982</v>
      </c>
      <c r="AE721" s="18">
        <f t="shared" si="107"/>
        <v>3816</v>
      </c>
      <c r="AF721" s="18">
        <f t="shared" si="116"/>
        <v>290719.51692631992</v>
      </c>
      <c r="AG721" s="18">
        <f t="shared" si="116"/>
        <v>2685592.7615162954</v>
      </c>
    </row>
    <row r="722" spans="6:33" x14ac:dyDescent="0.35">
      <c r="F722" s="15">
        <f t="shared" si="112"/>
        <v>11.628389041095891</v>
      </c>
      <c r="G722" s="15">
        <v>4244.3620000000001</v>
      </c>
      <c r="H722" s="15">
        <v>0.97489999999999999</v>
      </c>
      <c r="I722" s="15">
        <v>2.8417581363245312</v>
      </c>
      <c r="J722" s="15">
        <f t="shared" si="111"/>
        <v>0.3365917557017592</v>
      </c>
      <c r="K722" s="15">
        <v>73.691000000000003</v>
      </c>
      <c r="L722" s="15">
        <v>72.590999999999994</v>
      </c>
      <c r="M722" s="15">
        <v>73.248000000000005</v>
      </c>
      <c r="N722" s="15">
        <v>69.150000000000006</v>
      </c>
      <c r="O722" s="15">
        <v>69.316000000000003</v>
      </c>
      <c r="P722" s="15">
        <v>71.182000000000002</v>
      </c>
      <c r="Q722" s="15">
        <v>69.409000000000006</v>
      </c>
      <c r="R722" s="15">
        <v>70.322999999999993</v>
      </c>
      <c r="S722" s="15">
        <f t="shared" si="113"/>
        <v>5.3229999999999933</v>
      </c>
      <c r="T722" s="15">
        <v>79.5</v>
      </c>
      <c r="U722" s="15">
        <v>79.5</v>
      </c>
      <c r="V722" s="15">
        <v>79.5</v>
      </c>
      <c r="W722" s="15">
        <v>79.5</v>
      </c>
      <c r="X722" s="15">
        <v>79.5</v>
      </c>
      <c r="Y722" s="15">
        <v>79.5</v>
      </c>
      <c r="Z722" s="15">
        <v>79.5</v>
      </c>
      <c r="AA722" s="15">
        <v>79.5</v>
      </c>
      <c r="AB722" s="15">
        <v>15.96</v>
      </c>
      <c r="AC722" s="18">
        <f t="shared" si="114"/>
        <v>1.8472222222222224E-4</v>
      </c>
      <c r="AD722" s="18">
        <f t="shared" si="115"/>
        <v>95.760000000000019</v>
      </c>
      <c r="AE722" s="18">
        <f t="shared" ref="AE722:AE785" si="117">SUM(T722:AA722)*(G722-G721)</f>
        <v>3816</v>
      </c>
      <c r="AF722" s="18">
        <f t="shared" si="116"/>
        <v>290815.27692631993</v>
      </c>
      <c r="AG722" s="18">
        <f t="shared" si="116"/>
        <v>2689408.7615162954</v>
      </c>
    </row>
    <row r="723" spans="6:33" x14ac:dyDescent="0.35">
      <c r="F723" s="15">
        <f t="shared" si="112"/>
        <v>11.644827397260274</v>
      </c>
      <c r="G723" s="15">
        <v>4250.3620000000001</v>
      </c>
      <c r="H723" s="15">
        <v>0.97489999999999999</v>
      </c>
      <c r="I723" s="15">
        <v>2.8457753593648718</v>
      </c>
      <c r="J723" s="15">
        <f t="shared" si="111"/>
        <v>0.33670243625731477</v>
      </c>
      <c r="K723" s="15">
        <v>73.683999999999997</v>
      </c>
      <c r="L723" s="15">
        <v>72.585999999999999</v>
      </c>
      <c r="M723" s="15">
        <v>73.242000000000004</v>
      </c>
      <c r="N723" s="15">
        <v>69.147000000000006</v>
      </c>
      <c r="O723" s="15">
        <v>69.313000000000002</v>
      </c>
      <c r="P723" s="15">
        <v>71.177000000000007</v>
      </c>
      <c r="Q723" s="15">
        <v>69.406000000000006</v>
      </c>
      <c r="R723" s="15">
        <v>70.319999999999993</v>
      </c>
      <c r="S723" s="15">
        <f t="shared" si="113"/>
        <v>5.3199999999999932</v>
      </c>
      <c r="T723" s="15">
        <v>79.5</v>
      </c>
      <c r="U723" s="15">
        <v>79.5</v>
      </c>
      <c r="V723" s="15">
        <v>79.5</v>
      </c>
      <c r="W723" s="15">
        <v>79.5</v>
      </c>
      <c r="X723" s="15">
        <v>79.5</v>
      </c>
      <c r="Y723" s="15">
        <v>79.5</v>
      </c>
      <c r="Z723" s="15">
        <v>79.5</v>
      </c>
      <c r="AA723" s="15">
        <v>79.5</v>
      </c>
      <c r="AB723" s="15">
        <v>15.938000000000001</v>
      </c>
      <c r="AC723" s="18">
        <f t="shared" si="114"/>
        <v>1.844675925925926E-4</v>
      </c>
      <c r="AD723" s="18">
        <f t="shared" si="115"/>
        <v>95.628</v>
      </c>
      <c r="AE723" s="18">
        <f t="shared" si="117"/>
        <v>3816</v>
      </c>
      <c r="AF723" s="18">
        <f t="shared" si="116"/>
        <v>290910.90492631996</v>
      </c>
      <c r="AG723" s="18">
        <f t="shared" si="116"/>
        <v>2693224.7615162954</v>
      </c>
    </row>
    <row r="724" spans="6:33" x14ac:dyDescent="0.35">
      <c r="F724" s="15">
        <f t="shared" si="112"/>
        <v>11.661265753424658</v>
      </c>
      <c r="G724" s="15">
        <v>4256.3620000000001</v>
      </c>
      <c r="H724" s="15">
        <v>0.97499999999999998</v>
      </c>
      <c r="I724" s="15">
        <v>2.8497925824052128</v>
      </c>
      <c r="J724" s="15">
        <f t="shared" si="111"/>
        <v>0.33681296403509253</v>
      </c>
      <c r="K724" s="15">
        <v>73.677999999999997</v>
      </c>
      <c r="L724" s="15">
        <v>72.581000000000003</v>
      </c>
      <c r="M724" s="15">
        <v>73.236000000000004</v>
      </c>
      <c r="N724" s="15">
        <v>69.143000000000001</v>
      </c>
      <c r="O724" s="15">
        <v>69.308999999999997</v>
      </c>
      <c r="P724" s="15">
        <v>71.171999999999997</v>
      </c>
      <c r="Q724" s="15">
        <v>69.403000000000006</v>
      </c>
      <c r="R724" s="15">
        <v>70.316000000000003</v>
      </c>
      <c r="S724" s="15">
        <f t="shared" si="113"/>
        <v>5.3160000000000025</v>
      </c>
      <c r="T724" s="15">
        <v>79.5</v>
      </c>
      <c r="U724" s="15">
        <v>79.5</v>
      </c>
      <c r="V724" s="15">
        <v>79.5</v>
      </c>
      <c r="W724" s="15">
        <v>79.5</v>
      </c>
      <c r="X724" s="15">
        <v>79.5</v>
      </c>
      <c r="Y724" s="15">
        <v>79.5</v>
      </c>
      <c r="Z724" s="15">
        <v>79.5</v>
      </c>
      <c r="AA724" s="15">
        <v>79.5</v>
      </c>
      <c r="AB724" s="15">
        <v>15.916</v>
      </c>
      <c r="AC724" s="18">
        <f t="shared" si="114"/>
        <v>1.8421296296296295E-4</v>
      </c>
      <c r="AD724" s="18">
        <f t="shared" si="115"/>
        <v>95.495999999999995</v>
      </c>
      <c r="AE724" s="18">
        <f t="shared" si="117"/>
        <v>3816</v>
      </c>
      <c r="AF724" s="18">
        <f t="shared" si="116"/>
        <v>291006.40092631994</v>
      </c>
      <c r="AG724" s="18">
        <f t="shared" si="116"/>
        <v>2697040.7615162954</v>
      </c>
    </row>
    <row r="725" spans="6:33" x14ac:dyDescent="0.35">
      <c r="F725" s="15">
        <f t="shared" si="112"/>
        <v>11.677704109589042</v>
      </c>
      <c r="G725" s="15">
        <v>4262.3620000000001</v>
      </c>
      <c r="H725" s="15">
        <v>0.97499999999999998</v>
      </c>
      <c r="I725" s="15">
        <v>2.8538098054455538</v>
      </c>
      <c r="J725" s="15">
        <f t="shared" si="111"/>
        <v>0.33692334597953694</v>
      </c>
      <c r="K725" s="15">
        <v>73.671000000000006</v>
      </c>
      <c r="L725" s="15">
        <v>72.575999999999993</v>
      </c>
      <c r="M725" s="15">
        <v>73.228999999999999</v>
      </c>
      <c r="N725" s="15">
        <v>69.14</v>
      </c>
      <c r="O725" s="15">
        <v>69.305999999999997</v>
      </c>
      <c r="P725" s="15">
        <v>71.168000000000006</v>
      </c>
      <c r="Q725" s="15">
        <v>69.400000000000006</v>
      </c>
      <c r="R725" s="15">
        <v>70.311999999999998</v>
      </c>
      <c r="S725" s="15">
        <f t="shared" si="113"/>
        <v>5.3119999999999976</v>
      </c>
      <c r="T725" s="15">
        <v>79.5</v>
      </c>
      <c r="U725" s="15">
        <v>79.5</v>
      </c>
      <c r="V725" s="15">
        <v>79.5</v>
      </c>
      <c r="W725" s="15">
        <v>79.5</v>
      </c>
      <c r="X725" s="15">
        <v>79.5</v>
      </c>
      <c r="Y725" s="15">
        <v>79.5</v>
      </c>
      <c r="Z725" s="15">
        <v>79.5</v>
      </c>
      <c r="AA725" s="15">
        <v>79.5</v>
      </c>
      <c r="AB725" s="15">
        <v>15.895</v>
      </c>
      <c r="AC725" s="18">
        <f t="shared" si="114"/>
        <v>1.8396990740740741E-4</v>
      </c>
      <c r="AD725" s="18">
        <f t="shared" si="115"/>
        <v>95.36999999999999</v>
      </c>
      <c r="AE725" s="18">
        <f t="shared" si="117"/>
        <v>3816</v>
      </c>
      <c r="AF725" s="18">
        <f t="shared" si="116"/>
        <v>291101.77092631994</v>
      </c>
      <c r="AG725" s="18">
        <f t="shared" si="116"/>
        <v>2700856.7615162954</v>
      </c>
    </row>
    <row r="726" spans="6:33" x14ac:dyDescent="0.35">
      <c r="F726" s="15">
        <f t="shared" si="112"/>
        <v>11.694142465753425</v>
      </c>
      <c r="G726" s="15">
        <v>4268.3620000000001</v>
      </c>
      <c r="H726" s="15">
        <v>0.97499999999999998</v>
      </c>
      <c r="I726" s="15">
        <v>2.8578270284858944</v>
      </c>
      <c r="J726" s="15">
        <f t="shared" si="111"/>
        <v>0.33703357514620363</v>
      </c>
      <c r="K726" s="15">
        <v>73.665000000000006</v>
      </c>
      <c r="L726" s="15">
        <v>72.569999999999993</v>
      </c>
      <c r="M726" s="15">
        <v>73.222999999999999</v>
      </c>
      <c r="N726" s="15">
        <v>69.135999999999996</v>
      </c>
      <c r="O726" s="15">
        <v>69.302999999999997</v>
      </c>
      <c r="P726" s="15">
        <v>71.162999999999997</v>
      </c>
      <c r="Q726" s="15">
        <v>69.397000000000006</v>
      </c>
      <c r="R726" s="15">
        <v>70.308000000000007</v>
      </c>
      <c r="S726" s="15">
        <f t="shared" si="113"/>
        <v>5.3080000000000069</v>
      </c>
      <c r="T726" s="15">
        <v>79.5</v>
      </c>
      <c r="U726" s="15">
        <v>79.5</v>
      </c>
      <c r="V726" s="15">
        <v>79.5</v>
      </c>
      <c r="W726" s="15">
        <v>79.5</v>
      </c>
      <c r="X726" s="15">
        <v>79.5</v>
      </c>
      <c r="Y726" s="15">
        <v>79.5</v>
      </c>
      <c r="Z726" s="15">
        <v>79.5</v>
      </c>
      <c r="AA726" s="15">
        <v>79.5</v>
      </c>
      <c r="AB726" s="15">
        <v>15.872999999999999</v>
      </c>
      <c r="AC726" s="18">
        <f t="shared" si="114"/>
        <v>1.8371527777777776E-4</v>
      </c>
      <c r="AD726" s="18">
        <f t="shared" si="115"/>
        <v>95.237999999999985</v>
      </c>
      <c r="AE726" s="18">
        <f t="shared" si="117"/>
        <v>3816</v>
      </c>
      <c r="AF726" s="18">
        <f t="shared" si="116"/>
        <v>291197.00892631995</v>
      </c>
      <c r="AG726" s="18">
        <f t="shared" si="116"/>
        <v>2704672.7615162954</v>
      </c>
    </row>
    <row r="727" spans="6:33" x14ac:dyDescent="0.35">
      <c r="F727" s="15">
        <f t="shared" si="112"/>
        <v>11.710580821917809</v>
      </c>
      <c r="G727" s="15">
        <v>4274.3620000000001</v>
      </c>
      <c r="H727" s="15">
        <v>0.97509999999999997</v>
      </c>
      <c r="I727" s="15">
        <v>2.8618442515262354</v>
      </c>
      <c r="J727" s="15">
        <f t="shared" si="111"/>
        <v>0.33714365153509257</v>
      </c>
      <c r="K727" s="15">
        <v>73.658000000000001</v>
      </c>
      <c r="L727" s="15">
        <v>72.564999999999998</v>
      </c>
      <c r="M727" s="15">
        <v>73.216999999999999</v>
      </c>
      <c r="N727" s="15">
        <v>69.132999999999996</v>
      </c>
      <c r="O727" s="15">
        <v>69.299000000000007</v>
      </c>
      <c r="P727" s="15">
        <v>71.158000000000001</v>
      </c>
      <c r="Q727" s="15">
        <v>69.394000000000005</v>
      </c>
      <c r="R727" s="15">
        <v>70.304000000000002</v>
      </c>
      <c r="S727" s="15">
        <f t="shared" si="113"/>
        <v>5.304000000000002</v>
      </c>
      <c r="T727" s="15">
        <v>79.5</v>
      </c>
      <c r="U727" s="15">
        <v>79.5</v>
      </c>
      <c r="V727" s="15">
        <v>79.5</v>
      </c>
      <c r="W727" s="15">
        <v>79.5</v>
      </c>
      <c r="X727" s="15">
        <v>79.5</v>
      </c>
      <c r="Y727" s="15">
        <v>79.5</v>
      </c>
      <c r="Z727" s="15">
        <v>79.5</v>
      </c>
      <c r="AA727" s="15">
        <v>79.5</v>
      </c>
      <c r="AB727" s="15">
        <v>15.851000000000001</v>
      </c>
      <c r="AC727" s="18">
        <f t="shared" si="114"/>
        <v>1.8346064814814817E-4</v>
      </c>
      <c r="AD727" s="18">
        <f t="shared" si="115"/>
        <v>95.106000000000009</v>
      </c>
      <c r="AE727" s="18">
        <f t="shared" si="117"/>
        <v>3816</v>
      </c>
      <c r="AF727" s="18">
        <f t="shared" si="116"/>
        <v>291292.11492631998</v>
      </c>
      <c r="AG727" s="18">
        <f t="shared" si="116"/>
        <v>2708488.7615162954</v>
      </c>
    </row>
    <row r="728" spans="6:33" x14ac:dyDescent="0.35">
      <c r="F728" s="15">
        <f t="shared" si="112"/>
        <v>11.727019178082193</v>
      </c>
      <c r="G728" s="15">
        <v>4280.3620000000001</v>
      </c>
      <c r="H728" s="15">
        <v>0.97509999999999997</v>
      </c>
      <c r="I728" s="15">
        <v>2.8658614745665765</v>
      </c>
      <c r="J728" s="15">
        <f t="shared" si="111"/>
        <v>0.3372535820906481</v>
      </c>
      <c r="K728" s="15">
        <v>73.650999999999996</v>
      </c>
      <c r="L728" s="15">
        <v>72.56</v>
      </c>
      <c r="M728" s="15">
        <v>73.210999999999999</v>
      </c>
      <c r="N728" s="15">
        <v>69.129000000000005</v>
      </c>
      <c r="O728" s="15">
        <v>69.296000000000006</v>
      </c>
      <c r="P728" s="15">
        <v>71.153000000000006</v>
      </c>
      <c r="Q728" s="15">
        <v>69.391000000000005</v>
      </c>
      <c r="R728" s="15">
        <v>70.3</v>
      </c>
      <c r="S728" s="15">
        <f t="shared" si="113"/>
        <v>5.2999999999999972</v>
      </c>
      <c r="T728" s="15">
        <v>79.5</v>
      </c>
      <c r="U728" s="15">
        <v>79.5</v>
      </c>
      <c r="V728" s="15">
        <v>79.5</v>
      </c>
      <c r="W728" s="15">
        <v>79.5</v>
      </c>
      <c r="X728" s="15">
        <v>79.5</v>
      </c>
      <c r="Y728" s="15">
        <v>79.5</v>
      </c>
      <c r="Z728" s="15">
        <v>79.5</v>
      </c>
      <c r="AA728" s="15">
        <v>79.5</v>
      </c>
      <c r="AB728" s="15">
        <v>15.83</v>
      </c>
      <c r="AC728" s="18">
        <f t="shared" si="114"/>
        <v>1.832175925925926E-4</v>
      </c>
      <c r="AD728" s="18">
        <f t="shared" si="115"/>
        <v>94.98</v>
      </c>
      <c r="AE728" s="18">
        <f t="shared" si="117"/>
        <v>3816</v>
      </c>
      <c r="AF728" s="18">
        <f t="shared" ref="AF728:AG743" si="118">+AF727+AD728</f>
        <v>291387.09492631996</v>
      </c>
      <c r="AG728" s="18">
        <f t="shared" si="118"/>
        <v>2712304.7615162954</v>
      </c>
    </row>
    <row r="729" spans="6:33" x14ac:dyDescent="0.35">
      <c r="F729" s="15">
        <f t="shared" si="112"/>
        <v>11.743457534246575</v>
      </c>
      <c r="G729" s="15">
        <v>4286.3620000000001</v>
      </c>
      <c r="H729" s="15">
        <v>0.97509999999999997</v>
      </c>
      <c r="I729" s="15">
        <v>2.8698786976069171</v>
      </c>
      <c r="J729" s="15">
        <f t="shared" si="111"/>
        <v>0.33736336681287032</v>
      </c>
      <c r="K729" s="15">
        <v>73.644999999999996</v>
      </c>
      <c r="L729" s="15">
        <v>72.555000000000007</v>
      </c>
      <c r="M729" s="15">
        <v>73.204999999999998</v>
      </c>
      <c r="N729" s="15">
        <v>69.126000000000005</v>
      </c>
      <c r="O729" s="15">
        <v>69.293000000000006</v>
      </c>
      <c r="P729" s="15">
        <v>71.149000000000001</v>
      </c>
      <c r="Q729" s="15">
        <v>69.388000000000005</v>
      </c>
      <c r="R729" s="15">
        <v>70.296000000000006</v>
      </c>
      <c r="S729" s="15">
        <f t="shared" si="113"/>
        <v>5.2960000000000065</v>
      </c>
      <c r="T729" s="15">
        <v>79.5</v>
      </c>
      <c r="U729" s="15">
        <v>79.5</v>
      </c>
      <c r="V729" s="15">
        <v>79.5</v>
      </c>
      <c r="W729" s="15">
        <v>79.5</v>
      </c>
      <c r="X729" s="15">
        <v>79.5</v>
      </c>
      <c r="Y729" s="15">
        <v>79.5</v>
      </c>
      <c r="Z729" s="15">
        <v>79.5</v>
      </c>
      <c r="AA729" s="15">
        <v>79.5</v>
      </c>
      <c r="AB729" s="15">
        <v>15.808999999999999</v>
      </c>
      <c r="AC729" s="18">
        <f t="shared" si="114"/>
        <v>1.8297453703703702E-4</v>
      </c>
      <c r="AD729" s="18">
        <f t="shared" si="115"/>
        <v>94.853999999999985</v>
      </c>
      <c r="AE729" s="18">
        <f t="shared" si="117"/>
        <v>3816</v>
      </c>
      <c r="AF729" s="18">
        <f t="shared" si="118"/>
        <v>291481.94892631995</v>
      </c>
      <c r="AG729" s="18">
        <f t="shared" si="118"/>
        <v>2716120.7615162954</v>
      </c>
    </row>
    <row r="730" spans="6:33" x14ac:dyDescent="0.35">
      <c r="F730" s="15">
        <f t="shared" si="112"/>
        <v>11.759895890410959</v>
      </c>
      <c r="G730" s="15">
        <v>4292.3620000000001</v>
      </c>
      <c r="H730" s="15">
        <v>0.97519999999999996</v>
      </c>
      <c r="I730" s="15">
        <v>2.8738959206472581</v>
      </c>
      <c r="J730" s="15">
        <f t="shared" si="111"/>
        <v>0.33747299875731479</v>
      </c>
      <c r="K730" s="15">
        <v>73.637</v>
      </c>
      <c r="L730" s="15">
        <v>72.549000000000007</v>
      </c>
      <c r="M730" s="15">
        <v>73.197999999999993</v>
      </c>
      <c r="N730" s="15">
        <v>69.122</v>
      </c>
      <c r="O730" s="15">
        <v>69.290000000000006</v>
      </c>
      <c r="P730" s="15">
        <v>71.144000000000005</v>
      </c>
      <c r="Q730" s="15">
        <v>69.385000000000005</v>
      </c>
      <c r="R730" s="15">
        <v>70.293000000000006</v>
      </c>
      <c r="S730" s="15">
        <f t="shared" si="113"/>
        <v>5.2930000000000064</v>
      </c>
      <c r="T730" s="15">
        <v>79.5</v>
      </c>
      <c r="U730" s="15">
        <v>79.5</v>
      </c>
      <c r="V730" s="15">
        <v>79.5</v>
      </c>
      <c r="W730" s="15">
        <v>79.5</v>
      </c>
      <c r="X730" s="15">
        <v>79.5</v>
      </c>
      <c r="Y730" s="15">
        <v>79.5</v>
      </c>
      <c r="Z730" s="15">
        <v>79.5</v>
      </c>
      <c r="AA730" s="15">
        <v>79.5</v>
      </c>
      <c r="AB730" s="15">
        <v>15.787000000000001</v>
      </c>
      <c r="AC730" s="18">
        <f t="shared" si="114"/>
        <v>1.8271990740740743E-4</v>
      </c>
      <c r="AD730" s="18">
        <f t="shared" si="115"/>
        <v>94.722000000000008</v>
      </c>
      <c r="AE730" s="18">
        <f t="shared" si="117"/>
        <v>3816</v>
      </c>
      <c r="AF730" s="18">
        <f t="shared" si="118"/>
        <v>291576.67092631996</v>
      </c>
      <c r="AG730" s="18">
        <f t="shared" si="118"/>
        <v>2719936.7615162954</v>
      </c>
    </row>
    <row r="731" spans="6:33" x14ac:dyDescent="0.35">
      <c r="F731" s="15">
        <f t="shared" si="112"/>
        <v>11.776334246575344</v>
      </c>
      <c r="G731" s="15">
        <v>4298.3620000000001</v>
      </c>
      <c r="H731" s="15">
        <v>0.97519999999999996</v>
      </c>
      <c r="I731" s="15">
        <v>2.8779131436875987</v>
      </c>
      <c r="J731" s="15">
        <f t="shared" si="111"/>
        <v>0.3375824848684259</v>
      </c>
      <c r="K731" s="15">
        <v>73.632000000000005</v>
      </c>
      <c r="L731" s="15">
        <v>72.545000000000002</v>
      </c>
      <c r="M731" s="15">
        <v>73.191999999999993</v>
      </c>
      <c r="N731" s="15">
        <v>69.119</v>
      </c>
      <c r="O731" s="15">
        <v>69.286000000000001</v>
      </c>
      <c r="P731" s="15">
        <v>71.138999999999996</v>
      </c>
      <c r="Q731" s="15">
        <v>69.382000000000005</v>
      </c>
      <c r="R731" s="15">
        <v>70.289000000000001</v>
      </c>
      <c r="S731" s="15">
        <f t="shared" si="113"/>
        <v>5.2890000000000015</v>
      </c>
      <c r="T731" s="15">
        <v>79.5</v>
      </c>
      <c r="U731" s="15">
        <v>79.5</v>
      </c>
      <c r="V731" s="15">
        <v>79.5</v>
      </c>
      <c r="W731" s="15">
        <v>79.5</v>
      </c>
      <c r="X731" s="15">
        <v>79.5</v>
      </c>
      <c r="Y731" s="15">
        <v>79.5</v>
      </c>
      <c r="Z731" s="15">
        <v>79.5</v>
      </c>
      <c r="AA731" s="15">
        <v>79.5</v>
      </c>
      <c r="AB731" s="15">
        <v>15.766</v>
      </c>
      <c r="AC731" s="18">
        <f t="shared" si="114"/>
        <v>1.8247685185185185E-4</v>
      </c>
      <c r="AD731" s="18">
        <f t="shared" si="115"/>
        <v>94.596000000000004</v>
      </c>
      <c r="AE731" s="18">
        <f t="shared" si="117"/>
        <v>3816</v>
      </c>
      <c r="AF731" s="18">
        <f t="shared" si="118"/>
        <v>291671.26692631998</v>
      </c>
      <c r="AG731" s="18">
        <f t="shared" si="118"/>
        <v>2723752.7615162954</v>
      </c>
    </row>
    <row r="732" spans="6:33" x14ac:dyDescent="0.35">
      <c r="F732" s="15">
        <f t="shared" si="112"/>
        <v>11.792772602739726</v>
      </c>
      <c r="G732" s="15">
        <v>4304.3620000000001</v>
      </c>
      <c r="H732" s="15">
        <v>0.97519999999999996</v>
      </c>
      <c r="I732" s="15">
        <v>2.8819303667279392</v>
      </c>
      <c r="J732" s="15">
        <f t="shared" si="111"/>
        <v>0.33769182514620366</v>
      </c>
      <c r="K732" s="15">
        <v>73.625</v>
      </c>
      <c r="L732" s="15">
        <v>72.539000000000001</v>
      </c>
      <c r="M732" s="15">
        <v>73.186000000000007</v>
      </c>
      <c r="N732" s="15">
        <v>69.114999999999995</v>
      </c>
      <c r="O732" s="15">
        <v>69.283000000000001</v>
      </c>
      <c r="P732" s="15">
        <v>71.135000000000005</v>
      </c>
      <c r="Q732" s="15">
        <v>69.379000000000005</v>
      </c>
      <c r="R732" s="15">
        <v>70.284999999999997</v>
      </c>
      <c r="S732" s="15">
        <f t="shared" si="113"/>
        <v>5.2849999999999966</v>
      </c>
      <c r="T732" s="15">
        <v>79.5</v>
      </c>
      <c r="U732" s="15">
        <v>79.5</v>
      </c>
      <c r="V732" s="15">
        <v>79.5</v>
      </c>
      <c r="W732" s="15">
        <v>79.5</v>
      </c>
      <c r="X732" s="15">
        <v>79.5</v>
      </c>
      <c r="Y732" s="15">
        <v>79.5</v>
      </c>
      <c r="Z732" s="15">
        <v>79.5</v>
      </c>
      <c r="AA732" s="15">
        <v>79.5</v>
      </c>
      <c r="AB732" s="15">
        <v>15.744999999999999</v>
      </c>
      <c r="AC732" s="18">
        <f t="shared" si="114"/>
        <v>1.8223379629629628E-4</v>
      </c>
      <c r="AD732" s="18">
        <f t="shared" si="115"/>
        <v>94.47</v>
      </c>
      <c r="AE732" s="18">
        <f t="shared" si="117"/>
        <v>3816</v>
      </c>
      <c r="AF732" s="18">
        <f t="shared" si="118"/>
        <v>291765.73692631995</v>
      </c>
      <c r="AG732" s="18">
        <f t="shared" si="118"/>
        <v>2727568.7615162954</v>
      </c>
    </row>
    <row r="733" spans="6:33" x14ac:dyDescent="0.35">
      <c r="F733" s="15">
        <f t="shared" si="112"/>
        <v>11.80921095890411</v>
      </c>
      <c r="G733" s="15">
        <v>4310.3620000000001</v>
      </c>
      <c r="H733" s="15">
        <v>0.97529999999999994</v>
      </c>
      <c r="I733" s="15">
        <v>2.8859475897682803</v>
      </c>
      <c r="J733" s="15">
        <f t="shared" si="111"/>
        <v>0.33780101264620366</v>
      </c>
      <c r="K733" s="15">
        <v>73.619</v>
      </c>
      <c r="L733" s="15">
        <v>72.534000000000006</v>
      </c>
      <c r="M733" s="15">
        <v>73.180000000000007</v>
      </c>
      <c r="N733" s="15">
        <v>69.111999999999995</v>
      </c>
      <c r="O733" s="15">
        <v>69.28</v>
      </c>
      <c r="P733" s="15">
        <v>71.13</v>
      </c>
      <c r="Q733" s="15">
        <v>69.375</v>
      </c>
      <c r="R733" s="15">
        <v>70.281000000000006</v>
      </c>
      <c r="S733" s="15">
        <f t="shared" si="113"/>
        <v>5.2810000000000059</v>
      </c>
      <c r="T733" s="15">
        <v>79.5</v>
      </c>
      <c r="U733" s="15">
        <v>79.5</v>
      </c>
      <c r="V733" s="15">
        <v>79.5</v>
      </c>
      <c r="W733" s="15">
        <v>79.5</v>
      </c>
      <c r="X733" s="15">
        <v>79.5</v>
      </c>
      <c r="Y733" s="15">
        <v>79.5</v>
      </c>
      <c r="Z733" s="15">
        <v>79.5</v>
      </c>
      <c r="AA733" s="15">
        <v>79.5</v>
      </c>
      <c r="AB733" s="15">
        <v>15.723000000000001</v>
      </c>
      <c r="AC733" s="18">
        <f t="shared" si="114"/>
        <v>1.8197916666666669E-4</v>
      </c>
      <c r="AD733" s="18">
        <f t="shared" si="115"/>
        <v>94.338000000000022</v>
      </c>
      <c r="AE733" s="18">
        <f t="shared" si="117"/>
        <v>3816</v>
      </c>
      <c r="AF733" s="18">
        <f t="shared" si="118"/>
        <v>291860.07492631994</v>
      </c>
      <c r="AG733" s="18">
        <f t="shared" si="118"/>
        <v>2731384.7615162954</v>
      </c>
    </row>
    <row r="734" spans="6:33" x14ac:dyDescent="0.35">
      <c r="F734" s="15">
        <f t="shared" si="112"/>
        <v>11.825649315068492</v>
      </c>
      <c r="G734" s="15">
        <v>4316.3620000000001</v>
      </c>
      <c r="H734" s="15">
        <v>0.97529999999999994</v>
      </c>
      <c r="I734" s="15">
        <v>2.8899648128086208</v>
      </c>
      <c r="J734" s="15">
        <f t="shared" si="111"/>
        <v>0.3379100543128703</v>
      </c>
      <c r="K734" s="15">
        <v>73.611999999999995</v>
      </c>
      <c r="L734" s="15">
        <v>72.528999999999996</v>
      </c>
      <c r="M734" s="15">
        <v>73.174000000000007</v>
      </c>
      <c r="N734" s="15">
        <v>69.108000000000004</v>
      </c>
      <c r="O734" s="15">
        <v>69.275999999999996</v>
      </c>
      <c r="P734" s="15">
        <v>71.125</v>
      </c>
      <c r="Q734" s="15">
        <v>69.372</v>
      </c>
      <c r="R734" s="15">
        <v>70.277000000000001</v>
      </c>
      <c r="S734" s="15">
        <f t="shared" si="113"/>
        <v>5.277000000000001</v>
      </c>
      <c r="T734" s="15">
        <v>79.5</v>
      </c>
      <c r="U734" s="15">
        <v>79.5</v>
      </c>
      <c r="V734" s="15">
        <v>79.5</v>
      </c>
      <c r="W734" s="15">
        <v>79.5</v>
      </c>
      <c r="X734" s="15">
        <v>79.5</v>
      </c>
      <c r="Y734" s="15">
        <v>79.5</v>
      </c>
      <c r="Z734" s="15">
        <v>79.5</v>
      </c>
      <c r="AA734" s="15">
        <v>79.5</v>
      </c>
      <c r="AB734" s="15">
        <v>15.702</v>
      </c>
      <c r="AC734" s="18">
        <f t="shared" si="114"/>
        <v>1.8173611111111111E-4</v>
      </c>
      <c r="AD734" s="18">
        <f t="shared" si="115"/>
        <v>94.211999999999989</v>
      </c>
      <c r="AE734" s="18">
        <f t="shared" si="117"/>
        <v>3816</v>
      </c>
      <c r="AF734" s="18">
        <f t="shared" si="118"/>
        <v>291954.28692631994</v>
      </c>
      <c r="AG734" s="18">
        <f t="shared" si="118"/>
        <v>2735200.7615162954</v>
      </c>
    </row>
    <row r="735" spans="6:33" x14ac:dyDescent="0.35">
      <c r="F735" s="15">
        <f t="shared" si="112"/>
        <v>11.842087671232877</v>
      </c>
      <c r="G735" s="15">
        <v>4322.3620000000001</v>
      </c>
      <c r="H735" s="15">
        <v>0.97529999999999994</v>
      </c>
      <c r="I735" s="15">
        <v>2.8939820358489619</v>
      </c>
      <c r="J735" s="15">
        <f t="shared" si="111"/>
        <v>0.33801895014620364</v>
      </c>
      <c r="K735" s="15">
        <v>73.605999999999995</v>
      </c>
      <c r="L735" s="15">
        <v>72.524000000000001</v>
      </c>
      <c r="M735" s="15">
        <v>73.168000000000006</v>
      </c>
      <c r="N735" s="15">
        <v>69.105000000000004</v>
      </c>
      <c r="O735" s="15">
        <v>69.272999999999996</v>
      </c>
      <c r="P735" s="15">
        <v>71.120999999999995</v>
      </c>
      <c r="Q735" s="15">
        <v>69.369</v>
      </c>
      <c r="R735" s="15">
        <v>70.274000000000001</v>
      </c>
      <c r="S735" s="15">
        <f t="shared" si="113"/>
        <v>5.2740000000000009</v>
      </c>
      <c r="T735" s="15">
        <v>79.5</v>
      </c>
      <c r="U735" s="15">
        <v>79.5</v>
      </c>
      <c r="V735" s="15">
        <v>79.5</v>
      </c>
      <c r="W735" s="15">
        <v>79.5</v>
      </c>
      <c r="X735" s="15">
        <v>79.5</v>
      </c>
      <c r="Y735" s="15">
        <v>79.5</v>
      </c>
      <c r="Z735" s="15">
        <v>79.5</v>
      </c>
      <c r="AA735" s="15">
        <v>79.5</v>
      </c>
      <c r="AB735" s="15">
        <v>15.680999999999999</v>
      </c>
      <c r="AC735" s="18">
        <f t="shared" si="114"/>
        <v>1.8149305555555554E-4</v>
      </c>
      <c r="AD735" s="18">
        <f t="shared" si="115"/>
        <v>94.085999999999999</v>
      </c>
      <c r="AE735" s="18">
        <f t="shared" si="117"/>
        <v>3816</v>
      </c>
      <c r="AF735" s="18">
        <f t="shared" si="118"/>
        <v>292048.37292631995</v>
      </c>
      <c r="AG735" s="18">
        <f t="shared" si="118"/>
        <v>2739016.7615162954</v>
      </c>
    </row>
    <row r="736" spans="6:33" x14ac:dyDescent="0.35">
      <c r="F736" s="15">
        <f t="shared" si="112"/>
        <v>11.858526027397261</v>
      </c>
      <c r="G736" s="15">
        <v>4328.3620000000001</v>
      </c>
      <c r="H736" s="15">
        <v>0.97540000000000004</v>
      </c>
      <c r="I736" s="15">
        <v>2.8979992588893029</v>
      </c>
      <c r="J736" s="15">
        <f t="shared" si="111"/>
        <v>0.33812770014620369</v>
      </c>
      <c r="K736" s="15">
        <v>73.599000000000004</v>
      </c>
      <c r="L736" s="15">
        <v>72.519000000000005</v>
      </c>
      <c r="M736" s="15">
        <v>73.162000000000006</v>
      </c>
      <c r="N736" s="15">
        <v>69.100999999999999</v>
      </c>
      <c r="O736" s="15">
        <v>69.27</v>
      </c>
      <c r="P736" s="15">
        <v>71.116</v>
      </c>
      <c r="Q736" s="15">
        <v>69.366</v>
      </c>
      <c r="R736" s="15">
        <v>70.27</v>
      </c>
      <c r="S736" s="15">
        <f t="shared" si="113"/>
        <v>5.269999999999996</v>
      </c>
      <c r="T736" s="15">
        <v>79.5</v>
      </c>
      <c r="U736" s="15">
        <v>79.5</v>
      </c>
      <c r="V736" s="15">
        <v>79.5</v>
      </c>
      <c r="W736" s="15">
        <v>79.5</v>
      </c>
      <c r="X736" s="15">
        <v>79.5</v>
      </c>
      <c r="Y736" s="15">
        <v>79.5</v>
      </c>
      <c r="Z736" s="15">
        <v>79.5</v>
      </c>
      <c r="AA736" s="15">
        <v>79.5</v>
      </c>
      <c r="AB736" s="15">
        <v>15.66</v>
      </c>
      <c r="AC736" s="18">
        <f t="shared" si="114"/>
        <v>1.8125000000000001E-4</v>
      </c>
      <c r="AD736" s="18">
        <f t="shared" si="115"/>
        <v>93.960000000000008</v>
      </c>
      <c r="AE736" s="18">
        <f t="shared" si="117"/>
        <v>3816</v>
      </c>
      <c r="AF736" s="18">
        <f t="shared" si="118"/>
        <v>292142.33292631997</v>
      </c>
      <c r="AG736" s="18">
        <f t="shared" si="118"/>
        <v>2742832.7615162954</v>
      </c>
    </row>
    <row r="737" spans="6:33" x14ac:dyDescent="0.35">
      <c r="F737" s="15">
        <f t="shared" si="112"/>
        <v>11.874964383561643</v>
      </c>
      <c r="G737" s="15">
        <v>4334.3620000000001</v>
      </c>
      <c r="H737" s="15">
        <v>0.97540000000000004</v>
      </c>
      <c r="I737" s="15">
        <v>2.9020164819296435</v>
      </c>
      <c r="J737" s="15">
        <f t="shared" si="111"/>
        <v>0.33823630431287033</v>
      </c>
      <c r="K737" s="15">
        <v>73.593000000000004</v>
      </c>
      <c r="L737" s="15">
        <v>72.513999999999996</v>
      </c>
      <c r="M737" s="15">
        <v>73.156000000000006</v>
      </c>
      <c r="N737" s="15">
        <v>69.097999999999999</v>
      </c>
      <c r="O737" s="15">
        <v>69.266999999999996</v>
      </c>
      <c r="P737" s="15">
        <v>71.111999999999995</v>
      </c>
      <c r="Q737" s="15">
        <v>69.363</v>
      </c>
      <c r="R737" s="15">
        <v>70.266000000000005</v>
      </c>
      <c r="S737" s="15">
        <f t="shared" si="113"/>
        <v>5.2660000000000053</v>
      </c>
      <c r="T737" s="15">
        <v>79.5</v>
      </c>
      <c r="U737" s="15">
        <v>79.5</v>
      </c>
      <c r="V737" s="15">
        <v>79.5</v>
      </c>
      <c r="W737" s="15">
        <v>79.5</v>
      </c>
      <c r="X737" s="15">
        <v>79.5</v>
      </c>
      <c r="Y737" s="15">
        <v>79.5</v>
      </c>
      <c r="Z737" s="15">
        <v>79.5</v>
      </c>
      <c r="AA737" s="15">
        <v>79.5</v>
      </c>
      <c r="AB737" s="15">
        <v>15.638999999999999</v>
      </c>
      <c r="AC737" s="18">
        <f t="shared" si="114"/>
        <v>1.8100694444444444E-4</v>
      </c>
      <c r="AD737" s="18">
        <f t="shared" si="115"/>
        <v>93.833999999999989</v>
      </c>
      <c r="AE737" s="18">
        <f t="shared" si="117"/>
        <v>3816</v>
      </c>
      <c r="AF737" s="18">
        <f t="shared" si="118"/>
        <v>292236.16692631994</v>
      </c>
      <c r="AG737" s="18">
        <f t="shared" si="118"/>
        <v>2746648.7615162954</v>
      </c>
    </row>
    <row r="738" spans="6:33" x14ac:dyDescent="0.35">
      <c r="F738" s="15">
        <f t="shared" si="112"/>
        <v>11.891402739726027</v>
      </c>
      <c r="G738" s="15">
        <v>4340.3620000000001</v>
      </c>
      <c r="H738" s="15">
        <v>0.97540000000000004</v>
      </c>
      <c r="I738" s="15">
        <v>2.9060337049699845</v>
      </c>
      <c r="J738" s="15">
        <f t="shared" si="111"/>
        <v>0.33834476264620361</v>
      </c>
      <c r="K738" s="15">
        <v>73.585999999999999</v>
      </c>
      <c r="L738" s="15">
        <v>72.509</v>
      </c>
      <c r="M738" s="15">
        <v>73.150000000000006</v>
      </c>
      <c r="N738" s="15">
        <v>69.093999999999994</v>
      </c>
      <c r="O738" s="15">
        <v>69.263000000000005</v>
      </c>
      <c r="P738" s="15">
        <v>71.106999999999999</v>
      </c>
      <c r="Q738" s="15">
        <v>69.36</v>
      </c>
      <c r="R738" s="15">
        <v>70.262</v>
      </c>
      <c r="S738" s="15">
        <f t="shared" si="113"/>
        <v>5.2620000000000005</v>
      </c>
      <c r="T738" s="15">
        <v>79.5</v>
      </c>
      <c r="U738" s="15">
        <v>79.5</v>
      </c>
      <c r="V738" s="15">
        <v>79.5</v>
      </c>
      <c r="W738" s="15">
        <v>79.5</v>
      </c>
      <c r="X738" s="15">
        <v>79.5</v>
      </c>
      <c r="Y738" s="15">
        <v>79.5</v>
      </c>
      <c r="Z738" s="15">
        <v>79.5</v>
      </c>
      <c r="AA738" s="15">
        <v>79.5</v>
      </c>
      <c r="AB738" s="15">
        <v>15.618</v>
      </c>
      <c r="AC738" s="18">
        <f t="shared" si="114"/>
        <v>1.8076388888888889E-4</v>
      </c>
      <c r="AD738" s="18">
        <f t="shared" si="115"/>
        <v>93.707999999999998</v>
      </c>
      <c r="AE738" s="18">
        <f t="shared" si="117"/>
        <v>3816</v>
      </c>
      <c r="AF738" s="18">
        <f t="shared" si="118"/>
        <v>292329.87492631993</v>
      </c>
      <c r="AG738" s="18">
        <f t="shared" si="118"/>
        <v>2750464.7615162954</v>
      </c>
    </row>
    <row r="739" spans="6:33" x14ac:dyDescent="0.35">
      <c r="F739" s="15">
        <f t="shared" si="112"/>
        <v>11.907841095890412</v>
      </c>
      <c r="G739" s="15">
        <v>4346.3620000000001</v>
      </c>
      <c r="H739" s="15">
        <v>0.97550000000000003</v>
      </c>
      <c r="I739" s="15">
        <v>2.9100509280103255</v>
      </c>
      <c r="J739" s="15">
        <f t="shared" si="111"/>
        <v>0.3384530751462036</v>
      </c>
      <c r="K739" s="15">
        <v>73.58</v>
      </c>
      <c r="L739" s="15">
        <v>72.504000000000005</v>
      </c>
      <c r="M739" s="15">
        <v>73.144000000000005</v>
      </c>
      <c r="N739" s="15">
        <v>69.090999999999994</v>
      </c>
      <c r="O739" s="15">
        <v>69.260000000000005</v>
      </c>
      <c r="P739" s="15">
        <v>71.102000000000004</v>
      </c>
      <c r="Q739" s="15">
        <v>69.356999999999999</v>
      </c>
      <c r="R739" s="15">
        <v>70.257999999999996</v>
      </c>
      <c r="S739" s="15">
        <f t="shared" si="113"/>
        <v>5.2579999999999956</v>
      </c>
      <c r="T739" s="15">
        <v>79.5</v>
      </c>
      <c r="U739" s="15">
        <v>79.5</v>
      </c>
      <c r="V739" s="15">
        <v>79.5</v>
      </c>
      <c r="W739" s="15">
        <v>79.5</v>
      </c>
      <c r="X739" s="15">
        <v>79.5</v>
      </c>
      <c r="Y739" s="15">
        <v>79.5</v>
      </c>
      <c r="Z739" s="15">
        <v>79.5</v>
      </c>
      <c r="AA739" s="15">
        <v>79.5</v>
      </c>
      <c r="AB739" s="15">
        <v>15.597</v>
      </c>
      <c r="AC739" s="18">
        <f t="shared" si="114"/>
        <v>1.8052083333333331E-4</v>
      </c>
      <c r="AD739" s="18">
        <f t="shared" si="115"/>
        <v>93.581999999999994</v>
      </c>
      <c r="AE739" s="18">
        <f t="shared" si="117"/>
        <v>3816</v>
      </c>
      <c r="AF739" s="18">
        <f t="shared" si="118"/>
        <v>292423.45692631992</v>
      </c>
      <c r="AG739" s="18">
        <f t="shared" si="118"/>
        <v>2754280.7615162954</v>
      </c>
    </row>
    <row r="740" spans="6:33" x14ac:dyDescent="0.35">
      <c r="F740" s="15">
        <f t="shared" si="112"/>
        <v>11.924279452054794</v>
      </c>
      <c r="G740" s="15">
        <v>4352.3620000000001</v>
      </c>
      <c r="H740" s="15">
        <v>0.97550000000000003</v>
      </c>
      <c r="I740" s="15">
        <v>2.9140681510506661</v>
      </c>
      <c r="J740" s="15">
        <f t="shared" si="111"/>
        <v>0.33856124875731475</v>
      </c>
      <c r="K740" s="15">
        <v>73.572999999999993</v>
      </c>
      <c r="L740" s="15">
        <v>72.498999999999995</v>
      </c>
      <c r="M740" s="15">
        <v>73.138000000000005</v>
      </c>
      <c r="N740" s="15">
        <v>69.087999999999994</v>
      </c>
      <c r="O740" s="15">
        <v>69.257000000000005</v>
      </c>
      <c r="P740" s="15">
        <v>71.097999999999999</v>
      </c>
      <c r="Q740" s="15">
        <v>69.355000000000004</v>
      </c>
      <c r="R740" s="15">
        <v>70.254999999999995</v>
      </c>
      <c r="S740" s="15">
        <f t="shared" si="113"/>
        <v>5.2549999999999955</v>
      </c>
      <c r="T740" s="15">
        <v>79.5</v>
      </c>
      <c r="U740" s="15">
        <v>79.5</v>
      </c>
      <c r="V740" s="15">
        <v>79.5</v>
      </c>
      <c r="W740" s="15">
        <v>79.5</v>
      </c>
      <c r="X740" s="15">
        <v>79.5</v>
      </c>
      <c r="Y740" s="15">
        <v>79.5</v>
      </c>
      <c r="Z740" s="15">
        <v>79.5</v>
      </c>
      <c r="AA740" s="15">
        <v>79.5</v>
      </c>
      <c r="AB740" s="15">
        <v>15.577</v>
      </c>
      <c r="AC740" s="18">
        <f t="shared" si="114"/>
        <v>1.8028935185185186E-4</v>
      </c>
      <c r="AD740" s="18">
        <f t="shared" si="115"/>
        <v>93.462000000000003</v>
      </c>
      <c r="AE740" s="18">
        <f t="shared" si="117"/>
        <v>3816</v>
      </c>
      <c r="AF740" s="18">
        <f t="shared" si="118"/>
        <v>292516.91892631992</v>
      </c>
      <c r="AG740" s="18">
        <f t="shared" si="118"/>
        <v>2758096.7615162954</v>
      </c>
    </row>
    <row r="741" spans="6:33" x14ac:dyDescent="0.35">
      <c r="F741" s="15">
        <f t="shared" si="112"/>
        <v>11.940717808219178</v>
      </c>
      <c r="G741" s="15">
        <v>4358.3620000000001</v>
      </c>
      <c r="H741" s="15">
        <v>0.97550000000000003</v>
      </c>
      <c r="I741" s="15">
        <v>2.9180853740910071</v>
      </c>
      <c r="J741" s="15">
        <f t="shared" si="111"/>
        <v>0.33866927653509249</v>
      </c>
      <c r="K741" s="15">
        <v>73.566999999999993</v>
      </c>
      <c r="L741" s="15">
        <v>72.494</v>
      </c>
      <c r="M741" s="15">
        <v>73.132000000000005</v>
      </c>
      <c r="N741" s="15">
        <v>69.084000000000003</v>
      </c>
      <c r="O741" s="15">
        <v>69.254000000000005</v>
      </c>
      <c r="P741" s="15">
        <v>71.093000000000004</v>
      </c>
      <c r="Q741" s="15">
        <v>69.352000000000004</v>
      </c>
      <c r="R741" s="15">
        <v>70.251000000000005</v>
      </c>
      <c r="S741" s="15">
        <f t="shared" si="113"/>
        <v>5.2510000000000048</v>
      </c>
      <c r="T741" s="15">
        <v>79.5</v>
      </c>
      <c r="U741" s="15">
        <v>79.5</v>
      </c>
      <c r="V741" s="15">
        <v>79.5</v>
      </c>
      <c r="W741" s="15">
        <v>79.5</v>
      </c>
      <c r="X741" s="15">
        <v>79.5</v>
      </c>
      <c r="Y741" s="15">
        <v>79.5</v>
      </c>
      <c r="Z741" s="15">
        <v>79.5</v>
      </c>
      <c r="AA741" s="15">
        <v>79.5</v>
      </c>
      <c r="AB741" s="15">
        <v>15.555999999999999</v>
      </c>
      <c r="AC741" s="18">
        <f t="shared" si="114"/>
        <v>1.8004629629629629E-4</v>
      </c>
      <c r="AD741" s="18">
        <f t="shared" si="115"/>
        <v>93.335999999999984</v>
      </c>
      <c r="AE741" s="18">
        <f t="shared" si="117"/>
        <v>3816</v>
      </c>
      <c r="AF741" s="18">
        <f t="shared" si="118"/>
        <v>292610.25492631993</v>
      </c>
      <c r="AG741" s="18">
        <f t="shared" si="118"/>
        <v>2761912.7615162954</v>
      </c>
    </row>
    <row r="742" spans="6:33" x14ac:dyDescent="0.35">
      <c r="F742" s="15">
        <f t="shared" si="112"/>
        <v>11.957156164383562</v>
      </c>
      <c r="G742" s="15">
        <v>4364.3620000000001</v>
      </c>
      <c r="H742" s="15">
        <v>0.97560000000000002</v>
      </c>
      <c r="I742" s="15">
        <v>2.9221025971313481</v>
      </c>
      <c r="J742" s="15">
        <f t="shared" si="111"/>
        <v>0.33877715847953699</v>
      </c>
      <c r="K742" s="15">
        <v>73.561000000000007</v>
      </c>
      <c r="L742" s="15">
        <v>72.489000000000004</v>
      </c>
      <c r="M742" s="15">
        <v>73.126000000000005</v>
      </c>
      <c r="N742" s="15">
        <v>69.081000000000003</v>
      </c>
      <c r="O742" s="15">
        <v>69.25</v>
      </c>
      <c r="P742" s="15">
        <v>71.088999999999999</v>
      </c>
      <c r="Q742" s="15">
        <v>69.349000000000004</v>
      </c>
      <c r="R742" s="15">
        <v>70.247</v>
      </c>
      <c r="S742" s="15">
        <f t="shared" si="113"/>
        <v>5.2469999999999999</v>
      </c>
      <c r="T742" s="15">
        <v>79.5</v>
      </c>
      <c r="U742" s="15">
        <v>79.5</v>
      </c>
      <c r="V742" s="15">
        <v>79.5</v>
      </c>
      <c r="W742" s="15">
        <v>79.5</v>
      </c>
      <c r="X742" s="15">
        <v>79.5</v>
      </c>
      <c r="Y742" s="15">
        <v>79.5</v>
      </c>
      <c r="Z742" s="15">
        <v>79.5</v>
      </c>
      <c r="AA742" s="15">
        <v>79.5</v>
      </c>
      <c r="AB742" s="15">
        <v>15.535</v>
      </c>
      <c r="AC742" s="18">
        <f t="shared" si="114"/>
        <v>1.7980324074074074E-4</v>
      </c>
      <c r="AD742" s="18">
        <f t="shared" si="115"/>
        <v>93.21</v>
      </c>
      <c r="AE742" s="18">
        <f t="shared" si="117"/>
        <v>3816</v>
      </c>
      <c r="AF742" s="18">
        <f t="shared" si="118"/>
        <v>292703.46492631995</v>
      </c>
      <c r="AG742" s="18">
        <f t="shared" si="118"/>
        <v>2765728.7615162954</v>
      </c>
    </row>
    <row r="743" spans="6:33" x14ac:dyDescent="0.35">
      <c r="F743" s="15">
        <f t="shared" si="112"/>
        <v>11.973594520547945</v>
      </c>
      <c r="G743" s="15">
        <v>4370.3620000000001</v>
      </c>
      <c r="H743" s="15">
        <v>0.97560000000000002</v>
      </c>
      <c r="I743" s="15">
        <v>2.9261198201716887</v>
      </c>
      <c r="J743" s="15">
        <f t="shared" si="111"/>
        <v>0.33888490153509254</v>
      </c>
      <c r="K743" s="15">
        <v>73.554000000000002</v>
      </c>
      <c r="L743" s="15">
        <v>72.483000000000004</v>
      </c>
      <c r="M743" s="15">
        <v>73.12</v>
      </c>
      <c r="N743" s="15">
        <v>69.076999999999998</v>
      </c>
      <c r="O743" s="15">
        <v>69.247</v>
      </c>
      <c r="P743" s="15">
        <v>71.084000000000003</v>
      </c>
      <c r="Q743" s="15">
        <v>69.346000000000004</v>
      </c>
      <c r="R743" s="15">
        <v>70.244</v>
      </c>
      <c r="S743" s="15">
        <f t="shared" si="113"/>
        <v>5.2439999999999998</v>
      </c>
      <c r="T743" s="15">
        <v>79.5</v>
      </c>
      <c r="U743" s="15">
        <v>79.5</v>
      </c>
      <c r="V743" s="15">
        <v>79.5</v>
      </c>
      <c r="W743" s="15">
        <v>79.5</v>
      </c>
      <c r="X743" s="15">
        <v>79.5</v>
      </c>
      <c r="Y743" s="15">
        <v>79.5</v>
      </c>
      <c r="Z743" s="15">
        <v>79.5</v>
      </c>
      <c r="AA743" s="15">
        <v>79.5</v>
      </c>
      <c r="AB743" s="15">
        <v>15.515000000000001</v>
      </c>
      <c r="AC743" s="18">
        <f t="shared" si="114"/>
        <v>1.7957175925925926E-4</v>
      </c>
      <c r="AD743" s="18">
        <f t="shared" si="115"/>
        <v>93.089999999999989</v>
      </c>
      <c r="AE743" s="18">
        <f t="shared" si="117"/>
        <v>3816</v>
      </c>
      <c r="AF743" s="18">
        <f t="shared" si="118"/>
        <v>292796.55492631998</v>
      </c>
      <c r="AG743" s="18">
        <f t="shared" si="118"/>
        <v>2769544.7615162954</v>
      </c>
    </row>
    <row r="744" spans="6:33" x14ac:dyDescent="0.35">
      <c r="F744" s="15">
        <f t="shared" si="112"/>
        <v>11.990032876712329</v>
      </c>
      <c r="G744" s="15">
        <v>4376.3620000000001</v>
      </c>
      <c r="H744" s="15">
        <v>0.97560000000000002</v>
      </c>
      <c r="I744" s="15">
        <v>2.9301370432120297</v>
      </c>
      <c r="J744" s="15">
        <f t="shared" si="111"/>
        <v>0.33899249875731474</v>
      </c>
      <c r="K744" s="15">
        <v>73.548000000000002</v>
      </c>
      <c r="L744" s="15">
        <v>72.478999999999999</v>
      </c>
      <c r="M744" s="15">
        <v>73.114000000000004</v>
      </c>
      <c r="N744" s="15">
        <v>69.073999999999998</v>
      </c>
      <c r="O744" s="15">
        <v>69.244</v>
      </c>
      <c r="P744" s="15">
        <v>71.08</v>
      </c>
      <c r="Q744" s="15">
        <v>69.343000000000004</v>
      </c>
      <c r="R744" s="15">
        <v>70.239999999999995</v>
      </c>
      <c r="S744" s="15">
        <f t="shared" si="113"/>
        <v>5.2399999999999949</v>
      </c>
      <c r="T744" s="15">
        <v>79.5</v>
      </c>
      <c r="U744" s="15">
        <v>79.5</v>
      </c>
      <c r="V744" s="15">
        <v>79.5</v>
      </c>
      <c r="W744" s="15">
        <v>79.5</v>
      </c>
      <c r="X744" s="15">
        <v>79.5</v>
      </c>
      <c r="Y744" s="15">
        <v>79.5</v>
      </c>
      <c r="Z744" s="15">
        <v>79.5</v>
      </c>
      <c r="AA744" s="15">
        <v>79.5</v>
      </c>
      <c r="AB744" s="15">
        <v>15.494</v>
      </c>
      <c r="AC744" s="18">
        <f t="shared" si="114"/>
        <v>1.7932870370370371E-4</v>
      </c>
      <c r="AD744" s="18">
        <f t="shared" si="115"/>
        <v>92.964000000000013</v>
      </c>
      <c r="AE744" s="18">
        <f t="shared" si="117"/>
        <v>3816</v>
      </c>
      <c r="AF744" s="18">
        <f t="shared" ref="AF744:AG759" si="119">+AF743+AD744</f>
        <v>292889.51892631996</v>
      </c>
      <c r="AG744" s="18">
        <f t="shared" si="119"/>
        <v>2773360.7615162954</v>
      </c>
    </row>
    <row r="745" spans="6:33" x14ac:dyDescent="0.35">
      <c r="F745" s="15">
        <f t="shared" si="112"/>
        <v>12.006471232876713</v>
      </c>
      <c r="G745" s="15">
        <v>4382.3620000000001</v>
      </c>
      <c r="H745" s="15">
        <v>0.97570000000000001</v>
      </c>
      <c r="I745" s="15">
        <v>2.9341542662523707</v>
      </c>
      <c r="J745" s="15">
        <f t="shared" si="111"/>
        <v>0.33909995709064805</v>
      </c>
      <c r="K745" s="15">
        <v>73.542000000000002</v>
      </c>
      <c r="L745" s="15">
        <v>72.474000000000004</v>
      </c>
      <c r="M745" s="15">
        <v>73.108000000000004</v>
      </c>
      <c r="N745" s="15">
        <v>69.070999999999998</v>
      </c>
      <c r="O745" s="15">
        <v>69.241</v>
      </c>
      <c r="P745" s="15">
        <v>71.075000000000003</v>
      </c>
      <c r="Q745" s="15">
        <v>69.34</v>
      </c>
      <c r="R745" s="15">
        <v>70.236000000000004</v>
      </c>
      <c r="S745" s="15">
        <f t="shared" si="113"/>
        <v>5.2360000000000042</v>
      </c>
      <c r="T745" s="15">
        <v>79.5</v>
      </c>
      <c r="U745" s="15">
        <v>79.5</v>
      </c>
      <c r="V745" s="15">
        <v>79.5</v>
      </c>
      <c r="W745" s="15">
        <v>79.5</v>
      </c>
      <c r="X745" s="15">
        <v>79.5</v>
      </c>
      <c r="Y745" s="15">
        <v>79.5</v>
      </c>
      <c r="Z745" s="15">
        <v>79.5</v>
      </c>
      <c r="AA745" s="15">
        <v>79.5</v>
      </c>
      <c r="AB745" s="15">
        <v>15.474</v>
      </c>
      <c r="AC745" s="18">
        <f t="shared" si="114"/>
        <v>1.7909722222222223E-4</v>
      </c>
      <c r="AD745" s="18">
        <f t="shared" si="115"/>
        <v>92.844000000000008</v>
      </c>
      <c r="AE745" s="18">
        <f t="shared" si="117"/>
        <v>3816</v>
      </c>
      <c r="AF745" s="18">
        <f t="shared" si="119"/>
        <v>292982.36292631994</v>
      </c>
      <c r="AG745" s="18">
        <f t="shared" si="119"/>
        <v>2777176.7615162954</v>
      </c>
    </row>
    <row r="746" spans="6:33" x14ac:dyDescent="0.35">
      <c r="F746" s="15">
        <f t="shared" si="112"/>
        <v>12.022909589041095</v>
      </c>
      <c r="G746" s="15">
        <v>4388.3620000000001</v>
      </c>
      <c r="H746" s="15">
        <v>0.97570000000000001</v>
      </c>
      <c r="I746" s="15">
        <v>2.9381714892927113</v>
      </c>
      <c r="J746" s="15">
        <f t="shared" si="111"/>
        <v>0.33920726959064806</v>
      </c>
      <c r="K746" s="15">
        <v>73.534999999999997</v>
      </c>
      <c r="L746" s="15">
        <v>72.468999999999994</v>
      </c>
      <c r="M746" s="15">
        <v>73.102000000000004</v>
      </c>
      <c r="N746" s="15">
        <v>69.066999999999993</v>
      </c>
      <c r="O746" s="15">
        <v>69.238</v>
      </c>
      <c r="P746" s="15">
        <v>71.070999999999998</v>
      </c>
      <c r="Q746" s="15">
        <v>69.337000000000003</v>
      </c>
      <c r="R746" s="15">
        <v>70.231999999999999</v>
      </c>
      <c r="S746" s="15">
        <f t="shared" si="113"/>
        <v>5.2319999999999993</v>
      </c>
      <c r="T746" s="15">
        <v>79.5</v>
      </c>
      <c r="U746" s="15">
        <v>79.5</v>
      </c>
      <c r="V746" s="15">
        <v>79.5</v>
      </c>
      <c r="W746" s="15">
        <v>79.5</v>
      </c>
      <c r="X746" s="15">
        <v>79.5</v>
      </c>
      <c r="Y746" s="15">
        <v>79.5</v>
      </c>
      <c r="Z746" s="15">
        <v>79.5</v>
      </c>
      <c r="AA746" s="15">
        <v>79.5</v>
      </c>
      <c r="AB746" s="15">
        <v>15.452999999999999</v>
      </c>
      <c r="AC746" s="18">
        <f t="shared" si="114"/>
        <v>1.7885416666666665E-4</v>
      </c>
      <c r="AD746" s="18">
        <f t="shared" si="115"/>
        <v>92.717999999999989</v>
      </c>
      <c r="AE746" s="18">
        <f t="shared" si="117"/>
        <v>3816</v>
      </c>
      <c r="AF746" s="18">
        <f t="shared" si="119"/>
        <v>293075.08092631993</v>
      </c>
      <c r="AG746" s="18">
        <f t="shared" si="119"/>
        <v>2780992.7615162954</v>
      </c>
    </row>
    <row r="747" spans="6:33" x14ac:dyDescent="0.35">
      <c r="F747" s="15">
        <f t="shared" si="112"/>
        <v>12.039347945205479</v>
      </c>
      <c r="G747" s="15">
        <v>4394.3620000000001</v>
      </c>
      <c r="H747" s="15">
        <v>0.97570000000000001</v>
      </c>
      <c r="I747" s="15">
        <v>2.9421887123330523</v>
      </c>
      <c r="J747" s="15">
        <f t="shared" si="111"/>
        <v>0.33931444320175919</v>
      </c>
      <c r="K747" s="15">
        <v>73.528999999999996</v>
      </c>
      <c r="L747" s="15">
        <v>72.463999999999999</v>
      </c>
      <c r="M747" s="15">
        <v>73.096000000000004</v>
      </c>
      <c r="N747" s="15">
        <v>69.063999999999993</v>
      </c>
      <c r="O747" s="15">
        <v>69.234999999999999</v>
      </c>
      <c r="P747" s="15">
        <v>71.066000000000003</v>
      </c>
      <c r="Q747" s="15">
        <v>69.334000000000003</v>
      </c>
      <c r="R747" s="15">
        <v>70.228999999999999</v>
      </c>
      <c r="S747" s="15">
        <f t="shared" si="113"/>
        <v>5.2289999999999992</v>
      </c>
      <c r="T747" s="15">
        <v>79.5</v>
      </c>
      <c r="U747" s="15">
        <v>79.5</v>
      </c>
      <c r="V747" s="15">
        <v>79.5</v>
      </c>
      <c r="W747" s="15">
        <v>79.5</v>
      </c>
      <c r="X747" s="15">
        <v>79.5</v>
      </c>
      <c r="Y747" s="15">
        <v>79.5</v>
      </c>
      <c r="Z747" s="15">
        <v>79.5</v>
      </c>
      <c r="AA747" s="15">
        <v>79.5</v>
      </c>
      <c r="AB747" s="15">
        <v>15.433</v>
      </c>
      <c r="AC747" s="18">
        <f t="shared" si="114"/>
        <v>1.7862268518518517E-4</v>
      </c>
      <c r="AD747" s="18">
        <f t="shared" si="115"/>
        <v>92.597999999999985</v>
      </c>
      <c r="AE747" s="18">
        <f t="shared" si="117"/>
        <v>3816</v>
      </c>
      <c r="AF747" s="18">
        <f t="shared" si="119"/>
        <v>293167.67892631993</v>
      </c>
      <c r="AG747" s="18">
        <f t="shared" si="119"/>
        <v>2784808.7615162954</v>
      </c>
    </row>
    <row r="748" spans="6:33" x14ac:dyDescent="0.35">
      <c r="F748" s="15">
        <f t="shared" si="112"/>
        <v>12.055786301369864</v>
      </c>
      <c r="G748" s="15">
        <v>4400.3620000000001</v>
      </c>
      <c r="H748" s="15">
        <v>0.9758</v>
      </c>
      <c r="I748" s="15">
        <v>2.9462059353733934</v>
      </c>
      <c r="J748" s="15">
        <f t="shared" si="111"/>
        <v>0.33942147792398142</v>
      </c>
      <c r="K748" s="15">
        <v>73.522999999999996</v>
      </c>
      <c r="L748" s="15">
        <v>72.459000000000003</v>
      </c>
      <c r="M748" s="15">
        <v>73.09</v>
      </c>
      <c r="N748" s="15">
        <v>69.061000000000007</v>
      </c>
      <c r="O748" s="15">
        <v>69.230999999999995</v>
      </c>
      <c r="P748" s="15">
        <v>71.061999999999998</v>
      </c>
      <c r="Q748" s="15">
        <v>69.331000000000003</v>
      </c>
      <c r="R748" s="15">
        <v>70.224999999999994</v>
      </c>
      <c r="S748" s="15">
        <f t="shared" si="113"/>
        <v>5.2249999999999943</v>
      </c>
      <c r="T748" s="15">
        <v>79.5</v>
      </c>
      <c r="U748" s="15">
        <v>79.5</v>
      </c>
      <c r="V748" s="15">
        <v>79.5</v>
      </c>
      <c r="W748" s="15">
        <v>79.5</v>
      </c>
      <c r="X748" s="15">
        <v>79.5</v>
      </c>
      <c r="Y748" s="15">
        <v>79.5</v>
      </c>
      <c r="Z748" s="15">
        <v>79.5</v>
      </c>
      <c r="AA748" s="15">
        <v>79.5</v>
      </c>
      <c r="AB748" s="15">
        <v>15.413</v>
      </c>
      <c r="AC748" s="18">
        <f t="shared" si="114"/>
        <v>1.7839120370370372E-4</v>
      </c>
      <c r="AD748" s="18">
        <f t="shared" si="115"/>
        <v>92.478000000000009</v>
      </c>
      <c r="AE748" s="18">
        <f t="shared" si="117"/>
        <v>3816</v>
      </c>
      <c r="AF748" s="18">
        <f t="shared" si="119"/>
        <v>293260.15692631993</v>
      </c>
      <c r="AG748" s="18">
        <f t="shared" si="119"/>
        <v>2788624.7615162954</v>
      </c>
    </row>
    <row r="749" spans="6:33" x14ac:dyDescent="0.35">
      <c r="F749" s="15">
        <f t="shared" si="112"/>
        <v>12.072224657534246</v>
      </c>
      <c r="G749" s="15">
        <v>4406.3620000000001</v>
      </c>
      <c r="H749" s="15">
        <v>0.9758</v>
      </c>
      <c r="I749" s="15">
        <v>2.9502231584137339</v>
      </c>
      <c r="J749" s="15">
        <f t="shared" si="111"/>
        <v>0.3395283668128703</v>
      </c>
      <c r="K749" s="15">
        <v>73.516000000000005</v>
      </c>
      <c r="L749" s="15">
        <v>72.453999999999994</v>
      </c>
      <c r="M749" s="15">
        <v>73.084000000000003</v>
      </c>
      <c r="N749" s="15">
        <v>69.057000000000002</v>
      </c>
      <c r="O749" s="15">
        <v>69.227999999999994</v>
      </c>
      <c r="P749" s="15">
        <v>71.057000000000002</v>
      </c>
      <c r="Q749" s="15">
        <v>69.328000000000003</v>
      </c>
      <c r="R749" s="15">
        <v>70.221000000000004</v>
      </c>
      <c r="S749" s="15">
        <f t="shared" si="113"/>
        <v>5.2210000000000036</v>
      </c>
      <c r="T749" s="15">
        <v>79.5</v>
      </c>
      <c r="U749" s="15">
        <v>79.5</v>
      </c>
      <c r="V749" s="15">
        <v>79.5</v>
      </c>
      <c r="W749" s="15">
        <v>79.5</v>
      </c>
      <c r="X749" s="15">
        <v>79.5</v>
      </c>
      <c r="Y749" s="15">
        <v>79.5</v>
      </c>
      <c r="Z749" s="15">
        <v>79.5</v>
      </c>
      <c r="AA749" s="15">
        <v>79.5</v>
      </c>
      <c r="AB749" s="15">
        <v>15.391999999999999</v>
      </c>
      <c r="AC749" s="18">
        <f t="shared" si="114"/>
        <v>1.7814814814814814E-4</v>
      </c>
      <c r="AD749" s="18">
        <f t="shared" si="115"/>
        <v>92.35199999999999</v>
      </c>
      <c r="AE749" s="18">
        <f t="shared" si="117"/>
        <v>3816</v>
      </c>
      <c r="AF749" s="18">
        <f t="shared" si="119"/>
        <v>293352.50892631995</v>
      </c>
      <c r="AG749" s="18">
        <f t="shared" si="119"/>
        <v>2792440.7615162954</v>
      </c>
    </row>
    <row r="750" spans="6:33" x14ac:dyDescent="0.35">
      <c r="F750" s="15">
        <f t="shared" si="112"/>
        <v>12.08866301369863</v>
      </c>
      <c r="G750" s="15">
        <v>4412.3620000000001</v>
      </c>
      <c r="H750" s="15">
        <v>0.9758</v>
      </c>
      <c r="I750" s="15">
        <v>2.954240381454075</v>
      </c>
      <c r="J750" s="15">
        <f t="shared" si="111"/>
        <v>0.33963511681287034</v>
      </c>
      <c r="K750" s="15">
        <v>73.510000000000005</v>
      </c>
      <c r="L750" s="15">
        <v>72.448999999999998</v>
      </c>
      <c r="M750" s="15">
        <v>73.078999999999994</v>
      </c>
      <c r="N750" s="15">
        <v>69.054000000000002</v>
      </c>
      <c r="O750" s="15">
        <v>69.224999999999994</v>
      </c>
      <c r="P750" s="15">
        <v>71.052999999999997</v>
      </c>
      <c r="Q750" s="15">
        <v>69.325000000000003</v>
      </c>
      <c r="R750" s="15">
        <v>70.218000000000004</v>
      </c>
      <c r="S750" s="15">
        <f t="shared" si="113"/>
        <v>5.2180000000000035</v>
      </c>
      <c r="T750" s="15">
        <v>79.5</v>
      </c>
      <c r="U750" s="15">
        <v>79.5</v>
      </c>
      <c r="V750" s="15">
        <v>79.5</v>
      </c>
      <c r="W750" s="15">
        <v>79.5</v>
      </c>
      <c r="X750" s="15">
        <v>79.5</v>
      </c>
      <c r="Y750" s="15">
        <v>79.5</v>
      </c>
      <c r="Z750" s="15">
        <v>79.5</v>
      </c>
      <c r="AA750" s="15">
        <v>79.5</v>
      </c>
      <c r="AB750" s="15">
        <v>15.372</v>
      </c>
      <c r="AC750" s="18">
        <f t="shared" si="114"/>
        <v>1.7791666666666666E-4</v>
      </c>
      <c r="AD750" s="18">
        <f t="shared" si="115"/>
        <v>92.231999999999985</v>
      </c>
      <c r="AE750" s="18">
        <f t="shared" si="117"/>
        <v>3816</v>
      </c>
      <c r="AF750" s="18">
        <f t="shared" si="119"/>
        <v>293444.74092631997</v>
      </c>
      <c r="AG750" s="18">
        <f t="shared" si="119"/>
        <v>2796256.7615162954</v>
      </c>
    </row>
    <row r="751" spans="6:33" x14ac:dyDescent="0.35">
      <c r="F751" s="15">
        <f t="shared" si="112"/>
        <v>12.105101369863014</v>
      </c>
      <c r="G751" s="15">
        <v>4418.3620000000001</v>
      </c>
      <c r="H751" s="15">
        <v>0.97589999999999999</v>
      </c>
      <c r="I751" s="15">
        <v>2.958257604494416</v>
      </c>
      <c r="J751" s="15">
        <f t="shared" si="111"/>
        <v>0.3397417279239815</v>
      </c>
      <c r="K751" s="15">
        <v>73.504000000000005</v>
      </c>
      <c r="L751" s="15">
        <v>72.444000000000003</v>
      </c>
      <c r="M751" s="15">
        <v>73.072999999999993</v>
      </c>
      <c r="N751" s="15">
        <v>69.051000000000002</v>
      </c>
      <c r="O751" s="15">
        <v>69.221999999999994</v>
      </c>
      <c r="P751" s="15">
        <v>71.048000000000002</v>
      </c>
      <c r="Q751" s="15">
        <v>69.322000000000003</v>
      </c>
      <c r="R751" s="15">
        <v>70.213999999999999</v>
      </c>
      <c r="S751" s="15">
        <f t="shared" si="113"/>
        <v>5.2139999999999986</v>
      </c>
      <c r="T751" s="15">
        <v>79.5</v>
      </c>
      <c r="U751" s="15">
        <v>79.5</v>
      </c>
      <c r="V751" s="15">
        <v>79.5</v>
      </c>
      <c r="W751" s="15">
        <v>79.5</v>
      </c>
      <c r="X751" s="15">
        <v>79.5</v>
      </c>
      <c r="Y751" s="15">
        <v>79.5</v>
      </c>
      <c r="Z751" s="15">
        <v>79.5</v>
      </c>
      <c r="AA751" s="15">
        <v>79.5</v>
      </c>
      <c r="AB751" s="15">
        <v>15.352</v>
      </c>
      <c r="AC751" s="18">
        <f t="shared" si="114"/>
        <v>1.7768518518518518E-4</v>
      </c>
      <c r="AD751" s="18">
        <f t="shared" si="115"/>
        <v>92.111999999999995</v>
      </c>
      <c r="AE751" s="18">
        <f t="shared" si="117"/>
        <v>3816</v>
      </c>
      <c r="AF751" s="18">
        <f t="shared" si="119"/>
        <v>293536.85292631999</v>
      </c>
      <c r="AG751" s="18">
        <f t="shared" si="119"/>
        <v>2800072.7615162954</v>
      </c>
    </row>
    <row r="752" spans="6:33" x14ac:dyDescent="0.35">
      <c r="F752" s="15">
        <f t="shared" si="112"/>
        <v>12.121539726027397</v>
      </c>
      <c r="G752" s="15">
        <v>4424.3620000000001</v>
      </c>
      <c r="H752" s="15">
        <v>0.97589999999999999</v>
      </c>
      <c r="I752" s="15">
        <v>2.9622748275347566</v>
      </c>
      <c r="J752" s="15">
        <f t="shared" si="111"/>
        <v>0.3398482001462037</v>
      </c>
      <c r="K752" s="15">
        <v>73.498000000000005</v>
      </c>
      <c r="L752" s="15">
        <v>72.438999999999993</v>
      </c>
      <c r="M752" s="15">
        <v>73.066999999999993</v>
      </c>
      <c r="N752" s="15">
        <v>69.046999999999997</v>
      </c>
      <c r="O752" s="15">
        <v>69.218999999999994</v>
      </c>
      <c r="P752" s="15">
        <v>71.043999999999997</v>
      </c>
      <c r="Q752" s="15">
        <v>69.319000000000003</v>
      </c>
      <c r="R752" s="15">
        <v>70.209999999999994</v>
      </c>
      <c r="S752" s="15">
        <f t="shared" si="113"/>
        <v>5.2099999999999937</v>
      </c>
      <c r="T752" s="15">
        <v>79.5</v>
      </c>
      <c r="U752" s="15">
        <v>79.5</v>
      </c>
      <c r="V752" s="15">
        <v>79.5</v>
      </c>
      <c r="W752" s="15">
        <v>79.5</v>
      </c>
      <c r="X752" s="15">
        <v>79.5</v>
      </c>
      <c r="Y752" s="15">
        <v>79.5</v>
      </c>
      <c r="Z752" s="15">
        <v>79.5</v>
      </c>
      <c r="AA752" s="15">
        <v>79.5</v>
      </c>
      <c r="AB752" s="15">
        <v>15.332000000000001</v>
      </c>
      <c r="AC752" s="18">
        <f t="shared" si="114"/>
        <v>1.774537037037037E-4</v>
      </c>
      <c r="AD752" s="18">
        <f t="shared" si="115"/>
        <v>91.99199999999999</v>
      </c>
      <c r="AE752" s="18">
        <f t="shared" si="117"/>
        <v>3816</v>
      </c>
      <c r="AF752" s="18">
        <f t="shared" si="119"/>
        <v>293628.84492632002</v>
      </c>
      <c r="AG752" s="18">
        <f t="shared" si="119"/>
        <v>2803888.7615162954</v>
      </c>
    </row>
    <row r="753" spans="6:33" x14ac:dyDescent="0.35">
      <c r="F753" s="15">
        <f t="shared" si="112"/>
        <v>12.137978082191781</v>
      </c>
      <c r="G753" s="15">
        <v>4430.3620000000001</v>
      </c>
      <c r="H753" s="15">
        <v>0.97589999999999999</v>
      </c>
      <c r="I753" s="15">
        <v>2.9662920505750976</v>
      </c>
      <c r="J753" s="15">
        <f t="shared" si="111"/>
        <v>0.33995453347953702</v>
      </c>
      <c r="K753" s="15">
        <v>73.491</v>
      </c>
      <c r="L753" s="15">
        <v>72.433999999999997</v>
      </c>
      <c r="M753" s="15">
        <v>73.061000000000007</v>
      </c>
      <c r="N753" s="15">
        <v>69.043999999999997</v>
      </c>
      <c r="O753" s="15">
        <v>69.215999999999994</v>
      </c>
      <c r="P753" s="15">
        <v>71.039000000000001</v>
      </c>
      <c r="Q753" s="15">
        <v>69.316999999999993</v>
      </c>
      <c r="R753" s="15">
        <v>70.206999999999994</v>
      </c>
      <c r="S753" s="15">
        <f t="shared" si="113"/>
        <v>5.2069999999999936</v>
      </c>
      <c r="T753" s="15">
        <v>79.5</v>
      </c>
      <c r="U753" s="15">
        <v>79.5</v>
      </c>
      <c r="V753" s="15">
        <v>79.5</v>
      </c>
      <c r="W753" s="15">
        <v>79.5</v>
      </c>
      <c r="X753" s="15">
        <v>79.5</v>
      </c>
      <c r="Y753" s="15">
        <v>79.5</v>
      </c>
      <c r="Z753" s="15">
        <v>79.5</v>
      </c>
      <c r="AA753" s="15">
        <v>79.5</v>
      </c>
      <c r="AB753" s="15">
        <v>15.311999999999999</v>
      </c>
      <c r="AC753" s="18">
        <f t="shared" si="114"/>
        <v>1.7722222222222222E-4</v>
      </c>
      <c r="AD753" s="18">
        <f t="shared" si="115"/>
        <v>91.871999999999986</v>
      </c>
      <c r="AE753" s="18">
        <f t="shared" si="117"/>
        <v>3816</v>
      </c>
      <c r="AF753" s="18">
        <f t="shared" si="119"/>
        <v>293720.71692631999</v>
      </c>
      <c r="AG753" s="18">
        <f t="shared" si="119"/>
        <v>2807704.7615162954</v>
      </c>
    </row>
    <row r="754" spans="6:33" x14ac:dyDescent="0.35">
      <c r="F754" s="15">
        <f t="shared" si="112"/>
        <v>12.154416438356165</v>
      </c>
      <c r="G754" s="15">
        <v>4436.3620000000001</v>
      </c>
      <c r="H754" s="15">
        <v>0.97599999999999998</v>
      </c>
      <c r="I754" s="15">
        <v>2.9703092736154382</v>
      </c>
      <c r="J754" s="15">
        <f t="shared" si="111"/>
        <v>0.34006072792398145</v>
      </c>
      <c r="K754" s="15">
        <v>73.484999999999999</v>
      </c>
      <c r="L754" s="15">
        <v>72.429000000000002</v>
      </c>
      <c r="M754" s="15">
        <v>73.055000000000007</v>
      </c>
      <c r="N754" s="15">
        <v>69.040999999999997</v>
      </c>
      <c r="O754" s="15">
        <v>69.212999999999994</v>
      </c>
      <c r="P754" s="15">
        <v>71.034999999999997</v>
      </c>
      <c r="Q754" s="15">
        <v>69.313999999999993</v>
      </c>
      <c r="R754" s="15">
        <v>70.203000000000003</v>
      </c>
      <c r="S754" s="15">
        <f t="shared" si="113"/>
        <v>5.203000000000003</v>
      </c>
      <c r="T754" s="15">
        <v>79.5</v>
      </c>
      <c r="U754" s="15">
        <v>79.5</v>
      </c>
      <c r="V754" s="15">
        <v>79.5</v>
      </c>
      <c r="W754" s="15">
        <v>79.5</v>
      </c>
      <c r="X754" s="15">
        <v>79.5</v>
      </c>
      <c r="Y754" s="15">
        <v>79.5</v>
      </c>
      <c r="Z754" s="15">
        <v>79.5</v>
      </c>
      <c r="AA754" s="15">
        <v>79.5</v>
      </c>
      <c r="AB754" s="15">
        <v>15.292</v>
      </c>
      <c r="AC754" s="18">
        <f t="shared" si="114"/>
        <v>1.7699074074074074E-4</v>
      </c>
      <c r="AD754" s="18">
        <f t="shared" si="115"/>
        <v>91.751999999999995</v>
      </c>
      <c r="AE754" s="18">
        <f t="shared" si="117"/>
        <v>3816</v>
      </c>
      <c r="AF754" s="18">
        <f t="shared" si="119"/>
        <v>293812.46892631997</v>
      </c>
      <c r="AG754" s="18">
        <f t="shared" si="119"/>
        <v>2811520.7615162954</v>
      </c>
    </row>
    <row r="755" spans="6:33" x14ac:dyDescent="0.35">
      <c r="F755" s="15">
        <f t="shared" si="112"/>
        <v>12.170854794520547</v>
      </c>
      <c r="G755" s="15">
        <v>4442.3620000000001</v>
      </c>
      <c r="H755" s="15">
        <v>0.97599999999999998</v>
      </c>
      <c r="I755" s="15">
        <v>2.9743264966557788</v>
      </c>
      <c r="J755" s="15">
        <f t="shared" si="111"/>
        <v>0.34016678347953699</v>
      </c>
      <c r="K755" s="15">
        <v>73.478999999999999</v>
      </c>
      <c r="L755" s="15">
        <v>72.424000000000007</v>
      </c>
      <c r="M755" s="15">
        <v>73.049000000000007</v>
      </c>
      <c r="N755" s="15">
        <v>69.037000000000006</v>
      </c>
      <c r="O755" s="15">
        <v>69.209999999999994</v>
      </c>
      <c r="P755" s="15">
        <v>71.031000000000006</v>
      </c>
      <c r="Q755" s="15">
        <v>69.311000000000007</v>
      </c>
      <c r="R755" s="15">
        <v>70.2</v>
      </c>
      <c r="S755" s="15">
        <f t="shared" si="113"/>
        <v>5.2000000000000028</v>
      </c>
      <c r="T755" s="15">
        <v>79.5</v>
      </c>
      <c r="U755" s="15">
        <v>79.5</v>
      </c>
      <c r="V755" s="15">
        <v>79.5</v>
      </c>
      <c r="W755" s="15">
        <v>79.5</v>
      </c>
      <c r="X755" s="15">
        <v>79.5</v>
      </c>
      <c r="Y755" s="15">
        <v>79.5</v>
      </c>
      <c r="Z755" s="15">
        <v>79.5</v>
      </c>
      <c r="AA755" s="15">
        <v>79.5</v>
      </c>
      <c r="AB755" s="15">
        <v>15.272</v>
      </c>
      <c r="AC755" s="18">
        <f t="shared" si="114"/>
        <v>1.7675925925925926E-4</v>
      </c>
      <c r="AD755" s="18">
        <f t="shared" si="115"/>
        <v>91.631999999999991</v>
      </c>
      <c r="AE755" s="18">
        <f t="shared" si="117"/>
        <v>3816</v>
      </c>
      <c r="AF755" s="18">
        <f t="shared" si="119"/>
        <v>293904.10092631995</v>
      </c>
      <c r="AG755" s="18">
        <f t="shared" si="119"/>
        <v>2815336.7615162954</v>
      </c>
    </row>
    <row r="756" spans="6:33" x14ac:dyDescent="0.35">
      <c r="F756" s="15">
        <f t="shared" si="112"/>
        <v>12.187293150684932</v>
      </c>
      <c r="G756" s="15">
        <v>4448.3620000000001</v>
      </c>
      <c r="H756" s="15">
        <v>0.97599999999999998</v>
      </c>
      <c r="I756" s="15">
        <v>2.9783437196961198</v>
      </c>
      <c r="J756" s="15">
        <f t="shared" si="111"/>
        <v>0.34027270014620364</v>
      </c>
      <c r="K756" s="15">
        <v>73.472999999999999</v>
      </c>
      <c r="L756" s="15">
        <v>72.418999999999997</v>
      </c>
      <c r="M756" s="15">
        <v>73.043999999999997</v>
      </c>
      <c r="N756" s="15">
        <v>69.034000000000006</v>
      </c>
      <c r="O756" s="15">
        <v>69.206000000000003</v>
      </c>
      <c r="P756" s="15">
        <v>71.025999999999996</v>
      </c>
      <c r="Q756" s="15">
        <v>69.308000000000007</v>
      </c>
      <c r="R756" s="15">
        <v>70.195999999999998</v>
      </c>
      <c r="S756" s="15">
        <f t="shared" si="113"/>
        <v>5.195999999999998</v>
      </c>
      <c r="T756" s="15">
        <v>79.5</v>
      </c>
      <c r="U756" s="15">
        <v>79.5</v>
      </c>
      <c r="V756" s="15">
        <v>79.5</v>
      </c>
      <c r="W756" s="15">
        <v>79.5</v>
      </c>
      <c r="X756" s="15">
        <v>79.5</v>
      </c>
      <c r="Y756" s="15">
        <v>79.5</v>
      </c>
      <c r="Z756" s="15">
        <v>79.5</v>
      </c>
      <c r="AA756" s="15">
        <v>79.5</v>
      </c>
      <c r="AB756" s="15">
        <v>15.252000000000001</v>
      </c>
      <c r="AC756" s="18">
        <f t="shared" si="114"/>
        <v>1.7652777777777778E-4</v>
      </c>
      <c r="AD756" s="18">
        <f t="shared" si="115"/>
        <v>91.512</v>
      </c>
      <c r="AE756" s="18">
        <f t="shared" si="117"/>
        <v>3816</v>
      </c>
      <c r="AF756" s="18">
        <f t="shared" si="119"/>
        <v>293995.61292631994</v>
      </c>
      <c r="AG756" s="18">
        <f t="shared" si="119"/>
        <v>2819152.7615162954</v>
      </c>
    </row>
    <row r="757" spans="6:33" x14ac:dyDescent="0.35">
      <c r="F757" s="15">
        <f t="shared" si="112"/>
        <v>12.203731506849316</v>
      </c>
      <c r="G757" s="15">
        <v>4454.3620000000001</v>
      </c>
      <c r="H757" s="15">
        <v>0.97609999999999997</v>
      </c>
      <c r="I757" s="15">
        <v>2.9823609427364608</v>
      </c>
      <c r="J757" s="15">
        <f t="shared" si="111"/>
        <v>0.3403784779239814</v>
      </c>
      <c r="K757" s="15">
        <v>73.466999999999999</v>
      </c>
      <c r="L757" s="15">
        <v>72.414000000000001</v>
      </c>
      <c r="M757" s="15">
        <v>73.037999999999997</v>
      </c>
      <c r="N757" s="15">
        <v>69.031000000000006</v>
      </c>
      <c r="O757" s="15">
        <v>69.203000000000003</v>
      </c>
      <c r="P757" s="15">
        <v>71.022000000000006</v>
      </c>
      <c r="Q757" s="15">
        <v>69.305000000000007</v>
      </c>
      <c r="R757" s="15">
        <v>70.191999999999993</v>
      </c>
      <c r="S757" s="15">
        <f t="shared" si="113"/>
        <v>5.1919999999999931</v>
      </c>
      <c r="T757" s="15">
        <v>79.5</v>
      </c>
      <c r="U757" s="15">
        <v>79.5</v>
      </c>
      <c r="V757" s="15">
        <v>79.5</v>
      </c>
      <c r="W757" s="15">
        <v>79.5</v>
      </c>
      <c r="X757" s="15">
        <v>79.5</v>
      </c>
      <c r="Y757" s="15">
        <v>79.5</v>
      </c>
      <c r="Z757" s="15">
        <v>79.5</v>
      </c>
      <c r="AA757" s="15">
        <v>79.5</v>
      </c>
      <c r="AB757" s="15">
        <v>15.231999999999999</v>
      </c>
      <c r="AC757" s="18">
        <f t="shared" si="114"/>
        <v>1.7629629629629628E-4</v>
      </c>
      <c r="AD757" s="18">
        <f t="shared" si="115"/>
        <v>91.391999999999996</v>
      </c>
      <c r="AE757" s="18">
        <f t="shared" si="117"/>
        <v>3816</v>
      </c>
      <c r="AF757" s="18">
        <f t="shared" si="119"/>
        <v>294087.00492631993</v>
      </c>
      <c r="AG757" s="18">
        <f t="shared" si="119"/>
        <v>2822968.7615162954</v>
      </c>
    </row>
    <row r="758" spans="6:33" x14ac:dyDescent="0.35">
      <c r="F758" s="15">
        <f t="shared" si="112"/>
        <v>12.220169863013698</v>
      </c>
      <c r="G758" s="15">
        <v>4460.3620000000001</v>
      </c>
      <c r="H758" s="15">
        <v>0.97609999999999997</v>
      </c>
      <c r="I758" s="15">
        <v>2.9863781657768014</v>
      </c>
      <c r="J758" s="15">
        <f t="shared" si="111"/>
        <v>0.34048411681287027</v>
      </c>
      <c r="K758" s="15">
        <v>73.460999999999999</v>
      </c>
      <c r="L758" s="15">
        <v>72.41</v>
      </c>
      <c r="M758" s="15">
        <v>73.031999999999996</v>
      </c>
      <c r="N758" s="15">
        <v>69.028000000000006</v>
      </c>
      <c r="O758" s="15">
        <v>69.2</v>
      </c>
      <c r="P758" s="15">
        <v>71.016999999999996</v>
      </c>
      <c r="Q758" s="15">
        <v>69.302000000000007</v>
      </c>
      <c r="R758" s="15">
        <v>70.188999999999993</v>
      </c>
      <c r="S758" s="15">
        <f t="shared" si="113"/>
        <v>5.188999999999993</v>
      </c>
      <c r="T758" s="15">
        <v>79.5</v>
      </c>
      <c r="U758" s="15">
        <v>79.5</v>
      </c>
      <c r="V758" s="15">
        <v>79.5</v>
      </c>
      <c r="W758" s="15">
        <v>79.5</v>
      </c>
      <c r="X758" s="15">
        <v>79.5</v>
      </c>
      <c r="Y758" s="15">
        <v>79.5</v>
      </c>
      <c r="Z758" s="15">
        <v>79.5</v>
      </c>
      <c r="AA758" s="15">
        <v>79.5</v>
      </c>
      <c r="AB758" s="15">
        <v>15.212</v>
      </c>
      <c r="AC758" s="18">
        <f t="shared" si="114"/>
        <v>1.7606481481481482E-4</v>
      </c>
      <c r="AD758" s="18">
        <f t="shared" si="115"/>
        <v>91.271999999999991</v>
      </c>
      <c r="AE758" s="18">
        <f t="shared" si="117"/>
        <v>3816</v>
      </c>
      <c r="AF758" s="18">
        <f t="shared" si="119"/>
        <v>294178.27692631993</v>
      </c>
      <c r="AG758" s="18">
        <f t="shared" si="119"/>
        <v>2826784.7615162954</v>
      </c>
    </row>
    <row r="759" spans="6:33" x14ac:dyDescent="0.35">
      <c r="F759" s="15">
        <f t="shared" si="112"/>
        <v>12.236608219178082</v>
      </c>
      <c r="G759" s="15">
        <v>4466.3620000000001</v>
      </c>
      <c r="H759" s="15">
        <v>0.97609999999999997</v>
      </c>
      <c r="I759" s="15">
        <v>2.9903953888171424</v>
      </c>
      <c r="J759" s="15">
        <f t="shared" si="111"/>
        <v>0.34058962375731472</v>
      </c>
      <c r="K759" s="15">
        <v>73.453999999999994</v>
      </c>
      <c r="L759" s="15">
        <v>72.405000000000001</v>
      </c>
      <c r="M759" s="15">
        <v>73.025999999999996</v>
      </c>
      <c r="N759" s="15">
        <v>69.024000000000001</v>
      </c>
      <c r="O759" s="15">
        <v>69.197000000000003</v>
      </c>
      <c r="P759" s="15">
        <v>71.013000000000005</v>
      </c>
      <c r="Q759" s="15">
        <v>69.299000000000007</v>
      </c>
      <c r="R759" s="15">
        <v>70.185000000000002</v>
      </c>
      <c r="S759" s="15">
        <f t="shared" si="113"/>
        <v>5.1850000000000023</v>
      </c>
      <c r="T759" s="15">
        <v>79.5</v>
      </c>
      <c r="U759" s="15">
        <v>79.5</v>
      </c>
      <c r="V759" s="15">
        <v>79.5</v>
      </c>
      <c r="W759" s="15">
        <v>79.5</v>
      </c>
      <c r="X759" s="15">
        <v>79.5</v>
      </c>
      <c r="Y759" s="15">
        <v>79.5</v>
      </c>
      <c r="Z759" s="15">
        <v>79.5</v>
      </c>
      <c r="AA759" s="15">
        <v>79.5</v>
      </c>
      <c r="AB759" s="15">
        <v>15.193</v>
      </c>
      <c r="AC759" s="18">
        <f t="shared" si="114"/>
        <v>1.7584490740740741E-4</v>
      </c>
      <c r="AD759" s="18">
        <f t="shared" si="115"/>
        <v>91.158000000000001</v>
      </c>
      <c r="AE759" s="18">
        <f t="shared" si="117"/>
        <v>3816</v>
      </c>
      <c r="AF759" s="18">
        <f t="shared" si="119"/>
        <v>294269.43492631993</v>
      </c>
      <c r="AG759" s="18">
        <f t="shared" si="119"/>
        <v>2830600.7615162954</v>
      </c>
    </row>
    <row r="760" spans="6:33" x14ac:dyDescent="0.35">
      <c r="F760" s="15">
        <f t="shared" si="112"/>
        <v>12.253046575342466</v>
      </c>
      <c r="G760" s="15">
        <v>4472.3620000000001</v>
      </c>
      <c r="H760" s="15">
        <v>0.97609999999999997</v>
      </c>
      <c r="I760" s="15">
        <v>2.9944126118574834</v>
      </c>
      <c r="J760" s="15">
        <f t="shared" si="111"/>
        <v>0.34069499181287027</v>
      </c>
      <c r="K760" s="15">
        <v>73.447999999999993</v>
      </c>
      <c r="L760" s="15">
        <v>72.400000000000006</v>
      </c>
      <c r="M760" s="15">
        <v>73.021000000000001</v>
      </c>
      <c r="N760" s="15">
        <v>69.021000000000001</v>
      </c>
      <c r="O760" s="15">
        <v>69.194000000000003</v>
      </c>
      <c r="P760" s="15">
        <v>71.009</v>
      </c>
      <c r="Q760" s="15">
        <v>69.296999999999997</v>
      </c>
      <c r="R760" s="15">
        <v>70.182000000000002</v>
      </c>
      <c r="S760" s="15">
        <f t="shared" si="113"/>
        <v>5.1820000000000022</v>
      </c>
      <c r="T760" s="15">
        <v>79.5</v>
      </c>
      <c r="U760" s="15">
        <v>79.5</v>
      </c>
      <c r="V760" s="15">
        <v>79.5</v>
      </c>
      <c r="W760" s="15">
        <v>79.5</v>
      </c>
      <c r="X760" s="15">
        <v>79.5</v>
      </c>
      <c r="Y760" s="15">
        <v>79.5</v>
      </c>
      <c r="Z760" s="15">
        <v>79.5</v>
      </c>
      <c r="AA760" s="15">
        <v>79.5</v>
      </c>
      <c r="AB760" s="15">
        <v>15.173</v>
      </c>
      <c r="AC760" s="18">
        <f t="shared" si="114"/>
        <v>1.7561342592592593E-4</v>
      </c>
      <c r="AD760" s="18">
        <f t="shared" si="115"/>
        <v>91.037999999999997</v>
      </c>
      <c r="AE760" s="18">
        <f t="shared" si="117"/>
        <v>3816</v>
      </c>
      <c r="AF760" s="18">
        <f t="shared" ref="AF760:AG775" si="120">+AF759+AD760</f>
        <v>294360.47292631993</v>
      </c>
      <c r="AG760" s="18">
        <f t="shared" si="120"/>
        <v>2834416.7615162954</v>
      </c>
    </row>
    <row r="761" spans="6:33" x14ac:dyDescent="0.35">
      <c r="F761" s="15">
        <f t="shared" si="112"/>
        <v>12.269484931506849</v>
      </c>
      <c r="G761" s="15">
        <v>4478.3620000000001</v>
      </c>
      <c r="H761" s="15">
        <v>0.97619999999999996</v>
      </c>
      <c r="I761" s="15">
        <v>2.998429834897824</v>
      </c>
      <c r="J761" s="15">
        <f t="shared" si="111"/>
        <v>0.34080022097953694</v>
      </c>
      <c r="K761" s="15">
        <v>73.441999999999993</v>
      </c>
      <c r="L761" s="15">
        <v>72.394999999999996</v>
      </c>
      <c r="M761" s="15">
        <v>73.015000000000001</v>
      </c>
      <c r="N761" s="15">
        <v>69.018000000000001</v>
      </c>
      <c r="O761" s="15">
        <v>69.191000000000003</v>
      </c>
      <c r="P761" s="15">
        <v>71.004000000000005</v>
      </c>
      <c r="Q761" s="15">
        <v>69.293999999999997</v>
      </c>
      <c r="R761" s="15">
        <v>70.177999999999997</v>
      </c>
      <c r="S761" s="15">
        <f t="shared" si="113"/>
        <v>5.1779999999999973</v>
      </c>
      <c r="T761" s="15">
        <v>79.5</v>
      </c>
      <c r="U761" s="15">
        <v>79.5</v>
      </c>
      <c r="V761" s="15">
        <v>79.5</v>
      </c>
      <c r="W761" s="15">
        <v>79.5</v>
      </c>
      <c r="X761" s="15">
        <v>79.5</v>
      </c>
      <c r="Y761" s="15">
        <v>79.5</v>
      </c>
      <c r="Z761" s="15">
        <v>79.5</v>
      </c>
      <c r="AA761" s="15">
        <v>79.5</v>
      </c>
      <c r="AB761" s="15">
        <v>15.153</v>
      </c>
      <c r="AC761" s="18">
        <f t="shared" si="114"/>
        <v>1.7538194444444445E-4</v>
      </c>
      <c r="AD761" s="18">
        <f t="shared" si="115"/>
        <v>90.917999999999992</v>
      </c>
      <c r="AE761" s="18">
        <f t="shared" si="117"/>
        <v>3816</v>
      </c>
      <c r="AF761" s="18">
        <f t="shared" si="120"/>
        <v>294451.39092631993</v>
      </c>
      <c r="AG761" s="18">
        <f t="shared" si="120"/>
        <v>2838232.7615162954</v>
      </c>
    </row>
    <row r="762" spans="6:33" x14ac:dyDescent="0.35">
      <c r="F762" s="15">
        <f t="shared" si="112"/>
        <v>12.285923287671233</v>
      </c>
      <c r="G762" s="15">
        <v>4484.3620000000001</v>
      </c>
      <c r="H762" s="15">
        <v>0.97619999999999996</v>
      </c>
      <c r="I762" s="15">
        <v>3.002447057938165</v>
      </c>
      <c r="J762" s="15">
        <f t="shared" si="111"/>
        <v>0.34090531820175918</v>
      </c>
      <c r="K762" s="15">
        <v>73.436000000000007</v>
      </c>
      <c r="L762" s="15">
        <v>72.39</v>
      </c>
      <c r="M762" s="15">
        <v>73.009</v>
      </c>
      <c r="N762" s="15">
        <v>69.015000000000001</v>
      </c>
      <c r="O762" s="15">
        <v>69.188000000000002</v>
      </c>
      <c r="P762" s="15">
        <v>71</v>
      </c>
      <c r="Q762" s="15">
        <v>69.290999999999997</v>
      </c>
      <c r="R762" s="15">
        <v>70.174999999999997</v>
      </c>
      <c r="S762" s="15">
        <f t="shared" si="113"/>
        <v>5.1749999999999972</v>
      </c>
      <c r="T762" s="15">
        <v>79.5</v>
      </c>
      <c r="U762" s="15">
        <v>79.5</v>
      </c>
      <c r="V762" s="15">
        <v>79.5</v>
      </c>
      <c r="W762" s="15">
        <v>79.5</v>
      </c>
      <c r="X762" s="15">
        <v>79.5</v>
      </c>
      <c r="Y762" s="15">
        <v>79.5</v>
      </c>
      <c r="Z762" s="15">
        <v>79.5</v>
      </c>
      <c r="AA762" s="15">
        <v>79.5</v>
      </c>
      <c r="AB762" s="15">
        <v>15.134</v>
      </c>
      <c r="AC762" s="18">
        <f t="shared" si="114"/>
        <v>1.7516203703703704E-4</v>
      </c>
      <c r="AD762" s="18">
        <f t="shared" si="115"/>
        <v>90.804000000000002</v>
      </c>
      <c r="AE762" s="18">
        <f t="shared" si="117"/>
        <v>3816</v>
      </c>
      <c r="AF762" s="18">
        <f t="shared" si="120"/>
        <v>294542.19492631993</v>
      </c>
      <c r="AG762" s="18">
        <f t="shared" si="120"/>
        <v>2842048.7615162954</v>
      </c>
    </row>
    <row r="763" spans="6:33" x14ac:dyDescent="0.35">
      <c r="F763" s="15">
        <f t="shared" si="112"/>
        <v>12.302361643835617</v>
      </c>
      <c r="G763" s="15">
        <v>4490.3620000000001</v>
      </c>
      <c r="H763" s="15">
        <v>0.97619999999999996</v>
      </c>
      <c r="I763" s="15">
        <v>3.006464280978506</v>
      </c>
      <c r="J763" s="15">
        <f t="shared" si="111"/>
        <v>0.34101027653509253</v>
      </c>
      <c r="K763" s="15">
        <v>73.429000000000002</v>
      </c>
      <c r="L763" s="15">
        <v>72.385000000000005</v>
      </c>
      <c r="M763" s="15">
        <v>73.003</v>
      </c>
      <c r="N763" s="15">
        <v>69.010999999999996</v>
      </c>
      <c r="O763" s="15">
        <v>69.185000000000002</v>
      </c>
      <c r="P763" s="15">
        <v>70.995000000000005</v>
      </c>
      <c r="Q763" s="15">
        <v>69.287999999999997</v>
      </c>
      <c r="R763" s="15">
        <v>70.171000000000006</v>
      </c>
      <c r="S763" s="15">
        <f t="shared" si="113"/>
        <v>5.1710000000000065</v>
      </c>
      <c r="T763" s="15">
        <v>79.5</v>
      </c>
      <c r="U763" s="15">
        <v>79.5</v>
      </c>
      <c r="V763" s="15">
        <v>79.5</v>
      </c>
      <c r="W763" s="15">
        <v>79.5</v>
      </c>
      <c r="X763" s="15">
        <v>79.5</v>
      </c>
      <c r="Y763" s="15">
        <v>79.5</v>
      </c>
      <c r="Z763" s="15">
        <v>79.5</v>
      </c>
      <c r="AA763" s="15">
        <v>79.5</v>
      </c>
      <c r="AB763" s="15">
        <v>15.114000000000001</v>
      </c>
      <c r="AC763" s="18">
        <f t="shared" si="114"/>
        <v>1.7493055555555556E-4</v>
      </c>
      <c r="AD763" s="18">
        <f t="shared" si="115"/>
        <v>90.683999999999997</v>
      </c>
      <c r="AE763" s="18">
        <f t="shared" si="117"/>
        <v>3816</v>
      </c>
      <c r="AF763" s="18">
        <f t="shared" si="120"/>
        <v>294632.87892631994</v>
      </c>
      <c r="AG763" s="18">
        <f t="shared" si="120"/>
        <v>2845864.7615162954</v>
      </c>
    </row>
    <row r="764" spans="6:33" x14ac:dyDescent="0.35">
      <c r="F764" s="15">
        <f t="shared" si="112"/>
        <v>12.3188</v>
      </c>
      <c r="G764" s="15">
        <v>4496.3620000000001</v>
      </c>
      <c r="H764" s="15">
        <v>0.97629999999999995</v>
      </c>
      <c r="I764" s="15">
        <v>3.0104815040188466</v>
      </c>
      <c r="J764" s="15">
        <f t="shared" si="111"/>
        <v>0.34111510292398145</v>
      </c>
      <c r="K764" s="15">
        <v>73.424000000000007</v>
      </c>
      <c r="L764" s="15">
        <v>72.381</v>
      </c>
      <c r="M764" s="15">
        <v>72.998000000000005</v>
      </c>
      <c r="N764" s="15">
        <v>69.007999999999996</v>
      </c>
      <c r="O764" s="15">
        <v>69.182000000000002</v>
      </c>
      <c r="P764" s="15">
        <v>70.991</v>
      </c>
      <c r="Q764" s="15">
        <v>69.284999999999997</v>
      </c>
      <c r="R764" s="15">
        <v>70.167000000000002</v>
      </c>
      <c r="S764" s="15">
        <f t="shared" si="113"/>
        <v>5.1670000000000016</v>
      </c>
      <c r="T764" s="15">
        <v>79.5</v>
      </c>
      <c r="U764" s="15">
        <v>79.5</v>
      </c>
      <c r="V764" s="15">
        <v>79.5</v>
      </c>
      <c r="W764" s="15">
        <v>79.5</v>
      </c>
      <c r="X764" s="15">
        <v>79.5</v>
      </c>
      <c r="Y764" s="15">
        <v>79.5</v>
      </c>
      <c r="Z764" s="15">
        <v>79.5</v>
      </c>
      <c r="AA764" s="15">
        <v>79.5</v>
      </c>
      <c r="AB764" s="15">
        <v>15.095000000000001</v>
      </c>
      <c r="AC764" s="18">
        <f t="shared" si="114"/>
        <v>1.7471064814814815E-4</v>
      </c>
      <c r="AD764" s="18">
        <f t="shared" si="115"/>
        <v>90.570000000000007</v>
      </c>
      <c r="AE764" s="18">
        <f t="shared" si="117"/>
        <v>3816</v>
      </c>
      <c r="AF764" s="18">
        <f t="shared" si="120"/>
        <v>294723.44892631995</v>
      </c>
      <c r="AG764" s="18">
        <f t="shared" si="120"/>
        <v>2849680.7615162954</v>
      </c>
    </row>
    <row r="765" spans="6:33" x14ac:dyDescent="0.35">
      <c r="F765" s="15">
        <f t="shared" si="112"/>
        <v>12.335238356164384</v>
      </c>
      <c r="G765" s="15">
        <v>4502.3620000000001</v>
      </c>
      <c r="H765" s="15">
        <v>0.97629999999999995</v>
      </c>
      <c r="I765" s="15">
        <v>3.0144987270591876</v>
      </c>
      <c r="J765" s="15">
        <f t="shared" si="111"/>
        <v>0.34121979042398143</v>
      </c>
      <c r="K765" s="15">
        <v>73.418000000000006</v>
      </c>
      <c r="L765" s="15">
        <v>72.376000000000005</v>
      </c>
      <c r="M765" s="15">
        <v>72.992000000000004</v>
      </c>
      <c r="N765" s="15">
        <v>69.004999999999995</v>
      </c>
      <c r="O765" s="15">
        <v>69.179000000000002</v>
      </c>
      <c r="P765" s="15">
        <v>70.986999999999995</v>
      </c>
      <c r="Q765" s="15">
        <v>69.283000000000001</v>
      </c>
      <c r="R765" s="15">
        <v>70.164000000000001</v>
      </c>
      <c r="S765" s="15">
        <f t="shared" si="113"/>
        <v>5.1640000000000015</v>
      </c>
      <c r="T765" s="15">
        <v>79.5</v>
      </c>
      <c r="U765" s="15">
        <v>79.5</v>
      </c>
      <c r="V765" s="15">
        <v>79.5</v>
      </c>
      <c r="W765" s="15">
        <v>79.5</v>
      </c>
      <c r="X765" s="15">
        <v>79.5</v>
      </c>
      <c r="Y765" s="15">
        <v>79.5</v>
      </c>
      <c r="Z765" s="15">
        <v>79.5</v>
      </c>
      <c r="AA765" s="15">
        <v>79.5</v>
      </c>
      <c r="AB765" s="15">
        <v>15.074999999999999</v>
      </c>
      <c r="AC765" s="18">
        <f t="shared" si="114"/>
        <v>1.7447916666666667E-4</v>
      </c>
      <c r="AD765" s="18">
        <f t="shared" si="115"/>
        <v>90.45</v>
      </c>
      <c r="AE765" s="18">
        <f t="shared" si="117"/>
        <v>3816</v>
      </c>
      <c r="AF765" s="18">
        <f t="shared" si="120"/>
        <v>294813.89892631996</v>
      </c>
      <c r="AG765" s="18">
        <f t="shared" si="120"/>
        <v>2853496.7615162954</v>
      </c>
    </row>
    <row r="766" spans="6:33" x14ac:dyDescent="0.35">
      <c r="F766" s="15">
        <f t="shared" si="112"/>
        <v>12.351676712328768</v>
      </c>
      <c r="G766" s="15">
        <v>4508.3620000000001</v>
      </c>
      <c r="H766" s="15">
        <v>0.97629999999999995</v>
      </c>
      <c r="I766" s="15">
        <v>3.0185159500995287</v>
      </c>
      <c r="J766" s="15">
        <f t="shared" si="111"/>
        <v>0.34132434597953698</v>
      </c>
      <c r="K766" s="15">
        <v>73.412000000000006</v>
      </c>
      <c r="L766" s="15">
        <v>72.370999999999995</v>
      </c>
      <c r="M766" s="15">
        <v>72.986000000000004</v>
      </c>
      <c r="N766" s="15">
        <v>69.001999999999995</v>
      </c>
      <c r="O766" s="15">
        <v>69.176000000000002</v>
      </c>
      <c r="P766" s="15">
        <v>70.983000000000004</v>
      </c>
      <c r="Q766" s="15">
        <v>69.28</v>
      </c>
      <c r="R766" s="15">
        <v>70.16</v>
      </c>
      <c r="S766" s="15">
        <f t="shared" si="113"/>
        <v>5.1599999999999966</v>
      </c>
      <c r="T766" s="15">
        <v>79.5</v>
      </c>
      <c r="U766" s="15">
        <v>79.5</v>
      </c>
      <c r="V766" s="15">
        <v>79.5</v>
      </c>
      <c r="W766" s="15">
        <v>79.5</v>
      </c>
      <c r="X766" s="15">
        <v>79.5</v>
      </c>
      <c r="Y766" s="15">
        <v>79.5</v>
      </c>
      <c r="Z766" s="15">
        <v>79.5</v>
      </c>
      <c r="AA766" s="15">
        <v>79.5</v>
      </c>
      <c r="AB766" s="15">
        <v>15.055999999999999</v>
      </c>
      <c r="AC766" s="18">
        <f t="shared" si="114"/>
        <v>1.7425925925925926E-4</v>
      </c>
      <c r="AD766" s="18">
        <f t="shared" si="115"/>
        <v>90.336000000000013</v>
      </c>
      <c r="AE766" s="18">
        <f t="shared" si="117"/>
        <v>3816</v>
      </c>
      <c r="AF766" s="18">
        <f t="shared" si="120"/>
        <v>294904.23492631997</v>
      </c>
      <c r="AG766" s="18">
        <f t="shared" si="120"/>
        <v>2857312.7615162954</v>
      </c>
    </row>
    <row r="767" spans="6:33" x14ac:dyDescent="0.35">
      <c r="F767" s="15">
        <f t="shared" si="112"/>
        <v>12.36811506849315</v>
      </c>
      <c r="G767" s="15">
        <v>4514.3620000000001</v>
      </c>
      <c r="H767" s="15">
        <v>0.97640000000000005</v>
      </c>
      <c r="I767" s="15">
        <v>3.0225331731398692</v>
      </c>
      <c r="J767" s="15">
        <f t="shared" si="111"/>
        <v>0.34142876959064811</v>
      </c>
      <c r="K767" s="15">
        <v>73.406000000000006</v>
      </c>
      <c r="L767" s="15">
        <v>72.366</v>
      </c>
      <c r="M767" s="15">
        <v>72.980999999999995</v>
      </c>
      <c r="N767" s="15">
        <v>68.998999999999995</v>
      </c>
      <c r="O767" s="15">
        <v>69.173000000000002</v>
      </c>
      <c r="P767" s="15">
        <v>70.977999999999994</v>
      </c>
      <c r="Q767" s="15">
        <v>69.277000000000001</v>
      </c>
      <c r="R767" s="15">
        <v>70.156999999999996</v>
      </c>
      <c r="S767" s="15">
        <f t="shared" si="113"/>
        <v>5.1569999999999965</v>
      </c>
      <c r="T767" s="15">
        <v>79.5</v>
      </c>
      <c r="U767" s="15">
        <v>79.5</v>
      </c>
      <c r="V767" s="15">
        <v>79.5</v>
      </c>
      <c r="W767" s="15">
        <v>79.5</v>
      </c>
      <c r="X767" s="15">
        <v>79.5</v>
      </c>
      <c r="Y767" s="15">
        <v>79.5</v>
      </c>
      <c r="Z767" s="15">
        <v>79.5</v>
      </c>
      <c r="AA767" s="15">
        <v>79.5</v>
      </c>
      <c r="AB767" s="15">
        <v>15.037000000000001</v>
      </c>
      <c r="AC767" s="18">
        <f t="shared" si="114"/>
        <v>1.7403935185185187E-4</v>
      </c>
      <c r="AD767" s="18">
        <f t="shared" si="115"/>
        <v>90.222000000000008</v>
      </c>
      <c r="AE767" s="18">
        <f t="shared" si="117"/>
        <v>3816</v>
      </c>
      <c r="AF767" s="18">
        <f t="shared" si="120"/>
        <v>294994.45692631998</v>
      </c>
      <c r="AG767" s="18">
        <f t="shared" si="120"/>
        <v>2861128.7615162954</v>
      </c>
    </row>
    <row r="768" spans="6:33" x14ac:dyDescent="0.35">
      <c r="F768" s="15">
        <f t="shared" si="112"/>
        <v>12.384553424657534</v>
      </c>
      <c r="G768" s="15">
        <v>4520.3620000000001</v>
      </c>
      <c r="H768" s="15">
        <v>0.97640000000000005</v>
      </c>
      <c r="I768" s="15">
        <v>3.0265503961802103</v>
      </c>
      <c r="J768" s="15">
        <f t="shared" si="111"/>
        <v>0.34153306125731481</v>
      </c>
      <c r="K768" s="15">
        <v>73.400000000000006</v>
      </c>
      <c r="L768" s="15">
        <v>72.361999999999995</v>
      </c>
      <c r="M768" s="15">
        <v>72.974999999999994</v>
      </c>
      <c r="N768" s="15">
        <v>68.995000000000005</v>
      </c>
      <c r="O768" s="15">
        <v>69.17</v>
      </c>
      <c r="P768" s="15">
        <v>70.974000000000004</v>
      </c>
      <c r="Q768" s="15">
        <v>69.274000000000001</v>
      </c>
      <c r="R768" s="15">
        <v>70.153000000000006</v>
      </c>
      <c r="S768" s="15">
        <f t="shared" si="113"/>
        <v>5.1530000000000058</v>
      </c>
      <c r="T768" s="15">
        <v>79.5</v>
      </c>
      <c r="U768" s="15">
        <v>79.5</v>
      </c>
      <c r="V768" s="15">
        <v>79.5</v>
      </c>
      <c r="W768" s="15">
        <v>79.5</v>
      </c>
      <c r="X768" s="15">
        <v>79.5</v>
      </c>
      <c r="Y768" s="15">
        <v>79.5</v>
      </c>
      <c r="Z768" s="15">
        <v>79.5</v>
      </c>
      <c r="AA768" s="15">
        <v>79.5</v>
      </c>
      <c r="AB768" s="15">
        <v>15.018000000000001</v>
      </c>
      <c r="AC768" s="18">
        <f t="shared" si="114"/>
        <v>1.7381944444444446E-4</v>
      </c>
      <c r="AD768" s="18">
        <f t="shared" si="115"/>
        <v>90.108000000000018</v>
      </c>
      <c r="AE768" s="18">
        <f t="shared" si="117"/>
        <v>3816</v>
      </c>
      <c r="AF768" s="18">
        <f t="shared" si="120"/>
        <v>295084.56492631999</v>
      </c>
      <c r="AG768" s="18">
        <f t="shared" si="120"/>
        <v>2864944.7615162954</v>
      </c>
    </row>
    <row r="769" spans="6:33" x14ac:dyDescent="0.35">
      <c r="F769" s="15">
        <f t="shared" si="112"/>
        <v>12.400991780821919</v>
      </c>
      <c r="G769" s="15">
        <v>4526.3620000000001</v>
      </c>
      <c r="H769" s="15">
        <v>0.97640000000000005</v>
      </c>
      <c r="I769" s="15">
        <v>3.0305676192205513</v>
      </c>
      <c r="J769" s="15">
        <f t="shared" si="111"/>
        <v>0.34163721403509262</v>
      </c>
      <c r="K769" s="15">
        <v>73.394000000000005</v>
      </c>
      <c r="L769" s="15">
        <v>72.356999999999999</v>
      </c>
      <c r="M769" s="15">
        <v>72.97</v>
      </c>
      <c r="N769" s="15">
        <v>68.992000000000004</v>
      </c>
      <c r="O769" s="15">
        <v>69.167000000000002</v>
      </c>
      <c r="P769" s="15">
        <v>70.97</v>
      </c>
      <c r="Q769" s="15">
        <v>69.271000000000001</v>
      </c>
      <c r="R769" s="15">
        <v>70.150000000000006</v>
      </c>
      <c r="S769" s="15">
        <f t="shared" si="113"/>
        <v>5.1500000000000057</v>
      </c>
      <c r="T769" s="15">
        <v>79.5</v>
      </c>
      <c r="U769" s="15">
        <v>79.5</v>
      </c>
      <c r="V769" s="15">
        <v>79.5</v>
      </c>
      <c r="W769" s="15">
        <v>79.5</v>
      </c>
      <c r="X769" s="15">
        <v>79.5</v>
      </c>
      <c r="Y769" s="15">
        <v>79.5</v>
      </c>
      <c r="Z769" s="15">
        <v>79.5</v>
      </c>
      <c r="AA769" s="15">
        <v>79.5</v>
      </c>
      <c r="AB769" s="15">
        <v>14.997999999999999</v>
      </c>
      <c r="AC769" s="18">
        <f t="shared" si="114"/>
        <v>1.7358796296296295E-4</v>
      </c>
      <c r="AD769" s="18">
        <f t="shared" si="115"/>
        <v>89.988</v>
      </c>
      <c r="AE769" s="18">
        <f t="shared" si="117"/>
        <v>3816</v>
      </c>
      <c r="AF769" s="18">
        <f t="shared" si="120"/>
        <v>295174.55292632</v>
      </c>
      <c r="AG769" s="18">
        <f t="shared" si="120"/>
        <v>2868760.7615162954</v>
      </c>
    </row>
    <row r="770" spans="6:33" x14ac:dyDescent="0.35">
      <c r="F770" s="15">
        <f t="shared" si="112"/>
        <v>12.417430136986301</v>
      </c>
      <c r="G770" s="15">
        <v>4532.3620000000001</v>
      </c>
      <c r="H770" s="15">
        <v>0.97640000000000005</v>
      </c>
      <c r="I770" s="15">
        <v>3.0345848422608919</v>
      </c>
      <c r="J770" s="15">
        <f t="shared" si="111"/>
        <v>0.34174123486842595</v>
      </c>
      <c r="K770" s="15">
        <v>73.388000000000005</v>
      </c>
      <c r="L770" s="15">
        <v>72.352000000000004</v>
      </c>
      <c r="M770" s="15">
        <v>72.963999999999999</v>
      </c>
      <c r="N770" s="15">
        <v>68.989000000000004</v>
      </c>
      <c r="O770" s="15">
        <v>69.164000000000001</v>
      </c>
      <c r="P770" s="15">
        <v>70.965000000000003</v>
      </c>
      <c r="Q770" s="15">
        <v>69.269000000000005</v>
      </c>
      <c r="R770" s="15">
        <v>70.146000000000001</v>
      </c>
      <c r="S770" s="15">
        <f t="shared" si="113"/>
        <v>5.1460000000000008</v>
      </c>
      <c r="T770" s="15">
        <v>79.5</v>
      </c>
      <c r="U770" s="15">
        <v>79.5</v>
      </c>
      <c r="V770" s="15">
        <v>79.5</v>
      </c>
      <c r="W770" s="15">
        <v>79.5</v>
      </c>
      <c r="X770" s="15">
        <v>79.5</v>
      </c>
      <c r="Y770" s="15">
        <v>79.5</v>
      </c>
      <c r="Z770" s="15">
        <v>79.5</v>
      </c>
      <c r="AA770" s="15">
        <v>79.5</v>
      </c>
      <c r="AB770" s="15">
        <v>14.978999999999999</v>
      </c>
      <c r="AC770" s="18">
        <f t="shared" si="114"/>
        <v>1.7336805555555554E-4</v>
      </c>
      <c r="AD770" s="18">
        <f t="shared" si="115"/>
        <v>89.873999999999995</v>
      </c>
      <c r="AE770" s="18">
        <f t="shared" si="117"/>
        <v>3816</v>
      </c>
      <c r="AF770" s="18">
        <f t="shared" si="120"/>
        <v>295264.42692632001</v>
      </c>
      <c r="AG770" s="18">
        <f t="shared" si="120"/>
        <v>2872576.7615162954</v>
      </c>
    </row>
    <row r="771" spans="6:33" x14ac:dyDescent="0.35">
      <c r="F771" s="15">
        <f t="shared" si="112"/>
        <v>12.433868493150685</v>
      </c>
      <c r="G771" s="15">
        <v>4538.3620000000001</v>
      </c>
      <c r="H771" s="15">
        <v>0.97650000000000003</v>
      </c>
      <c r="I771" s="15">
        <v>3.0386020653012329</v>
      </c>
      <c r="J771" s="15">
        <f t="shared" si="111"/>
        <v>0.34184512375731485</v>
      </c>
      <c r="K771" s="15">
        <v>73.382000000000005</v>
      </c>
      <c r="L771" s="15">
        <v>72.347999999999999</v>
      </c>
      <c r="M771" s="15">
        <v>72.957999999999998</v>
      </c>
      <c r="N771" s="15">
        <v>68.986000000000004</v>
      </c>
      <c r="O771" s="15">
        <v>69.161000000000001</v>
      </c>
      <c r="P771" s="15">
        <v>70.960999999999999</v>
      </c>
      <c r="Q771" s="15">
        <v>69.266000000000005</v>
      </c>
      <c r="R771" s="15">
        <v>70.143000000000001</v>
      </c>
      <c r="S771" s="15">
        <f t="shared" si="113"/>
        <v>5.1430000000000007</v>
      </c>
      <c r="T771" s="15">
        <v>79.5</v>
      </c>
      <c r="U771" s="15">
        <v>79.5</v>
      </c>
      <c r="V771" s="15">
        <v>79.5</v>
      </c>
      <c r="W771" s="15">
        <v>79.5</v>
      </c>
      <c r="X771" s="15">
        <v>79.5</v>
      </c>
      <c r="Y771" s="15">
        <v>79.5</v>
      </c>
      <c r="Z771" s="15">
        <v>79.5</v>
      </c>
      <c r="AA771" s="15">
        <v>79.5</v>
      </c>
      <c r="AB771" s="15">
        <v>14.96</v>
      </c>
      <c r="AC771" s="18">
        <f t="shared" si="114"/>
        <v>1.7314814814814816E-4</v>
      </c>
      <c r="AD771" s="18">
        <f t="shared" si="115"/>
        <v>89.76</v>
      </c>
      <c r="AE771" s="18">
        <f t="shared" si="117"/>
        <v>3816</v>
      </c>
      <c r="AF771" s="18">
        <f t="shared" si="120"/>
        <v>295354.18692632002</v>
      </c>
      <c r="AG771" s="18">
        <f t="shared" si="120"/>
        <v>2876392.7615162954</v>
      </c>
    </row>
    <row r="772" spans="6:33" x14ac:dyDescent="0.35">
      <c r="F772" s="15">
        <f t="shared" si="112"/>
        <v>12.450306849315069</v>
      </c>
      <c r="G772" s="15">
        <v>4544.3620000000001</v>
      </c>
      <c r="H772" s="15">
        <v>0.97650000000000003</v>
      </c>
      <c r="I772" s="15">
        <v>3.0426192883415739</v>
      </c>
      <c r="J772" s="15">
        <f t="shared" si="111"/>
        <v>0.34194888070175927</v>
      </c>
      <c r="K772" s="15">
        <v>73.376000000000005</v>
      </c>
      <c r="L772" s="15">
        <v>72.343000000000004</v>
      </c>
      <c r="M772" s="15">
        <v>72.953000000000003</v>
      </c>
      <c r="N772" s="15">
        <v>68.983000000000004</v>
      </c>
      <c r="O772" s="15">
        <v>69.158000000000001</v>
      </c>
      <c r="P772" s="15">
        <v>70.956999999999994</v>
      </c>
      <c r="Q772" s="15">
        <v>69.263000000000005</v>
      </c>
      <c r="R772" s="15">
        <v>70.138999999999996</v>
      </c>
      <c r="S772" s="15">
        <f t="shared" si="113"/>
        <v>5.1389999999999958</v>
      </c>
      <c r="T772" s="15">
        <v>79.5</v>
      </c>
      <c r="U772" s="15">
        <v>79.5</v>
      </c>
      <c r="V772" s="15">
        <v>79.5</v>
      </c>
      <c r="W772" s="15">
        <v>79.5</v>
      </c>
      <c r="X772" s="15">
        <v>79.5</v>
      </c>
      <c r="Y772" s="15">
        <v>79.5</v>
      </c>
      <c r="Z772" s="15">
        <v>79.5</v>
      </c>
      <c r="AA772" s="15">
        <v>79.5</v>
      </c>
      <c r="AB772" s="15">
        <v>14.941000000000001</v>
      </c>
      <c r="AC772" s="18">
        <f t="shared" si="114"/>
        <v>1.7292824074074075E-4</v>
      </c>
      <c r="AD772" s="18">
        <f t="shared" si="115"/>
        <v>89.646000000000001</v>
      </c>
      <c r="AE772" s="18">
        <f t="shared" si="117"/>
        <v>3816</v>
      </c>
      <c r="AF772" s="18">
        <f t="shared" si="120"/>
        <v>295443.83292632003</v>
      </c>
      <c r="AG772" s="18">
        <f t="shared" si="120"/>
        <v>2880208.7615162954</v>
      </c>
    </row>
    <row r="773" spans="6:33" x14ac:dyDescent="0.35">
      <c r="F773" s="15">
        <f t="shared" si="112"/>
        <v>12.466745205479452</v>
      </c>
      <c r="G773" s="15">
        <v>4550.3620000000001</v>
      </c>
      <c r="H773" s="15">
        <v>0.97650000000000003</v>
      </c>
      <c r="I773" s="15">
        <v>3.0466365113819145</v>
      </c>
      <c r="J773" s="15">
        <f t="shared" ref="J773:J836" si="121">AF773/OIP</f>
        <v>0.34205250570175932</v>
      </c>
      <c r="K773" s="15">
        <v>73.37</v>
      </c>
      <c r="L773" s="15">
        <v>72.337999999999994</v>
      </c>
      <c r="M773" s="15">
        <v>72.947000000000003</v>
      </c>
      <c r="N773" s="15">
        <v>68.98</v>
      </c>
      <c r="O773" s="15">
        <v>69.155000000000001</v>
      </c>
      <c r="P773" s="15">
        <v>70.953000000000003</v>
      </c>
      <c r="Q773" s="15">
        <v>69.260000000000005</v>
      </c>
      <c r="R773" s="15">
        <v>70.135999999999996</v>
      </c>
      <c r="S773" s="15">
        <f t="shared" si="113"/>
        <v>5.1359999999999957</v>
      </c>
      <c r="T773" s="15">
        <v>79.5</v>
      </c>
      <c r="U773" s="15">
        <v>79.5</v>
      </c>
      <c r="V773" s="15">
        <v>79.5</v>
      </c>
      <c r="W773" s="15">
        <v>79.5</v>
      </c>
      <c r="X773" s="15">
        <v>79.5</v>
      </c>
      <c r="Y773" s="15">
        <v>79.5</v>
      </c>
      <c r="Z773" s="15">
        <v>79.5</v>
      </c>
      <c r="AA773" s="15">
        <v>79.5</v>
      </c>
      <c r="AB773" s="15">
        <v>14.922000000000001</v>
      </c>
      <c r="AC773" s="18">
        <f t="shared" si="114"/>
        <v>1.7270833333333333E-4</v>
      </c>
      <c r="AD773" s="18">
        <f t="shared" si="115"/>
        <v>89.532000000000011</v>
      </c>
      <c r="AE773" s="18">
        <f t="shared" si="117"/>
        <v>3816</v>
      </c>
      <c r="AF773" s="18">
        <f t="shared" si="120"/>
        <v>295533.36492632004</v>
      </c>
      <c r="AG773" s="18">
        <f t="shared" si="120"/>
        <v>2884024.7615162954</v>
      </c>
    </row>
    <row r="774" spans="6:33" x14ac:dyDescent="0.35">
      <c r="F774" s="15">
        <f t="shared" ref="F774:F837" si="122">G774/365</f>
        <v>12.483183561643836</v>
      </c>
      <c r="G774" s="15">
        <v>4556.3620000000001</v>
      </c>
      <c r="H774" s="15">
        <v>0.97660000000000002</v>
      </c>
      <c r="I774" s="15">
        <v>3.0506537344222555</v>
      </c>
      <c r="J774" s="15">
        <f t="shared" si="121"/>
        <v>0.34215599875731484</v>
      </c>
      <c r="K774" s="15">
        <v>73.364000000000004</v>
      </c>
      <c r="L774" s="15">
        <v>72.332999999999998</v>
      </c>
      <c r="M774" s="15">
        <v>72.941999999999993</v>
      </c>
      <c r="N774" s="15">
        <v>68.975999999999999</v>
      </c>
      <c r="O774" s="15">
        <v>69.152000000000001</v>
      </c>
      <c r="P774" s="15">
        <v>70.948999999999998</v>
      </c>
      <c r="Q774" s="15">
        <v>69.257999999999996</v>
      </c>
      <c r="R774" s="15">
        <v>70.132999999999996</v>
      </c>
      <c r="S774" s="15">
        <f t="shared" ref="S774:S837" si="123">R774-65</f>
        <v>5.1329999999999956</v>
      </c>
      <c r="T774" s="15">
        <v>79.5</v>
      </c>
      <c r="U774" s="15">
        <v>79.5</v>
      </c>
      <c r="V774" s="15">
        <v>79.5</v>
      </c>
      <c r="W774" s="15">
        <v>79.5</v>
      </c>
      <c r="X774" s="15">
        <v>79.5</v>
      </c>
      <c r="Y774" s="15">
        <v>79.5</v>
      </c>
      <c r="Z774" s="15">
        <v>79.5</v>
      </c>
      <c r="AA774" s="15">
        <v>79.5</v>
      </c>
      <c r="AB774" s="15">
        <v>14.903</v>
      </c>
      <c r="AC774" s="18">
        <f t="shared" si="114"/>
        <v>1.7248842592592592E-4</v>
      </c>
      <c r="AD774" s="18">
        <f t="shared" si="115"/>
        <v>89.417999999999992</v>
      </c>
      <c r="AE774" s="18">
        <f t="shared" si="117"/>
        <v>3816</v>
      </c>
      <c r="AF774" s="18">
        <f t="shared" si="120"/>
        <v>295622.78292632004</v>
      </c>
      <c r="AG774" s="18">
        <f t="shared" si="120"/>
        <v>2887840.7615162954</v>
      </c>
    </row>
    <row r="775" spans="6:33" x14ac:dyDescent="0.35">
      <c r="F775" s="15">
        <f t="shared" si="122"/>
        <v>12.49962191780822</v>
      </c>
      <c r="G775" s="15">
        <v>4562.3620000000001</v>
      </c>
      <c r="H775" s="15">
        <v>0.97660000000000002</v>
      </c>
      <c r="I775" s="15">
        <v>3.0546709574625965</v>
      </c>
      <c r="J775" s="15">
        <f t="shared" si="121"/>
        <v>0.34225935986842598</v>
      </c>
      <c r="K775" s="15">
        <v>73.356999999999999</v>
      </c>
      <c r="L775" s="15">
        <v>72.328999999999994</v>
      </c>
      <c r="M775" s="15">
        <v>72.936000000000007</v>
      </c>
      <c r="N775" s="15">
        <v>68.972999999999999</v>
      </c>
      <c r="O775" s="15">
        <v>69.149000000000001</v>
      </c>
      <c r="P775" s="15">
        <v>70.944000000000003</v>
      </c>
      <c r="Q775" s="15">
        <v>69.254999999999995</v>
      </c>
      <c r="R775" s="15">
        <v>70.129000000000005</v>
      </c>
      <c r="S775" s="15">
        <f t="shared" si="123"/>
        <v>5.1290000000000049</v>
      </c>
      <c r="T775" s="15">
        <v>79.5</v>
      </c>
      <c r="U775" s="15">
        <v>79.5</v>
      </c>
      <c r="V775" s="15">
        <v>79.5</v>
      </c>
      <c r="W775" s="15">
        <v>79.5</v>
      </c>
      <c r="X775" s="15">
        <v>79.5</v>
      </c>
      <c r="Y775" s="15">
        <v>79.5</v>
      </c>
      <c r="Z775" s="15">
        <v>79.5</v>
      </c>
      <c r="AA775" s="15">
        <v>79.5</v>
      </c>
      <c r="AB775" s="15">
        <v>14.884</v>
      </c>
      <c r="AC775" s="18">
        <f t="shared" ref="AC775:AC838" si="124">+AB775/86400</f>
        <v>1.7226851851851851E-4</v>
      </c>
      <c r="AD775" s="18">
        <f t="shared" ref="AD775:AD838" si="125">AC775*(G775-G774)*86400</f>
        <v>89.303999999999988</v>
      </c>
      <c r="AE775" s="18">
        <f t="shared" si="117"/>
        <v>3816</v>
      </c>
      <c r="AF775" s="18">
        <f t="shared" si="120"/>
        <v>295712.08692632004</v>
      </c>
      <c r="AG775" s="18">
        <f t="shared" si="120"/>
        <v>2891656.7615162954</v>
      </c>
    </row>
    <row r="776" spans="6:33" x14ac:dyDescent="0.35">
      <c r="F776" s="15">
        <f t="shared" si="122"/>
        <v>12.516060273972602</v>
      </c>
      <c r="G776" s="15">
        <v>4568.3620000000001</v>
      </c>
      <c r="H776" s="15">
        <v>0.97660000000000002</v>
      </c>
      <c r="I776" s="15">
        <v>3.0586881805029371</v>
      </c>
      <c r="J776" s="15">
        <f t="shared" si="121"/>
        <v>0.34236258903509265</v>
      </c>
      <c r="K776" s="15">
        <v>73.352000000000004</v>
      </c>
      <c r="L776" s="15">
        <v>72.323999999999998</v>
      </c>
      <c r="M776" s="15">
        <v>72.930999999999997</v>
      </c>
      <c r="N776" s="15">
        <v>68.97</v>
      </c>
      <c r="O776" s="15">
        <v>69.146000000000001</v>
      </c>
      <c r="P776" s="15">
        <v>70.94</v>
      </c>
      <c r="Q776" s="15">
        <v>69.251999999999995</v>
      </c>
      <c r="R776" s="15">
        <v>70.126000000000005</v>
      </c>
      <c r="S776" s="15">
        <f t="shared" si="123"/>
        <v>5.1260000000000048</v>
      </c>
      <c r="T776" s="15">
        <v>79.5</v>
      </c>
      <c r="U776" s="15">
        <v>79.5</v>
      </c>
      <c r="V776" s="15">
        <v>79.5</v>
      </c>
      <c r="W776" s="15">
        <v>79.5</v>
      </c>
      <c r="X776" s="15">
        <v>79.5</v>
      </c>
      <c r="Y776" s="15">
        <v>79.5</v>
      </c>
      <c r="Z776" s="15">
        <v>79.5</v>
      </c>
      <c r="AA776" s="15">
        <v>79.5</v>
      </c>
      <c r="AB776" s="15">
        <v>14.865</v>
      </c>
      <c r="AC776" s="18">
        <f t="shared" si="124"/>
        <v>1.720486111111111E-4</v>
      </c>
      <c r="AD776" s="18">
        <f t="shared" si="125"/>
        <v>89.19</v>
      </c>
      <c r="AE776" s="18">
        <f t="shared" si="117"/>
        <v>3816</v>
      </c>
      <c r="AF776" s="18">
        <f t="shared" ref="AF776:AG791" si="126">+AF775+AD776</f>
        <v>295801.27692632005</v>
      </c>
      <c r="AG776" s="18">
        <f t="shared" si="126"/>
        <v>2895472.7615162954</v>
      </c>
    </row>
    <row r="777" spans="6:33" x14ac:dyDescent="0.35">
      <c r="F777" s="15">
        <f t="shared" si="122"/>
        <v>12.532498630136987</v>
      </c>
      <c r="G777" s="15">
        <v>4574.3620000000001</v>
      </c>
      <c r="H777" s="15">
        <v>0.97670000000000001</v>
      </c>
      <c r="I777" s="15">
        <v>3.0627054035432777</v>
      </c>
      <c r="J777" s="15">
        <f t="shared" si="121"/>
        <v>0.34246568625731488</v>
      </c>
      <c r="K777" s="15">
        <v>73.346000000000004</v>
      </c>
      <c r="L777" s="15">
        <v>72.319000000000003</v>
      </c>
      <c r="M777" s="15">
        <v>72.924999999999997</v>
      </c>
      <c r="N777" s="15">
        <v>68.966999999999999</v>
      </c>
      <c r="O777" s="15">
        <v>69.143000000000001</v>
      </c>
      <c r="P777" s="15">
        <v>70.936000000000007</v>
      </c>
      <c r="Q777" s="15">
        <v>69.248999999999995</v>
      </c>
      <c r="R777" s="15">
        <v>70.122</v>
      </c>
      <c r="S777" s="15">
        <f t="shared" si="123"/>
        <v>5.1219999999999999</v>
      </c>
      <c r="T777" s="15">
        <v>79.5</v>
      </c>
      <c r="U777" s="15">
        <v>79.5</v>
      </c>
      <c r="V777" s="15">
        <v>79.5</v>
      </c>
      <c r="W777" s="15">
        <v>79.5</v>
      </c>
      <c r="X777" s="15">
        <v>79.5</v>
      </c>
      <c r="Y777" s="15">
        <v>79.5</v>
      </c>
      <c r="Z777" s="15">
        <v>79.5</v>
      </c>
      <c r="AA777" s="15">
        <v>79.5</v>
      </c>
      <c r="AB777" s="15">
        <v>14.846</v>
      </c>
      <c r="AC777" s="18">
        <f t="shared" si="124"/>
        <v>1.7182870370370372E-4</v>
      </c>
      <c r="AD777" s="18">
        <f t="shared" si="125"/>
        <v>89.075999999999993</v>
      </c>
      <c r="AE777" s="18">
        <f t="shared" si="117"/>
        <v>3816</v>
      </c>
      <c r="AF777" s="18">
        <f t="shared" si="126"/>
        <v>295890.35292632005</v>
      </c>
      <c r="AG777" s="18">
        <f t="shared" si="126"/>
        <v>2899288.7615162954</v>
      </c>
    </row>
    <row r="778" spans="6:33" x14ac:dyDescent="0.35">
      <c r="F778" s="15">
        <f t="shared" si="122"/>
        <v>12.548936986301371</v>
      </c>
      <c r="G778" s="15">
        <v>4580.3620000000001</v>
      </c>
      <c r="H778" s="15">
        <v>0.97670000000000001</v>
      </c>
      <c r="I778" s="15">
        <v>3.0667226265836187</v>
      </c>
      <c r="J778" s="15">
        <f t="shared" si="121"/>
        <v>0.3425686584795371</v>
      </c>
      <c r="K778" s="15">
        <v>73.34</v>
      </c>
      <c r="L778" s="15">
        <v>72.314999999999998</v>
      </c>
      <c r="M778" s="15">
        <v>72.92</v>
      </c>
      <c r="N778" s="15">
        <v>68.963999999999999</v>
      </c>
      <c r="O778" s="15">
        <v>69.14</v>
      </c>
      <c r="P778" s="15">
        <v>70.932000000000002</v>
      </c>
      <c r="Q778" s="15">
        <v>69.247</v>
      </c>
      <c r="R778" s="15">
        <v>70.119</v>
      </c>
      <c r="S778" s="15">
        <f t="shared" si="123"/>
        <v>5.1189999999999998</v>
      </c>
      <c r="T778" s="15">
        <v>79.5</v>
      </c>
      <c r="U778" s="15">
        <v>79.5</v>
      </c>
      <c r="V778" s="15">
        <v>79.5</v>
      </c>
      <c r="W778" s="15">
        <v>79.5</v>
      </c>
      <c r="X778" s="15">
        <v>79.5</v>
      </c>
      <c r="Y778" s="15">
        <v>79.5</v>
      </c>
      <c r="Z778" s="15">
        <v>79.5</v>
      </c>
      <c r="AA778" s="15">
        <v>79.5</v>
      </c>
      <c r="AB778" s="15">
        <v>14.827999999999999</v>
      </c>
      <c r="AC778" s="18">
        <f t="shared" si="124"/>
        <v>1.7162037037037037E-4</v>
      </c>
      <c r="AD778" s="18">
        <f t="shared" si="125"/>
        <v>88.968000000000004</v>
      </c>
      <c r="AE778" s="18">
        <f t="shared" si="117"/>
        <v>3816</v>
      </c>
      <c r="AF778" s="18">
        <f t="shared" si="126"/>
        <v>295979.32092632004</v>
      </c>
      <c r="AG778" s="18">
        <f t="shared" si="126"/>
        <v>2903104.7615162954</v>
      </c>
    </row>
    <row r="779" spans="6:33" x14ac:dyDescent="0.35">
      <c r="F779" s="15">
        <f t="shared" si="122"/>
        <v>12.565375342465753</v>
      </c>
      <c r="G779" s="15">
        <v>4586.3620000000001</v>
      </c>
      <c r="H779" s="15">
        <v>0.97670000000000001</v>
      </c>
      <c r="I779" s="15">
        <v>3.0707398496239593</v>
      </c>
      <c r="J779" s="15">
        <f t="shared" si="121"/>
        <v>0.34267149875731484</v>
      </c>
      <c r="K779" s="15">
        <v>73.334000000000003</v>
      </c>
      <c r="L779" s="15">
        <v>72.31</v>
      </c>
      <c r="M779" s="15">
        <v>72.914000000000001</v>
      </c>
      <c r="N779" s="15">
        <v>68.960999999999999</v>
      </c>
      <c r="O779" s="15">
        <v>69.137</v>
      </c>
      <c r="P779" s="15">
        <v>70.927000000000007</v>
      </c>
      <c r="Q779" s="15">
        <v>69.244</v>
      </c>
      <c r="R779" s="15">
        <v>70.114999999999995</v>
      </c>
      <c r="S779" s="15">
        <f t="shared" si="123"/>
        <v>5.1149999999999949</v>
      </c>
      <c r="T779" s="15">
        <v>79.5</v>
      </c>
      <c r="U779" s="15">
        <v>79.5</v>
      </c>
      <c r="V779" s="15">
        <v>79.5</v>
      </c>
      <c r="W779" s="15">
        <v>79.5</v>
      </c>
      <c r="X779" s="15">
        <v>79.5</v>
      </c>
      <c r="Y779" s="15">
        <v>79.5</v>
      </c>
      <c r="Z779" s="15">
        <v>79.5</v>
      </c>
      <c r="AA779" s="15">
        <v>79.5</v>
      </c>
      <c r="AB779" s="15">
        <v>14.808999999999999</v>
      </c>
      <c r="AC779" s="18">
        <f t="shared" si="124"/>
        <v>1.7140046296296296E-4</v>
      </c>
      <c r="AD779" s="18">
        <f t="shared" si="125"/>
        <v>88.853999999999999</v>
      </c>
      <c r="AE779" s="18">
        <f t="shared" si="117"/>
        <v>3816</v>
      </c>
      <c r="AF779" s="18">
        <f t="shared" si="126"/>
        <v>296068.17492632003</v>
      </c>
      <c r="AG779" s="18">
        <f t="shared" si="126"/>
        <v>2906920.7615162954</v>
      </c>
    </row>
    <row r="780" spans="6:33" x14ac:dyDescent="0.35">
      <c r="F780" s="15">
        <f t="shared" si="122"/>
        <v>12.581813698630137</v>
      </c>
      <c r="G780" s="15">
        <v>4592.3620000000001</v>
      </c>
      <c r="H780" s="15">
        <v>0.97670000000000001</v>
      </c>
      <c r="I780" s="15">
        <v>3.0747570726643003</v>
      </c>
      <c r="J780" s="15">
        <f t="shared" si="121"/>
        <v>0.34277420709064815</v>
      </c>
      <c r="K780" s="15">
        <v>73.328999999999994</v>
      </c>
      <c r="L780" s="15">
        <v>72.305999999999997</v>
      </c>
      <c r="M780" s="15">
        <v>72.909000000000006</v>
      </c>
      <c r="N780" s="15">
        <v>68.957999999999998</v>
      </c>
      <c r="O780" s="15">
        <v>69.134</v>
      </c>
      <c r="P780" s="15">
        <v>70.923000000000002</v>
      </c>
      <c r="Q780" s="15">
        <v>69.241</v>
      </c>
      <c r="R780" s="15">
        <v>70.111999999999995</v>
      </c>
      <c r="S780" s="15">
        <f t="shared" si="123"/>
        <v>5.1119999999999948</v>
      </c>
      <c r="T780" s="15">
        <v>79.5</v>
      </c>
      <c r="U780" s="15">
        <v>79.5</v>
      </c>
      <c r="V780" s="15">
        <v>79.5</v>
      </c>
      <c r="W780" s="15">
        <v>79.5</v>
      </c>
      <c r="X780" s="15">
        <v>79.5</v>
      </c>
      <c r="Y780" s="15">
        <v>79.5</v>
      </c>
      <c r="Z780" s="15">
        <v>79.5</v>
      </c>
      <c r="AA780" s="15">
        <v>79.5</v>
      </c>
      <c r="AB780" s="15">
        <v>14.79</v>
      </c>
      <c r="AC780" s="18">
        <f t="shared" si="124"/>
        <v>1.7118055555555555E-4</v>
      </c>
      <c r="AD780" s="18">
        <f t="shared" si="125"/>
        <v>88.740000000000009</v>
      </c>
      <c r="AE780" s="18">
        <f t="shared" si="117"/>
        <v>3816</v>
      </c>
      <c r="AF780" s="18">
        <f t="shared" si="126"/>
        <v>296156.91492632002</v>
      </c>
      <c r="AG780" s="18">
        <f t="shared" si="126"/>
        <v>2910736.7615162954</v>
      </c>
    </row>
    <row r="781" spans="6:33" x14ac:dyDescent="0.35">
      <c r="F781" s="15">
        <f t="shared" si="122"/>
        <v>12.598252054794521</v>
      </c>
      <c r="G781" s="15">
        <v>4598.3620000000001</v>
      </c>
      <c r="H781" s="15">
        <v>0.9768</v>
      </c>
      <c r="I781" s="15">
        <v>3.0787742957046413</v>
      </c>
      <c r="J781" s="15">
        <f t="shared" si="121"/>
        <v>0.3428767904239815</v>
      </c>
      <c r="K781" s="15">
        <v>73.322999999999993</v>
      </c>
      <c r="L781" s="15">
        <v>72.301000000000002</v>
      </c>
      <c r="M781" s="15">
        <v>72.903000000000006</v>
      </c>
      <c r="N781" s="15">
        <v>68.954999999999998</v>
      </c>
      <c r="O781" s="15">
        <v>69.131</v>
      </c>
      <c r="P781" s="15">
        <v>70.918999999999997</v>
      </c>
      <c r="Q781" s="15">
        <v>69.239000000000004</v>
      </c>
      <c r="R781" s="15">
        <v>70.108000000000004</v>
      </c>
      <c r="S781" s="15">
        <f t="shared" si="123"/>
        <v>5.1080000000000041</v>
      </c>
      <c r="T781" s="15">
        <v>79.5</v>
      </c>
      <c r="U781" s="15">
        <v>79.5</v>
      </c>
      <c r="V781" s="15">
        <v>79.5</v>
      </c>
      <c r="W781" s="15">
        <v>79.5</v>
      </c>
      <c r="X781" s="15">
        <v>79.5</v>
      </c>
      <c r="Y781" s="15">
        <v>79.5</v>
      </c>
      <c r="Z781" s="15">
        <v>79.5</v>
      </c>
      <c r="AA781" s="15">
        <v>79.5</v>
      </c>
      <c r="AB781" s="15">
        <v>14.772</v>
      </c>
      <c r="AC781" s="18">
        <f t="shared" si="124"/>
        <v>1.7097222222222223E-4</v>
      </c>
      <c r="AD781" s="18">
        <f t="shared" si="125"/>
        <v>88.632000000000005</v>
      </c>
      <c r="AE781" s="18">
        <f t="shared" si="117"/>
        <v>3816</v>
      </c>
      <c r="AF781" s="18">
        <f t="shared" si="126"/>
        <v>296245.54692632001</v>
      </c>
      <c r="AG781" s="18">
        <f t="shared" si="126"/>
        <v>2914552.7615162954</v>
      </c>
    </row>
    <row r="782" spans="6:33" x14ac:dyDescent="0.35">
      <c r="F782" s="15">
        <f t="shared" si="122"/>
        <v>12.614690410958904</v>
      </c>
      <c r="G782" s="15">
        <v>4604.3620000000001</v>
      </c>
      <c r="H782" s="15">
        <v>0.9768</v>
      </c>
      <c r="I782" s="15">
        <v>3.0827915187449819</v>
      </c>
      <c r="J782" s="15">
        <f t="shared" si="121"/>
        <v>0.34297924181287037</v>
      </c>
      <c r="K782" s="15">
        <v>73.316999999999993</v>
      </c>
      <c r="L782" s="15">
        <v>72.296000000000006</v>
      </c>
      <c r="M782" s="15">
        <v>72.897999999999996</v>
      </c>
      <c r="N782" s="15">
        <v>68.950999999999993</v>
      </c>
      <c r="O782" s="15">
        <v>69.128</v>
      </c>
      <c r="P782" s="15">
        <v>70.915000000000006</v>
      </c>
      <c r="Q782" s="15">
        <v>69.236000000000004</v>
      </c>
      <c r="R782" s="15">
        <v>70.105000000000004</v>
      </c>
      <c r="S782" s="15">
        <f t="shared" si="123"/>
        <v>5.105000000000004</v>
      </c>
      <c r="T782" s="15">
        <v>79.5</v>
      </c>
      <c r="U782" s="15">
        <v>79.5</v>
      </c>
      <c r="V782" s="15">
        <v>79.5</v>
      </c>
      <c r="W782" s="15">
        <v>79.5</v>
      </c>
      <c r="X782" s="15">
        <v>79.5</v>
      </c>
      <c r="Y782" s="15">
        <v>79.5</v>
      </c>
      <c r="Z782" s="15">
        <v>79.5</v>
      </c>
      <c r="AA782" s="15">
        <v>79.5</v>
      </c>
      <c r="AB782" s="15">
        <v>14.753</v>
      </c>
      <c r="AC782" s="18">
        <f t="shared" si="124"/>
        <v>1.7075231481481482E-4</v>
      </c>
      <c r="AD782" s="18">
        <f t="shared" si="125"/>
        <v>88.518000000000015</v>
      </c>
      <c r="AE782" s="18">
        <f t="shared" si="117"/>
        <v>3816</v>
      </c>
      <c r="AF782" s="18">
        <f t="shared" si="126"/>
        <v>296334.06492631999</v>
      </c>
      <c r="AG782" s="18">
        <f t="shared" si="126"/>
        <v>2918368.7615162954</v>
      </c>
    </row>
    <row r="783" spans="6:33" x14ac:dyDescent="0.35">
      <c r="F783" s="15">
        <f t="shared" si="122"/>
        <v>12.631128767123288</v>
      </c>
      <c r="G783" s="15">
        <v>4610.3620000000001</v>
      </c>
      <c r="H783" s="15">
        <v>0.9768</v>
      </c>
      <c r="I783" s="15">
        <v>3.0868087417853229</v>
      </c>
      <c r="J783" s="15">
        <f t="shared" si="121"/>
        <v>0.34308156820175922</v>
      </c>
      <c r="K783" s="15">
        <v>73.311000000000007</v>
      </c>
      <c r="L783" s="15">
        <v>72.292000000000002</v>
      </c>
      <c r="M783" s="15">
        <v>72.891999999999996</v>
      </c>
      <c r="N783" s="15">
        <v>68.947999999999993</v>
      </c>
      <c r="O783" s="15">
        <v>69.126000000000005</v>
      </c>
      <c r="P783" s="15">
        <v>70.911000000000001</v>
      </c>
      <c r="Q783" s="15">
        <v>69.233000000000004</v>
      </c>
      <c r="R783" s="15">
        <v>70.102000000000004</v>
      </c>
      <c r="S783" s="15">
        <f t="shared" si="123"/>
        <v>5.1020000000000039</v>
      </c>
      <c r="T783" s="15">
        <v>79.5</v>
      </c>
      <c r="U783" s="15">
        <v>79.5</v>
      </c>
      <c r="V783" s="15">
        <v>79.5</v>
      </c>
      <c r="W783" s="15">
        <v>79.5</v>
      </c>
      <c r="X783" s="15">
        <v>79.5</v>
      </c>
      <c r="Y783" s="15">
        <v>79.5</v>
      </c>
      <c r="Z783" s="15">
        <v>79.5</v>
      </c>
      <c r="AA783" s="15">
        <v>79.5</v>
      </c>
      <c r="AB783" s="15">
        <v>14.734999999999999</v>
      </c>
      <c r="AC783" s="18">
        <f t="shared" si="124"/>
        <v>1.7054398148148148E-4</v>
      </c>
      <c r="AD783" s="18">
        <f t="shared" si="125"/>
        <v>88.41</v>
      </c>
      <c r="AE783" s="18">
        <f t="shared" si="117"/>
        <v>3816</v>
      </c>
      <c r="AF783" s="18">
        <f t="shared" si="126"/>
        <v>296422.47492631996</v>
      </c>
      <c r="AG783" s="18">
        <f t="shared" si="126"/>
        <v>2922184.7615162954</v>
      </c>
    </row>
    <row r="784" spans="6:33" x14ac:dyDescent="0.35">
      <c r="F784" s="15">
        <f t="shared" si="122"/>
        <v>12.647567123287672</v>
      </c>
      <c r="G784" s="15">
        <v>4616.3620000000001</v>
      </c>
      <c r="H784" s="15">
        <v>0.97689999999999999</v>
      </c>
      <c r="I784" s="15">
        <v>3.090825964825664</v>
      </c>
      <c r="J784" s="15">
        <f t="shared" si="121"/>
        <v>0.34318376264620365</v>
      </c>
      <c r="K784" s="15">
        <v>73.305000000000007</v>
      </c>
      <c r="L784" s="15">
        <v>72.287000000000006</v>
      </c>
      <c r="M784" s="15">
        <v>72.887</v>
      </c>
      <c r="N784" s="15">
        <v>68.944999999999993</v>
      </c>
      <c r="O784" s="15">
        <v>69.123000000000005</v>
      </c>
      <c r="P784" s="15">
        <v>70.906999999999996</v>
      </c>
      <c r="Q784" s="15">
        <v>69.230999999999995</v>
      </c>
      <c r="R784" s="15">
        <v>70.097999999999999</v>
      </c>
      <c r="S784" s="15">
        <f t="shared" si="123"/>
        <v>5.097999999999999</v>
      </c>
      <c r="T784" s="15">
        <v>79.5</v>
      </c>
      <c r="U784" s="15">
        <v>79.5</v>
      </c>
      <c r="V784" s="15">
        <v>79.5</v>
      </c>
      <c r="W784" s="15">
        <v>79.5</v>
      </c>
      <c r="X784" s="15">
        <v>79.5</v>
      </c>
      <c r="Y784" s="15">
        <v>79.5</v>
      </c>
      <c r="Z784" s="15">
        <v>79.5</v>
      </c>
      <c r="AA784" s="15">
        <v>79.5</v>
      </c>
      <c r="AB784" s="15">
        <v>14.715999999999999</v>
      </c>
      <c r="AC784" s="18">
        <f t="shared" si="124"/>
        <v>1.7032407407407407E-4</v>
      </c>
      <c r="AD784" s="18">
        <f t="shared" si="125"/>
        <v>88.296000000000006</v>
      </c>
      <c r="AE784" s="18">
        <f t="shared" si="117"/>
        <v>3816</v>
      </c>
      <c r="AF784" s="18">
        <f t="shared" si="126"/>
        <v>296510.77092631994</v>
      </c>
      <c r="AG784" s="18">
        <f t="shared" si="126"/>
        <v>2926000.7615162954</v>
      </c>
    </row>
    <row r="785" spans="6:33" x14ac:dyDescent="0.35">
      <c r="F785" s="15">
        <f t="shared" si="122"/>
        <v>12.664005479452054</v>
      </c>
      <c r="G785" s="15">
        <v>4622.3620000000001</v>
      </c>
      <c r="H785" s="15">
        <v>0.97689999999999999</v>
      </c>
      <c r="I785" s="15">
        <v>3.0948431878660045</v>
      </c>
      <c r="J785" s="15">
        <f t="shared" si="121"/>
        <v>0.34328583209064811</v>
      </c>
      <c r="K785" s="15">
        <v>73.3</v>
      </c>
      <c r="L785" s="15">
        <v>72.283000000000001</v>
      </c>
      <c r="M785" s="15">
        <v>72.881</v>
      </c>
      <c r="N785" s="15">
        <v>68.941999999999993</v>
      </c>
      <c r="O785" s="15">
        <v>69.12</v>
      </c>
      <c r="P785" s="15">
        <v>70.903000000000006</v>
      </c>
      <c r="Q785" s="15">
        <v>69.227999999999994</v>
      </c>
      <c r="R785" s="15">
        <v>70.094999999999999</v>
      </c>
      <c r="S785" s="15">
        <f t="shared" si="123"/>
        <v>5.0949999999999989</v>
      </c>
      <c r="T785" s="15">
        <v>79.5</v>
      </c>
      <c r="U785" s="15">
        <v>79.5</v>
      </c>
      <c r="V785" s="15">
        <v>79.5</v>
      </c>
      <c r="W785" s="15">
        <v>79.5</v>
      </c>
      <c r="X785" s="15">
        <v>79.5</v>
      </c>
      <c r="Y785" s="15">
        <v>79.5</v>
      </c>
      <c r="Z785" s="15">
        <v>79.5</v>
      </c>
      <c r="AA785" s="15">
        <v>79.5</v>
      </c>
      <c r="AB785" s="15">
        <v>14.698</v>
      </c>
      <c r="AC785" s="18">
        <f t="shared" si="124"/>
        <v>1.7011574074074075E-4</v>
      </c>
      <c r="AD785" s="18">
        <f t="shared" si="125"/>
        <v>88.188000000000002</v>
      </c>
      <c r="AE785" s="18">
        <f t="shared" si="117"/>
        <v>3816</v>
      </c>
      <c r="AF785" s="18">
        <f t="shared" si="126"/>
        <v>296598.95892631996</v>
      </c>
      <c r="AG785" s="18">
        <f t="shared" si="126"/>
        <v>2929816.7615162954</v>
      </c>
    </row>
    <row r="786" spans="6:33" x14ac:dyDescent="0.35">
      <c r="F786" s="15">
        <f t="shared" si="122"/>
        <v>12.680443835616439</v>
      </c>
      <c r="G786" s="15">
        <v>4628.3620000000001</v>
      </c>
      <c r="H786" s="15">
        <v>0.97689999999999999</v>
      </c>
      <c r="I786" s="15">
        <v>3.0988604109063456</v>
      </c>
      <c r="J786" s="15">
        <f t="shared" si="121"/>
        <v>0.34338776959064815</v>
      </c>
      <c r="K786" s="15">
        <v>73.293999999999997</v>
      </c>
      <c r="L786" s="15">
        <v>72.278000000000006</v>
      </c>
      <c r="M786" s="15">
        <v>72.876000000000005</v>
      </c>
      <c r="N786" s="15">
        <v>68.938999999999993</v>
      </c>
      <c r="O786" s="15">
        <v>69.117000000000004</v>
      </c>
      <c r="P786" s="15">
        <v>70.897999999999996</v>
      </c>
      <c r="Q786" s="15">
        <v>69.224999999999994</v>
      </c>
      <c r="R786" s="15">
        <v>70.091999999999999</v>
      </c>
      <c r="S786" s="15">
        <f t="shared" si="123"/>
        <v>5.0919999999999987</v>
      </c>
      <c r="T786" s="15">
        <v>79.5</v>
      </c>
      <c r="U786" s="15">
        <v>79.5</v>
      </c>
      <c r="V786" s="15">
        <v>79.5</v>
      </c>
      <c r="W786" s="15">
        <v>79.5</v>
      </c>
      <c r="X786" s="15">
        <v>79.5</v>
      </c>
      <c r="Y786" s="15">
        <v>79.5</v>
      </c>
      <c r="Z786" s="15">
        <v>79.5</v>
      </c>
      <c r="AA786" s="15">
        <v>79.5</v>
      </c>
      <c r="AB786" s="15">
        <v>14.679</v>
      </c>
      <c r="AC786" s="18">
        <f t="shared" si="124"/>
        <v>1.6989583333333334E-4</v>
      </c>
      <c r="AD786" s="18">
        <f t="shared" si="125"/>
        <v>88.074000000000012</v>
      </c>
      <c r="AE786" s="18">
        <f t="shared" ref="AE786:AE849" si="127">SUM(T786:AA786)*(G786-G785)</f>
        <v>3816</v>
      </c>
      <c r="AF786" s="18">
        <f t="shared" si="126"/>
        <v>296687.03292631998</v>
      </c>
      <c r="AG786" s="18">
        <f t="shared" si="126"/>
        <v>2933632.7615162954</v>
      </c>
    </row>
    <row r="787" spans="6:33" x14ac:dyDescent="0.35">
      <c r="F787" s="15">
        <f t="shared" si="122"/>
        <v>12.696882191780823</v>
      </c>
      <c r="G787" s="15">
        <v>4634.3620000000001</v>
      </c>
      <c r="H787" s="15">
        <v>0.97689999999999999</v>
      </c>
      <c r="I787" s="15">
        <v>3.1028776339466866</v>
      </c>
      <c r="J787" s="15">
        <f t="shared" si="121"/>
        <v>0.34348958209064817</v>
      </c>
      <c r="K787" s="15">
        <v>73.287999999999997</v>
      </c>
      <c r="L787" s="15">
        <v>72.272999999999996</v>
      </c>
      <c r="M787" s="15">
        <v>72.870999999999995</v>
      </c>
      <c r="N787" s="15">
        <v>68.936000000000007</v>
      </c>
      <c r="O787" s="15">
        <v>69.114000000000004</v>
      </c>
      <c r="P787" s="15">
        <v>70.894000000000005</v>
      </c>
      <c r="Q787" s="15">
        <v>69.222999999999999</v>
      </c>
      <c r="R787" s="15">
        <v>70.087999999999994</v>
      </c>
      <c r="S787" s="15">
        <f t="shared" si="123"/>
        <v>5.0879999999999939</v>
      </c>
      <c r="T787" s="15">
        <v>79.5</v>
      </c>
      <c r="U787" s="15">
        <v>79.5</v>
      </c>
      <c r="V787" s="15">
        <v>79.5</v>
      </c>
      <c r="W787" s="15">
        <v>79.5</v>
      </c>
      <c r="X787" s="15">
        <v>79.5</v>
      </c>
      <c r="Y787" s="15">
        <v>79.5</v>
      </c>
      <c r="Z787" s="15">
        <v>79.5</v>
      </c>
      <c r="AA787" s="15">
        <v>79.5</v>
      </c>
      <c r="AB787" s="15">
        <v>14.661</v>
      </c>
      <c r="AC787" s="18">
        <f t="shared" si="124"/>
        <v>1.696875E-4</v>
      </c>
      <c r="AD787" s="18">
        <f t="shared" si="125"/>
        <v>87.965999999999994</v>
      </c>
      <c r="AE787" s="18">
        <f t="shared" si="127"/>
        <v>3816</v>
      </c>
      <c r="AF787" s="18">
        <f t="shared" si="126"/>
        <v>296774.99892632</v>
      </c>
      <c r="AG787" s="18">
        <f t="shared" si="126"/>
        <v>2937448.7615162954</v>
      </c>
    </row>
    <row r="788" spans="6:33" x14ac:dyDescent="0.35">
      <c r="F788" s="15">
        <f t="shared" si="122"/>
        <v>12.713320547945205</v>
      </c>
      <c r="G788" s="15">
        <v>4640.3620000000001</v>
      </c>
      <c r="H788" s="15">
        <v>0.97699999999999998</v>
      </c>
      <c r="I788" s="15">
        <v>3.1068948569870272</v>
      </c>
      <c r="J788" s="15">
        <f t="shared" si="121"/>
        <v>0.34359126959064817</v>
      </c>
      <c r="K788" s="15">
        <v>73.281999999999996</v>
      </c>
      <c r="L788" s="15">
        <v>72.269000000000005</v>
      </c>
      <c r="M788" s="15">
        <v>72.864999999999995</v>
      </c>
      <c r="N788" s="15">
        <v>68.933000000000007</v>
      </c>
      <c r="O788" s="15">
        <v>69.111000000000004</v>
      </c>
      <c r="P788" s="15">
        <v>70.89</v>
      </c>
      <c r="Q788" s="15">
        <v>69.22</v>
      </c>
      <c r="R788" s="15">
        <v>70.084999999999994</v>
      </c>
      <c r="S788" s="15">
        <f t="shared" si="123"/>
        <v>5.0849999999999937</v>
      </c>
      <c r="T788" s="15">
        <v>79.5</v>
      </c>
      <c r="U788" s="15">
        <v>79.5</v>
      </c>
      <c r="V788" s="15">
        <v>79.5</v>
      </c>
      <c r="W788" s="15">
        <v>79.5</v>
      </c>
      <c r="X788" s="15">
        <v>79.5</v>
      </c>
      <c r="Y788" s="15">
        <v>79.5</v>
      </c>
      <c r="Z788" s="15">
        <v>79.5</v>
      </c>
      <c r="AA788" s="15">
        <v>79.5</v>
      </c>
      <c r="AB788" s="15">
        <v>14.643000000000001</v>
      </c>
      <c r="AC788" s="18">
        <f t="shared" si="124"/>
        <v>1.6947916666666668E-4</v>
      </c>
      <c r="AD788" s="18">
        <f t="shared" si="125"/>
        <v>87.858000000000004</v>
      </c>
      <c r="AE788" s="18">
        <f t="shared" si="127"/>
        <v>3816</v>
      </c>
      <c r="AF788" s="18">
        <f t="shared" si="126"/>
        <v>296862.85692632</v>
      </c>
      <c r="AG788" s="18">
        <f t="shared" si="126"/>
        <v>2941264.7615162954</v>
      </c>
    </row>
    <row r="789" spans="6:33" x14ac:dyDescent="0.35">
      <c r="F789" s="15">
        <f t="shared" si="122"/>
        <v>12.729758904109589</v>
      </c>
      <c r="G789" s="15">
        <v>4646.3620000000001</v>
      </c>
      <c r="H789" s="15">
        <v>0.97699999999999998</v>
      </c>
      <c r="I789" s="15">
        <v>3.1109120800273682</v>
      </c>
      <c r="J789" s="15">
        <f t="shared" si="121"/>
        <v>0.3436928251462037</v>
      </c>
      <c r="K789" s="15">
        <v>73.277000000000001</v>
      </c>
      <c r="L789" s="15">
        <v>72.263999999999996</v>
      </c>
      <c r="M789" s="15">
        <v>72.86</v>
      </c>
      <c r="N789" s="15">
        <v>68.930000000000007</v>
      </c>
      <c r="O789" s="15">
        <v>69.108000000000004</v>
      </c>
      <c r="P789" s="15">
        <v>70.885999999999996</v>
      </c>
      <c r="Q789" s="15">
        <v>69.216999999999999</v>
      </c>
      <c r="R789" s="15">
        <v>70.081999999999994</v>
      </c>
      <c r="S789" s="15">
        <f t="shared" si="123"/>
        <v>5.0819999999999936</v>
      </c>
      <c r="T789" s="15">
        <v>79.5</v>
      </c>
      <c r="U789" s="15">
        <v>79.5</v>
      </c>
      <c r="V789" s="15">
        <v>79.5</v>
      </c>
      <c r="W789" s="15">
        <v>79.5</v>
      </c>
      <c r="X789" s="15">
        <v>79.5</v>
      </c>
      <c r="Y789" s="15">
        <v>79.5</v>
      </c>
      <c r="Z789" s="15">
        <v>79.5</v>
      </c>
      <c r="AA789" s="15">
        <v>79.5</v>
      </c>
      <c r="AB789" s="15">
        <v>14.624000000000001</v>
      </c>
      <c r="AC789" s="18">
        <f t="shared" si="124"/>
        <v>1.6925925925925927E-4</v>
      </c>
      <c r="AD789" s="18">
        <f t="shared" si="125"/>
        <v>87.744</v>
      </c>
      <c r="AE789" s="18">
        <f t="shared" si="127"/>
        <v>3816</v>
      </c>
      <c r="AF789" s="18">
        <f t="shared" si="126"/>
        <v>296950.60092632001</v>
      </c>
      <c r="AG789" s="18">
        <f t="shared" si="126"/>
        <v>2945080.7615162954</v>
      </c>
    </row>
    <row r="790" spans="6:33" x14ac:dyDescent="0.35">
      <c r="F790" s="15">
        <f t="shared" si="122"/>
        <v>12.746197260273973</v>
      </c>
      <c r="G790" s="15">
        <v>4652.3620000000001</v>
      </c>
      <c r="H790" s="15">
        <v>0.97699999999999998</v>
      </c>
      <c r="I790" s="15">
        <v>3.1149293030677092</v>
      </c>
      <c r="J790" s="15">
        <f t="shared" si="121"/>
        <v>0.34379425570175925</v>
      </c>
      <c r="K790" s="15">
        <v>73.271000000000001</v>
      </c>
      <c r="L790" s="15">
        <v>72.260000000000005</v>
      </c>
      <c r="M790" s="15">
        <v>72.853999999999999</v>
      </c>
      <c r="N790" s="15">
        <v>68.927000000000007</v>
      </c>
      <c r="O790" s="15">
        <v>69.105000000000004</v>
      </c>
      <c r="P790" s="15">
        <v>70.882000000000005</v>
      </c>
      <c r="Q790" s="15">
        <v>69.215000000000003</v>
      </c>
      <c r="R790" s="15">
        <v>70.078000000000003</v>
      </c>
      <c r="S790" s="15">
        <f t="shared" si="123"/>
        <v>5.078000000000003</v>
      </c>
      <c r="T790" s="15">
        <v>79.5</v>
      </c>
      <c r="U790" s="15">
        <v>79.5</v>
      </c>
      <c r="V790" s="15">
        <v>79.5</v>
      </c>
      <c r="W790" s="15">
        <v>79.5</v>
      </c>
      <c r="X790" s="15">
        <v>79.5</v>
      </c>
      <c r="Y790" s="15">
        <v>79.5</v>
      </c>
      <c r="Z790" s="15">
        <v>79.5</v>
      </c>
      <c r="AA790" s="15">
        <v>79.5</v>
      </c>
      <c r="AB790" s="15">
        <v>14.606</v>
      </c>
      <c r="AC790" s="18">
        <f t="shared" si="124"/>
        <v>1.6905092592592593E-4</v>
      </c>
      <c r="AD790" s="18">
        <f t="shared" si="125"/>
        <v>87.63600000000001</v>
      </c>
      <c r="AE790" s="18">
        <f t="shared" si="127"/>
        <v>3816</v>
      </c>
      <c r="AF790" s="18">
        <f t="shared" si="126"/>
        <v>297038.23692632001</v>
      </c>
      <c r="AG790" s="18">
        <f t="shared" si="126"/>
        <v>2948896.7615162954</v>
      </c>
    </row>
    <row r="791" spans="6:33" x14ac:dyDescent="0.35">
      <c r="F791" s="15">
        <f t="shared" si="122"/>
        <v>12.762635616438356</v>
      </c>
      <c r="G791" s="15">
        <v>4658.3620000000001</v>
      </c>
      <c r="H791" s="15">
        <v>0.97709999999999997</v>
      </c>
      <c r="I791" s="15">
        <v>3.1189465261080498</v>
      </c>
      <c r="J791" s="15">
        <f t="shared" si="121"/>
        <v>0.3438955612573148</v>
      </c>
      <c r="K791" s="15">
        <v>73.265000000000001</v>
      </c>
      <c r="L791" s="15">
        <v>72.254999999999995</v>
      </c>
      <c r="M791" s="15">
        <v>72.849000000000004</v>
      </c>
      <c r="N791" s="15">
        <v>68.924000000000007</v>
      </c>
      <c r="O791" s="15">
        <v>69.102999999999994</v>
      </c>
      <c r="P791" s="15">
        <v>70.878</v>
      </c>
      <c r="Q791" s="15">
        <v>69.212000000000003</v>
      </c>
      <c r="R791" s="15">
        <v>70.075000000000003</v>
      </c>
      <c r="S791" s="15">
        <f t="shared" si="123"/>
        <v>5.0750000000000028</v>
      </c>
      <c r="T791" s="15">
        <v>79.5</v>
      </c>
      <c r="U791" s="15">
        <v>79.5</v>
      </c>
      <c r="V791" s="15">
        <v>79.5</v>
      </c>
      <c r="W791" s="15">
        <v>79.5</v>
      </c>
      <c r="X791" s="15">
        <v>79.5</v>
      </c>
      <c r="Y791" s="15">
        <v>79.5</v>
      </c>
      <c r="Z791" s="15">
        <v>79.5</v>
      </c>
      <c r="AA791" s="15">
        <v>79.5</v>
      </c>
      <c r="AB791" s="15">
        <v>14.587999999999999</v>
      </c>
      <c r="AC791" s="18">
        <f t="shared" si="124"/>
        <v>1.6884259259259258E-4</v>
      </c>
      <c r="AD791" s="18">
        <f t="shared" si="125"/>
        <v>87.527999999999992</v>
      </c>
      <c r="AE791" s="18">
        <f t="shared" si="127"/>
        <v>3816</v>
      </c>
      <c r="AF791" s="18">
        <f t="shared" si="126"/>
        <v>297125.76492632</v>
      </c>
      <c r="AG791" s="18">
        <f t="shared" si="126"/>
        <v>2952712.7615162954</v>
      </c>
    </row>
    <row r="792" spans="6:33" x14ac:dyDescent="0.35">
      <c r="F792" s="15">
        <f t="shared" si="122"/>
        <v>12.77907397260274</v>
      </c>
      <c r="G792" s="15">
        <v>4664.3620000000001</v>
      </c>
      <c r="H792" s="15">
        <v>0.97709999999999997</v>
      </c>
      <c r="I792" s="15">
        <v>3.1229637491483908</v>
      </c>
      <c r="J792" s="15">
        <f t="shared" si="121"/>
        <v>0.34399674181287038</v>
      </c>
      <c r="K792" s="15">
        <v>73.259</v>
      </c>
      <c r="L792" s="15">
        <v>72.251000000000005</v>
      </c>
      <c r="M792" s="15">
        <v>72.843999999999994</v>
      </c>
      <c r="N792" s="15">
        <v>68.921000000000006</v>
      </c>
      <c r="O792" s="15">
        <v>69.099999999999994</v>
      </c>
      <c r="P792" s="15">
        <v>70.873999999999995</v>
      </c>
      <c r="Q792" s="15">
        <v>69.209000000000003</v>
      </c>
      <c r="R792" s="15">
        <v>70.072000000000003</v>
      </c>
      <c r="S792" s="15">
        <f t="shared" si="123"/>
        <v>5.0720000000000027</v>
      </c>
      <c r="T792" s="15">
        <v>79.5</v>
      </c>
      <c r="U792" s="15">
        <v>79.5</v>
      </c>
      <c r="V792" s="15">
        <v>79.5</v>
      </c>
      <c r="W792" s="15">
        <v>79.5</v>
      </c>
      <c r="X792" s="15">
        <v>79.5</v>
      </c>
      <c r="Y792" s="15">
        <v>79.5</v>
      </c>
      <c r="Z792" s="15">
        <v>79.5</v>
      </c>
      <c r="AA792" s="15">
        <v>79.5</v>
      </c>
      <c r="AB792" s="15">
        <v>14.57</v>
      </c>
      <c r="AC792" s="18">
        <f t="shared" si="124"/>
        <v>1.6863425925925927E-4</v>
      </c>
      <c r="AD792" s="18">
        <f t="shared" si="125"/>
        <v>87.420000000000016</v>
      </c>
      <c r="AE792" s="18">
        <f t="shared" si="127"/>
        <v>3816</v>
      </c>
      <c r="AF792" s="18">
        <f t="shared" ref="AF792:AG807" si="128">+AF791+AD792</f>
        <v>297213.18492631998</v>
      </c>
      <c r="AG792" s="18">
        <f t="shared" si="128"/>
        <v>2956528.7615162954</v>
      </c>
    </row>
    <row r="793" spans="6:33" x14ac:dyDescent="0.35">
      <c r="F793" s="15">
        <f t="shared" si="122"/>
        <v>12.795512328767124</v>
      </c>
      <c r="G793" s="15">
        <v>4670.3620000000001</v>
      </c>
      <c r="H793" s="15">
        <v>0.97709999999999997</v>
      </c>
      <c r="I793" s="15">
        <v>3.1269809721887318</v>
      </c>
      <c r="J793" s="15">
        <f t="shared" si="121"/>
        <v>0.34409779736842588</v>
      </c>
      <c r="K793" s="15">
        <v>73.254000000000005</v>
      </c>
      <c r="L793" s="15">
        <v>72.245999999999995</v>
      </c>
      <c r="M793" s="15">
        <v>72.837999999999994</v>
      </c>
      <c r="N793" s="15">
        <v>68.918000000000006</v>
      </c>
      <c r="O793" s="15">
        <v>69.096999999999994</v>
      </c>
      <c r="P793" s="15">
        <v>70.87</v>
      </c>
      <c r="Q793" s="15">
        <v>69.206999999999994</v>
      </c>
      <c r="R793" s="15">
        <v>70.067999999999998</v>
      </c>
      <c r="S793" s="15">
        <f t="shared" si="123"/>
        <v>5.0679999999999978</v>
      </c>
      <c r="T793" s="15">
        <v>79.5</v>
      </c>
      <c r="U793" s="15">
        <v>79.5</v>
      </c>
      <c r="V793" s="15">
        <v>79.5</v>
      </c>
      <c r="W793" s="15">
        <v>79.5</v>
      </c>
      <c r="X793" s="15">
        <v>79.5</v>
      </c>
      <c r="Y793" s="15">
        <v>79.5</v>
      </c>
      <c r="Z793" s="15">
        <v>79.5</v>
      </c>
      <c r="AA793" s="15">
        <v>79.5</v>
      </c>
      <c r="AB793" s="15">
        <v>14.552</v>
      </c>
      <c r="AC793" s="18">
        <f t="shared" si="124"/>
        <v>1.6842592592592593E-4</v>
      </c>
      <c r="AD793" s="18">
        <f t="shared" si="125"/>
        <v>87.311999999999998</v>
      </c>
      <c r="AE793" s="18">
        <f t="shared" si="127"/>
        <v>3816</v>
      </c>
      <c r="AF793" s="18">
        <f t="shared" si="128"/>
        <v>297300.49692631996</v>
      </c>
      <c r="AG793" s="18">
        <f t="shared" si="128"/>
        <v>2960344.7615162954</v>
      </c>
    </row>
    <row r="794" spans="6:33" x14ac:dyDescent="0.35">
      <c r="F794" s="15">
        <f t="shared" si="122"/>
        <v>12.811950684931507</v>
      </c>
      <c r="G794" s="15">
        <v>4676.3620000000001</v>
      </c>
      <c r="H794" s="15">
        <v>0.97709999999999997</v>
      </c>
      <c r="I794" s="15">
        <v>3.1309981952290724</v>
      </c>
      <c r="J794" s="15">
        <f t="shared" si="121"/>
        <v>0.34419872792398148</v>
      </c>
      <c r="K794" s="15">
        <v>73.248000000000005</v>
      </c>
      <c r="L794" s="15">
        <v>72.242000000000004</v>
      </c>
      <c r="M794" s="15">
        <v>72.832999999999998</v>
      </c>
      <c r="N794" s="15">
        <v>68.915000000000006</v>
      </c>
      <c r="O794" s="15">
        <v>69.093999999999994</v>
      </c>
      <c r="P794" s="15">
        <v>70.866</v>
      </c>
      <c r="Q794" s="15">
        <v>69.203999999999994</v>
      </c>
      <c r="R794" s="15">
        <v>70.064999999999998</v>
      </c>
      <c r="S794" s="15">
        <f t="shared" si="123"/>
        <v>5.0649999999999977</v>
      </c>
      <c r="T794" s="15">
        <v>79.5</v>
      </c>
      <c r="U794" s="15">
        <v>79.5</v>
      </c>
      <c r="V794" s="15">
        <v>79.5</v>
      </c>
      <c r="W794" s="15">
        <v>79.5</v>
      </c>
      <c r="X794" s="15">
        <v>79.5</v>
      </c>
      <c r="Y794" s="15">
        <v>79.5</v>
      </c>
      <c r="Z794" s="15">
        <v>79.5</v>
      </c>
      <c r="AA794" s="15">
        <v>79.5</v>
      </c>
      <c r="AB794" s="15">
        <v>14.534000000000001</v>
      </c>
      <c r="AC794" s="18">
        <f t="shared" si="124"/>
        <v>1.6821759259259261E-4</v>
      </c>
      <c r="AD794" s="18">
        <f t="shared" si="125"/>
        <v>87.204000000000008</v>
      </c>
      <c r="AE794" s="18">
        <f t="shared" si="127"/>
        <v>3816</v>
      </c>
      <c r="AF794" s="18">
        <f t="shared" si="128"/>
        <v>297387.70092631999</v>
      </c>
      <c r="AG794" s="18">
        <f t="shared" si="128"/>
        <v>2964160.7615162954</v>
      </c>
    </row>
    <row r="795" spans="6:33" x14ac:dyDescent="0.35">
      <c r="F795" s="15">
        <f t="shared" si="122"/>
        <v>12.828389041095891</v>
      </c>
      <c r="G795" s="15">
        <v>4682.3620000000001</v>
      </c>
      <c r="H795" s="15">
        <v>0.97719999999999996</v>
      </c>
      <c r="I795" s="15">
        <v>3.1350154182694134</v>
      </c>
      <c r="J795" s="15">
        <f t="shared" si="121"/>
        <v>0.34429953347953707</v>
      </c>
      <c r="K795" s="15">
        <v>73.242000000000004</v>
      </c>
      <c r="L795" s="15">
        <v>72.236999999999995</v>
      </c>
      <c r="M795" s="15">
        <v>72.828000000000003</v>
      </c>
      <c r="N795" s="15">
        <v>68.912000000000006</v>
      </c>
      <c r="O795" s="15">
        <v>69.090999999999994</v>
      </c>
      <c r="P795" s="15">
        <v>70.861999999999995</v>
      </c>
      <c r="Q795" s="15">
        <v>69.200999999999993</v>
      </c>
      <c r="R795" s="15">
        <v>70.061999999999998</v>
      </c>
      <c r="S795" s="15">
        <f t="shared" si="123"/>
        <v>5.0619999999999976</v>
      </c>
      <c r="T795" s="15">
        <v>79.5</v>
      </c>
      <c r="U795" s="15">
        <v>79.5</v>
      </c>
      <c r="V795" s="15">
        <v>79.5</v>
      </c>
      <c r="W795" s="15">
        <v>79.5</v>
      </c>
      <c r="X795" s="15">
        <v>79.5</v>
      </c>
      <c r="Y795" s="15">
        <v>79.5</v>
      </c>
      <c r="Z795" s="15">
        <v>79.5</v>
      </c>
      <c r="AA795" s="15">
        <v>79.5</v>
      </c>
      <c r="AB795" s="15">
        <v>14.516</v>
      </c>
      <c r="AC795" s="18">
        <f t="shared" si="124"/>
        <v>1.6800925925925927E-4</v>
      </c>
      <c r="AD795" s="18">
        <f t="shared" si="125"/>
        <v>87.096000000000004</v>
      </c>
      <c r="AE795" s="18">
        <f t="shared" si="127"/>
        <v>3816</v>
      </c>
      <c r="AF795" s="18">
        <f t="shared" si="128"/>
        <v>297474.79692632001</v>
      </c>
      <c r="AG795" s="18">
        <f t="shared" si="128"/>
        <v>2967976.7615162954</v>
      </c>
    </row>
    <row r="796" spans="6:33" x14ac:dyDescent="0.35">
      <c r="F796" s="15">
        <f t="shared" si="122"/>
        <v>12.844827397260275</v>
      </c>
      <c r="G796" s="15">
        <v>4688.3620000000001</v>
      </c>
      <c r="H796" s="15">
        <v>0.97719999999999996</v>
      </c>
      <c r="I796" s="15">
        <v>3.1390326413097545</v>
      </c>
      <c r="J796" s="15">
        <f t="shared" si="121"/>
        <v>0.34440021403509263</v>
      </c>
      <c r="K796" s="15">
        <v>73.236999999999995</v>
      </c>
      <c r="L796" s="15">
        <v>72.233000000000004</v>
      </c>
      <c r="M796" s="15">
        <v>72.822000000000003</v>
      </c>
      <c r="N796" s="15">
        <v>68.909000000000006</v>
      </c>
      <c r="O796" s="15">
        <v>69.087999999999994</v>
      </c>
      <c r="P796" s="15">
        <v>70.858000000000004</v>
      </c>
      <c r="Q796" s="15">
        <v>69.198999999999998</v>
      </c>
      <c r="R796" s="15">
        <v>70.058000000000007</v>
      </c>
      <c r="S796" s="15">
        <f t="shared" si="123"/>
        <v>5.0580000000000069</v>
      </c>
      <c r="T796" s="15">
        <v>79.5</v>
      </c>
      <c r="U796" s="15">
        <v>79.5</v>
      </c>
      <c r="V796" s="15">
        <v>79.5</v>
      </c>
      <c r="W796" s="15">
        <v>79.5</v>
      </c>
      <c r="X796" s="15">
        <v>79.5</v>
      </c>
      <c r="Y796" s="15">
        <v>79.5</v>
      </c>
      <c r="Z796" s="15">
        <v>79.5</v>
      </c>
      <c r="AA796" s="15">
        <v>79.5</v>
      </c>
      <c r="AB796" s="15">
        <v>14.497999999999999</v>
      </c>
      <c r="AC796" s="18">
        <f t="shared" si="124"/>
        <v>1.6780092592592592E-4</v>
      </c>
      <c r="AD796" s="18">
        <f t="shared" si="125"/>
        <v>86.988</v>
      </c>
      <c r="AE796" s="18">
        <f t="shared" si="127"/>
        <v>3816</v>
      </c>
      <c r="AF796" s="18">
        <f t="shared" si="128"/>
        <v>297561.78492632002</v>
      </c>
      <c r="AG796" s="18">
        <f t="shared" si="128"/>
        <v>2971792.7615162954</v>
      </c>
    </row>
    <row r="797" spans="6:33" x14ac:dyDescent="0.35">
      <c r="F797" s="15">
        <f t="shared" si="122"/>
        <v>12.861265753424657</v>
      </c>
      <c r="G797" s="15">
        <v>4694.3620000000001</v>
      </c>
      <c r="H797" s="15">
        <v>0.97719999999999996</v>
      </c>
      <c r="I797" s="15">
        <v>3.143049864350095</v>
      </c>
      <c r="J797" s="15">
        <f t="shared" si="121"/>
        <v>0.34450076959064818</v>
      </c>
      <c r="K797" s="15">
        <v>73.230999999999995</v>
      </c>
      <c r="L797" s="15">
        <v>72.227999999999994</v>
      </c>
      <c r="M797" s="15">
        <v>72.816999999999993</v>
      </c>
      <c r="N797" s="15">
        <v>68.906000000000006</v>
      </c>
      <c r="O797" s="15">
        <v>69.085999999999999</v>
      </c>
      <c r="P797" s="15">
        <v>70.853999999999999</v>
      </c>
      <c r="Q797" s="15">
        <v>69.195999999999998</v>
      </c>
      <c r="R797" s="15">
        <v>70.055000000000007</v>
      </c>
      <c r="S797" s="15">
        <f t="shared" si="123"/>
        <v>5.0550000000000068</v>
      </c>
      <c r="T797" s="15">
        <v>79.5</v>
      </c>
      <c r="U797" s="15">
        <v>79.5</v>
      </c>
      <c r="V797" s="15">
        <v>79.5</v>
      </c>
      <c r="W797" s="15">
        <v>79.5</v>
      </c>
      <c r="X797" s="15">
        <v>79.5</v>
      </c>
      <c r="Y797" s="15">
        <v>79.5</v>
      </c>
      <c r="Z797" s="15">
        <v>79.5</v>
      </c>
      <c r="AA797" s="15">
        <v>79.5</v>
      </c>
      <c r="AB797" s="15">
        <v>14.48</v>
      </c>
      <c r="AC797" s="18">
        <f t="shared" si="124"/>
        <v>1.6759259259259261E-4</v>
      </c>
      <c r="AD797" s="18">
        <f t="shared" si="125"/>
        <v>86.88</v>
      </c>
      <c r="AE797" s="18">
        <f t="shared" si="127"/>
        <v>3816</v>
      </c>
      <c r="AF797" s="18">
        <f t="shared" si="128"/>
        <v>297648.66492632002</v>
      </c>
      <c r="AG797" s="18">
        <f t="shared" si="128"/>
        <v>2975608.7615162954</v>
      </c>
    </row>
    <row r="798" spans="6:33" x14ac:dyDescent="0.35">
      <c r="F798" s="15">
        <f t="shared" si="122"/>
        <v>12.877704109589041</v>
      </c>
      <c r="G798" s="15">
        <v>4700.3620000000001</v>
      </c>
      <c r="H798" s="15">
        <v>0.97729999999999995</v>
      </c>
      <c r="I798" s="15">
        <v>3.1470670873904361</v>
      </c>
      <c r="J798" s="15">
        <f t="shared" si="121"/>
        <v>0.34460120014620371</v>
      </c>
      <c r="K798" s="15">
        <v>73.225999999999999</v>
      </c>
      <c r="L798" s="15">
        <v>72.224000000000004</v>
      </c>
      <c r="M798" s="15">
        <v>72.811999999999998</v>
      </c>
      <c r="N798" s="15">
        <v>68.903000000000006</v>
      </c>
      <c r="O798" s="15">
        <v>69.082999999999998</v>
      </c>
      <c r="P798" s="15">
        <v>70.849999999999994</v>
      </c>
      <c r="Q798" s="15">
        <v>69.192999999999998</v>
      </c>
      <c r="R798" s="15">
        <v>70.052000000000007</v>
      </c>
      <c r="S798" s="15">
        <f t="shared" si="123"/>
        <v>5.0520000000000067</v>
      </c>
      <c r="T798" s="15">
        <v>79.5</v>
      </c>
      <c r="U798" s="15">
        <v>79.5</v>
      </c>
      <c r="V798" s="15">
        <v>79.5</v>
      </c>
      <c r="W798" s="15">
        <v>79.5</v>
      </c>
      <c r="X798" s="15">
        <v>79.5</v>
      </c>
      <c r="Y798" s="15">
        <v>79.5</v>
      </c>
      <c r="Z798" s="15">
        <v>79.5</v>
      </c>
      <c r="AA798" s="15">
        <v>79.5</v>
      </c>
      <c r="AB798" s="15">
        <v>14.462</v>
      </c>
      <c r="AC798" s="18">
        <f t="shared" si="124"/>
        <v>1.6738425925925927E-4</v>
      </c>
      <c r="AD798" s="18">
        <f t="shared" si="125"/>
        <v>86.772000000000006</v>
      </c>
      <c r="AE798" s="18">
        <f t="shared" si="127"/>
        <v>3816</v>
      </c>
      <c r="AF798" s="18">
        <f t="shared" si="128"/>
        <v>297735.43692632002</v>
      </c>
      <c r="AG798" s="18">
        <f t="shared" si="128"/>
        <v>2979424.7615162954</v>
      </c>
    </row>
    <row r="799" spans="6:33" x14ac:dyDescent="0.35">
      <c r="F799" s="15">
        <f t="shared" si="122"/>
        <v>12.894142465753426</v>
      </c>
      <c r="G799" s="15">
        <v>4706.3620000000001</v>
      </c>
      <c r="H799" s="15">
        <v>0.97729999999999995</v>
      </c>
      <c r="I799" s="15">
        <v>3.1510843104307766</v>
      </c>
      <c r="J799" s="15">
        <f t="shared" si="121"/>
        <v>0.34470151264620369</v>
      </c>
      <c r="K799" s="15">
        <v>73.22</v>
      </c>
      <c r="L799" s="15">
        <v>72.218999999999994</v>
      </c>
      <c r="M799" s="15">
        <v>72.807000000000002</v>
      </c>
      <c r="N799" s="15">
        <v>68.900000000000006</v>
      </c>
      <c r="O799" s="15">
        <v>69.08</v>
      </c>
      <c r="P799" s="15">
        <v>70.846000000000004</v>
      </c>
      <c r="Q799" s="15">
        <v>69.191000000000003</v>
      </c>
      <c r="R799" s="15">
        <v>70.048000000000002</v>
      </c>
      <c r="S799" s="15">
        <f t="shared" si="123"/>
        <v>5.0480000000000018</v>
      </c>
      <c r="T799" s="15">
        <v>79.5</v>
      </c>
      <c r="U799" s="15">
        <v>79.5</v>
      </c>
      <c r="V799" s="15">
        <v>79.5</v>
      </c>
      <c r="W799" s="15">
        <v>79.5</v>
      </c>
      <c r="X799" s="15">
        <v>79.5</v>
      </c>
      <c r="Y799" s="15">
        <v>79.5</v>
      </c>
      <c r="Z799" s="15">
        <v>79.5</v>
      </c>
      <c r="AA799" s="15">
        <v>79.5</v>
      </c>
      <c r="AB799" s="15">
        <v>14.445</v>
      </c>
      <c r="AC799" s="18">
        <f t="shared" si="124"/>
        <v>1.6718749999999999E-4</v>
      </c>
      <c r="AD799" s="18">
        <f t="shared" si="125"/>
        <v>86.669999999999987</v>
      </c>
      <c r="AE799" s="18">
        <f t="shared" si="127"/>
        <v>3816</v>
      </c>
      <c r="AF799" s="18">
        <f t="shared" si="128"/>
        <v>297822.10692632</v>
      </c>
      <c r="AG799" s="18">
        <f t="shared" si="128"/>
        <v>2983240.7615162954</v>
      </c>
    </row>
    <row r="800" spans="6:33" x14ac:dyDescent="0.35">
      <c r="F800" s="15">
        <f t="shared" si="122"/>
        <v>12.910580821917808</v>
      </c>
      <c r="G800" s="15">
        <v>4712.3620000000001</v>
      </c>
      <c r="H800" s="15">
        <v>0.97729999999999995</v>
      </c>
      <c r="I800" s="15">
        <v>3.1551015334711172</v>
      </c>
      <c r="J800" s="15">
        <f t="shared" si="121"/>
        <v>0.3448017001462037</v>
      </c>
      <c r="K800" s="15">
        <v>73.213999999999999</v>
      </c>
      <c r="L800" s="15">
        <v>72.215000000000003</v>
      </c>
      <c r="M800" s="15">
        <v>72.801000000000002</v>
      </c>
      <c r="N800" s="15">
        <v>68.897000000000006</v>
      </c>
      <c r="O800" s="15">
        <v>69.076999999999998</v>
      </c>
      <c r="P800" s="15">
        <v>70.841999999999999</v>
      </c>
      <c r="Q800" s="15">
        <v>69.188000000000002</v>
      </c>
      <c r="R800" s="15">
        <v>70.045000000000002</v>
      </c>
      <c r="S800" s="15">
        <f t="shared" si="123"/>
        <v>5.0450000000000017</v>
      </c>
      <c r="T800" s="15">
        <v>79.5</v>
      </c>
      <c r="U800" s="15">
        <v>79.5</v>
      </c>
      <c r="V800" s="15">
        <v>79.5</v>
      </c>
      <c r="W800" s="15">
        <v>79.5</v>
      </c>
      <c r="X800" s="15">
        <v>79.5</v>
      </c>
      <c r="Y800" s="15">
        <v>79.5</v>
      </c>
      <c r="Z800" s="15">
        <v>79.5</v>
      </c>
      <c r="AA800" s="15">
        <v>79.5</v>
      </c>
      <c r="AB800" s="15">
        <v>14.427</v>
      </c>
      <c r="AC800" s="18">
        <f t="shared" si="124"/>
        <v>1.6697916666666668E-4</v>
      </c>
      <c r="AD800" s="18">
        <f t="shared" si="125"/>
        <v>86.562000000000012</v>
      </c>
      <c r="AE800" s="18">
        <f t="shared" si="127"/>
        <v>3816</v>
      </c>
      <c r="AF800" s="18">
        <f t="shared" si="128"/>
        <v>297908.66892631998</v>
      </c>
      <c r="AG800" s="18">
        <f t="shared" si="128"/>
        <v>2987056.7615162954</v>
      </c>
    </row>
    <row r="801" spans="6:33" x14ac:dyDescent="0.35">
      <c r="F801" s="15">
        <f t="shared" si="122"/>
        <v>12.927019178082192</v>
      </c>
      <c r="G801" s="15">
        <v>4718.3620000000001</v>
      </c>
      <c r="H801" s="15">
        <v>0.97729999999999995</v>
      </c>
      <c r="I801" s="15">
        <v>3.1591187565114582</v>
      </c>
      <c r="J801" s="15">
        <f t="shared" si="121"/>
        <v>0.3449017626462037</v>
      </c>
      <c r="K801" s="15">
        <v>73.209000000000003</v>
      </c>
      <c r="L801" s="15">
        <v>72.210999999999999</v>
      </c>
      <c r="M801" s="15">
        <v>72.796000000000006</v>
      </c>
      <c r="N801" s="15">
        <v>68.894000000000005</v>
      </c>
      <c r="O801" s="15">
        <v>69.073999999999998</v>
      </c>
      <c r="P801" s="15">
        <v>70.837999999999994</v>
      </c>
      <c r="Q801" s="15">
        <v>69.186000000000007</v>
      </c>
      <c r="R801" s="15">
        <v>70.042000000000002</v>
      </c>
      <c r="S801" s="15">
        <f t="shared" si="123"/>
        <v>5.0420000000000016</v>
      </c>
      <c r="T801" s="15">
        <v>79.5</v>
      </c>
      <c r="U801" s="15">
        <v>79.5</v>
      </c>
      <c r="V801" s="15">
        <v>79.5</v>
      </c>
      <c r="W801" s="15">
        <v>79.5</v>
      </c>
      <c r="X801" s="15">
        <v>79.5</v>
      </c>
      <c r="Y801" s="15">
        <v>79.5</v>
      </c>
      <c r="Z801" s="15">
        <v>79.5</v>
      </c>
      <c r="AA801" s="15">
        <v>79.5</v>
      </c>
      <c r="AB801" s="15">
        <v>14.409000000000001</v>
      </c>
      <c r="AC801" s="18">
        <f t="shared" si="124"/>
        <v>1.6677083333333333E-4</v>
      </c>
      <c r="AD801" s="18">
        <f t="shared" si="125"/>
        <v>86.453999999999994</v>
      </c>
      <c r="AE801" s="18">
        <f t="shared" si="127"/>
        <v>3816</v>
      </c>
      <c r="AF801" s="18">
        <f t="shared" si="128"/>
        <v>297995.12292632001</v>
      </c>
      <c r="AG801" s="18">
        <f t="shared" si="128"/>
        <v>2990872.7615162954</v>
      </c>
    </row>
    <row r="802" spans="6:33" x14ac:dyDescent="0.35">
      <c r="F802" s="15">
        <f t="shared" si="122"/>
        <v>12.943457534246576</v>
      </c>
      <c r="G802" s="15">
        <v>4724.3620000000001</v>
      </c>
      <c r="H802" s="15">
        <v>0.97740000000000005</v>
      </c>
      <c r="I802" s="15">
        <v>3.1631359795517993</v>
      </c>
      <c r="J802" s="15">
        <f t="shared" si="121"/>
        <v>0.34500170014620374</v>
      </c>
      <c r="K802" s="15">
        <v>73.203000000000003</v>
      </c>
      <c r="L802" s="15">
        <v>72.206000000000003</v>
      </c>
      <c r="M802" s="15">
        <v>72.790999999999997</v>
      </c>
      <c r="N802" s="15">
        <v>68.891000000000005</v>
      </c>
      <c r="O802" s="15">
        <v>69.070999999999998</v>
      </c>
      <c r="P802" s="15">
        <v>70.834000000000003</v>
      </c>
      <c r="Q802" s="15">
        <v>69.183000000000007</v>
      </c>
      <c r="R802" s="15">
        <v>70.039000000000001</v>
      </c>
      <c r="S802" s="15">
        <f t="shared" si="123"/>
        <v>5.0390000000000015</v>
      </c>
      <c r="T802" s="15">
        <v>79.5</v>
      </c>
      <c r="U802" s="15">
        <v>79.5</v>
      </c>
      <c r="V802" s="15">
        <v>79.5</v>
      </c>
      <c r="W802" s="15">
        <v>79.5</v>
      </c>
      <c r="X802" s="15">
        <v>79.5</v>
      </c>
      <c r="Y802" s="15">
        <v>79.5</v>
      </c>
      <c r="Z802" s="15">
        <v>79.5</v>
      </c>
      <c r="AA802" s="15">
        <v>79.5</v>
      </c>
      <c r="AB802" s="15">
        <v>14.391</v>
      </c>
      <c r="AC802" s="18">
        <f t="shared" si="124"/>
        <v>1.6656249999999999E-4</v>
      </c>
      <c r="AD802" s="18">
        <f t="shared" si="125"/>
        <v>86.345999999999989</v>
      </c>
      <c r="AE802" s="18">
        <f t="shared" si="127"/>
        <v>3816</v>
      </c>
      <c r="AF802" s="18">
        <f t="shared" si="128"/>
        <v>298081.46892632003</v>
      </c>
      <c r="AG802" s="18">
        <f t="shared" si="128"/>
        <v>2994688.7615162954</v>
      </c>
    </row>
    <row r="803" spans="6:33" x14ac:dyDescent="0.35">
      <c r="F803" s="15">
        <f t="shared" si="122"/>
        <v>12.959895890410959</v>
      </c>
      <c r="G803" s="15">
        <v>4730.3620000000001</v>
      </c>
      <c r="H803" s="15">
        <v>0.97740000000000005</v>
      </c>
      <c r="I803" s="15">
        <v>3.1671532025921398</v>
      </c>
      <c r="J803" s="15">
        <f t="shared" si="121"/>
        <v>0.34510151959064816</v>
      </c>
      <c r="K803" s="15">
        <v>73.197000000000003</v>
      </c>
      <c r="L803" s="15">
        <v>72.201999999999998</v>
      </c>
      <c r="M803" s="15">
        <v>72.786000000000001</v>
      </c>
      <c r="N803" s="15">
        <v>68.888000000000005</v>
      </c>
      <c r="O803" s="15">
        <v>69.069000000000003</v>
      </c>
      <c r="P803" s="15">
        <v>70.83</v>
      </c>
      <c r="Q803" s="15">
        <v>69.180999999999997</v>
      </c>
      <c r="R803" s="15">
        <v>70.034999999999997</v>
      </c>
      <c r="S803" s="15">
        <f t="shared" si="123"/>
        <v>5.0349999999999966</v>
      </c>
      <c r="T803" s="15">
        <v>79.5</v>
      </c>
      <c r="U803" s="15">
        <v>79.5</v>
      </c>
      <c r="V803" s="15">
        <v>79.5</v>
      </c>
      <c r="W803" s="15">
        <v>79.5</v>
      </c>
      <c r="X803" s="15">
        <v>79.5</v>
      </c>
      <c r="Y803" s="15">
        <v>79.5</v>
      </c>
      <c r="Z803" s="15">
        <v>79.5</v>
      </c>
      <c r="AA803" s="15">
        <v>79.5</v>
      </c>
      <c r="AB803" s="15">
        <v>14.374000000000001</v>
      </c>
      <c r="AC803" s="18">
        <f t="shared" si="124"/>
        <v>1.6636574074074074E-4</v>
      </c>
      <c r="AD803" s="18">
        <f t="shared" si="125"/>
        <v>86.243999999999986</v>
      </c>
      <c r="AE803" s="18">
        <f t="shared" si="127"/>
        <v>3816</v>
      </c>
      <c r="AF803" s="18">
        <f t="shared" si="128"/>
        <v>298167.71292632003</v>
      </c>
      <c r="AG803" s="18">
        <f t="shared" si="128"/>
        <v>2998504.7615162954</v>
      </c>
    </row>
    <row r="804" spans="6:33" x14ac:dyDescent="0.35">
      <c r="F804" s="15">
        <f t="shared" si="122"/>
        <v>12.976334246575343</v>
      </c>
      <c r="G804" s="15">
        <v>4736.3620000000001</v>
      </c>
      <c r="H804" s="15">
        <v>0.97740000000000005</v>
      </c>
      <c r="I804" s="15">
        <v>3.1711704256324809</v>
      </c>
      <c r="J804" s="15">
        <f t="shared" si="121"/>
        <v>0.34520121403509263</v>
      </c>
      <c r="K804" s="15">
        <v>73.191999999999993</v>
      </c>
      <c r="L804" s="15">
        <v>72.197000000000003</v>
      </c>
      <c r="M804" s="15">
        <v>72.78</v>
      </c>
      <c r="N804" s="15">
        <v>68.885000000000005</v>
      </c>
      <c r="O804" s="15">
        <v>69.066000000000003</v>
      </c>
      <c r="P804" s="15">
        <v>70.825999999999993</v>
      </c>
      <c r="Q804" s="15">
        <v>69.177999999999997</v>
      </c>
      <c r="R804" s="15">
        <v>70.031999999999996</v>
      </c>
      <c r="S804" s="15">
        <f t="shared" si="123"/>
        <v>5.0319999999999965</v>
      </c>
      <c r="T804" s="15">
        <v>79.5</v>
      </c>
      <c r="U804" s="15">
        <v>79.5</v>
      </c>
      <c r="V804" s="15">
        <v>79.5</v>
      </c>
      <c r="W804" s="15">
        <v>79.5</v>
      </c>
      <c r="X804" s="15">
        <v>79.5</v>
      </c>
      <c r="Y804" s="15">
        <v>79.5</v>
      </c>
      <c r="Z804" s="15">
        <v>79.5</v>
      </c>
      <c r="AA804" s="15">
        <v>79.5</v>
      </c>
      <c r="AB804" s="15">
        <v>14.356</v>
      </c>
      <c r="AC804" s="18">
        <f t="shared" si="124"/>
        <v>1.661574074074074E-4</v>
      </c>
      <c r="AD804" s="18">
        <f t="shared" si="125"/>
        <v>86.135999999999996</v>
      </c>
      <c r="AE804" s="18">
        <f t="shared" si="127"/>
        <v>3816</v>
      </c>
      <c r="AF804" s="18">
        <f t="shared" si="128"/>
        <v>298253.84892632003</v>
      </c>
      <c r="AG804" s="18">
        <f t="shared" si="128"/>
        <v>3002320.7615162954</v>
      </c>
    </row>
    <row r="805" spans="6:33" x14ac:dyDescent="0.35">
      <c r="F805" s="15">
        <f t="shared" si="122"/>
        <v>12.992772602739727</v>
      </c>
      <c r="G805" s="15">
        <v>4742.3620000000001</v>
      </c>
      <c r="H805" s="15">
        <v>0.97750000000000004</v>
      </c>
      <c r="I805" s="15">
        <v>3.1751876486728219</v>
      </c>
      <c r="J805" s="15">
        <f t="shared" si="121"/>
        <v>0.34530079042398149</v>
      </c>
      <c r="K805" s="15">
        <v>73.186000000000007</v>
      </c>
      <c r="L805" s="15">
        <v>72.192999999999998</v>
      </c>
      <c r="M805" s="15">
        <v>72.775000000000006</v>
      </c>
      <c r="N805" s="15">
        <v>68.882000000000005</v>
      </c>
      <c r="O805" s="15">
        <v>69.063000000000002</v>
      </c>
      <c r="P805" s="15">
        <v>70.822000000000003</v>
      </c>
      <c r="Q805" s="15">
        <v>69.174999999999997</v>
      </c>
      <c r="R805" s="15">
        <v>70.028999999999996</v>
      </c>
      <c r="S805" s="15">
        <f t="shared" si="123"/>
        <v>5.0289999999999964</v>
      </c>
      <c r="T805" s="15">
        <v>79.5</v>
      </c>
      <c r="U805" s="15">
        <v>79.5</v>
      </c>
      <c r="V805" s="15">
        <v>79.5</v>
      </c>
      <c r="W805" s="15">
        <v>79.5</v>
      </c>
      <c r="X805" s="15">
        <v>79.5</v>
      </c>
      <c r="Y805" s="15">
        <v>79.5</v>
      </c>
      <c r="Z805" s="15">
        <v>79.5</v>
      </c>
      <c r="AA805" s="15">
        <v>79.5</v>
      </c>
      <c r="AB805" s="15">
        <v>14.339</v>
      </c>
      <c r="AC805" s="18">
        <f t="shared" si="124"/>
        <v>1.6596064814814815E-4</v>
      </c>
      <c r="AD805" s="18">
        <f t="shared" si="125"/>
        <v>86.034000000000006</v>
      </c>
      <c r="AE805" s="18">
        <f t="shared" si="127"/>
        <v>3816</v>
      </c>
      <c r="AF805" s="18">
        <f t="shared" si="128"/>
        <v>298339.88292632002</v>
      </c>
      <c r="AG805" s="18">
        <f t="shared" si="128"/>
        <v>3006136.7615162954</v>
      </c>
    </row>
    <row r="806" spans="6:33" x14ac:dyDescent="0.35">
      <c r="F806" s="15">
        <f t="shared" si="122"/>
        <v>13.009210958904109</v>
      </c>
      <c r="G806" s="15">
        <v>4748.3620000000001</v>
      </c>
      <c r="H806" s="15">
        <v>0.97750000000000004</v>
      </c>
      <c r="I806" s="15">
        <v>3.1792048717131625</v>
      </c>
      <c r="J806" s="15">
        <f t="shared" si="121"/>
        <v>0.34540024181287038</v>
      </c>
      <c r="K806" s="15">
        <v>73.180999999999997</v>
      </c>
      <c r="L806" s="15">
        <v>72.188999999999993</v>
      </c>
      <c r="M806" s="15">
        <v>72.77</v>
      </c>
      <c r="N806" s="15">
        <v>68.879000000000005</v>
      </c>
      <c r="O806" s="15">
        <v>69.06</v>
      </c>
      <c r="P806" s="15">
        <v>70.817999999999998</v>
      </c>
      <c r="Q806" s="15">
        <v>69.173000000000002</v>
      </c>
      <c r="R806" s="15">
        <v>70.025999999999996</v>
      </c>
      <c r="S806" s="15">
        <f t="shared" si="123"/>
        <v>5.0259999999999962</v>
      </c>
      <c r="T806" s="15">
        <v>79.5</v>
      </c>
      <c r="U806" s="15">
        <v>79.5</v>
      </c>
      <c r="V806" s="15">
        <v>79.5</v>
      </c>
      <c r="W806" s="15">
        <v>79.5</v>
      </c>
      <c r="X806" s="15">
        <v>79.5</v>
      </c>
      <c r="Y806" s="15">
        <v>79.5</v>
      </c>
      <c r="Z806" s="15">
        <v>79.5</v>
      </c>
      <c r="AA806" s="15">
        <v>79.5</v>
      </c>
      <c r="AB806" s="15">
        <v>14.321</v>
      </c>
      <c r="AC806" s="18">
        <f t="shared" si="124"/>
        <v>1.6575231481481481E-4</v>
      </c>
      <c r="AD806" s="18">
        <f t="shared" si="125"/>
        <v>85.926000000000002</v>
      </c>
      <c r="AE806" s="18">
        <f t="shared" si="127"/>
        <v>3816</v>
      </c>
      <c r="AF806" s="18">
        <f t="shared" si="128"/>
        <v>298425.80892631999</v>
      </c>
      <c r="AG806" s="18">
        <f t="shared" si="128"/>
        <v>3009952.7615162954</v>
      </c>
    </row>
    <row r="807" spans="6:33" x14ac:dyDescent="0.35">
      <c r="F807" s="15">
        <f t="shared" si="122"/>
        <v>13.025649315068494</v>
      </c>
      <c r="G807" s="15">
        <v>4754.3620000000001</v>
      </c>
      <c r="H807" s="15">
        <v>0.97750000000000004</v>
      </c>
      <c r="I807" s="15">
        <v>3.1832220947535035</v>
      </c>
      <c r="J807" s="15">
        <f t="shared" si="121"/>
        <v>0.34549957514620372</v>
      </c>
      <c r="K807" s="15">
        <v>73.174999999999997</v>
      </c>
      <c r="L807" s="15">
        <v>72.183999999999997</v>
      </c>
      <c r="M807" s="15">
        <v>72.765000000000001</v>
      </c>
      <c r="N807" s="15">
        <v>68.876000000000005</v>
      </c>
      <c r="O807" s="15">
        <v>69.058000000000007</v>
      </c>
      <c r="P807" s="15">
        <v>70.813999999999993</v>
      </c>
      <c r="Q807" s="15">
        <v>69.17</v>
      </c>
      <c r="R807" s="15">
        <v>70.022999999999996</v>
      </c>
      <c r="S807" s="15">
        <f t="shared" si="123"/>
        <v>5.0229999999999961</v>
      </c>
      <c r="T807" s="15">
        <v>79.5</v>
      </c>
      <c r="U807" s="15">
        <v>79.5</v>
      </c>
      <c r="V807" s="15">
        <v>79.5</v>
      </c>
      <c r="W807" s="15">
        <v>79.5</v>
      </c>
      <c r="X807" s="15">
        <v>79.5</v>
      </c>
      <c r="Y807" s="15">
        <v>79.5</v>
      </c>
      <c r="Z807" s="15">
        <v>79.5</v>
      </c>
      <c r="AA807" s="15">
        <v>79.5</v>
      </c>
      <c r="AB807" s="15">
        <v>14.304</v>
      </c>
      <c r="AC807" s="18">
        <f t="shared" si="124"/>
        <v>1.6555555555555556E-4</v>
      </c>
      <c r="AD807" s="18">
        <f t="shared" si="125"/>
        <v>85.824000000000012</v>
      </c>
      <c r="AE807" s="18">
        <f t="shared" si="127"/>
        <v>3816</v>
      </c>
      <c r="AF807" s="18">
        <f t="shared" si="128"/>
        <v>298511.63292632002</v>
      </c>
      <c r="AG807" s="18">
        <f t="shared" si="128"/>
        <v>3013768.7615162954</v>
      </c>
    </row>
    <row r="808" spans="6:33" x14ac:dyDescent="0.35">
      <c r="F808" s="15">
        <f t="shared" si="122"/>
        <v>13.042087671232878</v>
      </c>
      <c r="G808" s="15">
        <v>4760.3620000000001</v>
      </c>
      <c r="H808" s="15">
        <v>0.97750000000000004</v>
      </c>
      <c r="I808" s="15">
        <v>3.1872393177938445</v>
      </c>
      <c r="J808" s="15">
        <f t="shared" si="121"/>
        <v>0.3455987834795371</v>
      </c>
      <c r="K808" s="15">
        <v>73.17</v>
      </c>
      <c r="L808" s="15">
        <v>72.180000000000007</v>
      </c>
      <c r="M808" s="15">
        <v>72.760000000000005</v>
      </c>
      <c r="N808" s="15">
        <v>68.873999999999995</v>
      </c>
      <c r="O808" s="15">
        <v>69.055000000000007</v>
      </c>
      <c r="P808" s="15">
        <v>70.81</v>
      </c>
      <c r="Q808" s="15">
        <v>69.168000000000006</v>
      </c>
      <c r="R808" s="15">
        <v>70.019000000000005</v>
      </c>
      <c r="S808" s="15">
        <f t="shared" si="123"/>
        <v>5.0190000000000055</v>
      </c>
      <c r="T808" s="15">
        <v>79.5</v>
      </c>
      <c r="U808" s="15">
        <v>79.5</v>
      </c>
      <c r="V808" s="15">
        <v>79.5</v>
      </c>
      <c r="W808" s="15">
        <v>79.5</v>
      </c>
      <c r="X808" s="15">
        <v>79.5</v>
      </c>
      <c r="Y808" s="15">
        <v>79.5</v>
      </c>
      <c r="Z808" s="15">
        <v>79.5</v>
      </c>
      <c r="AA808" s="15">
        <v>79.5</v>
      </c>
      <c r="AB808" s="15">
        <v>14.286</v>
      </c>
      <c r="AC808" s="18">
        <f t="shared" si="124"/>
        <v>1.6534722222222222E-4</v>
      </c>
      <c r="AD808" s="18">
        <f t="shared" si="125"/>
        <v>85.715999999999994</v>
      </c>
      <c r="AE808" s="18">
        <f t="shared" si="127"/>
        <v>3816</v>
      </c>
      <c r="AF808" s="18">
        <f t="shared" ref="AF808:AG823" si="129">+AF807+AD808</f>
        <v>298597.34892632003</v>
      </c>
      <c r="AG808" s="18">
        <f t="shared" si="129"/>
        <v>3017584.7615162954</v>
      </c>
    </row>
    <row r="809" spans="6:33" x14ac:dyDescent="0.35">
      <c r="F809" s="15">
        <f t="shared" si="122"/>
        <v>13.05852602739726</v>
      </c>
      <c r="G809" s="15">
        <v>4766.3620000000001</v>
      </c>
      <c r="H809" s="15">
        <v>0.97760000000000002</v>
      </c>
      <c r="I809" s="15">
        <v>3.1912565408341851</v>
      </c>
      <c r="J809" s="15">
        <f t="shared" si="121"/>
        <v>0.34569787375731487</v>
      </c>
      <c r="K809" s="15">
        <v>73.164000000000001</v>
      </c>
      <c r="L809" s="15">
        <v>72.176000000000002</v>
      </c>
      <c r="M809" s="15">
        <v>72.754999999999995</v>
      </c>
      <c r="N809" s="15">
        <v>68.870999999999995</v>
      </c>
      <c r="O809" s="15">
        <v>69.052000000000007</v>
      </c>
      <c r="P809" s="15">
        <v>70.805999999999997</v>
      </c>
      <c r="Q809" s="15">
        <v>69.165000000000006</v>
      </c>
      <c r="R809" s="15">
        <v>70.016000000000005</v>
      </c>
      <c r="S809" s="15">
        <f t="shared" si="123"/>
        <v>5.0160000000000053</v>
      </c>
      <c r="T809" s="15">
        <v>79.5</v>
      </c>
      <c r="U809" s="15">
        <v>79.5</v>
      </c>
      <c r="V809" s="15">
        <v>79.5</v>
      </c>
      <c r="W809" s="15">
        <v>79.5</v>
      </c>
      <c r="X809" s="15">
        <v>79.5</v>
      </c>
      <c r="Y809" s="15">
        <v>79.5</v>
      </c>
      <c r="Z809" s="15">
        <v>79.5</v>
      </c>
      <c r="AA809" s="15">
        <v>79.5</v>
      </c>
      <c r="AB809" s="15">
        <v>14.269</v>
      </c>
      <c r="AC809" s="18">
        <f t="shared" si="124"/>
        <v>1.6515046296296297E-4</v>
      </c>
      <c r="AD809" s="18">
        <f t="shared" si="125"/>
        <v>85.614000000000004</v>
      </c>
      <c r="AE809" s="18">
        <f t="shared" si="127"/>
        <v>3816</v>
      </c>
      <c r="AF809" s="18">
        <f t="shared" si="129"/>
        <v>298682.96292632003</v>
      </c>
      <c r="AG809" s="18">
        <f t="shared" si="129"/>
        <v>3021400.7615162954</v>
      </c>
    </row>
    <row r="810" spans="6:33" x14ac:dyDescent="0.35">
      <c r="F810" s="15">
        <f t="shared" si="122"/>
        <v>13.074964383561644</v>
      </c>
      <c r="G810" s="15">
        <v>4772.3620000000001</v>
      </c>
      <c r="H810" s="15">
        <v>0.97760000000000002</v>
      </c>
      <c r="I810" s="15">
        <v>3.1952737638745261</v>
      </c>
      <c r="J810" s="15">
        <f t="shared" si="121"/>
        <v>0.34579684597953708</v>
      </c>
      <c r="K810" s="15">
        <v>73.159000000000006</v>
      </c>
      <c r="L810" s="15">
        <v>72.171000000000006</v>
      </c>
      <c r="M810" s="15">
        <v>72.748999999999995</v>
      </c>
      <c r="N810" s="15">
        <v>68.867999999999995</v>
      </c>
      <c r="O810" s="15">
        <v>69.049000000000007</v>
      </c>
      <c r="P810" s="15">
        <v>70.802000000000007</v>
      </c>
      <c r="Q810" s="15">
        <v>69.162999999999997</v>
      </c>
      <c r="R810" s="15">
        <v>70.013000000000005</v>
      </c>
      <c r="S810" s="15">
        <f t="shared" si="123"/>
        <v>5.0130000000000052</v>
      </c>
      <c r="T810" s="15">
        <v>79.5</v>
      </c>
      <c r="U810" s="15">
        <v>79.5</v>
      </c>
      <c r="V810" s="15">
        <v>79.5</v>
      </c>
      <c r="W810" s="15">
        <v>79.5</v>
      </c>
      <c r="X810" s="15">
        <v>79.5</v>
      </c>
      <c r="Y810" s="15">
        <v>79.5</v>
      </c>
      <c r="Z810" s="15">
        <v>79.5</v>
      </c>
      <c r="AA810" s="15">
        <v>79.5</v>
      </c>
      <c r="AB810" s="15">
        <v>14.252000000000001</v>
      </c>
      <c r="AC810" s="18">
        <f t="shared" si="124"/>
        <v>1.6495370370370372E-4</v>
      </c>
      <c r="AD810" s="18">
        <f t="shared" si="125"/>
        <v>85.512000000000015</v>
      </c>
      <c r="AE810" s="18">
        <f t="shared" si="127"/>
        <v>3816</v>
      </c>
      <c r="AF810" s="18">
        <f t="shared" si="129"/>
        <v>298768.47492632002</v>
      </c>
      <c r="AG810" s="18">
        <f t="shared" si="129"/>
        <v>3025216.7615162954</v>
      </c>
    </row>
    <row r="811" spans="6:33" x14ac:dyDescent="0.35">
      <c r="F811" s="15">
        <f t="shared" si="122"/>
        <v>13.091402739726028</v>
      </c>
      <c r="G811" s="15">
        <v>4778.3620000000001</v>
      </c>
      <c r="H811" s="15">
        <v>0.97760000000000002</v>
      </c>
      <c r="I811" s="15">
        <v>3.1992909869148671</v>
      </c>
      <c r="J811" s="15">
        <f t="shared" si="121"/>
        <v>0.34589569320175928</v>
      </c>
      <c r="K811" s="15">
        <v>73.153000000000006</v>
      </c>
      <c r="L811" s="15">
        <v>72.167000000000002</v>
      </c>
      <c r="M811" s="15">
        <v>72.744</v>
      </c>
      <c r="N811" s="15">
        <v>68.864999999999995</v>
      </c>
      <c r="O811" s="15">
        <v>69.046999999999997</v>
      </c>
      <c r="P811" s="15">
        <v>70.798000000000002</v>
      </c>
      <c r="Q811" s="15">
        <v>69.16</v>
      </c>
      <c r="R811" s="15">
        <v>70.010000000000005</v>
      </c>
      <c r="S811" s="15">
        <f t="shared" si="123"/>
        <v>5.0100000000000051</v>
      </c>
      <c r="T811" s="15">
        <v>79.5</v>
      </c>
      <c r="U811" s="15">
        <v>79.5</v>
      </c>
      <c r="V811" s="15">
        <v>79.5</v>
      </c>
      <c r="W811" s="15">
        <v>79.5</v>
      </c>
      <c r="X811" s="15">
        <v>79.5</v>
      </c>
      <c r="Y811" s="15">
        <v>79.5</v>
      </c>
      <c r="Z811" s="15">
        <v>79.5</v>
      </c>
      <c r="AA811" s="15">
        <v>79.5</v>
      </c>
      <c r="AB811" s="15">
        <v>14.234</v>
      </c>
      <c r="AC811" s="18">
        <f t="shared" si="124"/>
        <v>1.6474537037037038E-4</v>
      </c>
      <c r="AD811" s="18">
        <f t="shared" si="125"/>
        <v>85.403999999999996</v>
      </c>
      <c r="AE811" s="18">
        <f t="shared" si="127"/>
        <v>3816</v>
      </c>
      <c r="AF811" s="18">
        <f t="shared" si="129"/>
        <v>298853.87892632</v>
      </c>
      <c r="AG811" s="18">
        <f t="shared" si="129"/>
        <v>3029032.7615162954</v>
      </c>
    </row>
    <row r="812" spans="6:33" x14ac:dyDescent="0.35">
      <c r="F812" s="15">
        <f t="shared" si="122"/>
        <v>13.107841095890411</v>
      </c>
      <c r="G812" s="15">
        <v>4784.3620000000001</v>
      </c>
      <c r="H812" s="15">
        <v>0.97760000000000002</v>
      </c>
      <c r="I812" s="15">
        <v>3.2033082099552077</v>
      </c>
      <c r="J812" s="15">
        <f t="shared" si="121"/>
        <v>0.34599442236842598</v>
      </c>
      <c r="K812" s="15">
        <v>73.147999999999996</v>
      </c>
      <c r="L812" s="15">
        <v>72.162999999999997</v>
      </c>
      <c r="M812" s="15">
        <v>72.739000000000004</v>
      </c>
      <c r="N812" s="15">
        <v>68.861999999999995</v>
      </c>
      <c r="O812" s="15">
        <v>69.043999999999997</v>
      </c>
      <c r="P812" s="15">
        <v>70.793999999999997</v>
      </c>
      <c r="Q812" s="15">
        <v>69.158000000000001</v>
      </c>
      <c r="R812" s="15">
        <v>70.007000000000005</v>
      </c>
      <c r="S812" s="15">
        <f t="shared" si="123"/>
        <v>5.007000000000005</v>
      </c>
      <c r="T812" s="15">
        <v>79.5</v>
      </c>
      <c r="U812" s="15">
        <v>79.5</v>
      </c>
      <c r="V812" s="15">
        <v>79.5</v>
      </c>
      <c r="W812" s="15">
        <v>79.5</v>
      </c>
      <c r="X812" s="15">
        <v>79.5</v>
      </c>
      <c r="Y812" s="15">
        <v>79.5</v>
      </c>
      <c r="Z812" s="15">
        <v>79.5</v>
      </c>
      <c r="AA812" s="15">
        <v>79.5</v>
      </c>
      <c r="AB812" s="15">
        <v>14.217000000000001</v>
      </c>
      <c r="AC812" s="18">
        <f t="shared" si="124"/>
        <v>1.6454861111111111E-4</v>
      </c>
      <c r="AD812" s="18">
        <f t="shared" si="125"/>
        <v>85.302000000000007</v>
      </c>
      <c r="AE812" s="18">
        <f t="shared" si="127"/>
        <v>3816</v>
      </c>
      <c r="AF812" s="18">
        <f t="shared" si="129"/>
        <v>298939.18092632003</v>
      </c>
      <c r="AG812" s="18">
        <f t="shared" si="129"/>
        <v>3032848.7615162954</v>
      </c>
    </row>
    <row r="813" spans="6:33" x14ac:dyDescent="0.35">
      <c r="F813" s="15">
        <f t="shared" si="122"/>
        <v>13.124279452054795</v>
      </c>
      <c r="G813" s="15">
        <v>4790.3620000000001</v>
      </c>
      <c r="H813" s="15">
        <v>0.97770000000000001</v>
      </c>
      <c r="I813" s="15">
        <v>3.2073254329955487</v>
      </c>
      <c r="J813" s="15">
        <f t="shared" si="121"/>
        <v>0.34609303347953707</v>
      </c>
      <c r="K813" s="15">
        <v>73.141999999999996</v>
      </c>
      <c r="L813" s="15">
        <v>72.158000000000001</v>
      </c>
      <c r="M813" s="15">
        <v>72.733999999999995</v>
      </c>
      <c r="N813" s="15">
        <v>68.858999999999995</v>
      </c>
      <c r="O813" s="15">
        <v>69.040999999999997</v>
      </c>
      <c r="P813" s="15">
        <v>70.790000000000006</v>
      </c>
      <c r="Q813" s="15">
        <v>69.155000000000001</v>
      </c>
      <c r="R813" s="15">
        <v>70.003</v>
      </c>
      <c r="S813" s="15">
        <f t="shared" si="123"/>
        <v>5.0030000000000001</v>
      </c>
      <c r="T813" s="15">
        <v>79.5</v>
      </c>
      <c r="U813" s="15">
        <v>79.5</v>
      </c>
      <c r="V813" s="15">
        <v>79.5</v>
      </c>
      <c r="W813" s="15">
        <v>79.5</v>
      </c>
      <c r="X813" s="15">
        <v>79.5</v>
      </c>
      <c r="Y813" s="15">
        <v>79.5</v>
      </c>
      <c r="Z813" s="15">
        <v>79.5</v>
      </c>
      <c r="AA813" s="15">
        <v>79.5</v>
      </c>
      <c r="AB813" s="15">
        <v>14.2</v>
      </c>
      <c r="AC813" s="18">
        <f t="shared" si="124"/>
        <v>1.6435185185185183E-4</v>
      </c>
      <c r="AD813" s="18">
        <f t="shared" si="125"/>
        <v>85.199999999999989</v>
      </c>
      <c r="AE813" s="18">
        <f t="shared" si="127"/>
        <v>3816</v>
      </c>
      <c r="AF813" s="18">
        <f t="shared" si="129"/>
        <v>299024.38092632004</v>
      </c>
      <c r="AG813" s="18">
        <f t="shared" si="129"/>
        <v>3036664.7615162954</v>
      </c>
    </row>
    <row r="814" spans="6:33" x14ac:dyDescent="0.35">
      <c r="F814" s="15">
        <f t="shared" si="122"/>
        <v>13.140717808219179</v>
      </c>
      <c r="G814" s="15">
        <v>4796.3620000000001</v>
      </c>
      <c r="H814" s="15">
        <v>0.97770000000000001</v>
      </c>
      <c r="I814" s="15">
        <v>3.2113426560358898</v>
      </c>
      <c r="J814" s="15">
        <f t="shared" si="121"/>
        <v>0.34619152653509261</v>
      </c>
      <c r="K814" s="15">
        <v>73.137</v>
      </c>
      <c r="L814" s="15">
        <v>72.153999999999996</v>
      </c>
      <c r="M814" s="15">
        <v>72.728999999999999</v>
      </c>
      <c r="N814" s="15">
        <v>68.855999999999995</v>
      </c>
      <c r="O814" s="15">
        <v>69.037999999999997</v>
      </c>
      <c r="P814" s="15">
        <v>70.786000000000001</v>
      </c>
      <c r="Q814" s="15">
        <v>69.153000000000006</v>
      </c>
      <c r="R814" s="15">
        <v>70</v>
      </c>
      <c r="S814" s="15">
        <f t="shared" si="123"/>
        <v>5</v>
      </c>
      <c r="T814" s="15">
        <v>79.5</v>
      </c>
      <c r="U814" s="15">
        <v>79.5</v>
      </c>
      <c r="V814" s="15">
        <v>79.5</v>
      </c>
      <c r="W814" s="15">
        <v>79.5</v>
      </c>
      <c r="X814" s="15">
        <v>79.5</v>
      </c>
      <c r="Y814" s="15">
        <v>79.5</v>
      </c>
      <c r="Z814" s="15">
        <v>79.5</v>
      </c>
      <c r="AA814" s="15">
        <v>79.5</v>
      </c>
      <c r="AB814" s="15">
        <v>14.183</v>
      </c>
      <c r="AC814" s="18">
        <f t="shared" si="124"/>
        <v>1.6415509259259259E-4</v>
      </c>
      <c r="AD814" s="18">
        <f t="shared" si="125"/>
        <v>85.097999999999999</v>
      </c>
      <c r="AE814" s="18">
        <f t="shared" si="127"/>
        <v>3816</v>
      </c>
      <c r="AF814" s="18">
        <f t="shared" si="129"/>
        <v>299109.47892632004</v>
      </c>
      <c r="AG814" s="18">
        <f t="shared" si="129"/>
        <v>3040480.7615162954</v>
      </c>
    </row>
    <row r="815" spans="6:33" x14ac:dyDescent="0.35">
      <c r="F815" s="15">
        <f t="shared" si="122"/>
        <v>13.157156164383562</v>
      </c>
      <c r="G815" s="15">
        <v>4802.3620000000001</v>
      </c>
      <c r="H815" s="15">
        <v>0.97770000000000001</v>
      </c>
      <c r="I815" s="15">
        <v>3.2153598790762303</v>
      </c>
      <c r="J815" s="15">
        <f t="shared" si="121"/>
        <v>0.34628990153509259</v>
      </c>
      <c r="K815" s="15">
        <v>73.131</v>
      </c>
      <c r="L815" s="15">
        <v>72.150000000000006</v>
      </c>
      <c r="M815" s="15">
        <v>72.724000000000004</v>
      </c>
      <c r="N815" s="15">
        <v>68.852999999999994</v>
      </c>
      <c r="O815" s="15">
        <v>69.036000000000001</v>
      </c>
      <c r="P815" s="15">
        <v>70.783000000000001</v>
      </c>
      <c r="Q815" s="15">
        <v>69.150000000000006</v>
      </c>
      <c r="R815" s="15">
        <v>69.997</v>
      </c>
      <c r="S815" s="15">
        <f t="shared" si="123"/>
        <v>4.9969999999999999</v>
      </c>
      <c r="T815" s="15">
        <v>79.5</v>
      </c>
      <c r="U815" s="15">
        <v>79.5</v>
      </c>
      <c r="V815" s="15">
        <v>79.5</v>
      </c>
      <c r="W815" s="15">
        <v>79.5</v>
      </c>
      <c r="X815" s="15">
        <v>79.5</v>
      </c>
      <c r="Y815" s="15">
        <v>79.5</v>
      </c>
      <c r="Z815" s="15">
        <v>79.5</v>
      </c>
      <c r="AA815" s="15">
        <v>79.5</v>
      </c>
      <c r="AB815" s="15">
        <v>14.166</v>
      </c>
      <c r="AC815" s="18">
        <f t="shared" si="124"/>
        <v>1.6395833333333334E-4</v>
      </c>
      <c r="AD815" s="18">
        <f t="shared" si="125"/>
        <v>84.996000000000009</v>
      </c>
      <c r="AE815" s="18">
        <f t="shared" si="127"/>
        <v>3816</v>
      </c>
      <c r="AF815" s="18">
        <f t="shared" si="129"/>
        <v>299194.47492632002</v>
      </c>
      <c r="AG815" s="18">
        <f t="shared" si="129"/>
        <v>3044296.7615162954</v>
      </c>
    </row>
    <row r="816" spans="6:33" x14ac:dyDescent="0.35">
      <c r="F816" s="15">
        <f t="shared" si="122"/>
        <v>13.173594520547946</v>
      </c>
      <c r="G816" s="15">
        <v>4808.3620000000001</v>
      </c>
      <c r="H816" s="15">
        <v>0.9778</v>
      </c>
      <c r="I816" s="15">
        <v>3.2193771021165714</v>
      </c>
      <c r="J816" s="15">
        <f t="shared" si="121"/>
        <v>0.34638815847953702</v>
      </c>
      <c r="K816" s="15">
        <v>73.126000000000005</v>
      </c>
      <c r="L816" s="15">
        <v>72.144999999999996</v>
      </c>
      <c r="M816" s="15">
        <v>72.718999999999994</v>
      </c>
      <c r="N816" s="15">
        <v>68.849999999999994</v>
      </c>
      <c r="O816" s="15">
        <v>69.033000000000001</v>
      </c>
      <c r="P816" s="15">
        <v>70.778999999999996</v>
      </c>
      <c r="Q816" s="15">
        <v>69.147999999999996</v>
      </c>
      <c r="R816" s="15">
        <v>69.994</v>
      </c>
      <c r="S816" s="15">
        <f t="shared" si="123"/>
        <v>4.9939999999999998</v>
      </c>
      <c r="T816" s="15">
        <v>79.5</v>
      </c>
      <c r="U816" s="15">
        <v>79.5</v>
      </c>
      <c r="V816" s="15">
        <v>79.5</v>
      </c>
      <c r="W816" s="15">
        <v>79.5</v>
      </c>
      <c r="X816" s="15">
        <v>79.5</v>
      </c>
      <c r="Y816" s="15">
        <v>79.5</v>
      </c>
      <c r="Z816" s="15">
        <v>79.5</v>
      </c>
      <c r="AA816" s="15">
        <v>79.5</v>
      </c>
      <c r="AB816" s="15">
        <v>14.148999999999999</v>
      </c>
      <c r="AC816" s="18">
        <f t="shared" si="124"/>
        <v>1.6376157407407406E-4</v>
      </c>
      <c r="AD816" s="18">
        <f t="shared" si="125"/>
        <v>84.893999999999991</v>
      </c>
      <c r="AE816" s="18">
        <f t="shared" si="127"/>
        <v>3816</v>
      </c>
      <c r="AF816" s="18">
        <f t="shared" si="129"/>
        <v>299279.36892631999</v>
      </c>
      <c r="AG816" s="18">
        <f t="shared" si="129"/>
        <v>3048112.7615162954</v>
      </c>
    </row>
    <row r="817" spans="6:33" x14ac:dyDescent="0.35">
      <c r="F817" s="15">
        <f t="shared" si="122"/>
        <v>13.19003287671233</v>
      </c>
      <c r="G817" s="15">
        <v>4814.3620000000001</v>
      </c>
      <c r="H817" s="15">
        <v>0.9778</v>
      </c>
      <c r="I817" s="15">
        <v>3.2233943251569124</v>
      </c>
      <c r="J817" s="15">
        <f t="shared" si="121"/>
        <v>0.34648629736842596</v>
      </c>
      <c r="K817" s="15">
        <v>73.120999999999995</v>
      </c>
      <c r="L817" s="15">
        <v>72.141000000000005</v>
      </c>
      <c r="M817" s="15">
        <v>72.713999999999999</v>
      </c>
      <c r="N817" s="15">
        <v>68.847999999999999</v>
      </c>
      <c r="O817" s="15">
        <v>69.03</v>
      </c>
      <c r="P817" s="15">
        <v>70.775000000000006</v>
      </c>
      <c r="Q817" s="15">
        <v>69.144999999999996</v>
      </c>
      <c r="R817" s="15">
        <v>69.991</v>
      </c>
      <c r="S817" s="15">
        <f t="shared" si="123"/>
        <v>4.9909999999999997</v>
      </c>
      <c r="T817" s="15">
        <v>79.5</v>
      </c>
      <c r="U817" s="15">
        <v>79.5</v>
      </c>
      <c r="V817" s="15">
        <v>79.5</v>
      </c>
      <c r="W817" s="15">
        <v>79.5</v>
      </c>
      <c r="X817" s="15">
        <v>79.5</v>
      </c>
      <c r="Y817" s="15">
        <v>79.5</v>
      </c>
      <c r="Z817" s="15">
        <v>79.5</v>
      </c>
      <c r="AA817" s="15">
        <v>79.5</v>
      </c>
      <c r="AB817" s="15">
        <v>14.132</v>
      </c>
      <c r="AC817" s="18">
        <f t="shared" si="124"/>
        <v>1.6356481481481482E-4</v>
      </c>
      <c r="AD817" s="18">
        <f t="shared" si="125"/>
        <v>84.792000000000002</v>
      </c>
      <c r="AE817" s="18">
        <f t="shared" si="127"/>
        <v>3816</v>
      </c>
      <c r="AF817" s="18">
        <f t="shared" si="129"/>
        <v>299364.16092632001</v>
      </c>
      <c r="AG817" s="18">
        <f t="shared" si="129"/>
        <v>3051928.7615162954</v>
      </c>
    </row>
    <row r="818" spans="6:33" x14ac:dyDescent="0.35">
      <c r="F818" s="15">
        <f t="shared" si="122"/>
        <v>13.206471232876712</v>
      </c>
      <c r="G818" s="15">
        <v>4820.3620000000001</v>
      </c>
      <c r="H818" s="15">
        <v>0.9778</v>
      </c>
      <c r="I818" s="15">
        <v>3.227411548197253</v>
      </c>
      <c r="J818" s="15">
        <f t="shared" si="121"/>
        <v>0.34658431820175928</v>
      </c>
      <c r="K818" s="15">
        <v>73.114999999999995</v>
      </c>
      <c r="L818" s="15">
        <v>72.137</v>
      </c>
      <c r="M818" s="15">
        <v>72.709000000000003</v>
      </c>
      <c r="N818" s="15">
        <v>68.844999999999999</v>
      </c>
      <c r="O818" s="15">
        <v>69.028000000000006</v>
      </c>
      <c r="P818" s="15">
        <v>70.771000000000001</v>
      </c>
      <c r="Q818" s="15">
        <v>69.143000000000001</v>
      </c>
      <c r="R818" s="15">
        <v>69.988</v>
      </c>
      <c r="S818" s="15">
        <f t="shared" si="123"/>
        <v>4.9879999999999995</v>
      </c>
      <c r="T818" s="15">
        <v>79.5</v>
      </c>
      <c r="U818" s="15">
        <v>79.5</v>
      </c>
      <c r="V818" s="15">
        <v>79.5</v>
      </c>
      <c r="W818" s="15">
        <v>79.5</v>
      </c>
      <c r="X818" s="15">
        <v>79.5</v>
      </c>
      <c r="Y818" s="15">
        <v>79.5</v>
      </c>
      <c r="Z818" s="15">
        <v>79.5</v>
      </c>
      <c r="AA818" s="15">
        <v>79.5</v>
      </c>
      <c r="AB818" s="15">
        <v>14.115</v>
      </c>
      <c r="AC818" s="18">
        <f t="shared" si="124"/>
        <v>1.6336805555555557E-4</v>
      </c>
      <c r="AD818" s="18">
        <f t="shared" si="125"/>
        <v>84.69</v>
      </c>
      <c r="AE818" s="18">
        <f t="shared" si="127"/>
        <v>3816</v>
      </c>
      <c r="AF818" s="18">
        <f t="shared" si="129"/>
        <v>299448.85092632001</v>
      </c>
      <c r="AG818" s="18">
        <f t="shared" si="129"/>
        <v>3055744.7615162954</v>
      </c>
    </row>
    <row r="819" spans="6:33" x14ac:dyDescent="0.35">
      <c r="F819" s="15">
        <f t="shared" si="122"/>
        <v>13.222909589041096</v>
      </c>
      <c r="G819" s="15">
        <v>4826.3620000000001</v>
      </c>
      <c r="H819" s="15">
        <v>0.9778</v>
      </c>
      <c r="I819" s="15">
        <v>3.231428771237594</v>
      </c>
      <c r="J819" s="15">
        <f t="shared" si="121"/>
        <v>0.34668222097953705</v>
      </c>
      <c r="K819" s="15">
        <v>73.11</v>
      </c>
      <c r="L819" s="15">
        <v>72.132999999999996</v>
      </c>
      <c r="M819" s="15">
        <v>72.703999999999994</v>
      </c>
      <c r="N819" s="15">
        <v>68.841999999999999</v>
      </c>
      <c r="O819" s="15">
        <v>69.025000000000006</v>
      </c>
      <c r="P819" s="15">
        <v>70.766999999999996</v>
      </c>
      <c r="Q819" s="15">
        <v>69.14</v>
      </c>
      <c r="R819" s="15">
        <v>69.984999999999999</v>
      </c>
      <c r="S819" s="15">
        <f t="shared" si="123"/>
        <v>4.9849999999999994</v>
      </c>
      <c r="T819" s="15">
        <v>79.5</v>
      </c>
      <c r="U819" s="15">
        <v>79.5</v>
      </c>
      <c r="V819" s="15">
        <v>79.5</v>
      </c>
      <c r="W819" s="15">
        <v>79.5</v>
      </c>
      <c r="X819" s="15">
        <v>79.5</v>
      </c>
      <c r="Y819" s="15">
        <v>79.5</v>
      </c>
      <c r="Z819" s="15">
        <v>79.5</v>
      </c>
      <c r="AA819" s="15">
        <v>79.5</v>
      </c>
      <c r="AB819" s="15">
        <v>14.098000000000001</v>
      </c>
      <c r="AC819" s="18">
        <f t="shared" si="124"/>
        <v>1.631712962962963E-4</v>
      </c>
      <c r="AD819" s="18">
        <f t="shared" si="125"/>
        <v>84.588000000000008</v>
      </c>
      <c r="AE819" s="18">
        <f t="shared" si="127"/>
        <v>3816</v>
      </c>
      <c r="AF819" s="18">
        <f t="shared" si="129"/>
        <v>299533.43892632</v>
      </c>
      <c r="AG819" s="18">
        <f t="shared" si="129"/>
        <v>3059560.7615162954</v>
      </c>
    </row>
    <row r="820" spans="6:33" x14ac:dyDescent="0.35">
      <c r="F820" s="15">
        <f t="shared" si="122"/>
        <v>13.239347945205481</v>
      </c>
      <c r="G820" s="15">
        <v>4832.3620000000001</v>
      </c>
      <c r="H820" s="15">
        <v>0.97789999999999999</v>
      </c>
      <c r="I820" s="15">
        <v>3.235445994277935</v>
      </c>
      <c r="J820" s="15">
        <f t="shared" si="121"/>
        <v>0.34678000570175921</v>
      </c>
      <c r="K820" s="15">
        <v>73.103999999999999</v>
      </c>
      <c r="L820" s="15">
        <v>72.128</v>
      </c>
      <c r="M820" s="15">
        <v>72.698999999999998</v>
      </c>
      <c r="N820" s="15">
        <v>68.838999999999999</v>
      </c>
      <c r="O820" s="15">
        <v>69.022000000000006</v>
      </c>
      <c r="P820" s="15">
        <v>70.763000000000005</v>
      </c>
      <c r="Q820" s="15">
        <v>69.138000000000005</v>
      </c>
      <c r="R820" s="15">
        <v>69.980999999999995</v>
      </c>
      <c r="S820" s="15">
        <f t="shared" si="123"/>
        <v>4.9809999999999945</v>
      </c>
      <c r="T820" s="15">
        <v>79.5</v>
      </c>
      <c r="U820" s="15">
        <v>79.5</v>
      </c>
      <c r="V820" s="15">
        <v>79.5</v>
      </c>
      <c r="W820" s="15">
        <v>79.5</v>
      </c>
      <c r="X820" s="15">
        <v>79.5</v>
      </c>
      <c r="Y820" s="15">
        <v>79.5</v>
      </c>
      <c r="Z820" s="15">
        <v>79.5</v>
      </c>
      <c r="AA820" s="15">
        <v>79.5</v>
      </c>
      <c r="AB820" s="15">
        <v>14.081</v>
      </c>
      <c r="AC820" s="18">
        <f t="shared" si="124"/>
        <v>1.6297453703703702E-4</v>
      </c>
      <c r="AD820" s="18">
        <f t="shared" si="125"/>
        <v>84.48599999999999</v>
      </c>
      <c r="AE820" s="18">
        <f t="shared" si="127"/>
        <v>3816</v>
      </c>
      <c r="AF820" s="18">
        <f t="shared" si="129"/>
        <v>299617.92492631997</v>
      </c>
      <c r="AG820" s="18">
        <f t="shared" si="129"/>
        <v>3063376.7615162954</v>
      </c>
    </row>
    <row r="821" spans="6:33" x14ac:dyDescent="0.35">
      <c r="F821" s="15">
        <f t="shared" si="122"/>
        <v>13.255786301369863</v>
      </c>
      <c r="G821" s="15">
        <v>4838.3620000000001</v>
      </c>
      <c r="H821" s="15">
        <v>0.97789999999999999</v>
      </c>
      <c r="I821" s="15">
        <v>3.2394632173182756</v>
      </c>
      <c r="J821" s="15">
        <f t="shared" si="121"/>
        <v>0.34687767236842593</v>
      </c>
      <c r="K821" s="15">
        <v>73.099000000000004</v>
      </c>
      <c r="L821" s="15">
        <v>72.123999999999995</v>
      </c>
      <c r="M821" s="15">
        <v>72.694000000000003</v>
      </c>
      <c r="N821" s="15">
        <v>68.835999999999999</v>
      </c>
      <c r="O821" s="15">
        <v>69.02</v>
      </c>
      <c r="P821" s="15">
        <v>70.760000000000005</v>
      </c>
      <c r="Q821" s="15">
        <v>69.135000000000005</v>
      </c>
      <c r="R821" s="15">
        <v>69.977999999999994</v>
      </c>
      <c r="S821" s="15">
        <f t="shared" si="123"/>
        <v>4.9779999999999944</v>
      </c>
      <c r="T821" s="15">
        <v>79.5</v>
      </c>
      <c r="U821" s="15">
        <v>79.5</v>
      </c>
      <c r="V821" s="15">
        <v>79.5</v>
      </c>
      <c r="W821" s="15">
        <v>79.5</v>
      </c>
      <c r="X821" s="15">
        <v>79.5</v>
      </c>
      <c r="Y821" s="15">
        <v>79.5</v>
      </c>
      <c r="Z821" s="15">
        <v>79.5</v>
      </c>
      <c r="AA821" s="15">
        <v>79.5</v>
      </c>
      <c r="AB821" s="15">
        <v>14.064</v>
      </c>
      <c r="AC821" s="18">
        <f t="shared" si="124"/>
        <v>1.6277777777777777E-4</v>
      </c>
      <c r="AD821" s="18">
        <f t="shared" si="125"/>
        <v>84.384</v>
      </c>
      <c r="AE821" s="18">
        <f t="shared" si="127"/>
        <v>3816</v>
      </c>
      <c r="AF821" s="18">
        <f t="shared" si="129"/>
        <v>299702.30892631999</v>
      </c>
      <c r="AG821" s="18">
        <f t="shared" si="129"/>
        <v>3067192.7615162954</v>
      </c>
    </row>
    <row r="822" spans="6:33" x14ac:dyDescent="0.35">
      <c r="F822" s="15">
        <f t="shared" si="122"/>
        <v>13.272224657534247</v>
      </c>
      <c r="G822" s="15">
        <v>4844.3620000000001</v>
      </c>
      <c r="H822" s="15">
        <v>0.97789999999999999</v>
      </c>
      <c r="I822" s="15">
        <v>3.2434804403586162</v>
      </c>
      <c r="J822" s="15">
        <f t="shared" si="121"/>
        <v>0.34697522097953704</v>
      </c>
      <c r="K822" s="15">
        <v>73.093999999999994</v>
      </c>
      <c r="L822" s="15">
        <v>72.12</v>
      </c>
      <c r="M822" s="15">
        <v>72.688999999999993</v>
      </c>
      <c r="N822" s="15">
        <v>68.832999999999998</v>
      </c>
      <c r="O822" s="15">
        <v>69.016999999999996</v>
      </c>
      <c r="P822" s="15">
        <v>70.756</v>
      </c>
      <c r="Q822" s="15">
        <v>69.132999999999996</v>
      </c>
      <c r="R822" s="15">
        <v>69.974999999999994</v>
      </c>
      <c r="S822" s="15">
        <f t="shared" si="123"/>
        <v>4.9749999999999943</v>
      </c>
      <c r="T822" s="15">
        <v>79.5</v>
      </c>
      <c r="U822" s="15">
        <v>79.5</v>
      </c>
      <c r="V822" s="15">
        <v>79.5</v>
      </c>
      <c r="W822" s="15">
        <v>79.5</v>
      </c>
      <c r="X822" s="15">
        <v>79.5</v>
      </c>
      <c r="Y822" s="15">
        <v>79.5</v>
      </c>
      <c r="Z822" s="15">
        <v>79.5</v>
      </c>
      <c r="AA822" s="15">
        <v>79.5</v>
      </c>
      <c r="AB822" s="15">
        <v>14.047000000000001</v>
      </c>
      <c r="AC822" s="18">
        <f t="shared" si="124"/>
        <v>1.6258101851851853E-4</v>
      </c>
      <c r="AD822" s="18">
        <f t="shared" si="125"/>
        <v>84.282000000000011</v>
      </c>
      <c r="AE822" s="18">
        <f t="shared" si="127"/>
        <v>3816</v>
      </c>
      <c r="AF822" s="18">
        <f t="shared" si="129"/>
        <v>299786.59092632</v>
      </c>
      <c r="AG822" s="18">
        <f t="shared" si="129"/>
        <v>3071008.7615162954</v>
      </c>
    </row>
    <row r="823" spans="6:33" x14ac:dyDescent="0.35">
      <c r="F823" s="15">
        <f t="shared" si="122"/>
        <v>13.288663013698631</v>
      </c>
      <c r="G823" s="15">
        <v>4850.3620000000001</v>
      </c>
      <c r="H823" s="15">
        <v>0.97789999999999999</v>
      </c>
      <c r="I823" s="15">
        <v>3.2474976633989572</v>
      </c>
      <c r="J823" s="15">
        <f t="shared" si="121"/>
        <v>0.347072658479537</v>
      </c>
      <c r="K823" s="15">
        <v>73.087999999999994</v>
      </c>
      <c r="L823" s="15">
        <v>72.116</v>
      </c>
      <c r="M823" s="15">
        <v>72.683999999999997</v>
      </c>
      <c r="N823" s="15">
        <v>68.831000000000003</v>
      </c>
      <c r="O823" s="15">
        <v>69.013999999999996</v>
      </c>
      <c r="P823" s="15">
        <v>70.751999999999995</v>
      </c>
      <c r="Q823" s="15">
        <v>69.13</v>
      </c>
      <c r="R823" s="15">
        <v>69.971999999999994</v>
      </c>
      <c r="S823" s="15">
        <f t="shared" si="123"/>
        <v>4.9719999999999942</v>
      </c>
      <c r="T823" s="15">
        <v>79.5</v>
      </c>
      <c r="U823" s="15">
        <v>79.5</v>
      </c>
      <c r="V823" s="15">
        <v>79.5</v>
      </c>
      <c r="W823" s="15">
        <v>79.5</v>
      </c>
      <c r="X823" s="15">
        <v>79.5</v>
      </c>
      <c r="Y823" s="15">
        <v>79.5</v>
      </c>
      <c r="Z823" s="15">
        <v>79.5</v>
      </c>
      <c r="AA823" s="15">
        <v>79.5</v>
      </c>
      <c r="AB823" s="15">
        <v>14.031000000000001</v>
      </c>
      <c r="AC823" s="18">
        <f t="shared" si="124"/>
        <v>1.6239583333333335E-4</v>
      </c>
      <c r="AD823" s="18">
        <f t="shared" si="125"/>
        <v>84.186000000000007</v>
      </c>
      <c r="AE823" s="18">
        <f t="shared" si="127"/>
        <v>3816</v>
      </c>
      <c r="AF823" s="18">
        <f t="shared" si="129"/>
        <v>299870.77692631999</v>
      </c>
      <c r="AG823" s="18">
        <f t="shared" si="129"/>
        <v>3074824.7615162954</v>
      </c>
    </row>
    <row r="824" spans="6:33" x14ac:dyDescent="0.35">
      <c r="F824" s="15">
        <f t="shared" si="122"/>
        <v>13.305101369863014</v>
      </c>
      <c r="G824" s="15">
        <v>4856.3620000000001</v>
      </c>
      <c r="H824" s="15">
        <v>0.97799999999999998</v>
      </c>
      <c r="I824" s="15">
        <v>3.2515148864392978</v>
      </c>
      <c r="J824" s="15">
        <f t="shared" si="121"/>
        <v>0.34716997792398141</v>
      </c>
      <c r="K824" s="15">
        <v>73.082999999999998</v>
      </c>
      <c r="L824" s="15">
        <v>72.111000000000004</v>
      </c>
      <c r="M824" s="15">
        <v>72.679000000000002</v>
      </c>
      <c r="N824" s="15">
        <v>68.828000000000003</v>
      </c>
      <c r="O824" s="15">
        <v>69.012</v>
      </c>
      <c r="P824" s="15">
        <v>70.748000000000005</v>
      </c>
      <c r="Q824" s="15">
        <v>69.128</v>
      </c>
      <c r="R824" s="15">
        <v>69.968999999999994</v>
      </c>
      <c r="S824" s="15">
        <f t="shared" si="123"/>
        <v>4.9689999999999941</v>
      </c>
      <c r="T824" s="15">
        <v>79.5</v>
      </c>
      <c r="U824" s="15">
        <v>79.5</v>
      </c>
      <c r="V824" s="15">
        <v>79.5</v>
      </c>
      <c r="W824" s="15">
        <v>79.5</v>
      </c>
      <c r="X824" s="15">
        <v>79.5</v>
      </c>
      <c r="Y824" s="15">
        <v>79.5</v>
      </c>
      <c r="Z824" s="15">
        <v>79.5</v>
      </c>
      <c r="AA824" s="15">
        <v>79.5</v>
      </c>
      <c r="AB824" s="15">
        <v>14.013999999999999</v>
      </c>
      <c r="AC824" s="18">
        <f t="shared" si="124"/>
        <v>1.6219907407407407E-4</v>
      </c>
      <c r="AD824" s="18">
        <f t="shared" si="125"/>
        <v>84.084000000000003</v>
      </c>
      <c r="AE824" s="18">
        <f t="shared" si="127"/>
        <v>3816</v>
      </c>
      <c r="AF824" s="18">
        <f t="shared" ref="AF824:AG839" si="130">+AF823+AD824</f>
        <v>299954.86092631996</v>
      </c>
      <c r="AG824" s="18">
        <f t="shared" si="130"/>
        <v>3078640.7615162954</v>
      </c>
    </row>
    <row r="825" spans="6:33" x14ac:dyDescent="0.35">
      <c r="F825" s="15">
        <f t="shared" si="122"/>
        <v>13.321539726027398</v>
      </c>
      <c r="G825" s="15">
        <v>4862.3620000000001</v>
      </c>
      <c r="H825" s="15">
        <v>0.97799999999999998</v>
      </c>
      <c r="I825" s="15">
        <v>3.2555321094796388</v>
      </c>
      <c r="J825" s="15">
        <f t="shared" si="121"/>
        <v>0.34726717931287032</v>
      </c>
      <c r="K825" s="15">
        <v>73.078000000000003</v>
      </c>
      <c r="L825" s="15">
        <v>72.106999999999999</v>
      </c>
      <c r="M825" s="15">
        <v>72.674000000000007</v>
      </c>
      <c r="N825" s="15">
        <v>68.825000000000003</v>
      </c>
      <c r="O825" s="15">
        <v>69.009</v>
      </c>
      <c r="P825" s="15">
        <v>70.744</v>
      </c>
      <c r="Q825" s="15">
        <v>69.125</v>
      </c>
      <c r="R825" s="15">
        <v>69.965999999999994</v>
      </c>
      <c r="S825" s="15">
        <f t="shared" si="123"/>
        <v>4.965999999999994</v>
      </c>
      <c r="T825" s="15">
        <v>79.5</v>
      </c>
      <c r="U825" s="15">
        <v>79.5</v>
      </c>
      <c r="V825" s="15">
        <v>79.5</v>
      </c>
      <c r="W825" s="15">
        <v>79.5</v>
      </c>
      <c r="X825" s="15">
        <v>79.5</v>
      </c>
      <c r="Y825" s="15">
        <v>79.5</v>
      </c>
      <c r="Z825" s="15">
        <v>79.5</v>
      </c>
      <c r="AA825" s="15">
        <v>79.5</v>
      </c>
      <c r="AB825" s="15">
        <v>13.997</v>
      </c>
      <c r="AC825" s="18">
        <f t="shared" si="124"/>
        <v>1.6200231481481483E-4</v>
      </c>
      <c r="AD825" s="18">
        <f t="shared" si="125"/>
        <v>83.982000000000014</v>
      </c>
      <c r="AE825" s="18">
        <f t="shared" si="127"/>
        <v>3816</v>
      </c>
      <c r="AF825" s="18">
        <f t="shared" si="130"/>
        <v>300038.84292631998</v>
      </c>
      <c r="AG825" s="18">
        <f t="shared" si="130"/>
        <v>3082456.7615162954</v>
      </c>
    </row>
    <row r="826" spans="6:33" x14ac:dyDescent="0.35">
      <c r="F826" s="15">
        <f t="shared" si="122"/>
        <v>13.33797808219178</v>
      </c>
      <c r="G826" s="15">
        <v>4868.3620000000001</v>
      </c>
      <c r="H826" s="15">
        <v>0.97799999999999998</v>
      </c>
      <c r="I826" s="15">
        <v>3.2595493325199794</v>
      </c>
      <c r="J826" s="15">
        <f t="shared" si="121"/>
        <v>0.34736426959064814</v>
      </c>
      <c r="K826" s="15">
        <v>73.072999999999993</v>
      </c>
      <c r="L826" s="15">
        <v>72.102999999999994</v>
      </c>
      <c r="M826" s="15">
        <v>72.668999999999997</v>
      </c>
      <c r="N826" s="15">
        <v>68.822000000000003</v>
      </c>
      <c r="O826" s="15">
        <v>69.006</v>
      </c>
      <c r="P826" s="15">
        <v>70.741</v>
      </c>
      <c r="Q826" s="15">
        <v>69.123000000000005</v>
      </c>
      <c r="R826" s="15">
        <v>69.962999999999994</v>
      </c>
      <c r="S826" s="15">
        <f t="shared" si="123"/>
        <v>4.9629999999999939</v>
      </c>
      <c r="T826" s="15">
        <v>79.5</v>
      </c>
      <c r="U826" s="15">
        <v>79.5</v>
      </c>
      <c r="V826" s="15">
        <v>79.5</v>
      </c>
      <c r="W826" s="15">
        <v>79.5</v>
      </c>
      <c r="X826" s="15">
        <v>79.5</v>
      </c>
      <c r="Y826" s="15">
        <v>79.5</v>
      </c>
      <c r="Z826" s="15">
        <v>79.5</v>
      </c>
      <c r="AA826" s="15">
        <v>79.5</v>
      </c>
      <c r="AB826" s="15">
        <v>13.981</v>
      </c>
      <c r="AC826" s="18">
        <f t="shared" si="124"/>
        <v>1.6181712962962962E-4</v>
      </c>
      <c r="AD826" s="18">
        <f t="shared" si="125"/>
        <v>83.885999999999996</v>
      </c>
      <c r="AE826" s="18">
        <f t="shared" si="127"/>
        <v>3816</v>
      </c>
      <c r="AF826" s="18">
        <f t="shared" si="130"/>
        <v>300122.72892631998</v>
      </c>
      <c r="AG826" s="18">
        <f t="shared" si="130"/>
        <v>3086272.7615162954</v>
      </c>
    </row>
    <row r="827" spans="6:33" x14ac:dyDescent="0.35">
      <c r="F827" s="15">
        <f t="shared" si="122"/>
        <v>13.354416438356164</v>
      </c>
      <c r="G827" s="15">
        <v>4874.3620000000001</v>
      </c>
      <c r="H827" s="15">
        <v>0.97799999999999998</v>
      </c>
      <c r="I827" s="15">
        <v>3.2635665555603204</v>
      </c>
      <c r="J827" s="15">
        <f t="shared" si="121"/>
        <v>0.3474612418128703</v>
      </c>
      <c r="K827" s="15">
        <v>73.066999999999993</v>
      </c>
      <c r="L827" s="15">
        <v>72.099000000000004</v>
      </c>
      <c r="M827" s="15">
        <v>72.664000000000001</v>
      </c>
      <c r="N827" s="15">
        <v>68.819000000000003</v>
      </c>
      <c r="O827" s="15">
        <v>69.004000000000005</v>
      </c>
      <c r="P827" s="15">
        <v>70.736999999999995</v>
      </c>
      <c r="Q827" s="15">
        <v>69.12</v>
      </c>
      <c r="R827" s="15">
        <v>69.959999999999994</v>
      </c>
      <c r="S827" s="15">
        <f t="shared" si="123"/>
        <v>4.9599999999999937</v>
      </c>
      <c r="T827" s="15">
        <v>79.5</v>
      </c>
      <c r="U827" s="15">
        <v>79.5</v>
      </c>
      <c r="V827" s="15">
        <v>79.5</v>
      </c>
      <c r="W827" s="15">
        <v>79.5</v>
      </c>
      <c r="X827" s="15">
        <v>79.5</v>
      </c>
      <c r="Y827" s="15">
        <v>79.5</v>
      </c>
      <c r="Z827" s="15">
        <v>79.5</v>
      </c>
      <c r="AA827" s="15">
        <v>79.5</v>
      </c>
      <c r="AB827" s="15">
        <v>13.964</v>
      </c>
      <c r="AC827" s="18">
        <f t="shared" si="124"/>
        <v>1.6162037037037037E-4</v>
      </c>
      <c r="AD827" s="18">
        <f t="shared" si="125"/>
        <v>83.784000000000006</v>
      </c>
      <c r="AE827" s="18">
        <f t="shared" si="127"/>
        <v>3816</v>
      </c>
      <c r="AF827" s="18">
        <f t="shared" si="130"/>
        <v>300206.51292631996</v>
      </c>
      <c r="AG827" s="18">
        <f t="shared" si="130"/>
        <v>3090088.7615162954</v>
      </c>
    </row>
    <row r="828" spans="6:33" x14ac:dyDescent="0.35">
      <c r="F828" s="15">
        <f t="shared" si="122"/>
        <v>13.370854794520548</v>
      </c>
      <c r="G828" s="15">
        <v>4880.3620000000001</v>
      </c>
      <c r="H828" s="15">
        <v>0.97809999999999997</v>
      </c>
      <c r="I828" s="15">
        <v>3.2675837786006614</v>
      </c>
      <c r="J828" s="15">
        <f t="shared" si="121"/>
        <v>0.34755809597953696</v>
      </c>
      <c r="K828" s="15">
        <v>73.061999999999998</v>
      </c>
      <c r="L828" s="15">
        <v>72.093999999999994</v>
      </c>
      <c r="M828" s="15">
        <v>72.659000000000006</v>
      </c>
      <c r="N828" s="15">
        <v>68.816999999999993</v>
      </c>
      <c r="O828" s="15">
        <v>69.001000000000005</v>
      </c>
      <c r="P828" s="15">
        <v>70.733000000000004</v>
      </c>
      <c r="Q828" s="15">
        <v>69.117999999999995</v>
      </c>
      <c r="R828" s="15">
        <v>69.956999999999994</v>
      </c>
      <c r="S828" s="15">
        <f t="shared" si="123"/>
        <v>4.9569999999999936</v>
      </c>
      <c r="T828" s="15">
        <v>79.5</v>
      </c>
      <c r="U828" s="15">
        <v>79.5</v>
      </c>
      <c r="V828" s="15">
        <v>79.5</v>
      </c>
      <c r="W828" s="15">
        <v>79.5</v>
      </c>
      <c r="X828" s="15">
        <v>79.5</v>
      </c>
      <c r="Y828" s="15">
        <v>79.5</v>
      </c>
      <c r="Z828" s="15">
        <v>79.5</v>
      </c>
      <c r="AA828" s="15">
        <v>79.5</v>
      </c>
      <c r="AB828" s="15">
        <v>13.946999999999999</v>
      </c>
      <c r="AC828" s="18">
        <f t="shared" si="124"/>
        <v>1.614236111111111E-4</v>
      </c>
      <c r="AD828" s="18">
        <f t="shared" si="125"/>
        <v>83.681999999999988</v>
      </c>
      <c r="AE828" s="18">
        <f t="shared" si="127"/>
        <v>3816</v>
      </c>
      <c r="AF828" s="18">
        <f t="shared" si="130"/>
        <v>300290.19492631993</v>
      </c>
      <c r="AG828" s="18">
        <f t="shared" si="130"/>
        <v>3093904.7615162954</v>
      </c>
    </row>
    <row r="829" spans="6:33" x14ac:dyDescent="0.35">
      <c r="F829" s="15">
        <f t="shared" si="122"/>
        <v>13.387293150684931</v>
      </c>
      <c r="G829" s="15">
        <v>4886.3620000000001</v>
      </c>
      <c r="H829" s="15">
        <v>0.97809999999999997</v>
      </c>
      <c r="I829" s="15">
        <v>3.271601001641002</v>
      </c>
      <c r="J829" s="15">
        <f t="shared" si="121"/>
        <v>0.34765483903509253</v>
      </c>
      <c r="K829" s="15">
        <v>73.057000000000002</v>
      </c>
      <c r="L829" s="15">
        <v>72.09</v>
      </c>
      <c r="M829" s="15">
        <v>72.653999999999996</v>
      </c>
      <c r="N829" s="15">
        <v>68.813999999999993</v>
      </c>
      <c r="O829" s="15">
        <v>68.998000000000005</v>
      </c>
      <c r="P829" s="15">
        <v>70.728999999999999</v>
      </c>
      <c r="Q829" s="15">
        <v>69.116</v>
      </c>
      <c r="R829" s="15">
        <v>69.953000000000003</v>
      </c>
      <c r="S829" s="15">
        <f t="shared" si="123"/>
        <v>4.953000000000003</v>
      </c>
      <c r="T829" s="15">
        <v>79.5</v>
      </c>
      <c r="U829" s="15">
        <v>79.5</v>
      </c>
      <c r="V829" s="15">
        <v>79.5</v>
      </c>
      <c r="W829" s="15">
        <v>79.5</v>
      </c>
      <c r="X829" s="15">
        <v>79.5</v>
      </c>
      <c r="Y829" s="15">
        <v>79.5</v>
      </c>
      <c r="Z829" s="15">
        <v>79.5</v>
      </c>
      <c r="AA829" s="15">
        <v>79.5</v>
      </c>
      <c r="AB829" s="15">
        <v>13.930999999999999</v>
      </c>
      <c r="AC829" s="18">
        <f t="shared" si="124"/>
        <v>1.6123842592592592E-4</v>
      </c>
      <c r="AD829" s="18">
        <f t="shared" si="125"/>
        <v>83.585999999999999</v>
      </c>
      <c r="AE829" s="18">
        <f t="shared" si="127"/>
        <v>3816</v>
      </c>
      <c r="AF829" s="18">
        <f t="shared" si="130"/>
        <v>300373.78092631995</v>
      </c>
      <c r="AG829" s="18">
        <f t="shared" si="130"/>
        <v>3097720.7615162954</v>
      </c>
    </row>
    <row r="830" spans="6:33" x14ac:dyDescent="0.35">
      <c r="F830" s="15">
        <f t="shared" si="122"/>
        <v>13.403731506849315</v>
      </c>
      <c r="G830" s="15">
        <v>4892.3620000000001</v>
      </c>
      <c r="H830" s="15">
        <v>0.97809999999999997</v>
      </c>
      <c r="I830" s="15">
        <v>3.275618224681343</v>
      </c>
      <c r="J830" s="15">
        <f t="shared" si="121"/>
        <v>0.34775146403509255</v>
      </c>
      <c r="K830" s="15">
        <v>73.051000000000002</v>
      </c>
      <c r="L830" s="15">
        <v>72.085999999999999</v>
      </c>
      <c r="M830" s="15">
        <v>72.649000000000001</v>
      </c>
      <c r="N830" s="15">
        <v>68.811000000000007</v>
      </c>
      <c r="O830" s="15">
        <v>68.995999999999995</v>
      </c>
      <c r="P830" s="15">
        <v>70.724999999999994</v>
      </c>
      <c r="Q830" s="15">
        <v>69.113</v>
      </c>
      <c r="R830" s="15">
        <v>69.95</v>
      </c>
      <c r="S830" s="15">
        <f t="shared" si="123"/>
        <v>4.9500000000000028</v>
      </c>
      <c r="T830" s="15">
        <v>79.5</v>
      </c>
      <c r="U830" s="15">
        <v>79.5</v>
      </c>
      <c r="V830" s="15">
        <v>79.5</v>
      </c>
      <c r="W830" s="15">
        <v>79.5</v>
      </c>
      <c r="X830" s="15">
        <v>79.5</v>
      </c>
      <c r="Y830" s="15">
        <v>79.5</v>
      </c>
      <c r="Z830" s="15">
        <v>79.5</v>
      </c>
      <c r="AA830" s="15">
        <v>79.5</v>
      </c>
      <c r="AB830" s="15">
        <v>13.914</v>
      </c>
      <c r="AC830" s="18">
        <f t="shared" si="124"/>
        <v>1.6104166666666667E-4</v>
      </c>
      <c r="AD830" s="18">
        <f t="shared" si="125"/>
        <v>83.484000000000009</v>
      </c>
      <c r="AE830" s="18">
        <f t="shared" si="127"/>
        <v>3816</v>
      </c>
      <c r="AF830" s="18">
        <f t="shared" si="130"/>
        <v>300457.26492631994</v>
      </c>
      <c r="AG830" s="18">
        <f t="shared" si="130"/>
        <v>3101536.7615162954</v>
      </c>
    </row>
    <row r="831" spans="6:33" x14ac:dyDescent="0.35">
      <c r="F831" s="15">
        <f t="shared" si="122"/>
        <v>13.420169863013699</v>
      </c>
      <c r="G831" s="15">
        <v>4898.3620000000001</v>
      </c>
      <c r="H831" s="15">
        <v>0.97809999999999997</v>
      </c>
      <c r="I831" s="15">
        <v>3.279635447721684</v>
      </c>
      <c r="J831" s="15">
        <f t="shared" si="121"/>
        <v>0.34784797792398137</v>
      </c>
      <c r="K831" s="15">
        <v>73.046000000000006</v>
      </c>
      <c r="L831" s="15">
        <v>72.081999999999994</v>
      </c>
      <c r="M831" s="15">
        <v>72.644000000000005</v>
      </c>
      <c r="N831" s="15">
        <v>68.808000000000007</v>
      </c>
      <c r="O831" s="15">
        <v>68.992999999999995</v>
      </c>
      <c r="P831" s="15">
        <v>70.721999999999994</v>
      </c>
      <c r="Q831" s="15">
        <v>69.111000000000004</v>
      </c>
      <c r="R831" s="15">
        <v>69.947000000000003</v>
      </c>
      <c r="S831" s="15">
        <f t="shared" si="123"/>
        <v>4.9470000000000027</v>
      </c>
      <c r="T831" s="15">
        <v>79.5</v>
      </c>
      <c r="U831" s="15">
        <v>79.5</v>
      </c>
      <c r="V831" s="15">
        <v>79.5</v>
      </c>
      <c r="W831" s="15">
        <v>79.5</v>
      </c>
      <c r="X831" s="15">
        <v>79.5</v>
      </c>
      <c r="Y831" s="15">
        <v>79.5</v>
      </c>
      <c r="Z831" s="15">
        <v>79.5</v>
      </c>
      <c r="AA831" s="15">
        <v>79.5</v>
      </c>
      <c r="AB831" s="15">
        <v>13.898</v>
      </c>
      <c r="AC831" s="18">
        <f t="shared" si="124"/>
        <v>1.6085648148148147E-4</v>
      </c>
      <c r="AD831" s="18">
        <f t="shared" si="125"/>
        <v>83.387999999999991</v>
      </c>
      <c r="AE831" s="18">
        <f t="shared" si="127"/>
        <v>3816</v>
      </c>
      <c r="AF831" s="18">
        <f t="shared" si="130"/>
        <v>300540.65292631992</v>
      </c>
      <c r="AG831" s="18">
        <f t="shared" si="130"/>
        <v>3105352.7615162954</v>
      </c>
    </row>
    <row r="832" spans="6:33" x14ac:dyDescent="0.35">
      <c r="F832" s="15">
        <f t="shared" si="122"/>
        <v>13.436608219178082</v>
      </c>
      <c r="G832" s="15">
        <v>4904.3620000000001</v>
      </c>
      <c r="H832" s="15">
        <v>0.97819999999999996</v>
      </c>
      <c r="I832" s="15">
        <v>3.2836526707620246</v>
      </c>
      <c r="J832" s="15">
        <f t="shared" si="121"/>
        <v>0.3479443807017592</v>
      </c>
      <c r="K832" s="15">
        <v>73.040999999999997</v>
      </c>
      <c r="L832" s="15">
        <v>72.078000000000003</v>
      </c>
      <c r="M832" s="15">
        <v>72.638999999999996</v>
      </c>
      <c r="N832" s="15">
        <v>68.805000000000007</v>
      </c>
      <c r="O832" s="15">
        <v>68.989999999999995</v>
      </c>
      <c r="P832" s="15">
        <v>70.718000000000004</v>
      </c>
      <c r="Q832" s="15">
        <v>69.108000000000004</v>
      </c>
      <c r="R832" s="15">
        <v>69.944000000000003</v>
      </c>
      <c r="S832" s="15">
        <f t="shared" si="123"/>
        <v>4.9440000000000026</v>
      </c>
      <c r="T832" s="15">
        <v>79.5</v>
      </c>
      <c r="U832" s="15">
        <v>79.5</v>
      </c>
      <c r="V832" s="15">
        <v>79.5</v>
      </c>
      <c r="W832" s="15">
        <v>79.5</v>
      </c>
      <c r="X832" s="15">
        <v>79.5</v>
      </c>
      <c r="Y832" s="15">
        <v>79.5</v>
      </c>
      <c r="Z832" s="15">
        <v>79.5</v>
      </c>
      <c r="AA832" s="15">
        <v>79.5</v>
      </c>
      <c r="AB832" s="15">
        <v>13.882</v>
      </c>
      <c r="AC832" s="18">
        <f t="shared" si="124"/>
        <v>1.6067129629629629E-4</v>
      </c>
      <c r="AD832" s="18">
        <f t="shared" si="125"/>
        <v>83.292000000000002</v>
      </c>
      <c r="AE832" s="18">
        <f t="shared" si="127"/>
        <v>3816</v>
      </c>
      <c r="AF832" s="18">
        <f t="shared" si="130"/>
        <v>300623.94492631993</v>
      </c>
      <c r="AG832" s="18">
        <f t="shared" si="130"/>
        <v>3109168.7615162954</v>
      </c>
    </row>
    <row r="833" spans="6:33" x14ac:dyDescent="0.35">
      <c r="F833" s="15">
        <f t="shared" si="122"/>
        <v>13.453046575342466</v>
      </c>
      <c r="G833" s="15">
        <v>4910.3620000000001</v>
      </c>
      <c r="H833" s="15">
        <v>0.97819999999999996</v>
      </c>
      <c r="I833" s="15">
        <v>3.2876698938023656</v>
      </c>
      <c r="J833" s="15">
        <f t="shared" si="121"/>
        <v>0.34804066542398143</v>
      </c>
      <c r="K833" s="15">
        <v>73.036000000000001</v>
      </c>
      <c r="L833" s="15">
        <v>72.073999999999998</v>
      </c>
      <c r="M833" s="15">
        <v>72.634</v>
      </c>
      <c r="N833" s="15">
        <v>68.802999999999997</v>
      </c>
      <c r="O833" s="15">
        <v>68.988</v>
      </c>
      <c r="P833" s="15">
        <v>70.713999999999999</v>
      </c>
      <c r="Q833" s="15">
        <v>69.105999999999995</v>
      </c>
      <c r="R833" s="15">
        <v>69.941000000000003</v>
      </c>
      <c r="S833" s="15">
        <f t="shared" si="123"/>
        <v>4.9410000000000025</v>
      </c>
      <c r="T833" s="15">
        <v>79.5</v>
      </c>
      <c r="U833" s="15">
        <v>79.5</v>
      </c>
      <c r="V833" s="15">
        <v>79.5</v>
      </c>
      <c r="W833" s="15">
        <v>79.5</v>
      </c>
      <c r="X833" s="15">
        <v>79.5</v>
      </c>
      <c r="Y833" s="15">
        <v>79.5</v>
      </c>
      <c r="Z833" s="15">
        <v>79.5</v>
      </c>
      <c r="AA833" s="15">
        <v>79.5</v>
      </c>
      <c r="AB833" s="15">
        <v>13.865</v>
      </c>
      <c r="AC833" s="18">
        <f t="shared" si="124"/>
        <v>1.6047453703703704E-4</v>
      </c>
      <c r="AD833" s="18">
        <f t="shared" si="125"/>
        <v>83.19</v>
      </c>
      <c r="AE833" s="18">
        <f t="shared" si="127"/>
        <v>3816</v>
      </c>
      <c r="AF833" s="18">
        <f t="shared" si="130"/>
        <v>300707.13492631994</v>
      </c>
      <c r="AG833" s="18">
        <f t="shared" si="130"/>
        <v>3112984.7615162954</v>
      </c>
    </row>
    <row r="834" spans="6:33" x14ac:dyDescent="0.35">
      <c r="F834" s="15">
        <f t="shared" si="122"/>
        <v>13.46948493150685</v>
      </c>
      <c r="G834" s="15">
        <v>4916.3620000000001</v>
      </c>
      <c r="H834" s="15">
        <v>0.97819999999999996</v>
      </c>
      <c r="I834" s="15">
        <v>3.2916871168427067</v>
      </c>
      <c r="J834" s="15">
        <f t="shared" si="121"/>
        <v>0.34813683903509252</v>
      </c>
      <c r="K834" s="15">
        <v>73.03</v>
      </c>
      <c r="L834" s="15">
        <v>72.069999999999993</v>
      </c>
      <c r="M834" s="15">
        <v>72.629000000000005</v>
      </c>
      <c r="N834" s="15">
        <v>68.8</v>
      </c>
      <c r="O834" s="15">
        <v>68.984999999999999</v>
      </c>
      <c r="P834" s="15">
        <v>70.710999999999999</v>
      </c>
      <c r="Q834" s="15">
        <v>69.102999999999994</v>
      </c>
      <c r="R834" s="15">
        <v>69.938000000000002</v>
      </c>
      <c r="S834" s="15">
        <f t="shared" si="123"/>
        <v>4.9380000000000024</v>
      </c>
      <c r="T834" s="15">
        <v>79.5</v>
      </c>
      <c r="U834" s="15">
        <v>79.5</v>
      </c>
      <c r="V834" s="15">
        <v>79.5</v>
      </c>
      <c r="W834" s="15">
        <v>79.5</v>
      </c>
      <c r="X834" s="15">
        <v>79.5</v>
      </c>
      <c r="Y834" s="15">
        <v>79.5</v>
      </c>
      <c r="Z834" s="15">
        <v>79.5</v>
      </c>
      <c r="AA834" s="15">
        <v>79.5</v>
      </c>
      <c r="AB834" s="15">
        <v>13.849</v>
      </c>
      <c r="AC834" s="18">
        <f t="shared" si="124"/>
        <v>1.6028935185185186E-4</v>
      </c>
      <c r="AD834" s="18">
        <f t="shared" si="125"/>
        <v>83.093999999999994</v>
      </c>
      <c r="AE834" s="18">
        <f t="shared" si="127"/>
        <v>3816</v>
      </c>
      <c r="AF834" s="18">
        <f t="shared" si="130"/>
        <v>300790.22892631992</v>
      </c>
      <c r="AG834" s="18">
        <f t="shared" si="130"/>
        <v>3116800.7615162954</v>
      </c>
    </row>
    <row r="835" spans="6:33" x14ac:dyDescent="0.35">
      <c r="F835" s="15">
        <f t="shared" si="122"/>
        <v>13.485923287671232</v>
      </c>
      <c r="G835" s="15">
        <v>4922.3620000000001</v>
      </c>
      <c r="H835" s="15">
        <v>0.97829999999999995</v>
      </c>
      <c r="I835" s="15">
        <v>3.2957043398830472</v>
      </c>
      <c r="J835" s="15">
        <f t="shared" si="121"/>
        <v>0.34823290153509251</v>
      </c>
      <c r="K835" s="15">
        <v>73.025000000000006</v>
      </c>
      <c r="L835" s="15">
        <v>72.064999999999998</v>
      </c>
      <c r="M835" s="15">
        <v>72.623999999999995</v>
      </c>
      <c r="N835" s="15">
        <v>68.796999999999997</v>
      </c>
      <c r="O835" s="15">
        <v>68.983000000000004</v>
      </c>
      <c r="P835" s="15">
        <v>70.706999999999994</v>
      </c>
      <c r="Q835" s="15">
        <v>69.100999999999999</v>
      </c>
      <c r="R835" s="15">
        <v>69.935000000000002</v>
      </c>
      <c r="S835" s="15">
        <f t="shared" si="123"/>
        <v>4.9350000000000023</v>
      </c>
      <c r="T835" s="15">
        <v>79.5</v>
      </c>
      <c r="U835" s="15">
        <v>79.5</v>
      </c>
      <c r="V835" s="15">
        <v>79.5</v>
      </c>
      <c r="W835" s="15">
        <v>79.5</v>
      </c>
      <c r="X835" s="15">
        <v>79.5</v>
      </c>
      <c r="Y835" s="15">
        <v>79.5</v>
      </c>
      <c r="Z835" s="15">
        <v>79.5</v>
      </c>
      <c r="AA835" s="15">
        <v>79.5</v>
      </c>
      <c r="AB835" s="15">
        <v>13.833</v>
      </c>
      <c r="AC835" s="18">
        <f t="shared" si="124"/>
        <v>1.6010416666666666E-4</v>
      </c>
      <c r="AD835" s="18">
        <f t="shared" si="125"/>
        <v>82.99799999999999</v>
      </c>
      <c r="AE835" s="18">
        <f t="shared" si="127"/>
        <v>3816</v>
      </c>
      <c r="AF835" s="18">
        <f t="shared" si="130"/>
        <v>300873.22692631994</v>
      </c>
      <c r="AG835" s="18">
        <f t="shared" si="130"/>
        <v>3120616.7615162954</v>
      </c>
    </row>
    <row r="836" spans="6:33" x14ac:dyDescent="0.35">
      <c r="F836" s="15">
        <f t="shared" si="122"/>
        <v>13.502361643835616</v>
      </c>
      <c r="G836" s="15">
        <v>4928.3620000000001</v>
      </c>
      <c r="H836" s="15">
        <v>0.97829999999999995</v>
      </c>
      <c r="I836" s="15">
        <v>3.2997215629233883</v>
      </c>
      <c r="J836" s="15">
        <f t="shared" si="121"/>
        <v>0.34832884597953701</v>
      </c>
      <c r="K836" s="15">
        <v>73.02</v>
      </c>
      <c r="L836" s="15">
        <v>72.061000000000007</v>
      </c>
      <c r="M836" s="15">
        <v>72.62</v>
      </c>
      <c r="N836" s="15">
        <v>68.793999999999997</v>
      </c>
      <c r="O836" s="15">
        <v>68.98</v>
      </c>
      <c r="P836" s="15">
        <v>70.703000000000003</v>
      </c>
      <c r="Q836" s="15">
        <v>69.099000000000004</v>
      </c>
      <c r="R836" s="15">
        <v>69.932000000000002</v>
      </c>
      <c r="S836" s="15">
        <f t="shared" si="123"/>
        <v>4.9320000000000022</v>
      </c>
      <c r="T836" s="15">
        <v>79.5</v>
      </c>
      <c r="U836" s="15">
        <v>79.5</v>
      </c>
      <c r="V836" s="15">
        <v>79.5</v>
      </c>
      <c r="W836" s="15">
        <v>79.5</v>
      </c>
      <c r="X836" s="15">
        <v>79.5</v>
      </c>
      <c r="Y836" s="15">
        <v>79.5</v>
      </c>
      <c r="Z836" s="15">
        <v>79.5</v>
      </c>
      <c r="AA836" s="15">
        <v>79.5</v>
      </c>
      <c r="AB836" s="15">
        <v>13.816000000000001</v>
      </c>
      <c r="AC836" s="18">
        <f t="shared" si="124"/>
        <v>1.5990740740740741E-4</v>
      </c>
      <c r="AD836" s="18">
        <f t="shared" si="125"/>
        <v>82.896000000000001</v>
      </c>
      <c r="AE836" s="18">
        <f t="shared" si="127"/>
        <v>3816</v>
      </c>
      <c r="AF836" s="18">
        <f t="shared" si="130"/>
        <v>300956.12292631995</v>
      </c>
      <c r="AG836" s="18">
        <f t="shared" si="130"/>
        <v>3124432.7615162954</v>
      </c>
    </row>
    <row r="837" spans="6:33" x14ac:dyDescent="0.35">
      <c r="F837" s="15">
        <f t="shared" si="122"/>
        <v>13.518800000000001</v>
      </c>
      <c r="G837" s="15">
        <v>4934.3620000000001</v>
      </c>
      <c r="H837" s="15">
        <v>0.97829999999999995</v>
      </c>
      <c r="I837" s="15">
        <v>3.3037387859637293</v>
      </c>
      <c r="J837" s="15">
        <f t="shared" ref="J837:J900" si="131">AF837/OIP</f>
        <v>0.3484246793128703</v>
      </c>
      <c r="K837" s="15">
        <v>73.015000000000001</v>
      </c>
      <c r="L837" s="15">
        <v>72.057000000000002</v>
      </c>
      <c r="M837" s="15">
        <v>72.614999999999995</v>
      </c>
      <c r="N837" s="15">
        <v>68.792000000000002</v>
      </c>
      <c r="O837" s="15">
        <v>68.977000000000004</v>
      </c>
      <c r="P837" s="15">
        <v>70.698999999999998</v>
      </c>
      <c r="Q837" s="15">
        <v>69.096000000000004</v>
      </c>
      <c r="R837" s="15">
        <v>69.929000000000002</v>
      </c>
      <c r="S837" s="15">
        <f t="shared" si="123"/>
        <v>4.929000000000002</v>
      </c>
      <c r="T837" s="15">
        <v>79.5</v>
      </c>
      <c r="U837" s="15">
        <v>79.5</v>
      </c>
      <c r="V837" s="15">
        <v>79.5</v>
      </c>
      <c r="W837" s="15">
        <v>79.5</v>
      </c>
      <c r="X837" s="15">
        <v>79.5</v>
      </c>
      <c r="Y837" s="15">
        <v>79.5</v>
      </c>
      <c r="Z837" s="15">
        <v>79.5</v>
      </c>
      <c r="AA837" s="15">
        <v>79.5</v>
      </c>
      <c r="AB837" s="15">
        <v>13.8</v>
      </c>
      <c r="AC837" s="18">
        <f t="shared" si="124"/>
        <v>1.5972222222222223E-4</v>
      </c>
      <c r="AD837" s="18">
        <f t="shared" si="125"/>
        <v>82.800000000000011</v>
      </c>
      <c r="AE837" s="18">
        <f t="shared" si="127"/>
        <v>3816</v>
      </c>
      <c r="AF837" s="18">
        <f t="shared" si="130"/>
        <v>301038.92292631994</v>
      </c>
      <c r="AG837" s="18">
        <f t="shared" si="130"/>
        <v>3128248.7615162954</v>
      </c>
    </row>
    <row r="838" spans="6:33" x14ac:dyDescent="0.35">
      <c r="F838" s="15">
        <f t="shared" ref="F838:F901" si="132">G838/365</f>
        <v>13.535238356164383</v>
      </c>
      <c r="G838" s="15">
        <v>4940.3620000000001</v>
      </c>
      <c r="H838" s="15">
        <v>0.97829999999999995</v>
      </c>
      <c r="I838" s="15">
        <v>3.3077560090040699</v>
      </c>
      <c r="J838" s="15">
        <f t="shared" si="131"/>
        <v>0.34852040153509256</v>
      </c>
      <c r="K838" s="15">
        <v>73.010000000000005</v>
      </c>
      <c r="L838" s="15">
        <v>72.052999999999997</v>
      </c>
      <c r="M838" s="15">
        <v>72.61</v>
      </c>
      <c r="N838" s="15">
        <v>68.789000000000001</v>
      </c>
      <c r="O838" s="15">
        <v>68.974999999999994</v>
      </c>
      <c r="P838" s="15">
        <v>70.695999999999998</v>
      </c>
      <c r="Q838" s="15">
        <v>69.093999999999994</v>
      </c>
      <c r="R838" s="15">
        <v>69.926000000000002</v>
      </c>
      <c r="S838" s="15">
        <f t="shared" ref="S838:S901" si="133">R838-65</f>
        <v>4.9260000000000019</v>
      </c>
      <c r="T838" s="15">
        <v>79.5</v>
      </c>
      <c r="U838" s="15">
        <v>79.5</v>
      </c>
      <c r="V838" s="15">
        <v>79.5</v>
      </c>
      <c r="W838" s="15">
        <v>79.5</v>
      </c>
      <c r="X838" s="15">
        <v>79.5</v>
      </c>
      <c r="Y838" s="15">
        <v>79.5</v>
      </c>
      <c r="Z838" s="15">
        <v>79.5</v>
      </c>
      <c r="AA838" s="15">
        <v>79.5</v>
      </c>
      <c r="AB838" s="15">
        <v>13.784000000000001</v>
      </c>
      <c r="AC838" s="18">
        <f t="shared" si="124"/>
        <v>1.5953703703703705E-4</v>
      </c>
      <c r="AD838" s="18">
        <f t="shared" si="125"/>
        <v>82.704000000000008</v>
      </c>
      <c r="AE838" s="18">
        <f t="shared" si="127"/>
        <v>3816</v>
      </c>
      <c r="AF838" s="18">
        <f t="shared" si="130"/>
        <v>301121.62692631996</v>
      </c>
      <c r="AG838" s="18">
        <f t="shared" si="130"/>
        <v>3132064.7615162954</v>
      </c>
    </row>
    <row r="839" spans="6:33" x14ac:dyDescent="0.35">
      <c r="F839" s="15">
        <f t="shared" si="132"/>
        <v>13.551676712328767</v>
      </c>
      <c r="G839" s="15">
        <v>4946.3620000000001</v>
      </c>
      <c r="H839" s="15">
        <v>0.97840000000000005</v>
      </c>
      <c r="I839" s="15">
        <v>3.3117732320444109</v>
      </c>
      <c r="J839" s="15">
        <f t="shared" si="131"/>
        <v>0.34861601264620368</v>
      </c>
      <c r="K839" s="15">
        <v>73.004000000000005</v>
      </c>
      <c r="L839" s="15">
        <v>72.049000000000007</v>
      </c>
      <c r="M839" s="15">
        <v>72.605000000000004</v>
      </c>
      <c r="N839" s="15">
        <v>68.786000000000001</v>
      </c>
      <c r="O839" s="15">
        <v>68.971999999999994</v>
      </c>
      <c r="P839" s="15">
        <v>70.691999999999993</v>
      </c>
      <c r="Q839" s="15">
        <v>69.090999999999994</v>
      </c>
      <c r="R839" s="15">
        <v>69.923000000000002</v>
      </c>
      <c r="S839" s="15">
        <f t="shared" si="133"/>
        <v>4.9230000000000018</v>
      </c>
      <c r="T839" s="15">
        <v>79.5</v>
      </c>
      <c r="U839" s="15">
        <v>79.5</v>
      </c>
      <c r="V839" s="15">
        <v>79.5</v>
      </c>
      <c r="W839" s="15">
        <v>79.5</v>
      </c>
      <c r="X839" s="15">
        <v>79.5</v>
      </c>
      <c r="Y839" s="15">
        <v>79.5</v>
      </c>
      <c r="Z839" s="15">
        <v>79.5</v>
      </c>
      <c r="AA839" s="15">
        <v>79.5</v>
      </c>
      <c r="AB839" s="15">
        <v>13.768000000000001</v>
      </c>
      <c r="AC839" s="18">
        <f t="shared" ref="AC839:AC902" si="134">+AB839/86400</f>
        <v>1.5935185185185185E-4</v>
      </c>
      <c r="AD839" s="18">
        <f t="shared" ref="AD839:AD902" si="135">AC839*(G839-G838)*86400</f>
        <v>82.608000000000004</v>
      </c>
      <c r="AE839" s="18">
        <f t="shared" si="127"/>
        <v>3816</v>
      </c>
      <c r="AF839" s="18">
        <f t="shared" si="130"/>
        <v>301204.23492631997</v>
      </c>
      <c r="AG839" s="18">
        <f t="shared" si="130"/>
        <v>3135880.7615162954</v>
      </c>
    </row>
    <row r="840" spans="6:33" x14ac:dyDescent="0.35">
      <c r="F840" s="15">
        <f t="shared" si="132"/>
        <v>13.568115068493151</v>
      </c>
      <c r="G840" s="15">
        <v>4952.3620000000001</v>
      </c>
      <c r="H840" s="15">
        <v>0.97840000000000005</v>
      </c>
      <c r="I840" s="15">
        <v>3.3157904550847519</v>
      </c>
      <c r="J840" s="15">
        <f t="shared" si="131"/>
        <v>0.34871151264620365</v>
      </c>
      <c r="K840" s="15">
        <v>72.998999999999995</v>
      </c>
      <c r="L840" s="15">
        <v>72.045000000000002</v>
      </c>
      <c r="M840" s="15">
        <v>72.599999999999994</v>
      </c>
      <c r="N840" s="15">
        <v>68.784000000000006</v>
      </c>
      <c r="O840" s="15">
        <v>68.97</v>
      </c>
      <c r="P840" s="15">
        <v>70.688000000000002</v>
      </c>
      <c r="Q840" s="15">
        <v>69.088999999999999</v>
      </c>
      <c r="R840" s="15">
        <v>69.92</v>
      </c>
      <c r="S840" s="15">
        <f t="shared" si="133"/>
        <v>4.9200000000000017</v>
      </c>
      <c r="T840" s="15">
        <v>79.5</v>
      </c>
      <c r="U840" s="15">
        <v>79.5</v>
      </c>
      <c r="V840" s="15">
        <v>79.5</v>
      </c>
      <c r="W840" s="15">
        <v>79.5</v>
      </c>
      <c r="X840" s="15">
        <v>79.5</v>
      </c>
      <c r="Y840" s="15">
        <v>79.5</v>
      </c>
      <c r="Z840" s="15">
        <v>79.5</v>
      </c>
      <c r="AA840" s="15">
        <v>79.5</v>
      </c>
      <c r="AB840" s="15">
        <v>13.752000000000001</v>
      </c>
      <c r="AC840" s="18">
        <f t="shared" si="134"/>
        <v>1.5916666666666667E-4</v>
      </c>
      <c r="AD840" s="18">
        <f t="shared" si="135"/>
        <v>82.512</v>
      </c>
      <c r="AE840" s="18">
        <f t="shared" si="127"/>
        <v>3816</v>
      </c>
      <c r="AF840" s="18">
        <f t="shared" ref="AF840:AG855" si="136">+AF839+AD840</f>
        <v>301286.74692631996</v>
      </c>
      <c r="AG840" s="18">
        <f t="shared" si="136"/>
        <v>3139696.7615162954</v>
      </c>
    </row>
    <row r="841" spans="6:33" x14ac:dyDescent="0.35">
      <c r="F841" s="15">
        <f t="shared" si="132"/>
        <v>13.584553424657534</v>
      </c>
      <c r="G841" s="15">
        <v>4958.3620000000001</v>
      </c>
      <c r="H841" s="15">
        <v>0.97840000000000005</v>
      </c>
      <c r="I841" s="15">
        <v>3.3198076781250925</v>
      </c>
      <c r="J841" s="15">
        <f t="shared" si="131"/>
        <v>0.34880690153509258</v>
      </c>
      <c r="K841" s="15">
        <v>72.994</v>
      </c>
      <c r="L841" s="15">
        <v>72.040999999999997</v>
      </c>
      <c r="M841" s="15">
        <v>72.594999999999999</v>
      </c>
      <c r="N841" s="15">
        <v>68.781000000000006</v>
      </c>
      <c r="O841" s="15">
        <v>68.966999999999999</v>
      </c>
      <c r="P841" s="15">
        <v>70.685000000000002</v>
      </c>
      <c r="Q841" s="15">
        <v>69.087000000000003</v>
      </c>
      <c r="R841" s="15">
        <v>69.917000000000002</v>
      </c>
      <c r="S841" s="15">
        <f t="shared" si="133"/>
        <v>4.9170000000000016</v>
      </c>
      <c r="T841" s="15">
        <v>79.5</v>
      </c>
      <c r="U841" s="15">
        <v>79.5</v>
      </c>
      <c r="V841" s="15">
        <v>79.5</v>
      </c>
      <c r="W841" s="15">
        <v>79.5</v>
      </c>
      <c r="X841" s="15">
        <v>79.5</v>
      </c>
      <c r="Y841" s="15">
        <v>79.5</v>
      </c>
      <c r="Z841" s="15">
        <v>79.5</v>
      </c>
      <c r="AA841" s="15">
        <v>79.5</v>
      </c>
      <c r="AB841" s="15">
        <v>13.736000000000001</v>
      </c>
      <c r="AC841" s="18">
        <f t="shared" si="134"/>
        <v>1.5898148148148149E-4</v>
      </c>
      <c r="AD841" s="18">
        <f t="shared" si="135"/>
        <v>82.415999999999997</v>
      </c>
      <c r="AE841" s="18">
        <f t="shared" si="127"/>
        <v>3816</v>
      </c>
      <c r="AF841" s="18">
        <f t="shared" si="136"/>
        <v>301369.16292631999</v>
      </c>
      <c r="AG841" s="18">
        <f t="shared" si="136"/>
        <v>3143512.7615162954</v>
      </c>
    </row>
    <row r="842" spans="6:33" x14ac:dyDescent="0.35">
      <c r="F842" s="15">
        <f t="shared" si="132"/>
        <v>13.600991780821918</v>
      </c>
      <c r="G842" s="15">
        <v>4964.3620000000001</v>
      </c>
      <c r="H842" s="15">
        <v>0.97840000000000005</v>
      </c>
      <c r="I842" s="15">
        <v>3.3238249011654335</v>
      </c>
      <c r="J842" s="15">
        <f t="shared" si="131"/>
        <v>0.34890217931287038</v>
      </c>
      <c r="K842" s="15">
        <v>72.989000000000004</v>
      </c>
      <c r="L842" s="15">
        <v>72.037000000000006</v>
      </c>
      <c r="M842" s="15">
        <v>72.590999999999994</v>
      </c>
      <c r="N842" s="15">
        <v>68.778000000000006</v>
      </c>
      <c r="O842" s="15">
        <v>68.965000000000003</v>
      </c>
      <c r="P842" s="15">
        <v>70.680999999999997</v>
      </c>
      <c r="Q842" s="15">
        <v>69.084000000000003</v>
      </c>
      <c r="R842" s="15">
        <v>69.914000000000001</v>
      </c>
      <c r="S842" s="15">
        <f t="shared" si="133"/>
        <v>4.9140000000000015</v>
      </c>
      <c r="T842" s="15">
        <v>79.5</v>
      </c>
      <c r="U842" s="15">
        <v>79.5</v>
      </c>
      <c r="V842" s="15">
        <v>79.5</v>
      </c>
      <c r="W842" s="15">
        <v>79.5</v>
      </c>
      <c r="X842" s="15">
        <v>79.5</v>
      </c>
      <c r="Y842" s="15">
        <v>79.5</v>
      </c>
      <c r="Z842" s="15">
        <v>79.5</v>
      </c>
      <c r="AA842" s="15">
        <v>79.5</v>
      </c>
      <c r="AB842" s="15">
        <v>13.72</v>
      </c>
      <c r="AC842" s="18">
        <f t="shared" si="134"/>
        <v>1.5879629629629631E-4</v>
      </c>
      <c r="AD842" s="18">
        <f t="shared" si="135"/>
        <v>82.320000000000007</v>
      </c>
      <c r="AE842" s="18">
        <f t="shared" si="127"/>
        <v>3816</v>
      </c>
      <c r="AF842" s="18">
        <f t="shared" si="136"/>
        <v>301451.48292631999</v>
      </c>
      <c r="AG842" s="18">
        <f t="shared" si="136"/>
        <v>3147328.7615162954</v>
      </c>
    </row>
    <row r="843" spans="6:33" x14ac:dyDescent="0.35">
      <c r="F843" s="15">
        <f t="shared" si="132"/>
        <v>13.617430136986302</v>
      </c>
      <c r="G843" s="15">
        <v>4970.3620000000001</v>
      </c>
      <c r="H843" s="15">
        <v>0.97850000000000004</v>
      </c>
      <c r="I843" s="15">
        <v>3.3278421242057745</v>
      </c>
      <c r="J843" s="15">
        <f t="shared" si="131"/>
        <v>0.34899734597953702</v>
      </c>
      <c r="K843" s="15">
        <v>72.983999999999995</v>
      </c>
      <c r="L843" s="15">
        <v>72.033000000000001</v>
      </c>
      <c r="M843" s="15">
        <v>72.585999999999999</v>
      </c>
      <c r="N843" s="15">
        <v>68.775000000000006</v>
      </c>
      <c r="O843" s="15">
        <v>68.962000000000003</v>
      </c>
      <c r="P843" s="15">
        <v>70.677000000000007</v>
      </c>
      <c r="Q843" s="15">
        <v>69.081999999999994</v>
      </c>
      <c r="R843" s="15">
        <v>69.911000000000001</v>
      </c>
      <c r="S843" s="15">
        <f t="shared" si="133"/>
        <v>4.9110000000000014</v>
      </c>
      <c r="T843" s="15">
        <v>79.5</v>
      </c>
      <c r="U843" s="15">
        <v>79.5</v>
      </c>
      <c r="V843" s="15">
        <v>79.5</v>
      </c>
      <c r="W843" s="15">
        <v>79.5</v>
      </c>
      <c r="X843" s="15">
        <v>79.5</v>
      </c>
      <c r="Y843" s="15">
        <v>79.5</v>
      </c>
      <c r="Z843" s="15">
        <v>79.5</v>
      </c>
      <c r="AA843" s="15">
        <v>79.5</v>
      </c>
      <c r="AB843" s="15">
        <v>13.704000000000001</v>
      </c>
      <c r="AC843" s="18">
        <f t="shared" si="134"/>
        <v>1.5861111111111111E-4</v>
      </c>
      <c r="AD843" s="18">
        <f t="shared" si="135"/>
        <v>82.224000000000004</v>
      </c>
      <c r="AE843" s="18">
        <f t="shared" si="127"/>
        <v>3816</v>
      </c>
      <c r="AF843" s="18">
        <f t="shared" si="136"/>
        <v>301533.70692631998</v>
      </c>
      <c r="AG843" s="18">
        <f t="shared" si="136"/>
        <v>3151144.7615162954</v>
      </c>
    </row>
    <row r="844" spans="6:33" x14ac:dyDescent="0.35">
      <c r="F844" s="15">
        <f t="shared" si="132"/>
        <v>13.633868493150684</v>
      </c>
      <c r="G844" s="15">
        <v>4976.3620000000001</v>
      </c>
      <c r="H844" s="15">
        <v>0.97850000000000004</v>
      </c>
      <c r="I844" s="15">
        <v>3.3318593472461151</v>
      </c>
      <c r="J844" s="15">
        <f t="shared" si="131"/>
        <v>0.34909240153509258</v>
      </c>
      <c r="K844" s="15">
        <v>72.978999999999999</v>
      </c>
      <c r="L844" s="15">
        <v>72.028999999999996</v>
      </c>
      <c r="M844" s="15">
        <v>72.581000000000003</v>
      </c>
      <c r="N844" s="15">
        <v>68.772999999999996</v>
      </c>
      <c r="O844" s="15">
        <v>68.959000000000003</v>
      </c>
      <c r="P844" s="15">
        <v>70.674000000000007</v>
      </c>
      <c r="Q844" s="15">
        <v>69.08</v>
      </c>
      <c r="R844" s="15">
        <v>69.908000000000001</v>
      </c>
      <c r="S844" s="15">
        <f t="shared" si="133"/>
        <v>4.9080000000000013</v>
      </c>
      <c r="T844" s="15">
        <v>79.5</v>
      </c>
      <c r="U844" s="15">
        <v>79.5</v>
      </c>
      <c r="V844" s="15">
        <v>79.5</v>
      </c>
      <c r="W844" s="15">
        <v>79.5</v>
      </c>
      <c r="X844" s="15">
        <v>79.5</v>
      </c>
      <c r="Y844" s="15">
        <v>79.5</v>
      </c>
      <c r="Z844" s="15">
        <v>79.5</v>
      </c>
      <c r="AA844" s="15">
        <v>79.5</v>
      </c>
      <c r="AB844" s="15">
        <v>13.688000000000001</v>
      </c>
      <c r="AC844" s="18">
        <f t="shared" si="134"/>
        <v>1.5842592592592593E-4</v>
      </c>
      <c r="AD844" s="18">
        <f t="shared" si="135"/>
        <v>82.128</v>
      </c>
      <c r="AE844" s="18">
        <f t="shared" si="127"/>
        <v>3816</v>
      </c>
      <c r="AF844" s="18">
        <f t="shared" si="136"/>
        <v>301615.83492632001</v>
      </c>
      <c r="AG844" s="18">
        <f t="shared" si="136"/>
        <v>3154960.7615162954</v>
      </c>
    </row>
    <row r="845" spans="6:33" x14ac:dyDescent="0.35">
      <c r="F845" s="15">
        <f t="shared" si="132"/>
        <v>13.650306849315069</v>
      </c>
      <c r="G845" s="15">
        <v>4982.3620000000001</v>
      </c>
      <c r="H845" s="15">
        <v>0.97850000000000004</v>
      </c>
      <c r="I845" s="15">
        <v>3.3358765702864557</v>
      </c>
      <c r="J845" s="15">
        <f t="shared" si="131"/>
        <v>0.34918734597953704</v>
      </c>
      <c r="K845" s="15">
        <v>72.974000000000004</v>
      </c>
      <c r="L845" s="15">
        <v>72.025000000000006</v>
      </c>
      <c r="M845" s="15">
        <v>72.575999999999993</v>
      </c>
      <c r="N845" s="15">
        <v>68.77</v>
      </c>
      <c r="O845" s="15">
        <v>68.956999999999994</v>
      </c>
      <c r="P845" s="15">
        <v>70.67</v>
      </c>
      <c r="Q845" s="15">
        <v>69.076999999999998</v>
      </c>
      <c r="R845" s="15">
        <v>69.905000000000001</v>
      </c>
      <c r="S845" s="15">
        <f t="shared" si="133"/>
        <v>4.9050000000000011</v>
      </c>
      <c r="T845" s="15">
        <v>79.5</v>
      </c>
      <c r="U845" s="15">
        <v>79.5</v>
      </c>
      <c r="V845" s="15">
        <v>79.5</v>
      </c>
      <c r="W845" s="15">
        <v>79.5</v>
      </c>
      <c r="X845" s="15">
        <v>79.5</v>
      </c>
      <c r="Y845" s="15">
        <v>79.5</v>
      </c>
      <c r="Z845" s="15">
        <v>79.5</v>
      </c>
      <c r="AA845" s="15">
        <v>79.5</v>
      </c>
      <c r="AB845" s="15">
        <v>13.672000000000001</v>
      </c>
      <c r="AC845" s="18">
        <f t="shared" si="134"/>
        <v>1.5824074074074075E-4</v>
      </c>
      <c r="AD845" s="18">
        <f t="shared" si="135"/>
        <v>82.032000000000011</v>
      </c>
      <c r="AE845" s="18">
        <f t="shared" si="127"/>
        <v>3816</v>
      </c>
      <c r="AF845" s="18">
        <f t="shared" si="136"/>
        <v>301697.86692632001</v>
      </c>
      <c r="AG845" s="18">
        <f t="shared" si="136"/>
        <v>3158776.7615162954</v>
      </c>
    </row>
    <row r="846" spans="6:33" x14ac:dyDescent="0.35">
      <c r="F846" s="15">
        <f t="shared" si="132"/>
        <v>13.666745205479453</v>
      </c>
      <c r="G846" s="15">
        <v>4988.3620000000001</v>
      </c>
      <c r="H846" s="15">
        <v>0.97850000000000004</v>
      </c>
      <c r="I846" s="15">
        <v>3.3398937933267967</v>
      </c>
      <c r="J846" s="15">
        <f t="shared" si="131"/>
        <v>0.34928217931287037</v>
      </c>
      <c r="K846" s="15">
        <v>72.968999999999994</v>
      </c>
      <c r="L846" s="15">
        <v>72.021000000000001</v>
      </c>
      <c r="M846" s="15">
        <v>72.570999999999998</v>
      </c>
      <c r="N846" s="15">
        <v>68.766999999999996</v>
      </c>
      <c r="O846" s="15">
        <v>68.953999999999994</v>
      </c>
      <c r="P846" s="15">
        <v>70.665999999999997</v>
      </c>
      <c r="Q846" s="15">
        <v>69.075000000000003</v>
      </c>
      <c r="R846" s="15">
        <v>69.902000000000001</v>
      </c>
      <c r="S846" s="15">
        <f t="shared" si="133"/>
        <v>4.902000000000001</v>
      </c>
      <c r="T846" s="15">
        <v>79.5</v>
      </c>
      <c r="U846" s="15">
        <v>79.5</v>
      </c>
      <c r="V846" s="15">
        <v>79.5</v>
      </c>
      <c r="W846" s="15">
        <v>79.5</v>
      </c>
      <c r="X846" s="15">
        <v>79.5</v>
      </c>
      <c r="Y846" s="15">
        <v>79.5</v>
      </c>
      <c r="Z846" s="15">
        <v>79.5</v>
      </c>
      <c r="AA846" s="15">
        <v>79.5</v>
      </c>
      <c r="AB846" s="15">
        <v>13.656000000000001</v>
      </c>
      <c r="AC846" s="18">
        <f t="shared" si="134"/>
        <v>1.5805555555555557E-4</v>
      </c>
      <c r="AD846" s="18">
        <f t="shared" si="135"/>
        <v>81.936000000000007</v>
      </c>
      <c r="AE846" s="18">
        <f t="shared" si="127"/>
        <v>3816</v>
      </c>
      <c r="AF846" s="18">
        <f t="shared" si="136"/>
        <v>301779.80292632</v>
      </c>
      <c r="AG846" s="18">
        <f t="shared" si="136"/>
        <v>3162592.7615162954</v>
      </c>
    </row>
    <row r="847" spans="6:33" x14ac:dyDescent="0.35">
      <c r="F847" s="15">
        <f t="shared" si="132"/>
        <v>13.683183561643835</v>
      </c>
      <c r="G847" s="15">
        <v>4994.3620000000001</v>
      </c>
      <c r="H847" s="15">
        <v>0.97860000000000003</v>
      </c>
      <c r="I847" s="15">
        <v>3.3439110163671373</v>
      </c>
      <c r="J847" s="15">
        <f t="shared" si="131"/>
        <v>0.3493769015350926</v>
      </c>
      <c r="K847" s="15">
        <v>72.962999999999994</v>
      </c>
      <c r="L847" s="15">
        <v>72.016999999999996</v>
      </c>
      <c r="M847" s="15">
        <v>72.566999999999993</v>
      </c>
      <c r="N847" s="15">
        <v>68.765000000000001</v>
      </c>
      <c r="O847" s="15">
        <v>68.951999999999998</v>
      </c>
      <c r="P847" s="15">
        <v>70.662999999999997</v>
      </c>
      <c r="Q847" s="15">
        <v>69.072000000000003</v>
      </c>
      <c r="R847" s="15">
        <v>69.899000000000001</v>
      </c>
      <c r="S847" s="15">
        <f t="shared" si="133"/>
        <v>4.8990000000000009</v>
      </c>
      <c r="T847" s="15">
        <v>79.5</v>
      </c>
      <c r="U847" s="15">
        <v>79.5</v>
      </c>
      <c r="V847" s="15">
        <v>79.5</v>
      </c>
      <c r="W847" s="15">
        <v>79.5</v>
      </c>
      <c r="X847" s="15">
        <v>79.5</v>
      </c>
      <c r="Y847" s="15">
        <v>79.5</v>
      </c>
      <c r="Z847" s="15">
        <v>79.5</v>
      </c>
      <c r="AA847" s="15">
        <v>79.5</v>
      </c>
      <c r="AB847" s="15">
        <v>13.64</v>
      </c>
      <c r="AC847" s="18">
        <f t="shared" si="134"/>
        <v>1.5787037037037036E-4</v>
      </c>
      <c r="AD847" s="18">
        <f t="shared" si="135"/>
        <v>81.839999999999989</v>
      </c>
      <c r="AE847" s="18">
        <f t="shared" si="127"/>
        <v>3816</v>
      </c>
      <c r="AF847" s="18">
        <f t="shared" si="136"/>
        <v>301861.64292632003</v>
      </c>
      <c r="AG847" s="18">
        <f t="shared" si="136"/>
        <v>3166408.7615162954</v>
      </c>
    </row>
    <row r="848" spans="6:33" x14ac:dyDescent="0.35">
      <c r="F848" s="15">
        <f t="shared" si="132"/>
        <v>13.699621917808219</v>
      </c>
      <c r="G848" s="15">
        <v>5000.3620000000001</v>
      </c>
      <c r="H848" s="15">
        <v>0.97860000000000003</v>
      </c>
      <c r="I848" s="15">
        <v>3.3479282394074783</v>
      </c>
      <c r="J848" s="15">
        <f t="shared" si="131"/>
        <v>0.34947151264620374</v>
      </c>
      <c r="K848" s="15">
        <v>72.957999999999998</v>
      </c>
      <c r="L848" s="15">
        <v>72.013000000000005</v>
      </c>
      <c r="M848" s="15">
        <v>72.561999999999998</v>
      </c>
      <c r="N848" s="15">
        <v>68.762</v>
      </c>
      <c r="O848" s="15">
        <v>68.948999999999998</v>
      </c>
      <c r="P848" s="15">
        <v>70.659000000000006</v>
      </c>
      <c r="Q848" s="15">
        <v>69.069999999999993</v>
      </c>
      <c r="R848" s="15">
        <v>69.896000000000001</v>
      </c>
      <c r="S848" s="15">
        <f t="shared" si="133"/>
        <v>4.8960000000000008</v>
      </c>
      <c r="T848" s="15">
        <v>79.5</v>
      </c>
      <c r="U848" s="15">
        <v>79.5</v>
      </c>
      <c r="V848" s="15">
        <v>79.5</v>
      </c>
      <c r="W848" s="15">
        <v>79.5</v>
      </c>
      <c r="X848" s="15">
        <v>79.5</v>
      </c>
      <c r="Y848" s="15">
        <v>79.5</v>
      </c>
      <c r="Z848" s="15">
        <v>79.5</v>
      </c>
      <c r="AA848" s="15">
        <v>79.5</v>
      </c>
      <c r="AB848" s="15">
        <v>13.624000000000001</v>
      </c>
      <c r="AC848" s="18">
        <f t="shared" si="134"/>
        <v>1.5768518518518519E-4</v>
      </c>
      <c r="AD848" s="18">
        <f t="shared" si="135"/>
        <v>81.744</v>
      </c>
      <c r="AE848" s="18">
        <f t="shared" si="127"/>
        <v>3816</v>
      </c>
      <c r="AF848" s="18">
        <f t="shared" si="136"/>
        <v>301943.38692632003</v>
      </c>
      <c r="AG848" s="18">
        <f t="shared" si="136"/>
        <v>3170224.7615162954</v>
      </c>
    </row>
    <row r="849" spans="6:33" x14ac:dyDescent="0.35">
      <c r="F849" s="15">
        <f t="shared" si="132"/>
        <v>13.716060273972603</v>
      </c>
      <c r="G849" s="15">
        <v>5006.3620000000001</v>
      </c>
      <c r="H849" s="15">
        <v>0.97860000000000003</v>
      </c>
      <c r="I849" s="15">
        <v>3.3519454624478193</v>
      </c>
      <c r="J849" s="15">
        <f t="shared" si="131"/>
        <v>0.34956601959064815</v>
      </c>
      <c r="K849" s="15">
        <v>72.953000000000003</v>
      </c>
      <c r="L849" s="15">
        <v>72.009</v>
      </c>
      <c r="M849" s="15">
        <v>72.557000000000002</v>
      </c>
      <c r="N849" s="15">
        <v>68.759</v>
      </c>
      <c r="O849" s="15">
        <v>68.947000000000003</v>
      </c>
      <c r="P849" s="15">
        <v>70.656000000000006</v>
      </c>
      <c r="Q849" s="15">
        <v>69.067999999999998</v>
      </c>
      <c r="R849" s="15">
        <v>69.893000000000001</v>
      </c>
      <c r="S849" s="15">
        <f t="shared" si="133"/>
        <v>4.8930000000000007</v>
      </c>
      <c r="T849" s="15">
        <v>79.5</v>
      </c>
      <c r="U849" s="15">
        <v>79.5</v>
      </c>
      <c r="V849" s="15">
        <v>79.5</v>
      </c>
      <c r="W849" s="15">
        <v>79.5</v>
      </c>
      <c r="X849" s="15">
        <v>79.5</v>
      </c>
      <c r="Y849" s="15">
        <v>79.5</v>
      </c>
      <c r="Z849" s="15">
        <v>79.5</v>
      </c>
      <c r="AA849" s="15">
        <v>79.5</v>
      </c>
      <c r="AB849" s="15">
        <v>13.609</v>
      </c>
      <c r="AC849" s="18">
        <f t="shared" si="134"/>
        <v>1.5751157407407408E-4</v>
      </c>
      <c r="AD849" s="18">
        <f t="shared" si="135"/>
        <v>81.653999999999996</v>
      </c>
      <c r="AE849" s="18">
        <f t="shared" si="127"/>
        <v>3816</v>
      </c>
      <c r="AF849" s="18">
        <f t="shared" si="136"/>
        <v>302025.04092632001</v>
      </c>
      <c r="AG849" s="18">
        <f t="shared" si="136"/>
        <v>3174040.7615162954</v>
      </c>
    </row>
    <row r="850" spans="6:33" x14ac:dyDescent="0.35">
      <c r="F850" s="15">
        <f t="shared" si="132"/>
        <v>13.732498630136986</v>
      </c>
      <c r="G850" s="15">
        <v>5012.3620000000001</v>
      </c>
      <c r="H850" s="15">
        <v>0.97860000000000003</v>
      </c>
      <c r="I850" s="15">
        <v>3.3559626854881599</v>
      </c>
      <c r="J850" s="15">
        <f t="shared" si="131"/>
        <v>0.34966041542398152</v>
      </c>
      <c r="K850" s="15">
        <v>72.947999999999993</v>
      </c>
      <c r="L850" s="15">
        <v>72.004000000000005</v>
      </c>
      <c r="M850" s="15">
        <v>72.552000000000007</v>
      </c>
      <c r="N850" s="15">
        <v>68.757000000000005</v>
      </c>
      <c r="O850" s="15">
        <v>68.944000000000003</v>
      </c>
      <c r="P850" s="15">
        <v>70.652000000000001</v>
      </c>
      <c r="Q850" s="15">
        <v>69.064999999999998</v>
      </c>
      <c r="R850" s="15">
        <v>69.89</v>
      </c>
      <c r="S850" s="15">
        <f t="shared" si="133"/>
        <v>4.8900000000000006</v>
      </c>
      <c r="T850" s="15">
        <v>79.5</v>
      </c>
      <c r="U850" s="15">
        <v>79.5</v>
      </c>
      <c r="V850" s="15">
        <v>79.5</v>
      </c>
      <c r="W850" s="15">
        <v>79.5</v>
      </c>
      <c r="X850" s="15">
        <v>79.5</v>
      </c>
      <c r="Y850" s="15">
        <v>79.5</v>
      </c>
      <c r="Z850" s="15">
        <v>79.5</v>
      </c>
      <c r="AA850" s="15">
        <v>79.5</v>
      </c>
      <c r="AB850" s="15">
        <v>13.593</v>
      </c>
      <c r="AC850" s="18">
        <f t="shared" si="134"/>
        <v>1.573263888888889E-4</v>
      </c>
      <c r="AD850" s="18">
        <f t="shared" si="135"/>
        <v>81.557999999999993</v>
      </c>
      <c r="AE850" s="18">
        <f t="shared" ref="AE850:AE913" si="137">SUM(T850:AA850)*(G850-G849)</f>
        <v>3816</v>
      </c>
      <c r="AF850" s="18">
        <f t="shared" si="136"/>
        <v>302106.59892632003</v>
      </c>
      <c r="AG850" s="18">
        <f t="shared" si="136"/>
        <v>3177856.7615162954</v>
      </c>
    </row>
    <row r="851" spans="6:33" x14ac:dyDescent="0.35">
      <c r="F851" s="15">
        <f t="shared" si="132"/>
        <v>13.74893698630137</v>
      </c>
      <c r="G851" s="15">
        <v>5018.3620000000001</v>
      </c>
      <c r="H851" s="15">
        <v>0.97870000000000001</v>
      </c>
      <c r="I851" s="15">
        <v>3.3599799085285009</v>
      </c>
      <c r="J851" s="15">
        <f t="shared" si="131"/>
        <v>0.34975470014620375</v>
      </c>
      <c r="K851" s="15">
        <v>72.942999999999998</v>
      </c>
      <c r="L851" s="15">
        <v>72.001000000000005</v>
      </c>
      <c r="M851" s="15">
        <v>72.548000000000002</v>
      </c>
      <c r="N851" s="15">
        <v>68.754000000000005</v>
      </c>
      <c r="O851" s="15">
        <v>68.941999999999993</v>
      </c>
      <c r="P851" s="15">
        <v>70.647999999999996</v>
      </c>
      <c r="Q851" s="15">
        <v>69.063000000000002</v>
      </c>
      <c r="R851" s="15">
        <v>69.887</v>
      </c>
      <c r="S851" s="15">
        <f t="shared" si="133"/>
        <v>4.8870000000000005</v>
      </c>
      <c r="T851" s="15">
        <v>79.5</v>
      </c>
      <c r="U851" s="15">
        <v>79.5</v>
      </c>
      <c r="V851" s="15">
        <v>79.5</v>
      </c>
      <c r="W851" s="15">
        <v>79.5</v>
      </c>
      <c r="X851" s="15">
        <v>79.5</v>
      </c>
      <c r="Y851" s="15">
        <v>79.5</v>
      </c>
      <c r="Z851" s="15">
        <v>79.5</v>
      </c>
      <c r="AA851" s="15">
        <v>79.5</v>
      </c>
      <c r="AB851" s="15">
        <v>13.577</v>
      </c>
      <c r="AC851" s="18">
        <f t="shared" si="134"/>
        <v>1.5714120370370369E-4</v>
      </c>
      <c r="AD851" s="18">
        <f t="shared" si="135"/>
        <v>81.461999999999989</v>
      </c>
      <c r="AE851" s="18">
        <f t="shared" si="137"/>
        <v>3816</v>
      </c>
      <c r="AF851" s="18">
        <f t="shared" si="136"/>
        <v>302188.06092632003</v>
      </c>
      <c r="AG851" s="18">
        <f t="shared" si="136"/>
        <v>3181672.7615162954</v>
      </c>
    </row>
    <row r="852" spans="6:33" x14ac:dyDescent="0.35">
      <c r="F852" s="15">
        <f t="shared" si="132"/>
        <v>13.765375342465754</v>
      </c>
      <c r="G852" s="15">
        <v>5024.3620000000001</v>
      </c>
      <c r="H852" s="15">
        <v>0.97870000000000001</v>
      </c>
      <c r="I852" s="15">
        <v>3.3639971315688419</v>
      </c>
      <c r="J852" s="15">
        <f t="shared" si="131"/>
        <v>0.34984888070175929</v>
      </c>
      <c r="K852" s="15">
        <v>72.938000000000002</v>
      </c>
      <c r="L852" s="15">
        <v>71.995999999999995</v>
      </c>
      <c r="M852" s="15">
        <v>72.543000000000006</v>
      </c>
      <c r="N852" s="15">
        <v>68.751000000000005</v>
      </c>
      <c r="O852" s="15">
        <v>68.938999999999993</v>
      </c>
      <c r="P852" s="15">
        <v>70.644999999999996</v>
      </c>
      <c r="Q852" s="15">
        <v>69.061000000000007</v>
      </c>
      <c r="R852" s="15">
        <v>69.885000000000005</v>
      </c>
      <c r="S852" s="15">
        <f t="shared" si="133"/>
        <v>4.8850000000000051</v>
      </c>
      <c r="T852" s="15">
        <v>79.5</v>
      </c>
      <c r="U852" s="15">
        <v>79.5</v>
      </c>
      <c r="V852" s="15">
        <v>79.5</v>
      </c>
      <c r="W852" s="15">
        <v>79.5</v>
      </c>
      <c r="X852" s="15">
        <v>79.5</v>
      </c>
      <c r="Y852" s="15">
        <v>79.5</v>
      </c>
      <c r="Z852" s="15">
        <v>79.5</v>
      </c>
      <c r="AA852" s="15">
        <v>79.5</v>
      </c>
      <c r="AB852" s="15">
        <v>13.561999999999999</v>
      </c>
      <c r="AC852" s="18">
        <f t="shared" si="134"/>
        <v>1.5696759259259258E-4</v>
      </c>
      <c r="AD852" s="18">
        <f t="shared" si="135"/>
        <v>81.372</v>
      </c>
      <c r="AE852" s="18">
        <f t="shared" si="137"/>
        <v>3816</v>
      </c>
      <c r="AF852" s="18">
        <f t="shared" si="136"/>
        <v>302269.43292632001</v>
      </c>
      <c r="AG852" s="18">
        <f t="shared" si="136"/>
        <v>3185488.7615162954</v>
      </c>
    </row>
    <row r="853" spans="6:33" x14ac:dyDescent="0.35">
      <c r="F853" s="15">
        <f t="shared" si="132"/>
        <v>13.781813698630136</v>
      </c>
      <c r="G853" s="15">
        <v>5030.3620000000001</v>
      </c>
      <c r="H853" s="15">
        <v>0.97870000000000001</v>
      </c>
      <c r="I853" s="15">
        <v>3.3680143546091825</v>
      </c>
      <c r="J853" s="15">
        <f t="shared" si="131"/>
        <v>0.34994295014620375</v>
      </c>
      <c r="K853" s="15">
        <v>72.933000000000007</v>
      </c>
      <c r="L853" s="15">
        <v>71.992999999999995</v>
      </c>
      <c r="M853" s="15">
        <v>72.537999999999997</v>
      </c>
      <c r="N853" s="15">
        <v>68.748999999999995</v>
      </c>
      <c r="O853" s="15">
        <v>68.936999999999998</v>
      </c>
      <c r="P853" s="15">
        <v>70.641000000000005</v>
      </c>
      <c r="Q853" s="15">
        <v>69.058000000000007</v>
      </c>
      <c r="R853" s="15">
        <v>69.882000000000005</v>
      </c>
      <c r="S853" s="15">
        <f t="shared" si="133"/>
        <v>4.882000000000005</v>
      </c>
      <c r="T853" s="15">
        <v>79.5</v>
      </c>
      <c r="U853" s="15">
        <v>79.5</v>
      </c>
      <c r="V853" s="15">
        <v>79.5</v>
      </c>
      <c r="W853" s="15">
        <v>79.5</v>
      </c>
      <c r="X853" s="15">
        <v>79.5</v>
      </c>
      <c r="Y853" s="15">
        <v>79.5</v>
      </c>
      <c r="Z853" s="15">
        <v>79.5</v>
      </c>
      <c r="AA853" s="15">
        <v>79.5</v>
      </c>
      <c r="AB853" s="15">
        <v>13.545999999999999</v>
      </c>
      <c r="AC853" s="18">
        <f t="shared" si="134"/>
        <v>1.567824074074074E-4</v>
      </c>
      <c r="AD853" s="18">
        <f t="shared" si="135"/>
        <v>81.275999999999996</v>
      </c>
      <c r="AE853" s="18">
        <f t="shared" si="137"/>
        <v>3816</v>
      </c>
      <c r="AF853" s="18">
        <f t="shared" si="136"/>
        <v>302350.70892632002</v>
      </c>
      <c r="AG853" s="18">
        <f t="shared" si="136"/>
        <v>3189304.7615162954</v>
      </c>
    </row>
    <row r="854" spans="6:33" x14ac:dyDescent="0.35">
      <c r="F854" s="15">
        <f t="shared" si="132"/>
        <v>13.798252054794521</v>
      </c>
      <c r="G854" s="15">
        <v>5036.3620000000001</v>
      </c>
      <c r="H854" s="15">
        <v>0.97870000000000001</v>
      </c>
      <c r="I854" s="15">
        <v>3.3720315776495235</v>
      </c>
      <c r="J854" s="15">
        <f t="shared" si="131"/>
        <v>0.35003690847953706</v>
      </c>
      <c r="K854" s="15">
        <v>72.927999999999997</v>
      </c>
      <c r="L854" s="15">
        <v>71.989000000000004</v>
      </c>
      <c r="M854" s="15">
        <v>72.534000000000006</v>
      </c>
      <c r="N854" s="15">
        <v>68.745999999999995</v>
      </c>
      <c r="O854" s="15">
        <v>68.933999999999997</v>
      </c>
      <c r="P854" s="15">
        <v>70.638000000000005</v>
      </c>
      <c r="Q854" s="15">
        <v>69.055999999999997</v>
      </c>
      <c r="R854" s="15">
        <v>69.879000000000005</v>
      </c>
      <c r="S854" s="15">
        <f t="shared" si="133"/>
        <v>4.8790000000000049</v>
      </c>
      <c r="T854" s="15">
        <v>79.5</v>
      </c>
      <c r="U854" s="15">
        <v>79.5</v>
      </c>
      <c r="V854" s="15">
        <v>79.5</v>
      </c>
      <c r="W854" s="15">
        <v>79.5</v>
      </c>
      <c r="X854" s="15">
        <v>79.5</v>
      </c>
      <c r="Y854" s="15">
        <v>79.5</v>
      </c>
      <c r="Z854" s="15">
        <v>79.5</v>
      </c>
      <c r="AA854" s="15">
        <v>79.5</v>
      </c>
      <c r="AB854" s="15">
        <v>13.53</v>
      </c>
      <c r="AC854" s="18">
        <f t="shared" si="134"/>
        <v>1.5659722222222222E-4</v>
      </c>
      <c r="AD854" s="18">
        <f t="shared" si="135"/>
        <v>81.179999999999993</v>
      </c>
      <c r="AE854" s="18">
        <f t="shared" si="137"/>
        <v>3816</v>
      </c>
      <c r="AF854" s="18">
        <f t="shared" si="136"/>
        <v>302431.88892632001</v>
      </c>
      <c r="AG854" s="18">
        <f t="shared" si="136"/>
        <v>3193120.7615162954</v>
      </c>
    </row>
    <row r="855" spans="6:33" x14ac:dyDescent="0.35">
      <c r="F855" s="15">
        <f t="shared" si="132"/>
        <v>13.814690410958905</v>
      </c>
      <c r="G855" s="15">
        <v>5042.3620000000001</v>
      </c>
      <c r="H855" s="15">
        <v>0.9788</v>
      </c>
      <c r="I855" s="15">
        <v>3.3760488006898646</v>
      </c>
      <c r="J855" s="15">
        <f t="shared" si="131"/>
        <v>0.35013076264620374</v>
      </c>
      <c r="K855" s="15">
        <v>72.923000000000002</v>
      </c>
      <c r="L855" s="15">
        <v>71.984999999999999</v>
      </c>
      <c r="M855" s="15">
        <v>72.528999999999996</v>
      </c>
      <c r="N855" s="15">
        <v>68.742999999999995</v>
      </c>
      <c r="O855" s="15">
        <v>68.932000000000002</v>
      </c>
      <c r="P855" s="15">
        <v>70.634</v>
      </c>
      <c r="Q855" s="15">
        <v>69.054000000000002</v>
      </c>
      <c r="R855" s="15">
        <v>69.876000000000005</v>
      </c>
      <c r="S855" s="15">
        <f t="shared" si="133"/>
        <v>4.8760000000000048</v>
      </c>
      <c r="T855" s="15">
        <v>79.5</v>
      </c>
      <c r="U855" s="15">
        <v>79.5</v>
      </c>
      <c r="V855" s="15">
        <v>79.5</v>
      </c>
      <c r="W855" s="15">
        <v>79.5</v>
      </c>
      <c r="X855" s="15">
        <v>79.5</v>
      </c>
      <c r="Y855" s="15">
        <v>79.5</v>
      </c>
      <c r="Z855" s="15">
        <v>79.5</v>
      </c>
      <c r="AA855" s="15">
        <v>79.5</v>
      </c>
      <c r="AB855" s="15">
        <v>13.515000000000001</v>
      </c>
      <c r="AC855" s="18">
        <f t="shared" si="134"/>
        <v>1.5642361111111111E-4</v>
      </c>
      <c r="AD855" s="18">
        <f t="shared" si="135"/>
        <v>81.09</v>
      </c>
      <c r="AE855" s="18">
        <f t="shared" si="137"/>
        <v>3816</v>
      </c>
      <c r="AF855" s="18">
        <f t="shared" si="136"/>
        <v>302512.97892632004</v>
      </c>
      <c r="AG855" s="18">
        <f t="shared" si="136"/>
        <v>3196936.7615162954</v>
      </c>
    </row>
    <row r="856" spans="6:33" x14ac:dyDescent="0.35">
      <c r="F856" s="15">
        <f t="shared" si="132"/>
        <v>13.831128767123287</v>
      </c>
      <c r="G856" s="15">
        <v>5048.3620000000001</v>
      </c>
      <c r="H856" s="15">
        <v>0.9788</v>
      </c>
      <c r="I856" s="15">
        <v>3.3800660237302051</v>
      </c>
      <c r="J856" s="15">
        <f t="shared" si="131"/>
        <v>0.35022450570175928</v>
      </c>
      <c r="K856" s="15">
        <v>72.918000000000006</v>
      </c>
      <c r="L856" s="15">
        <v>71.980999999999995</v>
      </c>
      <c r="M856" s="15">
        <v>72.524000000000001</v>
      </c>
      <c r="N856" s="15">
        <v>68.741</v>
      </c>
      <c r="O856" s="15">
        <v>68.929000000000002</v>
      </c>
      <c r="P856" s="15">
        <v>70.63</v>
      </c>
      <c r="Q856" s="15">
        <v>69.052000000000007</v>
      </c>
      <c r="R856" s="15">
        <v>69.873000000000005</v>
      </c>
      <c r="S856" s="15">
        <f t="shared" si="133"/>
        <v>4.8730000000000047</v>
      </c>
      <c r="T856" s="15">
        <v>79.5</v>
      </c>
      <c r="U856" s="15">
        <v>79.5</v>
      </c>
      <c r="V856" s="15">
        <v>79.5</v>
      </c>
      <c r="W856" s="15">
        <v>79.5</v>
      </c>
      <c r="X856" s="15">
        <v>79.5</v>
      </c>
      <c r="Y856" s="15">
        <v>79.5</v>
      </c>
      <c r="Z856" s="15">
        <v>79.5</v>
      </c>
      <c r="AA856" s="15">
        <v>79.5</v>
      </c>
      <c r="AB856" s="15">
        <v>13.499000000000001</v>
      </c>
      <c r="AC856" s="18">
        <f t="shared" si="134"/>
        <v>1.5623842592592593E-4</v>
      </c>
      <c r="AD856" s="18">
        <f t="shared" si="135"/>
        <v>80.994</v>
      </c>
      <c r="AE856" s="18">
        <f t="shared" si="137"/>
        <v>3816</v>
      </c>
      <c r="AF856" s="18">
        <f t="shared" ref="AF856:AG871" si="138">+AF855+AD856</f>
        <v>302593.97292632004</v>
      </c>
      <c r="AG856" s="18">
        <f t="shared" si="138"/>
        <v>3200752.7615162954</v>
      </c>
    </row>
    <row r="857" spans="6:33" x14ac:dyDescent="0.35">
      <c r="F857" s="15">
        <f t="shared" si="132"/>
        <v>13.847567123287671</v>
      </c>
      <c r="G857" s="15">
        <v>5054.3620000000001</v>
      </c>
      <c r="H857" s="15">
        <v>0.9788</v>
      </c>
      <c r="I857" s="15">
        <v>3.3840832467705462</v>
      </c>
      <c r="J857" s="15">
        <f t="shared" si="131"/>
        <v>0.3503181445906482</v>
      </c>
      <c r="K857" s="15">
        <v>72.912999999999997</v>
      </c>
      <c r="L857" s="15">
        <v>71.977000000000004</v>
      </c>
      <c r="M857" s="15">
        <v>72.519000000000005</v>
      </c>
      <c r="N857" s="15">
        <v>68.738</v>
      </c>
      <c r="O857" s="15">
        <v>68.927000000000007</v>
      </c>
      <c r="P857" s="15">
        <v>70.626999999999995</v>
      </c>
      <c r="Q857" s="15">
        <v>69.049000000000007</v>
      </c>
      <c r="R857" s="15">
        <v>69.87</v>
      </c>
      <c r="S857" s="15">
        <f t="shared" si="133"/>
        <v>4.8700000000000045</v>
      </c>
      <c r="T857" s="15">
        <v>79.5</v>
      </c>
      <c r="U857" s="15">
        <v>79.5</v>
      </c>
      <c r="V857" s="15">
        <v>79.5</v>
      </c>
      <c r="W857" s="15">
        <v>79.5</v>
      </c>
      <c r="X857" s="15">
        <v>79.5</v>
      </c>
      <c r="Y857" s="15">
        <v>79.5</v>
      </c>
      <c r="Z857" s="15">
        <v>79.5</v>
      </c>
      <c r="AA857" s="15">
        <v>79.5</v>
      </c>
      <c r="AB857" s="15">
        <v>13.484</v>
      </c>
      <c r="AC857" s="18">
        <f t="shared" si="134"/>
        <v>1.5606481481481482E-4</v>
      </c>
      <c r="AD857" s="18">
        <f t="shared" si="135"/>
        <v>80.904000000000011</v>
      </c>
      <c r="AE857" s="18">
        <f t="shared" si="137"/>
        <v>3816</v>
      </c>
      <c r="AF857" s="18">
        <f t="shared" si="138"/>
        <v>302674.87692632002</v>
      </c>
      <c r="AG857" s="18">
        <f t="shared" si="138"/>
        <v>3204568.7615162954</v>
      </c>
    </row>
    <row r="858" spans="6:33" x14ac:dyDescent="0.35">
      <c r="F858" s="15">
        <f t="shared" si="132"/>
        <v>13.864005479452056</v>
      </c>
      <c r="G858" s="15">
        <v>5060.3620000000001</v>
      </c>
      <c r="H858" s="15">
        <v>0.9788</v>
      </c>
      <c r="I858" s="15">
        <v>3.3881004698108872</v>
      </c>
      <c r="J858" s="15">
        <f t="shared" si="131"/>
        <v>0.35041167931287043</v>
      </c>
      <c r="K858" s="15">
        <v>72.908000000000001</v>
      </c>
      <c r="L858" s="15">
        <v>71.972999999999999</v>
      </c>
      <c r="M858" s="15">
        <v>72.515000000000001</v>
      </c>
      <c r="N858" s="15">
        <v>68.734999999999999</v>
      </c>
      <c r="O858" s="15">
        <v>68.924000000000007</v>
      </c>
      <c r="P858" s="15">
        <v>70.623000000000005</v>
      </c>
      <c r="Q858" s="15">
        <v>69.046999999999997</v>
      </c>
      <c r="R858" s="15">
        <v>69.867000000000004</v>
      </c>
      <c r="S858" s="15">
        <f t="shared" si="133"/>
        <v>4.8670000000000044</v>
      </c>
      <c r="T858" s="15">
        <v>79.5</v>
      </c>
      <c r="U858" s="15">
        <v>79.5</v>
      </c>
      <c r="V858" s="15">
        <v>79.5</v>
      </c>
      <c r="W858" s="15">
        <v>79.5</v>
      </c>
      <c r="X858" s="15">
        <v>79.5</v>
      </c>
      <c r="Y858" s="15">
        <v>79.5</v>
      </c>
      <c r="Z858" s="15">
        <v>79.5</v>
      </c>
      <c r="AA858" s="15">
        <v>79.5</v>
      </c>
      <c r="AB858" s="15">
        <v>13.468999999999999</v>
      </c>
      <c r="AC858" s="18">
        <f t="shared" si="134"/>
        <v>1.5589120370370369E-4</v>
      </c>
      <c r="AD858" s="18">
        <f t="shared" si="135"/>
        <v>80.813999999999993</v>
      </c>
      <c r="AE858" s="18">
        <f t="shared" si="137"/>
        <v>3816</v>
      </c>
      <c r="AF858" s="18">
        <f t="shared" si="138"/>
        <v>302755.69092632004</v>
      </c>
      <c r="AG858" s="18">
        <f t="shared" si="138"/>
        <v>3208384.7615162954</v>
      </c>
    </row>
    <row r="859" spans="6:33" x14ac:dyDescent="0.35">
      <c r="F859" s="15">
        <f t="shared" si="132"/>
        <v>13.880443835616438</v>
      </c>
      <c r="G859" s="15">
        <v>5066.3620000000001</v>
      </c>
      <c r="H859" s="15">
        <v>0.9788</v>
      </c>
      <c r="I859" s="15">
        <v>3.3921176928512278</v>
      </c>
      <c r="J859" s="15">
        <f t="shared" si="131"/>
        <v>0.35050510292398152</v>
      </c>
      <c r="K859" s="15">
        <v>72.903000000000006</v>
      </c>
      <c r="L859" s="15">
        <v>71.968999999999994</v>
      </c>
      <c r="M859" s="15">
        <v>72.510000000000005</v>
      </c>
      <c r="N859" s="15">
        <v>68.733000000000004</v>
      </c>
      <c r="O859" s="15">
        <v>68.921999999999997</v>
      </c>
      <c r="P859" s="15">
        <v>70.62</v>
      </c>
      <c r="Q859" s="15">
        <v>69.045000000000002</v>
      </c>
      <c r="R859" s="15">
        <v>69.864000000000004</v>
      </c>
      <c r="S859" s="15">
        <f t="shared" si="133"/>
        <v>4.8640000000000043</v>
      </c>
      <c r="T859" s="15">
        <v>79.5</v>
      </c>
      <c r="U859" s="15">
        <v>79.5</v>
      </c>
      <c r="V859" s="15">
        <v>79.5</v>
      </c>
      <c r="W859" s="15">
        <v>79.5</v>
      </c>
      <c r="X859" s="15">
        <v>79.5</v>
      </c>
      <c r="Y859" s="15">
        <v>79.5</v>
      </c>
      <c r="Z859" s="15">
        <v>79.5</v>
      </c>
      <c r="AA859" s="15">
        <v>79.5</v>
      </c>
      <c r="AB859" s="15">
        <v>13.452999999999999</v>
      </c>
      <c r="AC859" s="18">
        <f t="shared" si="134"/>
        <v>1.5570601851851851E-4</v>
      </c>
      <c r="AD859" s="18">
        <f t="shared" si="135"/>
        <v>80.717999999999989</v>
      </c>
      <c r="AE859" s="18">
        <f t="shared" si="137"/>
        <v>3816</v>
      </c>
      <c r="AF859" s="18">
        <f t="shared" si="138"/>
        <v>302836.40892632003</v>
      </c>
      <c r="AG859" s="18">
        <f t="shared" si="138"/>
        <v>3212200.7615162954</v>
      </c>
    </row>
    <row r="860" spans="6:33" x14ac:dyDescent="0.35">
      <c r="F860" s="15">
        <f t="shared" si="132"/>
        <v>13.896882191780822</v>
      </c>
      <c r="G860" s="15">
        <v>5072.3620000000001</v>
      </c>
      <c r="H860" s="15">
        <v>0.97889999999999999</v>
      </c>
      <c r="I860" s="15">
        <v>3.3961349158915688</v>
      </c>
      <c r="J860" s="15">
        <f t="shared" si="131"/>
        <v>0.35059842236842598</v>
      </c>
      <c r="K860" s="15">
        <v>72.897999999999996</v>
      </c>
      <c r="L860" s="15">
        <v>71.965000000000003</v>
      </c>
      <c r="M860" s="15">
        <v>72.506</v>
      </c>
      <c r="N860" s="15">
        <v>68.73</v>
      </c>
      <c r="O860" s="15">
        <v>68.918999999999997</v>
      </c>
      <c r="P860" s="15">
        <v>70.616</v>
      </c>
      <c r="Q860" s="15">
        <v>69.042000000000002</v>
      </c>
      <c r="R860" s="15">
        <v>69.861000000000004</v>
      </c>
      <c r="S860" s="15">
        <f t="shared" si="133"/>
        <v>4.8610000000000042</v>
      </c>
      <c r="T860" s="15">
        <v>79.5</v>
      </c>
      <c r="U860" s="15">
        <v>79.5</v>
      </c>
      <c r="V860" s="15">
        <v>79.5</v>
      </c>
      <c r="W860" s="15">
        <v>79.5</v>
      </c>
      <c r="X860" s="15">
        <v>79.5</v>
      </c>
      <c r="Y860" s="15">
        <v>79.5</v>
      </c>
      <c r="Z860" s="15">
        <v>79.5</v>
      </c>
      <c r="AA860" s="15">
        <v>79.5</v>
      </c>
      <c r="AB860" s="15">
        <v>13.438000000000001</v>
      </c>
      <c r="AC860" s="18">
        <f t="shared" si="134"/>
        <v>1.5553240740740743E-4</v>
      </c>
      <c r="AD860" s="18">
        <f t="shared" si="135"/>
        <v>80.628000000000014</v>
      </c>
      <c r="AE860" s="18">
        <f t="shared" si="137"/>
        <v>3816</v>
      </c>
      <c r="AF860" s="18">
        <f t="shared" si="138"/>
        <v>302917.03692632006</v>
      </c>
      <c r="AG860" s="18">
        <f t="shared" si="138"/>
        <v>3216016.7615162954</v>
      </c>
    </row>
    <row r="861" spans="6:33" x14ac:dyDescent="0.35">
      <c r="F861" s="15">
        <f t="shared" si="132"/>
        <v>13.913320547945206</v>
      </c>
      <c r="G861" s="15">
        <v>5078.3620000000001</v>
      </c>
      <c r="H861" s="15">
        <v>0.97889999999999999</v>
      </c>
      <c r="I861" s="15">
        <v>3.4001521389319098</v>
      </c>
      <c r="J861" s="15">
        <f t="shared" si="131"/>
        <v>0.35069163070175935</v>
      </c>
      <c r="K861" s="15">
        <v>72.893000000000001</v>
      </c>
      <c r="L861" s="15">
        <v>71.960999999999999</v>
      </c>
      <c r="M861" s="15">
        <v>72.501000000000005</v>
      </c>
      <c r="N861" s="15">
        <v>68.727999999999994</v>
      </c>
      <c r="O861" s="15">
        <v>68.917000000000002</v>
      </c>
      <c r="P861" s="15">
        <v>70.613</v>
      </c>
      <c r="Q861" s="15">
        <v>69.040000000000006</v>
      </c>
      <c r="R861" s="15">
        <v>69.858000000000004</v>
      </c>
      <c r="S861" s="15">
        <f t="shared" si="133"/>
        <v>4.8580000000000041</v>
      </c>
      <c r="T861" s="15">
        <v>79.5</v>
      </c>
      <c r="U861" s="15">
        <v>79.5</v>
      </c>
      <c r="V861" s="15">
        <v>79.5</v>
      </c>
      <c r="W861" s="15">
        <v>79.5</v>
      </c>
      <c r="X861" s="15">
        <v>79.5</v>
      </c>
      <c r="Y861" s="15">
        <v>79.5</v>
      </c>
      <c r="Z861" s="15">
        <v>79.5</v>
      </c>
      <c r="AA861" s="15">
        <v>79.5</v>
      </c>
      <c r="AB861" s="15">
        <v>13.422000000000001</v>
      </c>
      <c r="AC861" s="18">
        <f t="shared" si="134"/>
        <v>1.5534722222222222E-4</v>
      </c>
      <c r="AD861" s="18">
        <f t="shared" si="135"/>
        <v>80.532000000000011</v>
      </c>
      <c r="AE861" s="18">
        <f t="shared" si="137"/>
        <v>3816</v>
      </c>
      <c r="AF861" s="18">
        <f t="shared" si="138"/>
        <v>302997.56892632006</v>
      </c>
      <c r="AG861" s="18">
        <f t="shared" si="138"/>
        <v>3219832.7615162954</v>
      </c>
    </row>
    <row r="862" spans="6:33" x14ac:dyDescent="0.35">
      <c r="F862" s="15">
        <f t="shared" si="132"/>
        <v>13.929758904109589</v>
      </c>
      <c r="G862" s="15">
        <v>5084.3620000000001</v>
      </c>
      <c r="H862" s="15">
        <v>0.97889999999999999</v>
      </c>
      <c r="I862" s="15">
        <v>3.4041693619722504</v>
      </c>
      <c r="J862" s="15">
        <f t="shared" si="131"/>
        <v>0.35078473486842598</v>
      </c>
      <c r="K862" s="15">
        <v>72.888000000000005</v>
      </c>
      <c r="L862" s="15">
        <v>71.956999999999994</v>
      </c>
      <c r="M862" s="15">
        <v>72.495999999999995</v>
      </c>
      <c r="N862" s="15">
        <v>68.724999999999994</v>
      </c>
      <c r="O862" s="15">
        <v>68.914000000000001</v>
      </c>
      <c r="P862" s="15">
        <v>70.608999999999995</v>
      </c>
      <c r="Q862" s="15">
        <v>69.037999999999997</v>
      </c>
      <c r="R862" s="15">
        <v>69.855999999999995</v>
      </c>
      <c r="S862" s="15">
        <f t="shared" si="133"/>
        <v>4.8559999999999945</v>
      </c>
      <c r="T862" s="15">
        <v>79.5</v>
      </c>
      <c r="U862" s="15">
        <v>79.5</v>
      </c>
      <c r="V862" s="15">
        <v>79.5</v>
      </c>
      <c r="W862" s="15">
        <v>79.5</v>
      </c>
      <c r="X862" s="15">
        <v>79.5</v>
      </c>
      <c r="Y862" s="15">
        <v>79.5</v>
      </c>
      <c r="Z862" s="15">
        <v>79.5</v>
      </c>
      <c r="AA862" s="15">
        <v>79.5</v>
      </c>
      <c r="AB862" s="15">
        <v>13.407</v>
      </c>
      <c r="AC862" s="18">
        <f t="shared" si="134"/>
        <v>1.5517361111111111E-4</v>
      </c>
      <c r="AD862" s="18">
        <f t="shared" si="135"/>
        <v>80.441999999999993</v>
      </c>
      <c r="AE862" s="18">
        <f t="shared" si="137"/>
        <v>3816</v>
      </c>
      <c r="AF862" s="18">
        <f t="shared" si="138"/>
        <v>303078.01092632004</v>
      </c>
      <c r="AG862" s="18">
        <f t="shared" si="138"/>
        <v>3223648.7615162954</v>
      </c>
    </row>
    <row r="863" spans="6:33" x14ac:dyDescent="0.35">
      <c r="F863" s="15">
        <f t="shared" si="132"/>
        <v>13.946197260273973</v>
      </c>
      <c r="G863" s="15">
        <v>5090.3620000000001</v>
      </c>
      <c r="H863" s="15">
        <v>0.97889999999999999</v>
      </c>
      <c r="I863" s="15">
        <v>3.4081865850125914</v>
      </c>
      <c r="J863" s="15">
        <f t="shared" si="131"/>
        <v>0.35087773486842599</v>
      </c>
      <c r="K863" s="15">
        <v>72.884</v>
      </c>
      <c r="L863" s="15">
        <v>71.953000000000003</v>
      </c>
      <c r="M863" s="15">
        <v>72.492000000000004</v>
      </c>
      <c r="N863" s="15">
        <v>68.721999999999994</v>
      </c>
      <c r="O863" s="15">
        <v>68.912000000000006</v>
      </c>
      <c r="P863" s="15">
        <v>70.605999999999995</v>
      </c>
      <c r="Q863" s="15">
        <v>69.034999999999997</v>
      </c>
      <c r="R863" s="15">
        <v>69.852999999999994</v>
      </c>
      <c r="S863" s="15">
        <f t="shared" si="133"/>
        <v>4.8529999999999944</v>
      </c>
      <c r="T863" s="15">
        <v>79.5</v>
      </c>
      <c r="U863" s="15">
        <v>79.5</v>
      </c>
      <c r="V863" s="15">
        <v>79.5</v>
      </c>
      <c r="W863" s="15">
        <v>79.5</v>
      </c>
      <c r="X863" s="15">
        <v>79.5</v>
      </c>
      <c r="Y863" s="15">
        <v>79.5</v>
      </c>
      <c r="Z863" s="15">
        <v>79.5</v>
      </c>
      <c r="AA863" s="15">
        <v>79.5</v>
      </c>
      <c r="AB863" s="15">
        <v>13.391999999999999</v>
      </c>
      <c r="AC863" s="18">
        <f t="shared" si="134"/>
        <v>1.55E-4</v>
      </c>
      <c r="AD863" s="18">
        <f t="shared" si="135"/>
        <v>80.352000000000004</v>
      </c>
      <c r="AE863" s="18">
        <f t="shared" si="137"/>
        <v>3816</v>
      </c>
      <c r="AF863" s="18">
        <f t="shared" si="138"/>
        <v>303158.36292632006</v>
      </c>
      <c r="AG863" s="18">
        <f t="shared" si="138"/>
        <v>3227464.7615162954</v>
      </c>
    </row>
    <row r="864" spans="6:33" x14ac:dyDescent="0.35">
      <c r="F864" s="15">
        <f t="shared" si="132"/>
        <v>13.962635616438357</v>
      </c>
      <c r="G864" s="15">
        <v>5096.3620000000001</v>
      </c>
      <c r="H864" s="15">
        <v>0.97899999999999998</v>
      </c>
      <c r="I864" s="15">
        <v>3.4122038080529324</v>
      </c>
      <c r="J864" s="15">
        <f t="shared" si="131"/>
        <v>0.35097063070175932</v>
      </c>
      <c r="K864" s="15">
        <v>72.879000000000005</v>
      </c>
      <c r="L864" s="15">
        <v>71.948999999999998</v>
      </c>
      <c r="M864" s="15">
        <v>72.486999999999995</v>
      </c>
      <c r="N864" s="15">
        <v>68.72</v>
      </c>
      <c r="O864" s="15">
        <v>68.909000000000006</v>
      </c>
      <c r="P864" s="15">
        <v>70.602000000000004</v>
      </c>
      <c r="Q864" s="15">
        <v>69.033000000000001</v>
      </c>
      <c r="R864" s="15">
        <v>69.849999999999994</v>
      </c>
      <c r="S864" s="15">
        <f t="shared" si="133"/>
        <v>4.8499999999999943</v>
      </c>
      <c r="T864" s="15">
        <v>79.5</v>
      </c>
      <c r="U864" s="15">
        <v>79.5</v>
      </c>
      <c r="V864" s="15">
        <v>79.5</v>
      </c>
      <c r="W864" s="15">
        <v>79.5</v>
      </c>
      <c r="X864" s="15">
        <v>79.5</v>
      </c>
      <c r="Y864" s="15">
        <v>79.5</v>
      </c>
      <c r="Z864" s="15">
        <v>79.5</v>
      </c>
      <c r="AA864" s="15">
        <v>79.5</v>
      </c>
      <c r="AB864" s="15">
        <v>13.377000000000001</v>
      </c>
      <c r="AC864" s="18">
        <f t="shared" si="134"/>
        <v>1.5482638888888889E-4</v>
      </c>
      <c r="AD864" s="18">
        <f t="shared" si="135"/>
        <v>80.262</v>
      </c>
      <c r="AE864" s="18">
        <f t="shared" si="137"/>
        <v>3816</v>
      </c>
      <c r="AF864" s="18">
        <f t="shared" si="138"/>
        <v>303238.62492632004</v>
      </c>
      <c r="AG864" s="18">
        <f t="shared" si="138"/>
        <v>3231280.7615162954</v>
      </c>
    </row>
    <row r="865" spans="6:33" x14ac:dyDescent="0.35">
      <c r="F865" s="15">
        <f t="shared" si="132"/>
        <v>13.979073972602739</v>
      </c>
      <c r="G865" s="15">
        <v>5102.3620000000001</v>
      </c>
      <c r="H865" s="15">
        <v>0.97899999999999998</v>
      </c>
      <c r="I865" s="15">
        <v>3.416221031093273</v>
      </c>
      <c r="J865" s="15">
        <f t="shared" si="131"/>
        <v>0.35106342236842603</v>
      </c>
      <c r="K865" s="15">
        <v>72.873999999999995</v>
      </c>
      <c r="L865" s="15">
        <v>71.944999999999993</v>
      </c>
      <c r="M865" s="15">
        <v>72.481999999999999</v>
      </c>
      <c r="N865" s="15">
        <v>68.716999999999999</v>
      </c>
      <c r="O865" s="15">
        <v>68.906999999999996</v>
      </c>
      <c r="P865" s="15">
        <v>70.599000000000004</v>
      </c>
      <c r="Q865" s="15">
        <v>69.031000000000006</v>
      </c>
      <c r="R865" s="15">
        <v>69.846999999999994</v>
      </c>
      <c r="S865" s="15">
        <f t="shared" si="133"/>
        <v>4.8469999999999942</v>
      </c>
      <c r="T865" s="15">
        <v>79.5</v>
      </c>
      <c r="U865" s="15">
        <v>79.5</v>
      </c>
      <c r="V865" s="15">
        <v>79.5</v>
      </c>
      <c r="W865" s="15">
        <v>79.5</v>
      </c>
      <c r="X865" s="15">
        <v>79.5</v>
      </c>
      <c r="Y865" s="15">
        <v>79.5</v>
      </c>
      <c r="Z865" s="15">
        <v>79.5</v>
      </c>
      <c r="AA865" s="15">
        <v>79.5</v>
      </c>
      <c r="AB865" s="15">
        <v>13.362</v>
      </c>
      <c r="AC865" s="18">
        <f t="shared" si="134"/>
        <v>1.5465277777777778E-4</v>
      </c>
      <c r="AD865" s="18">
        <f t="shared" si="135"/>
        <v>80.172000000000011</v>
      </c>
      <c r="AE865" s="18">
        <f t="shared" si="137"/>
        <v>3816</v>
      </c>
      <c r="AF865" s="18">
        <f t="shared" si="138"/>
        <v>303318.79692632006</v>
      </c>
      <c r="AG865" s="18">
        <f t="shared" si="138"/>
        <v>3235096.7615162954</v>
      </c>
    </row>
    <row r="866" spans="6:33" x14ac:dyDescent="0.35">
      <c r="F866" s="15">
        <f t="shared" si="132"/>
        <v>13.995512328767123</v>
      </c>
      <c r="G866" s="15">
        <v>5108.3620000000001</v>
      </c>
      <c r="H866" s="15">
        <v>0.97899999999999998</v>
      </c>
      <c r="I866" s="15">
        <v>3.420238254133614</v>
      </c>
      <c r="J866" s="15">
        <f t="shared" si="131"/>
        <v>0.35115610292398158</v>
      </c>
      <c r="K866" s="15">
        <v>72.869</v>
      </c>
      <c r="L866" s="15">
        <v>71.941000000000003</v>
      </c>
      <c r="M866" s="15">
        <v>72.477999999999994</v>
      </c>
      <c r="N866" s="15">
        <v>68.715000000000003</v>
      </c>
      <c r="O866" s="15">
        <v>68.903999999999996</v>
      </c>
      <c r="P866" s="15">
        <v>70.594999999999999</v>
      </c>
      <c r="Q866" s="15">
        <v>69.028999999999996</v>
      </c>
      <c r="R866" s="15">
        <v>69.843999999999994</v>
      </c>
      <c r="S866" s="15">
        <f t="shared" si="133"/>
        <v>4.8439999999999941</v>
      </c>
      <c r="T866" s="15">
        <v>79.5</v>
      </c>
      <c r="U866" s="15">
        <v>79.5</v>
      </c>
      <c r="V866" s="15">
        <v>79.5</v>
      </c>
      <c r="W866" s="15">
        <v>79.5</v>
      </c>
      <c r="X866" s="15">
        <v>79.5</v>
      </c>
      <c r="Y866" s="15">
        <v>79.5</v>
      </c>
      <c r="Z866" s="15">
        <v>79.5</v>
      </c>
      <c r="AA866" s="15">
        <v>79.5</v>
      </c>
      <c r="AB866" s="15">
        <v>13.346</v>
      </c>
      <c r="AC866" s="18">
        <f t="shared" si="134"/>
        <v>1.544675925925926E-4</v>
      </c>
      <c r="AD866" s="18">
        <f t="shared" si="135"/>
        <v>80.076000000000008</v>
      </c>
      <c r="AE866" s="18">
        <f t="shared" si="137"/>
        <v>3816</v>
      </c>
      <c r="AF866" s="18">
        <f t="shared" si="138"/>
        <v>303398.87292632007</v>
      </c>
      <c r="AG866" s="18">
        <f t="shared" si="138"/>
        <v>3238912.7615162954</v>
      </c>
    </row>
    <row r="867" spans="6:33" x14ac:dyDescent="0.35">
      <c r="F867" s="15">
        <f t="shared" si="132"/>
        <v>14.011950684931508</v>
      </c>
      <c r="G867" s="15">
        <v>5114.3620000000001</v>
      </c>
      <c r="H867" s="15">
        <v>0.97899999999999998</v>
      </c>
      <c r="I867" s="15">
        <v>3.4242554771739551</v>
      </c>
      <c r="J867" s="15">
        <f t="shared" si="131"/>
        <v>0.3512486793128704</v>
      </c>
      <c r="K867" s="15">
        <v>72.864000000000004</v>
      </c>
      <c r="L867" s="15">
        <v>71.938000000000002</v>
      </c>
      <c r="M867" s="15">
        <v>72.472999999999999</v>
      </c>
      <c r="N867" s="15">
        <v>68.712000000000003</v>
      </c>
      <c r="O867" s="15">
        <v>68.902000000000001</v>
      </c>
      <c r="P867" s="15">
        <v>70.591999999999999</v>
      </c>
      <c r="Q867" s="15">
        <v>69.025999999999996</v>
      </c>
      <c r="R867" s="15">
        <v>69.840999999999994</v>
      </c>
      <c r="S867" s="15">
        <f t="shared" si="133"/>
        <v>4.840999999999994</v>
      </c>
      <c r="T867" s="15">
        <v>79.5</v>
      </c>
      <c r="U867" s="15">
        <v>79.5</v>
      </c>
      <c r="V867" s="15">
        <v>79.5</v>
      </c>
      <c r="W867" s="15">
        <v>79.5</v>
      </c>
      <c r="X867" s="15">
        <v>79.5</v>
      </c>
      <c r="Y867" s="15">
        <v>79.5</v>
      </c>
      <c r="Z867" s="15">
        <v>79.5</v>
      </c>
      <c r="AA867" s="15">
        <v>79.5</v>
      </c>
      <c r="AB867" s="15">
        <v>13.331</v>
      </c>
      <c r="AC867" s="18">
        <f t="shared" si="134"/>
        <v>1.5429398148148146E-4</v>
      </c>
      <c r="AD867" s="18">
        <f t="shared" si="135"/>
        <v>79.98599999999999</v>
      </c>
      <c r="AE867" s="18">
        <f t="shared" si="137"/>
        <v>3816</v>
      </c>
      <c r="AF867" s="18">
        <f t="shared" si="138"/>
        <v>303478.85892632004</v>
      </c>
      <c r="AG867" s="18">
        <f t="shared" si="138"/>
        <v>3242728.7615162954</v>
      </c>
    </row>
    <row r="868" spans="6:33" x14ac:dyDescent="0.35">
      <c r="F868" s="15">
        <f t="shared" si="132"/>
        <v>14.02838904109589</v>
      </c>
      <c r="G868" s="15">
        <v>5120.3620000000001</v>
      </c>
      <c r="H868" s="15">
        <v>0.97909999999999997</v>
      </c>
      <c r="I868" s="15">
        <v>3.4282727002142952</v>
      </c>
      <c r="J868" s="15">
        <f t="shared" si="131"/>
        <v>0.35134115153509266</v>
      </c>
      <c r="K868" s="15">
        <v>72.858999999999995</v>
      </c>
      <c r="L868" s="15">
        <v>71.933999999999997</v>
      </c>
      <c r="M868" s="15">
        <v>72.468999999999994</v>
      </c>
      <c r="N868" s="15">
        <v>68.709000000000003</v>
      </c>
      <c r="O868" s="15">
        <v>68.899000000000001</v>
      </c>
      <c r="P868" s="15">
        <v>70.587999999999994</v>
      </c>
      <c r="Q868" s="15">
        <v>69.024000000000001</v>
      </c>
      <c r="R868" s="15">
        <v>69.837999999999994</v>
      </c>
      <c r="S868" s="15">
        <f t="shared" si="133"/>
        <v>4.8379999999999939</v>
      </c>
      <c r="T868" s="15">
        <v>79.5</v>
      </c>
      <c r="U868" s="15">
        <v>79.5</v>
      </c>
      <c r="V868" s="15">
        <v>79.5</v>
      </c>
      <c r="W868" s="15">
        <v>79.5</v>
      </c>
      <c r="X868" s="15">
        <v>79.5</v>
      </c>
      <c r="Y868" s="15">
        <v>79.5</v>
      </c>
      <c r="Z868" s="15">
        <v>79.5</v>
      </c>
      <c r="AA868" s="15">
        <v>79.5</v>
      </c>
      <c r="AB868" s="15">
        <v>13.316000000000001</v>
      </c>
      <c r="AC868" s="18">
        <f t="shared" si="134"/>
        <v>1.5412037037037038E-4</v>
      </c>
      <c r="AD868" s="18">
        <f t="shared" si="135"/>
        <v>79.896000000000001</v>
      </c>
      <c r="AE868" s="18">
        <f t="shared" si="137"/>
        <v>3816</v>
      </c>
      <c r="AF868" s="18">
        <f t="shared" si="138"/>
        <v>303558.75492632005</v>
      </c>
      <c r="AG868" s="18">
        <f t="shared" si="138"/>
        <v>3246544.7615162954</v>
      </c>
    </row>
    <row r="869" spans="6:33" x14ac:dyDescent="0.35">
      <c r="F869" s="15">
        <f t="shared" si="132"/>
        <v>14.044827397260274</v>
      </c>
      <c r="G869" s="15">
        <v>5126.3620000000001</v>
      </c>
      <c r="H869" s="15">
        <v>0.97909999999999997</v>
      </c>
      <c r="I869" s="15">
        <v>3.4322899232546362</v>
      </c>
      <c r="J869" s="15">
        <f t="shared" si="131"/>
        <v>0.35143351959064817</v>
      </c>
      <c r="K869" s="15">
        <v>72.853999999999999</v>
      </c>
      <c r="L869" s="15">
        <v>71.930000000000007</v>
      </c>
      <c r="M869" s="15">
        <v>72.463999999999999</v>
      </c>
      <c r="N869" s="15">
        <v>68.706999999999994</v>
      </c>
      <c r="O869" s="15">
        <v>68.897000000000006</v>
      </c>
      <c r="P869" s="15">
        <v>70.584999999999994</v>
      </c>
      <c r="Q869" s="15">
        <v>69.022000000000006</v>
      </c>
      <c r="R869" s="15">
        <v>69.835999999999999</v>
      </c>
      <c r="S869" s="15">
        <f t="shared" si="133"/>
        <v>4.8359999999999985</v>
      </c>
      <c r="T869" s="15">
        <v>79.5</v>
      </c>
      <c r="U869" s="15">
        <v>79.5</v>
      </c>
      <c r="V869" s="15">
        <v>79.5</v>
      </c>
      <c r="W869" s="15">
        <v>79.5</v>
      </c>
      <c r="X869" s="15">
        <v>79.5</v>
      </c>
      <c r="Y869" s="15">
        <v>79.5</v>
      </c>
      <c r="Z869" s="15">
        <v>79.5</v>
      </c>
      <c r="AA869" s="15">
        <v>79.5</v>
      </c>
      <c r="AB869" s="15">
        <v>13.301</v>
      </c>
      <c r="AC869" s="18">
        <f t="shared" si="134"/>
        <v>1.5394675925925927E-4</v>
      </c>
      <c r="AD869" s="18">
        <f t="shared" si="135"/>
        <v>79.806000000000012</v>
      </c>
      <c r="AE869" s="18">
        <f t="shared" si="137"/>
        <v>3816</v>
      </c>
      <c r="AF869" s="18">
        <f t="shared" si="138"/>
        <v>303638.56092632003</v>
      </c>
      <c r="AG869" s="18">
        <f t="shared" si="138"/>
        <v>3250360.7615162954</v>
      </c>
    </row>
    <row r="870" spans="6:33" x14ac:dyDescent="0.35">
      <c r="F870" s="15">
        <f t="shared" si="132"/>
        <v>14.061265753424658</v>
      </c>
      <c r="G870" s="15">
        <v>5132.3620000000001</v>
      </c>
      <c r="H870" s="15">
        <v>0.97909999999999997</v>
      </c>
      <c r="I870" s="15">
        <v>3.4363071462949772</v>
      </c>
      <c r="J870" s="15">
        <f t="shared" si="131"/>
        <v>0.35152578347953711</v>
      </c>
      <c r="K870" s="15">
        <v>72.849000000000004</v>
      </c>
      <c r="L870" s="15">
        <v>71.926000000000002</v>
      </c>
      <c r="M870" s="15">
        <v>72.459999999999994</v>
      </c>
      <c r="N870" s="15">
        <v>68.703999999999994</v>
      </c>
      <c r="O870" s="15">
        <v>68.894999999999996</v>
      </c>
      <c r="P870" s="15">
        <v>70.581000000000003</v>
      </c>
      <c r="Q870" s="15">
        <v>69.02</v>
      </c>
      <c r="R870" s="15">
        <v>69.832999999999998</v>
      </c>
      <c r="S870" s="15">
        <f t="shared" si="133"/>
        <v>4.8329999999999984</v>
      </c>
      <c r="T870" s="15">
        <v>79.5</v>
      </c>
      <c r="U870" s="15">
        <v>79.5</v>
      </c>
      <c r="V870" s="15">
        <v>79.5</v>
      </c>
      <c r="W870" s="15">
        <v>79.5</v>
      </c>
      <c r="X870" s="15">
        <v>79.5</v>
      </c>
      <c r="Y870" s="15">
        <v>79.5</v>
      </c>
      <c r="Z870" s="15">
        <v>79.5</v>
      </c>
      <c r="AA870" s="15">
        <v>79.5</v>
      </c>
      <c r="AB870" s="15">
        <v>13.286</v>
      </c>
      <c r="AC870" s="18">
        <f t="shared" si="134"/>
        <v>1.5377314814814813E-4</v>
      </c>
      <c r="AD870" s="18">
        <f t="shared" si="135"/>
        <v>79.715999999999994</v>
      </c>
      <c r="AE870" s="18">
        <f t="shared" si="137"/>
        <v>3816</v>
      </c>
      <c r="AF870" s="18">
        <f t="shared" si="138"/>
        <v>303718.27692632005</v>
      </c>
      <c r="AG870" s="18">
        <f t="shared" si="138"/>
        <v>3254176.7615162954</v>
      </c>
    </row>
    <row r="871" spans="6:33" x14ac:dyDescent="0.35">
      <c r="F871" s="15">
        <f t="shared" si="132"/>
        <v>14.077704109589041</v>
      </c>
      <c r="G871" s="15">
        <v>5138.3620000000001</v>
      </c>
      <c r="H871" s="15">
        <v>0.97909999999999997</v>
      </c>
      <c r="I871" s="15">
        <v>3.4403243693353178</v>
      </c>
      <c r="J871" s="15">
        <f t="shared" si="131"/>
        <v>0.35161794320175932</v>
      </c>
      <c r="K871" s="15">
        <v>72.843999999999994</v>
      </c>
      <c r="L871" s="15">
        <v>71.921999999999997</v>
      </c>
      <c r="M871" s="15">
        <v>72.454999999999998</v>
      </c>
      <c r="N871" s="15">
        <v>68.701999999999998</v>
      </c>
      <c r="O871" s="15">
        <v>68.891999999999996</v>
      </c>
      <c r="P871" s="15">
        <v>70.578000000000003</v>
      </c>
      <c r="Q871" s="15">
        <v>69.016999999999996</v>
      </c>
      <c r="R871" s="15">
        <v>69.83</v>
      </c>
      <c r="S871" s="15">
        <f t="shared" si="133"/>
        <v>4.8299999999999983</v>
      </c>
      <c r="T871" s="15">
        <v>79.5</v>
      </c>
      <c r="U871" s="15">
        <v>79.5</v>
      </c>
      <c r="V871" s="15">
        <v>79.5</v>
      </c>
      <c r="W871" s="15">
        <v>79.5</v>
      </c>
      <c r="X871" s="15">
        <v>79.5</v>
      </c>
      <c r="Y871" s="15">
        <v>79.5</v>
      </c>
      <c r="Z871" s="15">
        <v>79.5</v>
      </c>
      <c r="AA871" s="15">
        <v>79.5</v>
      </c>
      <c r="AB871" s="15">
        <v>13.271000000000001</v>
      </c>
      <c r="AC871" s="18">
        <f t="shared" si="134"/>
        <v>1.5359953703703705E-4</v>
      </c>
      <c r="AD871" s="18">
        <f t="shared" si="135"/>
        <v>79.626000000000005</v>
      </c>
      <c r="AE871" s="18">
        <f t="shared" si="137"/>
        <v>3816</v>
      </c>
      <c r="AF871" s="18">
        <f t="shared" si="138"/>
        <v>303797.90292632004</v>
      </c>
      <c r="AG871" s="18">
        <f t="shared" si="138"/>
        <v>3257992.7615162954</v>
      </c>
    </row>
    <row r="872" spans="6:33" x14ac:dyDescent="0.35">
      <c r="F872" s="15">
        <f t="shared" si="132"/>
        <v>14.094142465753425</v>
      </c>
      <c r="G872" s="15">
        <v>5144.3620000000001</v>
      </c>
      <c r="H872" s="15">
        <v>0.97919999999999996</v>
      </c>
      <c r="I872" s="15">
        <v>3.4443415923756588</v>
      </c>
      <c r="J872" s="15">
        <f t="shared" si="131"/>
        <v>0.3517099987573149</v>
      </c>
      <c r="K872" s="15">
        <v>72.84</v>
      </c>
      <c r="L872" s="15">
        <v>71.918000000000006</v>
      </c>
      <c r="M872" s="15">
        <v>72.450999999999993</v>
      </c>
      <c r="N872" s="15">
        <v>68.698999999999998</v>
      </c>
      <c r="O872" s="15">
        <v>68.89</v>
      </c>
      <c r="P872" s="15">
        <v>70.573999999999998</v>
      </c>
      <c r="Q872" s="15">
        <v>69.015000000000001</v>
      </c>
      <c r="R872" s="15">
        <v>69.826999999999998</v>
      </c>
      <c r="S872" s="15">
        <f t="shared" si="133"/>
        <v>4.8269999999999982</v>
      </c>
      <c r="T872" s="15">
        <v>79.5</v>
      </c>
      <c r="U872" s="15">
        <v>79.5</v>
      </c>
      <c r="V872" s="15">
        <v>79.5</v>
      </c>
      <c r="W872" s="15">
        <v>79.5</v>
      </c>
      <c r="X872" s="15">
        <v>79.5</v>
      </c>
      <c r="Y872" s="15">
        <v>79.5</v>
      </c>
      <c r="Z872" s="15">
        <v>79.5</v>
      </c>
      <c r="AA872" s="15">
        <v>79.5</v>
      </c>
      <c r="AB872" s="15">
        <v>13.256</v>
      </c>
      <c r="AC872" s="18">
        <f t="shared" si="134"/>
        <v>1.5342592592592594E-4</v>
      </c>
      <c r="AD872" s="18">
        <f t="shared" si="135"/>
        <v>79.536000000000001</v>
      </c>
      <c r="AE872" s="18">
        <f t="shared" si="137"/>
        <v>3816</v>
      </c>
      <c r="AF872" s="18">
        <f t="shared" ref="AF872:AG887" si="139">+AF871+AD872</f>
        <v>303877.43892632006</v>
      </c>
      <c r="AG872" s="18">
        <f t="shared" si="139"/>
        <v>3261808.7615162954</v>
      </c>
    </row>
    <row r="873" spans="6:33" x14ac:dyDescent="0.35">
      <c r="F873" s="15">
        <f t="shared" si="132"/>
        <v>14.110580821917809</v>
      </c>
      <c r="G873" s="15">
        <v>5150.3620000000001</v>
      </c>
      <c r="H873" s="15">
        <v>0.97919999999999996</v>
      </c>
      <c r="I873" s="15">
        <v>3.4483588154159999</v>
      </c>
      <c r="J873" s="15">
        <f t="shared" si="131"/>
        <v>0.35180195709064821</v>
      </c>
      <c r="K873" s="15">
        <v>72.834999999999994</v>
      </c>
      <c r="L873" s="15">
        <v>71.914000000000001</v>
      </c>
      <c r="M873" s="15">
        <v>72.445999999999998</v>
      </c>
      <c r="N873" s="15">
        <v>68.697000000000003</v>
      </c>
      <c r="O873" s="15">
        <v>68.887</v>
      </c>
      <c r="P873" s="15">
        <v>70.570999999999998</v>
      </c>
      <c r="Q873" s="15">
        <v>69.013000000000005</v>
      </c>
      <c r="R873" s="15">
        <v>69.823999999999998</v>
      </c>
      <c r="S873" s="15">
        <f t="shared" si="133"/>
        <v>4.8239999999999981</v>
      </c>
      <c r="T873" s="15">
        <v>79.5</v>
      </c>
      <c r="U873" s="15">
        <v>79.5</v>
      </c>
      <c r="V873" s="15">
        <v>79.5</v>
      </c>
      <c r="W873" s="15">
        <v>79.5</v>
      </c>
      <c r="X873" s="15">
        <v>79.5</v>
      </c>
      <c r="Y873" s="15">
        <v>79.5</v>
      </c>
      <c r="Z873" s="15">
        <v>79.5</v>
      </c>
      <c r="AA873" s="15">
        <v>79.5</v>
      </c>
      <c r="AB873" s="15">
        <v>13.242000000000001</v>
      </c>
      <c r="AC873" s="18">
        <f t="shared" si="134"/>
        <v>1.532638888888889E-4</v>
      </c>
      <c r="AD873" s="18">
        <f t="shared" si="135"/>
        <v>79.452000000000012</v>
      </c>
      <c r="AE873" s="18">
        <f t="shared" si="137"/>
        <v>3816</v>
      </c>
      <c r="AF873" s="18">
        <f t="shared" si="139"/>
        <v>303956.89092632005</v>
      </c>
      <c r="AG873" s="18">
        <f t="shared" si="139"/>
        <v>3265624.7615162954</v>
      </c>
    </row>
    <row r="874" spans="6:33" x14ac:dyDescent="0.35">
      <c r="F874" s="15">
        <f t="shared" si="132"/>
        <v>14.127019178082191</v>
      </c>
      <c r="G874" s="15">
        <v>5156.3620000000001</v>
      </c>
      <c r="H874" s="15">
        <v>0.97919999999999996</v>
      </c>
      <c r="I874" s="15">
        <v>3.4523760384563404</v>
      </c>
      <c r="J874" s="15">
        <f t="shared" si="131"/>
        <v>0.35189381125731489</v>
      </c>
      <c r="K874" s="15">
        <v>72.83</v>
      </c>
      <c r="L874" s="15">
        <v>71.911000000000001</v>
      </c>
      <c r="M874" s="15">
        <v>72.441999999999993</v>
      </c>
      <c r="N874" s="15">
        <v>68.694000000000003</v>
      </c>
      <c r="O874" s="15">
        <v>68.885000000000005</v>
      </c>
      <c r="P874" s="15">
        <v>70.566999999999993</v>
      </c>
      <c r="Q874" s="15">
        <v>69.010999999999996</v>
      </c>
      <c r="R874" s="15">
        <v>69.820999999999998</v>
      </c>
      <c r="S874" s="15">
        <f t="shared" si="133"/>
        <v>4.820999999999998</v>
      </c>
      <c r="T874" s="15">
        <v>79.5</v>
      </c>
      <c r="U874" s="15">
        <v>79.5</v>
      </c>
      <c r="V874" s="15">
        <v>79.5</v>
      </c>
      <c r="W874" s="15">
        <v>79.5</v>
      </c>
      <c r="X874" s="15">
        <v>79.5</v>
      </c>
      <c r="Y874" s="15">
        <v>79.5</v>
      </c>
      <c r="Z874" s="15">
        <v>79.5</v>
      </c>
      <c r="AA874" s="15">
        <v>79.5</v>
      </c>
      <c r="AB874" s="15">
        <v>13.227</v>
      </c>
      <c r="AC874" s="18">
        <f t="shared" si="134"/>
        <v>1.5309027777777779E-4</v>
      </c>
      <c r="AD874" s="18">
        <f t="shared" si="135"/>
        <v>79.361999999999995</v>
      </c>
      <c r="AE874" s="18">
        <f t="shared" si="137"/>
        <v>3816</v>
      </c>
      <c r="AF874" s="18">
        <f t="shared" si="139"/>
        <v>304036.25292632007</v>
      </c>
      <c r="AG874" s="18">
        <f t="shared" si="139"/>
        <v>3269440.7615162954</v>
      </c>
    </row>
    <row r="875" spans="6:33" x14ac:dyDescent="0.35">
      <c r="F875" s="15">
        <f t="shared" si="132"/>
        <v>14.143457534246576</v>
      </c>
      <c r="G875" s="15">
        <v>5162.3620000000001</v>
      </c>
      <c r="H875" s="15">
        <v>0.97919999999999996</v>
      </c>
      <c r="I875" s="15">
        <v>3.4563932614966815</v>
      </c>
      <c r="J875" s="15">
        <f t="shared" si="131"/>
        <v>0.35198556125731489</v>
      </c>
      <c r="K875" s="15">
        <v>72.825000000000003</v>
      </c>
      <c r="L875" s="15">
        <v>71.906999999999996</v>
      </c>
      <c r="M875" s="15">
        <v>72.436999999999998</v>
      </c>
      <c r="N875" s="15">
        <v>68.691999999999993</v>
      </c>
      <c r="O875" s="15">
        <v>68.882999999999996</v>
      </c>
      <c r="P875" s="15">
        <v>70.563999999999993</v>
      </c>
      <c r="Q875" s="15">
        <v>69.009</v>
      </c>
      <c r="R875" s="15">
        <v>69.819000000000003</v>
      </c>
      <c r="S875" s="15">
        <f t="shared" si="133"/>
        <v>4.8190000000000026</v>
      </c>
      <c r="T875" s="15">
        <v>79.5</v>
      </c>
      <c r="U875" s="15">
        <v>79.5</v>
      </c>
      <c r="V875" s="15">
        <v>79.5</v>
      </c>
      <c r="W875" s="15">
        <v>79.5</v>
      </c>
      <c r="X875" s="15">
        <v>79.5</v>
      </c>
      <c r="Y875" s="15">
        <v>79.5</v>
      </c>
      <c r="Z875" s="15">
        <v>79.5</v>
      </c>
      <c r="AA875" s="15">
        <v>79.5</v>
      </c>
      <c r="AB875" s="15">
        <v>13.212</v>
      </c>
      <c r="AC875" s="18">
        <f t="shared" si="134"/>
        <v>1.5291666666666665E-4</v>
      </c>
      <c r="AD875" s="18">
        <f t="shared" si="135"/>
        <v>79.271999999999991</v>
      </c>
      <c r="AE875" s="18">
        <f t="shared" si="137"/>
        <v>3816</v>
      </c>
      <c r="AF875" s="18">
        <f t="shared" si="139"/>
        <v>304115.52492632007</v>
      </c>
      <c r="AG875" s="18">
        <f t="shared" si="139"/>
        <v>3273256.7615162954</v>
      </c>
    </row>
    <row r="876" spans="6:33" x14ac:dyDescent="0.35">
      <c r="F876" s="15">
        <f t="shared" si="132"/>
        <v>14.15989589041096</v>
      </c>
      <c r="G876" s="15">
        <v>5168.3620000000001</v>
      </c>
      <c r="H876" s="15">
        <v>0.97929999999999995</v>
      </c>
      <c r="I876" s="15">
        <v>3.4604104845370225</v>
      </c>
      <c r="J876" s="15">
        <f t="shared" si="131"/>
        <v>0.35207720709064821</v>
      </c>
      <c r="K876" s="15">
        <v>72.819999999999993</v>
      </c>
      <c r="L876" s="15">
        <v>71.903000000000006</v>
      </c>
      <c r="M876" s="15">
        <v>72.432000000000002</v>
      </c>
      <c r="N876" s="15">
        <v>68.688999999999993</v>
      </c>
      <c r="O876" s="15">
        <v>68.88</v>
      </c>
      <c r="P876" s="15">
        <v>70.561000000000007</v>
      </c>
      <c r="Q876" s="15">
        <v>69.006</v>
      </c>
      <c r="R876" s="15">
        <v>69.816000000000003</v>
      </c>
      <c r="S876" s="15">
        <f t="shared" si="133"/>
        <v>4.8160000000000025</v>
      </c>
      <c r="T876" s="15">
        <v>79.5</v>
      </c>
      <c r="U876" s="15">
        <v>79.5</v>
      </c>
      <c r="V876" s="15">
        <v>79.5</v>
      </c>
      <c r="W876" s="15">
        <v>79.5</v>
      </c>
      <c r="X876" s="15">
        <v>79.5</v>
      </c>
      <c r="Y876" s="15">
        <v>79.5</v>
      </c>
      <c r="Z876" s="15">
        <v>79.5</v>
      </c>
      <c r="AA876" s="15">
        <v>79.5</v>
      </c>
      <c r="AB876" s="15">
        <v>13.196999999999999</v>
      </c>
      <c r="AC876" s="18">
        <f t="shared" si="134"/>
        <v>1.5274305555555554E-4</v>
      </c>
      <c r="AD876" s="18">
        <f t="shared" si="135"/>
        <v>79.181999999999988</v>
      </c>
      <c r="AE876" s="18">
        <f t="shared" si="137"/>
        <v>3816</v>
      </c>
      <c r="AF876" s="18">
        <f t="shared" si="139"/>
        <v>304194.70692632004</v>
      </c>
      <c r="AG876" s="18">
        <f t="shared" si="139"/>
        <v>3277072.7615162954</v>
      </c>
    </row>
    <row r="877" spans="6:33" x14ac:dyDescent="0.35">
      <c r="F877" s="15">
        <f t="shared" si="132"/>
        <v>14.176334246575342</v>
      </c>
      <c r="G877" s="15">
        <v>5174.3620000000001</v>
      </c>
      <c r="H877" s="15">
        <v>0.97929999999999995</v>
      </c>
      <c r="I877" s="15">
        <v>3.4644277075773631</v>
      </c>
      <c r="J877" s="15">
        <f t="shared" si="131"/>
        <v>0.35216874875731485</v>
      </c>
      <c r="K877" s="15">
        <v>72.816000000000003</v>
      </c>
      <c r="L877" s="15">
        <v>71.899000000000001</v>
      </c>
      <c r="M877" s="15">
        <v>72.427999999999997</v>
      </c>
      <c r="N877" s="15">
        <v>68.686999999999998</v>
      </c>
      <c r="O877" s="15">
        <v>68.878</v>
      </c>
      <c r="P877" s="15">
        <v>70.557000000000002</v>
      </c>
      <c r="Q877" s="15">
        <v>69.004000000000005</v>
      </c>
      <c r="R877" s="15">
        <v>69.813000000000002</v>
      </c>
      <c r="S877" s="15">
        <f t="shared" si="133"/>
        <v>4.8130000000000024</v>
      </c>
      <c r="T877" s="15">
        <v>79.5</v>
      </c>
      <c r="U877" s="15">
        <v>79.5</v>
      </c>
      <c r="V877" s="15">
        <v>79.5</v>
      </c>
      <c r="W877" s="15">
        <v>79.5</v>
      </c>
      <c r="X877" s="15">
        <v>79.5</v>
      </c>
      <c r="Y877" s="15">
        <v>79.5</v>
      </c>
      <c r="Z877" s="15">
        <v>79.5</v>
      </c>
      <c r="AA877" s="15">
        <v>79.5</v>
      </c>
      <c r="AB877" s="15">
        <v>13.182</v>
      </c>
      <c r="AC877" s="18">
        <f t="shared" si="134"/>
        <v>1.5256944444444446E-4</v>
      </c>
      <c r="AD877" s="18">
        <f t="shared" si="135"/>
        <v>79.092000000000013</v>
      </c>
      <c r="AE877" s="18">
        <f t="shared" si="137"/>
        <v>3816</v>
      </c>
      <c r="AF877" s="18">
        <f t="shared" si="139"/>
        <v>304273.79892632004</v>
      </c>
      <c r="AG877" s="18">
        <f t="shared" si="139"/>
        <v>3280888.7615162954</v>
      </c>
    </row>
    <row r="878" spans="6:33" x14ac:dyDescent="0.35">
      <c r="F878" s="15">
        <f t="shared" si="132"/>
        <v>14.192772602739726</v>
      </c>
      <c r="G878" s="15">
        <v>5180.3620000000001</v>
      </c>
      <c r="H878" s="15">
        <v>0.97929999999999995</v>
      </c>
      <c r="I878" s="15">
        <v>3.4684449306177041</v>
      </c>
      <c r="J878" s="15">
        <f t="shared" si="131"/>
        <v>0.35226019320175928</v>
      </c>
      <c r="K878" s="15">
        <v>72.811000000000007</v>
      </c>
      <c r="L878" s="15">
        <v>71.894999999999996</v>
      </c>
      <c r="M878" s="15">
        <v>72.423000000000002</v>
      </c>
      <c r="N878" s="15">
        <v>68.683999999999997</v>
      </c>
      <c r="O878" s="15">
        <v>68.875</v>
      </c>
      <c r="P878" s="15">
        <v>70.554000000000002</v>
      </c>
      <c r="Q878" s="15">
        <v>69.001999999999995</v>
      </c>
      <c r="R878" s="15">
        <v>69.81</v>
      </c>
      <c r="S878" s="15">
        <f t="shared" si="133"/>
        <v>4.8100000000000023</v>
      </c>
      <c r="T878" s="15">
        <v>79.5</v>
      </c>
      <c r="U878" s="15">
        <v>79.5</v>
      </c>
      <c r="V878" s="15">
        <v>79.5</v>
      </c>
      <c r="W878" s="15">
        <v>79.5</v>
      </c>
      <c r="X878" s="15">
        <v>79.5</v>
      </c>
      <c r="Y878" s="15">
        <v>79.5</v>
      </c>
      <c r="Z878" s="15">
        <v>79.5</v>
      </c>
      <c r="AA878" s="15">
        <v>79.5</v>
      </c>
      <c r="AB878" s="15">
        <v>13.167999999999999</v>
      </c>
      <c r="AC878" s="18">
        <f t="shared" si="134"/>
        <v>1.5240740740740739E-4</v>
      </c>
      <c r="AD878" s="18">
        <f t="shared" si="135"/>
        <v>79.007999999999981</v>
      </c>
      <c r="AE878" s="18">
        <f t="shared" si="137"/>
        <v>3816</v>
      </c>
      <c r="AF878" s="18">
        <f t="shared" si="139"/>
        <v>304352.80692632002</v>
      </c>
      <c r="AG878" s="18">
        <f t="shared" si="139"/>
        <v>3284704.7615162954</v>
      </c>
    </row>
    <row r="879" spans="6:33" x14ac:dyDescent="0.35">
      <c r="F879" s="15">
        <f t="shared" si="132"/>
        <v>14.20921095890411</v>
      </c>
      <c r="G879" s="15">
        <v>5186.3620000000001</v>
      </c>
      <c r="H879" s="15">
        <v>0.97929999999999995</v>
      </c>
      <c r="I879" s="15">
        <v>3.4724621536580451</v>
      </c>
      <c r="J879" s="15">
        <f t="shared" si="131"/>
        <v>0.35235153347953707</v>
      </c>
      <c r="K879" s="15">
        <v>72.805999999999997</v>
      </c>
      <c r="L879" s="15">
        <v>71.891999999999996</v>
      </c>
      <c r="M879" s="15">
        <v>72.418999999999997</v>
      </c>
      <c r="N879" s="15">
        <v>68.682000000000002</v>
      </c>
      <c r="O879" s="15">
        <v>68.873000000000005</v>
      </c>
      <c r="P879" s="15">
        <v>70.55</v>
      </c>
      <c r="Q879" s="15">
        <v>69</v>
      </c>
      <c r="R879" s="15">
        <v>69.808000000000007</v>
      </c>
      <c r="S879" s="15">
        <f t="shared" si="133"/>
        <v>4.8080000000000069</v>
      </c>
      <c r="T879" s="15">
        <v>79.5</v>
      </c>
      <c r="U879" s="15">
        <v>79.5</v>
      </c>
      <c r="V879" s="15">
        <v>79.5</v>
      </c>
      <c r="W879" s="15">
        <v>79.5</v>
      </c>
      <c r="X879" s="15">
        <v>79.5</v>
      </c>
      <c r="Y879" s="15">
        <v>79.5</v>
      </c>
      <c r="Z879" s="15">
        <v>79.5</v>
      </c>
      <c r="AA879" s="15">
        <v>79.5</v>
      </c>
      <c r="AB879" s="15">
        <v>13.153</v>
      </c>
      <c r="AC879" s="18">
        <f t="shared" si="134"/>
        <v>1.5223379629629631E-4</v>
      </c>
      <c r="AD879" s="18">
        <f t="shared" si="135"/>
        <v>78.918000000000006</v>
      </c>
      <c r="AE879" s="18">
        <f t="shared" si="137"/>
        <v>3816</v>
      </c>
      <c r="AF879" s="18">
        <f t="shared" si="139"/>
        <v>304431.72492632002</v>
      </c>
      <c r="AG879" s="18">
        <f t="shared" si="139"/>
        <v>3288520.7615162954</v>
      </c>
    </row>
    <row r="880" spans="6:33" x14ac:dyDescent="0.35">
      <c r="F880" s="15">
        <f t="shared" si="132"/>
        <v>14.225649315068493</v>
      </c>
      <c r="G880" s="15">
        <v>5192.3620000000001</v>
      </c>
      <c r="H880" s="15">
        <v>0.97929999999999995</v>
      </c>
      <c r="I880" s="15">
        <v>3.4764793766983857</v>
      </c>
      <c r="J880" s="15">
        <f t="shared" si="131"/>
        <v>0.35244276959064813</v>
      </c>
      <c r="K880" s="15">
        <v>72.801000000000002</v>
      </c>
      <c r="L880" s="15">
        <v>71.888000000000005</v>
      </c>
      <c r="M880" s="15">
        <v>72.415000000000006</v>
      </c>
      <c r="N880" s="15">
        <v>68.679000000000002</v>
      </c>
      <c r="O880" s="15">
        <v>68.870999999999995</v>
      </c>
      <c r="P880" s="15">
        <v>70.546999999999997</v>
      </c>
      <c r="Q880" s="15">
        <v>68.998000000000005</v>
      </c>
      <c r="R880" s="15">
        <v>69.805000000000007</v>
      </c>
      <c r="S880" s="15">
        <f t="shared" si="133"/>
        <v>4.8050000000000068</v>
      </c>
      <c r="T880" s="15">
        <v>79.5</v>
      </c>
      <c r="U880" s="15">
        <v>79.5</v>
      </c>
      <c r="V880" s="15">
        <v>79.5</v>
      </c>
      <c r="W880" s="15">
        <v>79.5</v>
      </c>
      <c r="X880" s="15">
        <v>79.5</v>
      </c>
      <c r="Y880" s="15">
        <v>79.5</v>
      </c>
      <c r="Z880" s="15">
        <v>79.5</v>
      </c>
      <c r="AA880" s="15">
        <v>79.5</v>
      </c>
      <c r="AB880" s="15">
        <v>13.138</v>
      </c>
      <c r="AC880" s="18">
        <f t="shared" si="134"/>
        <v>1.520601851851852E-4</v>
      </c>
      <c r="AD880" s="18">
        <f t="shared" si="135"/>
        <v>78.828000000000003</v>
      </c>
      <c r="AE880" s="18">
        <f t="shared" si="137"/>
        <v>3816</v>
      </c>
      <c r="AF880" s="18">
        <f t="shared" si="139"/>
        <v>304510.55292632</v>
      </c>
      <c r="AG880" s="18">
        <f t="shared" si="139"/>
        <v>3292336.7615162954</v>
      </c>
    </row>
    <row r="881" spans="6:33" x14ac:dyDescent="0.35">
      <c r="F881" s="15">
        <f t="shared" si="132"/>
        <v>14.242087671232877</v>
      </c>
      <c r="G881" s="15">
        <v>5198.3620000000001</v>
      </c>
      <c r="H881" s="15">
        <v>0.97940000000000005</v>
      </c>
      <c r="I881" s="15">
        <v>3.4804965997387267</v>
      </c>
      <c r="J881" s="15">
        <f t="shared" si="131"/>
        <v>0.35253390847953703</v>
      </c>
      <c r="K881" s="15">
        <v>72.796999999999997</v>
      </c>
      <c r="L881" s="15">
        <v>71.884</v>
      </c>
      <c r="M881" s="15">
        <v>72.41</v>
      </c>
      <c r="N881" s="15">
        <v>68.677000000000007</v>
      </c>
      <c r="O881" s="15">
        <v>68.867999999999995</v>
      </c>
      <c r="P881" s="15">
        <v>70.543999999999997</v>
      </c>
      <c r="Q881" s="15">
        <v>68.995000000000005</v>
      </c>
      <c r="R881" s="15">
        <v>69.802000000000007</v>
      </c>
      <c r="S881" s="15">
        <f t="shared" si="133"/>
        <v>4.8020000000000067</v>
      </c>
      <c r="T881" s="15">
        <v>79.5</v>
      </c>
      <c r="U881" s="15">
        <v>79.5</v>
      </c>
      <c r="V881" s="15">
        <v>79.5</v>
      </c>
      <c r="W881" s="15">
        <v>79.5</v>
      </c>
      <c r="X881" s="15">
        <v>79.5</v>
      </c>
      <c r="Y881" s="15">
        <v>79.5</v>
      </c>
      <c r="Z881" s="15">
        <v>79.5</v>
      </c>
      <c r="AA881" s="15">
        <v>79.5</v>
      </c>
      <c r="AB881" s="15">
        <v>13.124000000000001</v>
      </c>
      <c r="AC881" s="18">
        <f t="shared" si="134"/>
        <v>1.5189814814814816E-4</v>
      </c>
      <c r="AD881" s="18">
        <f t="shared" si="135"/>
        <v>78.744</v>
      </c>
      <c r="AE881" s="18">
        <f t="shared" si="137"/>
        <v>3816</v>
      </c>
      <c r="AF881" s="18">
        <f t="shared" si="139"/>
        <v>304589.29692632001</v>
      </c>
      <c r="AG881" s="18">
        <f t="shared" si="139"/>
        <v>3296152.7615162954</v>
      </c>
    </row>
    <row r="882" spans="6:33" x14ac:dyDescent="0.35">
      <c r="F882" s="15">
        <f t="shared" si="132"/>
        <v>14.258526027397261</v>
      </c>
      <c r="G882" s="15">
        <v>5204.3620000000001</v>
      </c>
      <c r="H882" s="15">
        <v>0.97940000000000005</v>
      </c>
      <c r="I882" s="15">
        <v>3.4845138227790677</v>
      </c>
      <c r="J882" s="15">
        <f t="shared" si="131"/>
        <v>0.35262494320175924</v>
      </c>
      <c r="K882" s="15">
        <v>72.792000000000002</v>
      </c>
      <c r="L882" s="15">
        <v>71.88</v>
      </c>
      <c r="M882" s="15">
        <v>72.406000000000006</v>
      </c>
      <c r="N882" s="15">
        <v>68.674000000000007</v>
      </c>
      <c r="O882" s="15">
        <v>68.866</v>
      </c>
      <c r="P882" s="15">
        <v>70.540000000000006</v>
      </c>
      <c r="Q882" s="15">
        <v>68.992999999999995</v>
      </c>
      <c r="R882" s="15">
        <v>69.799000000000007</v>
      </c>
      <c r="S882" s="15">
        <f t="shared" si="133"/>
        <v>4.7990000000000066</v>
      </c>
      <c r="T882" s="15">
        <v>79.5</v>
      </c>
      <c r="U882" s="15">
        <v>79.5</v>
      </c>
      <c r="V882" s="15">
        <v>79.5</v>
      </c>
      <c r="W882" s="15">
        <v>79.5</v>
      </c>
      <c r="X882" s="15">
        <v>79.5</v>
      </c>
      <c r="Y882" s="15">
        <v>79.5</v>
      </c>
      <c r="Z882" s="15">
        <v>79.5</v>
      </c>
      <c r="AA882" s="15">
        <v>79.5</v>
      </c>
      <c r="AB882" s="15">
        <v>13.109</v>
      </c>
      <c r="AC882" s="18">
        <f t="shared" si="134"/>
        <v>1.5172453703703705E-4</v>
      </c>
      <c r="AD882" s="18">
        <f t="shared" si="135"/>
        <v>78.654000000000011</v>
      </c>
      <c r="AE882" s="18">
        <f t="shared" si="137"/>
        <v>3816</v>
      </c>
      <c r="AF882" s="18">
        <f t="shared" si="139"/>
        <v>304667.95092631999</v>
      </c>
      <c r="AG882" s="18">
        <f t="shared" si="139"/>
        <v>3299968.7615162954</v>
      </c>
    </row>
    <row r="883" spans="6:33" x14ac:dyDescent="0.35">
      <c r="F883" s="15">
        <f t="shared" si="132"/>
        <v>14.274964383561644</v>
      </c>
      <c r="G883" s="15">
        <v>5210.3620000000001</v>
      </c>
      <c r="H883" s="15">
        <v>0.97940000000000005</v>
      </c>
      <c r="I883" s="15">
        <v>3.4885310458194083</v>
      </c>
      <c r="J883" s="15">
        <f t="shared" si="131"/>
        <v>0.35271587375731484</v>
      </c>
      <c r="K883" s="15">
        <v>72.787000000000006</v>
      </c>
      <c r="L883" s="15">
        <v>71.876000000000005</v>
      </c>
      <c r="M883" s="15">
        <v>72.400999999999996</v>
      </c>
      <c r="N883" s="15">
        <v>68.671999999999997</v>
      </c>
      <c r="O883" s="15">
        <v>68.863</v>
      </c>
      <c r="P883" s="15">
        <v>70.537000000000006</v>
      </c>
      <c r="Q883" s="15">
        <v>68.991</v>
      </c>
      <c r="R883" s="15">
        <v>69.796000000000006</v>
      </c>
      <c r="S883" s="15">
        <f t="shared" si="133"/>
        <v>4.7960000000000065</v>
      </c>
      <c r="T883" s="15">
        <v>79.5</v>
      </c>
      <c r="U883" s="15">
        <v>79.5</v>
      </c>
      <c r="V883" s="15">
        <v>79.5</v>
      </c>
      <c r="W883" s="15">
        <v>79.5</v>
      </c>
      <c r="X883" s="15">
        <v>79.5</v>
      </c>
      <c r="Y883" s="15">
        <v>79.5</v>
      </c>
      <c r="Z883" s="15">
        <v>79.5</v>
      </c>
      <c r="AA883" s="15">
        <v>79.5</v>
      </c>
      <c r="AB883" s="15">
        <v>13.093999999999999</v>
      </c>
      <c r="AC883" s="18">
        <f t="shared" si="134"/>
        <v>1.5155092592592591E-4</v>
      </c>
      <c r="AD883" s="18">
        <f t="shared" si="135"/>
        <v>78.563999999999993</v>
      </c>
      <c r="AE883" s="18">
        <f t="shared" si="137"/>
        <v>3816</v>
      </c>
      <c r="AF883" s="18">
        <f t="shared" si="139"/>
        <v>304746.51492632</v>
      </c>
      <c r="AG883" s="18">
        <f t="shared" si="139"/>
        <v>3303784.7615162954</v>
      </c>
    </row>
    <row r="884" spans="6:33" x14ac:dyDescent="0.35">
      <c r="F884" s="15">
        <f t="shared" si="132"/>
        <v>14.291402739726028</v>
      </c>
      <c r="G884" s="15">
        <v>5216.3620000000001</v>
      </c>
      <c r="H884" s="15">
        <v>0.97940000000000005</v>
      </c>
      <c r="I884" s="15">
        <v>3.4925482688597493</v>
      </c>
      <c r="J884" s="15">
        <f t="shared" si="131"/>
        <v>0.35280670709064815</v>
      </c>
      <c r="K884" s="15">
        <v>72.781999999999996</v>
      </c>
      <c r="L884" s="15">
        <v>71.873000000000005</v>
      </c>
      <c r="M884" s="15">
        <v>72.397000000000006</v>
      </c>
      <c r="N884" s="15">
        <v>68.668999999999997</v>
      </c>
      <c r="O884" s="15">
        <v>68.861000000000004</v>
      </c>
      <c r="P884" s="15">
        <v>70.533000000000001</v>
      </c>
      <c r="Q884" s="15">
        <v>68.989000000000004</v>
      </c>
      <c r="R884" s="15">
        <v>69.793999999999997</v>
      </c>
      <c r="S884" s="15">
        <f t="shared" si="133"/>
        <v>4.7939999999999969</v>
      </c>
      <c r="T884" s="15">
        <v>79.5</v>
      </c>
      <c r="U884" s="15">
        <v>79.5</v>
      </c>
      <c r="V884" s="15">
        <v>79.5</v>
      </c>
      <c r="W884" s="15">
        <v>79.5</v>
      </c>
      <c r="X884" s="15">
        <v>79.5</v>
      </c>
      <c r="Y884" s="15">
        <v>79.5</v>
      </c>
      <c r="Z884" s="15">
        <v>79.5</v>
      </c>
      <c r="AA884" s="15">
        <v>79.5</v>
      </c>
      <c r="AB884" s="15">
        <v>13.08</v>
      </c>
      <c r="AC884" s="18">
        <f t="shared" si="134"/>
        <v>1.5138888888888889E-4</v>
      </c>
      <c r="AD884" s="18">
        <f t="shared" si="135"/>
        <v>78.48</v>
      </c>
      <c r="AE884" s="18">
        <f t="shared" si="137"/>
        <v>3816</v>
      </c>
      <c r="AF884" s="18">
        <f t="shared" si="139"/>
        <v>304824.99492631998</v>
      </c>
      <c r="AG884" s="18">
        <f t="shared" si="139"/>
        <v>3307600.7615162954</v>
      </c>
    </row>
    <row r="885" spans="6:33" x14ac:dyDescent="0.35">
      <c r="F885" s="15">
        <f t="shared" si="132"/>
        <v>14.307841095890412</v>
      </c>
      <c r="G885" s="15">
        <v>5222.3620000000001</v>
      </c>
      <c r="H885" s="15">
        <v>0.97950000000000004</v>
      </c>
      <c r="I885" s="15">
        <v>3.4965654919000904</v>
      </c>
      <c r="J885" s="15">
        <f t="shared" si="131"/>
        <v>0.35289743625731479</v>
      </c>
      <c r="K885" s="15">
        <v>72.778000000000006</v>
      </c>
      <c r="L885" s="15">
        <v>71.869</v>
      </c>
      <c r="M885" s="15">
        <v>72.391999999999996</v>
      </c>
      <c r="N885" s="15">
        <v>68.667000000000002</v>
      </c>
      <c r="O885" s="15">
        <v>68.858999999999995</v>
      </c>
      <c r="P885" s="15">
        <v>70.53</v>
      </c>
      <c r="Q885" s="15">
        <v>68.986999999999995</v>
      </c>
      <c r="R885" s="15">
        <v>69.790999999999997</v>
      </c>
      <c r="S885" s="15">
        <f t="shared" si="133"/>
        <v>4.7909999999999968</v>
      </c>
      <c r="T885" s="15">
        <v>79.5</v>
      </c>
      <c r="U885" s="15">
        <v>79.5</v>
      </c>
      <c r="V885" s="15">
        <v>79.5</v>
      </c>
      <c r="W885" s="15">
        <v>79.5</v>
      </c>
      <c r="X885" s="15">
        <v>79.5</v>
      </c>
      <c r="Y885" s="15">
        <v>79.5</v>
      </c>
      <c r="Z885" s="15">
        <v>79.5</v>
      </c>
      <c r="AA885" s="15">
        <v>79.5</v>
      </c>
      <c r="AB885" s="15">
        <v>13.065</v>
      </c>
      <c r="AC885" s="18">
        <f t="shared" si="134"/>
        <v>1.5121527777777778E-4</v>
      </c>
      <c r="AD885" s="18">
        <f t="shared" si="135"/>
        <v>78.39</v>
      </c>
      <c r="AE885" s="18">
        <f t="shared" si="137"/>
        <v>3816</v>
      </c>
      <c r="AF885" s="18">
        <f t="shared" si="139"/>
        <v>304903.38492632</v>
      </c>
      <c r="AG885" s="18">
        <f t="shared" si="139"/>
        <v>3311416.7615162954</v>
      </c>
    </row>
    <row r="886" spans="6:33" x14ac:dyDescent="0.35">
      <c r="F886" s="15">
        <f t="shared" si="132"/>
        <v>14.324279452054794</v>
      </c>
      <c r="G886" s="15">
        <v>5228.3620000000001</v>
      </c>
      <c r="H886" s="15">
        <v>0.97950000000000004</v>
      </c>
      <c r="I886" s="15">
        <v>3.5005827149404309</v>
      </c>
      <c r="J886" s="15">
        <f t="shared" si="131"/>
        <v>0.35298806820175921</v>
      </c>
      <c r="K886" s="15">
        <v>72.772999999999996</v>
      </c>
      <c r="L886" s="15">
        <v>71.864999999999995</v>
      </c>
      <c r="M886" s="15">
        <v>72.388000000000005</v>
      </c>
      <c r="N886" s="15">
        <v>68.664000000000001</v>
      </c>
      <c r="O886" s="15">
        <v>68.855999999999995</v>
      </c>
      <c r="P886" s="15">
        <v>70.527000000000001</v>
      </c>
      <c r="Q886" s="15">
        <v>68.983999999999995</v>
      </c>
      <c r="R886" s="15">
        <v>69.787999999999997</v>
      </c>
      <c r="S886" s="15">
        <f t="shared" si="133"/>
        <v>4.7879999999999967</v>
      </c>
      <c r="T886" s="15">
        <v>79.5</v>
      </c>
      <c r="U886" s="15">
        <v>79.5</v>
      </c>
      <c r="V886" s="15">
        <v>79.5</v>
      </c>
      <c r="W886" s="15">
        <v>79.5</v>
      </c>
      <c r="X886" s="15">
        <v>79.5</v>
      </c>
      <c r="Y886" s="15">
        <v>79.5</v>
      </c>
      <c r="Z886" s="15">
        <v>79.5</v>
      </c>
      <c r="AA886" s="15">
        <v>79.5</v>
      </c>
      <c r="AB886" s="15">
        <v>13.051</v>
      </c>
      <c r="AC886" s="18">
        <f t="shared" si="134"/>
        <v>1.5105324074074074E-4</v>
      </c>
      <c r="AD886" s="18">
        <f t="shared" si="135"/>
        <v>78.305999999999997</v>
      </c>
      <c r="AE886" s="18">
        <f t="shared" si="137"/>
        <v>3816</v>
      </c>
      <c r="AF886" s="18">
        <f t="shared" si="139"/>
        <v>304981.69092631998</v>
      </c>
      <c r="AG886" s="18">
        <f t="shared" si="139"/>
        <v>3315232.7615162954</v>
      </c>
    </row>
    <row r="887" spans="6:33" x14ac:dyDescent="0.35">
      <c r="F887" s="15">
        <f t="shared" si="132"/>
        <v>14.340717808219178</v>
      </c>
      <c r="G887" s="15">
        <v>5234.3620000000001</v>
      </c>
      <c r="H887" s="15">
        <v>0.97950000000000004</v>
      </c>
      <c r="I887" s="15">
        <v>3.504599937980772</v>
      </c>
      <c r="J887" s="15">
        <f t="shared" si="131"/>
        <v>0.35307860292398147</v>
      </c>
      <c r="K887" s="15">
        <v>72.768000000000001</v>
      </c>
      <c r="L887" s="15">
        <v>71.861999999999995</v>
      </c>
      <c r="M887" s="15">
        <v>72.384</v>
      </c>
      <c r="N887" s="15">
        <v>68.662000000000006</v>
      </c>
      <c r="O887" s="15">
        <v>68.853999999999999</v>
      </c>
      <c r="P887" s="15">
        <v>70.522999999999996</v>
      </c>
      <c r="Q887" s="15">
        <v>68.981999999999999</v>
      </c>
      <c r="R887" s="15">
        <v>69.786000000000001</v>
      </c>
      <c r="S887" s="15">
        <f t="shared" si="133"/>
        <v>4.7860000000000014</v>
      </c>
      <c r="T887" s="15">
        <v>79.5</v>
      </c>
      <c r="U887" s="15">
        <v>79.5</v>
      </c>
      <c r="V887" s="15">
        <v>79.5</v>
      </c>
      <c r="W887" s="15">
        <v>79.5</v>
      </c>
      <c r="X887" s="15">
        <v>79.5</v>
      </c>
      <c r="Y887" s="15">
        <v>79.5</v>
      </c>
      <c r="Z887" s="15">
        <v>79.5</v>
      </c>
      <c r="AA887" s="15">
        <v>79.5</v>
      </c>
      <c r="AB887" s="15">
        <v>13.037000000000001</v>
      </c>
      <c r="AC887" s="18">
        <f t="shared" si="134"/>
        <v>1.508912037037037E-4</v>
      </c>
      <c r="AD887" s="18">
        <f t="shared" si="135"/>
        <v>78.221999999999994</v>
      </c>
      <c r="AE887" s="18">
        <f t="shared" si="137"/>
        <v>3816</v>
      </c>
      <c r="AF887" s="18">
        <f t="shared" si="139"/>
        <v>305059.91292631999</v>
      </c>
      <c r="AG887" s="18">
        <f t="shared" si="139"/>
        <v>3319048.7615162954</v>
      </c>
    </row>
    <row r="888" spans="6:33" x14ac:dyDescent="0.35">
      <c r="F888" s="15">
        <f t="shared" si="132"/>
        <v>14.357156164383563</v>
      </c>
      <c r="G888" s="15">
        <v>5240.3620000000001</v>
      </c>
      <c r="H888" s="15">
        <v>0.97950000000000004</v>
      </c>
      <c r="I888" s="15">
        <v>3.508617161021113</v>
      </c>
      <c r="J888" s="15">
        <f t="shared" si="131"/>
        <v>0.35316903347953699</v>
      </c>
      <c r="K888" s="15">
        <v>72.763999999999996</v>
      </c>
      <c r="L888" s="15">
        <v>71.858000000000004</v>
      </c>
      <c r="M888" s="15">
        <v>72.379000000000005</v>
      </c>
      <c r="N888" s="15">
        <v>68.659000000000006</v>
      </c>
      <c r="O888" s="15">
        <v>68.852000000000004</v>
      </c>
      <c r="P888" s="15">
        <v>70.52</v>
      </c>
      <c r="Q888" s="15">
        <v>68.98</v>
      </c>
      <c r="R888" s="15">
        <v>69.783000000000001</v>
      </c>
      <c r="S888" s="15">
        <f t="shared" si="133"/>
        <v>4.7830000000000013</v>
      </c>
      <c r="T888" s="15">
        <v>79.5</v>
      </c>
      <c r="U888" s="15">
        <v>79.5</v>
      </c>
      <c r="V888" s="15">
        <v>79.5</v>
      </c>
      <c r="W888" s="15">
        <v>79.5</v>
      </c>
      <c r="X888" s="15">
        <v>79.5</v>
      </c>
      <c r="Y888" s="15">
        <v>79.5</v>
      </c>
      <c r="Z888" s="15">
        <v>79.5</v>
      </c>
      <c r="AA888" s="15">
        <v>79.5</v>
      </c>
      <c r="AB888" s="15">
        <v>13.022</v>
      </c>
      <c r="AC888" s="18">
        <f t="shared" si="134"/>
        <v>1.5071759259259259E-4</v>
      </c>
      <c r="AD888" s="18">
        <f t="shared" si="135"/>
        <v>78.132000000000005</v>
      </c>
      <c r="AE888" s="18">
        <f t="shared" si="137"/>
        <v>3816</v>
      </c>
      <c r="AF888" s="18">
        <f t="shared" ref="AF888:AG903" si="140">+AF887+AD888</f>
        <v>305138.04492631997</v>
      </c>
      <c r="AG888" s="18">
        <f t="shared" si="140"/>
        <v>3322864.7615162954</v>
      </c>
    </row>
    <row r="889" spans="6:33" x14ac:dyDescent="0.35">
      <c r="F889" s="15">
        <f t="shared" si="132"/>
        <v>14.373594520547945</v>
      </c>
      <c r="G889" s="15">
        <v>5246.3620000000001</v>
      </c>
      <c r="H889" s="15">
        <v>0.97950000000000004</v>
      </c>
      <c r="I889" s="15">
        <v>3.5126343840614536</v>
      </c>
      <c r="J889" s="15">
        <f t="shared" si="131"/>
        <v>0.35325936681287035</v>
      </c>
      <c r="K889" s="15">
        <v>72.759</v>
      </c>
      <c r="L889" s="15">
        <v>71.853999999999999</v>
      </c>
      <c r="M889" s="15">
        <v>72.375</v>
      </c>
      <c r="N889" s="15">
        <v>68.656999999999996</v>
      </c>
      <c r="O889" s="15">
        <v>68.849000000000004</v>
      </c>
      <c r="P889" s="15">
        <v>70.516999999999996</v>
      </c>
      <c r="Q889" s="15">
        <v>68.977999999999994</v>
      </c>
      <c r="R889" s="15">
        <v>69.78</v>
      </c>
      <c r="S889" s="15">
        <f t="shared" si="133"/>
        <v>4.7800000000000011</v>
      </c>
      <c r="T889" s="15">
        <v>79.5</v>
      </c>
      <c r="U889" s="15">
        <v>79.5</v>
      </c>
      <c r="V889" s="15">
        <v>79.5</v>
      </c>
      <c r="W889" s="15">
        <v>79.5</v>
      </c>
      <c r="X889" s="15">
        <v>79.5</v>
      </c>
      <c r="Y889" s="15">
        <v>79.5</v>
      </c>
      <c r="Z889" s="15">
        <v>79.5</v>
      </c>
      <c r="AA889" s="15">
        <v>79.5</v>
      </c>
      <c r="AB889" s="15">
        <v>13.007999999999999</v>
      </c>
      <c r="AC889" s="18">
        <f t="shared" si="134"/>
        <v>1.5055555555555555E-4</v>
      </c>
      <c r="AD889" s="18">
        <f t="shared" si="135"/>
        <v>78.047999999999988</v>
      </c>
      <c r="AE889" s="18">
        <f t="shared" si="137"/>
        <v>3816</v>
      </c>
      <c r="AF889" s="18">
        <f t="shared" si="140"/>
        <v>305216.09292631998</v>
      </c>
      <c r="AG889" s="18">
        <f t="shared" si="140"/>
        <v>3326680.7615162954</v>
      </c>
    </row>
    <row r="890" spans="6:33" x14ac:dyDescent="0.35">
      <c r="F890" s="15">
        <f t="shared" si="132"/>
        <v>14.390032876712329</v>
      </c>
      <c r="G890" s="15">
        <v>5252.3620000000001</v>
      </c>
      <c r="H890" s="15">
        <v>0.97960000000000003</v>
      </c>
      <c r="I890" s="15">
        <v>3.5166516071017946</v>
      </c>
      <c r="J890" s="15">
        <f t="shared" si="131"/>
        <v>0.35334959597953697</v>
      </c>
      <c r="K890" s="15">
        <v>72.754000000000005</v>
      </c>
      <c r="L890" s="15">
        <v>71.849999999999994</v>
      </c>
      <c r="M890" s="15">
        <v>72.37</v>
      </c>
      <c r="N890" s="15">
        <v>68.653999999999996</v>
      </c>
      <c r="O890" s="15">
        <v>68.846999999999994</v>
      </c>
      <c r="P890" s="15">
        <v>70.513000000000005</v>
      </c>
      <c r="Q890" s="15">
        <v>68.975999999999999</v>
      </c>
      <c r="R890" s="15">
        <v>69.777000000000001</v>
      </c>
      <c r="S890" s="15">
        <f t="shared" si="133"/>
        <v>4.777000000000001</v>
      </c>
      <c r="T890" s="15">
        <v>79.5</v>
      </c>
      <c r="U890" s="15">
        <v>79.5</v>
      </c>
      <c r="V890" s="15">
        <v>79.5</v>
      </c>
      <c r="W890" s="15">
        <v>79.5</v>
      </c>
      <c r="X890" s="15">
        <v>79.5</v>
      </c>
      <c r="Y890" s="15">
        <v>79.5</v>
      </c>
      <c r="Z890" s="15">
        <v>79.5</v>
      </c>
      <c r="AA890" s="15">
        <v>79.5</v>
      </c>
      <c r="AB890" s="15">
        <v>12.993</v>
      </c>
      <c r="AC890" s="18">
        <f t="shared" si="134"/>
        <v>1.5038194444444444E-4</v>
      </c>
      <c r="AD890" s="18">
        <f t="shared" si="135"/>
        <v>77.957999999999998</v>
      </c>
      <c r="AE890" s="18">
        <f t="shared" si="137"/>
        <v>3816</v>
      </c>
      <c r="AF890" s="18">
        <f t="shared" si="140"/>
        <v>305294.05092631996</v>
      </c>
      <c r="AG890" s="18">
        <f t="shared" si="140"/>
        <v>3330496.7615162954</v>
      </c>
    </row>
    <row r="891" spans="6:33" x14ac:dyDescent="0.35">
      <c r="F891" s="15">
        <f t="shared" si="132"/>
        <v>14.406471232876713</v>
      </c>
      <c r="G891" s="15">
        <v>5258.3620000000001</v>
      </c>
      <c r="H891" s="15">
        <v>0.97960000000000003</v>
      </c>
      <c r="I891" s="15">
        <v>3.5206688301421352</v>
      </c>
      <c r="J891" s="15">
        <f t="shared" si="131"/>
        <v>0.35343972792398143</v>
      </c>
      <c r="K891" s="15">
        <v>72.748999999999995</v>
      </c>
      <c r="L891" s="15">
        <v>71.846999999999994</v>
      </c>
      <c r="M891" s="15">
        <v>72.366</v>
      </c>
      <c r="N891" s="15">
        <v>68.652000000000001</v>
      </c>
      <c r="O891" s="15">
        <v>68.844999999999999</v>
      </c>
      <c r="P891" s="15">
        <v>70.510000000000005</v>
      </c>
      <c r="Q891" s="15">
        <v>68.974000000000004</v>
      </c>
      <c r="R891" s="15">
        <v>69.775000000000006</v>
      </c>
      <c r="S891" s="15">
        <f t="shared" si="133"/>
        <v>4.7750000000000057</v>
      </c>
      <c r="T891" s="15">
        <v>79.5</v>
      </c>
      <c r="U891" s="15">
        <v>79.5</v>
      </c>
      <c r="V891" s="15">
        <v>79.5</v>
      </c>
      <c r="W891" s="15">
        <v>79.5</v>
      </c>
      <c r="X891" s="15">
        <v>79.5</v>
      </c>
      <c r="Y891" s="15">
        <v>79.5</v>
      </c>
      <c r="Z891" s="15">
        <v>79.5</v>
      </c>
      <c r="AA891" s="15">
        <v>79.5</v>
      </c>
      <c r="AB891" s="15">
        <v>12.978999999999999</v>
      </c>
      <c r="AC891" s="18">
        <f t="shared" si="134"/>
        <v>1.502199074074074E-4</v>
      </c>
      <c r="AD891" s="18">
        <f t="shared" si="135"/>
        <v>77.873999999999995</v>
      </c>
      <c r="AE891" s="18">
        <f t="shared" si="137"/>
        <v>3816</v>
      </c>
      <c r="AF891" s="18">
        <f t="shared" si="140"/>
        <v>305371.92492631997</v>
      </c>
      <c r="AG891" s="18">
        <f t="shared" si="140"/>
        <v>3334312.7615162954</v>
      </c>
    </row>
    <row r="892" spans="6:33" x14ac:dyDescent="0.35">
      <c r="F892" s="15">
        <f t="shared" si="132"/>
        <v>14.422909589041096</v>
      </c>
      <c r="G892" s="15">
        <v>5264.3620000000001</v>
      </c>
      <c r="H892" s="15">
        <v>0.97960000000000003</v>
      </c>
      <c r="I892" s="15">
        <v>3.5246860531824757</v>
      </c>
      <c r="J892" s="15">
        <f t="shared" si="131"/>
        <v>0.35352976264620367</v>
      </c>
      <c r="K892" s="15">
        <v>72.745000000000005</v>
      </c>
      <c r="L892" s="15">
        <v>71.843000000000004</v>
      </c>
      <c r="M892" s="15">
        <v>72.361999999999995</v>
      </c>
      <c r="N892" s="15">
        <v>68.649000000000001</v>
      </c>
      <c r="O892" s="15">
        <v>68.841999999999999</v>
      </c>
      <c r="P892" s="15">
        <v>70.507000000000005</v>
      </c>
      <c r="Q892" s="15">
        <v>68.971000000000004</v>
      </c>
      <c r="R892" s="15">
        <v>69.772000000000006</v>
      </c>
      <c r="S892" s="15">
        <f t="shared" si="133"/>
        <v>4.7720000000000056</v>
      </c>
      <c r="T892" s="15">
        <v>79.5</v>
      </c>
      <c r="U892" s="15">
        <v>79.5</v>
      </c>
      <c r="V892" s="15">
        <v>79.5</v>
      </c>
      <c r="W892" s="15">
        <v>79.5</v>
      </c>
      <c r="X892" s="15">
        <v>79.5</v>
      </c>
      <c r="Y892" s="15">
        <v>79.5</v>
      </c>
      <c r="Z892" s="15">
        <v>79.5</v>
      </c>
      <c r="AA892" s="15">
        <v>79.5</v>
      </c>
      <c r="AB892" s="15">
        <v>12.965</v>
      </c>
      <c r="AC892" s="18">
        <f t="shared" si="134"/>
        <v>1.5005787037037036E-4</v>
      </c>
      <c r="AD892" s="18">
        <f t="shared" si="135"/>
        <v>77.789999999999992</v>
      </c>
      <c r="AE892" s="18">
        <f t="shared" si="137"/>
        <v>3816</v>
      </c>
      <c r="AF892" s="18">
        <f t="shared" si="140"/>
        <v>305449.71492631995</v>
      </c>
      <c r="AG892" s="18">
        <f t="shared" si="140"/>
        <v>3338128.7615162954</v>
      </c>
    </row>
    <row r="893" spans="6:33" x14ac:dyDescent="0.35">
      <c r="F893" s="15">
        <f t="shared" si="132"/>
        <v>14.43934794520548</v>
      </c>
      <c r="G893" s="15">
        <v>5270.3620000000001</v>
      </c>
      <c r="H893" s="15">
        <v>0.97960000000000003</v>
      </c>
      <c r="I893" s="15">
        <v>3.5287032762228168</v>
      </c>
      <c r="J893" s="15">
        <f t="shared" si="131"/>
        <v>0.35361970014620364</v>
      </c>
      <c r="K893" s="15">
        <v>72.739999999999995</v>
      </c>
      <c r="L893" s="15">
        <v>71.838999999999999</v>
      </c>
      <c r="M893" s="15">
        <v>72.356999999999999</v>
      </c>
      <c r="N893" s="15">
        <v>68.647000000000006</v>
      </c>
      <c r="O893" s="15">
        <v>68.84</v>
      </c>
      <c r="P893" s="15">
        <v>70.503</v>
      </c>
      <c r="Q893" s="15">
        <v>68.968999999999994</v>
      </c>
      <c r="R893" s="15">
        <v>69.769000000000005</v>
      </c>
      <c r="S893" s="15">
        <f t="shared" si="133"/>
        <v>4.7690000000000055</v>
      </c>
      <c r="T893" s="15">
        <v>79.5</v>
      </c>
      <c r="U893" s="15">
        <v>79.5</v>
      </c>
      <c r="V893" s="15">
        <v>79.5</v>
      </c>
      <c r="W893" s="15">
        <v>79.5</v>
      </c>
      <c r="X893" s="15">
        <v>79.5</v>
      </c>
      <c r="Y893" s="15">
        <v>79.5</v>
      </c>
      <c r="Z893" s="15">
        <v>79.5</v>
      </c>
      <c r="AA893" s="15">
        <v>79.5</v>
      </c>
      <c r="AB893" s="15">
        <v>12.951000000000001</v>
      </c>
      <c r="AC893" s="18">
        <f t="shared" si="134"/>
        <v>1.4989583333333334E-4</v>
      </c>
      <c r="AD893" s="18">
        <f t="shared" si="135"/>
        <v>77.706000000000003</v>
      </c>
      <c r="AE893" s="18">
        <f t="shared" si="137"/>
        <v>3816</v>
      </c>
      <c r="AF893" s="18">
        <f t="shared" si="140"/>
        <v>305527.42092631996</v>
      </c>
      <c r="AG893" s="18">
        <f t="shared" si="140"/>
        <v>3341944.7615162954</v>
      </c>
    </row>
    <row r="894" spans="6:33" x14ac:dyDescent="0.35">
      <c r="F894" s="15">
        <f t="shared" si="132"/>
        <v>14.455786301369864</v>
      </c>
      <c r="G894" s="15">
        <v>5276.3620000000001</v>
      </c>
      <c r="H894" s="15">
        <v>0.97970000000000002</v>
      </c>
      <c r="I894" s="15">
        <v>3.5327204992631578</v>
      </c>
      <c r="J894" s="15">
        <f t="shared" si="131"/>
        <v>0.35370953347953699</v>
      </c>
      <c r="K894" s="15">
        <v>72.736000000000004</v>
      </c>
      <c r="L894" s="15">
        <v>71.835999999999999</v>
      </c>
      <c r="M894" s="15">
        <v>72.352999999999994</v>
      </c>
      <c r="N894" s="15">
        <v>68.644000000000005</v>
      </c>
      <c r="O894" s="15">
        <v>68.837999999999994</v>
      </c>
      <c r="P894" s="15">
        <v>70.5</v>
      </c>
      <c r="Q894" s="15">
        <v>68.966999999999999</v>
      </c>
      <c r="R894" s="15">
        <v>69.766999999999996</v>
      </c>
      <c r="S894" s="15">
        <f t="shared" si="133"/>
        <v>4.7669999999999959</v>
      </c>
      <c r="T894" s="15">
        <v>79.5</v>
      </c>
      <c r="U894" s="15">
        <v>79.5</v>
      </c>
      <c r="V894" s="15">
        <v>79.5</v>
      </c>
      <c r="W894" s="15">
        <v>79.5</v>
      </c>
      <c r="X894" s="15">
        <v>79.5</v>
      </c>
      <c r="Y894" s="15">
        <v>79.5</v>
      </c>
      <c r="Z894" s="15">
        <v>79.5</v>
      </c>
      <c r="AA894" s="15">
        <v>79.5</v>
      </c>
      <c r="AB894" s="15">
        <v>12.936</v>
      </c>
      <c r="AC894" s="18">
        <f t="shared" si="134"/>
        <v>1.4972222222222223E-4</v>
      </c>
      <c r="AD894" s="18">
        <f t="shared" si="135"/>
        <v>77.616000000000014</v>
      </c>
      <c r="AE894" s="18">
        <f t="shared" si="137"/>
        <v>3816</v>
      </c>
      <c r="AF894" s="18">
        <f t="shared" si="140"/>
        <v>305605.03692631994</v>
      </c>
      <c r="AG894" s="18">
        <f t="shared" si="140"/>
        <v>3345760.7615162954</v>
      </c>
    </row>
    <row r="895" spans="6:33" x14ac:dyDescent="0.35">
      <c r="F895" s="15">
        <f t="shared" si="132"/>
        <v>14.472224657534246</v>
      </c>
      <c r="G895" s="15">
        <v>5282.3620000000001</v>
      </c>
      <c r="H895" s="15">
        <v>0.97970000000000002</v>
      </c>
      <c r="I895" s="15">
        <v>3.5367377223034984</v>
      </c>
      <c r="J895" s="15">
        <f t="shared" si="131"/>
        <v>0.35379926959064806</v>
      </c>
      <c r="K895" s="15">
        <v>72.730999999999995</v>
      </c>
      <c r="L895" s="15">
        <v>71.831999999999994</v>
      </c>
      <c r="M895" s="15">
        <v>72.349000000000004</v>
      </c>
      <c r="N895" s="15">
        <v>68.641999999999996</v>
      </c>
      <c r="O895" s="15">
        <v>68.834999999999994</v>
      </c>
      <c r="P895" s="15">
        <v>70.497</v>
      </c>
      <c r="Q895" s="15">
        <v>68.965000000000003</v>
      </c>
      <c r="R895" s="15">
        <v>69.763999999999996</v>
      </c>
      <c r="S895" s="15">
        <f t="shared" si="133"/>
        <v>4.7639999999999958</v>
      </c>
      <c r="T895" s="15">
        <v>79.5</v>
      </c>
      <c r="U895" s="15">
        <v>79.5</v>
      </c>
      <c r="V895" s="15">
        <v>79.5</v>
      </c>
      <c r="W895" s="15">
        <v>79.5</v>
      </c>
      <c r="X895" s="15">
        <v>79.5</v>
      </c>
      <c r="Y895" s="15">
        <v>79.5</v>
      </c>
      <c r="Z895" s="15">
        <v>79.5</v>
      </c>
      <c r="AA895" s="15">
        <v>79.5</v>
      </c>
      <c r="AB895" s="15">
        <v>12.922000000000001</v>
      </c>
      <c r="AC895" s="18">
        <f t="shared" si="134"/>
        <v>1.4956018518518519E-4</v>
      </c>
      <c r="AD895" s="18">
        <f t="shared" si="135"/>
        <v>77.531999999999996</v>
      </c>
      <c r="AE895" s="18">
        <f t="shared" si="137"/>
        <v>3816</v>
      </c>
      <c r="AF895" s="18">
        <f t="shared" si="140"/>
        <v>305682.56892631995</v>
      </c>
      <c r="AG895" s="18">
        <f t="shared" si="140"/>
        <v>3349576.7615162954</v>
      </c>
    </row>
    <row r="896" spans="6:33" x14ac:dyDescent="0.35">
      <c r="F896" s="15">
        <f t="shared" si="132"/>
        <v>14.488663013698631</v>
      </c>
      <c r="G896" s="15">
        <v>5288.3620000000001</v>
      </c>
      <c r="H896" s="15">
        <v>0.97970000000000002</v>
      </c>
      <c r="I896" s="15">
        <v>3.5407549453438394</v>
      </c>
      <c r="J896" s="15">
        <f t="shared" si="131"/>
        <v>0.35388890847953697</v>
      </c>
      <c r="K896" s="15">
        <v>72.725999999999999</v>
      </c>
      <c r="L896" s="15">
        <v>71.828000000000003</v>
      </c>
      <c r="M896" s="15">
        <v>72.343999999999994</v>
      </c>
      <c r="N896" s="15">
        <v>68.64</v>
      </c>
      <c r="O896" s="15">
        <v>68.832999999999998</v>
      </c>
      <c r="P896" s="15">
        <v>70.494</v>
      </c>
      <c r="Q896" s="15">
        <v>68.962999999999994</v>
      </c>
      <c r="R896" s="15">
        <v>69.760999999999996</v>
      </c>
      <c r="S896" s="15">
        <f t="shared" si="133"/>
        <v>4.7609999999999957</v>
      </c>
      <c r="T896" s="15">
        <v>79.5</v>
      </c>
      <c r="U896" s="15">
        <v>79.5</v>
      </c>
      <c r="V896" s="15">
        <v>79.5</v>
      </c>
      <c r="W896" s="15">
        <v>79.5</v>
      </c>
      <c r="X896" s="15">
        <v>79.5</v>
      </c>
      <c r="Y896" s="15">
        <v>79.5</v>
      </c>
      <c r="Z896" s="15">
        <v>79.5</v>
      </c>
      <c r="AA896" s="15">
        <v>79.5</v>
      </c>
      <c r="AB896" s="15">
        <v>12.907999999999999</v>
      </c>
      <c r="AC896" s="18">
        <f t="shared" si="134"/>
        <v>1.4939814814814815E-4</v>
      </c>
      <c r="AD896" s="18">
        <f t="shared" si="135"/>
        <v>77.447999999999993</v>
      </c>
      <c r="AE896" s="18">
        <f t="shared" si="137"/>
        <v>3816</v>
      </c>
      <c r="AF896" s="18">
        <f t="shared" si="140"/>
        <v>305760.01692631992</v>
      </c>
      <c r="AG896" s="18">
        <f t="shared" si="140"/>
        <v>3353392.7615162954</v>
      </c>
    </row>
    <row r="897" spans="6:33" x14ac:dyDescent="0.35">
      <c r="F897" s="15">
        <f t="shared" si="132"/>
        <v>14.505101369863015</v>
      </c>
      <c r="G897" s="15">
        <v>5294.3620000000001</v>
      </c>
      <c r="H897" s="15">
        <v>0.97970000000000002</v>
      </c>
      <c r="I897" s="15">
        <v>3.5447721683841804</v>
      </c>
      <c r="J897" s="15">
        <f t="shared" si="131"/>
        <v>0.3539784501462036</v>
      </c>
      <c r="K897" s="15">
        <v>72.721999999999994</v>
      </c>
      <c r="L897" s="15">
        <v>71.825000000000003</v>
      </c>
      <c r="M897" s="15">
        <v>72.34</v>
      </c>
      <c r="N897" s="15">
        <v>68.637</v>
      </c>
      <c r="O897" s="15">
        <v>68.831000000000003</v>
      </c>
      <c r="P897" s="15">
        <v>70.489999999999995</v>
      </c>
      <c r="Q897" s="15">
        <v>68.960999999999999</v>
      </c>
      <c r="R897" s="15">
        <v>69.759</v>
      </c>
      <c r="S897" s="15">
        <f t="shared" si="133"/>
        <v>4.7590000000000003</v>
      </c>
      <c r="T897" s="15">
        <v>79.5</v>
      </c>
      <c r="U897" s="15">
        <v>79.5</v>
      </c>
      <c r="V897" s="15">
        <v>79.5</v>
      </c>
      <c r="W897" s="15">
        <v>79.5</v>
      </c>
      <c r="X897" s="15">
        <v>79.5</v>
      </c>
      <c r="Y897" s="15">
        <v>79.5</v>
      </c>
      <c r="Z897" s="15">
        <v>79.5</v>
      </c>
      <c r="AA897" s="15">
        <v>79.5</v>
      </c>
      <c r="AB897" s="15">
        <v>12.894</v>
      </c>
      <c r="AC897" s="18">
        <f t="shared" si="134"/>
        <v>1.4923611111111111E-4</v>
      </c>
      <c r="AD897" s="18">
        <f t="shared" si="135"/>
        <v>77.364000000000004</v>
      </c>
      <c r="AE897" s="18">
        <f t="shared" si="137"/>
        <v>3816</v>
      </c>
      <c r="AF897" s="18">
        <f t="shared" si="140"/>
        <v>305837.38092631992</v>
      </c>
      <c r="AG897" s="18">
        <f t="shared" si="140"/>
        <v>3357208.7615162954</v>
      </c>
    </row>
    <row r="898" spans="6:33" x14ac:dyDescent="0.35">
      <c r="F898" s="15">
        <f t="shared" si="132"/>
        <v>14.521539726027397</v>
      </c>
      <c r="G898" s="15">
        <v>5300.3620000000001</v>
      </c>
      <c r="H898" s="15">
        <v>0.97970000000000002</v>
      </c>
      <c r="I898" s="15">
        <v>3.548789391424521</v>
      </c>
      <c r="J898" s="15">
        <f t="shared" si="131"/>
        <v>0.35406789459064808</v>
      </c>
      <c r="K898" s="15">
        <v>72.716999999999999</v>
      </c>
      <c r="L898" s="15">
        <v>71.820999999999998</v>
      </c>
      <c r="M898" s="15">
        <v>72.335999999999999</v>
      </c>
      <c r="N898" s="15">
        <v>68.635000000000005</v>
      </c>
      <c r="O898" s="15">
        <v>68.828999999999994</v>
      </c>
      <c r="P898" s="15">
        <v>70.486999999999995</v>
      </c>
      <c r="Q898" s="15">
        <v>68.959000000000003</v>
      </c>
      <c r="R898" s="15">
        <v>69.756</v>
      </c>
      <c r="S898" s="15">
        <f t="shared" si="133"/>
        <v>4.7560000000000002</v>
      </c>
      <c r="T898" s="15">
        <v>79.5</v>
      </c>
      <c r="U898" s="15">
        <v>79.5</v>
      </c>
      <c r="V898" s="15">
        <v>79.5</v>
      </c>
      <c r="W898" s="15">
        <v>79.5</v>
      </c>
      <c r="X898" s="15">
        <v>79.5</v>
      </c>
      <c r="Y898" s="15">
        <v>79.5</v>
      </c>
      <c r="Z898" s="15">
        <v>79.5</v>
      </c>
      <c r="AA898" s="15">
        <v>79.5</v>
      </c>
      <c r="AB898" s="15">
        <v>12.88</v>
      </c>
      <c r="AC898" s="18">
        <f t="shared" si="134"/>
        <v>1.4907407407407409E-4</v>
      </c>
      <c r="AD898" s="18">
        <f t="shared" si="135"/>
        <v>77.280000000000015</v>
      </c>
      <c r="AE898" s="18">
        <f t="shared" si="137"/>
        <v>3816</v>
      </c>
      <c r="AF898" s="18">
        <f t="shared" si="140"/>
        <v>305914.66092631995</v>
      </c>
      <c r="AG898" s="18">
        <f t="shared" si="140"/>
        <v>3361024.7615162954</v>
      </c>
    </row>
    <row r="899" spans="6:33" x14ac:dyDescent="0.35">
      <c r="F899" s="15">
        <f t="shared" si="132"/>
        <v>14.537978082191781</v>
      </c>
      <c r="G899" s="15">
        <v>5306.3620000000001</v>
      </c>
      <c r="H899" s="15">
        <v>0.9798</v>
      </c>
      <c r="I899" s="15">
        <v>3.552806614464862</v>
      </c>
      <c r="J899" s="15">
        <f t="shared" si="131"/>
        <v>0.35415724181287028</v>
      </c>
      <c r="K899" s="15">
        <v>72.712000000000003</v>
      </c>
      <c r="L899" s="15">
        <v>71.816999999999993</v>
      </c>
      <c r="M899" s="15">
        <v>72.331000000000003</v>
      </c>
      <c r="N899" s="15">
        <v>68.632000000000005</v>
      </c>
      <c r="O899" s="15">
        <v>68.825999999999993</v>
      </c>
      <c r="P899" s="15">
        <v>70.483999999999995</v>
      </c>
      <c r="Q899" s="15">
        <v>68.956999999999994</v>
      </c>
      <c r="R899" s="15">
        <v>69.753</v>
      </c>
      <c r="S899" s="15">
        <f t="shared" si="133"/>
        <v>4.7530000000000001</v>
      </c>
      <c r="T899" s="15">
        <v>79.5</v>
      </c>
      <c r="U899" s="15">
        <v>79.5</v>
      </c>
      <c r="V899" s="15">
        <v>79.5</v>
      </c>
      <c r="W899" s="15">
        <v>79.5</v>
      </c>
      <c r="X899" s="15">
        <v>79.5</v>
      </c>
      <c r="Y899" s="15">
        <v>79.5</v>
      </c>
      <c r="Z899" s="15">
        <v>79.5</v>
      </c>
      <c r="AA899" s="15">
        <v>79.5</v>
      </c>
      <c r="AB899" s="15">
        <v>12.866</v>
      </c>
      <c r="AC899" s="18">
        <f t="shared" si="134"/>
        <v>1.4891203703703703E-4</v>
      </c>
      <c r="AD899" s="18">
        <f t="shared" si="135"/>
        <v>77.195999999999998</v>
      </c>
      <c r="AE899" s="18">
        <f t="shared" si="137"/>
        <v>3816</v>
      </c>
      <c r="AF899" s="18">
        <f t="shared" si="140"/>
        <v>305991.85692631995</v>
      </c>
      <c r="AG899" s="18">
        <f t="shared" si="140"/>
        <v>3364840.7615162954</v>
      </c>
    </row>
    <row r="900" spans="6:33" x14ac:dyDescent="0.35">
      <c r="F900" s="15">
        <f t="shared" si="132"/>
        <v>14.554416438356165</v>
      </c>
      <c r="G900" s="15">
        <v>5312.3620000000001</v>
      </c>
      <c r="H900" s="15">
        <v>0.9798</v>
      </c>
      <c r="I900" s="15">
        <v>3.556823837505203</v>
      </c>
      <c r="J900" s="15">
        <f t="shared" si="131"/>
        <v>0.35424649181287032</v>
      </c>
      <c r="K900" s="15">
        <v>72.707999999999998</v>
      </c>
      <c r="L900" s="15">
        <v>71.813999999999993</v>
      </c>
      <c r="M900" s="15">
        <v>72.326999999999998</v>
      </c>
      <c r="N900" s="15">
        <v>68.63</v>
      </c>
      <c r="O900" s="15">
        <v>68.823999999999998</v>
      </c>
      <c r="P900" s="15">
        <v>70.48</v>
      </c>
      <c r="Q900" s="15">
        <v>68.953999999999994</v>
      </c>
      <c r="R900" s="15">
        <v>69.75</v>
      </c>
      <c r="S900" s="15">
        <f t="shared" si="133"/>
        <v>4.75</v>
      </c>
      <c r="T900" s="15">
        <v>79.5</v>
      </c>
      <c r="U900" s="15">
        <v>79.5</v>
      </c>
      <c r="V900" s="15">
        <v>79.5</v>
      </c>
      <c r="W900" s="15">
        <v>79.5</v>
      </c>
      <c r="X900" s="15">
        <v>79.5</v>
      </c>
      <c r="Y900" s="15">
        <v>79.5</v>
      </c>
      <c r="Z900" s="15">
        <v>79.5</v>
      </c>
      <c r="AA900" s="15">
        <v>79.5</v>
      </c>
      <c r="AB900" s="15">
        <v>12.852</v>
      </c>
      <c r="AC900" s="18">
        <f t="shared" si="134"/>
        <v>1.4875000000000001E-4</v>
      </c>
      <c r="AD900" s="18">
        <f t="shared" si="135"/>
        <v>77.112000000000009</v>
      </c>
      <c r="AE900" s="18">
        <f t="shared" si="137"/>
        <v>3816</v>
      </c>
      <c r="AF900" s="18">
        <f t="shared" si="140"/>
        <v>306068.96892631997</v>
      </c>
      <c r="AG900" s="18">
        <f t="shared" si="140"/>
        <v>3368656.7615162954</v>
      </c>
    </row>
    <row r="901" spans="6:33" x14ac:dyDescent="0.35">
      <c r="F901" s="15">
        <f t="shared" si="132"/>
        <v>14.570854794520548</v>
      </c>
      <c r="G901" s="15">
        <v>5318.3620000000001</v>
      </c>
      <c r="H901" s="15">
        <v>0.9798</v>
      </c>
      <c r="I901" s="15">
        <v>3.5608410605455436</v>
      </c>
      <c r="J901" s="15">
        <f t="shared" ref="J901:J964" si="141">AF901/OIP</f>
        <v>0.35433564459064809</v>
      </c>
      <c r="K901" s="15">
        <v>72.703000000000003</v>
      </c>
      <c r="L901" s="15">
        <v>71.81</v>
      </c>
      <c r="M901" s="15">
        <v>72.322999999999993</v>
      </c>
      <c r="N901" s="15">
        <v>68.628</v>
      </c>
      <c r="O901" s="15">
        <v>68.822000000000003</v>
      </c>
      <c r="P901" s="15">
        <v>70.477000000000004</v>
      </c>
      <c r="Q901" s="15">
        <v>68.951999999999998</v>
      </c>
      <c r="R901" s="15">
        <v>69.748000000000005</v>
      </c>
      <c r="S901" s="15">
        <f t="shared" si="133"/>
        <v>4.7480000000000047</v>
      </c>
      <c r="T901" s="15">
        <v>79.5</v>
      </c>
      <c r="U901" s="15">
        <v>79.5</v>
      </c>
      <c r="V901" s="15">
        <v>79.5</v>
      </c>
      <c r="W901" s="15">
        <v>79.5</v>
      </c>
      <c r="X901" s="15">
        <v>79.5</v>
      </c>
      <c r="Y901" s="15">
        <v>79.5</v>
      </c>
      <c r="Z901" s="15">
        <v>79.5</v>
      </c>
      <c r="AA901" s="15">
        <v>79.5</v>
      </c>
      <c r="AB901" s="15">
        <v>12.837999999999999</v>
      </c>
      <c r="AC901" s="18">
        <f t="shared" si="134"/>
        <v>1.4858796296296294E-4</v>
      </c>
      <c r="AD901" s="18">
        <f t="shared" si="135"/>
        <v>77.027999999999992</v>
      </c>
      <c r="AE901" s="18">
        <f t="shared" si="137"/>
        <v>3816</v>
      </c>
      <c r="AF901" s="18">
        <f t="shared" si="140"/>
        <v>306145.99692631996</v>
      </c>
      <c r="AG901" s="18">
        <f t="shared" si="140"/>
        <v>3372472.7615162954</v>
      </c>
    </row>
    <row r="902" spans="6:33" x14ac:dyDescent="0.35">
      <c r="F902" s="15">
        <f t="shared" ref="F902:F965" si="142">G902/365</f>
        <v>14.587293150684932</v>
      </c>
      <c r="G902" s="15">
        <v>5324.3620000000001</v>
      </c>
      <c r="H902" s="15">
        <v>0.9798</v>
      </c>
      <c r="I902" s="15">
        <v>3.5648582835858846</v>
      </c>
      <c r="J902" s="15">
        <f t="shared" si="141"/>
        <v>0.3544247001462037</v>
      </c>
      <c r="K902" s="15">
        <v>72.698999999999998</v>
      </c>
      <c r="L902" s="15">
        <v>71.805999999999997</v>
      </c>
      <c r="M902" s="15">
        <v>72.319000000000003</v>
      </c>
      <c r="N902" s="15">
        <v>68.625</v>
      </c>
      <c r="O902" s="15">
        <v>68.819000000000003</v>
      </c>
      <c r="P902" s="15">
        <v>70.474000000000004</v>
      </c>
      <c r="Q902" s="15">
        <v>68.95</v>
      </c>
      <c r="R902" s="15">
        <v>69.745000000000005</v>
      </c>
      <c r="S902" s="15">
        <f t="shared" ref="S902:S965" si="143">R902-65</f>
        <v>4.7450000000000045</v>
      </c>
      <c r="T902" s="15">
        <v>79.5</v>
      </c>
      <c r="U902" s="15">
        <v>79.5</v>
      </c>
      <c r="V902" s="15">
        <v>79.5</v>
      </c>
      <c r="W902" s="15">
        <v>79.5</v>
      </c>
      <c r="X902" s="15">
        <v>79.5</v>
      </c>
      <c r="Y902" s="15">
        <v>79.5</v>
      </c>
      <c r="Z902" s="15">
        <v>79.5</v>
      </c>
      <c r="AA902" s="15">
        <v>79.5</v>
      </c>
      <c r="AB902" s="15">
        <v>12.824</v>
      </c>
      <c r="AC902" s="18">
        <f t="shared" si="134"/>
        <v>1.4842592592592593E-4</v>
      </c>
      <c r="AD902" s="18">
        <f t="shared" si="135"/>
        <v>76.944000000000003</v>
      </c>
      <c r="AE902" s="18">
        <f t="shared" si="137"/>
        <v>3816</v>
      </c>
      <c r="AF902" s="18">
        <f t="shared" si="140"/>
        <v>306222.94092631998</v>
      </c>
      <c r="AG902" s="18">
        <f t="shared" si="140"/>
        <v>3376288.7615162954</v>
      </c>
    </row>
    <row r="903" spans="6:33" x14ac:dyDescent="0.35">
      <c r="F903" s="15">
        <f t="shared" si="142"/>
        <v>14.603731506849316</v>
      </c>
      <c r="G903" s="15">
        <v>5330.3620000000001</v>
      </c>
      <c r="H903" s="15">
        <v>0.97989999999999999</v>
      </c>
      <c r="I903" s="15">
        <v>3.5688755066262257</v>
      </c>
      <c r="J903" s="15">
        <f t="shared" si="141"/>
        <v>0.35451365847953697</v>
      </c>
      <c r="K903" s="15">
        <v>72.694000000000003</v>
      </c>
      <c r="L903" s="15">
        <v>71.802999999999997</v>
      </c>
      <c r="M903" s="15">
        <v>72.313999999999993</v>
      </c>
      <c r="N903" s="15">
        <v>68.623000000000005</v>
      </c>
      <c r="O903" s="15">
        <v>68.816999999999993</v>
      </c>
      <c r="P903" s="15">
        <v>70.471000000000004</v>
      </c>
      <c r="Q903" s="15">
        <v>68.947999999999993</v>
      </c>
      <c r="R903" s="15">
        <v>69.742000000000004</v>
      </c>
      <c r="S903" s="15">
        <f t="shared" si="143"/>
        <v>4.7420000000000044</v>
      </c>
      <c r="T903" s="15">
        <v>79.5</v>
      </c>
      <c r="U903" s="15">
        <v>79.5</v>
      </c>
      <c r="V903" s="15">
        <v>79.5</v>
      </c>
      <c r="W903" s="15">
        <v>79.5</v>
      </c>
      <c r="X903" s="15">
        <v>79.5</v>
      </c>
      <c r="Y903" s="15">
        <v>79.5</v>
      </c>
      <c r="Z903" s="15">
        <v>79.5</v>
      </c>
      <c r="AA903" s="15">
        <v>79.5</v>
      </c>
      <c r="AB903" s="15">
        <v>12.81</v>
      </c>
      <c r="AC903" s="18">
        <f t="shared" ref="AC903:AC966" si="144">+AB903/86400</f>
        <v>1.4826388888888889E-4</v>
      </c>
      <c r="AD903" s="18">
        <f t="shared" ref="AD903:AD966" si="145">AC903*(G903-G902)*86400</f>
        <v>76.86</v>
      </c>
      <c r="AE903" s="18">
        <f t="shared" si="137"/>
        <v>3816</v>
      </c>
      <c r="AF903" s="18">
        <f t="shared" si="140"/>
        <v>306299.80092631996</v>
      </c>
      <c r="AG903" s="18">
        <f t="shared" si="140"/>
        <v>3380104.7615162954</v>
      </c>
    </row>
    <row r="904" spans="6:33" x14ac:dyDescent="0.35">
      <c r="F904" s="15">
        <f t="shared" si="142"/>
        <v>14.620169863013698</v>
      </c>
      <c r="G904" s="15">
        <v>5336.3620000000001</v>
      </c>
      <c r="H904" s="15">
        <v>0.97989999999999999</v>
      </c>
      <c r="I904" s="15">
        <v>3.5728927296665662</v>
      </c>
      <c r="J904" s="15">
        <f t="shared" si="141"/>
        <v>0.35460251959064815</v>
      </c>
      <c r="K904" s="15">
        <v>72.69</v>
      </c>
      <c r="L904" s="15">
        <v>71.799000000000007</v>
      </c>
      <c r="M904" s="15">
        <v>72.31</v>
      </c>
      <c r="N904" s="15">
        <v>68.62</v>
      </c>
      <c r="O904" s="15">
        <v>68.814999999999998</v>
      </c>
      <c r="P904" s="15">
        <v>70.466999999999999</v>
      </c>
      <c r="Q904" s="15">
        <v>68.945999999999998</v>
      </c>
      <c r="R904" s="15">
        <v>69.739999999999995</v>
      </c>
      <c r="S904" s="15">
        <f t="shared" si="143"/>
        <v>4.7399999999999949</v>
      </c>
      <c r="T904" s="15">
        <v>79.5</v>
      </c>
      <c r="U904" s="15">
        <v>79.5</v>
      </c>
      <c r="V904" s="15">
        <v>79.5</v>
      </c>
      <c r="W904" s="15">
        <v>79.5</v>
      </c>
      <c r="X904" s="15">
        <v>79.5</v>
      </c>
      <c r="Y904" s="15">
        <v>79.5</v>
      </c>
      <c r="Z904" s="15">
        <v>79.5</v>
      </c>
      <c r="AA904" s="15">
        <v>79.5</v>
      </c>
      <c r="AB904" s="15">
        <v>12.795999999999999</v>
      </c>
      <c r="AC904" s="18">
        <f t="shared" si="144"/>
        <v>1.4810185185185184E-4</v>
      </c>
      <c r="AD904" s="18">
        <f t="shared" si="145"/>
        <v>76.775999999999996</v>
      </c>
      <c r="AE904" s="18">
        <f t="shared" si="137"/>
        <v>3816</v>
      </c>
      <c r="AF904" s="18">
        <f t="shared" ref="AF904:AG919" si="146">+AF903+AD904</f>
        <v>306376.57692631998</v>
      </c>
      <c r="AG904" s="18">
        <f t="shared" si="146"/>
        <v>3383920.7615162954</v>
      </c>
    </row>
    <row r="905" spans="6:33" x14ac:dyDescent="0.35">
      <c r="F905" s="15">
        <f t="shared" si="142"/>
        <v>14.636608219178083</v>
      </c>
      <c r="G905" s="15">
        <v>5342.3620000000001</v>
      </c>
      <c r="H905" s="15">
        <v>0.97989999999999999</v>
      </c>
      <c r="I905" s="15">
        <v>3.5769099527069073</v>
      </c>
      <c r="J905" s="15">
        <f t="shared" si="141"/>
        <v>0.35469128347953699</v>
      </c>
      <c r="K905" s="15">
        <v>72.685000000000002</v>
      </c>
      <c r="L905" s="15">
        <v>71.795000000000002</v>
      </c>
      <c r="M905" s="15">
        <v>72.305999999999997</v>
      </c>
      <c r="N905" s="15">
        <v>68.617999999999995</v>
      </c>
      <c r="O905" s="15">
        <v>68.813000000000002</v>
      </c>
      <c r="P905" s="15">
        <v>70.463999999999999</v>
      </c>
      <c r="Q905" s="15">
        <v>68.944000000000003</v>
      </c>
      <c r="R905" s="15">
        <v>69.736999999999995</v>
      </c>
      <c r="S905" s="15">
        <f t="shared" si="143"/>
        <v>4.7369999999999948</v>
      </c>
      <c r="T905" s="15">
        <v>79.5</v>
      </c>
      <c r="U905" s="15">
        <v>79.5</v>
      </c>
      <c r="V905" s="15">
        <v>79.5</v>
      </c>
      <c r="W905" s="15">
        <v>79.5</v>
      </c>
      <c r="X905" s="15">
        <v>79.5</v>
      </c>
      <c r="Y905" s="15">
        <v>79.5</v>
      </c>
      <c r="Z905" s="15">
        <v>79.5</v>
      </c>
      <c r="AA905" s="15">
        <v>79.5</v>
      </c>
      <c r="AB905" s="15">
        <v>12.782</v>
      </c>
      <c r="AC905" s="18">
        <f t="shared" si="144"/>
        <v>1.479398148148148E-4</v>
      </c>
      <c r="AD905" s="18">
        <f t="shared" si="145"/>
        <v>76.691999999999993</v>
      </c>
      <c r="AE905" s="18">
        <f t="shared" si="137"/>
        <v>3816</v>
      </c>
      <c r="AF905" s="18">
        <f t="shared" si="146"/>
        <v>306453.26892631996</v>
      </c>
      <c r="AG905" s="18">
        <f t="shared" si="146"/>
        <v>3387736.7615162954</v>
      </c>
    </row>
    <row r="906" spans="6:33" x14ac:dyDescent="0.35">
      <c r="F906" s="15">
        <f t="shared" si="142"/>
        <v>14.653046575342467</v>
      </c>
      <c r="G906" s="15">
        <v>5348.3620000000001</v>
      </c>
      <c r="H906" s="15">
        <v>0.97989999999999999</v>
      </c>
      <c r="I906" s="15">
        <v>3.5809271757472483</v>
      </c>
      <c r="J906" s="15">
        <f t="shared" si="141"/>
        <v>0.35477995014620367</v>
      </c>
      <c r="K906" s="15">
        <v>72.680000000000007</v>
      </c>
      <c r="L906" s="15">
        <v>71.792000000000002</v>
      </c>
      <c r="M906" s="15">
        <v>72.301000000000002</v>
      </c>
      <c r="N906" s="15">
        <v>68.614999999999995</v>
      </c>
      <c r="O906" s="15">
        <v>68.81</v>
      </c>
      <c r="P906" s="15">
        <v>70.460999999999999</v>
      </c>
      <c r="Q906" s="15">
        <v>68.941999999999993</v>
      </c>
      <c r="R906" s="15">
        <v>69.734999999999999</v>
      </c>
      <c r="S906" s="15">
        <f t="shared" si="143"/>
        <v>4.7349999999999994</v>
      </c>
      <c r="T906" s="15">
        <v>79.5</v>
      </c>
      <c r="U906" s="15">
        <v>79.5</v>
      </c>
      <c r="V906" s="15">
        <v>79.5</v>
      </c>
      <c r="W906" s="15">
        <v>79.5</v>
      </c>
      <c r="X906" s="15">
        <v>79.5</v>
      </c>
      <c r="Y906" s="15">
        <v>79.5</v>
      </c>
      <c r="Z906" s="15">
        <v>79.5</v>
      </c>
      <c r="AA906" s="15">
        <v>79.5</v>
      </c>
      <c r="AB906" s="15">
        <v>12.768000000000001</v>
      </c>
      <c r="AC906" s="18">
        <f t="shared" si="144"/>
        <v>1.4777777777777779E-4</v>
      </c>
      <c r="AD906" s="18">
        <f t="shared" si="145"/>
        <v>76.608000000000004</v>
      </c>
      <c r="AE906" s="18">
        <f t="shared" si="137"/>
        <v>3816</v>
      </c>
      <c r="AF906" s="18">
        <f t="shared" si="146"/>
        <v>306529.87692631996</v>
      </c>
      <c r="AG906" s="18">
        <f t="shared" si="146"/>
        <v>3391552.7615162954</v>
      </c>
    </row>
    <row r="907" spans="6:33" x14ac:dyDescent="0.35">
      <c r="F907" s="15">
        <f t="shared" si="142"/>
        <v>14.669484931506849</v>
      </c>
      <c r="G907" s="15">
        <v>5354.3620000000001</v>
      </c>
      <c r="H907" s="15">
        <v>0.97989999999999999</v>
      </c>
      <c r="I907" s="15">
        <v>3.5849443987875889</v>
      </c>
      <c r="J907" s="15">
        <f t="shared" si="141"/>
        <v>0.35486851959064808</v>
      </c>
      <c r="K907" s="15">
        <v>72.676000000000002</v>
      </c>
      <c r="L907" s="15">
        <v>71.787999999999997</v>
      </c>
      <c r="M907" s="15">
        <v>72.296999999999997</v>
      </c>
      <c r="N907" s="15">
        <v>68.613</v>
      </c>
      <c r="O907" s="15">
        <v>68.808000000000007</v>
      </c>
      <c r="P907" s="15">
        <v>70.457999999999998</v>
      </c>
      <c r="Q907" s="15">
        <v>68.94</v>
      </c>
      <c r="R907" s="15">
        <v>69.731999999999999</v>
      </c>
      <c r="S907" s="15">
        <f t="shared" si="143"/>
        <v>4.7319999999999993</v>
      </c>
      <c r="T907" s="15">
        <v>79.5</v>
      </c>
      <c r="U907" s="15">
        <v>79.5</v>
      </c>
      <c r="V907" s="15">
        <v>79.5</v>
      </c>
      <c r="W907" s="15">
        <v>79.5</v>
      </c>
      <c r="X907" s="15">
        <v>79.5</v>
      </c>
      <c r="Y907" s="15">
        <v>79.5</v>
      </c>
      <c r="Z907" s="15">
        <v>79.5</v>
      </c>
      <c r="AA907" s="15">
        <v>79.5</v>
      </c>
      <c r="AB907" s="15">
        <v>12.754</v>
      </c>
      <c r="AC907" s="18">
        <f t="shared" si="144"/>
        <v>1.4761574074074075E-4</v>
      </c>
      <c r="AD907" s="18">
        <f t="shared" si="145"/>
        <v>76.524000000000001</v>
      </c>
      <c r="AE907" s="18">
        <f t="shared" si="137"/>
        <v>3816</v>
      </c>
      <c r="AF907" s="18">
        <f t="shared" si="146"/>
        <v>306606.40092631994</v>
      </c>
      <c r="AG907" s="18">
        <f t="shared" si="146"/>
        <v>3395368.7615162954</v>
      </c>
    </row>
    <row r="908" spans="6:33" x14ac:dyDescent="0.35">
      <c r="F908" s="15">
        <f t="shared" si="142"/>
        <v>14.685923287671233</v>
      </c>
      <c r="G908" s="15">
        <v>5360.3620000000001</v>
      </c>
      <c r="H908" s="15">
        <v>0.98</v>
      </c>
      <c r="I908" s="15">
        <v>3.5889616218279299</v>
      </c>
      <c r="J908" s="15">
        <f t="shared" si="141"/>
        <v>0.35495699875731473</v>
      </c>
      <c r="K908" s="15">
        <v>72.671999999999997</v>
      </c>
      <c r="L908" s="15">
        <v>71.784999999999997</v>
      </c>
      <c r="M908" s="15">
        <v>72.293000000000006</v>
      </c>
      <c r="N908" s="15">
        <v>68.611000000000004</v>
      </c>
      <c r="O908" s="15">
        <v>68.805999999999997</v>
      </c>
      <c r="P908" s="15">
        <v>70.453999999999994</v>
      </c>
      <c r="Q908" s="15">
        <v>68.938000000000002</v>
      </c>
      <c r="R908" s="15">
        <v>69.728999999999999</v>
      </c>
      <c r="S908" s="15">
        <f t="shared" si="143"/>
        <v>4.7289999999999992</v>
      </c>
      <c r="T908" s="15">
        <v>79.5</v>
      </c>
      <c r="U908" s="15">
        <v>79.5</v>
      </c>
      <c r="V908" s="15">
        <v>79.5</v>
      </c>
      <c r="W908" s="15">
        <v>79.5</v>
      </c>
      <c r="X908" s="15">
        <v>79.5</v>
      </c>
      <c r="Y908" s="15">
        <v>79.5</v>
      </c>
      <c r="Z908" s="15">
        <v>79.5</v>
      </c>
      <c r="AA908" s="15">
        <v>79.5</v>
      </c>
      <c r="AB908" s="15">
        <v>12.741</v>
      </c>
      <c r="AC908" s="18">
        <f t="shared" si="144"/>
        <v>1.4746527777777777E-4</v>
      </c>
      <c r="AD908" s="18">
        <f t="shared" si="145"/>
        <v>76.445999999999998</v>
      </c>
      <c r="AE908" s="18">
        <f t="shared" si="137"/>
        <v>3816</v>
      </c>
      <c r="AF908" s="18">
        <f t="shared" si="146"/>
        <v>306682.84692631994</v>
      </c>
      <c r="AG908" s="18">
        <f t="shared" si="146"/>
        <v>3399184.7615162954</v>
      </c>
    </row>
    <row r="909" spans="6:33" x14ac:dyDescent="0.35">
      <c r="F909" s="15">
        <f t="shared" si="142"/>
        <v>14.702361643835617</v>
      </c>
      <c r="G909" s="15">
        <v>5366.3620000000001</v>
      </c>
      <c r="H909" s="15">
        <v>0.98</v>
      </c>
      <c r="I909" s="15">
        <v>3.5929788448682709</v>
      </c>
      <c r="J909" s="15">
        <f t="shared" si="141"/>
        <v>0.35504538070175923</v>
      </c>
      <c r="K909" s="15">
        <v>72.667000000000002</v>
      </c>
      <c r="L909" s="15">
        <v>71.781000000000006</v>
      </c>
      <c r="M909" s="15">
        <v>72.289000000000001</v>
      </c>
      <c r="N909" s="15">
        <v>68.608000000000004</v>
      </c>
      <c r="O909" s="15">
        <v>68.804000000000002</v>
      </c>
      <c r="P909" s="15">
        <v>70.450999999999993</v>
      </c>
      <c r="Q909" s="15">
        <v>68.936000000000007</v>
      </c>
      <c r="R909" s="15">
        <v>69.727000000000004</v>
      </c>
      <c r="S909" s="15">
        <f t="shared" si="143"/>
        <v>4.7270000000000039</v>
      </c>
      <c r="T909" s="15">
        <v>79.5</v>
      </c>
      <c r="U909" s="15">
        <v>79.5</v>
      </c>
      <c r="V909" s="15">
        <v>79.5</v>
      </c>
      <c r="W909" s="15">
        <v>79.5</v>
      </c>
      <c r="X909" s="15">
        <v>79.5</v>
      </c>
      <c r="Y909" s="15">
        <v>79.5</v>
      </c>
      <c r="Z909" s="15">
        <v>79.5</v>
      </c>
      <c r="AA909" s="15">
        <v>79.5</v>
      </c>
      <c r="AB909" s="15">
        <v>12.727</v>
      </c>
      <c r="AC909" s="18">
        <f t="shared" si="144"/>
        <v>1.4730324074074073E-4</v>
      </c>
      <c r="AD909" s="18">
        <f t="shared" si="145"/>
        <v>76.361999999999995</v>
      </c>
      <c r="AE909" s="18">
        <f t="shared" si="137"/>
        <v>3816</v>
      </c>
      <c r="AF909" s="18">
        <f t="shared" si="146"/>
        <v>306759.20892631996</v>
      </c>
      <c r="AG909" s="18">
        <f t="shared" si="146"/>
        <v>3403000.7615162954</v>
      </c>
    </row>
    <row r="910" spans="6:33" x14ac:dyDescent="0.35">
      <c r="F910" s="15">
        <f t="shared" si="142"/>
        <v>14.7188</v>
      </c>
      <c r="G910" s="15">
        <v>5372.3620000000001</v>
      </c>
      <c r="H910" s="15">
        <v>0.98</v>
      </c>
      <c r="I910" s="15">
        <v>3.5969960679086115</v>
      </c>
      <c r="J910" s="15">
        <f t="shared" si="141"/>
        <v>0.35513366542398145</v>
      </c>
      <c r="K910" s="15">
        <v>72.662999999999997</v>
      </c>
      <c r="L910" s="15">
        <v>71.778000000000006</v>
      </c>
      <c r="M910" s="15">
        <v>72.284999999999997</v>
      </c>
      <c r="N910" s="15">
        <v>68.605999999999995</v>
      </c>
      <c r="O910" s="15">
        <v>68.801000000000002</v>
      </c>
      <c r="P910" s="15">
        <v>70.447999999999993</v>
      </c>
      <c r="Q910" s="15">
        <v>68.933000000000007</v>
      </c>
      <c r="R910" s="15">
        <v>69.724000000000004</v>
      </c>
      <c r="S910" s="15">
        <f t="shared" si="143"/>
        <v>4.7240000000000038</v>
      </c>
      <c r="T910" s="15">
        <v>79.5</v>
      </c>
      <c r="U910" s="15">
        <v>79.5</v>
      </c>
      <c r="V910" s="15">
        <v>79.5</v>
      </c>
      <c r="W910" s="15">
        <v>79.5</v>
      </c>
      <c r="X910" s="15">
        <v>79.5</v>
      </c>
      <c r="Y910" s="15">
        <v>79.5</v>
      </c>
      <c r="Z910" s="15">
        <v>79.5</v>
      </c>
      <c r="AA910" s="15">
        <v>79.5</v>
      </c>
      <c r="AB910" s="15">
        <v>12.712999999999999</v>
      </c>
      <c r="AC910" s="18">
        <f t="shared" si="144"/>
        <v>1.4714120370370369E-4</v>
      </c>
      <c r="AD910" s="18">
        <f t="shared" si="145"/>
        <v>76.277999999999992</v>
      </c>
      <c r="AE910" s="18">
        <f t="shared" si="137"/>
        <v>3816</v>
      </c>
      <c r="AF910" s="18">
        <f t="shared" si="146"/>
        <v>306835.48692631995</v>
      </c>
      <c r="AG910" s="18">
        <f t="shared" si="146"/>
        <v>3406816.7615162954</v>
      </c>
    </row>
    <row r="911" spans="6:33" x14ac:dyDescent="0.35">
      <c r="F911" s="15">
        <f t="shared" si="142"/>
        <v>14.735238356164384</v>
      </c>
      <c r="G911" s="15">
        <v>5378.3620000000001</v>
      </c>
      <c r="H911" s="15">
        <v>0.98</v>
      </c>
      <c r="I911" s="15">
        <v>3.6010132909489525</v>
      </c>
      <c r="J911" s="15">
        <f t="shared" si="141"/>
        <v>0.35522185292398145</v>
      </c>
      <c r="K911" s="15">
        <v>72.658000000000001</v>
      </c>
      <c r="L911" s="15">
        <v>71.774000000000001</v>
      </c>
      <c r="M911" s="15">
        <v>72.28</v>
      </c>
      <c r="N911" s="15">
        <v>68.603999999999999</v>
      </c>
      <c r="O911" s="15">
        <v>68.799000000000007</v>
      </c>
      <c r="P911" s="15">
        <v>70.444999999999993</v>
      </c>
      <c r="Q911" s="15">
        <v>68.930999999999997</v>
      </c>
      <c r="R911" s="15">
        <v>69.721000000000004</v>
      </c>
      <c r="S911" s="15">
        <f t="shared" si="143"/>
        <v>4.7210000000000036</v>
      </c>
      <c r="T911" s="15">
        <v>79.5</v>
      </c>
      <c r="U911" s="15">
        <v>79.5</v>
      </c>
      <c r="V911" s="15">
        <v>79.5</v>
      </c>
      <c r="W911" s="15">
        <v>79.5</v>
      </c>
      <c r="X911" s="15">
        <v>79.5</v>
      </c>
      <c r="Y911" s="15">
        <v>79.5</v>
      </c>
      <c r="Z911" s="15">
        <v>79.5</v>
      </c>
      <c r="AA911" s="15">
        <v>79.5</v>
      </c>
      <c r="AB911" s="15">
        <v>12.699</v>
      </c>
      <c r="AC911" s="18">
        <f t="shared" si="144"/>
        <v>1.4697916666666668E-4</v>
      </c>
      <c r="AD911" s="18">
        <f t="shared" si="145"/>
        <v>76.194000000000003</v>
      </c>
      <c r="AE911" s="18">
        <f t="shared" si="137"/>
        <v>3816</v>
      </c>
      <c r="AF911" s="18">
        <f t="shared" si="146"/>
        <v>306911.68092631997</v>
      </c>
      <c r="AG911" s="18">
        <f t="shared" si="146"/>
        <v>3410632.7615162954</v>
      </c>
    </row>
    <row r="912" spans="6:33" x14ac:dyDescent="0.35">
      <c r="F912" s="15">
        <f t="shared" si="142"/>
        <v>14.751676712328768</v>
      </c>
      <c r="G912" s="15">
        <v>5384.3620000000001</v>
      </c>
      <c r="H912" s="15">
        <v>0.98009999999999997</v>
      </c>
      <c r="I912" s="15">
        <v>3.6050305139892935</v>
      </c>
      <c r="J912" s="15">
        <f t="shared" si="141"/>
        <v>0.35530995014620365</v>
      </c>
      <c r="K912" s="15">
        <v>72.653999999999996</v>
      </c>
      <c r="L912" s="15">
        <v>71.77</v>
      </c>
      <c r="M912" s="15">
        <v>72.275999999999996</v>
      </c>
      <c r="N912" s="15">
        <v>68.600999999999999</v>
      </c>
      <c r="O912" s="15">
        <v>68.796999999999997</v>
      </c>
      <c r="P912" s="15">
        <v>70.441999999999993</v>
      </c>
      <c r="Q912" s="15">
        <v>68.929000000000002</v>
      </c>
      <c r="R912" s="15">
        <v>69.718999999999994</v>
      </c>
      <c r="S912" s="15">
        <f t="shared" si="143"/>
        <v>4.7189999999999941</v>
      </c>
      <c r="T912" s="15">
        <v>79.5</v>
      </c>
      <c r="U912" s="15">
        <v>79.5</v>
      </c>
      <c r="V912" s="15">
        <v>79.5</v>
      </c>
      <c r="W912" s="15">
        <v>79.5</v>
      </c>
      <c r="X912" s="15">
        <v>79.5</v>
      </c>
      <c r="Y912" s="15">
        <v>79.5</v>
      </c>
      <c r="Z912" s="15">
        <v>79.5</v>
      </c>
      <c r="AA912" s="15">
        <v>79.5</v>
      </c>
      <c r="AB912" s="15">
        <v>12.686</v>
      </c>
      <c r="AC912" s="18">
        <f t="shared" si="144"/>
        <v>1.468287037037037E-4</v>
      </c>
      <c r="AD912" s="18">
        <f t="shared" si="145"/>
        <v>76.116</v>
      </c>
      <c r="AE912" s="18">
        <f t="shared" si="137"/>
        <v>3816</v>
      </c>
      <c r="AF912" s="18">
        <f t="shared" si="146"/>
        <v>306987.79692631995</v>
      </c>
      <c r="AG912" s="18">
        <f t="shared" si="146"/>
        <v>3414448.7615162954</v>
      </c>
    </row>
    <row r="913" spans="6:33" x14ac:dyDescent="0.35">
      <c r="F913" s="15">
        <f t="shared" si="142"/>
        <v>14.768115068493151</v>
      </c>
      <c r="G913" s="15">
        <v>5390.3620000000001</v>
      </c>
      <c r="H913" s="15">
        <v>0.98009999999999997</v>
      </c>
      <c r="I913" s="15">
        <v>3.6090477370296341</v>
      </c>
      <c r="J913" s="15">
        <f t="shared" si="141"/>
        <v>0.35539795014620368</v>
      </c>
      <c r="K913" s="15">
        <v>72.649000000000001</v>
      </c>
      <c r="L913" s="15">
        <v>71.766999999999996</v>
      </c>
      <c r="M913" s="15">
        <v>72.272000000000006</v>
      </c>
      <c r="N913" s="15">
        <v>68.599000000000004</v>
      </c>
      <c r="O913" s="15">
        <v>68.795000000000002</v>
      </c>
      <c r="P913" s="15">
        <v>70.438000000000002</v>
      </c>
      <c r="Q913" s="15">
        <v>68.927000000000007</v>
      </c>
      <c r="R913" s="15">
        <v>69.715999999999994</v>
      </c>
      <c r="S913" s="15">
        <f t="shared" si="143"/>
        <v>4.715999999999994</v>
      </c>
      <c r="T913" s="15">
        <v>79.5</v>
      </c>
      <c r="U913" s="15">
        <v>79.5</v>
      </c>
      <c r="V913" s="15">
        <v>79.5</v>
      </c>
      <c r="W913" s="15">
        <v>79.5</v>
      </c>
      <c r="X913" s="15">
        <v>79.5</v>
      </c>
      <c r="Y913" s="15">
        <v>79.5</v>
      </c>
      <c r="Z913" s="15">
        <v>79.5</v>
      </c>
      <c r="AA913" s="15">
        <v>79.5</v>
      </c>
      <c r="AB913" s="15">
        <v>12.672000000000001</v>
      </c>
      <c r="AC913" s="18">
        <f t="shared" si="144"/>
        <v>1.4666666666666666E-4</v>
      </c>
      <c r="AD913" s="18">
        <f t="shared" si="145"/>
        <v>76.031999999999996</v>
      </c>
      <c r="AE913" s="18">
        <f t="shared" si="137"/>
        <v>3816</v>
      </c>
      <c r="AF913" s="18">
        <f t="shared" si="146"/>
        <v>307063.82892631995</v>
      </c>
      <c r="AG913" s="18">
        <f t="shared" si="146"/>
        <v>3418264.7615162954</v>
      </c>
    </row>
    <row r="914" spans="6:33" x14ac:dyDescent="0.35">
      <c r="F914" s="15">
        <f t="shared" si="142"/>
        <v>14.784553424657535</v>
      </c>
      <c r="G914" s="15">
        <v>5396.3620000000001</v>
      </c>
      <c r="H914" s="15">
        <v>0.98009999999999997</v>
      </c>
      <c r="I914" s="15">
        <v>3.6130649600699747</v>
      </c>
      <c r="J914" s="15">
        <f t="shared" si="141"/>
        <v>0.35548585292398138</v>
      </c>
      <c r="K914" s="15">
        <v>72.644999999999996</v>
      </c>
      <c r="L914" s="15">
        <v>71.763000000000005</v>
      </c>
      <c r="M914" s="15">
        <v>72.268000000000001</v>
      </c>
      <c r="N914" s="15">
        <v>68.596999999999994</v>
      </c>
      <c r="O914" s="15">
        <v>68.792000000000002</v>
      </c>
      <c r="P914" s="15">
        <v>70.435000000000002</v>
      </c>
      <c r="Q914" s="15">
        <v>68.924999999999997</v>
      </c>
      <c r="R914" s="15">
        <v>69.713999999999999</v>
      </c>
      <c r="S914" s="15">
        <f t="shared" si="143"/>
        <v>4.7139999999999986</v>
      </c>
      <c r="T914" s="15">
        <v>79.5</v>
      </c>
      <c r="U914" s="15">
        <v>79.5</v>
      </c>
      <c r="V914" s="15">
        <v>79.5</v>
      </c>
      <c r="W914" s="15">
        <v>79.5</v>
      </c>
      <c r="X914" s="15">
        <v>79.5</v>
      </c>
      <c r="Y914" s="15">
        <v>79.5</v>
      </c>
      <c r="Z914" s="15">
        <v>79.5</v>
      </c>
      <c r="AA914" s="15">
        <v>79.5</v>
      </c>
      <c r="AB914" s="15">
        <v>12.657999999999999</v>
      </c>
      <c r="AC914" s="18">
        <f t="shared" si="144"/>
        <v>1.4650462962962962E-4</v>
      </c>
      <c r="AD914" s="18">
        <f t="shared" si="145"/>
        <v>75.947999999999993</v>
      </c>
      <c r="AE914" s="18">
        <f t="shared" ref="AE914:AE977" si="147">SUM(T914:AA914)*(G914-G913)</f>
        <v>3816</v>
      </c>
      <c r="AF914" s="18">
        <f t="shared" si="146"/>
        <v>307139.77692631993</v>
      </c>
      <c r="AG914" s="18">
        <f t="shared" si="146"/>
        <v>3422080.7615162954</v>
      </c>
    </row>
    <row r="915" spans="6:33" x14ac:dyDescent="0.35">
      <c r="F915" s="15">
        <f t="shared" si="142"/>
        <v>14.800991780821919</v>
      </c>
      <c r="G915" s="15">
        <v>5402.3620000000001</v>
      </c>
      <c r="H915" s="15">
        <v>0.98009999999999997</v>
      </c>
      <c r="I915" s="15">
        <v>3.6170821831103157</v>
      </c>
      <c r="J915" s="15">
        <f t="shared" si="141"/>
        <v>0.35557366542398139</v>
      </c>
      <c r="K915" s="15">
        <v>72.64</v>
      </c>
      <c r="L915" s="15">
        <v>71.760000000000005</v>
      </c>
      <c r="M915" s="15">
        <v>72.263999999999996</v>
      </c>
      <c r="N915" s="15">
        <v>68.593999999999994</v>
      </c>
      <c r="O915" s="15">
        <v>68.790000000000006</v>
      </c>
      <c r="P915" s="15">
        <v>70.432000000000002</v>
      </c>
      <c r="Q915" s="15">
        <v>68.923000000000002</v>
      </c>
      <c r="R915" s="15">
        <v>69.710999999999999</v>
      </c>
      <c r="S915" s="15">
        <f t="shared" si="143"/>
        <v>4.7109999999999985</v>
      </c>
      <c r="T915" s="15">
        <v>79.5</v>
      </c>
      <c r="U915" s="15">
        <v>79.5</v>
      </c>
      <c r="V915" s="15">
        <v>79.5</v>
      </c>
      <c r="W915" s="15">
        <v>79.5</v>
      </c>
      <c r="X915" s="15">
        <v>79.5</v>
      </c>
      <c r="Y915" s="15">
        <v>79.5</v>
      </c>
      <c r="Z915" s="15">
        <v>79.5</v>
      </c>
      <c r="AA915" s="15">
        <v>79.5</v>
      </c>
      <c r="AB915" s="15">
        <v>12.645</v>
      </c>
      <c r="AC915" s="18">
        <f t="shared" si="144"/>
        <v>1.4635416666666665E-4</v>
      </c>
      <c r="AD915" s="18">
        <f t="shared" si="145"/>
        <v>75.86999999999999</v>
      </c>
      <c r="AE915" s="18">
        <f t="shared" si="147"/>
        <v>3816</v>
      </c>
      <c r="AF915" s="18">
        <f t="shared" si="146"/>
        <v>307215.64692631993</v>
      </c>
      <c r="AG915" s="18">
        <f t="shared" si="146"/>
        <v>3425896.7615162954</v>
      </c>
    </row>
    <row r="916" spans="6:33" x14ac:dyDescent="0.35">
      <c r="F916" s="15">
        <f t="shared" si="142"/>
        <v>14.817430136986301</v>
      </c>
      <c r="G916" s="15">
        <v>5408.3620000000001</v>
      </c>
      <c r="H916" s="15">
        <v>0.98009999999999997</v>
      </c>
      <c r="I916" s="15">
        <v>3.6210994061506563</v>
      </c>
      <c r="J916" s="15">
        <f t="shared" si="141"/>
        <v>0.35566138070175918</v>
      </c>
      <c r="K916" s="15">
        <v>72.635999999999996</v>
      </c>
      <c r="L916" s="15">
        <v>71.756</v>
      </c>
      <c r="M916" s="15">
        <v>72.259</v>
      </c>
      <c r="N916" s="15">
        <v>68.591999999999999</v>
      </c>
      <c r="O916" s="15">
        <v>68.787999999999997</v>
      </c>
      <c r="P916" s="15">
        <v>70.429000000000002</v>
      </c>
      <c r="Q916" s="15">
        <v>68.921000000000006</v>
      </c>
      <c r="R916" s="15">
        <v>69.707999999999998</v>
      </c>
      <c r="S916" s="15">
        <f t="shared" si="143"/>
        <v>4.7079999999999984</v>
      </c>
      <c r="T916" s="15">
        <v>79.5</v>
      </c>
      <c r="U916" s="15">
        <v>79.5</v>
      </c>
      <c r="V916" s="15">
        <v>79.5</v>
      </c>
      <c r="W916" s="15">
        <v>79.5</v>
      </c>
      <c r="X916" s="15">
        <v>79.5</v>
      </c>
      <c r="Y916" s="15">
        <v>79.5</v>
      </c>
      <c r="Z916" s="15">
        <v>79.5</v>
      </c>
      <c r="AA916" s="15">
        <v>79.5</v>
      </c>
      <c r="AB916" s="15">
        <v>12.631</v>
      </c>
      <c r="AC916" s="18">
        <f t="shared" si="144"/>
        <v>1.4619212962962963E-4</v>
      </c>
      <c r="AD916" s="18">
        <f t="shared" si="145"/>
        <v>75.786000000000001</v>
      </c>
      <c r="AE916" s="18">
        <f t="shared" si="147"/>
        <v>3816</v>
      </c>
      <c r="AF916" s="18">
        <f t="shared" si="146"/>
        <v>307291.43292631995</v>
      </c>
      <c r="AG916" s="18">
        <f t="shared" si="146"/>
        <v>3429712.7615162954</v>
      </c>
    </row>
    <row r="917" spans="6:33" x14ac:dyDescent="0.35">
      <c r="F917" s="15">
        <f t="shared" si="142"/>
        <v>14.833868493150685</v>
      </c>
      <c r="G917" s="15">
        <v>5414.3620000000001</v>
      </c>
      <c r="H917" s="15">
        <v>0.98019999999999996</v>
      </c>
      <c r="I917" s="15">
        <v>3.6251166291909973</v>
      </c>
      <c r="J917" s="15">
        <f t="shared" si="141"/>
        <v>0.35574900570175916</v>
      </c>
      <c r="K917" s="15">
        <v>72.631</v>
      </c>
      <c r="L917" s="15">
        <v>71.753</v>
      </c>
      <c r="M917" s="15">
        <v>72.254999999999995</v>
      </c>
      <c r="N917" s="15">
        <v>68.59</v>
      </c>
      <c r="O917" s="15">
        <v>68.786000000000001</v>
      </c>
      <c r="P917" s="15">
        <v>70.426000000000002</v>
      </c>
      <c r="Q917" s="15">
        <v>68.918999999999997</v>
      </c>
      <c r="R917" s="15">
        <v>69.706000000000003</v>
      </c>
      <c r="S917" s="15">
        <f t="shared" si="143"/>
        <v>4.7060000000000031</v>
      </c>
      <c r="T917" s="15">
        <v>79.5</v>
      </c>
      <c r="U917" s="15">
        <v>79.5</v>
      </c>
      <c r="V917" s="15">
        <v>79.5</v>
      </c>
      <c r="W917" s="15">
        <v>79.5</v>
      </c>
      <c r="X917" s="15">
        <v>79.5</v>
      </c>
      <c r="Y917" s="15">
        <v>79.5</v>
      </c>
      <c r="Z917" s="15">
        <v>79.5</v>
      </c>
      <c r="AA917" s="15">
        <v>79.5</v>
      </c>
      <c r="AB917" s="15">
        <v>12.618</v>
      </c>
      <c r="AC917" s="18">
        <f t="shared" si="144"/>
        <v>1.4604166666666666E-4</v>
      </c>
      <c r="AD917" s="18">
        <f t="shared" si="145"/>
        <v>75.707999999999998</v>
      </c>
      <c r="AE917" s="18">
        <f t="shared" si="147"/>
        <v>3816</v>
      </c>
      <c r="AF917" s="18">
        <f t="shared" si="146"/>
        <v>307367.14092631993</v>
      </c>
      <c r="AG917" s="18">
        <f t="shared" si="146"/>
        <v>3433528.7615162954</v>
      </c>
    </row>
    <row r="918" spans="6:33" x14ac:dyDescent="0.35">
      <c r="F918" s="15">
        <f t="shared" si="142"/>
        <v>14.850306849315068</v>
      </c>
      <c r="G918" s="15">
        <v>5420.3620000000001</v>
      </c>
      <c r="H918" s="15">
        <v>0.98019999999999996</v>
      </c>
      <c r="I918" s="15">
        <v>3.6291338522313379</v>
      </c>
      <c r="J918" s="15">
        <f t="shared" si="141"/>
        <v>0.35583653347953698</v>
      </c>
      <c r="K918" s="15">
        <v>72.626999999999995</v>
      </c>
      <c r="L918" s="15">
        <v>71.748999999999995</v>
      </c>
      <c r="M918" s="15">
        <v>72.251000000000005</v>
      </c>
      <c r="N918" s="15">
        <v>68.587000000000003</v>
      </c>
      <c r="O918" s="15">
        <v>68.783000000000001</v>
      </c>
      <c r="P918" s="15">
        <v>70.423000000000002</v>
      </c>
      <c r="Q918" s="15">
        <v>68.917000000000002</v>
      </c>
      <c r="R918" s="15">
        <v>69.703000000000003</v>
      </c>
      <c r="S918" s="15">
        <f t="shared" si="143"/>
        <v>4.703000000000003</v>
      </c>
      <c r="T918" s="15">
        <v>79.5</v>
      </c>
      <c r="U918" s="15">
        <v>79.5</v>
      </c>
      <c r="V918" s="15">
        <v>79.5</v>
      </c>
      <c r="W918" s="15">
        <v>79.5</v>
      </c>
      <c r="X918" s="15">
        <v>79.5</v>
      </c>
      <c r="Y918" s="15">
        <v>79.5</v>
      </c>
      <c r="Z918" s="15">
        <v>79.5</v>
      </c>
      <c r="AA918" s="15">
        <v>79.5</v>
      </c>
      <c r="AB918" s="15">
        <v>12.603999999999999</v>
      </c>
      <c r="AC918" s="18">
        <f t="shared" si="144"/>
        <v>1.4587962962962962E-4</v>
      </c>
      <c r="AD918" s="18">
        <f t="shared" si="145"/>
        <v>75.623999999999995</v>
      </c>
      <c r="AE918" s="18">
        <f t="shared" si="147"/>
        <v>3816</v>
      </c>
      <c r="AF918" s="18">
        <f t="shared" si="146"/>
        <v>307442.76492631994</v>
      </c>
      <c r="AG918" s="18">
        <f t="shared" si="146"/>
        <v>3437344.7615162954</v>
      </c>
    </row>
    <row r="919" spans="6:33" x14ac:dyDescent="0.35">
      <c r="F919" s="15">
        <f t="shared" si="142"/>
        <v>14.866745205479452</v>
      </c>
      <c r="G919" s="15">
        <v>5426.3620000000001</v>
      </c>
      <c r="H919" s="15">
        <v>0.98019999999999996</v>
      </c>
      <c r="I919" s="15">
        <v>3.6331510752716789</v>
      </c>
      <c r="J919" s="15">
        <f t="shared" si="141"/>
        <v>0.35592397097953693</v>
      </c>
      <c r="K919" s="15">
        <v>72.622</v>
      </c>
      <c r="L919" s="15">
        <v>71.745999999999995</v>
      </c>
      <c r="M919" s="15">
        <v>72.247</v>
      </c>
      <c r="N919" s="15">
        <v>68.584999999999994</v>
      </c>
      <c r="O919" s="15">
        <v>68.781000000000006</v>
      </c>
      <c r="P919" s="15">
        <v>70.418999999999997</v>
      </c>
      <c r="Q919" s="15">
        <v>68.915000000000006</v>
      </c>
      <c r="R919" s="15">
        <v>69.700999999999993</v>
      </c>
      <c r="S919" s="15">
        <f t="shared" si="143"/>
        <v>4.7009999999999934</v>
      </c>
      <c r="T919" s="15">
        <v>79.5</v>
      </c>
      <c r="U919" s="15">
        <v>79.5</v>
      </c>
      <c r="V919" s="15">
        <v>79.5</v>
      </c>
      <c r="W919" s="15">
        <v>79.5</v>
      </c>
      <c r="X919" s="15">
        <v>79.5</v>
      </c>
      <c r="Y919" s="15">
        <v>79.5</v>
      </c>
      <c r="Z919" s="15">
        <v>79.5</v>
      </c>
      <c r="AA919" s="15">
        <v>79.5</v>
      </c>
      <c r="AB919" s="15">
        <v>12.590999999999999</v>
      </c>
      <c r="AC919" s="18">
        <f t="shared" si="144"/>
        <v>1.4572916666666665E-4</v>
      </c>
      <c r="AD919" s="18">
        <f t="shared" si="145"/>
        <v>75.545999999999992</v>
      </c>
      <c r="AE919" s="18">
        <f t="shared" si="147"/>
        <v>3816</v>
      </c>
      <c r="AF919" s="18">
        <f t="shared" si="146"/>
        <v>307518.31092631991</v>
      </c>
      <c r="AG919" s="18">
        <f t="shared" si="146"/>
        <v>3441160.7615162954</v>
      </c>
    </row>
    <row r="920" spans="6:33" x14ac:dyDescent="0.35">
      <c r="F920" s="15">
        <f t="shared" si="142"/>
        <v>14.883183561643836</v>
      </c>
      <c r="G920" s="15">
        <v>5432.3620000000001</v>
      </c>
      <c r="H920" s="15">
        <v>0.98019999999999996</v>
      </c>
      <c r="I920" s="15">
        <v>3.6371682983120199</v>
      </c>
      <c r="J920" s="15">
        <f t="shared" si="141"/>
        <v>0.35601131125731472</v>
      </c>
      <c r="K920" s="15">
        <v>72.617999999999995</v>
      </c>
      <c r="L920" s="15">
        <v>71.742000000000004</v>
      </c>
      <c r="M920" s="15">
        <v>72.242999999999995</v>
      </c>
      <c r="N920" s="15">
        <v>68.582999999999998</v>
      </c>
      <c r="O920" s="15">
        <v>68.778999999999996</v>
      </c>
      <c r="P920" s="15">
        <v>70.415999999999997</v>
      </c>
      <c r="Q920" s="15">
        <v>68.912999999999997</v>
      </c>
      <c r="R920" s="15">
        <v>69.697999999999993</v>
      </c>
      <c r="S920" s="15">
        <f t="shared" si="143"/>
        <v>4.6979999999999933</v>
      </c>
      <c r="T920" s="15">
        <v>79.5</v>
      </c>
      <c r="U920" s="15">
        <v>79.5</v>
      </c>
      <c r="V920" s="15">
        <v>79.5</v>
      </c>
      <c r="W920" s="15">
        <v>79.5</v>
      </c>
      <c r="X920" s="15">
        <v>79.5</v>
      </c>
      <c r="Y920" s="15">
        <v>79.5</v>
      </c>
      <c r="Z920" s="15">
        <v>79.5</v>
      </c>
      <c r="AA920" s="15">
        <v>79.5</v>
      </c>
      <c r="AB920" s="15">
        <v>12.577</v>
      </c>
      <c r="AC920" s="18">
        <f t="shared" si="144"/>
        <v>1.4556712962962963E-4</v>
      </c>
      <c r="AD920" s="18">
        <f t="shared" si="145"/>
        <v>75.462000000000003</v>
      </c>
      <c r="AE920" s="18">
        <f t="shared" si="147"/>
        <v>3816</v>
      </c>
      <c r="AF920" s="18">
        <f t="shared" ref="AF920:AG935" si="148">+AF919+AD920</f>
        <v>307593.77292631991</v>
      </c>
      <c r="AG920" s="18">
        <f t="shared" si="148"/>
        <v>3444976.7615162954</v>
      </c>
    </row>
    <row r="921" spans="6:33" x14ac:dyDescent="0.35">
      <c r="F921" s="15">
        <f t="shared" si="142"/>
        <v>14.899621917808219</v>
      </c>
      <c r="G921" s="15">
        <v>5438.3620000000001</v>
      </c>
      <c r="H921" s="15">
        <v>0.98019999999999996</v>
      </c>
      <c r="I921" s="15">
        <v>3.6411855213523605</v>
      </c>
      <c r="J921" s="15">
        <f t="shared" si="141"/>
        <v>0.35609856125731476</v>
      </c>
      <c r="K921" s="15">
        <v>72.614000000000004</v>
      </c>
      <c r="L921" s="15">
        <v>71.739000000000004</v>
      </c>
      <c r="M921" s="15">
        <v>72.239000000000004</v>
      </c>
      <c r="N921" s="15">
        <v>68.58</v>
      </c>
      <c r="O921" s="15">
        <v>68.777000000000001</v>
      </c>
      <c r="P921" s="15">
        <v>70.412999999999997</v>
      </c>
      <c r="Q921" s="15">
        <v>68.911000000000001</v>
      </c>
      <c r="R921" s="15">
        <v>69.695999999999998</v>
      </c>
      <c r="S921" s="15">
        <f t="shared" si="143"/>
        <v>4.695999999999998</v>
      </c>
      <c r="T921" s="15">
        <v>79.5</v>
      </c>
      <c r="U921" s="15">
        <v>79.5</v>
      </c>
      <c r="V921" s="15">
        <v>79.5</v>
      </c>
      <c r="W921" s="15">
        <v>79.5</v>
      </c>
      <c r="X921" s="15">
        <v>79.5</v>
      </c>
      <c r="Y921" s="15">
        <v>79.5</v>
      </c>
      <c r="Z921" s="15">
        <v>79.5</v>
      </c>
      <c r="AA921" s="15">
        <v>79.5</v>
      </c>
      <c r="AB921" s="15">
        <v>12.564</v>
      </c>
      <c r="AC921" s="18">
        <f t="shared" si="144"/>
        <v>1.4541666666666666E-4</v>
      </c>
      <c r="AD921" s="18">
        <f t="shared" si="145"/>
        <v>75.384</v>
      </c>
      <c r="AE921" s="18">
        <f t="shared" si="147"/>
        <v>3816</v>
      </c>
      <c r="AF921" s="18">
        <f t="shared" si="148"/>
        <v>307669.15692631993</v>
      </c>
      <c r="AG921" s="18">
        <f t="shared" si="148"/>
        <v>3448792.7615162954</v>
      </c>
    </row>
    <row r="922" spans="6:33" x14ac:dyDescent="0.35">
      <c r="F922" s="15">
        <f t="shared" si="142"/>
        <v>14.916060273972603</v>
      </c>
      <c r="G922" s="15">
        <v>5444.3620000000001</v>
      </c>
      <c r="H922" s="15">
        <v>0.98029999999999995</v>
      </c>
      <c r="I922" s="15">
        <v>3.6452027443927015</v>
      </c>
      <c r="J922" s="15">
        <f t="shared" si="141"/>
        <v>0.35618572097953694</v>
      </c>
      <c r="K922" s="15">
        <v>72.608999999999995</v>
      </c>
      <c r="L922" s="15">
        <v>71.734999999999999</v>
      </c>
      <c r="M922" s="15">
        <v>72.234999999999999</v>
      </c>
      <c r="N922" s="15">
        <v>68.578000000000003</v>
      </c>
      <c r="O922" s="15">
        <v>68.775000000000006</v>
      </c>
      <c r="P922" s="15">
        <v>70.41</v>
      </c>
      <c r="Q922" s="15">
        <v>68.909000000000006</v>
      </c>
      <c r="R922" s="15">
        <v>69.692999999999998</v>
      </c>
      <c r="S922" s="15">
        <f t="shared" si="143"/>
        <v>4.6929999999999978</v>
      </c>
      <c r="T922" s="15">
        <v>79.5</v>
      </c>
      <c r="U922" s="15">
        <v>79.5</v>
      </c>
      <c r="V922" s="15">
        <v>79.5</v>
      </c>
      <c r="W922" s="15">
        <v>79.5</v>
      </c>
      <c r="X922" s="15">
        <v>79.5</v>
      </c>
      <c r="Y922" s="15">
        <v>79.5</v>
      </c>
      <c r="Z922" s="15">
        <v>79.5</v>
      </c>
      <c r="AA922" s="15">
        <v>79.5</v>
      </c>
      <c r="AB922" s="15">
        <v>12.551</v>
      </c>
      <c r="AC922" s="18">
        <f t="shared" si="144"/>
        <v>1.4526620370370371E-4</v>
      </c>
      <c r="AD922" s="18">
        <f t="shared" si="145"/>
        <v>75.306000000000012</v>
      </c>
      <c r="AE922" s="18">
        <f t="shared" si="147"/>
        <v>3816</v>
      </c>
      <c r="AF922" s="18">
        <f t="shared" si="148"/>
        <v>307744.46292631992</v>
      </c>
      <c r="AG922" s="18">
        <f t="shared" si="148"/>
        <v>3452608.7615162954</v>
      </c>
    </row>
    <row r="923" spans="6:33" x14ac:dyDescent="0.35">
      <c r="F923" s="15">
        <f t="shared" si="142"/>
        <v>14.932498630136987</v>
      </c>
      <c r="G923" s="15">
        <v>5450.3620000000001</v>
      </c>
      <c r="H923" s="15">
        <v>0.98029999999999995</v>
      </c>
      <c r="I923" s="15">
        <v>3.6492199674330426</v>
      </c>
      <c r="J923" s="15">
        <f t="shared" si="141"/>
        <v>0.35627278347953695</v>
      </c>
      <c r="K923" s="15">
        <v>72.605000000000004</v>
      </c>
      <c r="L923" s="15">
        <v>71.731999999999999</v>
      </c>
      <c r="M923" s="15">
        <v>72.230999999999995</v>
      </c>
      <c r="N923" s="15">
        <v>68.575999999999993</v>
      </c>
      <c r="O923" s="15">
        <v>68.772000000000006</v>
      </c>
      <c r="P923" s="15">
        <v>70.406999999999996</v>
      </c>
      <c r="Q923" s="15">
        <v>68.906999999999996</v>
      </c>
      <c r="R923" s="15">
        <v>69.69</v>
      </c>
      <c r="S923" s="15">
        <f t="shared" si="143"/>
        <v>4.6899999999999977</v>
      </c>
      <c r="T923" s="15">
        <v>79.5</v>
      </c>
      <c r="U923" s="15">
        <v>79.5</v>
      </c>
      <c r="V923" s="15">
        <v>79.5</v>
      </c>
      <c r="W923" s="15">
        <v>79.5</v>
      </c>
      <c r="X923" s="15">
        <v>79.5</v>
      </c>
      <c r="Y923" s="15">
        <v>79.5</v>
      </c>
      <c r="Z923" s="15">
        <v>79.5</v>
      </c>
      <c r="AA923" s="15">
        <v>79.5</v>
      </c>
      <c r="AB923" s="15">
        <v>12.537000000000001</v>
      </c>
      <c r="AC923" s="18">
        <f t="shared" si="144"/>
        <v>1.4510416666666667E-4</v>
      </c>
      <c r="AD923" s="18">
        <f t="shared" si="145"/>
        <v>75.222000000000008</v>
      </c>
      <c r="AE923" s="18">
        <f t="shared" si="147"/>
        <v>3816</v>
      </c>
      <c r="AF923" s="18">
        <f t="shared" si="148"/>
        <v>307819.68492631993</v>
      </c>
      <c r="AG923" s="18">
        <f t="shared" si="148"/>
        <v>3456424.7615162954</v>
      </c>
    </row>
    <row r="924" spans="6:33" x14ac:dyDescent="0.35">
      <c r="F924" s="15">
        <f t="shared" si="142"/>
        <v>14.948936986301369</v>
      </c>
      <c r="G924" s="15">
        <v>5456.3620000000001</v>
      </c>
      <c r="H924" s="15">
        <v>0.98029999999999995</v>
      </c>
      <c r="I924" s="15">
        <v>3.6532371904733831</v>
      </c>
      <c r="J924" s="15">
        <f t="shared" si="141"/>
        <v>0.35635975570175915</v>
      </c>
      <c r="K924" s="15">
        <v>72.600999999999999</v>
      </c>
      <c r="L924" s="15">
        <v>71.727999999999994</v>
      </c>
      <c r="M924" s="15">
        <v>72.225999999999999</v>
      </c>
      <c r="N924" s="15">
        <v>68.572999999999993</v>
      </c>
      <c r="O924" s="15">
        <v>68.77</v>
      </c>
      <c r="P924" s="15">
        <v>70.403999999999996</v>
      </c>
      <c r="Q924" s="15">
        <v>68.905000000000001</v>
      </c>
      <c r="R924" s="15">
        <v>69.688000000000002</v>
      </c>
      <c r="S924" s="15">
        <f t="shared" si="143"/>
        <v>4.6880000000000024</v>
      </c>
      <c r="T924" s="15">
        <v>79.5</v>
      </c>
      <c r="U924" s="15">
        <v>79.5</v>
      </c>
      <c r="V924" s="15">
        <v>79.5</v>
      </c>
      <c r="W924" s="15">
        <v>79.5</v>
      </c>
      <c r="X924" s="15">
        <v>79.5</v>
      </c>
      <c r="Y924" s="15">
        <v>79.5</v>
      </c>
      <c r="Z924" s="15">
        <v>79.5</v>
      </c>
      <c r="AA924" s="15">
        <v>79.5</v>
      </c>
      <c r="AB924" s="15">
        <v>12.523999999999999</v>
      </c>
      <c r="AC924" s="18">
        <f t="shared" si="144"/>
        <v>1.449537037037037E-4</v>
      </c>
      <c r="AD924" s="18">
        <f t="shared" si="145"/>
        <v>75.144000000000005</v>
      </c>
      <c r="AE924" s="18">
        <f t="shared" si="147"/>
        <v>3816</v>
      </c>
      <c r="AF924" s="18">
        <f t="shared" si="148"/>
        <v>307894.8289263199</v>
      </c>
      <c r="AG924" s="18">
        <f t="shared" si="148"/>
        <v>3460240.7615162954</v>
      </c>
    </row>
    <row r="925" spans="6:33" x14ac:dyDescent="0.35">
      <c r="F925" s="15">
        <f t="shared" si="142"/>
        <v>14.965375342465753</v>
      </c>
      <c r="G925" s="15">
        <v>5462.3620000000001</v>
      </c>
      <c r="H925" s="15">
        <v>0.98029999999999995</v>
      </c>
      <c r="I925" s="15">
        <v>3.6572544135137242</v>
      </c>
      <c r="J925" s="15">
        <f t="shared" si="141"/>
        <v>0.3564466376462036</v>
      </c>
      <c r="K925" s="15">
        <v>72.596000000000004</v>
      </c>
      <c r="L925" s="15">
        <v>71.724999999999994</v>
      </c>
      <c r="M925" s="15">
        <v>72.221999999999994</v>
      </c>
      <c r="N925" s="15">
        <v>68.570999999999998</v>
      </c>
      <c r="O925" s="15">
        <v>68.768000000000001</v>
      </c>
      <c r="P925" s="15">
        <v>70.400999999999996</v>
      </c>
      <c r="Q925" s="15">
        <v>68.903000000000006</v>
      </c>
      <c r="R925" s="15">
        <v>69.685000000000002</v>
      </c>
      <c r="S925" s="15">
        <f t="shared" si="143"/>
        <v>4.6850000000000023</v>
      </c>
      <c r="T925" s="15">
        <v>79.5</v>
      </c>
      <c r="U925" s="15">
        <v>79.5</v>
      </c>
      <c r="V925" s="15">
        <v>79.5</v>
      </c>
      <c r="W925" s="15">
        <v>79.5</v>
      </c>
      <c r="X925" s="15">
        <v>79.5</v>
      </c>
      <c r="Y925" s="15">
        <v>79.5</v>
      </c>
      <c r="Z925" s="15">
        <v>79.5</v>
      </c>
      <c r="AA925" s="15">
        <v>79.5</v>
      </c>
      <c r="AB925" s="15">
        <v>12.510999999999999</v>
      </c>
      <c r="AC925" s="18">
        <f t="shared" si="144"/>
        <v>1.4480324074074073E-4</v>
      </c>
      <c r="AD925" s="18">
        <f t="shared" si="145"/>
        <v>75.066000000000003</v>
      </c>
      <c r="AE925" s="18">
        <f t="shared" si="147"/>
        <v>3816</v>
      </c>
      <c r="AF925" s="18">
        <f t="shared" si="148"/>
        <v>307969.89492631989</v>
      </c>
      <c r="AG925" s="18">
        <f t="shared" si="148"/>
        <v>3464056.7615162954</v>
      </c>
    </row>
    <row r="926" spans="6:33" x14ac:dyDescent="0.35">
      <c r="F926" s="15">
        <f t="shared" si="142"/>
        <v>14.981813698630138</v>
      </c>
      <c r="G926" s="15">
        <v>5468.3620000000001</v>
      </c>
      <c r="H926" s="15">
        <v>0.98040000000000005</v>
      </c>
      <c r="I926" s="15">
        <v>3.6612716365540652</v>
      </c>
      <c r="J926" s="15">
        <f t="shared" si="141"/>
        <v>0.35653342931287024</v>
      </c>
      <c r="K926" s="15">
        <v>72.591999999999999</v>
      </c>
      <c r="L926" s="15">
        <v>71.721000000000004</v>
      </c>
      <c r="M926" s="15">
        <v>72.218000000000004</v>
      </c>
      <c r="N926" s="15">
        <v>68.569000000000003</v>
      </c>
      <c r="O926" s="15">
        <v>68.766000000000005</v>
      </c>
      <c r="P926" s="15">
        <v>70.397999999999996</v>
      </c>
      <c r="Q926" s="15">
        <v>68.900999999999996</v>
      </c>
      <c r="R926" s="15">
        <v>69.683000000000007</v>
      </c>
      <c r="S926" s="15">
        <f t="shared" si="143"/>
        <v>4.6830000000000069</v>
      </c>
      <c r="T926" s="15">
        <v>79.5</v>
      </c>
      <c r="U926" s="15">
        <v>79.5</v>
      </c>
      <c r="V926" s="15">
        <v>79.5</v>
      </c>
      <c r="W926" s="15">
        <v>79.5</v>
      </c>
      <c r="X926" s="15">
        <v>79.5</v>
      </c>
      <c r="Y926" s="15">
        <v>79.5</v>
      </c>
      <c r="Z926" s="15">
        <v>79.5</v>
      </c>
      <c r="AA926" s="15">
        <v>79.5</v>
      </c>
      <c r="AB926" s="15">
        <v>12.497999999999999</v>
      </c>
      <c r="AC926" s="18">
        <f t="shared" si="144"/>
        <v>1.4465277777777778E-4</v>
      </c>
      <c r="AD926" s="18">
        <f t="shared" si="145"/>
        <v>74.988</v>
      </c>
      <c r="AE926" s="18">
        <f t="shared" si="147"/>
        <v>3816</v>
      </c>
      <c r="AF926" s="18">
        <f t="shared" si="148"/>
        <v>308044.8829263199</v>
      </c>
      <c r="AG926" s="18">
        <f t="shared" si="148"/>
        <v>3467872.7615162954</v>
      </c>
    </row>
    <row r="927" spans="6:33" x14ac:dyDescent="0.35">
      <c r="F927" s="15">
        <f t="shared" si="142"/>
        <v>14.99825205479452</v>
      </c>
      <c r="G927" s="15">
        <v>5474.3620000000001</v>
      </c>
      <c r="H927" s="15">
        <v>0.98040000000000005</v>
      </c>
      <c r="I927" s="15">
        <v>3.6652888595944058</v>
      </c>
      <c r="J927" s="15">
        <f t="shared" si="141"/>
        <v>0.35662012375731467</v>
      </c>
      <c r="K927" s="15">
        <v>72.587000000000003</v>
      </c>
      <c r="L927" s="15">
        <v>71.718000000000004</v>
      </c>
      <c r="M927" s="15">
        <v>72.213999999999999</v>
      </c>
      <c r="N927" s="15">
        <v>68.566999999999993</v>
      </c>
      <c r="O927" s="15">
        <v>68.763999999999996</v>
      </c>
      <c r="P927" s="15">
        <v>70.394000000000005</v>
      </c>
      <c r="Q927" s="15">
        <v>68.899000000000001</v>
      </c>
      <c r="R927" s="15">
        <v>69.680000000000007</v>
      </c>
      <c r="S927" s="15">
        <f t="shared" si="143"/>
        <v>4.6800000000000068</v>
      </c>
      <c r="T927" s="15">
        <v>79.5</v>
      </c>
      <c r="U927" s="15">
        <v>79.5</v>
      </c>
      <c r="V927" s="15">
        <v>79.5</v>
      </c>
      <c r="W927" s="15">
        <v>79.5</v>
      </c>
      <c r="X927" s="15">
        <v>79.5</v>
      </c>
      <c r="Y927" s="15">
        <v>79.5</v>
      </c>
      <c r="Z927" s="15">
        <v>79.5</v>
      </c>
      <c r="AA927" s="15">
        <v>79.5</v>
      </c>
      <c r="AB927" s="15">
        <v>12.484</v>
      </c>
      <c r="AC927" s="18">
        <f t="shared" si="144"/>
        <v>1.4449074074074074E-4</v>
      </c>
      <c r="AD927" s="18">
        <f t="shared" si="145"/>
        <v>74.904000000000011</v>
      </c>
      <c r="AE927" s="18">
        <f t="shared" si="147"/>
        <v>3816</v>
      </c>
      <c r="AF927" s="18">
        <f t="shared" si="148"/>
        <v>308119.78692631988</v>
      </c>
      <c r="AG927" s="18">
        <f t="shared" si="148"/>
        <v>3471688.7615162954</v>
      </c>
    </row>
    <row r="928" spans="6:33" x14ac:dyDescent="0.35">
      <c r="F928" s="15">
        <f t="shared" si="142"/>
        <v>15.014690410958904</v>
      </c>
      <c r="G928" s="15">
        <v>5480.3620000000001</v>
      </c>
      <c r="H928" s="15">
        <v>0.98040000000000005</v>
      </c>
      <c r="I928" s="15">
        <v>3.6693060826347468</v>
      </c>
      <c r="J928" s="15">
        <f t="shared" si="141"/>
        <v>0.35670672792398134</v>
      </c>
      <c r="K928" s="15">
        <v>72.582999999999998</v>
      </c>
      <c r="L928" s="15">
        <v>71.713999999999999</v>
      </c>
      <c r="M928" s="15">
        <v>72.209999999999994</v>
      </c>
      <c r="N928" s="15">
        <v>68.563999999999993</v>
      </c>
      <c r="O928" s="15">
        <v>68.762</v>
      </c>
      <c r="P928" s="15">
        <v>70.391000000000005</v>
      </c>
      <c r="Q928" s="15">
        <v>68.897000000000006</v>
      </c>
      <c r="R928" s="15">
        <v>69.677999999999997</v>
      </c>
      <c r="S928" s="15">
        <f t="shared" si="143"/>
        <v>4.6779999999999973</v>
      </c>
      <c r="T928" s="15">
        <v>79.5</v>
      </c>
      <c r="U928" s="15">
        <v>79.5</v>
      </c>
      <c r="V928" s="15">
        <v>79.5</v>
      </c>
      <c r="W928" s="15">
        <v>79.5</v>
      </c>
      <c r="X928" s="15">
        <v>79.5</v>
      </c>
      <c r="Y928" s="15">
        <v>79.5</v>
      </c>
      <c r="Z928" s="15">
        <v>79.5</v>
      </c>
      <c r="AA928" s="15">
        <v>79.5</v>
      </c>
      <c r="AB928" s="15">
        <v>12.471</v>
      </c>
      <c r="AC928" s="18">
        <f t="shared" si="144"/>
        <v>1.4434027777777777E-4</v>
      </c>
      <c r="AD928" s="18">
        <f t="shared" si="145"/>
        <v>74.825999999999993</v>
      </c>
      <c r="AE928" s="18">
        <f t="shared" si="147"/>
        <v>3816</v>
      </c>
      <c r="AF928" s="18">
        <f t="shared" si="148"/>
        <v>308194.61292631988</v>
      </c>
      <c r="AG928" s="18">
        <f t="shared" si="148"/>
        <v>3475504.7615162954</v>
      </c>
    </row>
    <row r="929" spans="6:33" x14ac:dyDescent="0.35">
      <c r="F929" s="15">
        <f t="shared" si="142"/>
        <v>15.031128767123288</v>
      </c>
      <c r="G929" s="15">
        <v>5486.3620000000001</v>
      </c>
      <c r="H929" s="15">
        <v>0.98040000000000005</v>
      </c>
      <c r="I929" s="15">
        <v>3.6733233056750878</v>
      </c>
      <c r="J929" s="15">
        <f t="shared" si="141"/>
        <v>0.35679324181287025</v>
      </c>
      <c r="K929" s="15">
        <v>72.578000000000003</v>
      </c>
      <c r="L929" s="15">
        <v>71.710999999999999</v>
      </c>
      <c r="M929" s="15">
        <v>72.206000000000003</v>
      </c>
      <c r="N929" s="15">
        <v>68.561999999999998</v>
      </c>
      <c r="O929" s="15">
        <v>68.759</v>
      </c>
      <c r="P929" s="15">
        <v>70.388000000000005</v>
      </c>
      <c r="Q929" s="15">
        <v>68.894999999999996</v>
      </c>
      <c r="R929" s="15">
        <v>69.674999999999997</v>
      </c>
      <c r="S929" s="15">
        <f t="shared" si="143"/>
        <v>4.6749999999999972</v>
      </c>
      <c r="T929" s="15">
        <v>79.5</v>
      </c>
      <c r="U929" s="15">
        <v>79.5</v>
      </c>
      <c r="V929" s="15">
        <v>79.5</v>
      </c>
      <c r="W929" s="15">
        <v>79.5</v>
      </c>
      <c r="X929" s="15">
        <v>79.5</v>
      </c>
      <c r="Y929" s="15">
        <v>79.5</v>
      </c>
      <c r="Z929" s="15">
        <v>79.5</v>
      </c>
      <c r="AA929" s="15">
        <v>79.5</v>
      </c>
      <c r="AB929" s="15">
        <v>12.458</v>
      </c>
      <c r="AC929" s="18">
        <f t="shared" si="144"/>
        <v>1.4418981481481482E-4</v>
      </c>
      <c r="AD929" s="18">
        <f t="shared" si="145"/>
        <v>74.748000000000005</v>
      </c>
      <c r="AE929" s="18">
        <f t="shared" si="147"/>
        <v>3816</v>
      </c>
      <c r="AF929" s="18">
        <f t="shared" si="148"/>
        <v>308269.3609263199</v>
      </c>
      <c r="AG929" s="18">
        <f t="shared" si="148"/>
        <v>3479320.7615162954</v>
      </c>
    </row>
    <row r="930" spans="6:33" x14ac:dyDescent="0.35">
      <c r="F930" s="15">
        <f t="shared" si="142"/>
        <v>15.047567123287671</v>
      </c>
      <c r="G930" s="15">
        <v>5492.3620000000001</v>
      </c>
      <c r="H930" s="15">
        <v>0.98040000000000005</v>
      </c>
      <c r="I930" s="15">
        <v>3.6773405287154284</v>
      </c>
      <c r="J930" s="15">
        <f t="shared" si="141"/>
        <v>0.35687966542398136</v>
      </c>
      <c r="K930" s="15">
        <v>72.573999999999998</v>
      </c>
      <c r="L930" s="15">
        <v>71.706999999999994</v>
      </c>
      <c r="M930" s="15">
        <v>72.201999999999998</v>
      </c>
      <c r="N930" s="15">
        <v>68.56</v>
      </c>
      <c r="O930" s="15">
        <v>68.757000000000005</v>
      </c>
      <c r="P930" s="15">
        <v>70.385000000000005</v>
      </c>
      <c r="Q930" s="15">
        <v>68.893000000000001</v>
      </c>
      <c r="R930" s="15">
        <v>69.673000000000002</v>
      </c>
      <c r="S930" s="15">
        <f t="shared" si="143"/>
        <v>4.6730000000000018</v>
      </c>
      <c r="T930" s="15">
        <v>79.5</v>
      </c>
      <c r="U930" s="15">
        <v>79.5</v>
      </c>
      <c r="V930" s="15">
        <v>79.5</v>
      </c>
      <c r="W930" s="15">
        <v>79.5</v>
      </c>
      <c r="X930" s="15">
        <v>79.5</v>
      </c>
      <c r="Y930" s="15">
        <v>79.5</v>
      </c>
      <c r="Z930" s="15">
        <v>79.5</v>
      </c>
      <c r="AA930" s="15">
        <v>79.5</v>
      </c>
      <c r="AB930" s="15">
        <v>12.445</v>
      </c>
      <c r="AC930" s="18">
        <f t="shared" si="144"/>
        <v>1.4403935185185185E-4</v>
      </c>
      <c r="AD930" s="18">
        <f t="shared" si="145"/>
        <v>74.67</v>
      </c>
      <c r="AE930" s="18">
        <f t="shared" si="147"/>
        <v>3816</v>
      </c>
      <c r="AF930" s="18">
        <f t="shared" si="148"/>
        <v>308344.03092631989</v>
      </c>
      <c r="AG930" s="18">
        <f t="shared" si="148"/>
        <v>3483136.7615162954</v>
      </c>
    </row>
    <row r="931" spans="6:33" x14ac:dyDescent="0.35">
      <c r="F931" s="15">
        <f t="shared" si="142"/>
        <v>15.064005479452055</v>
      </c>
      <c r="G931" s="15">
        <v>5498.3620000000001</v>
      </c>
      <c r="H931" s="15">
        <v>0.98050000000000004</v>
      </c>
      <c r="I931" s="15">
        <v>3.6813577517557694</v>
      </c>
      <c r="J931" s="15">
        <f t="shared" si="141"/>
        <v>0.35696599875731466</v>
      </c>
      <c r="K931" s="15">
        <v>72.569999999999993</v>
      </c>
      <c r="L931" s="15">
        <v>71.703999999999994</v>
      </c>
      <c r="M931" s="15">
        <v>72.197999999999993</v>
      </c>
      <c r="N931" s="15">
        <v>68.557000000000002</v>
      </c>
      <c r="O931" s="15">
        <v>68.754999999999995</v>
      </c>
      <c r="P931" s="15">
        <v>70.382000000000005</v>
      </c>
      <c r="Q931" s="15">
        <v>68.891000000000005</v>
      </c>
      <c r="R931" s="15">
        <v>69.67</v>
      </c>
      <c r="S931" s="15">
        <f t="shared" si="143"/>
        <v>4.6700000000000017</v>
      </c>
      <c r="T931" s="15">
        <v>79.5</v>
      </c>
      <c r="U931" s="15">
        <v>79.5</v>
      </c>
      <c r="V931" s="15">
        <v>79.5</v>
      </c>
      <c r="W931" s="15">
        <v>79.5</v>
      </c>
      <c r="X931" s="15">
        <v>79.5</v>
      </c>
      <c r="Y931" s="15">
        <v>79.5</v>
      </c>
      <c r="Z931" s="15">
        <v>79.5</v>
      </c>
      <c r="AA931" s="15">
        <v>79.5</v>
      </c>
      <c r="AB931" s="15">
        <v>12.432</v>
      </c>
      <c r="AC931" s="18">
        <f t="shared" si="144"/>
        <v>1.438888888888889E-4</v>
      </c>
      <c r="AD931" s="18">
        <f t="shared" si="145"/>
        <v>74.591999999999999</v>
      </c>
      <c r="AE931" s="18">
        <f t="shared" si="147"/>
        <v>3816</v>
      </c>
      <c r="AF931" s="18">
        <f t="shared" si="148"/>
        <v>308418.62292631989</v>
      </c>
      <c r="AG931" s="18">
        <f t="shared" si="148"/>
        <v>3486952.7615162954</v>
      </c>
    </row>
    <row r="932" spans="6:33" x14ac:dyDescent="0.35">
      <c r="F932" s="15">
        <f t="shared" si="142"/>
        <v>15.080443835616439</v>
      </c>
      <c r="G932" s="15">
        <v>5504.3620000000001</v>
      </c>
      <c r="H932" s="15">
        <v>0.98050000000000004</v>
      </c>
      <c r="I932" s="15">
        <v>3.6853749747961104</v>
      </c>
      <c r="J932" s="15">
        <f t="shared" si="141"/>
        <v>0.35705224181287026</v>
      </c>
      <c r="K932" s="15">
        <v>72.566000000000003</v>
      </c>
      <c r="L932" s="15">
        <v>71.7</v>
      </c>
      <c r="M932" s="15">
        <v>72.194000000000003</v>
      </c>
      <c r="N932" s="15">
        <v>68.555000000000007</v>
      </c>
      <c r="O932" s="15">
        <v>68.753</v>
      </c>
      <c r="P932" s="15">
        <v>70.379000000000005</v>
      </c>
      <c r="Q932" s="15">
        <v>68.888999999999996</v>
      </c>
      <c r="R932" s="15">
        <v>69.668000000000006</v>
      </c>
      <c r="S932" s="15">
        <f t="shared" si="143"/>
        <v>4.6680000000000064</v>
      </c>
      <c r="T932" s="15">
        <v>79.5</v>
      </c>
      <c r="U932" s="15">
        <v>79.5</v>
      </c>
      <c r="V932" s="15">
        <v>79.5</v>
      </c>
      <c r="W932" s="15">
        <v>79.5</v>
      </c>
      <c r="X932" s="15">
        <v>79.5</v>
      </c>
      <c r="Y932" s="15">
        <v>79.5</v>
      </c>
      <c r="Z932" s="15">
        <v>79.5</v>
      </c>
      <c r="AA932" s="15">
        <v>79.5</v>
      </c>
      <c r="AB932" s="15">
        <v>12.419</v>
      </c>
      <c r="AC932" s="18">
        <f t="shared" si="144"/>
        <v>1.4373842592592593E-4</v>
      </c>
      <c r="AD932" s="18">
        <f t="shared" si="145"/>
        <v>74.513999999999996</v>
      </c>
      <c r="AE932" s="18">
        <f t="shared" si="147"/>
        <v>3816</v>
      </c>
      <c r="AF932" s="18">
        <f t="shared" si="148"/>
        <v>308493.13692631992</v>
      </c>
      <c r="AG932" s="18">
        <f t="shared" si="148"/>
        <v>3490768.7615162954</v>
      </c>
    </row>
    <row r="933" spans="6:33" x14ac:dyDescent="0.35">
      <c r="F933" s="15">
        <f t="shared" si="142"/>
        <v>15.096882191780821</v>
      </c>
      <c r="G933" s="15">
        <v>5510.3620000000001</v>
      </c>
      <c r="H933" s="15">
        <v>0.98050000000000004</v>
      </c>
      <c r="I933" s="15">
        <v>3.689392197836451</v>
      </c>
      <c r="J933" s="15">
        <f t="shared" si="141"/>
        <v>0.35713839459064806</v>
      </c>
      <c r="K933" s="15">
        <v>72.561000000000007</v>
      </c>
      <c r="L933" s="15">
        <v>71.697000000000003</v>
      </c>
      <c r="M933" s="15">
        <v>72.19</v>
      </c>
      <c r="N933" s="15">
        <v>68.552999999999997</v>
      </c>
      <c r="O933" s="15">
        <v>68.751000000000005</v>
      </c>
      <c r="P933" s="15">
        <v>70.376000000000005</v>
      </c>
      <c r="Q933" s="15">
        <v>68.887</v>
      </c>
      <c r="R933" s="15">
        <v>69.665000000000006</v>
      </c>
      <c r="S933" s="15">
        <f t="shared" si="143"/>
        <v>4.6650000000000063</v>
      </c>
      <c r="T933" s="15">
        <v>79.5</v>
      </c>
      <c r="U933" s="15">
        <v>79.5</v>
      </c>
      <c r="V933" s="15">
        <v>79.5</v>
      </c>
      <c r="W933" s="15">
        <v>79.5</v>
      </c>
      <c r="X933" s="15">
        <v>79.5</v>
      </c>
      <c r="Y933" s="15">
        <v>79.5</v>
      </c>
      <c r="Z933" s="15">
        <v>79.5</v>
      </c>
      <c r="AA933" s="15">
        <v>79.5</v>
      </c>
      <c r="AB933" s="15">
        <v>12.406000000000001</v>
      </c>
      <c r="AC933" s="18">
        <f t="shared" si="144"/>
        <v>1.4358796296296298E-4</v>
      </c>
      <c r="AD933" s="18">
        <f t="shared" si="145"/>
        <v>74.436000000000007</v>
      </c>
      <c r="AE933" s="18">
        <f t="shared" si="147"/>
        <v>3816</v>
      </c>
      <c r="AF933" s="18">
        <f t="shared" si="148"/>
        <v>308567.5729263199</v>
      </c>
      <c r="AG933" s="18">
        <f t="shared" si="148"/>
        <v>3494584.7615162954</v>
      </c>
    </row>
    <row r="934" spans="6:33" x14ac:dyDescent="0.35">
      <c r="F934" s="15">
        <f t="shared" si="142"/>
        <v>15.113320547945206</v>
      </c>
      <c r="G934" s="15">
        <v>5516.3620000000001</v>
      </c>
      <c r="H934" s="15">
        <v>0.98050000000000004</v>
      </c>
      <c r="I934" s="15">
        <v>3.693409420876792</v>
      </c>
      <c r="J934" s="15">
        <f t="shared" si="141"/>
        <v>0.35722445709064804</v>
      </c>
      <c r="K934" s="15">
        <v>72.557000000000002</v>
      </c>
      <c r="L934" s="15">
        <v>71.692999999999998</v>
      </c>
      <c r="M934" s="15">
        <v>72.186000000000007</v>
      </c>
      <c r="N934" s="15">
        <v>68.551000000000002</v>
      </c>
      <c r="O934" s="15">
        <v>68.748000000000005</v>
      </c>
      <c r="P934" s="15">
        <v>70.373000000000005</v>
      </c>
      <c r="Q934" s="15">
        <v>68.885000000000005</v>
      </c>
      <c r="R934" s="15">
        <v>69.662999999999997</v>
      </c>
      <c r="S934" s="15">
        <f t="shared" si="143"/>
        <v>4.6629999999999967</v>
      </c>
      <c r="T934" s="15">
        <v>79.5</v>
      </c>
      <c r="U934" s="15">
        <v>79.5</v>
      </c>
      <c r="V934" s="15">
        <v>79.5</v>
      </c>
      <c r="W934" s="15">
        <v>79.5</v>
      </c>
      <c r="X934" s="15">
        <v>79.5</v>
      </c>
      <c r="Y934" s="15">
        <v>79.5</v>
      </c>
      <c r="Z934" s="15">
        <v>79.5</v>
      </c>
      <c r="AA934" s="15">
        <v>79.5</v>
      </c>
      <c r="AB934" s="15">
        <v>12.393000000000001</v>
      </c>
      <c r="AC934" s="18">
        <f t="shared" si="144"/>
        <v>1.4343750000000001E-4</v>
      </c>
      <c r="AD934" s="18">
        <f t="shared" si="145"/>
        <v>74.358000000000004</v>
      </c>
      <c r="AE934" s="18">
        <f t="shared" si="147"/>
        <v>3816</v>
      </c>
      <c r="AF934" s="18">
        <f t="shared" si="148"/>
        <v>308641.93092631991</v>
      </c>
      <c r="AG934" s="18">
        <f t="shared" si="148"/>
        <v>3498400.7615162954</v>
      </c>
    </row>
    <row r="935" spans="6:33" x14ac:dyDescent="0.35">
      <c r="F935" s="15">
        <f t="shared" si="142"/>
        <v>15.12975890410959</v>
      </c>
      <c r="G935" s="15">
        <v>5522.3620000000001</v>
      </c>
      <c r="H935" s="15">
        <v>0.98050000000000004</v>
      </c>
      <c r="I935" s="15">
        <v>3.697426643917133</v>
      </c>
      <c r="J935" s="15">
        <f t="shared" si="141"/>
        <v>0.35731042931287033</v>
      </c>
      <c r="K935" s="15">
        <v>72.552999999999997</v>
      </c>
      <c r="L935" s="15">
        <v>71.69</v>
      </c>
      <c r="M935" s="15">
        <v>72.182000000000002</v>
      </c>
      <c r="N935" s="15">
        <v>68.548000000000002</v>
      </c>
      <c r="O935" s="15">
        <v>68.745999999999995</v>
      </c>
      <c r="P935" s="15">
        <v>70.37</v>
      </c>
      <c r="Q935" s="15">
        <v>68.882999999999996</v>
      </c>
      <c r="R935" s="15">
        <v>69.66</v>
      </c>
      <c r="S935" s="15">
        <f t="shared" si="143"/>
        <v>4.6599999999999966</v>
      </c>
      <c r="T935" s="15">
        <v>79.5</v>
      </c>
      <c r="U935" s="15">
        <v>79.5</v>
      </c>
      <c r="V935" s="15">
        <v>79.5</v>
      </c>
      <c r="W935" s="15">
        <v>79.5</v>
      </c>
      <c r="X935" s="15">
        <v>79.5</v>
      </c>
      <c r="Y935" s="15">
        <v>79.5</v>
      </c>
      <c r="Z935" s="15">
        <v>79.5</v>
      </c>
      <c r="AA935" s="15">
        <v>79.5</v>
      </c>
      <c r="AB935" s="15">
        <v>12.38</v>
      </c>
      <c r="AC935" s="18">
        <f t="shared" si="144"/>
        <v>1.4328703703703704E-4</v>
      </c>
      <c r="AD935" s="18">
        <f t="shared" si="145"/>
        <v>74.28</v>
      </c>
      <c r="AE935" s="18">
        <f t="shared" si="147"/>
        <v>3816</v>
      </c>
      <c r="AF935" s="18">
        <f t="shared" si="148"/>
        <v>308716.21092631994</v>
      </c>
      <c r="AG935" s="18">
        <f t="shared" si="148"/>
        <v>3502216.7615162954</v>
      </c>
    </row>
    <row r="936" spans="6:33" x14ac:dyDescent="0.35">
      <c r="F936" s="15">
        <f t="shared" si="142"/>
        <v>15.146197260273972</v>
      </c>
      <c r="G936" s="15">
        <v>5528.3620000000001</v>
      </c>
      <c r="H936" s="15">
        <v>0.98060000000000003</v>
      </c>
      <c r="I936" s="15">
        <v>3.7014438669574736</v>
      </c>
      <c r="J936" s="15">
        <f t="shared" si="141"/>
        <v>0.35739631125731475</v>
      </c>
      <c r="K936" s="15">
        <v>72.549000000000007</v>
      </c>
      <c r="L936" s="15">
        <v>71.686999999999998</v>
      </c>
      <c r="M936" s="15">
        <v>72.177999999999997</v>
      </c>
      <c r="N936" s="15">
        <v>68.546000000000006</v>
      </c>
      <c r="O936" s="15">
        <v>68.744</v>
      </c>
      <c r="P936" s="15">
        <v>70.367000000000004</v>
      </c>
      <c r="Q936" s="15">
        <v>68.881</v>
      </c>
      <c r="R936" s="15">
        <v>69.658000000000001</v>
      </c>
      <c r="S936" s="15">
        <f t="shared" si="143"/>
        <v>4.6580000000000013</v>
      </c>
      <c r="T936" s="15">
        <v>79.5</v>
      </c>
      <c r="U936" s="15">
        <v>79.5</v>
      </c>
      <c r="V936" s="15">
        <v>79.5</v>
      </c>
      <c r="W936" s="15">
        <v>79.5</v>
      </c>
      <c r="X936" s="15">
        <v>79.5</v>
      </c>
      <c r="Y936" s="15">
        <v>79.5</v>
      </c>
      <c r="Z936" s="15">
        <v>79.5</v>
      </c>
      <c r="AA936" s="15">
        <v>79.5</v>
      </c>
      <c r="AB936" s="15">
        <v>12.367000000000001</v>
      </c>
      <c r="AC936" s="18">
        <f t="shared" si="144"/>
        <v>1.4313657407407409E-4</v>
      </c>
      <c r="AD936" s="18">
        <f t="shared" si="145"/>
        <v>74.202000000000012</v>
      </c>
      <c r="AE936" s="18">
        <f t="shared" si="147"/>
        <v>3816</v>
      </c>
      <c r="AF936" s="18">
        <f t="shared" ref="AF936:AG951" si="149">+AF935+AD936</f>
        <v>308790.41292631993</v>
      </c>
      <c r="AG936" s="18">
        <f t="shared" si="149"/>
        <v>3506032.7615162954</v>
      </c>
    </row>
    <row r="937" spans="6:33" x14ac:dyDescent="0.35">
      <c r="F937" s="15">
        <f t="shared" si="142"/>
        <v>15.162635616438356</v>
      </c>
      <c r="G937" s="15">
        <v>5534.3620000000001</v>
      </c>
      <c r="H937" s="15">
        <v>0.98060000000000003</v>
      </c>
      <c r="I937" s="15">
        <v>3.7054610899978142</v>
      </c>
      <c r="J937" s="15">
        <f t="shared" si="141"/>
        <v>0.35748210292398142</v>
      </c>
      <c r="K937" s="15">
        <v>72.543999999999997</v>
      </c>
      <c r="L937" s="15">
        <v>71.683000000000007</v>
      </c>
      <c r="M937" s="15">
        <v>72.174000000000007</v>
      </c>
      <c r="N937" s="15">
        <v>68.543999999999997</v>
      </c>
      <c r="O937" s="15">
        <v>68.742000000000004</v>
      </c>
      <c r="P937" s="15">
        <v>70.364000000000004</v>
      </c>
      <c r="Q937" s="15">
        <v>68.879000000000005</v>
      </c>
      <c r="R937" s="15">
        <v>69.655000000000001</v>
      </c>
      <c r="S937" s="15">
        <f t="shared" si="143"/>
        <v>4.6550000000000011</v>
      </c>
      <c r="T937" s="15">
        <v>79.5</v>
      </c>
      <c r="U937" s="15">
        <v>79.5</v>
      </c>
      <c r="V937" s="15">
        <v>79.5</v>
      </c>
      <c r="W937" s="15">
        <v>79.5</v>
      </c>
      <c r="X937" s="15">
        <v>79.5</v>
      </c>
      <c r="Y937" s="15">
        <v>79.5</v>
      </c>
      <c r="Z937" s="15">
        <v>79.5</v>
      </c>
      <c r="AA937" s="15">
        <v>79.5</v>
      </c>
      <c r="AB937" s="15">
        <v>12.353999999999999</v>
      </c>
      <c r="AC937" s="18">
        <f t="shared" si="144"/>
        <v>1.4298611111111109E-4</v>
      </c>
      <c r="AD937" s="18">
        <f t="shared" si="145"/>
        <v>74.123999999999995</v>
      </c>
      <c r="AE937" s="18">
        <f t="shared" si="147"/>
        <v>3816</v>
      </c>
      <c r="AF937" s="18">
        <f t="shared" si="149"/>
        <v>308864.53692631994</v>
      </c>
      <c r="AG937" s="18">
        <f t="shared" si="149"/>
        <v>3509848.7615162954</v>
      </c>
    </row>
    <row r="938" spans="6:33" x14ac:dyDescent="0.35">
      <c r="F938" s="15">
        <f t="shared" si="142"/>
        <v>15.17907397260274</v>
      </c>
      <c r="G938" s="15">
        <v>5540.3620000000001</v>
      </c>
      <c r="H938" s="15">
        <v>0.98060000000000003</v>
      </c>
      <c r="I938" s="15">
        <v>3.7094783130381552</v>
      </c>
      <c r="J938" s="15">
        <f t="shared" si="141"/>
        <v>0.35756780431287027</v>
      </c>
      <c r="K938" s="15">
        <v>72.540000000000006</v>
      </c>
      <c r="L938" s="15">
        <v>71.680000000000007</v>
      </c>
      <c r="M938" s="15">
        <v>72.17</v>
      </c>
      <c r="N938" s="15">
        <v>68.542000000000002</v>
      </c>
      <c r="O938" s="15">
        <v>68.739999999999995</v>
      </c>
      <c r="P938" s="15">
        <v>70.361000000000004</v>
      </c>
      <c r="Q938" s="15">
        <v>68.876999999999995</v>
      </c>
      <c r="R938" s="15">
        <v>69.653000000000006</v>
      </c>
      <c r="S938" s="15">
        <f t="shared" si="143"/>
        <v>4.6530000000000058</v>
      </c>
      <c r="T938" s="15">
        <v>79.5</v>
      </c>
      <c r="U938" s="15">
        <v>79.5</v>
      </c>
      <c r="V938" s="15">
        <v>79.5</v>
      </c>
      <c r="W938" s="15">
        <v>79.5</v>
      </c>
      <c r="X938" s="15">
        <v>79.5</v>
      </c>
      <c r="Y938" s="15">
        <v>79.5</v>
      </c>
      <c r="Z938" s="15">
        <v>79.5</v>
      </c>
      <c r="AA938" s="15">
        <v>79.5</v>
      </c>
      <c r="AB938" s="15">
        <v>12.340999999999999</v>
      </c>
      <c r="AC938" s="18">
        <f t="shared" si="144"/>
        <v>1.4283564814814815E-4</v>
      </c>
      <c r="AD938" s="18">
        <f t="shared" si="145"/>
        <v>74.046000000000006</v>
      </c>
      <c r="AE938" s="18">
        <f t="shared" si="147"/>
        <v>3816</v>
      </c>
      <c r="AF938" s="18">
        <f t="shared" si="149"/>
        <v>308938.58292631991</v>
      </c>
      <c r="AG938" s="18">
        <f t="shared" si="149"/>
        <v>3513664.7615162954</v>
      </c>
    </row>
    <row r="939" spans="6:33" x14ac:dyDescent="0.35">
      <c r="F939" s="15">
        <f t="shared" si="142"/>
        <v>15.195512328767123</v>
      </c>
      <c r="G939" s="15">
        <v>5546.3620000000001</v>
      </c>
      <c r="H939" s="15">
        <v>0.98060000000000003</v>
      </c>
      <c r="I939" s="15">
        <v>3.7134955360784958</v>
      </c>
      <c r="J939" s="15">
        <f t="shared" si="141"/>
        <v>0.35765341542398138</v>
      </c>
      <c r="K939" s="15">
        <v>72.536000000000001</v>
      </c>
      <c r="L939" s="15">
        <v>71.676000000000002</v>
      </c>
      <c r="M939" s="15">
        <v>72.165999999999997</v>
      </c>
      <c r="N939" s="15">
        <v>68.539000000000001</v>
      </c>
      <c r="O939" s="15">
        <v>68.738</v>
      </c>
      <c r="P939" s="15">
        <v>70.358000000000004</v>
      </c>
      <c r="Q939" s="15">
        <v>68.875</v>
      </c>
      <c r="R939" s="15">
        <v>69.650000000000006</v>
      </c>
      <c r="S939" s="15">
        <f t="shared" si="143"/>
        <v>4.6500000000000057</v>
      </c>
      <c r="T939" s="15">
        <v>79.5</v>
      </c>
      <c r="U939" s="15">
        <v>79.5</v>
      </c>
      <c r="V939" s="15">
        <v>79.5</v>
      </c>
      <c r="W939" s="15">
        <v>79.5</v>
      </c>
      <c r="X939" s="15">
        <v>79.5</v>
      </c>
      <c r="Y939" s="15">
        <v>79.5</v>
      </c>
      <c r="Z939" s="15">
        <v>79.5</v>
      </c>
      <c r="AA939" s="15">
        <v>79.5</v>
      </c>
      <c r="AB939" s="15">
        <v>12.327999999999999</v>
      </c>
      <c r="AC939" s="18">
        <f t="shared" si="144"/>
        <v>1.4268518518518517E-4</v>
      </c>
      <c r="AD939" s="18">
        <f t="shared" si="145"/>
        <v>73.968000000000004</v>
      </c>
      <c r="AE939" s="18">
        <f t="shared" si="147"/>
        <v>3816</v>
      </c>
      <c r="AF939" s="18">
        <f t="shared" si="149"/>
        <v>309012.55092631991</v>
      </c>
      <c r="AG939" s="18">
        <f t="shared" si="149"/>
        <v>3517480.7615162954</v>
      </c>
    </row>
    <row r="940" spans="6:33" x14ac:dyDescent="0.35">
      <c r="F940" s="15">
        <f t="shared" si="142"/>
        <v>15.211950684931507</v>
      </c>
      <c r="G940" s="15">
        <v>5552.3620000000001</v>
      </c>
      <c r="H940" s="15">
        <v>0.98060000000000003</v>
      </c>
      <c r="I940" s="15">
        <v>3.7175127591188368</v>
      </c>
      <c r="J940" s="15">
        <f t="shared" si="141"/>
        <v>0.35773893625731473</v>
      </c>
      <c r="K940" s="15">
        <v>72.531000000000006</v>
      </c>
      <c r="L940" s="15">
        <v>71.673000000000002</v>
      </c>
      <c r="M940" s="15">
        <v>72.162000000000006</v>
      </c>
      <c r="N940" s="15">
        <v>68.537000000000006</v>
      </c>
      <c r="O940" s="15">
        <v>68.736000000000004</v>
      </c>
      <c r="P940" s="15">
        <v>70.355000000000004</v>
      </c>
      <c r="Q940" s="15">
        <v>68.873000000000005</v>
      </c>
      <c r="R940" s="15">
        <v>69.647999999999996</v>
      </c>
      <c r="S940" s="15">
        <f t="shared" si="143"/>
        <v>4.6479999999999961</v>
      </c>
      <c r="T940" s="15">
        <v>79.5</v>
      </c>
      <c r="U940" s="15">
        <v>79.5</v>
      </c>
      <c r="V940" s="15">
        <v>79.5</v>
      </c>
      <c r="W940" s="15">
        <v>79.5</v>
      </c>
      <c r="X940" s="15">
        <v>79.5</v>
      </c>
      <c r="Y940" s="15">
        <v>79.5</v>
      </c>
      <c r="Z940" s="15">
        <v>79.5</v>
      </c>
      <c r="AA940" s="15">
        <v>79.5</v>
      </c>
      <c r="AB940" s="15">
        <v>12.315</v>
      </c>
      <c r="AC940" s="18">
        <f t="shared" si="144"/>
        <v>1.4253472222222223E-4</v>
      </c>
      <c r="AD940" s="18">
        <f t="shared" si="145"/>
        <v>73.89</v>
      </c>
      <c r="AE940" s="18">
        <f t="shared" si="147"/>
        <v>3816</v>
      </c>
      <c r="AF940" s="18">
        <f t="shared" si="149"/>
        <v>309086.44092631992</v>
      </c>
      <c r="AG940" s="18">
        <f t="shared" si="149"/>
        <v>3521296.7615162954</v>
      </c>
    </row>
    <row r="941" spans="6:33" x14ac:dyDescent="0.35">
      <c r="F941" s="15">
        <f t="shared" si="142"/>
        <v>15.228389041095891</v>
      </c>
      <c r="G941" s="15">
        <v>5558.3620000000001</v>
      </c>
      <c r="H941" s="15">
        <v>0.98070000000000002</v>
      </c>
      <c r="I941" s="15">
        <v>3.7215299821591779</v>
      </c>
      <c r="J941" s="15">
        <f t="shared" si="141"/>
        <v>0.35782436681287028</v>
      </c>
      <c r="K941" s="15">
        <v>72.527000000000001</v>
      </c>
      <c r="L941" s="15">
        <v>71.67</v>
      </c>
      <c r="M941" s="15">
        <v>72.158000000000001</v>
      </c>
      <c r="N941" s="15">
        <v>68.534999999999997</v>
      </c>
      <c r="O941" s="15">
        <v>68.733999999999995</v>
      </c>
      <c r="P941" s="15">
        <v>70.352000000000004</v>
      </c>
      <c r="Q941" s="15">
        <v>68.870999999999995</v>
      </c>
      <c r="R941" s="15">
        <v>69.644999999999996</v>
      </c>
      <c r="S941" s="15">
        <f t="shared" si="143"/>
        <v>4.644999999999996</v>
      </c>
      <c r="T941" s="15">
        <v>79.5</v>
      </c>
      <c r="U941" s="15">
        <v>79.5</v>
      </c>
      <c r="V941" s="15">
        <v>79.5</v>
      </c>
      <c r="W941" s="15">
        <v>79.5</v>
      </c>
      <c r="X941" s="15">
        <v>79.5</v>
      </c>
      <c r="Y941" s="15">
        <v>79.5</v>
      </c>
      <c r="Z941" s="15">
        <v>79.5</v>
      </c>
      <c r="AA941" s="15">
        <v>79.5</v>
      </c>
      <c r="AB941" s="15">
        <v>12.302</v>
      </c>
      <c r="AC941" s="18">
        <f t="shared" si="144"/>
        <v>1.4238425925925925E-4</v>
      </c>
      <c r="AD941" s="18">
        <f t="shared" si="145"/>
        <v>73.811999999999998</v>
      </c>
      <c r="AE941" s="18">
        <f t="shared" si="147"/>
        <v>3816</v>
      </c>
      <c r="AF941" s="18">
        <f t="shared" si="149"/>
        <v>309160.2529263199</v>
      </c>
      <c r="AG941" s="18">
        <f t="shared" si="149"/>
        <v>3525112.7615162954</v>
      </c>
    </row>
    <row r="942" spans="6:33" x14ac:dyDescent="0.35">
      <c r="F942" s="15">
        <f t="shared" si="142"/>
        <v>15.244827397260273</v>
      </c>
      <c r="G942" s="15">
        <v>5564.3620000000001</v>
      </c>
      <c r="H942" s="15">
        <v>0.98070000000000002</v>
      </c>
      <c r="I942" s="15">
        <v>3.7255472051995184</v>
      </c>
      <c r="J942" s="15">
        <f t="shared" si="141"/>
        <v>0.35790970709064801</v>
      </c>
      <c r="K942" s="15">
        <v>72.522999999999996</v>
      </c>
      <c r="L942" s="15">
        <v>71.665999999999997</v>
      </c>
      <c r="M942" s="15">
        <v>72.153999999999996</v>
      </c>
      <c r="N942" s="15">
        <v>68.533000000000001</v>
      </c>
      <c r="O942" s="15">
        <v>68.730999999999995</v>
      </c>
      <c r="P942" s="15">
        <v>70.349000000000004</v>
      </c>
      <c r="Q942" s="15">
        <v>68.869</v>
      </c>
      <c r="R942" s="15">
        <v>69.643000000000001</v>
      </c>
      <c r="S942" s="15">
        <f t="shared" si="143"/>
        <v>4.6430000000000007</v>
      </c>
      <c r="T942" s="15">
        <v>79.5</v>
      </c>
      <c r="U942" s="15">
        <v>79.5</v>
      </c>
      <c r="V942" s="15">
        <v>79.5</v>
      </c>
      <c r="W942" s="15">
        <v>79.5</v>
      </c>
      <c r="X942" s="15">
        <v>79.5</v>
      </c>
      <c r="Y942" s="15">
        <v>79.5</v>
      </c>
      <c r="Z942" s="15">
        <v>79.5</v>
      </c>
      <c r="AA942" s="15">
        <v>79.5</v>
      </c>
      <c r="AB942" s="15">
        <v>12.289</v>
      </c>
      <c r="AC942" s="18">
        <f t="shared" si="144"/>
        <v>1.4223379629629628E-4</v>
      </c>
      <c r="AD942" s="18">
        <f t="shared" si="145"/>
        <v>73.733999999999995</v>
      </c>
      <c r="AE942" s="18">
        <f t="shared" si="147"/>
        <v>3816</v>
      </c>
      <c r="AF942" s="18">
        <f t="shared" si="149"/>
        <v>309233.98692631989</v>
      </c>
      <c r="AG942" s="18">
        <f t="shared" si="149"/>
        <v>3528928.7615162954</v>
      </c>
    </row>
    <row r="943" spans="6:33" x14ac:dyDescent="0.35">
      <c r="F943" s="15">
        <f t="shared" si="142"/>
        <v>15.261265753424658</v>
      </c>
      <c r="G943" s="15">
        <v>5570.3620000000001</v>
      </c>
      <c r="H943" s="15">
        <v>0.98070000000000002</v>
      </c>
      <c r="I943" s="15">
        <v>3.7295644282398595</v>
      </c>
      <c r="J943" s="15">
        <f t="shared" si="141"/>
        <v>0.35799496403509246</v>
      </c>
      <c r="K943" s="15">
        <v>72.519000000000005</v>
      </c>
      <c r="L943" s="15">
        <v>71.662999999999997</v>
      </c>
      <c r="M943" s="15">
        <v>72.150000000000006</v>
      </c>
      <c r="N943" s="15">
        <v>68.531000000000006</v>
      </c>
      <c r="O943" s="15">
        <v>68.728999999999999</v>
      </c>
      <c r="P943" s="15">
        <v>70.346000000000004</v>
      </c>
      <c r="Q943" s="15">
        <v>68.867000000000004</v>
      </c>
      <c r="R943" s="15">
        <v>69.64</v>
      </c>
      <c r="S943" s="15">
        <f t="shared" si="143"/>
        <v>4.6400000000000006</v>
      </c>
      <c r="T943" s="15">
        <v>79.5</v>
      </c>
      <c r="U943" s="15">
        <v>79.5</v>
      </c>
      <c r="V943" s="15">
        <v>79.5</v>
      </c>
      <c r="W943" s="15">
        <v>79.5</v>
      </c>
      <c r="X943" s="15">
        <v>79.5</v>
      </c>
      <c r="Y943" s="15">
        <v>79.5</v>
      </c>
      <c r="Z943" s="15">
        <v>79.5</v>
      </c>
      <c r="AA943" s="15">
        <v>79.5</v>
      </c>
      <c r="AB943" s="15">
        <v>12.276999999999999</v>
      </c>
      <c r="AC943" s="18">
        <f t="shared" si="144"/>
        <v>1.420949074074074E-4</v>
      </c>
      <c r="AD943" s="18">
        <f t="shared" si="145"/>
        <v>73.661999999999992</v>
      </c>
      <c r="AE943" s="18">
        <f t="shared" si="147"/>
        <v>3816</v>
      </c>
      <c r="AF943" s="18">
        <f t="shared" si="149"/>
        <v>309307.6489263199</v>
      </c>
      <c r="AG943" s="18">
        <f t="shared" si="149"/>
        <v>3532744.7615162954</v>
      </c>
    </row>
    <row r="944" spans="6:33" x14ac:dyDescent="0.35">
      <c r="F944" s="15">
        <f t="shared" si="142"/>
        <v>15.277704109589042</v>
      </c>
      <c r="G944" s="15">
        <v>5576.3620000000001</v>
      </c>
      <c r="H944" s="15">
        <v>0.98070000000000002</v>
      </c>
      <c r="I944" s="15">
        <v>3.7335816512802005</v>
      </c>
      <c r="J944" s="15">
        <f t="shared" si="141"/>
        <v>0.35808013070175909</v>
      </c>
      <c r="K944" s="15">
        <v>72.513999999999996</v>
      </c>
      <c r="L944" s="15">
        <v>71.66</v>
      </c>
      <c r="M944" s="15">
        <v>72.146000000000001</v>
      </c>
      <c r="N944" s="15">
        <v>68.528000000000006</v>
      </c>
      <c r="O944" s="15">
        <v>68.727000000000004</v>
      </c>
      <c r="P944" s="15">
        <v>70.343000000000004</v>
      </c>
      <c r="Q944" s="15">
        <v>68.864999999999995</v>
      </c>
      <c r="R944" s="15">
        <v>69.638000000000005</v>
      </c>
      <c r="S944" s="15">
        <f t="shared" si="143"/>
        <v>4.6380000000000052</v>
      </c>
      <c r="T944" s="15">
        <v>79.5</v>
      </c>
      <c r="U944" s="15">
        <v>79.5</v>
      </c>
      <c r="V944" s="15">
        <v>79.5</v>
      </c>
      <c r="W944" s="15">
        <v>79.5</v>
      </c>
      <c r="X944" s="15">
        <v>79.5</v>
      </c>
      <c r="Y944" s="15">
        <v>79.5</v>
      </c>
      <c r="Z944" s="15">
        <v>79.5</v>
      </c>
      <c r="AA944" s="15">
        <v>79.5</v>
      </c>
      <c r="AB944" s="15">
        <v>12.263999999999999</v>
      </c>
      <c r="AC944" s="18">
        <f t="shared" si="144"/>
        <v>1.4194444444444443E-4</v>
      </c>
      <c r="AD944" s="18">
        <f t="shared" si="145"/>
        <v>73.583999999999989</v>
      </c>
      <c r="AE944" s="18">
        <f t="shared" si="147"/>
        <v>3816</v>
      </c>
      <c r="AF944" s="18">
        <f t="shared" si="149"/>
        <v>309381.23292631988</v>
      </c>
      <c r="AG944" s="18">
        <f t="shared" si="149"/>
        <v>3536560.7615162954</v>
      </c>
    </row>
    <row r="945" spans="6:33" x14ac:dyDescent="0.35">
      <c r="F945" s="15">
        <f t="shared" si="142"/>
        <v>15.294142465753424</v>
      </c>
      <c r="G945" s="15">
        <v>5582.3620000000001</v>
      </c>
      <c r="H945" s="15">
        <v>0.98070000000000002</v>
      </c>
      <c r="I945" s="15">
        <v>3.7375988743205411</v>
      </c>
      <c r="J945" s="15">
        <f t="shared" si="141"/>
        <v>0.35816520709064797</v>
      </c>
      <c r="K945" s="15">
        <v>72.510000000000005</v>
      </c>
      <c r="L945" s="15">
        <v>71.656000000000006</v>
      </c>
      <c r="M945" s="15">
        <v>72.141999999999996</v>
      </c>
      <c r="N945" s="15">
        <v>68.525999999999996</v>
      </c>
      <c r="O945" s="15">
        <v>68.724999999999994</v>
      </c>
      <c r="P945" s="15">
        <v>70.34</v>
      </c>
      <c r="Q945" s="15">
        <v>68.863</v>
      </c>
      <c r="R945" s="15">
        <v>69.635000000000005</v>
      </c>
      <c r="S945" s="15">
        <f t="shared" si="143"/>
        <v>4.6350000000000051</v>
      </c>
      <c r="T945" s="15">
        <v>79.5</v>
      </c>
      <c r="U945" s="15">
        <v>79.5</v>
      </c>
      <c r="V945" s="15">
        <v>79.5</v>
      </c>
      <c r="W945" s="15">
        <v>79.5</v>
      </c>
      <c r="X945" s="15">
        <v>79.5</v>
      </c>
      <c r="Y945" s="15">
        <v>79.5</v>
      </c>
      <c r="Z945" s="15">
        <v>79.5</v>
      </c>
      <c r="AA945" s="15">
        <v>79.5</v>
      </c>
      <c r="AB945" s="15">
        <v>12.250999999999999</v>
      </c>
      <c r="AC945" s="18">
        <f t="shared" si="144"/>
        <v>1.4179398148148149E-4</v>
      </c>
      <c r="AD945" s="18">
        <f t="shared" si="145"/>
        <v>73.506</v>
      </c>
      <c r="AE945" s="18">
        <f t="shared" si="147"/>
        <v>3816</v>
      </c>
      <c r="AF945" s="18">
        <f t="shared" si="149"/>
        <v>309454.73892631987</v>
      </c>
      <c r="AG945" s="18">
        <f t="shared" si="149"/>
        <v>3540376.7615162954</v>
      </c>
    </row>
    <row r="946" spans="6:33" x14ac:dyDescent="0.35">
      <c r="F946" s="15">
        <f t="shared" si="142"/>
        <v>15.310580821917808</v>
      </c>
      <c r="G946" s="15">
        <v>5588.3620000000001</v>
      </c>
      <c r="H946" s="15">
        <v>0.98080000000000001</v>
      </c>
      <c r="I946" s="15">
        <v>3.7416160973608821</v>
      </c>
      <c r="J946" s="15">
        <f t="shared" si="141"/>
        <v>0.3582501932017591</v>
      </c>
      <c r="K946" s="15">
        <v>72.506</v>
      </c>
      <c r="L946" s="15">
        <v>71.653000000000006</v>
      </c>
      <c r="M946" s="15">
        <v>72.138000000000005</v>
      </c>
      <c r="N946" s="15">
        <v>68.524000000000001</v>
      </c>
      <c r="O946" s="15">
        <v>68.722999999999999</v>
      </c>
      <c r="P946" s="15">
        <v>70.337000000000003</v>
      </c>
      <c r="Q946" s="15">
        <v>68.861000000000004</v>
      </c>
      <c r="R946" s="15">
        <v>69.632999999999996</v>
      </c>
      <c r="S946" s="15">
        <f t="shared" si="143"/>
        <v>4.6329999999999956</v>
      </c>
      <c r="T946" s="15">
        <v>79.5</v>
      </c>
      <c r="U946" s="15">
        <v>79.5</v>
      </c>
      <c r="V946" s="15">
        <v>79.5</v>
      </c>
      <c r="W946" s="15">
        <v>79.5</v>
      </c>
      <c r="X946" s="15">
        <v>79.5</v>
      </c>
      <c r="Y946" s="15">
        <v>79.5</v>
      </c>
      <c r="Z946" s="15">
        <v>79.5</v>
      </c>
      <c r="AA946" s="15">
        <v>79.5</v>
      </c>
      <c r="AB946" s="15">
        <v>12.238</v>
      </c>
      <c r="AC946" s="18">
        <f t="shared" si="144"/>
        <v>1.4164351851851851E-4</v>
      </c>
      <c r="AD946" s="18">
        <f t="shared" si="145"/>
        <v>73.427999999999997</v>
      </c>
      <c r="AE946" s="18">
        <f t="shared" si="147"/>
        <v>3816</v>
      </c>
      <c r="AF946" s="18">
        <f t="shared" si="149"/>
        <v>309528.16692631989</v>
      </c>
      <c r="AG946" s="18">
        <f t="shared" si="149"/>
        <v>3544192.7615162954</v>
      </c>
    </row>
    <row r="947" spans="6:33" x14ac:dyDescent="0.35">
      <c r="F947" s="15">
        <f t="shared" si="142"/>
        <v>15.327019178082192</v>
      </c>
      <c r="G947" s="15">
        <v>5594.3620000000001</v>
      </c>
      <c r="H947" s="15">
        <v>0.98080000000000001</v>
      </c>
      <c r="I947" s="15">
        <v>3.7456333204012231</v>
      </c>
      <c r="J947" s="15">
        <f t="shared" si="141"/>
        <v>0.35833509597953694</v>
      </c>
      <c r="K947" s="15">
        <v>72.501999999999995</v>
      </c>
      <c r="L947" s="15">
        <v>71.649000000000001</v>
      </c>
      <c r="M947" s="15">
        <v>72.134</v>
      </c>
      <c r="N947" s="15">
        <v>68.522000000000006</v>
      </c>
      <c r="O947" s="15">
        <v>68.721000000000004</v>
      </c>
      <c r="P947" s="15">
        <v>70.334000000000003</v>
      </c>
      <c r="Q947" s="15">
        <v>68.858999999999995</v>
      </c>
      <c r="R947" s="15">
        <v>69.63</v>
      </c>
      <c r="S947" s="15">
        <f t="shared" si="143"/>
        <v>4.6299999999999955</v>
      </c>
      <c r="T947" s="15">
        <v>79.5</v>
      </c>
      <c r="U947" s="15">
        <v>79.5</v>
      </c>
      <c r="V947" s="15">
        <v>79.5</v>
      </c>
      <c r="W947" s="15">
        <v>79.5</v>
      </c>
      <c r="X947" s="15">
        <v>79.5</v>
      </c>
      <c r="Y947" s="15">
        <v>79.5</v>
      </c>
      <c r="Z947" s="15">
        <v>79.5</v>
      </c>
      <c r="AA947" s="15">
        <v>79.5</v>
      </c>
      <c r="AB947" s="15">
        <v>12.226000000000001</v>
      </c>
      <c r="AC947" s="18">
        <f t="shared" si="144"/>
        <v>1.4150462962962964E-4</v>
      </c>
      <c r="AD947" s="18">
        <f t="shared" si="145"/>
        <v>73.355999999999995</v>
      </c>
      <c r="AE947" s="18">
        <f t="shared" si="147"/>
        <v>3816</v>
      </c>
      <c r="AF947" s="18">
        <f t="shared" si="149"/>
        <v>309601.52292631991</v>
      </c>
      <c r="AG947" s="18">
        <f t="shared" si="149"/>
        <v>3548008.7615162954</v>
      </c>
    </row>
    <row r="948" spans="6:33" x14ac:dyDescent="0.35">
      <c r="F948" s="15">
        <f t="shared" si="142"/>
        <v>15.343457534246575</v>
      </c>
      <c r="G948" s="15">
        <v>5600.3620000000001</v>
      </c>
      <c r="H948" s="15">
        <v>0.98080000000000001</v>
      </c>
      <c r="I948" s="15">
        <v>3.7496505434415637</v>
      </c>
      <c r="J948" s="15">
        <f t="shared" si="141"/>
        <v>0.35841990847953692</v>
      </c>
      <c r="K948" s="15">
        <v>72.498000000000005</v>
      </c>
      <c r="L948" s="15">
        <v>71.646000000000001</v>
      </c>
      <c r="M948" s="15">
        <v>72.13</v>
      </c>
      <c r="N948" s="15">
        <v>68.519000000000005</v>
      </c>
      <c r="O948" s="15">
        <v>68.718999999999994</v>
      </c>
      <c r="P948" s="15">
        <v>70.331000000000003</v>
      </c>
      <c r="Q948" s="15">
        <v>68.856999999999999</v>
      </c>
      <c r="R948" s="15">
        <v>69.628</v>
      </c>
      <c r="S948" s="15">
        <f t="shared" si="143"/>
        <v>4.6280000000000001</v>
      </c>
      <c r="T948" s="15">
        <v>79.5</v>
      </c>
      <c r="U948" s="15">
        <v>79.5</v>
      </c>
      <c r="V948" s="15">
        <v>79.5</v>
      </c>
      <c r="W948" s="15">
        <v>79.5</v>
      </c>
      <c r="X948" s="15">
        <v>79.5</v>
      </c>
      <c r="Y948" s="15">
        <v>79.5</v>
      </c>
      <c r="Z948" s="15">
        <v>79.5</v>
      </c>
      <c r="AA948" s="15">
        <v>79.5</v>
      </c>
      <c r="AB948" s="15">
        <v>12.212999999999999</v>
      </c>
      <c r="AC948" s="18">
        <f t="shared" si="144"/>
        <v>1.4135416666666666E-4</v>
      </c>
      <c r="AD948" s="18">
        <f t="shared" si="145"/>
        <v>73.277999999999992</v>
      </c>
      <c r="AE948" s="18">
        <f t="shared" si="147"/>
        <v>3816</v>
      </c>
      <c r="AF948" s="18">
        <f t="shared" si="149"/>
        <v>309674.80092631991</v>
      </c>
      <c r="AG948" s="18">
        <f t="shared" si="149"/>
        <v>3551824.7615162954</v>
      </c>
    </row>
    <row r="949" spans="6:33" x14ac:dyDescent="0.35">
      <c r="F949" s="15">
        <f t="shared" si="142"/>
        <v>15.359895890410959</v>
      </c>
      <c r="G949" s="15">
        <v>5606.3620000000001</v>
      </c>
      <c r="H949" s="15">
        <v>0.98080000000000001</v>
      </c>
      <c r="I949" s="15">
        <v>3.7536677664819047</v>
      </c>
      <c r="J949" s="15">
        <f t="shared" si="141"/>
        <v>0.35850463070175914</v>
      </c>
      <c r="K949" s="15">
        <v>72.492999999999995</v>
      </c>
      <c r="L949" s="15">
        <v>71.643000000000001</v>
      </c>
      <c r="M949" s="15">
        <v>72.126000000000005</v>
      </c>
      <c r="N949" s="15">
        <v>68.516999999999996</v>
      </c>
      <c r="O949" s="15">
        <v>68.716999999999999</v>
      </c>
      <c r="P949" s="15">
        <v>70.328000000000003</v>
      </c>
      <c r="Q949" s="15">
        <v>68.855000000000004</v>
      </c>
      <c r="R949" s="15">
        <v>69.626000000000005</v>
      </c>
      <c r="S949" s="15">
        <f t="shared" si="143"/>
        <v>4.6260000000000048</v>
      </c>
      <c r="T949" s="15">
        <v>79.5</v>
      </c>
      <c r="U949" s="15">
        <v>79.5</v>
      </c>
      <c r="V949" s="15">
        <v>79.5</v>
      </c>
      <c r="W949" s="15">
        <v>79.5</v>
      </c>
      <c r="X949" s="15">
        <v>79.5</v>
      </c>
      <c r="Y949" s="15">
        <v>79.5</v>
      </c>
      <c r="Z949" s="15">
        <v>79.5</v>
      </c>
      <c r="AA949" s="15">
        <v>79.5</v>
      </c>
      <c r="AB949" s="15">
        <v>12.2</v>
      </c>
      <c r="AC949" s="18">
        <f t="shared" si="144"/>
        <v>1.4120370370370369E-4</v>
      </c>
      <c r="AD949" s="18">
        <f t="shared" si="145"/>
        <v>73.199999999999989</v>
      </c>
      <c r="AE949" s="18">
        <f t="shared" si="147"/>
        <v>3816</v>
      </c>
      <c r="AF949" s="18">
        <f t="shared" si="149"/>
        <v>309748.00092631992</v>
      </c>
      <c r="AG949" s="18">
        <f t="shared" si="149"/>
        <v>3555640.7615162954</v>
      </c>
    </row>
    <row r="950" spans="6:33" x14ac:dyDescent="0.35">
      <c r="F950" s="15">
        <f t="shared" si="142"/>
        <v>15.376334246575343</v>
      </c>
      <c r="G950" s="15">
        <v>5612.3620000000001</v>
      </c>
      <c r="H950" s="15">
        <v>0.98080000000000001</v>
      </c>
      <c r="I950" s="15">
        <v>3.7576849895222457</v>
      </c>
      <c r="J950" s="15">
        <f t="shared" si="141"/>
        <v>0.35858926959064807</v>
      </c>
      <c r="K950" s="15">
        <v>72.489000000000004</v>
      </c>
      <c r="L950" s="15">
        <v>71.638999999999996</v>
      </c>
      <c r="M950" s="15">
        <v>72.122</v>
      </c>
      <c r="N950" s="15">
        <v>68.515000000000001</v>
      </c>
      <c r="O950" s="15">
        <v>68.715000000000003</v>
      </c>
      <c r="P950" s="15">
        <v>70.325000000000003</v>
      </c>
      <c r="Q950" s="15">
        <v>68.852999999999994</v>
      </c>
      <c r="R950" s="15">
        <v>69.623000000000005</v>
      </c>
      <c r="S950" s="15">
        <f t="shared" si="143"/>
        <v>4.6230000000000047</v>
      </c>
      <c r="T950" s="15">
        <v>79.5</v>
      </c>
      <c r="U950" s="15">
        <v>79.5</v>
      </c>
      <c r="V950" s="15">
        <v>79.5</v>
      </c>
      <c r="W950" s="15">
        <v>79.5</v>
      </c>
      <c r="X950" s="15">
        <v>79.5</v>
      </c>
      <c r="Y950" s="15">
        <v>79.5</v>
      </c>
      <c r="Z950" s="15">
        <v>79.5</v>
      </c>
      <c r="AA950" s="15">
        <v>79.5</v>
      </c>
      <c r="AB950" s="15">
        <v>12.188000000000001</v>
      </c>
      <c r="AC950" s="18">
        <f t="shared" si="144"/>
        <v>1.4106481481481481E-4</v>
      </c>
      <c r="AD950" s="18">
        <f t="shared" si="145"/>
        <v>73.128</v>
      </c>
      <c r="AE950" s="18">
        <f t="shared" si="147"/>
        <v>3816</v>
      </c>
      <c r="AF950" s="18">
        <f t="shared" si="149"/>
        <v>309821.12892631994</v>
      </c>
      <c r="AG950" s="18">
        <f t="shared" si="149"/>
        <v>3559456.7615162954</v>
      </c>
    </row>
    <row r="951" spans="6:33" x14ac:dyDescent="0.35">
      <c r="F951" s="15">
        <f t="shared" si="142"/>
        <v>15.392772602739726</v>
      </c>
      <c r="G951" s="15">
        <v>5618.3620000000001</v>
      </c>
      <c r="H951" s="15">
        <v>0.98089999999999999</v>
      </c>
      <c r="I951" s="15">
        <v>3.7617022125625863</v>
      </c>
      <c r="J951" s="15">
        <f t="shared" si="141"/>
        <v>0.3586738182017592</v>
      </c>
      <c r="K951" s="15">
        <v>72.484999999999999</v>
      </c>
      <c r="L951" s="15">
        <v>71.635999999999996</v>
      </c>
      <c r="M951" s="15">
        <v>72.117999999999995</v>
      </c>
      <c r="N951" s="15">
        <v>68.513000000000005</v>
      </c>
      <c r="O951" s="15">
        <v>68.712999999999994</v>
      </c>
      <c r="P951" s="15">
        <v>70.322000000000003</v>
      </c>
      <c r="Q951" s="15">
        <v>68.850999999999999</v>
      </c>
      <c r="R951" s="15">
        <v>69.620999999999995</v>
      </c>
      <c r="S951" s="15">
        <f t="shared" si="143"/>
        <v>4.6209999999999951</v>
      </c>
      <c r="T951" s="15">
        <v>79.5</v>
      </c>
      <c r="U951" s="15">
        <v>79.5</v>
      </c>
      <c r="V951" s="15">
        <v>79.5</v>
      </c>
      <c r="W951" s="15">
        <v>79.5</v>
      </c>
      <c r="X951" s="15">
        <v>79.5</v>
      </c>
      <c r="Y951" s="15">
        <v>79.5</v>
      </c>
      <c r="Z951" s="15">
        <v>79.5</v>
      </c>
      <c r="AA951" s="15">
        <v>79.5</v>
      </c>
      <c r="AB951" s="15">
        <v>12.175000000000001</v>
      </c>
      <c r="AC951" s="18">
        <f t="shared" si="144"/>
        <v>1.4091435185185187E-4</v>
      </c>
      <c r="AD951" s="18">
        <f t="shared" si="145"/>
        <v>73.050000000000011</v>
      </c>
      <c r="AE951" s="18">
        <f t="shared" si="147"/>
        <v>3816</v>
      </c>
      <c r="AF951" s="18">
        <f t="shared" si="149"/>
        <v>309894.17892631993</v>
      </c>
      <c r="AG951" s="18">
        <f t="shared" si="149"/>
        <v>3563272.7615162954</v>
      </c>
    </row>
    <row r="952" spans="6:33" x14ac:dyDescent="0.35">
      <c r="F952" s="15">
        <f t="shared" si="142"/>
        <v>15.40921095890411</v>
      </c>
      <c r="G952" s="15">
        <v>5624.3620000000001</v>
      </c>
      <c r="H952" s="15">
        <v>0.98089999999999999</v>
      </c>
      <c r="I952" s="15">
        <v>3.7657194356029273</v>
      </c>
      <c r="J952" s="15">
        <f t="shared" si="141"/>
        <v>0.35875828347953698</v>
      </c>
      <c r="K952" s="15">
        <v>72.480999999999995</v>
      </c>
      <c r="L952" s="15">
        <v>71.632999999999996</v>
      </c>
      <c r="M952" s="15">
        <v>72.114000000000004</v>
      </c>
      <c r="N952" s="15">
        <v>68.510999999999996</v>
      </c>
      <c r="O952" s="15">
        <v>68.709999999999994</v>
      </c>
      <c r="P952" s="15">
        <v>70.319000000000003</v>
      </c>
      <c r="Q952" s="15">
        <v>68.849999999999994</v>
      </c>
      <c r="R952" s="15">
        <v>69.617999999999995</v>
      </c>
      <c r="S952" s="15">
        <f t="shared" si="143"/>
        <v>4.617999999999995</v>
      </c>
      <c r="T952" s="15">
        <v>79.5</v>
      </c>
      <c r="U952" s="15">
        <v>79.5</v>
      </c>
      <c r="V952" s="15">
        <v>79.5</v>
      </c>
      <c r="W952" s="15">
        <v>79.5</v>
      </c>
      <c r="X952" s="15">
        <v>79.5</v>
      </c>
      <c r="Y952" s="15">
        <v>79.5</v>
      </c>
      <c r="Z952" s="15">
        <v>79.5</v>
      </c>
      <c r="AA952" s="15">
        <v>79.5</v>
      </c>
      <c r="AB952" s="15">
        <v>12.163</v>
      </c>
      <c r="AC952" s="18">
        <f t="shared" si="144"/>
        <v>1.4077546296296296E-4</v>
      </c>
      <c r="AD952" s="18">
        <f t="shared" si="145"/>
        <v>72.977999999999994</v>
      </c>
      <c r="AE952" s="18">
        <f t="shared" si="147"/>
        <v>3816</v>
      </c>
      <c r="AF952" s="18">
        <f t="shared" ref="AF952:AG967" si="150">+AF951+AD952</f>
        <v>309967.15692631993</v>
      </c>
      <c r="AG952" s="18">
        <f t="shared" si="150"/>
        <v>3567088.7615162954</v>
      </c>
    </row>
    <row r="953" spans="6:33" x14ac:dyDescent="0.35">
      <c r="F953" s="15">
        <f t="shared" si="142"/>
        <v>15.425649315068494</v>
      </c>
      <c r="G953" s="15">
        <v>5630.3620000000001</v>
      </c>
      <c r="H953" s="15">
        <v>0.98089999999999999</v>
      </c>
      <c r="I953" s="15">
        <v>3.7697366586432683</v>
      </c>
      <c r="J953" s="15">
        <f t="shared" si="141"/>
        <v>0.358842658479537</v>
      </c>
      <c r="K953" s="15">
        <v>72.477000000000004</v>
      </c>
      <c r="L953" s="15">
        <v>71.629000000000005</v>
      </c>
      <c r="M953" s="15">
        <v>72.111000000000004</v>
      </c>
      <c r="N953" s="15">
        <v>68.507999999999996</v>
      </c>
      <c r="O953" s="15">
        <v>68.707999999999998</v>
      </c>
      <c r="P953" s="15">
        <v>70.316000000000003</v>
      </c>
      <c r="Q953" s="15">
        <v>68.847999999999999</v>
      </c>
      <c r="R953" s="15">
        <v>69.616</v>
      </c>
      <c r="S953" s="15">
        <f t="shared" si="143"/>
        <v>4.6159999999999997</v>
      </c>
      <c r="T953" s="15">
        <v>79.5</v>
      </c>
      <c r="U953" s="15">
        <v>79.5</v>
      </c>
      <c r="V953" s="15">
        <v>79.5</v>
      </c>
      <c r="W953" s="15">
        <v>79.5</v>
      </c>
      <c r="X953" s="15">
        <v>79.5</v>
      </c>
      <c r="Y953" s="15">
        <v>79.5</v>
      </c>
      <c r="Z953" s="15">
        <v>79.5</v>
      </c>
      <c r="AA953" s="15">
        <v>79.5</v>
      </c>
      <c r="AB953" s="15">
        <v>12.15</v>
      </c>
      <c r="AC953" s="18">
        <f t="shared" si="144"/>
        <v>1.4062500000000002E-4</v>
      </c>
      <c r="AD953" s="18">
        <f t="shared" si="145"/>
        <v>72.900000000000006</v>
      </c>
      <c r="AE953" s="18">
        <f t="shared" si="147"/>
        <v>3816</v>
      </c>
      <c r="AF953" s="18">
        <f t="shared" si="150"/>
        <v>310040.05692631996</v>
      </c>
      <c r="AG953" s="18">
        <f t="shared" si="150"/>
        <v>3570904.7615162954</v>
      </c>
    </row>
    <row r="954" spans="6:33" x14ac:dyDescent="0.35">
      <c r="F954" s="15">
        <f t="shared" si="142"/>
        <v>15.442087671232876</v>
      </c>
      <c r="G954" s="15">
        <v>5636.3620000000001</v>
      </c>
      <c r="H954" s="15">
        <v>0.98089999999999999</v>
      </c>
      <c r="I954" s="15">
        <v>3.7737538816836089</v>
      </c>
      <c r="J954" s="15">
        <f t="shared" si="141"/>
        <v>0.35892695014620363</v>
      </c>
      <c r="K954" s="15">
        <v>72.472999999999999</v>
      </c>
      <c r="L954" s="15">
        <v>71.626000000000005</v>
      </c>
      <c r="M954" s="15">
        <v>72.106999999999999</v>
      </c>
      <c r="N954" s="15">
        <v>68.506</v>
      </c>
      <c r="O954" s="15">
        <v>68.706000000000003</v>
      </c>
      <c r="P954" s="15">
        <v>70.313000000000002</v>
      </c>
      <c r="Q954" s="15">
        <v>68.846000000000004</v>
      </c>
      <c r="R954" s="15">
        <v>69.613</v>
      </c>
      <c r="S954" s="15">
        <f t="shared" si="143"/>
        <v>4.6129999999999995</v>
      </c>
      <c r="T954" s="15">
        <v>79.5</v>
      </c>
      <c r="U954" s="15">
        <v>79.5</v>
      </c>
      <c r="V954" s="15">
        <v>79.5</v>
      </c>
      <c r="W954" s="15">
        <v>79.5</v>
      </c>
      <c r="X954" s="15">
        <v>79.5</v>
      </c>
      <c r="Y954" s="15">
        <v>79.5</v>
      </c>
      <c r="Z954" s="15">
        <v>79.5</v>
      </c>
      <c r="AA954" s="15">
        <v>79.5</v>
      </c>
      <c r="AB954" s="15">
        <v>12.138</v>
      </c>
      <c r="AC954" s="18">
        <f t="shared" si="144"/>
        <v>1.4048611111111111E-4</v>
      </c>
      <c r="AD954" s="18">
        <f t="shared" si="145"/>
        <v>72.828000000000003</v>
      </c>
      <c r="AE954" s="18">
        <f t="shared" si="147"/>
        <v>3816</v>
      </c>
      <c r="AF954" s="18">
        <f t="shared" si="150"/>
        <v>310112.88492631994</v>
      </c>
      <c r="AG954" s="18">
        <f t="shared" si="150"/>
        <v>3574720.7615162954</v>
      </c>
    </row>
    <row r="955" spans="6:33" x14ac:dyDescent="0.35">
      <c r="F955" s="15">
        <f t="shared" si="142"/>
        <v>15.45852602739726</v>
      </c>
      <c r="G955" s="15">
        <v>5642.3620000000001</v>
      </c>
      <c r="H955" s="15">
        <v>0.98089999999999999</v>
      </c>
      <c r="I955" s="15">
        <v>3.7777711047239499</v>
      </c>
      <c r="J955" s="15">
        <f t="shared" si="141"/>
        <v>0.3590111515350925</v>
      </c>
      <c r="K955" s="15">
        <v>72.468000000000004</v>
      </c>
      <c r="L955" s="15">
        <v>71.623000000000005</v>
      </c>
      <c r="M955" s="15">
        <v>72.102999999999994</v>
      </c>
      <c r="N955" s="15">
        <v>68.504000000000005</v>
      </c>
      <c r="O955" s="15">
        <v>68.703999999999994</v>
      </c>
      <c r="P955" s="15">
        <v>70.31</v>
      </c>
      <c r="Q955" s="15">
        <v>68.843999999999994</v>
      </c>
      <c r="R955" s="15">
        <v>69.611000000000004</v>
      </c>
      <c r="S955" s="15">
        <f t="shared" si="143"/>
        <v>4.6110000000000042</v>
      </c>
      <c r="T955" s="15">
        <v>79.5</v>
      </c>
      <c r="U955" s="15">
        <v>79.5</v>
      </c>
      <c r="V955" s="15">
        <v>79.5</v>
      </c>
      <c r="W955" s="15">
        <v>79.5</v>
      </c>
      <c r="X955" s="15">
        <v>79.5</v>
      </c>
      <c r="Y955" s="15">
        <v>79.5</v>
      </c>
      <c r="Z955" s="15">
        <v>79.5</v>
      </c>
      <c r="AA955" s="15">
        <v>79.5</v>
      </c>
      <c r="AB955" s="15">
        <v>12.125</v>
      </c>
      <c r="AC955" s="18">
        <f t="shared" si="144"/>
        <v>1.4033564814814814E-4</v>
      </c>
      <c r="AD955" s="18">
        <f t="shared" si="145"/>
        <v>72.75</v>
      </c>
      <c r="AE955" s="18">
        <f t="shared" si="147"/>
        <v>3816</v>
      </c>
      <c r="AF955" s="18">
        <f t="shared" si="150"/>
        <v>310185.63492631994</v>
      </c>
      <c r="AG955" s="18">
        <f t="shared" si="150"/>
        <v>3578536.7615162954</v>
      </c>
    </row>
    <row r="956" spans="6:33" x14ac:dyDescent="0.35">
      <c r="F956" s="15">
        <f t="shared" si="142"/>
        <v>15.474964383561645</v>
      </c>
      <c r="G956" s="15">
        <v>5648.3620000000001</v>
      </c>
      <c r="H956" s="15">
        <v>0.98099999999999998</v>
      </c>
      <c r="I956" s="15">
        <v>3.781788327764291</v>
      </c>
      <c r="J956" s="15">
        <f t="shared" si="141"/>
        <v>0.35909526959064808</v>
      </c>
      <c r="K956" s="15">
        <v>72.463999999999999</v>
      </c>
      <c r="L956" s="15">
        <v>71.62</v>
      </c>
      <c r="M956" s="15">
        <v>72.099000000000004</v>
      </c>
      <c r="N956" s="15">
        <v>68.501999999999995</v>
      </c>
      <c r="O956" s="15">
        <v>68.701999999999998</v>
      </c>
      <c r="P956" s="15">
        <v>70.307000000000002</v>
      </c>
      <c r="Q956" s="15">
        <v>68.841999999999999</v>
      </c>
      <c r="R956" s="15">
        <v>69.608999999999995</v>
      </c>
      <c r="S956" s="15">
        <f t="shared" si="143"/>
        <v>4.6089999999999947</v>
      </c>
      <c r="T956" s="15">
        <v>79.5</v>
      </c>
      <c r="U956" s="15">
        <v>79.5</v>
      </c>
      <c r="V956" s="15">
        <v>79.5</v>
      </c>
      <c r="W956" s="15">
        <v>79.5</v>
      </c>
      <c r="X956" s="15">
        <v>79.5</v>
      </c>
      <c r="Y956" s="15">
        <v>79.5</v>
      </c>
      <c r="Z956" s="15">
        <v>79.5</v>
      </c>
      <c r="AA956" s="15">
        <v>79.5</v>
      </c>
      <c r="AB956" s="15">
        <v>12.113</v>
      </c>
      <c r="AC956" s="18">
        <f t="shared" si="144"/>
        <v>1.4019675925925926E-4</v>
      </c>
      <c r="AD956" s="18">
        <f t="shared" si="145"/>
        <v>72.677999999999997</v>
      </c>
      <c r="AE956" s="18">
        <f t="shared" si="147"/>
        <v>3816</v>
      </c>
      <c r="AF956" s="18">
        <f t="shared" si="150"/>
        <v>310258.31292631995</v>
      </c>
      <c r="AG956" s="18">
        <f t="shared" si="150"/>
        <v>3582352.7615162954</v>
      </c>
    </row>
    <row r="957" spans="6:33" x14ac:dyDescent="0.35">
      <c r="F957" s="15">
        <f t="shared" si="142"/>
        <v>15.491402739726027</v>
      </c>
      <c r="G957" s="15">
        <v>5654.3620000000001</v>
      </c>
      <c r="H957" s="15">
        <v>0.98099999999999998</v>
      </c>
      <c r="I957" s="15">
        <v>3.7858055508046315</v>
      </c>
      <c r="J957" s="15">
        <f t="shared" si="141"/>
        <v>0.35917929736842585</v>
      </c>
      <c r="K957" s="15">
        <v>72.459999999999994</v>
      </c>
      <c r="L957" s="15">
        <v>71.616</v>
      </c>
      <c r="M957" s="15">
        <v>72.094999999999999</v>
      </c>
      <c r="N957" s="15">
        <v>68.5</v>
      </c>
      <c r="O957" s="15">
        <v>68.7</v>
      </c>
      <c r="P957" s="15">
        <v>70.304000000000002</v>
      </c>
      <c r="Q957" s="15">
        <v>68.84</v>
      </c>
      <c r="R957" s="15">
        <v>69.605999999999995</v>
      </c>
      <c r="S957" s="15">
        <f t="shared" si="143"/>
        <v>4.6059999999999945</v>
      </c>
      <c r="T957" s="15">
        <v>79.5</v>
      </c>
      <c r="U957" s="15">
        <v>79.5</v>
      </c>
      <c r="V957" s="15">
        <v>79.5</v>
      </c>
      <c r="W957" s="15">
        <v>79.5</v>
      </c>
      <c r="X957" s="15">
        <v>79.5</v>
      </c>
      <c r="Y957" s="15">
        <v>79.5</v>
      </c>
      <c r="Z957" s="15">
        <v>79.5</v>
      </c>
      <c r="AA957" s="15">
        <v>79.5</v>
      </c>
      <c r="AB957" s="15">
        <v>12.1</v>
      </c>
      <c r="AC957" s="18">
        <f t="shared" si="144"/>
        <v>1.4004629629629629E-4</v>
      </c>
      <c r="AD957" s="18">
        <f t="shared" si="145"/>
        <v>72.599999999999994</v>
      </c>
      <c r="AE957" s="18">
        <f t="shared" si="147"/>
        <v>3816</v>
      </c>
      <c r="AF957" s="18">
        <f t="shared" si="150"/>
        <v>310330.91292631993</v>
      </c>
      <c r="AG957" s="18">
        <f t="shared" si="150"/>
        <v>3586168.7615162954</v>
      </c>
    </row>
    <row r="958" spans="6:33" x14ac:dyDescent="0.35">
      <c r="F958" s="15">
        <f t="shared" si="142"/>
        <v>15.507841095890411</v>
      </c>
      <c r="G958" s="15">
        <v>5660.3620000000001</v>
      </c>
      <c r="H958" s="15">
        <v>0.98099999999999998</v>
      </c>
      <c r="I958" s="15">
        <v>3.7898227738449726</v>
      </c>
      <c r="J958" s="15">
        <f t="shared" si="141"/>
        <v>0.35926324181287028</v>
      </c>
      <c r="K958" s="15">
        <v>72.456000000000003</v>
      </c>
      <c r="L958" s="15">
        <v>71.613</v>
      </c>
      <c r="M958" s="15">
        <v>72.090999999999994</v>
      </c>
      <c r="N958" s="15">
        <v>68.498000000000005</v>
      </c>
      <c r="O958" s="15">
        <v>68.697999999999993</v>
      </c>
      <c r="P958" s="15">
        <v>70.301000000000002</v>
      </c>
      <c r="Q958" s="15">
        <v>68.837999999999994</v>
      </c>
      <c r="R958" s="15">
        <v>69.603999999999999</v>
      </c>
      <c r="S958" s="15">
        <f t="shared" si="143"/>
        <v>4.6039999999999992</v>
      </c>
      <c r="T958" s="15">
        <v>79.5</v>
      </c>
      <c r="U958" s="15">
        <v>79.5</v>
      </c>
      <c r="V958" s="15">
        <v>79.5</v>
      </c>
      <c r="W958" s="15">
        <v>79.5</v>
      </c>
      <c r="X958" s="15">
        <v>79.5</v>
      </c>
      <c r="Y958" s="15">
        <v>79.5</v>
      </c>
      <c r="Z958" s="15">
        <v>79.5</v>
      </c>
      <c r="AA958" s="15">
        <v>79.5</v>
      </c>
      <c r="AB958" s="15">
        <v>12.087999999999999</v>
      </c>
      <c r="AC958" s="18">
        <f t="shared" si="144"/>
        <v>1.3990740740740738E-4</v>
      </c>
      <c r="AD958" s="18">
        <f t="shared" si="145"/>
        <v>72.527999999999992</v>
      </c>
      <c r="AE958" s="18">
        <f t="shared" si="147"/>
        <v>3816</v>
      </c>
      <c r="AF958" s="18">
        <f t="shared" si="150"/>
        <v>310403.44092631992</v>
      </c>
      <c r="AG958" s="18">
        <f t="shared" si="150"/>
        <v>3589984.7615162954</v>
      </c>
    </row>
    <row r="959" spans="6:33" x14ac:dyDescent="0.35">
      <c r="F959" s="15">
        <f t="shared" si="142"/>
        <v>15.524279452054795</v>
      </c>
      <c r="G959" s="15">
        <v>5666.3620000000001</v>
      </c>
      <c r="H959" s="15">
        <v>0.98099999999999998</v>
      </c>
      <c r="I959" s="15">
        <v>3.7938399968853131</v>
      </c>
      <c r="J959" s="15">
        <f t="shared" si="141"/>
        <v>0.35934710292398142</v>
      </c>
      <c r="K959" s="15">
        <v>72.451999999999998</v>
      </c>
      <c r="L959" s="15">
        <v>71.61</v>
      </c>
      <c r="M959" s="15">
        <v>72.087000000000003</v>
      </c>
      <c r="N959" s="15">
        <v>68.495000000000005</v>
      </c>
      <c r="O959" s="15">
        <v>68.695999999999998</v>
      </c>
      <c r="P959" s="15">
        <v>70.298000000000002</v>
      </c>
      <c r="Q959" s="15">
        <v>68.835999999999999</v>
      </c>
      <c r="R959" s="15">
        <v>69.602000000000004</v>
      </c>
      <c r="S959" s="15">
        <f t="shared" si="143"/>
        <v>4.6020000000000039</v>
      </c>
      <c r="T959" s="15">
        <v>79.5</v>
      </c>
      <c r="U959" s="15">
        <v>79.5</v>
      </c>
      <c r="V959" s="15">
        <v>79.5</v>
      </c>
      <c r="W959" s="15">
        <v>79.5</v>
      </c>
      <c r="X959" s="15">
        <v>79.5</v>
      </c>
      <c r="Y959" s="15">
        <v>79.5</v>
      </c>
      <c r="Z959" s="15">
        <v>79.5</v>
      </c>
      <c r="AA959" s="15">
        <v>79.5</v>
      </c>
      <c r="AB959" s="15">
        <v>12.076000000000001</v>
      </c>
      <c r="AC959" s="18">
        <f t="shared" si="144"/>
        <v>1.3976851851851853E-4</v>
      </c>
      <c r="AD959" s="18">
        <f t="shared" si="145"/>
        <v>72.456000000000003</v>
      </c>
      <c r="AE959" s="18">
        <f t="shared" si="147"/>
        <v>3816</v>
      </c>
      <c r="AF959" s="18">
        <f t="shared" si="150"/>
        <v>310475.89692631993</v>
      </c>
      <c r="AG959" s="18">
        <f t="shared" si="150"/>
        <v>3593800.7615162954</v>
      </c>
    </row>
    <row r="960" spans="6:33" x14ac:dyDescent="0.35">
      <c r="F960" s="15">
        <f t="shared" si="142"/>
        <v>15.540717808219178</v>
      </c>
      <c r="G960" s="15">
        <v>5672.3620000000001</v>
      </c>
      <c r="H960" s="15">
        <v>0.98099999999999998</v>
      </c>
      <c r="I960" s="15">
        <v>3.7978572199256537</v>
      </c>
      <c r="J960" s="15">
        <f t="shared" si="141"/>
        <v>0.35943087375731475</v>
      </c>
      <c r="K960" s="15">
        <v>72.447999999999993</v>
      </c>
      <c r="L960" s="15">
        <v>71.605999999999995</v>
      </c>
      <c r="M960" s="15">
        <v>72.082999999999998</v>
      </c>
      <c r="N960" s="15">
        <v>68.492999999999995</v>
      </c>
      <c r="O960" s="15">
        <v>68.694000000000003</v>
      </c>
      <c r="P960" s="15">
        <v>70.295000000000002</v>
      </c>
      <c r="Q960" s="15">
        <v>68.834000000000003</v>
      </c>
      <c r="R960" s="15">
        <v>69.599000000000004</v>
      </c>
      <c r="S960" s="15">
        <f t="shared" si="143"/>
        <v>4.5990000000000038</v>
      </c>
      <c r="T960" s="15">
        <v>79.5</v>
      </c>
      <c r="U960" s="15">
        <v>79.5</v>
      </c>
      <c r="V960" s="15">
        <v>79.5</v>
      </c>
      <c r="W960" s="15">
        <v>79.5</v>
      </c>
      <c r="X960" s="15">
        <v>79.5</v>
      </c>
      <c r="Y960" s="15">
        <v>79.5</v>
      </c>
      <c r="Z960" s="15">
        <v>79.5</v>
      </c>
      <c r="AA960" s="15">
        <v>79.5</v>
      </c>
      <c r="AB960" s="15">
        <v>12.063000000000001</v>
      </c>
      <c r="AC960" s="18">
        <f t="shared" si="144"/>
        <v>1.3961805555555556E-4</v>
      </c>
      <c r="AD960" s="18">
        <f t="shared" si="145"/>
        <v>72.378</v>
      </c>
      <c r="AE960" s="18">
        <f t="shared" si="147"/>
        <v>3816</v>
      </c>
      <c r="AF960" s="18">
        <f t="shared" si="150"/>
        <v>310548.27492631995</v>
      </c>
      <c r="AG960" s="18">
        <f t="shared" si="150"/>
        <v>3597616.7615162954</v>
      </c>
    </row>
    <row r="961" spans="6:33" x14ac:dyDescent="0.35">
      <c r="F961" s="15">
        <f t="shared" si="142"/>
        <v>15.557156164383562</v>
      </c>
      <c r="G961" s="15">
        <v>5678.3620000000001</v>
      </c>
      <c r="H961" s="15">
        <v>0.98109999999999997</v>
      </c>
      <c r="I961" s="15">
        <v>3.8018744429659947</v>
      </c>
      <c r="J961" s="15">
        <f t="shared" si="141"/>
        <v>0.35951456125731474</v>
      </c>
      <c r="K961" s="15">
        <v>72.444000000000003</v>
      </c>
      <c r="L961" s="15">
        <v>71.602999999999994</v>
      </c>
      <c r="M961" s="15">
        <v>72.08</v>
      </c>
      <c r="N961" s="15">
        <v>68.491</v>
      </c>
      <c r="O961" s="15">
        <v>68.691999999999993</v>
      </c>
      <c r="P961" s="15">
        <v>70.292000000000002</v>
      </c>
      <c r="Q961" s="15">
        <v>68.831999999999994</v>
      </c>
      <c r="R961" s="15">
        <v>69.596999999999994</v>
      </c>
      <c r="S961" s="15">
        <f t="shared" si="143"/>
        <v>4.5969999999999942</v>
      </c>
      <c r="T961" s="15">
        <v>79.5</v>
      </c>
      <c r="U961" s="15">
        <v>79.5</v>
      </c>
      <c r="V961" s="15">
        <v>79.5</v>
      </c>
      <c r="W961" s="15">
        <v>79.5</v>
      </c>
      <c r="X961" s="15">
        <v>79.5</v>
      </c>
      <c r="Y961" s="15">
        <v>79.5</v>
      </c>
      <c r="Z961" s="15">
        <v>79.5</v>
      </c>
      <c r="AA961" s="15">
        <v>79.5</v>
      </c>
      <c r="AB961" s="15">
        <v>12.051</v>
      </c>
      <c r="AC961" s="18">
        <f t="shared" si="144"/>
        <v>1.3947916666666666E-4</v>
      </c>
      <c r="AD961" s="18">
        <f t="shared" si="145"/>
        <v>72.305999999999997</v>
      </c>
      <c r="AE961" s="18">
        <f t="shared" si="147"/>
        <v>3816</v>
      </c>
      <c r="AF961" s="18">
        <f t="shared" si="150"/>
        <v>310620.58092631993</v>
      </c>
      <c r="AG961" s="18">
        <f t="shared" si="150"/>
        <v>3601432.7615162954</v>
      </c>
    </row>
    <row r="962" spans="6:33" x14ac:dyDescent="0.35">
      <c r="F962" s="15">
        <f t="shared" si="142"/>
        <v>15.573594520547946</v>
      </c>
      <c r="G962" s="15">
        <v>5684.3620000000001</v>
      </c>
      <c r="H962" s="15">
        <v>0.98109999999999997</v>
      </c>
      <c r="I962" s="15">
        <v>3.8058916660063358</v>
      </c>
      <c r="J962" s="15">
        <f t="shared" si="141"/>
        <v>0.35959816542398138</v>
      </c>
      <c r="K962" s="15">
        <v>72.44</v>
      </c>
      <c r="L962" s="15">
        <v>71.599999999999994</v>
      </c>
      <c r="M962" s="15">
        <v>72.075999999999993</v>
      </c>
      <c r="N962" s="15">
        <v>68.489000000000004</v>
      </c>
      <c r="O962" s="15">
        <v>68.69</v>
      </c>
      <c r="P962" s="15">
        <v>70.289000000000001</v>
      </c>
      <c r="Q962" s="15">
        <v>68.831000000000003</v>
      </c>
      <c r="R962" s="15">
        <v>69.593999999999994</v>
      </c>
      <c r="S962" s="15">
        <f t="shared" si="143"/>
        <v>4.5939999999999941</v>
      </c>
      <c r="T962" s="15">
        <v>79.5</v>
      </c>
      <c r="U962" s="15">
        <v>79.5</v>
      </c>
      <c r="V962" s="15">
        <v>79.5</v>
      </c>
      <c r="W962" s="15">
        <v>79.5</v>
      </c>
      <c r="X962" s="15">
        <v>79.5</v>
      </c>
      <c r="Y962" s="15">
        <v>79.5</v>
      </c>
      <c r="Z962" s="15">
        <v>79.5</v>
      </c>
      <c r="AA962" s="15">
        <v>79.5</v>
      </c>
      <c r="AB962" s="15">
        <v>12.039</v>
      </c>
      <c r="AC962" s="18">
        <f t="shared" si="144"/>
        <v>1.3934027777777778E-4</v>
      </c>
      <c r="AD962" s="18">
        <f t="shared" si="145"/>
        <v>72.233999999999995</v>
      </c>
      <c r="AE962" s="18">
        <f t="shared" si="147"/>
        <v>3816</v>
      </c>
      <c r="AF962" s="18">
        <f t="shared" si="150"/>
        <v>310692.81492631993</v>
      </c>
      <c r="AG962" s="18">
        <f t="shared" si="150"/>
        <v>3605248.7615162954</v>
      </c>
    </row>
    <row r="963" spans="6:33" x14ac:dyDescent="0.35">
      <c r="F963" s="15">
        <f t="shared" si="142"/>
        <v>15.590032876712328</v>
      </c>
      <c r="G963" s="15">
        <v>5690.3620000000001</v>
      </c>
      <c r="H963" s="15">
        <v>0.98109999999999997</v>
      </c>
      <c r="I963" s="15">
        <v>3.8099088890466764</v>
      </c>
      <c r="J963" s="15">
        <f t="shared" si="141"/>
        <v>0.35968167931287032</v>
      </c>
      <c r="K963" s="15">
        <v>72.436000000000007</v>
      </c>
      <c r="L963" s="15">
        <v>71.596999999999994</v>
      </c>
      <c r="M963" s="15">
        <v>72.072000000000003</v>
      </c>
      <c r="N963" s="15">
        <v>68.486999999999995</v>
      </c>
      <c r="O963" s="15">
        <v>68.688000000000002</v>
      </c>
      <c r="P963" s="15">
        <v>70.286000000000001</v>
      </c>
      <c r="Q963" s="15">
        <v>68.828999999999994</v>
      </c>
      <c r="R963" s="15">
        <v>69.591999999999999</v>
      </c>
      <c r="S963" s="15">
        <f t="shared" si="143"/>
        <v>4.5919999999999987</v>
      </c>
      <c r="T963" s="15">
        <v>79.5</v>
      </c>
      <c r="U963" s="15">
        <v>79.5</v>
      </c>
      <c r="V963" s="15">
        <v>79.5</v>
      </c>
      <c r="W963" s="15">
        <v>79.5</v>
      </c>
      <c r="X963" s="15">
        <v>79.5</v>
      </c>
      <c r="Y963" s="15">
        <v>79.5</v>
      </c>
      <c r="Z963" s="15">
        <v>79.5</v>
      </c>
      <c r="AA963" s="15">
        <v>79.5</v>
      </c>
      <c r="AB963" s="15">
        <v>12.026</v>
      </c>
      <c r="AC963" s="18">
        <f t="shared" si="144"/>
        <v>1.3918981481481481E-4</v>
      </c>
      <c r="AD963" s="18">
        <f t="shared" si="145"/>
        <v>72.155999999999992</v>
      </c>
      <c r="AE963" s="18">
        <f t="shared" si="147"/>
        <v>3816</v>
      </c>
      <c r="AF963" s="18">
        <f t="shared" si="150"/>
        <v>310764.97092631995</v>
      </c>
      <c r="AG963" s="18">
        <f t="shared" si="150"/>
        <v>3609064.7615162954</v>
      </c>
    </row>
    <row r="964" spans="6:33" x14ac:dyDescent="0.35">
      <c r="F964" s="15">
        <f t="shared" si="142"/>
        <v>15.606471232876713</v>
      </c>
      <c r="G964" s="15">
        <v>5696.3620000000001</v>
      </c>
      <c r="H964" s="15">
        <v>0.98109999999999997</v>
      </c>
      <c r="I964" s="15">
        <v>3.8139261120870174</v>
      </c>
      <c r="J964" s="15">
        <f t="shared" si="141"/>
        <v>0.35976510986842586</v>
      </c>
      <c r="K964" s="15">
        <v>72.430999999999997</v>
      </c>
      <c r="L964" s="15">
        <v>71.593000000000004</v>
      </c>
      <c r="M964" s="15">
        <v>72.067999999999998</v>
      </c>
      <c r="N964" s="15">
        <v>68.484999999999999</v>
      </c>
      <c r="O964" s="15">
        <v>68.686000000000007</v>
      </c>
      <c r="P964" s="15">
        <v>70.283000000000001</v>
      </c>
      <c r="Q964" s="15">
        <v>68.826999999999998</v>
      </c>
      <c r="R964" s="15">
        <v>69.59</v>
      </c>
      <c r="S964" s="15">
        <f t="shared" si="143"/>
        <v>4.5900000000000034</v>
      </c>
      <c r="T964" s="15">
        <v>79.5</v>
      </c>
      <c r="U964" s="15">
        <v>79.5</v>
      </c>
      <c r="V964" s="15">
        <v>79.5</v>
      </c>
      <c r="W964" s="15">
        <v>79.5</v>
      </c>
      <c r="X964" s="15">
        <v>79.5</v>
      </c>
      <c r="Y964" s="15">
        <v>79.5</v>
      </c>
      <c r="Z964" s="15">
        <v>79.5</v>
      </c>
      <c r="AA964" s="15">
        <v>79.5</v>
      </c>
      <c r="AB964" s="15">
        <v>12.013999999999999</v>
      </c>
      <c r="AC964" s="18">
        <f t="shared" si="144"/>
        <v>1.3905092592592593E-4</v>
      </c>
      <c r="AD964" s="18">
        <f t="shared" si="145"/>
        <v>72.084000000000003</v>
      </c>
      <c r="AE964" s="18">
        <f t="shared" si="147"/>
        <v>3816</v>
      </c>
      <c r="AF964" s="18">
        <f t="shared" si="150"/>
        <v>310837.05492631992</v>
      </c>
      <c r="AG964" s="18">
        <f t="shared" si="150"/>
        <v>3612880.7615162954</v>
      </c>
    </row>
    <row r="965" spans="6:33" x14ac:dyDescent="0.35">
      <c r="F965" s="15">
        <f t="shared" si="142"/>
        <v>15.622909589041097</v>
      </c>
      <c r="G965" s="15">
        <v>5702.3620000000001</v>
      </c>
      <c r="H965" s="15">
        <v>0.98109999999999997</v>
      </c>
      <c r="I965" s="15">
        <v>3.8179433351273584</v>
      </c>
      <c r="J965" s="15">
        <f t="shared" ref="J965:J1028" si="151">AF965/OIP</f>
        <v>0.35984845709064806</v>
      </c>
      <c r="K965" s="15">
        <v>72.427000000000007</v>
      </c>
      <c r="L965" s="15">
        <v>71.59</v>
      </c>
      <c r="M965" s="15">
        <v>72.063999999999993</v>
      </c>
      <c r="N965" s="15">
        <v>68.483000000000004</v>
      </c>
      <c r="O965" s="15">
        <v>68.683999999999997</v>
      </c>
      <c r="P965" s="15">
        <v>70.281000000000006</v>
      </c>
      <c r="Q965" s="15">
        <v>68.825000000000003</v>
      </c>
      <c r="R965" s="15">
        <v>69.587000000000003</v>
      </c>
      <c r="S965" s="15">
        <f t="shared" si="143"/>
        <v>4.5870000000000033</v>
      </c>
      <c r="T965" s="15">
        <v>79.5</v>
      </c>
      <c r="U965" s="15">
        <v>79.5</v>
      </c>
      <c r="V965" s="15">
        <v>79.5</v>
      </c>
      <c r="W965" s="15">
        <v>79.5</v>
      </c>
      <c r="X965" s="15">
        <v>79.5</v>
      </c>
      <c r="Y965" s="15">
        <v>79.5</v>
      </c>
      <c r="Z965" s="15">
        <v>79.5</v>
      </c>
      <c r="AA965" s="15">
        <v>79.5</v>
      </c>
      <c r="AB965" s="15">
        <v>12.002000000000001</v>
      </c>
      <c r="AC965" s="18">
        <f t="shared" si="144"/>
        <v>1.3891203703703705E-4</v>
      </c>
      <c r="AD965" s="18">
        <f t="shared" si="145"/>
        <v>72.012000000000015</v>
      </c>
      <c r="AE965" s="18">
        <f t="shared" si="147"/>
        <v>3816</v>
      </c>
      <c r="AF965" s="18">
        <f t="shared" si="150"/>
        <v>310909.06692631991</v>
      </c>
      <c r="AG965" s="18">
        <f t="shared" si="150"/>
        <v>3616696.7615162954</v>
      </c>
    </row>
    <row r="966" spans="6:33" x14ac:dyDescent="0.35">
      <c r="F966" s="15">
        <f t="shared" ref="F966:F1029" si="152">G966/365</f>
        <v>15.639347945205479</v>
      </c>
      <c r="G966" s="15">
        <v>5708.3620000000001</v>
      </c>
      <c r="H966" s="15">
        <v>0.98109999999999997</v>
      </c>
      <c r="I966" s="15">
        <v>3.821960558167699</v>
      </c>
      <c r="J966" s="15">
        <f t="shared" si="151"/>
        <v>0.35993172097953691</v>
      </c>
      <c r="K966" s="15">
        <v>72.423000000000002</v>
      </c>
      <c r="L966" s="15">
        <v>71.587000000000003</v>
      </c>
      <c r="M966" s="15">
        <v>72.06</v>
      </c>
      <c r="N966" s="15">
        <v>68.48</v>
      </c>
      <c r="O966" s="15">
        <v>68.682000000000002</v>
      </c>
      <c r="P966" s="15">
        <v>70.278000000000006</v>
      </c>
      <c r="Q966" s="15">
        <v>68.822999999999993</v>
      </c>
      <c r="R966" s="15">
        <v>69.584999999999994</v>
      </c>
      <c r="S966" s="15">
        <f t="shared" ref="S966:S1029" si="153">R966-65</f>
        <v>4.5849999999999937</v>
      </c>
      <c r="T966" s="15">
        <v>79.5</v>
      </c>
      <c r="U966" s="15">
        <v>79.5</v>
      </c>
      <c r="V966" s="15">
        <v>79.5</v>
      </c>
      <c r="W966" s="15">
        <v>79.5</v>
      </c>
      <c r="X966" s="15">
        <v>79.5</v>
      </c>
      <c r="Y966" s="15">
        <v>79.5</v>
      </c>
      <c r="Z966" s="15">
        <v>79.5</v>
      </c>
      <c r="AA966" s="15">
        <v>79.5</v>
      </c>
      <c r="AB966" s="15">
        <v>11.99</v>
      </c>
      <c r="AC966" s="18">
        <f t="shared" si="144"/>
        <v>1.3877314814814815E-4</v>
      </c>
      <c r="AD966" s="18">
        <f t="shared" si="145"/>
        <v>71.94</v>
      </c>
      <c r="AE966" s="18">
        <f t="shared" si="147"/>
        <v>3816</v>
      </c>
      <c r="AF966" s="18">
        <f t="shared" si="150"/>
        <v>310981.00692631991</v>
      </c>
      <c r="AG966" s="18">
        <f t="shared" si="150"/>
        <v>3620512.7615162954</v>
      </c>
    </row>
    <row r="967" spans="6:33" x14ac:dyDescent="0.35">
      <c r="F967" s="15">
        <f t="shared" si="152"/>
        <v>15.655786301369863</v>
      </c>
      <c r="G967" s="15">
        <v>5714.3620000000001</v>
      </c>
      <c r="H967" s="15">
        <v>0.98119999999999996</v>
      </c>
      <c r="I967" s="15">
        <v>3.82597778120804</v>
      </c>
      <c r="J967" s="15">
        <f t="shared" si="151"/>
        <v>0.36001490153509252</v>
      </c>
      <c r="K967" s="15">
        <v>72.42</v>
      </c>
      <c r="L967" s="15">
        <v>71.584000000000003</v>
      </c>
      <c r="M967" s="15">
        <v>72.057000000000002</v>
      </c>
      <c r="N967" s="15">
        <v>68.477999999999994</v>
      </c>
      <c r="O967" s="15">
        <v>68.680000000000007</v>
      </c>
      <c r="P967" s="15">
        <v>70.275000000000006</v>
      </c>
      <c r="Q967" s="15">
        <v>68.820999999999998</v>
      </c>
      <c r="R967" s="15">
        <v>69.582999999999998</v>
      </c>
      <c r="S967" s="15">
        <f t="shared" si="153"/>
        <v>4.5829999999999984</v>
      </c>
      <c r="T967" s="15">
        <v>79.5</v>
      </c>
      <c r="U967" s="15">
        <v>79.5</v>
      </c>
      <c r="V967" s="15">
        <v>79.5</v>
      </c>
      <c r="W967" s="15">
        <v>79.5</v>
      </c>
      <c r="X967" s="15">
        <v>79.5</v>
      </c>
      <c r="Y967" s="15">
        <v>79.5</v>
      </c>
      <c r="Z967" s="15">
        <v>79.5</v>
      </c>
      <c r="AA967" s="15">
        <v>79.5</v>
      </c>
      <c r="AB967" s="15">
        <v>11.978</v>
      </c>
      <c r="AC967" s="18">
        <f t="shared" ref="AC967:AC1030" si="154">+AB967/86400</f>
        <v>1.3863425925925924E-4</v>
      </c>
      <c r="AD967" s="18">
        <f t="shared" ref="AD967:AD1030" si="155">AC967*(G967-G966)*86400</f>
        <v>71.867999999999995</v>
      </c>
      <c r="AE967" s="18">
        <f t="shared" si="147"/>
        <v>3816</v>
      </c>
      <c r="AF967" s="18">
        <f t="shared" si="150"/>
        <v>311052.87492631993</v>
      </c>
      <c r="AG967" s="18">
        <f t="shared" si="150"/>
        <v>3624328.7615162954</v>
      </c>
    </row>
    <row r="968" spans="6:33" x14ac:dyDescent="0.35">
      <c r="F968" s="15">
        <f t="shared" si="152"/>
        <v>15.672224657534247</v>
      </c>
      <c r="G968" s="15">
        <v>5720.3620000000001</v>
      </c>
      <c r="H968" s="15">
        <v>0.98119999999999996</v>
      </c>
      <c r="I968" s="15">
        <v>3.829995004248381</v>
      </c>
      <c r="J968" s="15">
        <f t="shared" si="151"/>
        <v>0.36009799875731469</v>
      </c>
      <c r="K968" s="15">
        <v>72.415000000000006</v>
      </c>
      <c r="L968" s="15">
        <v>71.58</v>
      </c>
      <c r="M968" s="15">
        <v>72.052999999999997</v>
      </c>
      <c r="N968" s="15">
        <v>68.475999999999999</v>
      </c>
      <c r="O968" s="15">
        <v>68.677999999999997</v>
      </c>
      <c r="P968" s="15">
        <v>70.272000000000006</v>
      </c>
      <c r="Q968" s="15">
        <v>68.819000000000003</v>
      </c>
      <c r="R968" s="15">
        <v>69.58</v>
      </c>
      <c r="S968" s="15">
        <f t="shared" si="153"/>
        <v>4.5799999999999983</v>
      </c>
      <c r="T968" s="15">
        <v>79.5</v>
      </c>
      <c r="U968" s="15">
        <v>79.5</v>
      </c>
      <c r="V968" s="15">
        <v>79.5</v>
      </c>
      <c r="W968" s="15">
        <v>79.5</v>
      </c>
      <c r="X968" s="15">
        <v>79.5</v>
      </c>
      <c r="Y968" s="15">
        <v>79.5</v>
      </c>
      <c r="Z968" s="15">
        <v>79.5</v>
      </c>
      <c r="AA968" s="15">
        <v>79.5</v>
      </c>
      <c r="AB968" s="15">
        <v>11.965999999999999</v>
      </c>
      <c r="AC968" s="18">
        <f t="shared" si="154"/>
        <v>1.3849537037037037E-4</v>
      </c>
      <c r="AD968" s="18">
        <f t="shared" si="155"/>
        <v>71.795999999999992</v>
      </c>
      <c r="AE968" s="18">
        <f t="shared" si="147"/>
        <v>3816</v>
      </c>
      <c r="AF968" s="18">
        <f t="shared" ref="AF968:AG983" si="156">+AF967+AD968</f>
        <v>311124.6709263199</v>
      </c>
      <c r="AG968" s="18">
        <f t="shared" si="156"/>
        <v>3628144.7615162954</v>
      </c>
    </row>
    <row r="969" spans="6:33" x14ac:dyDescent="0.35">
      <c r="F969" s="15">
        <f t="shared" si="152"/>
        <v>15.68866301369863</v>
      </c>
      <c r="G969" s="15">
        <v>5726.3620000000001</v>
      </c>
      <c r="H969" s="15">
        <v>0.98119999999999996</v>
      </c>
      <c r="I969" s="15">
        <v>3.8340122272887216</v>
      </c>
      <c r="J969" s="15">
        <f t="shared" si="151"/>
        <v>0.36018100570175915</v>
      </c>
      <c r="K969" s="15">
        <v>72.411000000000001</v>
      </c>
      <c r="L969" s="15">
        <v>71.576999999999998</v>
      </c>
      <c r="M969" s="15">
        <v>72.049000000000007</v>
      </c>
      <c r="N969" s="15">
        <v>68.474000000000004</v>
      </c>
      <c r="O969" s="15">
        <v>68.676000000000002</v>
      </c>
      <c r="P969" s="15">
        <v>70.269000000000005</v>
      </c>
      <c r="Q969" s="15">
        <v>68.816999999999993</v>
      </c>
      <c r="R969" s="15">
        <v>69.578000000000003</v>
      </c>
      <c r="S969" s="15">
        <f t="shared" si="153"/>
        <v>4.578000000000003</v>
      </c>
      <c r="T969" s="15">
        <v>79.5</v>
      </c>
      <c r="U969" s="15">
        <v>79.5</v>
      </c>
      <c r="V969" s="15">
        <v>79.5</v>
      </c>
      <c r="W969" s="15">
        <v>79.5</v>
      </c>
      <c r="X969" s="15">
        <v>79.5</v>
      </c>
      <c r="Y969" s="15">
        <v>79.5</v>
      </c>
      <c r="Z969" s="15">
        <v>79.5</v>
      </c>
      <c r="AA969" s="15">
        <v>79.5</v>
      </c>
      <c r="AB969" s="15">
        <v>11.952999999999999</v>
      </c>
      <c r="AC969" s="18">
        <f t="shared" si="154"/>
        <v>1.3834490740740739E-4</v>
      </c>
      <c r="AD969" s="18">
        <f t="shared" si="155"/>
        <v>71.717999999999989</v>
      </c>
      <c r="AE969" s="18">
        <f t="shared" si="147"/>
        <v>3816</v>
      </c>
      <c r="AF969" s="18">
        <f t="shared" si="156"/>
        <v>311196.38892631989</v>
      </c>
      <c r="AG969" s="18">
        <f t="shared" si="156"/>
        <v>3631960.7615162954</v>
      </c>
    </row>
    <row r="970" spans="6:33" x14ac:dyDescent="0.35">
      <c r="F970" s="15">
        <f t="shared" si="152"/>
        <v>15.705101369863014</v>
      </c>
      <c r="G970" s="15">
        <v>5732.3620000000001</v>
      </c>
      <c r="H970" s="15">
        <v>0.98119999999999996</v>
      </c>
      <c r="I970" s="15">
        <v>3.8380294503290626</v>
      </c>
      <c r="J970" s="15">
        <f t="shared" si="151"/>
        <v>0.36026392931287027</v>
      </c>
      <c r="K970" s="15">
        <v>72.406999999999996</v>
      </c>
      <c r="L970" s="15">
        <v>71.573999999999998</v>
      </c>
      <c r="M970" s="15">
        <v>72.045000000000002</v>
      </c>
      <c r="N970" s="15">
        <v>68.471999999999994</v>
      </c>
      <c r="O970" s="15">
        <v>68.674000000000007</v>
      </c>
      <c r="P970" s="15">
        <v>70.266000000000005</v>
      </c>
      <c r="Q970" s="15">
        <v>68.816000000000003</v>
      </c>
      <c r="R970" s="15">
        <v>69.575000000000003</v>
      </c>
      <c r="S970" s="15">
        <f t="shared" si="153"/>
        <v>4.5750000000000028</v>
      </c>
      <c r="T970" s="15">
        <v>79.5</v>
      </c>
      <c r="U970" s="15">
        <v>79.5</v>
      </c>
      <c r="V970" s="15">
        <v>79.5</v>
      </c>
      <c r="W970" s="15">
        <v>79.5</v>
      </c>
      <c r="X970" s="15">
        <v>79.5</v>
      </c>
      <c r="Y970" s="15">
        <v>79.5</v>
      </c>
      <c r="Z970" s="15">
        <v>79.5</v>
      </c>
      <c r="AA970" s="15">
        <v>79.5</v>
      </c>
      <c r="AB970" s="15">
        <v>11.941000000000001</v>
      </c>
      <c r="AC970" s="18">
        <f t="shared" si="154"/>
        <v>1.3820601851851852E-4</v>
      </c>
      <c r="AD970" s="18">
        <f t="shared" si="155"/>
        <v>71.646000000000001</v>
      </c>
      <c r="AE970" s="18">
        <f t="shared" si="147"/>
        <v>3816</v>
      </c>
      <c r="AF970" s="18">
        <f t="shared" si="156"/>
        <v>311268.0349263199</v>
      </c>
      <c r="AG970" s="18">
        <f t="shared" si="156"/>
        <v>3635776.7615162954</v>
      </c>
    </row>
    <row r="971" spans="6:33" x14ac:dyDescent="0.35">
      <c r="F971" s="15">
        <f t="shared" si="152"/>
        <v>15.721539726027398</v>
      </c>
      <c r="G971" s="15">
        <v>5738.3620000000001</v>
      </c>
      <c r="H971" s="15">
        <v>0.98119999999999996</v>
      </c>
      <c r="I971" s="15">
        <v>3.8420466733694036</v>
      </c>
      <c r="J971" s="15">
        <f t="shared" si="151"/>
        <v>0.36034676959064804</v>
      </c>
      <c r="K971" s="15">
        <v>72.403000000000006</v>
      </c>
      <c r="L971" s="15">
        <v>71.570999999999998</v>
      </c>
      <c r="M971" s="15">
        <v>72.042000000000002</v>
      </c>
      <c r="N971" s="15">
        <v>68.47</v>
      </c>
      <c r="O971" s="15">
        <v>68.671999999999997</v>
      </c>
      <c r="P971" s="15">
        <v>70.263000000000005</v>
      </c>
      <c r="Q971" s="15">
        <v>68.813999999999993</v>
      </c>
      <c r="R971" s="15">
        <v>69.572999999999993</v>
      </c>
      <c r="S971" s="15">
        <f t="shared" si="153"/>
        <v>4.5729999999999933</v>
      </c>
      <c r="T971" s="15">
        <v>79.5</v>
      </c>
      <c r="U971" s="15">
        <v>79.5</v>
      </c>
      <c r="V971" s="15">
        <v>79.5</v>
      </c>
      <c r="W971" s="15">
        <v>79.5</v>
      </c>
      <c r="X971" s="15">
        <v>79.5</v>
      </c>
      <c r="Y971" s="15">
        <v>79.5</v>
      </c>
      <c r="Z971" s="15">
        <v>79.5</v>
      </c>
      <c r="AA971" s="15">
        <v>79.5</v>
      </c>
      <c r="AB971" s="15">
        <v>11.929</v>
      </c>
      <c r="AC971" s="18">
        <f t="shared" si="154"/>
        <v>1.3806712962962964E-4</v>
      </c>
      <c r="AD971" s="18">
        <f t="shared" si="155"/>
        <v>71.574000000000012</v>
      </c>
      <c r="AE971" s="18">
        <f t="shared" si="147"/>
        <v>3816</v>
      </c>
      <c r="AF971" s="18">
        <f t="shared" si="156"/>
        <v>311339.60892631992</v>
      </c>
      <c r="AG971" s="18">
        <f t="shared" si="156"/>
        <v>3639592.7615162954</v>
      </c>
    </row>
    <row r="972" spans="6:33" x14ac:dyDescent="0.35">
      <c r="F972" s="15">
        <f t="shared" si="152"/>
        <v>15.737978082191781</v>
      </c>
      <c r="G972" s="15">
        <v>5744.3620000000001</v>
      </c>
      <c r="H972" s="15">
        <v>0.98129999999999995</v>
      </c>
      <c r="I972" s="15">
        <v>3.8460638964097442</v>
      </c>
      <c r="J972" s="15">
        <f t="shared" si="151"/>
        <v>0.36042952653509247</v>
      </c>
      <c r="K972" s="15">
        <v>72.399000000000001</v>
      </c>
      <c r="L972" s="15">
        <v>71.566999999999993</v>
      </c>
      <c r="M972" s="15">
        <v>72.037999999999997</v>
      </c>
      <c r="N972" s="15">
        <v>68.468000000000004</v>
      </c>
      <c r="O972" s="15">
        <v>68.67</v>
      </c>
      <c r="P972" s="15">
        <v>70.260000000000005</v>
      </c>
      <c r="Q972" s="15">
        <v>68.811999999999998</v>
      </c>
      <c r="R972" s="15">
        <v>69.570999999999998</v>
      </c>
      <c r="S972" s="15">
        <f t="shared" si="153"/>
        <v>4.570999999999998</v>
      </c>
      <c r="T972" s="15">
        <v>79.5</v>
      </c>
      <c r="U972" s="15">
        <v>79.5</v>
      </c>
      <c r="V972" s="15">
        <v>79.5</v>
      </c>
      <c r="W972" s="15">
        <v>79.5</v>
      </c>
      <c r="X972" s="15">
        <v>79.5</v>
      </c>
      <c r="Y972" s="15">
        <v>79.5</v>
      </c>
      <c r="Z972" s="15">
        <v>79.5</v>
      </c>
      <c r="AA972" s="15">
        <v>79.5</v>
      </c>
      <c r="AB972" s="15">
        <v>11.917</v>
      </c>
      <c r="AC972" s="18">
        <f t="shared" si="154"/>
        <v>1.3792824074074074E-4</v>
      </c>
      <c r="AD972" s="18">
        <f t="shared" si="155"/>
        <v>71.501999999999995</v>
      </c>
      <c r="AE972" s="18">
        <f t="shared" si="147"/>
        <v>3816</v>
      </c>
      <c r="AF972" s="18">
        <f t="shared" si="156"/>
        <v>311411.1109263199</v>
      </c>
      <c r="AG972" s="18">
        <f t="shared" si="156"/>
        <v>3643408.7615162954</v>
      </c>
    </row>
    <row r="973" spans="6:33" x14ac:dyDescent="0.35">
      <c r="F973" s="15">
        <f t="shared" si="152"/>
        <v>15.754416438356165</v>
      </c>
      <c r="G973" s="15">
        <v>5750.3620000000001</v>
      </c>
      <c r="H973" s="15">
        <v>0.98129999999999995</v>
      </c>
      <c r="I973" s="15">
        <v>3.8500811194500852</v>
      </c>
      <c r="J973" s="15">
        <f t="shared" si="151"/>
        <v>0.36051220014620361</v>
      </c>
      <c r="K973" s="15">
        <v>72.394999999999996</v>
      </c>
      <c r="L973" s="15">
        <v>71.563999999999993</v>
      </c>
      <c r="M973" s="15">
        <v>72.034000000000006</v>
      </c>
      <c r="N973" s="15">
        <v>68.465999999999994</v>
      </c>
      <c r="O973" s="15">
        <v>68.668000000000006</v>
      </c>
      <c r="P973" s="15">
        <v>70.257000000000005</v>
      </c>
      <c r="Q973" s="15">
        <v>68.81</v>
      </c>
      <c r="R973" s="15">
        <v>69.567999999999998</v>
      </c>
      <c r="S973" s="15">
        <f t="shared" si="153"/>
        <v>4.5679999999999978</v>
      </c>
      <c r="T973" s="15">
        <v>79.5</v>
      </c>
      <c r="U973" s="15">
        <v>79.5</v>
      </c>
      <c r="V973" s="15">
        <v>79.5</v>
      </c>
      <c r="W973" s="15">
        <v>79.5</v>
      </c>
      <c r="X973" s="15">
        <v>79.5</v>
      </c>
      <c r="Y973" s="15">
        <v>79.5</v>
      </c>
      <c r="Z973" s="15">
        <v>79.5</v>
      </c>
      <c r="AA973" s="15">
        <v>79.5</v>
      </c>
      <c r="AB973" s="15">
        <v>11.904999999999999</v>
      </c>
      <c r="AC973" s="18">
        <f t="shared" si="154"/>
        <v>1.3778935185185183E-4</v>
      </c>
      <c r="AD973" s="18">
        <f t="shared" si="155"/>
        <v>71.429999999999993</v>
      </c>
      <c r="AE973" s="18">
        <f t="shared" si="147"/>
        <v>3816</v>
      </c>
      <c r="AF973" s="18">
        <f t="shared" si="156"/>
        <v>311482.5409263199</v>
      </c>
      <c r="AG973" s="18">
        <f t="shared" si="156"/>
        <v>3647224.7615162954</v>
      </c>
    </row>
    <row r="974" spans="6:33" x14ac:dyDescent="0.35">
      <c r="F974" s="15">
        <f t="shared" si="152"/>
        <v>15.770854794520549</v>
      </c>
      <c r="G974" s="15">
        <v>5756.3620000000001</v>
      </c>
      <c r="H974" s="15">
        <v>0.98129999999999995</v>
      </c>
      <c r="I974" s="15">
        <v>3.8540983424904263</v>
      </c>
      <c r="J974" s="15">
        <f t="shared" si="151"/>
        <v>0.36059479042398135</v>
      </c>
      <c r="K974" s="15">
        <v>72.391000000000005</v>
      </c>
      <c r="L974" s="15">
        <v>71.561000000000007</v>
      </c>
      <c r="M974" s="15">
        <v>72.03</v>
      </c>
      <c r="N974" s="15">
        <v>68.463999999999999</v>
      </c>
      <c r="O974" s="15">
        <v>68.665999999999997</v>
      </c>
      <c r="P974" s="15">
        <v>70.254999999999995</v>
      </c>
      <c r="Q974" s="15">
        <v>68.808000000000007</v>
      </c>
      <c r="R974" s="15">
        <v>69.566000000000003</v>
      </c>
      <c r="S974" s="15">
        <f t="shared" si="153"/>
        <v>4.5660000000000025</v>
      </c>
      <c r="T974" s="15">
        <v>79.5</v>
      </c>
      <c r="U974" s="15">
        <v>79.5</v>
      </c>
      <c r="V974" s="15">
        <v>79.5</v>
      </c>
      <c r="W974" s="15">
        <v>79.5</v>
      </c>
      <c r="X974" s="15">
        <v>79.5</v>
      </c>
      <c r="Y974" s="15">
        <v>79.5</v>
      </c>
      <c r="Z974" s="15">
        <v>79.5</v>
      </c>
      <c r="AA974" s="15">
        <v>79.5</v>
      </c>
      <c r="AB974" s="15">
        <v>11.893000000000001</v>
      </c>
      <c r="AC974" s="18">
        <f t="shared" si="154"/>
        <v>1.3765046296296298E-4</v>
      </c>
      <c r="AD974" s="18">
        <f t="shared" si="155"/>
        <v>71.358000000000004</v>
      </c>
      <c r="AE974" s="18">
        <f t="shared" si="147"/>
        <v>3816</v>
      </c>
      <c r="AF974" s="18">
        <f t="shared" si="156"/>
        <v>311553.8989263199</v>
      </c>
      <c r="AG974" s="18">
        <f t="shared" si="156"/>
        <v>3651040.7615162954</v>
      </c>
    </row>
    <row r="975" spans="6:33" x14ac:dyDescent="0.35">
      <c r="F975" s="15">
        <f t="shared" si="152"/>
        <v>15.787293150684931</v>
      </c>
      <c r="G975" s="15">
        <v>5762.3620000000001</v>
      </c>
      <c r="H975" s="15">
        <v>0.98129999999999995</v>
      </c>
      <c r="I975" s="15">
        <v>3.8581155655307668</v>
      </c>
      <c r="J975" s="15">
        <f t="shared" si="151"/>
        <v>0.36067729736842585</v>
      </c>
      <c r="K975" s="15">
        <v>72.387</v>
      </c>
      <c r="L975" s="15">
        <v>71.558000000000007</v>
      </c>
      <c r="M975" s="15">
        <v>72.025999999999996</v>
      </c>
      <c r="N975" s="15">
        <v>68.460999999999999</v>
      </c>
      <c r="O975" s="15">
        <v>68.664000000000001</v>
      </c>
      <c r="P975" s="15">
        <v>70.251999999999995</v>
      </c>
      <c r="Q975" s="15">
        <v>68.805999999999997</v>
      </c>
      <c r="R975" s="15">
        <v>69.563999999999993</v>
      </c>
      <c r="S975" s="15">
        <f t="shared" si="153"/>
        <v>4.563999999999993</v>
      </c>
      <c r="T975" s="15">
        <v>79.5</v>
      </c>
      <c r="U975" s="15">
        <v>79.5</v>
      </c>
      <c r="V975" s="15">
        <v>79.5</v>
      </c>
      <c r="W975" s="15">
        <v>79.5</v>
      </c>
      <c r="X975" s="15">
        <v>79.5</v>
      </c>
      <c r="Y975" s="15">
        <v>79.5</v>
      </c>
      <c r="Z975" s="15">
        <v>79.5</v>
      </c>
      <c r="AA975" s="15">
        <v>79.5</v>
      </c>
      <c r="AB975" s="15">
        <v>11.881</v>
      </c>
      <c r="AC975" s="18">
        <f t="shared" si="154"/>
        <v>1.3751157407407408E-4</v>
      </c>
      <c r="AD975" s="18">
        <f t="shared" si="155"/>
        <v>71.286000000000001</v>
      </c>
      <c r="AE975" s="18">
        <f t="shared" si="147"/>
        <v>3816</v>
      </c>
      <c r="AF975" s="18">
        <f t="shared" si="156"/>
        <v>311625.18492631993</v>
      </c>
      <c r="AG975" s="18">
        <f t="shared" si="156"/>
        <v>3654856.7615162954</v>
      </c>
    </row>
    <row r="976" spans="6:33" x14ac:dyDescent="0.35">
      <c r="F976" s="15">
        <f t="shared" si="152"/>
        <v>15.803731506849315</v>
      </c>
      <c r="G976" s="15">
        <v>5768.3620000000001</v>
      </c>
      <c r="H976" s="15">
        <v>0.98129999999999995</v>
      </c>
      <c r="I976" s="15">
        <v>3.8621327885711079</v>
      </c>
      <c r="J976" s="15">
        <f t="shared" si="151"/>
        <v>0.3607597209795369</v>
      </c>
      <c r="K976" s="15">
        <v>72.382999999999996</v>
      </c>
      <c r="L976" s="15">
        <v>71.555000000000007</v>
      </c>
      <c r="M976" s="15">
        <v>72.022999999999996</v>
      </c>
      <c r="N976" s="15">
        <v>68.459000000000003</v>
      </c>
      <c r="O976" s="15">
        <v>68.662000000000006</v>
      </c>
      <c r="P976" s="15">
        <v>70.248999999999995</v>
      </c>
      <c r="Q976" s="15">
        <v>68.804000000000002</v>
      </c>
      <c r="R976" s="15">
        <v>69.561000000000007</v>
      </c>
      <c r="S976" s="15">
        <f t="shared" si="153"/>
        <v>4.561000000000007</v>
      </c>
      <c r="T976" s="15">
        <v>79.5</v>
      </c>
      <c r="U976" s="15">
        <v>79.5</v>
      </c>
      <c r="V976" s="15">
        <v>79.5</v>
      </c>
      <c r="W976" s="15">
        <v>79.5</v>
      </c>
      <c r="X976" s="15">
        <v>79.5</v>
      </c>
      <c r="Y976" s="15">
        <v>79.5</v>
      </c>
      <c r="Z976" s="15">
        <v>79.5</v>
      </c>
      <c r="AA976" s="15">
        <v>79.5</v>
      </c>
      <c r="AB976" s="15">
        <v>11.869</v>
      </c>
      <c r="AC976" s="18">
        <f t="shared" si="154"/>
        <v>1.3737268518518517E-4</v>
      </c>
      <c r="AD976" s="18">
        <f t="shared" si="155"/>
        <v>71.213999999999999</v>
      </c>
      <c r="AE976" s="18">
        <f t="shared" si="147"/>
        <v>3816</v>
      </c>
      <c r="AF976" s="18">
        <f t="shared" si="156"/>
        <v>311696.3989263199</v>
      </c>
      <c r="AG976" s="18">
        <f t="shared" si="156"/>
        <v>3658672.7615162954</v>
      </c>
    </row>
    <row r="977" spans="6:33" x14ac:dyDescent="0.35">
      <c r="F977" s="15">
        <f t="shared" si="152"/>
        <v>15.8201698630137</v>
      </c>
      <c r="G977" s="15">
        <v>5774.3620000000001</v>
      </c>
      <c r="H977" s="15">
        <v>0.98140000000000005</v>
      </c>
      <c r="I977" s="15">
        <v>3.8661500116114489</v>
      </c>
      <c r="J977" s="15">
        <f t="shared" si="151"/>
        <v>0.36084206125731472</v>
      </c>
      <c r="K977" s="15">
        <v>72.379000000000005</v>
      </c>
      <c r="L977" s="15">
        <v>71.552000000000007</v>
      </c>
      <c r="M977" s="15">
        <v>72.019000000000005</v>
      </c>
      <c r="N977" s="15">
        <v>68.456999999999994</v>
      </c>
      <c r="O977" s="15">
        <v>68.66</v>
      </c>
      <c r="P977" s="15">
        <v>70.245999999999995</v>
      </c>
      <c r="Q977" s="15">
        <v>68.802999999999997</v>
      </c>
      <c r="R977" s="15">
        <v>69.558999999999997</v>
      </c>
      <c r="S977" s="15">
        <f t="shared" si="153"/>
        <v>4.5589999999999975</v>
      </c>
      <c r="T977" s="15">
        <v>79.5</v>
      </c>
      <c r="U977" s="15">
        <v>79.5</v>
      </c>
      <c r="V977" s="15">
        <v>79.5</v>
      </c>
      <c r="W977" s="15">
        <v>79.5</v>
      </c>
      <c r="X977" s="15">
        <v>79.5</v>
      </c>
      <c r="Y977" s="15">
        <v>79.5</v>
      </c>
      <c r="Z977" s="15">
        <v>79.5</v>
      </c>
      <c r="AA977" s="15">
        <v>79.5</v>
      </c>
      <c r="AB977" s="15">
        <v>11.856999999999999</v>
      </c>
      <c r="AC977" s="18">
        <f t="shared" si="154"/>
        <v>1.372337962962963E-4</v>
      </c>
      <c r="AD977" s="18">
        <f t="shared" si="155"/>
        <v>71.141999999999996</v>
      </c>
      <c r="AE977" s="18">
        <f t="shared" si="147"/>
        <v>3816</v>
      </c>
      <c r="AF977" s="18">
        <f t="shared" si="156"/>
        <v>311767.5409263199</v>
      </c>
      <c r="AG977" s="18">
        <f t="shared" si="156"/>
        <v>3662488.7615162954</v>
      </c>
    </row>
    <row r="978" spans="6:33" x14ac:dyDescent="0.35">
      <c r="F978" s="15">
        <f t="shared" si="152"/>
        <v>15.836608219178082</v>
      </c>
      <c r="G978" s="15">
        <v>5780.3620000000001</v>
      </c>
      <c r="H978" s="15">
        <v>0.98140000000000005</v>
      </c>
      <c r="I978" s="15">
        <v>3.8701672346517895</v>
      </c>
      <c r="J978" s="15">
        <f t="shared" si="151"/>
        <v>0.3609243251462036</v>
      </c>
      <c r="K978" s="15">
        <v>72.375</v>
      </c>
      <c r="L978" s="15">
        <v>71.548000000000002</v>
      </c>
      <c r="M978" s="15">
        <v>72.015000000000001</v>
      </c>
      <c r="N978" s="15">
        <v>68.454999999999998</v>
      </c>
      <c r="O978" s="15">
        <v>68.658000000000001</v>
      </c>
      <c r="P978" s="15">
        <v>70.242999999999995</v>
      </c>
      <c r="Q978" s="15">
        <v>68.801000000000002</v>
      </c>
      <c r="R978" s="15">
        <v>69.557000000000002</v>
      </c>
      <c r="S978" s="15">
        <f t="shared" si="153"/>
        <v>4.5570000000000022</v>
      </c>
      <c r="T978" s="15">
        <v>79.5</v>
      </c>
      <c r="U978" s="15">
        <v>79.5</v>
      </c>
      <c r="V978" s="15">
        <v>79.5</v>
      </c>
      <c r="W978" s="15">
        <v>79.5</v>
      </c>
      <c r="X978" s="15">
        <v>79.5</v>
      </c>
      <c r="Y978" s="15">
        <v>79.5</v>
      </c>
      <c r="Z978" s="15">
        <v>79.5</v>
      </c>
      <c r="AA978" s="15">
        <v>79.5</v>
      </c>
      <c r="AB978" s="15">
        <v>11.846</v>
      </c>
      <c r="AC978" s="18">
        <f t="shared" si="154"/>
        <v>1.3710648148148149E-4</v>
      </c>
      <c r="AD978" s="18">
        <f t="shared" si="155"/>
        <v>71.076000000000008</v>
      </c>
      <c r="AE978" s="18">
        <f t="shared" ref="AE978:AE1041" si="157">SUM(T978:AA978)*(G978-G977)</f>
        <v>3816</v>
      </c>
      <c r="AF978" s="18">
        <f t="shared" si="156"/>
        <v>311838.6169263199</v>
      </c>
      <c r="AG978" s="18">
        <f t="shared" si="156"/>
        <v>3666304.7615162954</v>
      </c>
    </row>
    <row r="979" spans="6:33" x14ac:dyDescent="0.35">
      <c r="F979" s="15">
        <f t="shared" si="152"/>
        <v>15.853046575342466</v>
      </c>
      <c r="G979" s="15">
        <v>5786.3620000000001</v>
      </c>
      <c r="H979" s="15">
        <v>0.98140000000000005</v>
      </c>
      <c r="I979" s="15">
        <v>3.8741844576921305</v>
      </c>
      <c r="J979" s="15">
        <f t="shared" si="151"/>
        <v>0.36100650570175918</v>
      </c>
      <c r="K979" s="15">
        <v>72.370999999999995</v>
      </c>
      <c r="L979" s="15">
        <v>71.545000000000002</v>
      </c>
      <c r="M979" s="15">
        <v>72.012</v>
      </c>
      <c r="N979" s="15">
        <v>68.453000000000003</v>
      </c>
      <c r="O979" s="15">
        <v>68.656000000000006</v>
      </c>
      <c r="P979" s="15">
        <v>70.239999999999995</v>
      </c>
      <c r="Q979" s="15">
        <v>68.799000000000007</v>
      </c>
      <c r="R979" s="15">
        <v>69.554000000000002</v>
      </c>
      <c r="S979" s="15">
        <f t="shared" si="153"/>
        <v>4.554000000000002</v>
      </c>
      <c r="T979" s="15">
        <v>79.5</v>
      </c>
      <c r="U979" s="15">
        <v>79.5</v>
      </c>
      <c r="V979" s="15">
        <v>79.5</v>
      </c>
      <c r="W979" s="15">
        <v>79.5</v>
      </c>
      <c r="X979" s="15">
        <v>79.5</v>
      </c>
      <c r="Y979" s="15">
        <v>79.5</v>
      </c>
      <c r="Z979" s="15">
        <v>79.5</v>
      </c>
      <c r="AA979" s="15">
        <v>79.5</v>
      </c>
      <c r="AB979" s="15">
        <v>11.834</v>
      </c>
      <c r="AC979" s="18">
        <f t="shared" si="154"/>
        <v>1.3696759259259258E-4</v>
      </c>
      <c r="AD979" s="18">
        <f t="shared" si="155"/>
        <v>71.003999999999991</v>
      </c>
      <c r="AE979" s="18">
        <f t="shared" si="157"/>
        <v>3816</v>
      </c>
      <c r="AF979" s="18">
        <f t="shared" si="156"/>
        <v>311909.62092631991</v>
      </c>
      <c r="AG979" s="18">
        <f t="shared" si="156"/>
        <v>3670120.7615162954</v>
      </c>
    </row>
    <row r="980" spans="6:33" x14ac:dyDescent="0.35">
      <c r="F980" s="15">
        <f t="shared" si="152"/>
        <v>15.86948493150685</v>
      </c>
      <c r="G980" s="15">
        <v>5792.3620000000001</v>
      </c>
      <c r="H980" s="15">
        <v>0.98140000000000005</v>
      </c>
      <c r="I980" s="15">
        <v>3.8782016807324715</v>
      </c>
      <c r="J980" s="15">
        <f t="shared" si="151"/>
        <v>0.36108860292398137</v>
      </c>
      <c r="K980" s="15">
        <v>72.367000000000004</v>
      </c>
      <c r="L980" s="15">
        <v>71.542000000000002</v>
      </c>
      <c r="M980" s="15">
        <v>72.007999999999996</v>
      </c>
      <c r="N980" s="15">
        <v>68.450999999999993</v>
      </c>
      <c r="O980" s="15">
        <v>68.653999999999996</v>
      </c>
      <c r="P980" s="15">
        <v>70.238</v>
      </c>
      <c r="Q980" s="15">
        <v>68.796999999999997</v>
      </c>
      <c r="R980" s="15">
        <v>69.552000000000007</v>
      </c>
      <c r="S980" s="15">
        <f t="shared" si="153"/>
        <v>4.5520000000000067</v>
      </c>
      <c r="T980" s="15">
        <v>79.5</v>
      </c>
      <c r="U980" s="15">
        <v>79.5</v>
      </c>
      <c r="V980" s="15">
        <v>79.5</v>
      </c>
      <c r="W980" s="15">
        <v>79.5</v>
      </c>
      <c r="X980" s="15">
        <v>79.5</v>
      </c>
      <c r="Y980" s="15">
        <v>79.5</v>
      </c>
      <c r="Z980" s="15">
        <v>79.5</v>
      </c>
      <c r="AA980" s="15">
        <v>79.5</v>
      </c>
      <c r="AB980" s="15">
        <v>11.821999999999999</v>
      </c>
      <c r="AC980" s="18">
        <f t="shared" si="154"/>
        <v>1.3682870370370371E-4</v>
      </c>
      <c r="AD980" s="18">
        <f t="shared" si="155"/>
        <v>70.932000000000002</v>
      </c>
      <c r="AE980" s="18">
        <f t="shared" si="157"/>
        <v>3816</v>
      </c>
      <c r="AF980" s="18">
        <f t="shared" si="156"/>
        <v>311980.55292631988</v>
      </c>
      <c r="AG980" s="18">
        <f t="shared" si="156"/>
        <v>3673936.7615162954</v>
      </c>
    </row>
    <row r="981" spans="6:33" x14ac:dyDescent="0.35">
      <c r="F981" s="15">
        <f t="shared" si="152"/>
        <v>15.885923287671233</v>
      </c>
      <c r="G981" s="15">
        <v>5798.3620000000001</v>
      </c>
      <c r="H981" s="15">
        <v>0.98140000000000005</v>
      </c>
      <c r="I981" s="15">
        <v>3.8822189037728121</v>
      </c>
      <c r="J981" s="15">
        <f t="shared" si="151"/>
        <v>0.36117061681287022</v>
      </c>
      <c r="K981" s="15">
        <v>72.363</v>
      </c>
      <c r="L981" s="15">
        <v>71.539000000000001</v>
      </c>
      <c r="M981" s="15">
        <v>72.004000000000005</v>
      </c>
      <c r="N981" s="15">
        <v>68.448999999999998</v>
      </c>
      <c r="O981" s="15">
        <v>68.652000000000001</v>
      </c>
      <c r="P981" s="15">
        <v>70.234999999999999</v>
      </c>
      <c r="Q981" s="15">
        <v>68.795000000000002</v>
      </c>
      <c r="R981" s="15">
        <v>69.55</v>
      </c>
      <c r="S981" s="15">
        <f t="shared" si="153"/>
        <v>4.5499999999999972</v>
      </c>
      <c r="T981" s="15">
        <v>79.5</v>
      </c>
      <c r="U981" s="15">
        <v>79.5</v>
      </c>
      <c r="V981" s="15">
        <v>79.5</v>
      </c>
      <c r="W981" s="15">
        <v>79.5</v>
      </c>
      <c r="X981" s="15">
        <v>79.5</v>
      </c>
      <c r="Y981" s="15">
        <v>79.5</v>
      </c>
      <c r="Z981" s="15">
        <v>79.5</v>
      </c>
      <c r="AA981" s="15">
        <v>79.5</v>
      </c>
      <c r="AB981" s="15">
        <v>11.81</v>
      </c>
      <c r="AC981" s="18">
        <f t="shared" si="154"/>
        <v>1.3668981481481483E-4</v>
      </c>
      <c r="AD981" s="18">
        <f t="shared" si="155"/>
        <v>70.86</v>
      </c>
      <c r="AE981" s="18">
        <f t="shared" si="157"/>
        <v>3816</v>
      </c>
      <c r="AF981" s="18">
        <f t="shared" si="156"/>
        <v>312051.41292631987</v>
      </c>
      <c r="AG981" s="18">
        <f t="shared" si="156"/>
        <v>3677752.7615162954</v>
      </c>
    </row>
    <row r="982" spans="6:33" x14ac:dyDescent="0.35">
      <c r="F982" s="15">
        <f t="shared" si="152"/>
        <v>15.902361643835617</v>
      </c>
      <c r="G982" s="15">
        <v>5804.3620000000001</v>
      </c>
      <c r="H982" s="15">
        <v>0.98140000000000005</v>
      </c>
      <c r="I982" s="15">
        <v>3.8862361268131527</v>
      </c>
      <c r="J982" s="15">
        <f t="shared" si="151"/>
        <v>0.36125254736842577</v>
      </c>
      <c r="K982" s="15">
        <v>72.358999999999995</v>
      </c>
      <c r="L982" s="15">
        <v>71.536000000000001</v>
      </c>
      <c r="M982" s="15">
        <v>72</v>
      </c>
      <c r="N982" s="15">
        <v>68.447000000000003</v>
      </c>
      <c r="O982" s="15">
        <v>68.650000000000006</v>
      </c>
      <c r="P982" s="15">
        <v>70.231999999999999</v>
      </c>
      <c r="Q982" s="15">
        <v>68.793000000000006</v>
      </c>
      <c r="R982" s="15">
        <v>69.548000000000002</v>
      </c>
      <c r="S982" s="15">
        <f t="shared" si="153"/>
        <v>4.5480000000000018</v>
      </c>
      <c r="T982" s="15">
        <v>79.5</v>
      </c>
      <c r="U982" s="15">
        <v>79.5</v>
      </c>
      <c r="V982" s="15">
        <v>79.5</v>
      </c>
      <c r="W982" s="15">
        <v>79.5</v>
      </c>
      <c r="X982" s="15">
        <v>79.5</v>
      </c>
      <c r="Y982" s="15">
        <v>79.5</v>
      </c>
      <c r="Z982" s="15">
        <v>79.5</v>
      </c>
      <c r="AA982" s="15">
        <v>79.5</v>
      </c>
      <c r="AB982" s="15">
        <v>11.798</v>
      </c>
      <c r="AC982" s="18">
        <f t="shared" si="154"/>
        <v>1.3655092592592592E-4</v>
      </c>
      <c r="AD982" s="18">
        <f t="shared" si="155"/>
        <v>70.787999999999997</v>
      </c>
      <c r="AE982" s="18">
        <f t="shared" si="157"/>
        <v>3816</v>
      </c>
      <c r="AF982" s="18">
        <f t="shared" si="156"/>
        <v>312122.20092631987</v>
      </c>
      <c r="AG982" s="18">
        <f t="shared" si="156"/>
        <v>3681568.7615162954</v>
      </c>
    </row>
    <row r="983" spans="6:33" x14ac:dyDescent="0.35">
      <c r="F983" s="15">
        <f t="shared" si="152"/>
        <v>15.918800000000001</v>
      </c>
      <c r="G983" s="15">
        <v>5810.3620000000001</v>
      </c>
      <c r="H983" s="15">
        <v>0.98150000000000004</v>
      </c>
      <c r="I983" s="15">
        <v>3.8902533498534937</v>
      </c>
      <c r="J983" s="15">
        <f t="shared" si="151"/>
        <v>0.36133440153509244</v>
      </c>
      <c r="K983" s="15">
        <v>72.355000000000004</v>
      </c>
      <c r="L983" s="15">
        <v>71.533000000000001</v>
      </c>
      <c r="M983" s="15">
        <v>71.997</v>
      </c>
      <c r="N983" s="15">
        <v>68.444999999999993</v>
      </c>
      <c r="O983" s="15">
        <v>68.647999999999996</v>
      </c>
      <c r="P983" s="15">
        <v>70.228999999999999</v>
      </c>
      <c r="Q983" s="15">
        <v>68.792000000000002</v>
      </c>
      <c r="R983" s="15">
        <v>69.545000000000002</v>
      </c>
      <c r="S983" s="15">
        <f t="shared" si="153"/>
        <v>4.5450000000000017</v>
      </c>
      <c r="T983" s="15">
        <v>79.5</v>
      </c>
      <c r="U983" s="15">
        <v>79.5</v>
      </c>
      <c r="V983" s="15">
        <v>79.5</v>
      </c>
      <c r="W983" s="15">
        <v>79.5</v>
      </c>
      <c r="X983" s="15">
        <v>79.5</v>
      </c>
      <c r="Y983" s="15">
        <v>79.5</v>
      </c>
      <c r="Z983" s="15">
        <v>79.5</v>
      </c>
      <c r="AA983" s="15">
        <v>79.5</v>
      </c>
      <c r="AB983" s="15">
        <v>11.787000000000001</v>
      </c>
      <c r="AC983" s="18">
        <f t="shared" si="154"/>
        <v>1.3642361111111112E-4</v>
      </c>
      <c r="AD983" s="18">
        <f t="shared" si="155"/>
        <v>70.721999999999994</v>
      </c>
      <c r="AE983" s="18">
        <f t="shared" si="157"/>
        <v>3816</v>
      </c>
      <c r="AF983" s="18">
        <f t="shared" si="156"/>
        <v>312192.92292631988</v>
      </c>
      <c r="AG983" s="18">
        <f t="shared" si="156"/>
        <v>3685384.7615162954</v>
      </c>
    </row>
    <row r="984" spans="6:33" x14ac:dyDescent="0.35">
      <c r="F984" s="15">
        <f t="shared" si="152"/>
        <v>15.935238356164383</v>
      </c>
      <c r="G984" s="15">
        <v>5816.3620000000001</v>
      </c>
      <c r="H984" s="15">
        <v>0.98150000000000004</v>
      </c>
      <c r="I984" s="15">
        <v>3.8942705728938343</v>
      </c>
      <c r="J984" s="15">
        <f t="shared" si="151"/>
        <v>0.36141617236842583</v>
      </c>
      <c r="K984" s="15">
        <v>72.350999999999999</v>
      </c>
      <c r="L984" s="15">
        <v>71.528999999999996</v>
      </c>
      <c r="M984" s="15">
        <v>71.992999999999995</v>
      </c>
      <c r="N984" s="15">
        <v>68.442999999999998</v>
      </c>
      <c r="O984" s="15">
        <v>68.646000000000001</v>
      </c>
      <c r="P984" s="15">
        <v>70.225999999999999</v>
      </c>
      <c r="Q984" s="15">
        <v>68.790000000000006</v>
      </c>
      <c r="R984" s="15">
        <v>69.543000000000006</v>
      </c>
      <c r="S984" s="15">
        <f t="shared" si="153"/>
        <v>4.5430000000000064</v>
      </c>
      <c r="T984" s="15">
        <v>79.5</v>
      </c>
      <c r="U984" s="15">
        <v>79.5</v>
      </c>
      <c r="V984" s="15">
        <v>79.5</v>
      </c>
      <c r="W984" s="15">
        <v>79.5</v>
      </c>
      <c r="X984" s="15">
        <v>79.5</v>
      </c>
      <c r="Y984" s="15">
        <v>79.5</v>
      </c>
      <c r="Z984" s="15">
        <v>79.5</v>
      </c>
      <c r="AA984" s="15">
        <v>79.5</v>
      </c>
      <c r="AB984" s="15">
        <v>11.775</v>
      </c>
      <c r="AC984" s="18">
        <f t="shared" si="154"/>
        <v>1.3628472222222224E-4</v>
      </c>
      <c r="AD984" s="18">
        <f t="shared" si="155"/>
        <v>70.650000000000006</v>
      </c>
      <c r="AE984" s="18">
        <f t="shared" si="157"/>
        <v>3816</v>
      </c>
      <c r="AF984" s="18">
        <f t="shared" ref="AF984:AG999" si="158">+AF983+AD984</f>
        <v>312263.5729263199</v>
      </c>
      <c r="AG984" s="18">
        <f t="shared" si="158"/>
        <v>3689200.7615162954</v>
      </c>
    </row>
    <row r="985" spans="6:33" x14ac:dyDescent="0.35">
      <c r="F985" s="15">
        <f t="shared" si="152"/>
        <v>15.951676712328767</v>
      </c>
      <c r="G985" s="15">
        <v>5822.3620000000001</v>
      </c>
      <c r="H985" s="15">
        <v>0.98150000000000004</v>
      </c>
      <c r="I985" s="15">
        <v>3.8982877959341753</v>
      </c>
      <c r="J985" s="15">
        <f t="shared" si="151"/>
        <v>0.36149785986842581</v>
      </c>
      <c r="K985" s="15">
        <v>72.346999999999994</v>
      </c>
      <c r="L985" s="15">
        <v>71.525999999999996</v>
      </c>
      <c r="M985" s="15">
        <v>71.989000000000004</v>
      </c>
      <c r="N985" s="15">
        <v>68.441000000000003</v>
      </c>
      <c r="O985" s="15">
        <v>68.644000000000005</v>
      </c>
      <c r="P985" s="15">
        <v>70.224000000000004</v>
      </c>
      <c r="Q985" s="15">
        <v>68.787999999999997</v>
      </c>
      <c r="R985" s="15">
        <v>69.540999999999997</v>
      </c>
      <c r="S985" s="15">
        <f t="shared" si="153"/>
        <v>4.5409999999999968</v>
      </c>
      <c r="T985" s="15">
        <v>79.5</v>
      </c>
      <c r="U985" s="15">
        <v>79.5</v>
      </c>
      <c r="V985" s="15">
        <v>79.5</v>
      </c>
      <c r="W985" s="15">
        <v>79.5</v>
      </c>
      <c r="X985" s="15">
        <v>79.5</v>
      </c>
      <c r="Y985" s="15">
        <v>79.5</v>
      </c>
      <c r="Z985" s="15">
        <v>79.5</v>
      </c>
      <c r="AA985" s="15">
        <v>79.5</v>
      </c>
      <c r="AB985" s="15">
        <v>11.763</v>
      </c>
      <c r="AC985" s="18">
        <f t="shared" si="154"/>
        <v>1.3614583333333333E-4</v>
      </c>
      <c r="AD985" s="18">
        <f t="shared" si="155"/>
        <v>70.578000000000003</v>
      </c>
      <c r="AE985" s="18">
        <f t="shared" si="157"/>
        <v>3816</v>
      </c>
      <c r="AF985" s="18">
        <f t="shared" si="158"/>
        <v>312334.15092631988</v>
      </c>
      <c r="AG985" s="18">
        <f t="shared" si="158"/>
        <v>3693016.7615162954</v>
      </c>
    </row>
    <row r="986" spans="6:33" x14ac:dyDescent="0.35">
      <c r="F986" s="15">
        <f t="shared" si="152"/>
        <v>15.968115068493152</v>
      </c>
      <c r="G986" s="15">
        <v>5828.3620000000001</v>
      </c>
      <c r="H986" s="15">
        <v>0.98150000000000004</v>
      </c>
      <c r="I986" s="15">
        <v>3.9023050189745163</v>
      </c>
      <c r="J986" s="15">
        <f t="shared" si="151"/>
        <v>0.36157946403509245</v>
      </c>
      <c r="K986" s="15">
        <v>72.343000000000004</v>
      </c>
      <c r="L986" s="15">
        <v>71.522999999999996</v>
      </c>
      <c r="M986" s="15">
        <v>71.986000000000004</v>
      </c>
      <c r="N986" s="15">
        <v>68.438999999999993</v>
      </c>
      <c r="O986" s="15">
        <v>68.641999999999996</v>
      </c>
      <c r="P986" s="15">
        <v>70.221000000000004</v>
      </c>
      <c r="Q986" s="15">
        <v>68.786000000000001</v>
      </c>
      <c r="R986" s="15">
        <v>69.537999999999997</v>
      </c>
      <c r="S986" s="15">
        <f t="shared" si="153"/>
        <v>4.5379999999999967</v>
      </c>
      <c r="T986" s="15">
        <v>79.5</v>
      </c>
      <c r="U986" s="15">
        <v>79.5</v>
      </c>
      <c r="V986" s="15">
        <v>79.5</v>
      </c>
      <c r="W986" s="15">
        <v>79.5</v>
      </c>
      <c r="X986" s="15">
        <v>79.5</v>
      </c>
      <c r="Y986" s="15">
        <v>79.5</v>
      </c>
      <c r="Z986" s="15">
        <v>79.5</v>
      </c>
      <c r="AA986" s="15">
        <v>79.5</v>
      </c>
      <c r="AB986" s="15">
        <v>11.750999999999999</v>
      </c>
      <c r="AC986" s="18">
        <f t="shared" si="154"/>
        <v>1.3600694444444443E-4</v>
      </c>
      <c r="AD986" s="18">
        <f t="shared" si="155"/>
        <v>70.505999999999986</v>
      </c>
      <c r="AE986" s="18">
        <f t="shared" si="157"/>
        <v>3816</v>
      </c>
      <c r="AF986" s="18">
        <f t="shared" si="158"/>
        <v>312404.65692631988</v>
      </c>
      <c r="AG986" s="18">
        <f t="shared" si="158"/>
        <v>3696832.7615162954</v>
      </c>
    </row>
    <row r="987" spans="6:33" x14ac:dyDescent="0.35">
      <c r="F987" s="15">
        <f t="shared" si="152"/>
        <v>15.984553424657534</v>
      </c>
      <c r="G987" s="15">
        <v>5834.3620000000001</v>
      </c>
      <c r="H987" s="15">
        <v>0.98150000000000004</v>
      </c>
      <c r="I987" s="15">
        <v>3.9063222420148569</v>
      </c>
      <c r="J987" s="15">
        <f t="shared" si="151"/>
        <v>0.3616609918128702</v>
      </c>
      <c r="K987" s="15">
        <v>72.34</v>
      </c>
      <c r="L987" s="15">
        <v>71.52</v>
      </c>
      <c r="M987" s="15">
        <v>71.981999999999999</v>
      </c>
      <c r="N987" s="15">
        <v>68.436999999999998</v>
      </c>
      <c r="O987" s="15">
        <v>68.64</v>
      </c>
      <c r="P987" s="15">
        <v>70.218000000000004</v>
      </c>
      <c r="Q987" s="15">
        <v>68.784000000000006</v>
      </c>
      <c r="R987" s="15">
        <v>69.536000000000001</v>
      </c>
      <c r="S987" s="15">
        <f t="shared" si="153"/>
        <v>4.5360000000000014</v>
      </c>
      <c r="T987" s="15">
        <v>79.5</v>
      </c>
      <c r="U987" s="15">
        <v>79.5</v>
      </c>
      <c r="V987" s="15">
        <v>79.5</v>
      </c>
      <c r="W987" s="15">
        <v>79.5</v>
      </c>
      <c r="X987" s="15">
        <v>79.5</v>
      </c>
      <c r="Y987" s="15">
        <v>79.5</v>
      </c>
      <c r="Z987" s="15">
        <v>79.5</v>
      </c>
      <c r="AA987" s="15">
        <v>79.5</v>
      </c>
      <c r="AB987" s="15">
        <v>11.74</v>
      </c>
      <c r="AC987" s="18">
        <f t="shared" si="154"/>
        <v>1.3587962962962962E-4</v>
      </c>
      <c r="AD987" s="18">
        <f t="shared" si="155"/>
        <v>70.44</v>
      </c>
      <c r="AE987" s="18">
        <f t="shared" si="157"/>
        <v>3816</v>
      </c>
      <c r="AF987" s="18">
        <f t="shared" si="158"/>
        <v>312475.09692631988</v>
      </c>
      <c r="AG987" s="18">
        <f t="shared" si="158"/>
        <v>3700648.7615162954</v>
      </c>
    </row>
    <row r="988" spans="6:33" x14ac:dyDescent="0.35">
      <c r="F988" s="15">
        <f t="shared" si="152"/>
        <v>16.000991780821916</v>
      </c>
      <c r="G988" s="15">
        <v>5840.3620000000001</v>
      </c>
      <c r="H988" s="15">
        <v>0.98160000000000003</v>
      </c>
      <c r="I988" s="15">
        <v>3.9103394650551975</v>
      </c>
      <c r="J988" s="15">
        <f t="shared" si="151"/>
        <v>0.36174243625731467</v>
      </c>
      <c r="K988" s="15">
        <v>72.335999999999999</v>
      </c>
      <c r="L988" s="15">
        <v>71.516999999999996</v>
      </c>
      <c r="M988" s="15">
        <v>71.977999999999994</v>
      </c>
      <c r="N988" s="15">
        <v>68.433999999999997</v>
      </c>
      <c r="O988" s="15">
        <v>68.638000000000005</v>
      </c>
      <c r="P988" s="15">
        <v>70.215000000000003</v>
      </c>
      <c r="Q988" s="15">
        <v>68.783000000000001</v>
      </c>
      <c r="R988" s="15">
        <v>69.534000000000006</v>
      </c>
      <c r="S988" s="15">
        <f t="shared" si="153"/>
        <v>4.534000000000006</v>
      </c>
      <c r="T988" s="15">
        <v>79.5</v>
      </c>
      <c r="U988" s="15">
        <v>79.5</v>
      </c>
      <c r="V988" s="15">
        <v>79.5</v>
      </c>
      <c r="W988" s="15">
        <v>79.5</v>
      </c>
      <c r="X988" s="15">
        <v>79.5</v>
      </c>
      <c r="Y988" s="15">
        <v>79.5</v>
      </c>
      <c r="Z988" s="15">
        <v>79.5</v>
      </c>
      <c r="AA988" s="15">
        <v>79.5</v>
      </c>
      <c r="AB988" s="15">
        <v>11.728</v>
      </c>
      <c r="AC988" s="18">
        <f t="shared" si="154"/>
        <v>1.3574074074074074E-4</v>
      </c>
      <c r="AD988" s="18">
        <f t="shared" si="155"/>
        <v>70.367999999999995</v>
      </c>
      <c r="AE988" s="18">
        <f t="shared" si="157"/>
        <v>3816</v>
      </c>
      <c r="AF988" s="18">
        <f t="shared" si="158"/>
        <v>312545.4649263199</v>
      </c>
      <c r="AG988" s="18">
        <f t="shared" si="158"/>
        <v>3704464.7615162954</v>
      </c>
    </row>
    <row r="989" spans="6:33" x14ac:dyDescent="0.35">
      <c r="F989" s="15">
        <f t="shared" si="152"/>
        <v>16.017430136986302</v>
      </c>
      <c r="G989" s="15">
        <v>5846.3620000000001</v>
      </c>
      <c r="H989" s="15">
        <v>0.98160000000000003</v>
      </c>
      <c r="I989" s="15">
        <v>3.9143566880955389</v>
      </c>
      <c r="J989" s="15">
        <f t="shared" si="151"/>
        <v>0.36182379736842579</v>
      </c>
      <c r="K989" s="15">
        <v>72.331999999999994</v>
      </c>
      <c r="L989" s="15">
        <v>71.513999999999996</v>
      </c>
      <c r="M989" s="15">
        <v>71.974999999999994</v>
      </c>
      <c r="N989" s="15">
        <v>68.432000000000002</v>
      </c>
      <c r="O989" s="15">
        <v>68.635999999999996</v>
      </c>
      <c r="P989" s="15">
        <v>70.212000000000003</v>
      </c>
      <c r="Q989" s="15">
        <v>68.781000000000006</v>
      </c>
      <c r="R989" s="15">
        <v>69.531999999999996</v>
      </c>
      <c r="S989" s="15">
        <f t="shared" si="153"/>
        <v>4.5319999999999965</v>
      </c>
      <c r="T989" s="15">
        <v>79.5</v>
      </c>
      <c r="U989" s="15">
        <v>79.5</v>
      </c>
      <c r="V989" s="15">
        <v>79.5</v>
      </c>
      <c r="W989" s="15">
        <v>79.5</v>
      </c>
      <c r="X989" s="15">
        <v>79.5</v>
      </c>
      <c r="Y989" s="15">
        <v>79.5</v>
      </c>
      <c r="Z989" s="15">
        <v>79.5</v>
      </c>
      <c r="AA989" s="15">
        <v>79.5</v>
      </c>
      <c r="AB989" s="15">
        <v>11.715999999999999</v>
      </c>
      <c r="AC989" s="18">
        <f t="shared" si="154"/>
        <v>1.3560185185185184E-4</v>
      </c>
      <c r="AD989" s="18">
        <f t="shared" si="155"/>
        <v>70.295999999999992</v>
      </c>
      <c r="AE989" s="18">
        <f t="shared" si="157"/>
        <v>3816</v>
      </c>
      <c r="AF989" s="18">
        <f t="shared" si="158"/>
        <v>312615.76092631987</v>
      </c>
      <c r="AG989" s="18">
        <f t="shared" si="158"/>
        <v>3708280.7615162954</v>
      </c>
    </row>
    <row r="990" spans="6:33" x14ac:dyDescent="0.35">
      <c r="F990" s="15">
        <f t="shared" si="152"/>
        <v>16.033868493150685</v>
      </c>
      <c r="G990" s="15">
        <v>5852.3620000000001</v>
      </c>
      <c r="H990" s="15">
        <v>0.98160000000000003</v>
      </c>
      <c r="I990" s="15">
        <v>3.9183739111358795</v>
      </c>
      <c r="J990" s="15">
        <f t="shared" si="151"/>
        <v>0.36190508209064798</v>
      </c>
      <c r="K990" s="15">
        <v>72.328000000000003</v>
      </c>
      <c r="L990" s="15">
        <v>71.510999999999996</v>
      </c>
      <c r="M990" s="15">
        <v>71.971000000000004</v>
      </c>
      <c r="N990" s="15">
        <v>68.430000000000007</v>
      </c>
      <c r="O990" s="15">
        <v>68.634</v>
      </c>
      <c r="P990" s="15">
        <v>70.209999999999994</v>
      </c>
      <c r="Q990" s="15">
        <v>68.778999999999996</v>
      </c>
      <c r="R990" s="15">
        <v>69.528999999999996</v>
      </c>
      <c r="S990" s="15">
        <f t="shared" si="153"/>
        <v>4.5289999999999964</v>
      </c>
      <c r="T990" s="15">
        <v>79.5</v>
      </c>
      <c r="U990" s="15">
        <v>79.5</v>
      </c>
      <c r="V990" s="15">
        <v>79.5</v>
      </c>
      <c r="W990" s="15">
        <v>79.5</v>
      </c>
      <c r="X990" s="15">
        <v>79.5</v>
      </c>
      <c r="Y990" s="15">
        <v>79.5</v>
      </c>
      <c r="Z990" s="15">
        <v>79.5</v>
      </c>
      <c r="AA990" s="15">
        <v>79.5</v>
      </c>
      <c r="AB990" s="15">
        <v>11.705</v>
      </c>
      <c r="AC990" s="18">
        <f t="shared" si="154"/>
        <v>1.3547453703703703E-4</v>
      </c>
      <c r="AD990" s="18">
        <f t="shared" si="155"/>
        <v>70.22999999999999</v>
      </c>
      <c r="AE990" s="18">
        <f t="shared" si="157"/>
        <v>3816</v>
      </c>
      <c r="AF990" s="18">
        <f t="shared" si="158"/>
        <v>312685.99092631985</v>
      </c>
      <c r="AG990" s="18">
        <f t="shared" si="158"/>
        <v>3712096.7615162954</v>
      </c>
    </row>
    <row r="991" spans="6:33" x14ac:dyDescent="0.35">
      <c r="F991" s="15">
        <f t="shared" si="152"/>
        <v>16.050306849315067</v>
      </c>
      <c r="G991" s="15">
        <v>5858.3620000000001</v>
      </c>
      <c r="H991" s="15">
        <v>0.98160000000000003</v>
      </c>
      <c r="I991" s="15">
        <v>3.9223911341762201</v>
      </c>
      <c r="J991" s="15">
        <f t="shared" si="151"/>
        <v>0.36198628347953687</v>
      </c>
      <c r="K991" s="15">
        <v>72.323999999999998</v>
      </c>
      <c r="L991" s="15">
        <v>71.507999999999996</v>
      </c>
      <c r="M991" s="15">
        <v>71.966999999999999</v>
      </c>
      <c r="N991" s="15">
        <v>68.427999999999997</v>
      </c>
      <c r="O991" s="15">
        <v>68.632000000000005</v>
      </c>
      <c r="P991" s="15">
        <v>70.206999999999994</v>
      </c>
      <c r="Q991" s="15">
        <v>68.777000000000001</v>
      </c>
      <c r="R991" s="15">
        <v>69.527000000000001</v>
      </c>
      <c r="S991" s="15">
        <f t="shared" si="153"/>
        <v>4.527000000000001</v>
      </c>
      <c r="T991" s="15">
        <v>79.5</v>
      </c>
      <c r="U991" s="15">
        <v>79.5</v>
      </c>
      <c r="V991" s="15">
        <v>79.5</v>
      </c>
      <c r="W991" s="15">
        <v>79.5</v>
      </c>
      <c r="X991" s="15">
        <v>79.5</v>
      </c>
      <c r="Y991" s="15">
        <v>79.5</v>
      </c>
      <c r="Z991" s="15">
        <v>79.5</v>
      </c>
      <c r="AA991" s="15">
        <v>79.5</v>
      </c>
      <c r="AB991" s="15">
        <v>11.693</v>
      </c>
      <c r="AC991" s="18">
        <f t="shared" si="154"/>
        <v>1.3533564814814815E-4</v>
      </c>
      <c r="AD991" s="18">
        <f t="shared" si="155"/>
        <v>70.158000000000001</v>
      </c>
      <c r="AE991" s="18">
        <f t="shared" si="157"/>
        <v>3816</v>
      </c>
      <c r="AF991" s="18">
        <f t="shared" si="158"/>
        <v>312756.14892631985</v>
      </c>
      <c r="AG991" s="18">
        <f t="shared" si="158"/>
        <v>3715912.7615162954</v>
      </c>
    </row>
    <row r="992" spans="6:33" x14ac:dyDescent="0.35">
      <c r="F992" s="15">
        <f t="shared" si="152"/>
        <v>16.066745205479453</v>
      </c>
      <c r="G992" s="15">
        <v>5864.3620000000001</v>
      </c>
      <c r="H992" s="15">
        <v>0.98160000000000003</v>
      </c>
      <c r="I992" s="15">
        <v>3.9264083572165616</v>
      </c>
      <c r="J992" s="15">
        <f t="shared" si="151"/>
        <v>0.36206740847953689</v>
      </c>
      <c r="K992" s="15">
        <v>72.319999999999993</v>
      </c>
      <c r="L992" s="15">
        <v>71.504000000000005</v>
      </c>
      <c r="M992" s="15">
        <v>71.963999999999999</v>
      </c>
      <c r="N992" s="15">
        <v>68.426000000000002</v>
      </c>
      <c r="O992" s="15">
        <v>68.63</v>
      </c>
      <c r="P992" s="15">
        <v>70.203999999999994</v>
      </c>
      <c r="Q992" s="15">
        <v>68.775000000000006</v>
      </c>
      <c r="R992" s="15">
        <v>69.525000000000006</v>
      </c>
      <c r="S992" s="15">
        <f t="shared" si="153"/>
        <v>4.5250000000000057</v>
      </c>
      <c r="T992" s="15">
        <v>79.5</v>
      </c>
      <c r="U992" s="15">
        <v>79.5</v>
      </c>
      <c r="V992" s="15">
        <v>79.5</v>
      </c>
      <c r="W992" s="15">
        <v>79.5</v>
      </c>
      <c r="X992" s="15">
        <v>79.5</v>
      </c>
      <c r="Y992" s="15">
        <v>79.5</v>
      </c>
      <c r="Z992" s="15">
        <v>79.5</v>
      </c>
      <c r="AA992" s="15">
        <v>79.5</v>
      </c>
      <c r="AB992" s="15">
        <v>11.682</v>
      </c>
      <c r="AC992" s="18">
        <f t="shared" si="154"/>
        <v>1.3520833333333334E-4</v>
      </c>
      <c r="AD992" s="18">
        <f t="shared" si="155"/>
        <v>70.092000000000013</v>
      </c>
      <c r="AE992" s="18">
        <f t="shared" si="157"/>
        <v>3816</v>
      </c>
      <c r="AF992" s="18">
        <f t="shared" si="158"/>
        <v>312826.24092631985</v>
      </c>
      <c r="AG992" s="18">
        <f t="shared" si="158"/>
        <v>3719728.7615162954</v>
      </c>
    </row>
    <row r="993" spans="6:33" x14ac:dyDescent="0.35">
      <c r="F993" s="15">
        <f t="shared" si="152"/>
        <v>16.083183561643835</v>
      </c>
      <c r="G993" s="15">
        <v>5870.3620000000001</v>
      </c>
      <c r="H993" s="15">
        <v>0.98170000000000002</v>
      </c>
      <c r="I993" s="15">
        <v>3.9304255802569021</v>
      </c>
      <c r="J993" s="15">
        <f t="shared" si="151"/>
        <v>0.36214845014620356</v>
      </c>
      <c r="K993" s="15">
        <v>72.316000000000003</v>
      </c>
      <c r="L993" s="15">
        <v>71.501000000000005</v>
      </c>
      <c r="M993" s="15">
        <v>71.959999999999994</v>
      </c>
      <c r="N993" s="15">
        <v>68.424000000000007</v>
      </c>
      <c r="O993" s="15">
        <v>68.628</v>
      </c>
      <c r="P993" s="15">
        <v>70.200999999999993</v>
      </c>
      <c r="Q993" s="15">
        <v>68.774000000000001</v>
      </c>
      <c r="R993" s="15">
        <v>69.522999999999996</v>
      </c>
      <c r="S993" s="15">
        <f t="shared" si="153"/>
        <v>4.5229999999999961</v>
      </c>
      <c r="T993" s="15">
        <v>79.5</v>
      </c>
      <c r="U993" s="15">
        <v>79.5</v>
      </c>
      <c r="V993" s="15">
        <v>79.5</v>
      </c>
      <c r="W993" s="15">
        <v>79.5</v>
      </c>
      <c r="X993" s="15">
        <v>79.5</v>
      </c>
      <c r="Y993" s="15">
        <v>79.5</v>
      </c>
      <c r="Z993" s="15">
        <v>79.5</v>
      </c>
      <c r="AA993" s="15">
        <v>79.5</v>
      </c>
      <c r="AB993" s="15">
        <v>11.67</v>
      </c>
      <c r="AC993" s="18">
        <f t="shared" si="154"/>
        <v>1.3506944444444444E-4</v>
      </c>
      <c r="AD993" s="18">
        <f t="shared" si="155"/>
        <v>70.02</v>
      </c>
      <c r="AE993" s="18">
        <f t="shared" si="157"/>
        <v>3816</v>
      </c>
      <c r="AF993" s="18">
        <f t="shared" si="158"/>
        <v>312896.26092631987</v>
      </c>
      <c r="AG993" s="18">
        <f t="shared" si="158"/>
        <v>3723544.7615162954</v>
      </c>
    </row>
    <row r="994" spans="6:33" x14ac:dyDescent="0.35">
      <c r="F994" s="15">
        <f t="shared" si="152"/>
        <v>16.099621917808218</v>
      </c>
      <c r="G994" s="15">
        <v>5876.3620000000001</v>
      </c>
      <c r="H994" s="15">
        <v>0.98170000000000002</v>
      </c>
      <c r="I994" s="15">
        <v>3.9344428032972427</v>
      </c>
      <c r="J994" s="15">
        <f t="shared" si="151"/>
        <v>0.36222941542398135</v>
      </c>
      <c r="K994" s="15">
        <v>72.311999999999998</v>
      </c>
      <c r="L994" s="15">
        <v>71.498000000000005</v>
      </c>
      <c r="M994" s="15">
        <v>71.956000000000003</v>
      </c>
      <c r="N994" s="15">
        <v>68.421999999999997</v>
      </c>
      <c r="O994" s="15">
        <v>68.626000000000005</v>
      </c>
      <c r="P994" s="15">
        <v>70.198999999999998</v>
      </c>
      <c r="Q994" s="15">
        <v>68.772000000000006</v>
      </c>
      <c r="R994" s="15">
        <v>69.52</v>
      </c>
      <c r="S994" s="15">
        <f t="shared" si="153"/>
        <v>4.519999999999996</v>
      </c>
      <c r="T994" s="15">
        <v>79.5</v>
      </c>
      <c r="U994" s="15">
        <v>79.5</v>
      </c>
      <c r="V994" s="15">
        <v>79.5</v>
      </c>
      <c r="W994" s="15">
        <v>79.5</v>
      </c>
      <c r="X994" s="15">
        <v>79.5</v>
      </c>
      <c r="Y994" s="15">
        <v>79.5</v>
      </c>
      <c r="Z994" s="15">
        <v>79.5</v>
      </c>
      <c r="AA994" s="15">
        <v>79.5</v>
      </c>
      <c r="AB994" s="15">
        <v>11.659000000000001</v>
      </c>
      <c r="AC994" s="18">
        <f t="shared" si="154"/>
        <v>1.3494212962962963E-4</v>
      </c>
      <c r="AD994" s="18">
        <f t="shared" si="155"/>
        <v>69.954000000000008</v>
      </c>
      <c r="AE994" s="18">
        <f t="shared" si="157"/>
        <v>3816</v>
      </c>
      <c r="AF994" s="18">
        <f t="shared" si="158"/>
        <v>312966.2149263199</v>
      </c>
      <c r="AG994" s="18">
        <f t="shared" si="158"/>
        <v>3727360.7615162954</v>
      </c>
    </row>
    <row r="995" spans="6:33" x14ac:dyDescent="0.35">
      <c r="F995" s="15">
        <f t="shared" si="152"/>
        <v>16.116060273972604</v>
      </c>
      <c r="G995" s="15">
        <v>5882.3620000000001</v>
      </c>
      <c r="H995" s="15">
        <v>0.98170000000000002</v>
      </c>
      <c r="I995" s="15">
        <v>3.9384600263375842</v>
      </c>
      <c r="J995" s="15">
        <f t="shared" si="151"/>
        <v>0.36231029736842579</v>
      </c>
      <c r="K995" s="15">
        <v>72.308000000000007</v>
      </c>
      <c r="L995" s="15">
        <v>71.495000000000005</v>
      </c>
      <c r="M995" s="15">
        <v>71.953000000000003</v>
      </c>
      <c r="N995" s="15">
        <v>68.42</v>
      </c>
      <c r="O995" s="15">
        <v>68.623999999999995</v>
      </c>
      <c r="P995" s="15">
        <v>70.195999999999998</v>
      </c>
      <c r="Q995" s="15">
        <v>68.77</v>
      </c>
      <c r="R995" s="15">
        <v>69.518000000000001</v>
      </c>
      <c r="S995" s="15">
        <f t="shared" si="153"/>
        <v>4.5180000000000007</v>
      </c>
      <c r="T995" s="15">
        <v>79.5</v>
      </c>
      <c r="U995" s="15">
        <v>79.5</v>
      </c>
      <c r="V995" s="15">
        <v>79.5</v>
      </c>
      <c r="W995" s="15">
        <v>79.5</v>
      </c>
      <c r="X995" s="15">
        <v>79.5</v>
      </c>
      <c r="Y995" s="15">
        <v>79.5</v>
      </c>
      <c r="Z995" s="15">
        <v>79.5</v>
      </c>
      <c r="AA995" s="15">
        <v>79.5</v>
      </c>
      <c r="AB995" s="15">
        <v>11.647</v>
      </c>
      <c r="AC995" s="18">
        <f t="shared" si="154"/>
        <v>1.3480324074074075E-4</v>
      </c>
      <c r="AD995" s="18">
        <f t="shared" si="155"/>
        <v>69.882000000000005</v>
      </c>
      <c r="AE995" s="18">
        <f t="shared" si="157"/>
        <v>3816</v>
      </c>
      <c r="AF995" s="18">
        <f t="shared" si="158"/>
        <v>313036.09692631988</v>
      </c>
      <c r="AG995" s="18">
        <f t="shared" si="158"/>
        <v>3731176.7615162954</v>
      </c>
    </row>
    <row r="996" spans="6:33" x14ac:dyDescent="0.35">
      <c r="F996" s="15">
        <f t="shared" si="152"/>
        <v>16.132498630136986</v>
      </c>
      <c r="G996" s="15">
        <v>5888.3620000000001</v>
      </c>
      <c r="H996" s="15">
        <v>0.98170000000000002</v>
      </c>
      <c r="I996" s="15">
        <v>3.9424772493779248</v>
      </c>
      <c r="J996" s="15">
        <f t="shared" si="151"/>
        <v>0.36239110292398136</v>
      </c>
      <c r="K996" s="15">
        <v>72.305000000000007</v>
      </c>
      <c r="L996" s="15">
        <v>71.492000000000004</v>
      </c>
      <c r="M996" s="15">
        <v>71.948999999999998</v>
      </c>
      <c r="N996" s="15">
        <v>68.418000000000006</v>
      </c>
      <c r="O996" s="15">
        <v>68.622</v>
      </c>
      <c r="P996" s="15">
        <v>70.192999999999998</v>
      </c>
      <c r="Q996" s="15">
        <v>68.768000000000001</v>
      </c>
      <c r="R996" s="15">
        <v>69.516000000000005</v>
      </c>
      <c r="S996" s="15">
        <f t="shared" si="153"/>
        <v>4.5160000000000053</v>
      </c>
      <c r="T996" s="15">
        <v>79.5</v>
      </c>
      <c r="U996" s="15">
        <v>79.5</v>
      </c>
      <c r="V996" s="15">
        <v>79.5</v>
      </c>
      <c r="W996" s="15">
        <v>79.5</v>
      </c>
      <c r="X996" s="15">
        <v>79.5</v>
      </c>
      <c r="Y996" s="15">
        <v>79.5</v>
      </c>
      <c r="Z996" s="15">
        <v>79.5</v>
      </c>
      <c r="AA996" s="15">
        <v>79.5</v>
      </c>
      <c r="AB996" s="15">
        <v>11.635999999999999</v>
      </c>
      <c r="AC996" s="18">
        <f t="shared" si="154"/>
        <v>1.3467592592592592E-4</v>
      </c>
      <c r="AD996" s="18">
        <f t="shared" si="155"/>
        <v>69.816000000000003</v>
      </c>
      <c r="AE996" s="18">
        <f t="shared" si="157"/>
        <v>3816</v>
      </c>
      <c r="AF996" s="18">
        <f t="shared" si="158"/>
        <v>313105.91292631987</v>
      </c>
      <c r="AG996" s="18">
        <f t="shared" si="158"/>
        <v>3734992.7615162954</v>
      </c>
    </row>
    <row r="997" spans="6:33" x14ac:dyDescent="0.35">
      <c r="F997" s="15">
        <f t="shared" si="152"/>
        <v>16.148936986301369</v>
      </c>
      <c r="G997" s="15">
        <v>5894.3620000000001</v>
      </c>
      <c r="H997" s="15">
        <v>0.98170000000000002</v>
      </c>
      <c r="I997" s="15">
        <v>3.9464944724182653</v>
      </c>
      <c r="J997" s="15">
        <f t="shared" si="151"/>
        <v>0.36247182514620357</v>
      </c>
      <c r="K997" s="15">
        <v>72.301000000000002</v>
      </c>
      <c r="L997" s="15">
        <v>71.489000000000004</v>
      </c>
      <c r="M997" s="15">
        <v>71.945999999999998</v>
      </c>
      <c r="N997" s="15">
        <v>68.415999999999997</v>
      </c>
      <c r="O997" s="15">
        <v>68.620999999999995</v>
      </c>
      <c r="P997" s="15">
        <v>70.19</v>
      </c>
      <c r="Q997" s="15">
        <v>68.766999999999996</v>
      </c>
      <c r="R997" s="15">
        <v>69.513999999999996</v>
      </c>
      <c r="S997" s="15">
        <f t="shared" si="153"/>
        <v>4.5139999999999958</v>
      </c>
      <c r="T997" s="15">
        <v>79.5</v>
      </c>
      <c r="U997" s="15">
        <v>79.5</v>
      </c>
      <c r="V997" s="15">
        <v>79.5</v>
      </c>
      <c r="W997" s="15">
        <v>79.5</v>
      </c>
      <c r="X997" s="15">
        <v>79.5</v>
      </c>
      <c r="Y997" s="15">
        <v>79.5</v>
      </c>
      <c r="Z997" s="15">
        <v>79.5</v>
      </c>
      <c r="AA997" s="15">
        <v>79.5</v>
      </c>
      <c r="AB997" s="15">
        <v>11.624000000000001</v>
      </c>
      <c r="AC997" s="18">
        <f t="shared" si="154"/>
        <v>1.3453703703703704E-4</v>
      </c>
      <c r="AD997" s="18">
        <f t="shared" si="155"/>
        <v>69.744</v>
      </c>
      <c r="AE997" s="18">
        <f t="shared" si="157"/>
        <v>3816</v>
      </c>
      <c r="AF997" s="18">
        <f t="shared" si="158"/>
        <v>313175.65692631988</v>
      </c>
      <c r="AG997" s="18">
        <f t="shared" si="158"/>
        <v>3738808.7615162954</v>
      </c>
    </row>
    <row r="998" spans="6:33" x14ac:dyDescent="0.35">
      <c r="F998" s="15">
        <f t="shared" si="152"/>
        <v>16.165375342465754</v>
      </c>
      <c r="G998" s="15">
        <v>5900.3620000000001</v>
      </c>
      <c r="H998" s="15">
        <v>0.98170000000000002</v>
      </c>
      <c r="I998" s="15">
        <v>3.9505116954586068</v>
      </c>
      <c r="J998" s="15">
        <f t="shared" si="151"/>
        <v>0.36255247097953691</v>
      </c>
      <c r="K998" s="15">
        <v>72.296999999999997</v>
      </c>
      <c r="L998" s="15">
        <v>71.486000000000004</v>
      </c>
      <c r="M998" s="15">
        <v>71.941999999999993</v>
      </c>
      <c r="N998" s="15">
        <v>68.414000000000001</v>
      </c>
      <c r="O998" s="15">
        <v>68.619</v>
      </c>
      <c r="P998" s="15">
        <v>70.188000000000002</v>
      </c>
      <c r="Q998" s="15">
        <v>68.765000000000001</v>
      </c>
      <c r="R998" s="15">
        <v>69.510999999999996</v>
      </c>
      <c r="S998" s="15">
        <f t="shared" si="153"/>
        <v>4.5109999999999957</v>
      </c>
      <c r="T998" s="15">
        <v>79.5</v>
      </c>
      <c r="U998" s="15">
        <v>79.5</v>
      </c>
      <c r="V998" s="15">
        <v>79.5</v>
      </c>
      <c r="W998" s="15">
        <v>79.5</v>
      </c>
      <c r="X998" s="15">
        <v>79.5</v>
      </c>
      <c r="Y998" s="15">
        <v>79.5</v>
      </c>
      <c r="Z998" s="15">
        <v>79.5</v>
      </c>
      <c r="AA998" s="15">
        <v>79.5</v>
      </c>
      <c r="AB998" s="15">
        <v>11.613</v>
      </c>
      <c r="AC998" s="18">
        <f t="shared" si="154"/>
        <v>1.3440972222222221E-4</v>
      </c>
      <c r="AD998" s="18">
        <f t="shared" si="155"/>
        <v>69.677999999999997</v>
      </c>
      <c r="AE998" s="18">
        <f t="shared" si="157"/>
        <v>3816</v>
      </c>
      <c r="AF998" s="18">
        <f t="shared" si="158"/>
        <v>313245.33492631989</v>
      </c>
      <c r="AG998" s="18">
        <f t="shared" si="158"/>
        <v>3742624.7615162954</v>
      </c>
    </row>
    <row r="999" spans="6:33" x14ac:dyDescent="0.35">
      <c r="F999" s="15">
        <f t="shared" si="152"/>
        <v>16.181813698630137</v>
      </c>
      <c r="G999" s="15">
        <v>5906.3620000000001</v>
      </c>
      <c r="H999" s="15">
        <v>0.98180000000000001</v>
      </c>
      <c r="I999" s="15">
        <v>3.9545289184989474</v>
      </c>
      <c r="J999" s="15">
        <f t="shared" si="151"/>
        <v>0.36263304042398137</v>
      </c>
      <c r="K999" s="15">
        <v>72.293000000000006</v>
      </c>
      <c r="L999" s="15">
        <v>71.483000000000004</v>
      </c>
      <c r="M999" s="15">
        <v>71.938000000000002</v>
      </c>
      <c r="N999" s="15">
        <v>68.412000000000006</v>
      </c>
      <c r="O999" s="15">
        <v>68.617000000000004</v>
      </c>
      <c r="P999" s="15">
        <v>70.185000000000002</v>
      </c>
      <c r="Q999" s="15">
        <v>68.763000000000005</v>
      </c>
      <c r="R999" s="15">
        <v>69.509</v>
      </c>
      <c r="S999" s="15">
        <f t="shared" si="153"/>
        <v>4.5090000000000003</v>
      </c>
      <c r="T999" s="15">
        <v>79.5</v>
      </c>
      <c r="U999" s="15">
        <v>79.5</v>
      </c>
      <c r="V999" s="15">
        <v>79.5</v>
      </c>
      <c r="W999" s="15">
        <v>79.5</v>
      </c>
      <c r="X999" s="15">
        <v>79.5</v>
      </c>
      <c r="Y999" s="15">
        <v>79.5</v>
      </c>
      <c r="Z999" s="15">
        <v>79.5</v>
      </c>
      <c r="AA999" s="15">
        <v>79.5</v>
      </c>
      <c r="AB999" s="15">
        <v>11.602</v>
      </c>
      <c r="AC999" s="18">
        <f t="shared" si="154"/>
        <v>1.3428240740740742E-4</v>
      </c>
      <c r="AD999" s="18">
        <f t="shared" si="155"/>
        <v>69.612000000000009</v>
      </c>
      <c r="AE999" s="18">
        <f t="shared" si="157"/>
        <v>3816</v>
      </c>
      <c r="AF999" s="18">
        <f t="shared" si="158"/>
        <v>313314.94692631991</v>
      </c>
      <c r="AG999" s="18">
        <f t="shared" si="158"/>
        <v>3746440.7615162954</v>
      </c>
    </row>
    <row r="1000" spans="6:33" x14ac:dyDescent="0.35">
      <c r="F1000" s="15">
        <f t="shared" si="152"/>
        <v>16.198252054794519</v>
      </c>
      <c r="G1000" s="15">
        <v>5912.3620000000001</v>
      </c>
      <c r="H1000" s="15">
        <v>0.98180000000000001</v>
      </c>
      <c r="I1000" s="15">
        <v>3.958546141539288</v>
      </c>
      <c r="J1000" s="15">
        <f t="shared" si="151"/>
        <v>0.36271352653509248</v>
      </c>
      <c r="K1000" s="15">
        <v>72.289000000000001</v>
      </c>
      <c r="L1000" s="15">
        <v>71.48</v>
      </c>
      <c r="M1000" s="15">
        <v>71.935000000000002</v>
      </c>
      <c r="N1000" s="15">
        <v>68.41</v>
      </c>
      <c r="O1000" s="15">
        <v>68.614999999999995</v>
      </c>
      <c r="P1000" s="15">
        <v>70.182000000000002</v>
      </c>
      <c r="Q1000" s="15">
        <v>68.760999999999996</v>
      </c>
      <c r="R1000" s="15">
        <v>69.507000000000005</v>
      </c>
      <c r="S1000" s="15">
        <f t="shared" si="153"/>
        <v>4.507000000000005</v>
      </c>
      <c r="T1000" s="15">
        <v>79.5</v>
      </c>
      <c r="U1000" s="15">
        <v>79.5</v>
      </c>
      <c r="V1000" s="15">
        <v>79.5</v>
      </c>
      <c r="W1000" s="15">
        <v>79.5</v>
      </c>
      <c r="X1000" s="15">
        <v>79.5</v>
      </c>
      <c r="Y1000" s="15">
        <v>79.5</v>
      </c>
      <c r="Z1000" s="15">
        <v>79.5</v>
      </c>
      <c r="AA1000" s="15">
        <v>79.5</v>
      </c>
      <c r="AB1000" s="15">
        <v>11.59</v>
      </c>
      <c r="AC1000" s="18">
        <f t="shared" si="154"/>
        <v>1.3414351851851852E-4</v>
      </c>
      <c r="AD1000" s="18">
        <f t="shared" si="155"/>
        <v>69.540000000000006</v>
      </c>
      <c r="AE1000" s="18">
        <f t="shared" si="157"/>
        <v>3816</v>
      </c>
      <c r="AF1000" s="18">
        <f t="shared" ref="AF1000:AG1015" si="159">+AF999+AD1000</f>
        <v>313384.48692631989</v>
      </c>
      <c r="AG1000" s="18">
        <f t="shared" si="159"/>
        <v>3750256.7615162954</v>
      </c>
    </row>
    <row r="1001" spans="6:33" x14ac:dyDescent="0.35">
      <c r="F1001" s="15">
        <f t="shared" si="152"/>
        <v>16.214690410958905</v>
      </c>
      <c r="G1001" s="15">
        <v>5918.3620000000001</v>
      </c>
      <c r="H1001" s="15">
        <v>0.98180000000000001</v>
      </c>
      <c r="I1001" s="15">
        <v>3.9625633645796294</v>
      </c>
      <c r="J1001" s="15">
        <f t="shared" si="151"/>
        <v>0.36279393625731465</v>
      </c>
      <c r="K1001" s="15">
        <v>72.284999999999997</v>
      </c>
      <c r="L1001" s="15">
        <v>71.477000000000004</v>
      </c>
      <c r="M1001" s="15">
        <v>71.930999999999997</v>
      </c>
      <c r="N1001" s="15">
        <v>68.408000000000001</v>
      </c>
      <c r="O1001" s="15">
        <v>68.613</v>
      </c>
      <c r="P1001" s="15">
        <v>70.179000000000002</v>
      </c>
      <c r="Q1001" s="15">
        <v>68.759</v>
      </c>
      <c r="R1001" s="15">
        <v>69.504999999999995</v>
      </c>
      <c r="S1001" s="15">
        <f t="shared" si="153"/>
        <v>4.5049999999999955</v>
      </c>
      <c r="T1001" s="15">
        <v>79.5</v>
      </c>
      <c r="U1001" s="15">
        <v>79.5</v>
      </c>
      <c r="V1001" s="15">
        <v>79.5</v>
      </c>
      <c r="W1001" s="15">
        <v>79.5</v>
      </c>
      <c r="X1001" s="15">
        <v>79.5</v>
      </c>
      <c r="Y1001" s="15">
        <v>79.5</v>
      </c>
      <c r="Z1001" s="15">
        <v>79.5</v>
      </c>
      <c r="AA1001" s="15">
        <v>79.5</v>
      </c>
      <c r="AB1001" s="15">
        <v>11.579000000000001</v>
      </c>
      <c r="AC1001" s="18">
        <f t="shared" si="154"/>
        <v>1.3401620370370371E-4</v>
      </c>
      <c r="AD1001" s="18">
        <f t="shared" si="155"/>
        <v>69.474000000000004</v>
      </c>
      <c r="AE1001" s="18">
        <f t="shared" si="157"/>
        <v>3816</v>
      </c>
      <c r="AF1001" s="18">
        <f t="shared" si="159"/>
        <v>313453.96092631988</v>
      </c>
      <c r="AG1001" s="18">
        <f t="shared" si="159"/>
        <v>3754072.7615162954</v>
      </c>
    </row>
    <row r="1002" spans="6:33" x14ac:dyDescent="0.35">
      <c r="F1002" s="15">
        <f t="shared" si="152"/>
        <v>16.231128767123288</v>
      </c>
      <c r="G1002" s="15">
        <v>5924.3620000000001</v>
      </c>
      <c r="H1002" s="15">
        <v>0.98180000000000001</v>
      </c>
      <c r="I1002" s="15">
        <v>3.96658058761997</v>
      </c>
      <c r="J1002" s="15">
        <f t="shared" si="151"/>
        <v>0.362874269590648</v>
      </c>
      <c r="K1002" s="15">
        <v>72.281999999999996</v>
      </c>
      <c r="L1002" s="15">
        <v>71.474000000000004</v>
      </c>
      <c r="M1002" s="15">
        <v>71.927999999999997</v>
      </c>
      <c r="N1002" s="15">
        <v>68.406000000000006</v>
      </c>
      <c r="O1002" s="15">
        <v>68.611000000000004</v>
      </c>
      <c r="P1002" s="15">
        <v>70.177000000000007</v>
      </c>
      <c r="Q1002" s="15">
        <v>68.757999999999996</v>
      </c>
      <c r="R1002" s="15">
        <v>69.503</v>
      </c>
      <c r="S1002" s="15">
        <f t="shared" si="153"/>
        <v>4.5030000000000001</v>
      </c>
      <c r="T1002" s="15">
        <v>79.5</v>
      </c>
      <c r="U1002" s="15">
        <v>79.5</v>
      </c>
      <c r="V1002" s="15">
        <v>79.5</v>
      </c>
      <c r="W1002" s="15">
        <v>79.5</v>
      </c>
      <c r="X1002" s="15">
        <v>79.5</v>
      </c>
      <c r="Y1002" s="15">
        <v>79.5</v>
      </c>
      <c r="Z1002" s="15">
        <v>79.5</v>
      </c>
      <c r="AA1002" s="15">
        <v>79.5</v>
      </c>
      <c r="AB1002" s="15">
        <v>11.568</v>
      </c>
      <c r="AC1002" s="18">
        <f t="shared" si="154"/>
        <v>1.3388888888888888E-4</v>
      </c>
      <c r="AD1002" s="18">
        <f t="shared" si="155"/>
        <v>69.407999999999987</v>
      </c>
      <c r="AE1002" s="18">
        <f t="shared" si="157"/>
        <v>3816</v>
      </c>
      <c r="AF1002" s="18">
        <f t="shared" si="159"/>
        <v>313523.36892631988</v>
      </c>
      <c r="AG1002" s="18">
        <f t="shared" si="159"/>
        <v>3757888.7615162954</v>
      </c>
    </row>
    <row r="1003" spans="6:33" x14ac:dyDescent="0.35">
      <c r="F1003" s="15">
        <f t="shared" si="152"/>
        <v>16.24756712328767</v>
      </c>
      <c r="G1003" s="15">
        <v>5930.3620000000001</v>
      </c>
      <c r="H1003" s="15">
        <v>0.98180000000000001</v>
      </c>
      <c r="I1003" s="15">
        <v>3.9705978106603106</v>
      </c>
      <c r="J1003" s="15">
        <f t="shared" si="151"/>
        <v>0.36295451959064801</v>
      </c>
      <c r="K1003" s="15">
        <v>72.278000000000006</v>
      </c>
      <c r="L1003" s="15">
        <v>71.471000000000004</v>
      </c>
      <c r="M1003" s="15">
        <v>71.924000000000007</v>
      </c>
      <c r="N1003" s="15">
        <v>68.403999999999996</v>
      </c>
      <c r="O1003" s="15">
        <v>68.608999999999995</v>
      </c>
      <c r="P1003" s="15">
        <v>70.174000000000007</v>
      </c>
      <c r="Q1003" s="15">
        <v>68.756</v>
      </c>
      <c r="R1003" s="15">
        <v>69.5</v>
      </c>
      <c r="S1003" s="15">
        <f t="shared" si="153"/>
        <v>4.5</v>
      </c>
      <c r="T1003" s="15">
        <v>79.5</v>
      </c>
      <c r="U1003" s="15">
        <v>79.5</v>
      </c>
      <c r="V1003" s="15">
        <v>79.5</v>
      </c>
      <c r="W1003" s="15">
        <v>79.5</v>
      </c>
      <c r="X1003" s="15">
        <v>79.5</v>
      </c>
      <c r="Y1003" s="15">
        <v>79.5</v>
      </c>
      <c r="Z1003" s="15">
        <v>79.5</v>
      </c>
      <c r="AA1003" s="15">
        <v>79.5</v>
      </c>
      <c r="AB1003" s="15">
        <v>11.555999999999999</v>
      </c>
      <c r="AC1003" s="18">
        <f t="shared" si="154"/>
        <v>1.3375E-4</v>
      </c>
      <c r="AD1003" s="18">
        <f t="shared" si="155"/>
        <v>69.335999999999999</v>
      </c>
      <c r="AE1003" s="18">
        <f t="shared" si="157"/>
        <v>3816</v>
      </c>
      <c r="AF1003" s="18">
        <f t="shared" si="159"/>
        <v>313592.70492631989</v>
      </c>
      <c r="AG1003" s="18">
        <f t="shared" si="159"/>
        <v>3761704.7615162954</v>
      </c>
    </row>
    <row r="1004" spans="6:33" x14ac:dyDescent="0.35">
      <c r="F1004" s="15">
        <f t="shared" si="152"/>
        <v>16.264005479452056</v>
      </c>
      <c r="G1004" s="15">
        <v>5936.3620000000001</v>
      </c>
      <c r="H1004" s="15">
        <v>0.98180000000000001</v>
      </c>
      <c r="I1004" s="15">
        <v>3.9746150337006521</v>
      </c>
      <c r="J1004" s="15">
        <f t="shared" si="151"/>
        <v>0.36303469320175913</v>
      </c>
      <c r="K1004" s="15">
        <v>72.274000000000001</v>
      </c>
      <c r="L1004" s="15">
        <v>71.468000000000004</v>
      </c>
      <c r="M1004" s="15">
        <v>71.921000000000006</v>
      </c>
      <c r="N1004" s="15">
        <v>68.402000000000001</v>
      </c>
      <c r="O1004" s="15">
        <v>68.606999999999999</v>
      </c>
      <c r="P1004" s="15">
        <v>70.171000000000006</v>
      </c>
      <c r="Q1004" s="15">
        <v>68.754000000000005</v>
      </c>
      <c r="R1004" s="15">
        <v>69.498000000000005</v>
      </c>
      <c r="S1004" s="15">
        <f t="shared" si="153"/>
        <v>4.4980000000000047</v>
      </c>
      <c r="T1004" s="15">
        <v>79.5</v>
      </c>
      <c r="U1004" s="15">
        <v>79.5</v>
      </c>
      <c r="V1004" s="15">
        <v>79.5</v>
      </c>
      <c r="W1004" s="15">
        <v>79.5</v>
      </c>
      <c r="X1004" s="15">
        <v>79.5</v>
      </c>
      <c r="Y1004" s="15">
        <v>79.5</v>
      </c>
      <c r="Z1004" s="15">
        <v>79.5</v>
      </c>
      <c r="AA1004" s="15">
        <v>79.5</v>
      </c>
      <c r="AB1004" s="15">
        <v>11.545</v>
      </c>
      <c r="AC1004" s="18">
        <f t="shared" si="154"/>
        <v>1.3362268518518519E-4</v>
      </c>
      <c r="AD1004" s="18">
        <f t="shared" si="155"/>
        <v>69.27</v>
      </c>
      <c r="AE1004" s="18">
        <f t="shared" si="157"/>
        <v>3816</v>
      </c>
      <c r="AF1004" s="18">
        <f t="shared" si="159"/>
        <v>313661.9749263199</v>
      </c>
      <c r="AG1004" s="18">
        <f t="shared" si="159"/>
        <v>3765520.7615162954</v>
      </c>
    </row>
    <row r="1005" spans="6:33" x14ac:dyDescent="0.35">
      <c r="F1005" s="15">
        <f t="shared" si="152"/>
        <v>16.280443835616438</v>
      </c>
      <c r="G1005" s="15">
        <v>5942.3620000000001</v>
      </c>
      <c r="H1005" s="15">
        <v>0.9819</v>
      </c>
      <c r="I1005" s="15">
        <v>3.9786322567409922</v>
      </c>
      <c r="J1005" s="15">
        <f t="shared" si="151"/>
        <v>0.36311479042398143</v>
      </c>
      <c r="K1005" s="15">
        <v>72.27</v>
      </c>
      <c r="L1005" s="15">
        <v>71.465000000000003</v>
      </c>
      <c r="M1005" s="15">
        <v>71.917000000000002</v>
      </c>
      <c r="N1005" s="15">
        <v>68.400000000000006</v>
      </c>
      <c r="O1005" s="15">
        <v>68.605000000000004</v>
      </c>
      <c r="P1005" s="15">
        <v>70.168999999999997</v>
      </c>
      <c r="Q1005" s="15">
        <v>68.751999999999995</v>
      </c>
      <c r="R1005" s="15">
        <v>69.495999999999995</v>
      </c>
      <c r="S1005" s="15">
        <f t="shared" si="153"/>
        <v>4.4959999999999951</v>
      </c>
      <c r="T1005" s="15">
        <v>79.5</v>
      </c>
      <c r="U1005" s="15">
        <v>79.5</v>
      </c>
      <c r="V1005" s="15">
        <v>79.5</v>
      </c>
      <c r="W1005" s="15">
        <v>79.5</v>
      </c>
      <c r="X1005" s="15">
        <v>79.5</v>
      </c>
      <c r="Y1005" s="15">
        <v>79.5</v>
      </c>
      <c r="Z1005" s="15">
        <v>79.5</v>
      </c>
      <c r="AA1005" s="15">
        <v>79.5</v>
      </c>
      <c r="AB1005" s="15">
        <v>11.534000000000001</v>
      </c>
      <c r="AC1005" s="18">
        <f t="shared" si="154"/>
        <v>1.3349537037037038E-4</v>
      </c>
      <c r="AD1005" s="18">
        <f t="shared" si="155"/>
        <v>69.204000000000008</v>
      </c>
      <c r="AE1005" s="18">
        <f t="shared" si="157"/>
        <v>3816</v>
      </c>
      <c r="AF1005" s="18">
        <f t="shared" si="159"/>
        <v>313731.17892631993</v>
      </c>
      <c r="AG1005" s="18">
        <f t="shared" si="159"/>
        <v>3769336.7615162954</v>
      </c>
    </row>
    <row r="1006" spans="6:33" x14ac:dyDescent="0.35">
      <c r="F1006" s="15">
        <f t="shared" si="152"/>
        <v>16.296882191780821</v>
      </c>
      <c r="G1006" s="15">
        <v>5948.3620000000001</v>
      </c>
      <c r="H1006" s="15">
        <v>0.9819</v>
      </c>
      <c r="I1006" s="15">
        <v>3.9826494797813328</v>
      </c>
      <c r="J1006" s="15">
        <f t="shared" si="151"/>
        <v>0.36319481125731473</v>
      </c>
      <c r="K1006" s="15">
        <v>72.266000000000005</v>
      </c>
      <c r="L1006" s="15">
        <v>71.462000000000003</v>
      </c>
      <c r="M1006" s="15">
        <v>71.912999999999997</v>
      </c>
      <c r="N1006" s="15">
        <v>68.397999999999996</v>
      </c>
      <c r="O1006" s="15">
        <v>68.602999999999994</v>
      </c>
      <c r="P1006" s="15">
        <v>70.165999999999997</v>
      </c>
      <c r="Q1006" s="15">
        <v>68.751000000000005</v>
      </c>
      <c r="R1006" s="15">
        <v>69.494</v>
      </c>
      <c r="S1006" s="15">
        <f t="shared" si="153"/>
        <v>4.4939999999999998</v>
      </c>
      <c r="T1006" s="15">
        <v>79.5</v>
      </c>
      <c r="U1006" s="15">
        <v>79.5</v>
      </c>
      <c r="V1006" s="15">
        <v>79.5</v>
      </c>
      <c r="W1006" s="15">
        <v>79.5</v>
      </c>
      <c r="X1006" s="15">
        <v>79.5</v>
      </c>
      <c r="Y1006" s="15">
        <v>79.5</v>
      </c>
      <c r="Z1006" s="15">
        <v>79.5</v>
      </c>
      <c r="AA1006" s="15">
        <v>79.5</v>
      </c>
      <c r="AB1006" s="15">
        <v>11.523</v>
      </c>
      <c r="AC1006" s="18">
        <f t="shared" si="154"/>
        <v>1.3336805555555555E-4</v>
      </c>
      <c r="AD1006" s="18">
        <f t="shared" si="155"/>
        <v>69.138000000000005</v>
      </c>
      <c r="AE1006" s="18">
        <f t="shared" si="157"/>
        <v>3816</v>
      </c>
      <c r="AF1006" s="18">
        <f t="shared" si="159"/>
        <v>313800.31692631991</v>
      </c>
      <c r="AG1006" s="18">
        <f t="shared" si="159"/>
        <v>3773152.7615162954</v>
      </c>
    </row>
    <row r="1007" spans="6:33" x14ac:dyDescent="0.35">
      <c r="F1007" s="15">
        <f t="shared" si="152"/>
        <v>16.313320547945207</v>
      </c>
      <c r="G1007" s="15">
        <v>5954.3620000000001</v>
      </c>
      <c r="H1007" s="15">
        <v>0.9819</v>
      </c>
      <c r="I1007" s="15">
        <v>3.9866667028216742</v>
      </c>
      <c r="J1007" s="15">
        <f t="shared" si="151"/>
        <v>0.36327475570175916</v>
      </c>
      <c r="K1007" s="15">
        <v>72.263000000000005</v>
      </c>
      <c r="L1007" s="15">
        <v>71.459000000000003</v>
      </c>
      <c r="M1007" s="15">
        <v>71.91</v>
      </c>
      <c r="N1007" s="15">
        <v>68.396000000000001</v>
      </c>
      <c r="O1007" s="15">
        <v>68.602000000000004</v>
      </c>
      <c r="P1007" s="15">
        <v>70.162999999999997</v>
      </c>
      <c r="Q1007" s="15">
        <v>68.748999999999995</v>
      </c>
      <c r="R1007" s="15">
        <v>69.491</v>
      </c>
      <c r="S1007" s="15">
        <f t="shared" si="153"/>
        <v>4.4909999999999997</v>
      </c>
      <c r="T1007" s="15">
        <v>79.5</v>
      </c>
      <c r="U1007" s="15">
        <v>79.5</v>
      </c>
      <c r="V1007" s="15">
        <v>79.5</v>
      </c>
      <c r="W1007" s="15">
        <v>79.5</v>
      </c>
      <c r="X1007" s="15">
        <v>79.5</v>
      </c>
      <c r="Y1007" s="15">
        <v>79.5</v>
      </c>
      <c r="Z1007" s="15">
        <v>79.5</v>
      </c>
      <c r="AA1007" s="15">
        <v>79.5</v>
      </c>
      <c r="AB1007" s="15">
        <v>11.512</v>
      </c>
      <c r="AC1007" s="18">
        <f t="shared" si="154"/>
        <v>1.3324074074074074E-4</v>
      </c>
      <c r="AD1007" s="18">
        <f t="shared" si="155"/>
        <v>69.072000000000003</v>
      </c>
      <c r="AE1007" s="18">
        <f t="shared" si="157"/>
        <v>3816</v>
      </c>
      <c r="AF1007" s="18">
        <f t="shared" si="159"/>
        <v>313869.38892631989</v>
      </c>
      <c r="AG1007" s="18">
        <f t="shared" si="159"/>
        <v>3776968.7615162954</v>
      </c>
    </row>
    <row r="1008" spans="6:33" x14ac:dyDescent="0.35">
      <c r="F1008" s="15">
        <f t="shared" si="152"/>
        <v>16.329758904109589</v>
      </c>
      <c r="G1008" s="15">
        <v>5960.3620000000001</v>
      </c>
      <c r="H1008" s="15">
        <v>0.9819</v>
      </c>
      <c r="I1008" s="15">
        <v>3.9906839258620148</v>
      </c>
      <c r="J1008" s="15">
        <f t="shared" si="151"/>
        <v>0.36335461681287023</v>
      </c>
      <c r="K1008" s="15">
        <v>72.259</v>
      </c>
      <c r="L1008" s="15">
        <v>71.454999999999998</v>
      </c>
      <c r="M1008" s="15">
        <v>71.906000000000006</v>
      </c>
      <c r="N1008" s="15">
        <v>68.394000000000005</v>
      </c>
      <c r="O1008" s="15">
        <v>68.599999999999994</v>
      </c>
      <c r="P1008" s="15">
        <v>70.16</v>
      </c>
      <c r="Q1008" s="15">
        <v>68.747</v>
      </c>
      <c r="R1008" s="15">
        <v>69.489000000000004</v>
      </c>
      <c r="S1008" s="15">
        <f t="shared" si="153"/>
        <v>4.4890000000000043</v>
      </c>
      <c r="T1008" s="15">
        <v>79.5</v>
      </c>
      <c r="U1008" s="15">
        <v>79.5</v>
      </c>
      <c r="V1008" s="15">
        <v>79.5</v>
      </c>
      <c r="W1008" s="15">
        <v>79.5</v>
      </c>
      <c r="X1008" s="15">
        <v>79.5</v>
      </c>
      <c r="Y1008" s="15">
        <v>79.5</v>
      </c>
      <c r="Z1008" s="15">
        <v>79.5</v>
      </c>
      <c r="AA1008" s="15">
        <v>79.5</v>
      </c>
      <c r="AB1008" s="15">
        <v>11.5</v>
      </c>
      <c r="AC1008" s="18">
        <f t="shared" si="154"/>
        <v>1.3310185185185186E-4</v>
      </c>
      <c r="AD1008" s="18">
        <f t="shared" si="155"/>
        <v>69</v>
      </c>
      <c r="AE1008" s="18">
        <f t="shared" si="157"/>
        <v>3816</v>
      </c>
      <c r="AF1008" s="18">
        <f t="shared" si="159"/>
        <v>313938.38892631989</v>
      </c>
      <c r="AG1008" s="18">
        <f t="shared" si="159"/>
        <v>3780784.7615162954</v>
      </c>
    </row>
    <row r="1009" spans="6:33" x14ac:dyDescent="0.35">
      <c r="F1009" s="15">
        <f t="shared" si="152"/>
        <v>16.346197260273971</v>
      </c>
      <c r="G1009" s="15">
        <v>5966.3620000000001</v>
      </c>
      <c r="H1009" s="15">
        <v>0.9819</v>
      </c>
      <c r="I1009" s="15">
        <v>3.9947011489023554</v>
      </c>
      <c r="J1009" s="15">
        <f t="shared" si="151"/>
        <v>0.36343440153509249</v>
      </c>
      <c r="K1009" s="15">
        <v>72.254999999999995</v>
      </c>
      <c r="L1009" s="15">
        <v>71.451999999999998</v>
      </c>
      <c r="M1009" s="15">
        <v>71.903000000000006</v>
      </c>
      <c r="N1009" s="15">
        <v>68.391999999999996</v>
      </c>
      <c r="O1009" s="15">
        <v>68.597999999999999</v>
      </c>
      <c r="P1009" s="15">
        <v>70.158000000000001</v>
      </c>
      <c r="Q1009" s="15">
        <v>68.745000000000005</v>
      </c>
      <c r="R1009" s="15">
        <v>69.486999999999995</v>
      </c>
      <c r="S1009" s="15">
        <f t="shared" si="153"/>
        <v>4.4869999999999948</v>
      </c>
      <c r="T1009" s="15">
        <v>79.5</v>
      </c>
      <c r="U1009" s="15">
        <v>79.5</v>
      </c>
      <c r="V1009" s="15">
        <v>79.5</v>
      </c>
      <c r="W1009" s="15">
        <v>79.5</v>
      </c>
      <c r="X1009" s="15">
        <v>79.5</v>
      </c>
      <c r="Y1009" s="15">
        <v>79.5</v>
      </c>
      <c r="Z1009" s="15">
        <v>79.5</v>
      </c>
      <c r="AA1009" s="15">
        <v>79.5</v>
      </c>
      <c r="AB1009" s="15">
        <v>11.489000000000001</v>
      </c>
      <c r="AC1009" s="18">
        <f t="shared" si="154"/>
        <v>1.3297453703703705E-4</v>
      </c>
      <c r="AD1009" s="18">
        <f t="shared" si="155"/>
        <v>68.934000000000012</v>
      </c>
      <c r="AE1009" s="18">
        <f t="shared" si="157"/>
        <v>3816</v>
      </c>
      <c r="AF1009" s="18">
        <f t="shared" si="159"/>
        <v>314007.3229263199</v>
      </c>
      <c r="AG1009" s="18">
        <f t="shared" si="159"/>
        <v>3784600.7615162954</v>
      </c>
    </row>
    <row r="1010" spans="6:33" x14ac:dyDescent="0.35">
      <c r="F1010" s="15">
        <f t="shared" si="152"/>
        <v>16.362635616438357</v>
      </c>
      <c r="G1010" s="15">
        <v>5972.3620000000001</v>
      </c>
      <c r="H1010" s="15">
        <v>0.98199999999999998</v>
      </c>
      <c r="I1010" s="15">
        <v>3.9987183719426969</v>
      </c>
      <c r="J1010" s="15">
        <f t="shared" si="151"/>
        <v>0.36351410986842581</v>
      </c>
      <c r="K1010" s="15">
        <v>72.251000000000005</v>
      </c>
      <c r="L1010" s="15">
        <v>71.448999999999998</v>
      </c>
      <c r="M1010" s="15">
        <v>71.899000000000001</v>
      </c>
      <c r="N1010" s="15">
        <v>68.39</v>
      </c>
      <c r="O1010" s="15">
        <v>68.596000000000004</v>
      </c>
      <c r="P1010" s="15">
        <v>70.155000000000001</v>
      </c>
      <c r="Q1010" s="15">
        <v>68.744</v>
      </c>
      <c r="R1010" s="15">
        <v>69.484999999999999</v>
      </c>
      <c r="S1010" s="15">
        <f t="shared" si="153"/>
        <v>4.4849999999999994</v>
      </c>
      <c r="T1010" s="15">
        <v>79.5</v>
      </c>
      <c r="U1010" s="15">
        <v>79.5</v>
      </c>
      <c r="V1010" s="15">
        <v>79.5</v>
      </c>
      <c r="W1010" s="15">
        <v>79.5</v>
      </c>
      <c r="X1010" s="15">
        <v>79.5</v>
      </c>
      <c r="Y1010" s="15">
        <v>79.5</v>
      </c>
      <c r="Z1010" s="15">
        <v>79.5</v>
      </c>
      <c r="AA1010" s="15">
        <v>79.5</v>
      </c>
      <c r="AB1010" s="15">
        <v>11.478</v>
      </c>
      <c r="AC1010" s="18">
        <f t="shared" si="154"/>
        <v>1.3284722222222222E-4</v>
      </c>
      <c r="AD1010" s="18">
        <f t="shared" si="155"/>
        <v>68.867999999999995</v>
      </c>
      <c r="AE1010" s="18">
        <f t="shared" si="157"/>
        <v>3816</v>
      </c>
      <c r="AF1010" s="18">
        <f t="shared" si="159"/>
        <v>314076.19092631992</v>
      </c>
      <c r="AG1010" s="18">
        <f t="shared" si="159"/>
        <v>3788416.7615162954</v>
      </c>
    </row>
    <row r="1011" spans="6:33" x14ac:dyDescent="0.35">
      <c r="F1011" s="15">
        <f t="shared" si="152"/>
        <v>16.37907397260274</v>
      </c>
      <c r="G1011" s="15">
        <v>5978.3620000000001</v>
      </c>
      <c r="H1011" s="15">
        <v>0.98199999999999998</v>
      </c>
      <c r="I1011" s="15">
        <v>4.0027355949830374</v>
      </c>
      <c r="J1011" s="15">
        <f t="shared" si="151"/>
        <v>0.3635937418128703</v>
      </c>
      <c r="K1011" s="15">
        <v>72.247</v>
      </c>
      <c r="L1011" s="15">
        <v>71.445999999999998</v>
      </c>
      <c r="M1011" s="15">
        <v>71.896000000000001</v>
      </c>
      <c r="N1011" s="15">
        <v>68.388000000000005</v>
      </c>
      <c r="O1011" s="15">
        <v>68.593999999999994</v>
      </c>
      <c r="P1011" s="15">
        <v>70.152000000000001</v>
      </c>
      <c r="Q1011" s="15">
        <v>68.742000000000004</v>
      </c>
      <c r="R1011" s="15">
        <v>69.483000000000004</v>
      </c>
      <c r="S1011" s="15">
        <f t="shared" si="153"/>
        <v>4.4830000000000041</v>
      </c>
      <c r="T1011" s="15">
        <v>79.5</v>
      </c>
      <c r="U1011" s="15">
        <v>79.5</v>
      </c>
      <c r="V1011" s="15">
        <v>79.5</v>
      </c>
      <c r="W1011" s="15">
        <v>79.5</v>
      </c>
      <c r="X1011" s="15">
        <v>79.5</v>
      </c>
      <c r="Y1011" s="15">
        <v>79.5</v>
      </c>
      <c r="Z1011" s="15">
        <v>79.5</v>
      </c>
      <c r="AA1011" s="15">
        <v>79.5</v>
      </c>
      <c r="AB1011" s="15">
        <v>11.467000000000001</v>
      </c>
      <c r="AC1011" s="18">
        <f t="shared" si="154"/>
        <v>1.3271990740740741E-4</v>
      </c>
      <c r="AD1011" s="18">
        <f t="shared" si="155"/>
        <v>68.802000000000007</v>
      </c>
      <c r="AE1011" s="18">
        <f t="shared" si="157"/>
        <v>3816</v>
      </c>
      <c r="AF1011" s="18">
        <f t="shared" si="159"/>
        <v>314144.99292631994</v>
      </c>
      <c r="AG1011" s="18">
        <f t="shared" si="159"/>
        <v>3792232.7615162954</v>
      </c>
    </row>
    <row r="1012" spans="6:33" x14ac:dyDescent="0.35">
      <c r="F1012" s="15">
        <f t="shared" si="152"/>
        <v>16.395512328767122</v>
      </c>
      <c r="G1012" s="15">
        <v>5984.3620000000001</v>
      </c>
      <c r="H1012" s="15">
        <v>0.98199999999999998</v>
      </c>
      <c r="I1012" s="15">
        <v>4.0067528180233785</v>
      </c>
      <c r="J1012" s="15">
        <f t="shared" si="151"/>
        <v>0.36367329736842585</v>
      </c>
      <c r="K1012" s="15">
        <v>72.244</v>
      </c>
      <c r="L1012" s="15">
        <v>71.442999999999998</v>
      </c>
      <c r="M1012" s="15">
        <v>71.891999999999996</v>
      </c>
      <c r="N1012" s="15">
        <v>68.385999999999996</v>
      </c>
      <c r="O1012" s="15">
        <v>68.591999999999999</v>
      </c>
      <c r="P1012" s="15">
        <v>70.150000000000006</v>
      </c>
      <c r="Q1012" s="15">
        <v>68.739999999999995</v>
      </c>
      <c r="R1012" s="15">
        <v>69.480999999999995</v>
      </c>
      <c r="S1012" s="15">
        <f t="shared" si="153"/>
        <v>4.4809999999999945</v>
      </c>
      <c r="T1012" s="15">
        <v>79.5</v>
      </c>
      <c r="U1012" s="15">
        <v>79.5</v>
      </c>
      <c r="V1012" s="15">
        <v>79.5</v>
      </c>
      <c r="W1012" s="15">
        <v>79.5</v>
      </c>
      <c r="X1012" s="15">
        <v>79.5</v>
      </c>
      <c r="Y1012" s="15">
        <v>79.5</v>
      </c>
      <c r="Z1012" s="15">
        <v>79.5</v>
      </c>
      <c r="AA1012" s="15">
        <v>79.5</v>
      </c>
      <c r="AB1012" s="15">
        <v>11.456</v>
      </c>
      <c r="AC1012" s="18">
        <f t="shared" si="154"/>
        <v>1.325925925925926E-4</v>
      </c>
      <c r="AD1012" s="18">
        <f t="shared" si="155"/>
        <v>68.736000000000004</v>
      </c>
      <c r="AE1012" s="18">
        <f t="shared" si="157"/>
        <v>3816</v>
      </c>
      <c r="AF1012" s="18">
        <f t="shared" si="159"/>
        <v>314213.72892631992</v>
      </c>
      <c r="AG1012" s="18">
        <f t="shared" si="159"/>
        <v>3796048.7615162954</v>
      </c>
    </row>
    <row r="1013" spans="6:33" x14ac:dyDescent="0.35">
      <c r="F1013" s="15">
        <f t="shared" si="152"/>
        <v>16.411950684931508</v>
      </c>
      <c r="G1013" s="15">
        <v>5990.3620000000001</v>
      </c>
      <c r="H1013" s="15">
        <v>0.98199999999999998</v>
      </c>
      <c r="I1013" s="15">
        <v>4.0107700410637195</v>
      </c>
      <c r="J1013" s="15">
        <f t="shared" si="151"/>
        <v>0.36375277653509247</v>
      </c>
      <c r="K1013" s="15">
        <v>72.239999999999995</v>
      </c>
      <c r="L1013" s="15">
        <v>71.44</v>
      </c>
      <c r="M1013" s="15">
        <v>71.888999999999996</v>
      </c>
      <c r="N1013" s="15">
        <v>68.384</v>
      </c>
      <c r="O1013" s="15">
        <v>68.59</v>
      </c>
      <c r="P1013" s="15">
        <v>70.147000000000006</v>
      </c>
      <c r="Q1013" s="15">
        <v>68.739000000000004</v>
      </c>
      <c r="R1013" s="15">
        <v>69.477999999999994</v>
      </c>
      <c r="S1013" s="15">
        <f t="shared" si="153"/>
        <v>4.4779999999999944</v>
      </c>
      <c r="T1013" s="15">
        <v>79.5</v>
      </c>
      <c r="U1013" s="15">
        <v>79.5</v>
      </c>
      <c r="V1013" s="15">
        <v>79.5</v>
      </c>
      <c r="W1013" s="15">
        <v>79.5</v>
      </c>
      <c r="X1013" s="15">
        <v>79.5</v>
      </c>
      <c r="Y1013" s="15">
        <v>79.5</v>
      </c>
      <c r="Z1013" s="15">
        <v>79.5</v>
      </c>
      <c r="AA1013" s="15">
        <v>79.5</v>
      </c>
      <c r="AB1013" s="15">
        <v>11.445</v>
      </c>
      <c r="AC1013" s="18">
        <f t="shared" si="154"/>
        <v>1.3246527777777779E-4</v>
      </c>
      <c r="AD1013" s="18">
        <f t="shared" si="155"/>
        <v>68.67</v>
      </c>
      <c r="AE1013" s="18">
        <f t="shared" si="157"/>
        <v>3816</v>
      </c>
      <c r="AF1013" s="18">
        <f t="shared" si="159"/>
        <v>314282.3989263199</v>
      </c>
      <c r="AG1013" s="18">
        <f t="shared" si="159"/>
        <v>3799864.7615162954</v>
      </c>
    </row>
    <row r="1014" spans="6:33" x14ac:dyDescent="0.35">
      <c r="F1014" s="15">
        <f t="shared" si="152"/>
        <v>16.42838904109589</v>
      </c>
      <c r="G1014" s="15">
        <v>5996.3620000000001</v>
      </c>
      <c r="H1014" s="15">
        <v>0.98199999999999998</v>
      </c>
      <c r="I1014" s="15">
        <v>4.0147872641040605</v>
      </c>
      <c r="J1014" s="15">
        <f t="shared" si="151"/>
        <v>0.36383217931287026</v>
      </c>
      <c r="K1014" s="15">
        <v>72.236000000000004</v>
      </c>
      <c r="L1014" s="15">
        <v>71.436999999999998</v>
      </c>
      <c r="M1014" s="15">
        <v>71.885000000000005</v>
      </c>
      <c r="N1014" s="15">
        <v>68.382999999999996</v>
      </c>
      <c r="O1014" s="15">
        <v>68.587999999999994</v>
      </c>
      <c r="P1014" s="15">
        <v>70.144000000000005</v>
      </c>
      <c r="Q1014" s="15">
        <v>68.736999999999995</v>
      </c>
      <c r="R1014" s="15">
        <v>69.475999999999999</v>
      </c>
      <c r="S1014" s="15">
        <f t="shared" si="153"/>
        <v>4.4759999999999991</v>
      </c>
      <c r="T1014" s="15">
        <v>79.5</v>
      </c>
      <c r="U1014" s="15">
        <v>79.5</v>
      </c>
      <c r="V1014" s="15">
        <v>79.5</v>
      </c>
      <c r="W1014" s="15">
        <v>79.5</v>
      </c>
      <c r="X1014" s="15">
        <v>79.5</v>
      </c>
      <c r="Y1014" s="15">
        <v>79.5</v>
      </c>
      <c r="Z1014" s="15">
        <v>79.5</v>
      </c>
      <c r="AA1014" s="15">
        <v>79.5</v>
      </c>
      <c r="AB1014" s="15">
        <v>11.433999999999999</v>
      </c>
      <c r="AC1014" s="18">
        <f t="shared" si="154"/>
        <v>1.3233796296296295E-4</v>
      </c>
      <c r="AD1014" s="18">
        <f t="shared" si="155"/>
        <v>68.603999999999999</v>
      </c>
      <c r="AE1014" s="18">
        <f t="shared" si="157"/>
        <v>3816</v>
      </c>
      <c r="AF1014" s="18">
        <f t="shared" si="159"/>
        <v>314351.0029263199</v>
      </c>
      <c r="AG1014" s="18">
        <f t="shared" si="159"/>
        <v>3803680.7615162954</v>
      </c>
    </row>
    <row r="1015" spans="6:33" x14ac:dyDescent="0.35">
      <c r="F1015" s="15">
        <f t="shared" si="152"/>
        <v>16.444827397260273</v>
      </c>
      <c r="G1015" s="15">
        <v>6002.3620000000001</v>
      </c>
      <c r="H1015" s="15">
        <v>0.98199999999999998</v>
      </c>
      <c r="I1015" s="15">
        <v>4.0188044871444006</v>
      </c>
      <c r="J1015" s="15">
        <f t="shared" si="151"/>
        <v>0.36391150570175912</v>
      </c>
      <c r="K1015" s="15">
        <v>72.231999999999999</v>
      </c>
      <c r="L1015" s="15">
        <v>71.433999999999997</v>
      </c>
      <c r="M1015" s="15">
        <v>71.882000000000005</v>
      </c>
      <c r="N1015" s="15">
        <v>68.381</v>
      </c>
      <c r="O1015" s="15">
        <v>68.587000000000003</v>
      </c>
      <c r="P1015" s="15">
        <v>70.141999999999996</v>
      </c>
      <c r="Q1015" s="15">
        <v>68.734999999999999</v>
      </c>
      <c r="R1015" s="15">
        <v>69.474000000000004</v>
      </c>
      <c r="S1015" s="15">
        <f t="shared" si="153"/>
        <v>4.4740000000000038</v>
      </c>
      <c r="T1015" s="15">
        <v>79.5</v>
      </c>
      <c r="U1015" s="15">
        <v>79.5</v>
      </c>
      <c r="V1015" s="15">
        <v>79.5</v>
      </c>
      <c r="W1015" s="15">
        <v>79.5</v>
      </c>
      <c r="X1015" s="15">
        <v>79.5</v>
      </c>
      <c r="Y1015" s="15">
        <v>79.5</v>
      </c>
      <c r="Z1015" s="15">
        <v>79.5</v>
      </c>
      <c r="AA1015" s="15">
        <v>79.5</v>
      </c>
      <c r="AB1015" s="15">
        <v>11.423</v>
      </c>
      <c r="AC1015" s="18">
        <f t="shared" si="154"/>
        <v>1.3221064814814815E-4</v>
      </c>
      <c r="AD1015" s="18">
        <f t="shared" si="155"/>
        <v>68.537999999999997</v>
      </c>
      <c r="AE1015" s="18">
        <f t="shared" si="157"/>
        <v>3816</v>
      </c>
      <c r="AF1015" s="18">
        <f t="shared" si="159"/>
        <v>314419.5409263199</v>
      </c>
      <c r="AG1015" s="18">
        <f t="shared" si="159"/>
        <v>3807496.7615162954</v>
      </c>
    </row>
    <row r="1016" spans="6:33" x14ac:dyDescent="0.35">
      <c r="F1016" s="15">
        <f t="shared" si="152"/>
        <v>16.461265753424659</v>
      </c>
      <c r="G1016" s="15">
        <v>6008.3620000000001</v>
      </c>
      <c r="H1016" s="15">
        <v>0.98209999999999997</v>
      </c>
      <c r="I1016" s="15">
        <v>4.0228217101847425</v>
      </c>
      <c r="J1016" s="15">
        <f t="shared" si="151"/>
        <v>0.36399075570175915</v>
      </c>
      <c r="K1016" s="15">
        <v>72.228999999999999</v>
      </c>
      <c r="L1016" s="15">
        <v>71.432000000000002</v>
      </c>
      <c r="M1016" s="15">
        <v>71.878</v>
      </c>
      <c r="N1016" s="15">
        <v>68.379000000000005</v>
      </c>
      <c r="O1016" s="15">
        <v>68.584999999999994</v>
      </c>
      <c r="P1016" s="15">
        <v>70.138999999999996</v>
      </c>
      <c r="Q1016" s="15">
        <v>68.733000000000004</v>
      </c>
      <c r="R1016" s="15">
        <v>69.471999999999994</v>
      </c>
      <c r="S1016" s="15">
        <f t="shared" si="153"/>
        <v>4.4719999999999942</v>
      </c>
      <c r="T1016" s="15">
        <v>79.5</v>
      </c>
      <c r="U1016" s="15">
        <v>79.5</v>
      </c>
      <c r="V1016" s="15">
        <v>79.5</v>
      </c>
      <c r="W1016" s="15">
        <v>79.5</v>
      </c>
      <c r="X1016" s="15">
        <v>79.5</v>
      </c>
      <c r="Y1016" s="15">
        <v>79.5</v>
      </c>
      <c r="Z1016" s="15">
        <v>79.5</v>
      </c>
      <c r="AA1016" s="15">
        <v>79.5</v>
      </c>
      <c r="AB1016" s="15">
        <v>11.412000000000001</v>
      </c>
      <c r="AC1016" s="18">
        <f t="shared" si="154"/>
        <v>1.3208333333333334E-4</v>
      </c>
      <c r="AD1016" s="18">
        <f t="shared" si="155"/>
        <v>68.472000000000008</v>
      </c>
      <c r="AE1016" s="18">
        <f t="shared" si="157"/>
        <v>3816</v>
      </c>
      <c r="AF1016" s="18">
        <f t="shared" ref="AF1016:AG1031" si="160">+AF1015+AD1016</f>
        <v>314488.01292631991</v>
      </c>
      <c r="AG1016" s="18">
        <f t="shared" si="160"/>
        <v>3811312.7615162954</v>
      </c>
    </row>
    <row r="1017" spans="6:33" x14ac:dyDescent="0.35">
      <c r="F1017" s="15">
        <f t="shared" si="152"/>
        <v>16.477704109589041</v>
      </c>
      <c r="G1017" s="15">
        <v>6014.3620000000001</v>
      </c>
      <c r="H1017" s="15">
        <v>0.98209999999999997</v>
      </c>
      <c r="I1017" s="15">
        <v>4.0268389332250827</v>
      </c>
      <c r="J1017" s="15">
        <f t="shared" si="151"/>
        <v>0.3640699293128703</v>
      </c>
      <c r="K1017" s="15">
        <v>72.224999999999994</v>
      </c>
      <c r="L1017" s="15">
        <v>71.429000000000002</v>
      </c>
      <c r="M1017" s="15">
        <v>71.875</v>
      </c>
      <c r="N1017" s="15">
        <v>68.376999999999995</v>
      </c>
      <c r="O1017" s="15">
        <v>68.582999999999998</v>
      </c>
      <c r="P1017" s="15">
        <v>70.135999999999996</v>
      </c>
      <c r="Q1017" s="15">
        <v>68.731999999999999</v>
      </c>
      <c r="R1017" s="15">
        <v>69.47</v>
      </c>
      <c r="S1017" s="15">
        <f t="shared" si="153"/>
        <v>4.4699999999999989</v>
      </c>
      <c r="T1017" s="15">
        <v>79.5</v>
      </c>
      <c r="U1017" s="15">
        <v>79.5</v>
      </c>
      <c r="V1017" s="15">
        <v>79.5</v>
      </c>
      <c r="W1017" s="15">
        <v>79.5</v>
      </c>
      <c r="X1017" s="15">
        <v>79.5</v>
      </c>
      <c r="Y1017" s="15">
        <v>79.5</v>
      </c>
      <c r="Z1017" s="15">
        <v>79.5</v>
      </c>
      <c r="AA1017" s="15">
        <v>79.5</v>
      </c>
      <c r="AB1017" s="15">
        <v>11.401</v>
      </c>
      <c r="AC1017" s="18">
        <f t="shared" si="154"/>
        <v>1.3195601851851853E-4</v>
      </c>
      <c r="AD1017" s="18">
        <f t="shared" si="155"/>
        <v>68.406000000000006</v>
      </c>
      <c r="AE1017" s="18">
        <f t="shared" si="157"/>
        <v>3816</v>
      </c>
      <c r="AF1017" s="18">
        <f t="shared" si="160"/>
        <v>314556.41892631992</v>
      </c>
      <c r="AG1017" s="18">
        <f t="shared" si="160"/>
        <v>3815128.7615162954</v>
      </c>
    </row>
    <row r="1018" spans="6:33" x14ac:dyDescent="0.35">
      <c r="F1018" s="15">
        <f t="shared" si="152"/>
        <v>16.494142465753423</v>
      </c>
      <c r="G1018" s="15">
        <v>6020.3620000000001</v>
      </c>
      <c r="H1018" s="15">
        <v>0.98209999999999997</v>
      </c>
      <c r="I1018" s="15">
        <v>4.0308561562654228</v>
      </c>
      <c r="J1018" s="15">
        <f t="shared" si="151"/>
        <v>0.36414902653509251</v>
      </c>
      <c r="K1018" s="15">
        <v>72.221000000000004</v>
      </c>
      <c r="L1018" s="15">
        <v>71.426000000000002</v>
      </c>
      <c r="M1018" s="15">
        <v>71.870999999999995</v>
      </c>
      <c r="N1018" s="15">
        <v>68.375</v>
      </c>
      <c r="O1018" s="15">
        <v>68.581000000000003</v>
      </c>
      <c r="P1018" s="15">
        <v>70.134</v>
      </c>
      <c r="Q1018" s="15">
        <v>68.73</v>
      </c>
      <c r="R1018" s="15">
        <v>69.468000000000004</v>
      </c>
      <c r="S1018" s="15">
        <f t="shared" si="153"/>
        <v>4.4680000000000035</v>
      </c>
      <c r="T1018" s="15">
        <v>79.5</v>
      </c>
      <c r="U1018" s="15">
        <v>79.5</v>
      </c>
      <c r="V1018" s="15">
        <v>79.5</v>
      </c>
      <c r="W1018" s="15">
        <v>79.5</v>
      </c>
      <c r="X1018" s="15">
        <v>79.5</v>
      </c>
      <c r="Y1018" s="15">
        <v>79.5</v>
      </c>
      <c r="Z1018" s="15">
        <v>79.5</v>
      </c>
      <c r="AA1018" s="15">
        <v>79.5</v>
      </c>
      <c r="AB1018" s="15">
        <v>11.39</v>
      </c>
      <c r="AC1018" s="18">
        <f t="shared" si="154"/>
        <v>1.3182870370370372E-4</v>
      </c>
      <c r="AD1018" s="18">
        <f t="shared" si="155"/>
        <v>68.34</v>
      </c>
      <c r="AE1018" s="18">
        <f t="shared" si="157"/>
        <v>3816</v>
      </c>
      <c r="AF1018" s="18">
        <f t="shared" si="160"/>
        <v>314624.75892631995</v>
      </c>
      <c r="AG1018" s="18">
        <f t="shared" si="160"/>
        <v>3818944.7615162954</v>
      </c>
    </row>
    <row r="1019" spans="6:33" x14ac:dyDescent="0.35">
      <c r="F1019" s="15">
        <f t="shared" si="152"/>
        <v>16.510580821917809</v>
      </c>
      <c r="G1019" s="15">
        <v>6026.3620000000001</v>
      </c>
      <c r="H1019" s="15">
        <v>0.98209999999999997</v>
      </c>
      <c r="I1019" s="15">
        <v>4.0348733793057647</v>
      </c>
      <c r="J1019" s="15">
        <f t="shared" si="151"/>
        <v>0.36422804736842584</v>
      </c>
      <c r="K1019" s="15">
        <v>72.218000000000004</v>
      </c>
      <c r="L1019" s="15">
        <v>71.423000000000002</v>
      </c>
      <c r="M1019" s="15">
        <v>71.867999999999995</v>
      </c>
      <c r="N1019" s="15">
        <v>68.373000000000005</v>
      </c>
      <c r="O1019" s="15">
        <v>68.578999999999994</v>
      </c>
      <c r="P1019" s="15">
        <v>70.131</v>
      </c>
      <c r="Q1019" s="15">
        <v>68.727999999999994</v>
      </c>
      <c r="R1019" s="15">
        <v>69.465000000000003</v>
      </c>
      <c r="S1019" s="15">
        <f t="shared" si="153"/>
        <v>4.4650000000000034</v>
      </c>
      <c r="T1019" s="15">
        <v>79.5</v>
      </c>
      <c r="U1019" s="15">
        <v>79.5</v>
      </c>
      <c r="V1019" s="15">
        <v>79.5</v>
      </c>
      <c r="W1019" s="15">
        <v>79.5</v>
      </c>
      <c r="X1019" s="15">
        <v>79.5</v>
      </c>
      <c r="Y1019" s="15">
        <v>79.5</v>
      </c>
      <c r="Z1019" s="15">
        <v>79.5</v>
      </c>
      <c r="AA1019" s="15">
        <v>79.5</v>
      </c>
      <c r="AB1019" s="15">
        <v>11.379</v>
      </c>
      <c r="AC1019" s="18">
        <f t="shared" si="154"/>
        <v>1.3170138888888888E-4</v>
      </c>
      <c r="AD1019" s="18">
        <f t="shared" si="155"/>
        <v>68.274000000000001</v>
      </c>
      <c r="AE1019" s="18">
        <f t="shared" si="157"/>
        <v>3816</v>
      </c>
      <c r="AF1019" s="18">
        <f t="shared" si="160"/>
        <v>314693.03292631992</v>
      </c>
      <c r="AG1019" s="18">
        <f t="shared" si="160"/>
        <v>3822760.7615162954</v>
      </c>
    </row>
    <row r="1020" spans="6:33" x14ac:dyDescent="0.35">
      <c r="F1020" s="15">
        <f t="shared" si="152"/>
        <v>16.527019178082192</v>
      </c>
      <c r="G1020" s="15">
        <v>6032.3620000000001</v>
      </c>
      <c r="H1020" s="15">
        <v>0.98209999999999997</v>
      </c>
      <c r="I1020" s="15">
        <v>4.0388906023461049</v>
      </c>
      <c r="J1020" s="15">
        <f t="shared" si="151"/>
        <v>0.36430699181287024</v>
      </c>
      <c r="K1020" s="15">
        <v>72.213999999999999</v>
      </c>
      <c r="L1020" s="15">
        <v>71.42</v>
      </c>
      <c r="M1020" s="15">
        <v>71.864000000000004</v>
      </c>
      <c r="N1020" s="15">
        <v>68.370999999999995</v>
      </c>
      <c r="O1020" s="15">
        <v>68.576999999999998</v>
      </c>
      <c r="P1020" s="15">
        <v>70.129000000000005</v>
      </c>
      <c r="Q1020" s="15">
        <v>68.727000000000004</v>
      </c>
      <c r="R1020" s="15">
        <v>69.462999999999994</v>
      </c>
      <c r="S1020" s="15">
        <f t="shared" si="153"/>
        <v>4.4629999999999939</v>
      </c>
      <c r="T1020" s="15">
        <v>79.5</v>
      </c>
      <c r="U1020" s="15">
        <v>79.5</v>
      </c>
      <c r="V1020" s="15">
        <v>79.5</v>
      </c>
      <c r="W1020" s="15">
        <v>79.5</v>
      </c>
      <c r="X1020" s="15">
        <v>79.5</v>
      </c>
      <c r="Y1020" s="15">
        <v>79.5</v>
      </c>
      <c r="Z1020" s="15">
        <v>79.5</v>
      </c>
      <c r="AA1020" s="15">
        <v>79.5</v>
      </c>
      <c r="AB1020" s="15">
        <v>11.368</v>
      </c>
      <c r="AC1020" s="18">
        <f t="shared" si="154"/>
        <v>1.3157407407407407E-4</v>
      </c>
      <c r="AD1020" s="18">
        <f t="shared" si="155"/>
        <v>68.207999999999998</v>
      </c>
      <c r="AE1020" s="18">
        <f t="shared" si="157"/>
        <v>3816</v>
      </c>
      <c r="AF1020" s="18">
        <f t="shared" si="160"/>
        <v>314761.24092631991</v>
      </c>
      <c r="AG1020" s="18">
        <f t="shared" si="160"/>
        <v>3826576.7615162954</v>
      </c>
    </row>
    <row r="1021" spans="6:33" x14ac:dyDescent="0.35">
      <c r="F1021" s="15">
        <f t="shared" si="152"/>
        <v>16.543457534246574</v>
      </c>
      <c r="G1021" s="15">
        <v>6038.3620000000001</v>
      </c>
      <c r="H1021" s="15">
        <v>0.98209999999999997</v>
      </c>
      <c r="I1021" s="15">
        <v>4.0429078253864459</v>
      </c>
      <c r="J1021" s="15">
        <f t="shared" si="151"/>
        <v>0.36438585986842581</v>
      </c>
      <c r="K1021" s="15">
        <v>72.209999999999994</v>
      </c>
      <c r="L1021" s="15">
        <v>71.417000000000002</v>
      </c>
      <c r="M1021" s="15">
        <v>71.861000000000004</v>
      </c>
      <c r="N1021" s="15">
        <v>68.369</v>
      </c>
      <c r="O1021" s="15">
        <v>68.575000000000003</v>
      </c>
      <c r="P1021" s="15">
        <v>70.126000000000005</v>
      </c>
      <c r="Q1021" s="15">
        <v>68.724999999999994</v>
      </c>
      <c r="R1021" s="15">
        <v>69.460999999999999</v>
      </c>
      <c r="S1021" s="15">
        <f t="shared" si="153"/>
        <v>4.4609999999999985</v>
      </c>
      <c r="T1021" s="15">
        <v>79.5</v>
      </c>
      <c r="U1021" s="15">
        <v>79.5</v>
      </c>
      <c r="V1021" s="15">
        <v>79.5</v>
      </c>
      <c r="W1021" s="15">
        <v>79.5</v>
      </c>
      <c r="X1021" s="15">
        <v>79.5</v>
      </c>
      <c r="Y1021" s="15">
        <v>79.5</v>
      </c>
      <c r="Z1021" s="15">
        <v>79.5</v>
      </c>
      <c r="AA1021" s="15">
        <v>79.5</v>
      </c>
      <c r="AB1021" s="15">
        <v>11.356999999999999</v>
      </c>
      <c r="AC1021" s="18">
        <f t="shared" si="154"/>
        <v>1.3144675925925924E-4</v>
      </c>
      <c r="AD1021" s="18">
        <f t="shared" si="155"/>
        <v>68.141999999999996</v>
      </c>
      <c r="AE1021" s="18">
        <f t="shared" si="157"/>
        <v>3816</v>
      </c>
      <c r="AF1021" s="18">
        <f t="shared" si="160"/>
        <v>314829.3829263199</v>
      </c>
      <c r="AG1021" s="18">
        <f t="shared" si="160"/>
        <v>3830392.7615162954</v>
      </c>
    </row>
    <row r="1022" spans="6:33" x14ac:dyDescent="0.35">
      <c r="F1022" s="15">
        <f t="shared" si="152"/>
        <v>16.55989589041096</v>
      </c>
      <c r="G1022" s="15">
        <v>6044.3620000000001</v>
      </c>
      <c r="H1022" s="15">
        <v>0.98219999999999996</v>
      </c>
      <c r="I1022" s="15">
        <v>4.0469250484267869</v>
      </c>
      <c r="J1022" s="15">
        <f t="shared" si="151"/>
        <v>0.3644646515350925</v>
      </c>
      <c r="K1022" s="15">
        <v>72.206999999999994</v>
      </c>
      <c r="L1022" s="15">
        <v>71.414000000000001</v>
      </c>
      <c r="M1022" s="15">
        <v>71.856999999999999</v>
      </c>
      <c r="N1022" s="15">
        <v>68.367000000000004</v>
      </c>
      <c r="O1022" s="15">
        <v>68.573999999999998</v>
      </c>
      <c r="P1022" s="15">
        <v>70.123000000000005</v>
      </c>
      <c r="Q1022" s="15">
        <v>68.722999999999999</v>
      </c>
      <c r="R1022" s="15">
        <v>69.459000000000003</v>
      </c>
      <c r="S1022" s="15">
        <f t="shared" si="153"/>
        <v>4.4590000000000032</v>
      </c>
      <c r="T1022" s="15">
        <v>79.5</v>
      </c>
      <c r="U1022" s="15">
        <v>79.5</v>
      </c>
      <c r="V1022" s="15">
        <v>79.5</v>
      </c>
      <c r="W1022" s="15">
        <v>79.5</v>
      </c>
      <c r="X1022" s="15">
        <v>79.5</v>
      </c>
      <c r="Y1022" s="15">
        <v>79.5</v>
      </c>
      <c r="Z1022" s="15">
        <v>79.5</v>
      </c>
      <c r="AA1022" s="15">
        <v>79.5</v>
      </c>
      <c r="AB1022" s="15">
        <v>11.346</v>
      </c>
      <c r="AC1022" s="18">
        <f t="shared" si="154"/>
        <v>1.3131944444444446E-4</v>
      </c>
      <c r="AD1022" s="18">
        <f t="shared" si="155"/>
        <v>68.076000000000008</v>
      </c>
      <c r="AE1022" s="18">
        <f t="shared" si="157"/>
        <v>3816</v>
      </c>
      <c r="AF1022" s="18">
        <f t="shared" si="160"/>
        <v>314897.4589263199</v>
      </c>
      <c r="AG1022" s="18">
        <f t="shared" si="160"/>
        <v>3834208.7615162954</v>
      </c>
    </row>
    <row r="1023" spans="6:33" x14ac:dyDescent="0.35">
      <c r="F1023" s="15">
        <f t="shared" si="152"/>
        <v>16.576334246575342</v>
      </c>
      <c r="G1023" s="15">
        <v>6050.3620000000001</v>
      </c>
      <c r="H1023" s="15">
        <v>0.98219999999999996</v>
      </c>
      <c r="I1023" s="15">
        <v>4.0509422714671279</v>
      </c>
      <c r="J1023" s="15">
        <f t="shared" si="151"/>
        <v>0.36454336681287025</v>
      </c>
      <c r="K1023" s="15">
        <v>72.203000000000003</v>
      </c>
      <c r="L1023" s="15">
        <v>71.411000000000001</v>
      </c>
      <c r="M1023" s="15">
        <v>71.853999999999999</v>
      </c>
      <c r="N1023" s="15">
        <v>68.364999999999995</v>
      </c>
      <c r="O1023" s="15">
        <v>68.572000000000003</v>
      </c>
      <c r="P1023" s="15">
        <v>70.120999999999995</v>
      </c>
      <c r="Q1023" s="15">
        <v>68.721000000000004</v>
      </c>
      <c r="R1023" s="15">
        <v>69.456999999999994</v>
      </c>
      <c r="S1023" s="15">
        <f t="shared" si="153"/>
        <v>4.4569999999999936</v>
      </c>
      <c r="T1023" s="15">
        <v>79.5</v>
      </c>
      <c r="U1023" s="15">
        <v>79.5</v>
      </c>
      <c r="V1023" s="15">
        <v>79.5</v>
      </c>
      <c r="W1023" s="15">
        <v>79.5</v>
      </c>
      <c r="X1023" s="15">
        <v>79.5</v>
      </c>
      <c r="Y1023" s="15">
        <v>79.5</v>
      </c>
      <c r="Z1023" s="15">
        <v>79.5</v>
      </c>
      <c r="AA1023" s="15">
        <v>79.5</v>
      </c>
      <c r="AB1023" s="15">
        <v>11.335000000000001</v>
      </c>
      <c r="AC1023" s="18">
        <f t="shared" si="154"/>
        <v>1.3119212962962965E-4</v>
      </c>
      <c r="AD1023" s="18">
        <f t="shared" si="155"/>
        <v>68.010000000000005</v>
      </c>
      <c r="AE1023" s="18">
        <f t="shared" si="157"/>
        <v>3816</v>
      </c>
      <c r="AF1023" s="18">
        <f t="shared" si="160"/>
        <v>314965.46892631991</v>
      </c>
      <c r="AG1023" s="18">
        <f t="shared" si="160"/>
        <v>3838024.7615162954</v>
      </c>
    </row>
    <row r="1024" spans="6:33" x14ac:dyDescent="0.35">
      <c r="F1024" s="15">
        <f t="shared" si="152"/>
        <v>16.592772602739725</v>
      </c>
      <c r="G1024" s="15">
        <v>6056.3620000000001</v>
      </c>
      <c r="H1024" s="15">
        <v>0.98219999999999996</v>
      </c>
      <c r="I1024" s="15">
        <v>4.0549594945074681</v>
      </c>
      <c r="J1024" s="15">
        <f t="shared" si="151"/>
        <v>0.36462200570175918</v>
      </c>
      <c r="K1024" s="15">
        <v>72.198999999999998</v>
      </c>
      <c r="L1024" s="15">
        <v>71.408000000000001</v>
      </c>
      <c r="M1024" s="15">
        <v>71.850999999999999</v>
      </c>
      <c r="N1024" s="15">
        <v>68.363</v>
      </c>
      <c r="O1024" s="15">
        <v>68.569999999999993</v>
      </c>
      <c r="P1024" s="15">
        <v>70.117999999999995</v>
      </c>
      <c r="Q1024" s="15">
        <v>68.72</v>
      </c>
      <c r="R1024" s="15">
        <v>69.454999999999998</v>
      </c>
      <c r="S1024" s="15">
        <f t="shared" si="153"/>
        <v>4.4549999999999983</v>
      </c>
      <c r="T1024" s="15">
        <v>79.5</v>
      </c>
      <c r="U1024" s="15">
        <v>79.5</v>
      </c>
      <c r="V1024" s="15">
        <v>79.5</v>
      </c>
      <c r="W1024" s="15">
        <v>79.5</v>
      </c>
      <c r="X1024" s="15">
        <v>79.5</v>
      </c>
      <c r="Y1024" s="15">
        <v>79.5</v>
      </c>
      <c r="Z1024" s="15">
        <v>79.5</v>
      </c>
      <c r="AA1024" s="15">
        <v>79.5</v>
      </c>
      <c r="AB1024" s="15">
        <v>11.324</v>
      </c>
      <c r="AC1024" s="18">
        <f t="shared" si="154"/>
        <v>1.3106481481481481E-4</v>
      </c>
      <c r="AD1024" s="18">
        <f t="shared" si="155"/>
        <v>67.944000000000003</v>
      </c>
      <c r="AE1024" s="18">
        <f t="shared" si="157"/>
        <v>3816</v>
      </c>
      <c r="AF1024" s="18">
        <f t="shared" si="160"/>
        <v>315033.41292631993</v>
      </c>
      <c r="AG1024" s="18">
        <f t="shared" si="160"/>
        <v>3841840.7615162954</v>
      </c>
    </row>
    <row r="1025" spans="6:33" x14ac:dyDescent="0.35">
      <c r="F1025" s="15">
        <f t="shared" si="152"/>
        <v>16.609210958904111</v>
      </c>
      <c r="G1025" s="15">
        <v>6062.3620000000001</v>
      </c>
      <c r="H1025" s="15">
        <v>0.98219999999999996</v>
      </c>
      <c r="I1025" s="15">
        <v>4.05897671754781</v>
      </c>
      <c r="J1025" s="15">
        <f t="shared" si="151"/>
        <v>0.36470057514620363</v>
      </c>
      <c r="K1025" s="15">
        <v>72.194999999999993</v>
      </c>
      <c r="L1025" s="15">
        <v>71.405000000000001</v>
      </c>
      <c r="M1025" s="15">
        <v>71.846999999999994</v>
      </c>
      <c r="N1025" s="15">
        <v>68.361000000000004</v>
      </c>
      <c r="O1025" s="15">
        <v>68.567999999999998</v>
      </c>
      <c r="P1025" s="15">
        <v>70.114999999999995</v>
      </c>
      <c r="Q1025" s="15">
        <v>68.718000000000004</v>
      </c>
      <c r="R1025" s="15">
        <v>69.453000000000003</v>
      </c>
      <c r="S1025" s="15">
        <f t="shared" si="153"/>
        <v>4.453000000000003</v>
      </c>
      <c r="T1025" s="15">
        <v>79.5</v>
      </c>
      <c r="U1025" s="15">
        <v>79.5</v>
      </c>
      <c r="V1025" s="15">
        <v>79.5</v>
      </c>
      <c r="W1025" s="15">
        <v>79.5</v>
      </c>
      <c r="X1025" s="15">
        <v>79.5</v>
      </c>
      <c r="Y1025" s="15">
        <v>79.5</v>
      </c>
      <c r="Z1025" s="15">
        <v>79.5</v>
      </c>
      <c r="AA1025" s="15">
        <v>79.5</v>
      </c>
      <c r="AB1025" s="15">
        <v>11.314</v>
      </c>
      <c r="AC1025" s="18">
        <f t="shared" si="154"/>
        <v>1.3094907407407407E-4</v>
      </c>
      <c r="AD1025" s="18">
        <f t="shared" si="155"/>
        <v>67.884</v>
      </c>
      <c r="AE1025" s="18">
        <f t="shared" si="157"/>
        <v>3816</v>
      </c>
      <c r="AF1025" s="18">
        <f t="shared" si="160"/>
        <v>315101.29692631995</v>
      </c>
      <c r="AG1025" s="18">
        <f t="shared" si="160"/>
        <v>3845656.7615162954</v>
      </c>
    </row>
    <row r="1026" spans="6:33" x14ac:dyDescent="0.35">
      <c r="F1026" s="15">
        <f t="shared" si="152"/>
        <v>16.625649315068493</v>
      </c>
      <c r="G1026" s="15">
        <v>6068.3620000000001</v>
      </c>
      <c r="H1026" s="15">
        <v>0.98219999999999996</v>
      </c>
      <c r="I1026" s="15">
        <v>4.0629939405881501</v>
      </c>
      <c r="J1026" s="15">
        <f t="shared" si="151"/>
        <v>0.36477906820175926</v>
      </c>
      <c r="K1026" s="15">
        <v>72.191999999999993</v>
      </c>
      <c r="L1026" s="15">
        <v>71.402000000000001</v>
      </c>
      <c r="M1026" s="15">
        <v>71.843999999999994</v>
      </c>
      <c r="N1026" s="15">
        <v>68.358999999999995</v>
      </c>
      <c r="O1026" s="15">
        <v>68.566000000000003</v>
      </c>
      <c r="P1026" s="15">
        <v>70.113</v>
      </c>
      <c r="Q1026" s="15">
        <v>68.715999999999994</v>
      </c>
      <c r="R1026" s="15">
        <v>69.45</v>
      </c>
      <c r="S1026" s="15">
        <f t="shared" si="153"/>
        <v>4.4500000000000028</v>
      </c>
      <c r="T1026" s="15">
        <v>79.5</v>
      </c>
      <c r="U1026" s="15">
        <v>79.5</v>
      </c>
      <c r="V1026" s="15">
        <v>79.5</v>
      </c>
      <c r="W1026" s="15">
        <v>79.5</v>
      </c>
      <c r="X1026" s="15">
        <v>79.5</v>
      </c>
      <c r="Y1026" s="15">
        <v>79.5</v>
      </c>
      <c r="Z1026" s="15">
        <v>79.5</v>
      </c>
      <c r="AA1026" s="15">
        <v>79.5</v>
      </c>
      <c r="AB1026" s="15">
        <v>11.303000000000001</v>
      </c>
      <c r="AC1026" s="18">
        <f t="shared" si="154"/>
        <v>1.3082175925925926E-4</v>
      </c>
      <c r="AD1026" s="18">
        <f t="shared" si="155"/>
        <v>67.818000000000012</v>
      </c>
      <c r="AE1026" s="18">
        <f t="shared" si="157"/>
        <v>3816</v>
      </c>
      <c r="AF1026" s="18">
        <f t="shared" si="160"/>
        <v>315169.11492631998</v>
      </c>
      <c r="AG1026" s="18">
        <f t="shared" si="160"/>
        <v>3849472.7615162954</v>
      </c>
    </row>
    <row r="1027" spans="6:33" x14ac:dyDescent="0.35">
      <c r="F1027" s="15">
        <f t="shared" si="152"/>
        <v>16.642087671232876</v>
      </c>
      <c r="G1027" s="15">
        <v>6074.3620000000001</v>
      </c>
      <c r="H1027" s="15">
        <v>0.98219999999999996</v>
      </c>
      <c r="I1027" s="15">
        <v>4.0670111636284911</v>
      </c>
      <c r="J1027" s="15">
        <f t="shared" si="151"/>
        <v>0.3648574848684259</v>
      </c>
      <c r="K1027" s="15">
        <v>72.188000000000002</v>
      </c>
      <c r="L1027" s="15">
        <v>71.399000000000001</v>
      </c>
      <c r="M1027" s="15">
        <v>71.84</v>
      </c>
      <c r="N1027" s="15">
        <v>68.356999999999999</v>
      </c>
      <c r="O1027" s="15">
        <v>68.563999999999993</v>
      </c>
      <c r="P1027" s="15">
        <v>70.11</v>
      </c>
      <c r="Q1027" s="15">
        <v>68.715000000000003</v>
      </c>
      <c r="R1027" s="15">
        <v>69.447999999999993</v>
      </c>
      <c r="S1027" s="15">
        <f t="shared" si="153"/>
        <v>4.4479999999999933</v>
      </c>
      <c r="T1027" s="15">
        <v>79.5</v>
      </c>
      <c r="U1027" s="15">
        <v>79.5</v>
      </c>
      <c r="V1027" s="15">
        <v>79.5</v>
      </c>
      <c r="W1027" s="15">
        <v>79.5</v>
      </c>
      <c r="X1027" s="15">
        <v>79.5</v>
      </c>
      <c r="Y1027" s="15">
        <v>79.5</v>
      </c>
      <c r="Z1027" s="15">
        <v>79.5</v>
      </c>
      <c r="AA1027" s="15">
        <v>79.5</v>
      </c>
      <c r="AB1027" s="15">
        <v>11.292</v>
      </c>
      <c r="AC1027" s="18">
        <f t="shared" si="154"/>
        <v>1.3069444444444443E-4</v>
      </c>
      <c r="AD1027" s="18">
        <f t="shared" si="155"/>
        <v>67.751999999999981</v>
      </c>
      <c r="AE1027" s="18">
        <f t="shared" si="157"/>
        <v>3816</v>
      </c>
      <c r="AF1027" s="18">
        <f t="shared" si="160"/>
        <v>315236.86692631996</v>
      </c>
      <c r="AG1027" s="18">
        <f t="shared" si="160"/>
        <v>3853288.7615162954</v>
      </c>
    </row>
    <row r="1028" spans="6:33" x14ac:dyDescent="0.35">
      <c r="F1028" s="15">
        <f t="shared" si="152"/>
        <v>16.658526027397262</v>
      </c>
      <c r="G1028" s="15">
        <v>6080.3620000000001</v>
      </c>
      <c r="H1028" s="15">
        <v>0.98229999999999995</v>
      </c>
      <c r="I1028" s="15">
        <v>4.0710283866688322</v>
      </c>
      <c r="J1028" s="15">
        <f t="shared" si="151"/>
        <v>0.36493582514620365</v>
      </c>
      <c r="K1028" s="15">
        <v>72.183999999999997</v>
      </c>
      <c r="L1028" s="15">
        <v>71.396000000000001</v>
      </c>
      <c r="M1028" s="15">
        <v>71.837000000000003</v>
      </c>
      <c r="N1028" s="15">
        <v>68.355000000000004</v>
      </c>
      <c r="O1028" s="15">
        <v>68.563000000000002</v>
      </c>
      <c r="P1028" s="15">
        <v>70.108000000000004</v>
      </c>
      <c r="Q1028" s="15">
        <v>68.712999999999994</v>
      </c>
      <c r="R1028" s="15">
        <v>69.445999999999998</v>
      </c>
      <c r="S1028" s="15">
        <f t="shared" si="153"/>
        <v>4.445999999999998</v>
      </c>
      <c r="T1028" s="15">
        <v>79.5</v>
      </c>
      <c r="U1028" s="15">
        <v>79.5</v>
      </c>
      <c r="V1028" s="15">
        <v>79.5</v>
      </c>
      <c r="W1028" s="15">
        <v>79.5</v>
      </c>
      <c r="X1028" s="15">
        <v>79.5</v>
      </c>
      <c r="Y1028" s="15">
        <v>79.5</v>
      </c>
      <c r="Z1028" s="15">
        <v>79.5</v>
      </c>
      <c r="AA1028" s="15">
        <v>79.5</v>
      </c>
      <c r="AB1028" s="15">
        <v>11.281000000000001</v>
      </c>
      <c r="AC1028" s="18">
        <f t="shared" si="154"/>
        <v>1.3056712962962965E-4</v>
      </c>
      <c r="AD1028" s="18">
        <f t="shared" si="155"/>
        <v>67.686000000000007</v>
      </c>
      <c r="AE1028" s="18">
        <f t="shared" si="157"/>
        <v>3816</v>
      </c>
      <c r="AF1028" s="18">
        <f t="shared" si="160"/>
        <v>315304.55292631994</v>
      </c>
      <c r="AG1028" s="18">
        <f t="shared" si="160"/>
        <v>3857104.7615162954</v>
      </c>
    </row>
    <row r="1029" spans="6:33" x14ac:dyDescent="0.35">
      <c r="F1029" s="15">
        <f t="shared" si="152"/>
        <v>16.674964383561644</v>
      </c>
      <c r="G1029" s="15">
        <v>6086.3620000000001</v>
      </c>
      <c r="H1029" s="15">
        <v>0.98229999999999995</v>
      </c>
      <c r="I1029" s="15">
        <v>4.0750456097091732</v>
      </c>
      <c r="J1029" s="15">
        <f t="shared" ref="J1029:J1092" si="161">AF1029/OIP</f>
        <v>0.36501409597953693</v>
      </c>
      <c r="K1029" s="15">
        <v>72.180999999999997</v>
      </c>
      <c r="L1029" s="15">
        <v>71.393000000000001</v>
      </c>
      <c r="M1029" s="15">
        <v>71.832999999999998</v>
      </c>
      <c r="N1029" s="15">
        <v>68.353999999999999</v>
      </c>
      <c r="O1029" s="15">
        <v>68.561000000000007</v>
      </c>
      <c r="P1029" s="15">
        <v>70.105000000000004</v>
      </c>
      <c r="Q1029" s="15">
        <v>68.710999999999999</v>
      </c>
      <c r="R1029" s="15">
        <v>69.444000000000003</v>
      </c>
      <c r="S1029" s="15">
        <f t="shared" si="153"/>
        <v>4.4440000000000026</v>
      </c>
      <c r="T1029" s="15">
        <v>79.5</v>
      </c>
      <c r="U1029" s="15">
        <v>79.5</v>
      </c>
      <c r="V1029" s="15">
        <v>79.5</v>
      </c>
      <c r="W1029" s="15">
        <v>79.5</v>
      </c>
      <c r="X1029" s="15">
        <v>79.5</v>
      </c>
      <c r="Y1029" s="15">
        <v>79.5</v>
      </c>
      <c r="Z1029" s="15">
        <v>79.5</v>
      </c>
      <c r="AA1029" s="15">
        <v>79.5</v>
      </c>
      <c r="AB1029" s="15">
        <v>11.271000000000001</v>
      </c>
      <c r="AC1029" s="18">
        <f t="shared" si="154"/>
        <v>1.3045138888888891E-4</v>
      </c>
      <c r="AD1029" s="18">
        <f t="shared" si="155"/>
        <v>67.626000000000005</v>
      </c>
      <c r="AE1029" s="18">
        <f t="shared" si="157"/>
        <v>3816</v>
      </c>
      <c r="AF1029" s="18">
        <f t="shared" si="160"/>
        <v>315372.17892631993</v>
      </c>
      <c r="AG1029" s="18">
        <f t="shared" si="160"/>
        <v>3860920.7615162954</v>
      </c>
    </row>
    <row r="1030" spans="6:33" x14ac:dyDescent="0.35">
      <c r="F1030" s="15">
        <f t="shared" ref="F1030:F1093" si="162">G1030/365</f>
        <v>16.691402739726026</v>
      </c>
      <c r="G1030" s="15">
        <v>6092.3620000000001</v>
      </c>
      <c r="H1030" s="15">
        <v>0.98229999999999995</v>
      </c>
      <c r="I1030" s="15">
        <v>4.0790628327495133</v>
      </c>
      <c r="J1030" s="15">
        <f t="shared" si="161"/>
        <v>0.36509229042398139</v>
      </c>
      <c r="K1030" s="15">
        <v>72.177000000000007</v>
      </c>
      <c r="L1030" s="15">
        <v>71.39</v>
      </c>
      <c r="M1030" s="15">
        <v>71.83</v>
      </c>
      <c r="N1030" s="15">
        <v>68.352000000000004</v>
      </c>
      <c r="O1030" s="15">
        <v>68.558999999999997</v>
      </c>
      <c r="P1030" s="15">
        <v>70.102000000000004</v>
      </c>
      <c r="Q1030" s="15">
        <v>68.709999999999994</v>
      </c>
      <c r="R1030" s="15">
        <v>69.441999999999993</v>
      </c>
      <c r="S1030" s="15">
        <f t="shared" ref="S1030:S1093" si="163">R1030-65</f>
        <v>4.4419999999999931</v>
      </c>
      <c r="T1030" s="15">
        <v>79.5</v>
      </c>
      <c r="U1030" s="15">
        <v>79.5</v>
      </c>
      <c r="V1030" s="15">
        <v>79.5</v>
      </c>
      <c r="W1030" s="15">
        <v>79.5</v>
      </c>
      <c r="X1030" s="15">
        <v>79.5</v>
      </c>
      <c r="Y1030" s="15">
        <v>79.5</v>
      </c>
      <c r="Z1030" s="15">
        <v>79.5</v>
      </c>
      <c r="AA1030" s="15">
        <v>79.5</v>
      </c>
      <c r="AB1030" s="15">
        <v>11.26</v>
      </c>
      <c r="AC1030" s="18">
        <f t="shared" si="154"/>
        <v>1.3032407407407407E-4</v>
      </c>
      <c r="AD1030" s="18">
        <f t="shared" si="155"/>
        <v>67.56</v>
      </c>
      <c r="AE1030" s="18">
        <f t="shared" si="157"/>
        <v>3816</v>
      </c>
      <c r="AF1030" s="18">
        <f t="shared" si="160"/>
        <v>315439.73892631993</v>
      </c>
      <c r="AG1030" s="18">
        <f t="shared" si="160"/>
        <v>3864736.7615162954</v>
      </c>
    </row>
    <row r="1031" spans="6:33" x14ac:dyDescent="0.35">
      <c r="F1031" s="15">
        <f t="shared" si="162"/>
        <v>16.707841095890412</v>
      </c>
      <c r="G1031" s="15">
        <v>6098.3620000000001</v>
      </c>
      <c r="H1031" s="15">
        <v>0.98229999999999995</v>
      </c>
      <c r="I1031" s="15">
        <v>4.0830800557898552</v>
      </c>
      <c r="J1031" s="15">
        <f t="shared" si="161"/>
        <v>0.36517040847953697</v>
      </c>
      <c r="K1031" s="15">
        <v>72.174000000000007</v>
      </c>
      <c r="L1031" s="15">
        <v>71.387</v>
      </c>
      <c r="M1031" s="15">
        <v>71.826999999999998</v>
      </c>
      <c r="N1031" s="15">
        <v>68.349999999999994</v>
      </c>
      <c r="O1031" s="15">
        <v>68.557000000000002</v>
      </c>
      <c r="P1031" s="15">
        <v>70.099999999999994</v>
      </c>
      <c r="Q1031" s="15">
        <v>68.707999999999998</v>
      </c>
      <c r="R1031" s="15">
        <v>69.44</v>
      </c>
      <c r="S1031" s="15">
        <f t="shared" si="163"/>
        <v>4.4399999999999977</v>
      </c>
      <c r="T1031" s="15">
        <v>79.5</v>
      </c>
      <c r="U1031" s="15">
        <v>79.5</v>
      </c>
      <c r="V1031" s="15">
        <v>79.5</v>
      </c>
      <c r="W1031" s="15">
        <v>79.5</v>
      </c>
      <c r="X1031" s="15">
        <v>79.5</v>
      </c>
      <c r="Y1031" s="15">
        <v>79.5</v>
      </c>
      <c r="Z1031" s="15">
        <v>79.5</v>
      </c>
      <c r="AA1031" s="15">
        <v>79.5</v>
      </c>
      <c r="AB1031" s="15">
        <v>11.249000000000001</v>
      </c>
      <c r="AC1031" s="18">
        <f t="shared" ref="AC1031:AC1094" si="164">+AB1031/86400</f>
        <v>1.3019675925925926E-4</v>
      </c>
      <c r="AD1031" s="18">
        <f t="shared" ref="AD1031:AD1094" si="165">AC1031*(G1031-G1030)*86400</f>
        <v>67.494</v>
      </c>
      <c r="AE1031" s="18">
        <f t="shared" si="157"/>
        <v>3816</v>
      </c>
      <c r="AF1031" s="18">
        <f t="shared" si="160"/>
        <v>315507.23292631994</v>
      </c>
      <c r="AG1031" s="18">
        <f t="shared" si="160"/>
        <v>3868552.7615162954</v>
      </c>
    </row>
    <row r="1032" spans="6:33" x14ac:dyDescent="0.35">
      <c r="F1032" s="15">
        <f t="shared" si="162"/>
        <v>16.724279452054795</v>
      </c>
      <c r="G1032" s="15">
        <v>6104.3620000000001</v>
      </c>
      <c r="H1032" s="15">
        <v>0.98229999999999995</v>
      </c>
      <c r="I1032" s="15">
        <v>4.0870972788301954</v>
      </c>
      <c r="J1032" s="15">
        <f t="shared" si="161"/>
        <v>0.36524845709064807</v>
      </c>
      <c r="K1032" s="15">
        <v>72.17</v>
      </c>
      <c r="L1032" s="15">
        <v>71.384</v>
      </c>
      <c r="M1032" s="15">
        <v>71.822999999999993</v>
      </c>
      <c r="N1032" s="15">
        <v>68.347999999999999</v>
      </c>
      <c r="O1032" s="15">
        <v>68.555000000000007</v>
      </c>
      <c r="P1032" s="15">
        <v>70.096999999999994</v>
      </c>
      <c r="Q1032" s="15">
        <v>68.706000000000003</v>
      </c>
      <c r="R1032" s="15">
        <v>69.438000000000002</v>
      </c>
      <c r="S1032" s="15">
        <f t="shared" si="163"/>
        <v>4.4380000000000024</v>
      </c>
      <c r="T1032" s="15">
        <v>79.5</v>
      </c>
      <c r="U1032" s="15">
        <v>79.5</v>
      </c>
      <c r="V1032" s="15">
        <v>79.5</v>
      </c>
      <c r="W1032" s="15">
        <v>79.5</v>
      </c>
      <c r="X1032" s="15">
        <v>79.5</v>
      </c>
      <c r="Y1032" s="15">
        <v>79.5</v>
      </c>
      <c r="Z1032" s="15">
        <v>79.5</v>
      </c>
      <c r="AA1032" s="15">
        <v>79.5</v>
      </c>
      <c r="AB1032" s="15">
        <v>11.239000000000001</v>
      </c>
      <c r="AC1032" s="18">
        <f t="shared" si="164"/>
        <v>1.3008101851851852E-4</v>
      </c>
      <c r="AD1032" s="18">
        <f t="shared" si="165"/>
        <v>67.433999999999997</v>
      </c>
      <c r="AE1032" s="18">
        <f t="shared" si="157"/>
        <v>3816</v>
      </c>
      <c r="AF1032" s="18">
        <f t="shared" ref="AF1032:AG1047" si="166">+AF1031+AD1032</f>
        <v>315574.66692631994</v>
      </c>
      <c r="AG1032" s="18">
        <f t="shared" si="166"/>
        <v>3872368.7615162954</v>
      </c>
    </row>
    <row r="1033" spans="6:33" x14ac:dyDescent="0.35">
      <c r="F1033" s="15">
        <f t="shared" si="162"/>
        <v>16.740717808219177</v>
      </c>
      <c r="G1033" s="15">
        <v>6110.3620000000001</v>
      </c>
      <c r="H1033" s="15">
        <v>0.98229999999999995</v>
      </c>
      <c r="I1033" s="15">
        <v>4.0911145018705364</v>
      </c>
      <c r="J1033" s="15">
        <f t="shared" si="161"/>
        <v>0.36532642931287035</v>
      </c>
      <c r="K1033" s="15">
        <v>72.165999999999997</v>
      </c>
      <c r="L1033" s="15">
        <v>71.382000000000005</v>
      </c>
      <c r="M1033" s="15">
        <v>71.819999999999993</v>
      </c>
      <c r="N1033" s="15">
        <v>68.346000000000004</v>
      </c>
      <c r="O1033" s="15">
        <v>68.554000000000002</v>
      </c>
      <c r="P1033" s="15">
        <v>70.094999999999999</v>
      </c>
      <c r="Q1033" s="15">
        <v>68.704999999999998</v>
      </c>
      <c r="R1033" s="15">
        <v>69.436000000000007</v>
      </c>
      <c r="S1033" s="15">
        <f t="shared" si="163"/>
        <v>4.436000000000007</v>
      </c>
      <c r="T1033" s="15">
        <v>79.5</v>
      </c>
      <c r="U1033" s="15">
        <v>79.5</v>
      </c>
      <c r="V1033" s="15">
        <v>79.5</v>
      </c>
      <c r="W1033" s="15">
        <v>79.5</v>
      </c>
      <c r="X1033" s="15">
        <v>79.5</v>
      </c>
      <c r="Y1033" s="15">
        <v>79.5</v>
      </c>
      <c r="Z1033" s="15">
        <v>79.5</v>
      </c>
      <c r="AA1033" s="15">
        <v>79.5</v>
      </c>
      <c r="AB1033" s="15">
        <v>11.228</v>
      </c>
      <c r="AC1033" s="18">
        <f t="shared" si="164"/>
        <v>1.2995370370370371E-4</v>
      </c>
      <c r="AD1033" s="18">
        <f t="shared" si="165"/>
        <v>67.367999999999995</v>
      </c>
      <c r="AE1033" s="18">
        <f t="shared" si="157"/>
        <v>3816</v>
      </c>
      <c r="AF1033" s="18">
        <f t="shared" si="166"/>
        <v>315642.03492631996</v>
      </c>
      <c r="AG1033" s="18">
        <f t="shared" si="166"/>
        <v>3876184.7615162954</v>
      </c>
    </row>
    <row r="1034" spans="6:33" x14ac:dyDescent="0.35">
      <c r="F1034" s="15">
        <f t="shared" si="162"/>
        <v>16.757156164383563</v>
      </c>
      <c r="G1034" s="15">
        <v>6116.3620000000001</v>
      </c>
      <c r="H1034" s="15">
        <v>0.98240000000000005</v>
      </c>
      <c r="I1034" s="15">
        <v>4.0951317249108774</v>
      </c>
      <c r="J1034" s="15">
        <f t="shared" si="161"/>
        <v>0.36540432514620369</v>
      </c>
      <c r="K1034" s="15">
        <v>72.162999999999997</v>
      </c>
      <c r="L1034" s="15">
        <v>71.379000000000005</v>
      </c>
      <c r="M1034" s="15">
        <v>71.816000000000003</v>
      </c>
      <c r="N1034" s="15">
        <v>68.343999999999994</v>
      </c>
      <c r="O1034" s="15">
        <v>68.552000000000007</v>
      </c>
      <c r="P1034" s="15">
        <v>70.091999999999999</v>
      </c>
      <c r="Q1034" s="15">
        <v>68.703000000000003</v>
      </c>
      <c r="R1034" s="15">
        <v>69.433999999999997</v>
      </c>
      <c r="S1034" s="15">
        <f t="shared" si="163"/>
        <v>4.4339999999999975</v>
      </c>
      <c r="T1034" s="15">
        <v>79.5</v>
      </c>
      <c r="U1034" s="15">
        <v>79.5</v>
      </c>
      <c r="V1034" s="15">
        <v>79.5</v>
      </c>
      <c r="W1034" s="15">
        <v>79.5</v>
      </c>
      <c r="X1034" s="15">
        <v>79.5</v>
      </c>
      <c r="Y1034" s="15">
        <v>79.5</v>
      </c>
      <c r="Z1034" s="15">
        <v>79.5</v>
      </c>
      <c r="AA1034" s="15">
        <v>79.5</v>
      </c>
      <c r="AB1034" s="15">
        <v>11.217000000000001</v>
      </c>
      <c r="AC1034" s="18">
        <f t="shared" si="164"/>
        <v>1.2982638888888891E-4</v>
      </c>
      <c r="AD1034" s="18">
        <f t="shared" si="165"/>
        <v>67.302000000000007</v>
      </c>
      <c r="AE1034" s="18">
        <f t="shared" si="157"/>
        <v>3816</v>
      </c>
      <c r="AF1034" s="18">
        <f t="shared" si="166"/>
        <v>315709.33692631999</v>
      </c>
      <c r="AG1034" s="18">
        <f t="shared" si="166"/>
        <v>3880000.7615162954</v>
      </c>
    </row>
    <row r="1035" spans="6:33" x14ac:dyDescent="0.35">
      <c r="F1035" s="15">
        <f t="shared" si="162"/>
        <v>16.773594520547945</v>
      </c>
      <c r="G1035" s="15">
        <v>6122.3620000000001</v>
      </c>
      <c r="H1035" s="15">
        <v>0.98240000000000005</v>
      </c>
      <c r="I1035" s="15">
        <v>4.0991489479512184</v>
      </c>
      <c r="J1035" s="15">
        <f t="shared" si="161"/>
        <v>0.36548215153509261</v>
      </c>
      <c r="K1035" s="15">
        <v>72.159000000000006</v>
      </c>
      <c r="L1035" s="15">
        <v>71.376000000000005</v>
      </c>
      <c r="M1035" s="15">
        <v>71.813000000000002</v>
      </c>
      <c r="N1035" s="15">
        <v>68.341999999999999</v>
      </c>
      <c r="O1035" s="15">
        <v>68.55</v>
      </c>
      <c r="P1035" s="15">
        <v>70.09</v>
      </c>
      <c r="Q1035" s="15">
        <v>68.700999999999993</v>
      </c>
      <c r="R1035" s="15">
        <v>69.430999999999997</v>
      </c>
      <c r="S1035" s="15">
        <f t="shared" si="163"/>
        <v>4.4309999999999974</v>
      </c>
      <c r="T1035" s="15">
        <v>79.5</v>
      </c>
      <c r="U1035" s="15">
        <v>79.5</v>
      </c>
      <c r="V1035" s="15">
        <v>79.5</v>
      </c>
      <c r="W1035" s="15">
        <v>79.5</v>
      </c>
      <c r="X1035" s="15">
        <v>79.5</v>
      </c>
      <c r="Y1035" s="15">
        <v>79.5</v>
      </c>
      <c r="Z1035" s="15">
        <v>79.5</v>
      </c>
      <c r="AA1035" s="15">
        <v>79.5</v>
      </c>
      <c r="AB1035" s="15">
        <v>11.207000000000001</v>
      </c>
      <c r="AC1035" s="18">
        <f t="shared" si="164"/>
        <v>1.2971064814814817E-4</v>
      </c>
      <c r="AD1035" s="18">
        <f t="shared" si="165"/>
        <v>67.242000000000004</v>
      </c>
      <c r="AE1035" s="18">
        <f t="shared" si="157"/>
        <v>3816</v>
      </c>
      <c r="AF1035" s="18">
        <f t="shared" si="166"/>
        <v>315776.57892632001</v>
      </c>
      <c r="AG1035" s="18">
        <f t="shared" si="166"/>
        <v>3883816.7615162954</v>
      </c>
    </row>
    <row r="1036" spans="6:33" x14ac:dyDescent="0.35">
      <c r="F1036" s="15">
        <f t="shared" si="162"/>
        <v>16.790032876712328</v>
      </c>
      <c r="G1036" s="15">
        <v>6128.3620000000001</v>
      </c>
      <c r="H1036" s="15">
        <v>0.98240000000000005</v>
      </c>
      <c r="I1036" s="15">
        <v>4.1031661709915586</v>
      </c>
      <c r="J1036" s="15">
        <f t="shared" si="161"/>
        <v>0.3655599015350926</v>
      </c>
      <c r="K1036" s="15">
        <v>72.155000000000001</v>
      </c>
      <c r="L1036" s="15">
        <v>71.373000000000005</v>
      </c>
      <c r="M1036" s="15">
        <v>71.81</v>
      </c>
      <c r="N1036" s="15">
        <v>68.34</v>
      </c>
      <c r="O1036" s="15">
        <v>68.548000000000002</v>
      </c>
      <c r="P1036" s="15">
        <v>70.087000000000003</v>
      </c>
      <c r="Q1036" s="15">
        <v>68.7</v>
      </c>
      <c r="R1036" s="15">
        <v>69.429000000000002</v>
      </c>
      <c r="S1036" s="15">
        <f t="shared" si="163"/>
        <v>4.429000000000002</v>
      </c>
      <c r="T1036" s="15">
        <v>79.5</v>
      </c>
      <c r="U1036" s="15">
        <v>79.5</v>
      </c>
      <c r="V1036" s="15">
        <v>79.5</v>
      </c>
      <c r="W1036" s="15">
        <v>79.5</v>
      </c>
      <c r="X1036" s="15">
        <v>79.5</v>
      </c>
      <c r="Y1036" s="15">
        <v>79.5</v>
      </c>
      <c r="Z1036" s="15">
        <v>79.5</v>
      </c>
      <c r="AA1036" s="15">
        <v>79.5</v>
      </c>
      <c r="AB1036" s="15">
        <v>11.196</v>
      </c>
      <c r="AC1036" s="18">
        <f t="shared" si="164"/>
        <v>1.2958333333333333E-4</v>
      </c>
      <c r="AD1036" s="18">
        <f t="shared" si="165"/>
        <v>67.176000000000002</v>
      </c>
      <c r="AE1036" s="18">
        <f t="shared" si="157"/>
        <v>3816</v>
      </c>
      <c r="AF1036" s="18">
        <f t="shared" si="166"/>
        <v>315843.75492631999</v>
      </c>
      <c r="AG1036" s="18">
        <f t="shared" si="166"/>
        <v>3887632.7615162954</v>
      </c>
    </row>
    <row r="1037" spans="6:33" x14ac:dyDescent="0.35">
      <c r="F1037" s="15">
        <f t="shared" si="162"/>
        <v>16.806471232876714</v>
      </c>
      <c r="G1037" s="15">
        <v>6134.3620000000001</v>
      </c>
      <c r="H1037" s="15">
        <v>0.98240000000000005</v>
      </c>
      <c r="I1037" s="15">
        <v>4.1071833940319005</v>
      </c>
      <c r="J1037" s="15">
        <f t="shared" si="161"/>
        <v>0.36563758209064812</v>
      </c>
      <c r="K1037" s="15">
        <v>72.152000000000001</v>
      </c>
      <c r="L1037" s="15">
        <v>71.37</v>
      </c>
      <c r="M1037" s="15">
        <v>71.805999999999997</v>
      </c>
      <c r="N1037" s="15">
        <v>68.337999999999994</v>
      </c>
      <c r="O1037" s="15">
        <v>68.546000000000006</v>
      </c>
      <c r="P1037" s="15">
        <v>70.084000000000003</v>
      </c>
      <c r="Q1037" s="15">
        <v>68.697999999999993</v>
      </c>
      <c r="R1037" s="15">
        <v>69.427000000000007</v>
      </c>
      <c r="S1037" s="15">
        <f t="shared" si="163"/>
        <v>4.4270000000000067</v>
      </c>
      <c r="T1037" s="15">
        <v>79.5</v>
      </c>
      <c r="U1037" s="15">
        <v>79.5</v>
      </c>
      <c r="V1037" s="15">
        <v>79.5</v>
      </c>
      <c r="W1037" s="15">
        <v>79.5</v>
      </c>
      <c r="X1037" s="15">
        <v>79.5</v>
      </c>
      <c r="Y1037" s="15">
        <v>79.5</v>
      </c>
      <c r="Z1037" s="15">
        <v>79.5</v>
      </c>
      <c r="AA1037" s="15">
        <v>79.5</v>
      </c>
      <c r="AB1037" s="15">
        <v>11.186</v>
      </c>
      <c r="AC1037" s="18">
        <f t="shared" si="164"/>
        <v>1.2946759259259259E-4</v>
      </c>
      <c r="AD1037" s="18">
        <f t="shared" si="165"/>
        <v>67.116</v>
      </c>
      <c r="AE1037" s="18">
        <f t="shared" si="157"/>
        <v>3816</v>
      </c>
      <c r="AF1037" s="18">
        <f t="shared" si="166"/>
        <v>315910.87092631997</v>
      </c>
      <c r="AG1037" s="18">
        <f t="shared" si="166"/>
        <v>3891448.7615162954</v>
      </c>
    </row>
    <row r="1038" spans="6:33" x14ac:dyDescent="0.35">
      <c r="F1038" s="15">
        <f t="shared" si="162"/>
        <v>16.822909589041096</v>
      </c>
      <c r="G1038" s="15">
        <v>6140.3620000000001</v>
      </c>
      <c r="H1038" s="15">
        <v>0.98240000000000005</v>
      </c>
      <c r="I1038" s="15">
        <v>4.1112006170722406</v>
      </c>
      <c r="J1038" s="15">
        <f t="shared" si="161"/>
        <v>0.36571518625731475</v>
      </c>
      <c r="K1038" s="15">
        <v>72.147999999999996</v>
      </c>
      <c r="L1038" s="15">
        <v>71.367000000000004</v>
      </c>
      <c r="M1038" s="15">
        <v>71.802999999999997</v>
      </c>
      <c r="N1038" s="15">
        <v>68.337000000000003</v>
      </c>
      <c r="O1038" s="15">
        <v>68.545000000000002</v>
      </c>
      <c r="P1038" s="15">
        <v>70.081999999999994</v>
      </c>
      <c r="Q1038" s="15">
        <v>68.695999999999998</v>
      </c>
      <c r="R1038" s="15">
        <v>69.424999999999997</v>
      </c>
      <c r="S1038" s="15">
        <f t="shared" si="163"/>
        <v>4.4249999999999972</v>
      </c>
      <c r="T1038" s="15">
        <v>79.5</v>
      </c>
      <c r="U1038" s="15">
        <v>79.5</v>
      </c>
      <c r="V1038" s="15">
        <v>79.5</v>
      </c>
      <c r="W1038" s="15">
        <v>79.5</v>
      </c>
      <c r="X1038" s="15">
        <v>79.5</v>
      </c>
      <c r="Y1038" s="15">
        <v>79.5</v>
      </c>
      <c r="Z1038" s="15">
        <v>79.5</v>
      </c>
      <c r="AA1038" s="15">
        <v>79.5</v>
      </c>
      <c r="AB1038" s="15">
        <v>11.175000000000001</v>
      </c>
      <c r="AC1038" s="18">
        <f t="shared" si="164"/>
        <v>1.2934027777777778E-4</v>
      </c>
      <c r="AD1038" s="18">
        <f t="shared" si="165"/>
        <v>67.05</v>
      </c>
      <c r="AE1038" s="18">
        <f t="shared" si="157"/>
        <v>3816</v>
      </c>
      <c r="AF1038" s="18">
        <f t="shared" si="166"/>
        <v>315977.92092631996</v>
      </c>
      <c r="AG1038" s="18">
        <f t="shared" si="166"/>
        <v>3895264.7615162954</v>
      </c>
    </row>
    <row r="1039" spans="6:33" x14ac:dyDescent="0.35">
      <c r="F1039" s="15">
        <f t="shared" si="162"/>
        <v>16.839347945205478</v>
      </c>
      <c r="G1039" s="15">
        <v>6146.3620000000001</v>
      </c>
      <c r="H1039" s="15">
        <v>0.98240000000000005</v>
      </c>
      <c r="I1039" s="15">
        <v>4.1152178401125816</v>
      </c>
      <c r="J1039" s="15">
        <f t="shared" si="161"/>
        <v>0.36579271403509256</v>
      </c>
      <c r="K1039" s="15">
        <v>72.144999999999996</v>
      </c>
      <c r="L1039" s="15">
        <v>71.364000000000004</v>
      </c>
      <c r="M1039" s="15">
        <v>71.799000000000007</v>
      </c>
      <c r="N1039" s="15">
        <v>68.334999999999994</v>
      </c>
      <c r="O1039" s="15">
        <v>68.543000000000006</v>
      </c>
      <c r="P1039" s="15">
        <v>70.078999999999994</v>
      </c>
      <c r="Q1039" s="15">
        <v>68.694999999999993</v>
      </c>
      <c r="R1039" s="15">
        <v>69.423000000000002</v>
      </c>
      <c r="S1039" s="15">
        <f t="shared" si="163"/>
        <v>4.4230000000000018</v>
      </c>
      <c r="T1039" s="15">
        <v>79.5</v>
      </c>
      <c r="U1039" s="15">
        <v>79.5</v>
      </c>
      <c r="V1039" s="15">
        <v>79.5</v>
      </c>
      <c r="W1039" s="15">
        <v>79.5</v>
      </c>
      <c r="X1039" s="15">
        <v>79.5</v>
      </c>
      <c r="Y1039" s="15">
        <v>79.5</v>
      </c>
      <c r="Z1039" s="15">
        <v>79.5</v>
      </c>
      <c r="AA1039" s="15">
        <v>79.5</v>
      </c>
      <c r="AB1039" s="15">
        <v>11.164</v>
      </c>
      <c r="AC1039" s="18">
        <f t="shared" si="164"/>
        <v>1.2921296296296297E-4</v>
      </c>
      <c r="AD1039" s="18">
        <f t="shared" si="165"/>
        <v>66.984000000000009</v>
      </c>
      <c r="AE1039" s="18">
        <f t="shared" si="157"/>
        <v>3816</v>
      </c>
      <c r="AF1039" s="18">
        <f t="shared" si="166"/>
        <v>316044.90492631996</v>
      </c>
      <c r="AG1039" s="18">
        <f t="shared" si="166"/>
        <v>3899080.7615162954</v>
      </c>
    </row>
    <row r="1040" spans="6:33" x14ac:dyDescent="0.35">
      <c r="F1040" s="15">
        <f t="shared" si="162"/>
        <v>16.855786301369864</v>
      </c>
      <c r="G1040" s="15">
        <v>6152.3620000000001</v>
      </c>
      <c r="H1040" s="15">
        <v>0.98250000000000004</v>
      </c>
      <c r="I1040" s="15">
        <v>4.1192350631529226</v>
      </c>
      <c r="J1040" s="15">
        <f t="shared" si="161"/>
        <v>0.36587017236842589</v>
      </c>
      <c r="K1040" s="15">
        <v>72.141000000000005</v>
      </c>
      <c r="L1040" s="15">
        <v>71.361000000000004</v>
      </c>
      <c r="M1040" s="15">
        <v>71.796000000000006</v>
      </c>
      <c r="N1040" s="15">
        <v>68.332999999999998</v>
      </c>
      <c r="O1040" s="15">
        <v>68.540999999999997</v>
      </c>
      <c r="P1040" s="15">
        <v>70.076999999999998</v>
      </c>
      <c r="Q1040" s="15">
        <v>68.692999999999998</v>
      </c>
      <c r="R1040" s="15">
        <v>69.421000000000006</v>
      </c>
      <c r="S1040" s="15">
        <f t="shared" si="163"/>
        <v>4.4210000000000065</v>
      </c>
      <c r="T1040" s="15">
        <v>79.5</v>
      </c>
      <c r="U1040" s="15">
        <v>79.5</v>
      </c>
      <c r="V1040" s="15">
        <v>79.5</v>
      </c>
      <c r="W1040" s="15">
        <v>79.5</v>
      </c>
      <c r="X1040" s="15">
        <v>79.5</v>
      </c>
      <c r="Y1040" s="15">
        <v>79.5</v>
      </c>
      <c r="Z1040" s="15">
        <v>79.5</v>
      </c>
      <c r="AA1040" s="15">
        <v>79.5</v>
      </c>
      <c r="AB1040" s="15">
        <v>11.154</v>
      </c>
      <c r="AC1040" s="18">
        <f t="shared" si="164"/>
        <v>1.2909722222222223E-4</v>
      </c>
      <c r="AD1040" s="18">
        <f t="shared" si="165"/>
        <v>66.924000000000007</v>
      </c>
      <c r="AE1040" s="18">
        <f t="shared" si="157"/>
        <v>3816</v>
      </c>
      <c r="AF1040" s="18">
        <f t="shared" si="166"/>
        <v>316111.82892631995</v>
      </c>
      <c r="AG1040" s="18">
        <f t="shared" si="166"/>
        <v>3902896.7615162954</v>
      </c>
    </row>
    <row r="1041" spans="6:33" x14ac:dyDescent="0.35">
      <c r="F1041" s="15">
        <f t="shared" si="162"/>
        <v>16.872224657534247</v>
      </c>
      <c r="G1041" s="15">
        <v>6158.3620000000001</v>
      </c>
      <c r="H1041" s="15">
        <v>0.98250000000000004</v>
      </c>
      <c r="I1041" s="15">
        <v>4.1232522861932628</v>
      </c>
      <c r="J1041" s="15">
        <f t="shared" si="161"/>
        <v>0.36594755431287035</v>
      </c>
      <c r="K1041" s="15">
        <v>72.138000000000005</v>
      </c>
      <c r="L1041" s="15">
        <v>71.358999999999995</v>
      </c>
      <c r="M1041" s="15">
        <v>71.793000000000006</v>
      </c>
      <c r="N1041" s="15">
        <v>68.331000000000003</v>
      </c>
      <c r="O1041" s="15">
        <v>68.539000000000001</v>
      </c>
      <c r="P1041" s="15">
        <v>70.073999999999998</v>
      </c>
      <c r="Q1041" s="15">
        <v>68.691000000000003</v>
      </c>
      <c r="R1041" s="15">
        <v>69.418999999999997</v>
      </c>
      <c r="S1041" s="15">
        <f t="shared" si="163"/>
        <v>4.4189999999999969</v>
      </c>
      <c r="T1041" s="15">
        <v>79.5</v>
      </c>
      <c r="U1041" s="15">
        <v>79.5</v>
      </c>
      <c r="V1041" s="15">
        <v>79.5</v>
      </c>
      <c r="W1041" s="15">
        <v>79.5</v>
      </c>
      <c r="X1041" s="15">
        <v>79.5</v>
      </c>
      <c r="Y1041" s="15">
        <v>79.5</v>
      </c>
      <c r="Z1041" s="15">
        <v>79.5</v>
      </c>
      <c r="AA1041" s="15">
        <v>79.5</v>
      </c>
      <c r="AB1041" s="15">
        <v>11.143000000000001</v>
      </c>
      <c r="AC1041" s="18">
        <f t="shared" si="164"/>
        <v>1.2896990740740742E-4</v>
      </c>
      <c r="AD1041" s="18">
        <f t="shared" si="165"/>
        <v>66.858000000000018</v>
      </c>
      <c r="AE1041" s="18">
        <f t="shared" si="157"/>
        <v>3816</v>
      </c>
      <c r="AF1041" s="18">
        <f t="shared" si="166"/>
        <v>316178.68692631996</v>
      </c>
      <c r="AG1041" s="18">
        <f t="shared" si="166"/>
        <v>3906712.7615162954</v>
      </c>
    </row>
    <row r="1042" spans="6:33" x14ac:dyDescent="0.35">
      <c r="F1042" s="15">
        <f t="shared" si="162"/>
        <v>16.888663013698629</v>
      </c>
      <c r="G1042" s="15">
        <v>6164.3620000000001</v>
      </c>
      <c r="H1042" s="15">
        <v>0.98250000000000004</v>
      </c>
      <c r="I1042" s="15">
        <v>4.1272695092336038</v>
      </c>
      <c r="J1042" s="15">
        <f t="shared" si="161"/>
        <v>0.36602486681287033</v>
      </c>
      <c r="K1042" s="15">
        <v>72.134</v>
      </c>
      <c r="L1042" s="15">
        <v>71.355999999999995</v>
      </c>
      <c r="M1042" s="15">
        <v>71.789000000000001</v>
      </c>
      <c r="N1042" s="15">
        <v>68.328999999999994</v>
      </c>
      <c r="O1042" s="15">
        <v>68.537999999999997</v>
      </c>
      <c r="P1042" s="15">
        <v>70.072000000000003</v>
      </c>
      <c r="Q1042" s="15">
        <v>68.69</v>
      </c>
      <c r="R1042" s="15">
        <v>69.417000000000002</v>
      </c>
      <c r="S1042" s="15">
        <f t="shared" si="163"/>
        <v>4.4170000000000016</v>
      </c>
      <c r="T1042" s="15">
        <v>79.5</v>
      </c>
      <c r="U1042" s="15">
        <v>79.5</v>
      </c>
      <c r="V1042" s="15">
        <v>79.5</v>
      </c>
      <c r="W1042" s="15">
        <v>79.5</v>
      </c>
      <c r="X1042" s="15">
        <v>79.5</v>
      </c>
      <c r="Y1042" s="15">
        <v>79.5</v>
      </c>
      <c r="Z1042" s="15">
        <v>79.5</v>
      </c>
      <c r="AA1042" s="15">
        <v>79.5</v>
      </c>
      <c r="AB1042" s="15">
        <v>11.132999999999999</v>
      </c>
      <c r="AC1042" s="18">
        <f t="shared" si="164"/>
        <v>1.2885416666666666E-4</v>
      </c>
      <c r="AD1042" s="18">
        <f t="shared" si="165"/>
        <v>66.798000000000002</v>
      </c>
      <c r="AE1042" s="18">
        <f t="shared" ref="AE1042:AE1105" si="167">SUM(T1042:AA1042)*(G1042-G1041)</f>
        <v>3816</v>
      </c>
      <c r="AF1042" s="18">
        <f t="shared" si="166"/>
        <v>316245.48492631997</v>
      </c>
      <c r="AG1042" s="18">
        <f t="shared" si="166"/>
        <v>3910528.7615162954</v>
      </c>
    </row>
    <row r="1043" spans="6:33" x14ac:dyDescent="0.35">
      <c r="F1043" s="15">
        <f t="shared" si="162"/>
        <v>16.905101369863015</v>
      </c>
      <c r="G1043" s="15">
        <v>6170.3620000000001</v>
      </c>
      <c r="H1043" s="15">
        <v>0.98250000000000004</v>
      </c>
      <c r="I1043" s="15">
        <v>4.1312867322739448</v>
      </c>
      <c r="J1043" s="15">
        <f t="shared" si="161"/>
        <v>0.3661021098684259</v>
      </c>
      <c r="K1043" s="15">
        <v>72.13</v>
      </c>
      <c r="L1043" s="15">
        <v>71.352999999999994</v>
      </c>
      <c r="M1043" s="15">
        <v>71.786000000000001</v>
      </c>
      <c r="N1043" s="15">
        <v>68.326999999999998</v>
      </c>
      <c r="O1043" s="15">
        <v>68.536000000000001</v>
      </c>
      <c r="P1043" s="15">
        <v>70.069000000000003</v>
      </c>
      <c r="Q1043" s="15">
        <v>68.688000000000002</v>
      </c>
      <c r="R1043" s="15">
        <v>69.415000000000006</v>
      </c>
      <c r="S1043" s="15">
        <f t="shared" si="163"/>
        <v>4.4150000000000063</v>
      </c>
      <c r="T1043" s="15">
        <v>79.5</v>
      </c>
      <c r="U1043" s="15">
        <v>79.5</v>
      </c>
      <c r="V1043" s="15">
        <v>79.5</v>
      </c>
      <c r="W1043" s="15">
        <v>79.5</v>
      </c>
      <c r="X1043" s="15">
        <v>79.5</v>
      </c>
      <c r="Y1043" s="15">
        <v>79.5</v>
      </c>
      <c r="Z1043" s="15">
        <v>79.5</v>
      </c>
      <c r="AA1043" s="15">
        <v>79.5</v>
      </c>
      <c r="AB1043" s="15">
        <v>11.122999999999999</v>
      </c>
      <c r="AC1043" s="18">
        <f t="shared" si="164"/>
        <v>1.2873842592592592E-4</v>
      </c>
      <c r="AD1043" s="18">
        <f t="shared" si="165"/>
        <v>66.738</v>
      </c>
      <c r="AE1043" s="18">
        <f t="shared" si="167"/>
        <v>3816</v>
      </c>
      <c r="AF1043" s="18">
        <f t="shared" si="166"/>
        <v>316312.22292631998</v>
      </c>
      <c r="AG1043" s="18">
        <f t="shared" si="166"/>
        <v>3914344.7615162954</v>
      </c>
    </row>
    <row r="1044" spans="6:33" x14ac:dyDescent="0.35">
      <c r="F1044" s="15">
        <f t="shared" si="162"/>
        <v>16.921539726027397</v>
      </c>
      <c r="G1044" s="15">
        <v>6176.3620000000001</v>
      </c>
      <c r="H1044" s="15">
        <v>0.98250000000000004</v>
      </c>
      <c r="I1044" s="15">
        <v>4.1353039553142859</v>
      </c>
      <c r="J1044" s="15">
        <f t="shared" si="161"/>
        <v>0.36617927653509258</v>
      </c>
      <c r="K1044" s="15">
        <v>72.126999999999995</v>
      </c>
      <c r="L1044" s="15">
        <v>71.349999999999994</v>
      </c>
      <c r="M1044" s="15">
        <v>71.783000000000001</v>
      </c>
      <c r="N1044" s="15">
        <v>68.325000000000003</v>
      </c>
      <c r="O1044" s="15">
        <v>68.534000000000006</v>
      </c>
      <c r="P1044" s="15">
        <v>70.066999999999993</v>
      </c>
      <c r="Q1044" s="15">
        <v>68.686000000000007</v>
      </c>
      <c r="R1044" s="15">
        <v>69.412999999999997</v>
      </c>
      <c r="S1044" s="15">
        <f t="shared" si="163"/>
        <v>4.4129999999999967</v>
      </c>
      <c r="T1044" s="15">
        <v>79.5</v>
      </c>
      <c r="U1044" s="15">
        <v>79.5</v>
      </c>
      <c r="V1044" s="15">
        <v>79.5</v>
      </c>
      <c r="W1044" s="15">
        <v>79.5</v>
      </c>
      <c r="X1044" s="15">
        <v>79.5</v>
      </c>
      <c r="Y1044" s="15">
        <v>79.5</v>
      </c>
      <c r="Z1044" s="15">
        <v>79.5</v>
      </c>
      <c r="AA1044" s="15">
        <v>79.5</v>
      </c>
      <c r="AB1044" s="15">
        <v>11.112</v>
      </c>
      <c r="AC1044" s="18">
        <f t="shared" si="164"/>
        <v>1.2861111111111111E-4</v>
      </c>
      <c r="AD1044" s="18">
        <f t="shared" si="165"/>
        <v>66.671999999999997</v>
      </c>
      <c r="AE1044" s="18">
        <f t="shared" si="167"/>
        <v>3816</v>
      </c>
      <c r="AF1044" s="18">
        <f t="shared" si="166"/>
        <v>316378.89492632</v>
      </c>
      <c r="AG1044" s="18">
        <f t="shared" si="166"/>
        <v>3918160.7615162954</v>
      </c>
    </row>
    <row r="1045" spans="6:33" x14ac:dyDescent="0.35">
      <c r="F1045" s="15">
        <f t="shared" si="162"/>
        <v>16.93797808219178</v>
      </c>
      <c r="G1045" s="15">
        <v>6182.3620000000001</v>
      </c>
      <c r="H1045" s="15">
        <v>0.98250000000000004</v>
      </c>
      <c r="I1045" s="15">
        <v>4.139321178354626</v>
      </c>
      <c r="J1045" s="15">
        <f t="shared" si="161"/>
        <v>0.36625637375731485</v>
      </c>
      <c r="K1045" s="15">
        <v>72.123000000000005</v>
      </c>
      <c r="L1045" s="15">
        <v>71.346999999999994</v>
      </c>
      <c r="M1045" s="15">
        <v>71.778999999999996</v>
      </c>
      <c r="N1045" s="15">
        <v>68.322999999999993</v>
      </c>
      <c r="O1045" s="15">
        <v>68.531999999999996</v>
      </c>
      <c r="P1045" s="15">
        <v>70.063999999999993</v>
      </c>
      <c r="Q1045" s="15">
        <v>68.685000000000002</v>
      </c>
      <c r="R1045" s="15">
        <v>69.411000000000001</v>
      </c>
      <c r="S1045" s="15">
        <f t="shared" si="163"/>
        <v>4.4110000000000014</v>
      </c>
      <c r="T1045" s="15">
        <v>79.5</v>
      </c>
      <c r="U1045" s="15">
        <v>79.5</v>
      </c>
      <c r="V1045" s="15">
        <v>79.5</v>
      </c>
      <c r="W1045" s="15">
        <v>79.5</v>
      </c>
      <c r="X1045" s="15">
        <v>79.5</v>
      </c>
      <c r="Y1045" s="15">
        <v>79.5</v>
      </c>
      <c r="Z1045" s="15">
        <v>79.5</v>
      </c>
      <c r="AA1045" s="15">
        <v>79.5</v>
      </c>
      <c r="AB1045" s="15">
        <v>11.102</v>
      </c>
      <c r="AC1045" s="18">
        <f t="shared" si="164"/>
        <v>1.2849537037037037E-4</v>
      </c>
      <c r="AD1045" s="18">
        <f t="shared" si="165"/>
        <v>66.611999999999995</v>
      </c>
      <c r="AE1045" s="18">
        <f t="shared" si="167"/>
        <v>3816</v>
      </c>
      <c r="AF1045" s="18">
        <f t="shared" si="166"/>
        <v>316445.50692632003</v>
      </c>
      <c r="AG1045" s="18">
        <f t="shared" si="166"/>
        <v>3921976.7615162954</v>
      </c>
    </row>
    <row r="1046" spans="6:33" x14ac:dyDescent="0.35">
      <c r="F1046" s="15">
        <f t="shared" si="162"/>
        <v>16.954416438356166</v>
      </c>
      <c r="G1046" s="15">
        <v>6188.3620000000001</v>
      </c>
      <c r="H1046" s="15">
        <v>0.98260000000000003</v>
      </c>
      <c r="I1046" s="15">
        <v>4.1433384013949679</v>
      </c>
      <c r="J1046" s="15">
        <f t="shared" si="161"/>
        <v>0.36633339459064818</v>
      </c>
      <c r="K1046" s="15">
        <v>72.12</v>
      </c>
      <c r="L1046" s="15">
        <v>71.343999999999994</v>
      </c>
      <c r="M1046" s="15">
        <v>71.775999999999996</v>
      </c>
      <c r="N1046" s="15">
        <v>68.322000000000003</v>
      </c>
      <c r="O1046" s="15">
        <v>68.53</v>
      </c>
      <c r="P1046" s="15">
        <v>70.061999999999998</v>
      </c>
      <c r="Q1046" s="15">
        <v>68.683000000000007</v>
      </c>
      <c r="R1046" s="15">
        <v>69.409000000000006</v>
      </c>
      <c r="S1046" s="15">
        <f t="shared" si="163"/>
        <v>4.409000000000006</v>
      </c>
      <c r="T1046" s="15">
        <v>79.5</v>
      </c>
      <c r="U1046" s="15">
        <v>79.5</v>
      </c>
      <c r="V1046" s="15">
        <v>79.5</v>
      </c>
      <c r="W1046" s="15">
        <v>79.5</v>
      </c>
      <c r="X1046" s="15">
        <v>79.5</v>
      </c>
      <c r="Y1046" s="15">
        <v>79.5</v>
      </c>
      <c r="Z1046" s="15">
        <v>79.5</v>
      </c>
      <c r="AA1046" s="15">
        <v>79.5</v>
      </c>
      <c r="AB1046" s="15">
        <v>11.090999999999999</v>
      </c>
      <c r="AC1046" s="18">
        <f t="shared" si="164"/>
        <v>1.2836805555555556E-4</v>
      </c>
      <c r="AD1046" s="18">
        <f t="shared" si="165"/>
        <v>66.546000000000006</v>
      </c>
      <c r="AE1046" s="18">
        <f t="shared" si="167"/>
        <v>3816</v>
      </c>
      <c r="AF1046" s="18">
        <f t="shared" si="166"/>
        <v>316512.05292632</v>
      </c>
      <c r="AG1046" s="18">
        <f t="shared" si="166"/>
        <v>3925792.7615162954</v>
      </c>
    </row>
    <row r="1047" spans="6:33" x14ac:dyDescent="0.35">
      <c r="F1047" s="15">
        <f t="shared" si="162"/>
        <v>16.970854794520548</v>
      </c>
      <c r="G1047" s="15">
        <v>6194.3620000000001</v>
      </c>
      <c r="H1047" s="15">
        <v>0.98260000000000003</v>
      </c>
      <c r="I1047" s="15">
        <v>4.147355624435308</v>
      </c>
      <c r="J1047" s="15">
        <f t="shared" si="161"/>
        <v>0.36641034597953703</v>
      </c>
      <c r="K1047" s="15">
        <v>72.116</v>
      </c>
      <c r="L1047" s="15">
        <v>71.340999999999994</v>
      </c>
      <c r="M1047" s="15">
        <v>71.772999999999996</v>
      </c>
      <c r="N1047" s="15">
        <v>68.319999999999993</v>
      </c>
      <c r="O1047" s="15">
        <v>68.528999999999996</v>
      </c>
      <c r="P1047" s="15">
        <v>70.058999999999997</v>
      </c>
      <c r="Q1047" s="15">
        <v>68.682000000000002</v>
      </c>
      <c r="R1047" s="15">
        <v>69.406999999999996</v>
      </c>
      <c r="S1047" s="15">
        <f t="shared" si="163"/>
        <v>4.4069999999999965</v>
      </c>
      <c r="T1047" s="15">
        <v>79.5</v>
      </c>
      <c r="U1047" s="15">
        <v>79.5</v>
      </c>
      <c r="V1047" s="15">
        <v>79.5</v>
      </c>
      <c r="W1047" s="15">
        <v>79.5</v>
      </c>
      <c r="X1047" s="15">
        <v>79.5</v>
      </c>
      <c r="Y1047" s="15">
        <v>79.5</v>
      </c>
      <c r="Z1047" s="15">
        <v>79.5</v>
      </c>
      <c r="AA1047" s="15">
        <v>79.5</v>
      </c>
      <c r="AB1047" s="15">
        <v>11.081</v>
      </c>
      <c r="AC1047" s="18">
        <f t="shared" si="164"/>
        <v>1.2825231481481482E-4</v>
      </c>
      <c r="AD1047" s="18">
        <f t="shared" si="165"/>
        <v>66.486000000000004</v>
      </c>
      <c r="AE1047" s="18">
        <f t="shared" si="167"/>
        <v>3816</v>
      </c>
      <c r="AF1047" s="18">
        <f t="shared" si="166"/>
        <v>316578.53892631998</v>
      </c>
      <c r="AG1047" s="18">
        <f t="shared" si="166"/>
        <v>3929608.7615162954</v>
      </c>
    </row>
    <row r="1048" spans="6:33" x14ac:dyDescent="0.35">
      <c r="F1048" s="15">
        <f t="shared" si="162"/>
        <v>16.987293150684931</v>
      </c>
      <c r="G1048" s="15">
        <v>6200.3620000000001</v>
      </c>
      <c r="H1048" s="15">
        <v>0.98260000000000003</v>
      </c>
      <c r="I1048" s="15">
        <v>4.1513728474756491</v>
      </c>
      <c r="J1048" s="15">
        <f t="shared" si="161"/>
        <v>0.36648722792398142</v>
      </c>
      <c r="K1048" s="15">
        <v>72.113</v>
      </c>
      <c r="L1048" s="15">
        <v>71.338999999999999</v>
      </c>
      <c r="M1048" s="15">
        <v>71.769000000000005</v>
      </c>
      <c r="N1048" s="15">
        <v>68.317999999999998</v>
      </c>
      <c r="O1048" s="15">
        <v>68.527000000000001</v>
      </c>
      <c r="P1048" s="15">
        <v>70.057000000000002</v>
      </c>
      <c r="Q1048" s="15">
        <v>68.680000000000007</v>
      </c>
      <c r="R1048" s="15">
        <v>69.405000000000001</v>
      </c>
      <c r="S1048" s="15">
        <f t="shared" si="163"/>
        <v>4.4050000000000011</v>
      </c>
      <c r="T1048" s="15">
        <v>79.5</v>
      </c>
      <c r="U1048" s="15">
        <v>79.5</v>
      </c>
      <c r="V1048" s="15">
        <v>79.5</v>
      </c>
      <c r="W1048" s="15">
        <v>79.5</v>
      </c>
      <c r="X1048" s="15">
        <v>79.5</v>
      </c>
      <c r="Y1048" s="15">
        <v>79.5</v>
      </c>
      <c r="Z1048" s="15">
        <v>79.5</v>
      </c>
      <c r="AA1048" s="15">
        <v>79.5</v>
      </c>
      <c r="AB1048" s="15">
        <v>11.071</v>
      </c>
      <c r="AC1048" s="18">
        <f t="shared" si="164"/>
        <v>1.2813657407407408E-4</v>
      </c>
      <c r="AD1048" s="18">
        <f t="shared" si="165"/>
        <v>66.426000000000002</v>
      </c>
      <c r="AE1048" s="18">
        <f t="shared" si="167"/>
        <v>3816</v>
      </c>
      <c r="AF1048" s="18">
        <f t="shared" ref="AF1048:AG1063" si="168">+AF1047+AD1048</f>
        <v>316644.96492631995</v>
      </c>
      <c r="AG1048" s="18">
        <f t="shared" si="168"/>
        <v>3933424.7615162954</v>
      </c>
    </row>
    <row r="1049" spans="6:33" x14ac:dyDescent="0.35">
      <c r="F1049" s="15">
        <f t="shared" si="162"/>
        <v>17.003731506849316</v>
      </c>
      <c r="G1049" s="15">
        <v>6206.3620000000001</v>
      </c>
      <c r="H1049" s="15">
        <v>0.98260000000000003</v>
      </c>
      <c r="I1049" s="15">
        <v>4.1553900705159901</v>
      </c>
      <c r="J1049" s="15">
        <f t="shared" si="161"/>
        <v>0.36656403347953698</v>
      </c>
      <c r="K1049" s="15">
        <v>72.108999999999995</v>
      </c>
      <c r="L1049" s="15">
        <v>71.335999999999999</v>
      </c>
      <c r="M1049" s="15">
        <v>71.766000000000005</v>
      </c>
      <c r="N1049" s="15">
        <v>68.316000000000003</v>
      </c>
      <c r="O1049" s="15">
        <v>68.525000000000006</v>
      </c>
      <c r="P1049" s="15">
        <v>70.054000000000002</v>
      </c>
      <c r="Q1049" s="15">
        <v>68.677999999999997</v>
      </c>
      <c r="R1049" s="15">
        <v>69.402000000000001</v>
      </c>
      <c r="S1049" s="15">
        <f t="shared" si="163"/>
        <v>4.402000000000001</v>
      </c>
      <c r="T1049" s="15">
        <v>79.5</v>
      </c>
      <c r="U1049" s="15">
        <v>79.5</v>
      </c>
      <c r="V1049" s="15">
        <v>79.5</v>
      </c>
      <c r="W1049" s="15">
        <v>79.5</v>
      </c>
      <c r="X1049" s="15">
        <v>79.5</v>
      </c>
      <c r="Y1049" s="15">
        <v>79.5</v>
      </c>
      <c r="Z1049" s="15">
        <v>79.5</v>
      </c>
      <c r="AA1049" s="15">
        <v>79.5</v>
      </c>
      <c r="AB1049" s="15">
        <v>11.06</v>
      </c>
      <c r="AC1049" s="18">
        <f t="shared" si="164"/>
        <v>1.2800925925925927E-4</v>
      </c>
      <c r="AD1049" s="18">
        <f t="shared" si="165"/>
        <v>66.360000000000014</v>
      </c>
      <c r="AE1049" s="18">
        <f t="shared" si="167"/>
        <v>3816</v>
      </c>
      <c r="AF1049" s="18">
        <f t="shared" si="168"/>
        <v>316711.32492631994</v>
      </c>
      <c r="AG1049" s="18">
        <f t="shared" si="168"/>
        <v>3937240.7615162954</v>
      </c>
    </row>
    <row r="1050" spans="6:33" x14ac:dyDescent="0.35">
      <c r="F1050" s="15">
        <f t="shared" si="162"/>
        <v>17.020169863013699</v>
      </c>
      <c r="G1050" s="15">
        <v>6212.3620000000001</v>
      </c>
      <c r="H1050" s="15">
        <v>0.98260000000000003</v>
      </c>
      <c r="I1050" s="15">
        <v>4.1594072935563311</v>
      </c>
      <c r="J1050" s="15">
        <f t="shared" si="161"/>
        <v>0.36664076959064806</v>
      </c>
      <c r="K1050" s="15">
        <v>72.105999999999995</v>
      </c>
      <c r="L1050" s="15">
        <v>71.332999999999998</v>
      </c>
      <c r="M1050" s="15">
        <v>71.763000000000005</v>
      </c>
      <c r="N1050" s="15">
        <v>68.313999999999993</v>
      </c>
      <c r="O1050" s="15">
        <v>68.522999999999996</v>
      </c>
      <c r="P1050" s="15">
        <v>70.052000000000007</v>
      </c>
      <c r="Q1050" s="15">
        <v>68.677000000000007</v>
      </c>
      <c r="R1050" s="15">
        <v>69.400000000000006</v>
      </c>
      <c r="S1050" s="15">
        <f t="shared" si="163"/>
        <v>4.4000000000000057</v>
      </c>
      <c r="T1050" s="15">
        <v>79.5</v>
      </c>
      <c r="U1050" s="15">
        <v>79.5</v>
      </c>
      <c r="V1050" s="15">
        <v>79.5</v>
      </c>
      <c r="W1050" s="15">
        <v>79.5</v>
      </c>
      <c r="X1050" s="15">
        <v>79.5</v>
      </c>
      <c r="Y1050" s="15">
        <v>79.5</v>
      </c>
      <c r="Z1050" s="15">
        <v>79.5</v>
      </c>
      <c r="AA1050" s="15">
        <v>79.5</v>
      </c>
      <c r="AB1050" s="15">
        <v>11.05</v>
      </c>
      <c r="AC1050" s="18">
        <f t="shared" si="164"/>
        <v>1.2789351851851853E-4</v>
      </c>
      <c r="AD1050" s="18">
        <f t="shared" si="165"/>
        <v>66.300000000000011</v>
      </c>
      <c r="AE1050" s="18">
        <f t="shared" si="167"/>
        <v>3816</v>
      </c>
      <c r="AF1050" s="18">
        <f t="shared" si="168"/>
        <v>316777.62492631993</v>
      </c>
      <c r="AG1050" s="18">
        <f t="shared" si="168"/>
        <v>3941056.7615162954</v>
      </c>
    </row>
    <row r="1051" spans="6:33" x14ac:dyDescent="0.35">
      <c r="F1051" s="15">
        <f t="shared" si="162"/>
        <v>17.036608219178081</v>
      </c>
      <c r="G1051" s="15">
        <v>6218.3620000000001</v>
      </c>
      <c r="H1051" s="15">
        <v>0.98260000000000003</v>
      </c>
      <c r="I1051" s="15">
        <v>4.1634245165966712</v>
      </c>
      <c r="J1051" s="15">
        <f t="shared" si="161"/>
        <v>0.36671743625731473</v>
      </c>
      <c r="K1051" s="15">
        <v>72.102000000000004</v>
      </c>
      <c r="L1051" s="15">
        <v>71.33</v>
      </c>
      <c r="M1051" s="15">
        <v>71.760000000000005</v>
      </c>
      <c r="N1051" s="15">
        <v>68.311999999999998</v>
      </c>
      <c r="O1051" s="15">
        <v>68.522000000000006</v>
      </c>
      <c r="P1051" s="15">
        <v>70.049000000000007</v>
      </c>
      <c r="Q1051" s="15">
        <v>68.674999999999997</v>
      </c>
      <c r="R1051" s="15">
        <v>69.397999999999996</v>
      </c>
      <c r="S1051" s="15">
        <f t="shared" si="163"/>
        <v>4.3979999999999961</v>
      </c>
      <c r="T1051" s="15">
        <v>79.5</v>
      </c>
      <c r="U1051" s="15">
        <v>79.5</v>
      </c>
      <c r="V1051" s="15">
        <v>79.5</v>
      </c>
      <c r="W1051" s="15">
        <v>79.5</v>
      </c>
      <c r="X1051" s="15">
        <v>79.5</v>
      </c>
      <c r="Y1051" s="15">
        <v>79.5</v>
      </c>
      <c r="Z1051" s="15">
        <v>79.5</v>
      </c>
      <c r="AA1051" s="15">
        <v>79.5</v>
      </c>
      <c r="AB1051" s="15">
        <v>11.04</v>
      </c>
      <c r="AC1051" s="18">
        <f t="shared" si="164"/>
        <v>1.2777777777777776E-4</v>
      </c>
      <c r="AD1051" s="18">
        <f t="shared" si="165"/>
        <v>66.239999999999995</v>
      </c>
      <c r="AE1051" s="18">
        <f t="shared" si="167"/>
        <v>3816</v>
      </c>
      <c r="AF1051" s="18">
        <f t="shared" si="168"/>
        <v>316843.86492631992</v>
      </c>
      <c r="AG1051" s="18">
        <f t="shared" si="168"/>
        <v>3944872.7615162954</v>
      </c>
    </row>
    <row r="1052" spans="6:33" x14ac:dyDescent="0.35">
      <c r="F1052" s="15">
        <f t="shared" si="162"/>
        <v>17.053046575342467</v>
      </c>
      <c r="G1052" s="15">
        <v>6224.3620000000001</v>
      </c>
      <c r="H1052" s="15">
        <v>0.98270000000000002</v>
      </c>
      <c r="I1052" s="15">
        <v>4.1674417396370131</v>
      </c>
      <c r="J1052" s="15">
        <f t="shared" si="161"/>
        <v>0.36679402653509252</v>
      </c>
      <c r="K1052" s="15">
        <v>72.099000000000004</v>
      </c>
      <c r="L1052" s="15">
        <v>71.326999999999998</v>
      </c>
      <c r="M1052" s="15">
        <v>71.756</v>
      </c>
      <c r="N1052" s="15">
        <v>68.311000000000007</v>
      </c>
      <c r="O1052" s="15">
        <v>68.52</v>
      </c>
      <c r="P1052" s="15">
        <v>70.046999999999997</v>
      </c>
      <c r="Q1052" s="15">
        <v>68.673000000000002</v>
      </c>
      <c r="R1052" s="15">
        <v>69.396000000000001</v>
      </c>
      <c r="S1052" s="15">
        <f t="shared" si="163"/>
        <v>4.3960000000000008</v>
      </c>
      <c r="T1052" s="15">
        <v>79.5</v>
      </c>
      <c r="U1052" s="15">
        <v>79.5</v>
      </c>
      <c r="V1052" s="15">
        <v>79.5</v>
      </c>
      <c r="W1052" s="15">
        <v>79.5</v>
      </c>
      <c r="X1052" s="15">
        <v>79.5</v>
      </c>
      <c r="Y1052" s="15">
        <v>79.5</v>
      </c>
      <c r="Z1052" s="15">
        <v>79.5</v>
      </c>
      <c r="AA1052" s="15">
        <v>79.5</v>
      </c>
      <c r="AB1052" s="15">
        <v>11.029</v>
      </c>
      <c r="AC1052" s="18">
        <f t="shared" si="164"/>
        <v>1.2765046296296295E-4</v>
      </c>
      <c r="AD1052" s="18">
        <f t="shared" si="165"/>
        <v>66.173999999999992</v>
      </c>
      <c r="AE1052" s="18">
        <f t="shared" si="167"/>
        <v>3816</v>
      </c>
      <c r="AF1052" s="18">
        <f t="shared" si="168"/>
        <v>316910.03892631992</v>
      </c>
      <c r="AG1052" s="18">
        <f t="shared" si="168"/>
        <v>3948688.7615162954</v>
      </c>
    </row>
    <row r="1053" spans="6:33" x14ac:dyDescent="0.35">
      <c r="F1053" s="15">
        <f t="shared" si="162"/>
        <v>17.06948493150685</v>
      </c>
      <c r="G1053" s="15">
        <v>6230.3620000000001</v>
      </c>
      <c r="H1053" s="15">
        <v>0.98270000000000002</v>
      </c>
      <c r="I1053" s="15">
        <v>4.1714589626773533</v>
      </c>
      <c r="J1053" s="15">
        <f t="shared" si="161"/>
        <v>0.36687054736842584</v>
      </c>
      <c r="K1053" s="15">
        <v>72.094999999999999</v>
      </c>
      <c r="L1053" s="15">
        <v>71.325000000000003</v>
      </c>
      <c r="M1053" s="15">
        <v>71.753</v>
      </c>
      <c r="N1053" s="15">
        <v>68.308999999999997</v>
      </c>
      <c r="O1053" s="15">
        <v>68.518000000000001</v>
      </c>
      <c r="P1053" s="15">
        <v>70.043999999999997</v>
      </c>
      <c r="Q1053" s="15">
        <v>68.671999999999997</v>
      </c>
      <c r="R1053" s="15">
        <v>69.394000000000005</v>
      </c>
      <c r="S1053" s="15">
        <f t="shared" si="163"/>
        <v>4.3940000000000055</v>
      </c>
      <c r="T1053" s="15">
        <v>79.5</v>
      </c>
      <c r="U1053" s="15">
        <v>79.5</v>
      </c>
      <c r="V1053" s="15">
        <v>79.5</v>
      </c>
      <c r="W1053" s="15">
        <v>79.5</v>
      </c>
      <c r="X1053" s="15">
        <v>79.5</v>
      </c>
      <c r="Y1053" s="15">
        <v>79.5</v>
      </c>
      <c r="Z1053" s="15">
        <v>79.5</v>
      </c>
      <c r="AA1053" s="15">
        <v>79.5</v>
      </c>
      <c r="AB1053" s="15">
        <v>11.019</v>
      </c>
      <c r="AC1053" s="18">
        <f t="shared" si="164"/>
        <v>1.2753472222222221E-4</v>
      </c>
      <c r="AD1053" s="18">
        <f t="shared" si="165"/>
        <v>66.11399999999999</v>
      </c>
      <c r="AE1053" s="18">
        <f t="shared" si="167"/>
        <v>3816</v>
      </c>
      <c r="AF1053" s="18">
        <f t="shared" si="168"/>
        <v>316976.15292631992</v>
      </c>
      <c r="AG1053" s="18">
        <f t="shared" si="168"/>
        <v>3952504.7615162954</v>
      </c>
    </row>
    <row r="1054" spans="6:33" x14ac:dyDescent="0.35">
      <c r="F1054" s="15">
        <f t="shared" si="162"/>
        <v>17.085923287671232</v>
      </c>
      <c r="G1054" s="15">
        <v>6236.3620000000001</v>
      </c>
      <c r="H1054" s="15">
        <v>0.98270000000000002</v>
      </c>
      <c r="I1054" s="15">
        <v>4.1754761857176943</v>
      </c>
      <c r="J1054" s="15">
        <f t="shared" si="161"/>
        <v>0.36694699875731474</v>
      </c>
      <c r="K1054" s="15">
        <v>72.091999999999999</v>
      </c>
      <c r="L1054" s="15">
        <v>71.322000000000003</v>
      </c>
      <c r="M1054" s="15">
        <v>71.75</v>
      </c>
      <c r="N1054" s="15">
        <v>68.307000000000002</v>
      </c>
      <c r="O1054" s="15">
        <v>68.516000000000005</v>
      </c>
      <c r="P1054" s="15">
        <v>70.042000000000002</v>
      </c>
      <c r="Q1054" s="15">
        <v>68.67</v>
      </c>
      <c r="R1054" s="15">
        <v>69.391999999999996</v>
      </c>
      <c r="S1054" s="15">
        <f t="shared" si="163"/>
        <v>4.3919999999999959</v>
      </c>
      <c r="T1054" s="15">
        <v>79.5</v>
      </c>
      <c r="U1054" s="15">
        <v>79.5</v>
      </c>
      <c r="V1054" s="15">
        <v>79.5</v>
      </c>
      <c r="W1054" s="15">
        <v>79.5</v>
      </c>
      <c r="X1054" s="15">
        <v>79.5</v>
      </c>
      <c r="Y1054" s="15">
        <v>79.5</v>
      </c>
      <c r="Z1054" s="15">
        <v>79.5</v>
      </c>
      <c r="AA1054" s="15">
        <v>79.5</v>
      </c>
      <c r="AB1054" s="15">
        <v>11.009</v>
      </c>
      <c r="AC1054" s="18">
        <f t="shared" si="164"/>
        <v>1.2741898148148147E-4</v>
      </c>
      <c r="AD1054" s="18">
        <f t="shared" si="165"/>
        <v>66.053999999999988</v>
      </c>
      <c r="AE1054" s="18">
        <f t="shared" si="167"/>
        <v>3816</v>
      </c>
      <c r="AF1054" s="18">
        <f t="shared" si="168"/>
        <v>317042.20692631992</v>
      </c>
      <c r="AG1054" s="18">
        <f t="shared" si="168"/>
        <v>3956320.7615162954</v>
      </c>
    </row>
    <row r="1055" spans="6:33" x14ac:dyDescent="0.35">
      <c r="F1055" s="15">
        <f t="shared" si="162"/>
        <v>17.102361643835618</v>
      </c>
      <c r="G1055" s="15">
        <v>6242.3620000000001</v>
      </c>
      <c r="H1055" s="15">
        <v>0.98270000000000002</v>
      </c>
      <c r="I1055" s="15">
        <v>4.1794934087580353</v>
      </c>
      <c r="J1055" s="15">
        <f t="shared" si="161"/>
        <v>0.36702338070175916</v>
      </c>
      <c r="K1055" s="15">
        <v>72.087999999999994</v>
      </c>
      <c r="L1055" s="15">
        <v>71.319000000000003</v>
      </c>
      <c r="M1055" s="15">
        <v>71.745999999999995</v>
      </c>
      <c r="N1055" s="15">
        <v>68.305000000000007</v>
      </c>
      <c r="O1055" s="15">
        <v>68.515000000000001</v>
      </c>
      <c r="P1055" s="15">
        <v>70.039000000000001</v>
      </c>
      <c r="Q1055" s="15">
        <v>68.668999999999997</v>
      </c>
      <c r="R1055" s="15">
        <v>69.39</v>
      </c>
      <c r="S1055" s="15">
        <f t="shared" si="163"/>
        <v>4.3900000000000006</v>
      </c>
      <c r="T1055" s="15">
        <v>79.5</v>
      </c>
      <c r="U1055" s="15">
        <v>79.5</v>
      </c>
      <c r="V1055" s="15">
        <v>79.5</v>
      </c>
      <c r="W1055" s="15">
        <v>79.5</v>
      </c>
      <c r="X1055" s="15">
        <v>79.5</v>
      </c>
      <c r="Y1055" s="15">
        <v>79.5</v>
      </c>
      <c r="Z1055" s="15">
        <v>79.5</v>
      </c>
      <c r="AA1055" s="15">
        <v>79.5</v>
      </c>
      <c r="AB1055" s="15">
        <v>10.999000000000001</v>
      </c>
      <c r="AC1055" s="18">
        <f t="shared" si="164"/>
        <v>1.2730324074074073E-4</v>
      </c>
      <c r="AD1055" s="18">
        <f t="shared" si="165"/>
        <v>65.993999999999986</v>
      </c>
      <c r="AE1055" s="18">
        <f t="shared" si="167"/>
        <v>3816</v>
      </c>
      <c r="AF1055" s="18">
        <f t="shared" si="168"/>
        <v>317108.20092631993</v>
      </c>
      <c r="AG1055" s="18">
        <f t="shared" si="168"/>
        <v>3960136.7615162954</v>
      </c>
    </row>
    <row r="1056" spans="6:33" x14ac:dyDescent="0.35">
      <c r="F1056" s="15">
        <f t="shared" si="162"/>
        <v>17.1188</v>
      </c>
      <c r="G1056" s="15">
        <v>6248.3620000000001</v>
      </c>
      <c r="H1056" s="15">
        <v>0.98270000000000002</v>
      </c>
      <c r="I1056" s="15">
        <v>4.1835106317983763</v>
      </c>
      <c r="J1056" s="15">
        <f t="shared" si="161"/>
        <v>0.36709969320175917</v>
      </c>
      <c r="K1056" s="15">
        <v>72.084999999999994</v>
      </c>
      <c r="L1056" s="15">
        <v>71.316000000000003</v>
      </c>
      <c r="M1056" s="15">
        <v>71.742999999999995</v>
      </c>
      <c r="N1056" s="15">
        <v>68.302999999999997</v>
      </c>
      <c r="O1056" s="15">
        <v>68.513000000000005</v>
      </c>
      <c r="P1056" s="15">
        <v>70.037000000000006</v>
      </c>
      <c r="Q1056" s="15">
        <v>68.667000000000002</v>
      </c>
      <c r="R1056" s="15">
        <v>69.388000000000005</v>
      </c>
      <c r="S1056" s="15">
        <f t="shared" si="163"/>
        <v>4.3880000000000052</v>
      </c>
      <c r="T1056" s="15">
        <v>79.5</v>
      </c>
      <c r="U1056" s="15">
        <v>79.5</v>
      </c>
      <c r="V1056" s="15">
        <v>79.5</v>
      </c>
      <c r="W1056" s="15">
        <v>79.5</v>
      </c>
      <c r="X1056" s="15">
        <v>79.5</v>
      </c>
      <c r="Y1056" s="15">
        <v>79.5</v>
      </c>
      <c r="Z1056" s="15">
        <v>79.5</v>
      </c>
      <c r="AA1056" s="15">
        <v>79.5</v>
      </c>
      <c r="AB1056" s="15">
        <v>10.989000000000001</v>
      </c>
      <c r="AC1056" s="18">
        <f t="shared" si="164"/>
        <v>1.2718750000000002E-4</v>
      </c>
      <c r="AD1056" s="18">
        <f t="shared" si="165"/>
        <v>65.934000000000012</v>
      </c>
      <c r="AE1056" s="18">
        <f t="shared" si="167"/>
        <v>3816</v>
      </c>
      <c r="AF1056" s="18">
        <f t="shared" si="168"/>
        <v>317174.13492631994</v>
      </c>
      <c r="AG1056" s="18">
        <f t="shared" si="168"/>
        <v>3963952.7615162954</v>
      </c>
    </row>
    <row r="1057" spans="6:33" x14ac:dyDescent="0.35">
      <c r="F1057" s="15">
        <f t="shared" si="162"/>
        <v>17.135238356164383</v>
      </c>
      <c r="G1057" s="15">
        <v>6254.3620000000001</v>
      </c>
      <c r="H1057" s="15">
        <v>0.98270000000000002</v>
      </c>
      <c r="I1057" s="15">
        <v>4.1875278548387165</v>
      </c>
      <c r="J1057" s="15">
        <f t="shared" si="161"/>
        <v>0.3671759293128703</v>
      </c>
      <c r="K1057" s="15">
        <v>72.081000000000003</v>
      </c>
      <c r="L1057" s="15">
        <v>71.313000000000002</v>
      </c>
      <c r="M1057" s="15">
        <v>71.739999999999995</v>
      </c>
      <c r="N1057" s="15">
        <v>68.301000000000002</v>
      </c>
      <c r="O1057" s="15">
        <v>68.510999999999996</v>
      </c>
      <c r="P1057" s="15">
        <v>70.034000000000006</v>
      </c>
      <c r="Q1057" s="15">
        <v>68.665000000000006</v>
      </c>
      <c r="R1057" s="15">
        <v>69.385999999999996</v>
      </c>
      <c r="S1057" s="15">
        <f t="shared" si="163"/>
        <v>4.3859999999999957</v>
      </c>
      <c r="T1057" s="15">
        <v>79.5</v>
      </c>
      <c r="U1057" s="15">
        <v>79.5</v>
      </c>
      <c r="V1057" s="15">
        <v>79.5</v>
      </c>
      <c r="W1057" s="15">
        <v>79.5</v>
      </c>
      <c r="X1057" s="15">
        <v>79.5</v>
      </c>
      <c r="Y1057" s="15">
        <v>79.5</v>
      </c>
      <c r="Z1057" s="15">
        <v>79.5</v>
      </c>
      <c r="AA1057" s="15">
        <v>79.5</v>
      </c>
      <c r="AB1057" s="15">
        <v>10.978</v>
      </c>
      <c r="AC1057" s="18">
        <f t="shared" si="164"/>
        <v>1.2706018518518519E-4</v>
      </c>
      <c r="AD1057" s="18">
        <f t="shared" si="165"/>
        <v>65.867999999999995</v>
      </c>
      <c r="AE1057" s="18">
        <f t="shared" si="167"/>
        <v>3816</v>
      </c>
      <c r="AF1057" s="18">
        <f t="shared" si="168"/>
        <v>317240.00292631995</v>
      </c>
      <c r="AG1057" s="18">
        <f t="shared" si="168"/>
        <v>3967768.7615162954</v>
      </c>
    </row>
    <row r="1058" spans="6:33" x14ac:dyDescent="0.35">
      <c r="F1058" s="15">
        <f t="shared" si="162"/>
        <v>17.151676712328769</v>
      </c>
      <c r="G1058" s="15">
        <v>6260.3620000000001</v>
      </c>
      <c r="H1058" s="15">
        <v>0.98280000000000001</v>
      </c>
      <c r="I1058" s="15">
        <v>4.1915450778790584</v>
      </c>
      <c r="J1058" s="15">
        <f t="shared" si="161"/>
        <v>0.36725209597953701</v>
      </c>
      <c r="K1058" s="15">
        <v>72.078000000000003</v>
      </c>
      <c r="L1058" s="15">
        <v>71.311000000000007</v>
      </c>
      <c r="M1058" s="15">
        <v>71.736999999999995</v>
      </c>
      <c r="N1058" s="15">
        <v>68.3</v>
      </c>
      <c r="O1058" s="15">
        <v>68.509</v>
      </c>
      <c r="P1058" s="15">
        <v>70.031999999999996</v>
      </c>
      <c r="Q1058" s="15">
        <v>68.664000000000001</v>
      </c>
      <c r="R1058" s="15">
        <v>69.384</v>
      </c>
      <c r="S1058" s="15">
        <f t="shared" si="163"/>
        <v>4.3840000000000003</v>
      </c>
      <c r="T1058" s="15">
        <v>79.5</v>
      </c>
      <c r="U1058" s="15">
        <v>79.5</v>
      </c>
      <c r="V1058" s="15">
        <v>79.5</v>
      </c>
      <c r="W1058" s="15">
        <v>79.5</v>
      </c>
      <c r="X1058" s="15">
        <v>79.5</v>
      </c>
      <c r="Y1058" s="15">
        <v>79.5</v>
      </c>
      <c r="Z1058" s="15">
        <v>79.5</v>
      </c>
      <c r="AA1058" s="15">
        <v>79.5</v>
      </c>
      <c r="AB1058" s="15">
        <v>10.968</v>
      </c>
      <c r="AC1058" s="18">
        <f t="shared" si="164"/>
        <v>1.2694444444444445E-4</v>
      </c>
      <c r="AD1058" s="18">
        <f t="shared" si="165"/>
        <v>65.808000000000007</v>
      </c>
      <c r="AE1058" s="18">
        <f t="shared" si="167"/>
        <v>3816</v>
      </c>
      <c r="AF1058" s="18">
        <f t="shared" si="168"/>
        <v>317305.81092631997</v>
      </c>
      <c r="AG1058" s="18">
        <f t="shared" si="168"/>
        <v>3971584.7615162954</v>
      </c>
    </row>
    <row r="1059" spans="6:33" x14ac:dyDescent="0.35">
      <c r="F1059" s="15">
        <f t="shared" si="162"/>
        <v>17.168115068493151</v>
      </c>
      <c r="G1059" s="15">
        <v>6266.3620000000001</v>
      </c>
      <c r="H1059" s="15">
        <v>0.98280000000000001</v>
      </c>
      <c r="I1059" s="15">
        <v>4.1955623009193985</v>
      </c>
      <c r="J1059" s="15">
        <f t="shared" si="161"/>
        <v>0.36732819320175925</v>
      </c>
      <c r="K1059" s="15">
        <v>72.073999999999998</v>
      </c>
      <c r="L1059" s="15">
        <v>71.308000000000007</v>
      </c>
      <c r="M1059" s="15">
        <v>71.733000000000004</v>
      </c>
      <c r="N1059" s="15">
        <v>68.298000000000002</v>
      </c>
      <c r="O1059" s="15">
        <v>68.507999999999996</v>
      </c>
      <c r="P1059" s="15">
        <v>70.028999999999996</v>
      </c>
      <c r="Q1059" s="15">
        <v>68.662000000000006</v>
      </c>
      <c r="R1059" s="15">
        <v>69.382000000000005</v>
      </c>
      <c r="S1059" s="15">
        <f t="shared" si="163"/>
        <v>4.382000000000005</v>
      </c>
      <c r="T1059" s="15">
        <v>79.5</v>
      </c>
      <c r="U1059" s="15">
        <v>79.5</v>
      </c>
      <c r="V1059" s="15">
        <v>79.5</v>
      </c>
      <c r="W1059" s="15">
        <v>79.5</v>
      </c>
      <c r="X1059" s="15">
        <v>79.5</v>
      </c>
      <c r="Y1059" s="15">
        <v>79.5</v>
      </c>
      <c r="Z1059" s="15">
        <v>79.5</v>
      </c>
      <c r="AA1059" s="15">
        <v>79.5</v>
      </c>
      <c r="AB1059" s="15">
        <v>10.958</v>
      </c>
      <c r="AC1059" s="18">
        <f t="shared" si="164"/>
        <v>1.2682870370370371E-4</v>
      </c>
      <c r="AD1059" s="18">
        <f t="shared" si="165"/>
        <v>65.748000000000005</v>
      </c>
      <c r="AE1059" s="18">
        <f t="shared" si="167"/>
        <v>3816</v>
      </c>
      <c r="AF1059" s="18">
        <f t="shared" si="168"/>
        <v>317371.55892631999</v>
      </c>
      <c r="AG1059" s="18">
        <f t="shared" si="168"/>
        <v>3975400.7615162954</v>
      </c>
    </row>
    <row r="1060" spans="6:33" x14ac:dyDescent="0.35">
      <c r="F1060" s="15">
        <f t="shared" si="162"/>
        <v>17.184553424657533</v>
      </c>
      <c r="G1060" s="15">
        <v>6272.3620000000001</v>
      </c>
      <c r="H1060" s="15">
        <v>0.98280000000000001</v>
      </c>
      <c r="I1060" s="15">
        <v>4.1995795239597395</v>
      </c>
      <c r="J1060" s="15">
        <f t="shared" si="161"/>
        <v>0.36740422097953707</v>
      </c>
      <c r="K1060" s="15">
        <v>72.070999999999998</v>
      </c>
      <c r="L1060" s="15">
        <v>71.305000000000007</v>
      </c>
      <c r="M1060" s="15">
        <v>71.73</v>
      </c>
      <c r="N1060" s="15">
        <v>68.296000000000006</v>
      </c>
      <c r="O1060" s="15">
        <v>68.506</v>
      </c>
      <c r="P1060" s="15">
        <v>70.027000000000001</v>
      </c>
      <c r="Q1060" s="15">
        <v>68.661000000000001</v>
      </c>
      <c r="R1060" s="15">
        <v>69.38</v>
      </c>
      <c r="S1060" s="15">
        <f t="shared" si="163"/>
        <v>4.3799999999999955</v>
      </c>
      <c r="T1060" s="15">
        <v>79.5</v>
      </c>
      <c r="U1060" s="15">
        <v>79.5</v>
      </c>
      <c r="V1060" s="15">
        <v>79.5</v>
      </c>
      <c r="W1060" s="15">
        <v>79.5</v>
      </c>
      <c r="X1060" s="15">
        <v>79.5</v>
      </c>
      <c r="Y1060" s="15">
        <v>79.5</v>
      </c>
      <c r="Z1060" s="15">
        <v>79.5</v>
      </c>
      <c r="AA1060" s="15">
        <v>79.5</v>
      </c>
      <c r="AB1060" s="15">
        <v>10.948</v>
      </c>
      <c r="AC1060" s="18">
        <f t="shared" si="164"/>
        <v>1.2671296296296297E-4</v>
      </c>
      <c r="AD1060" s="18">
        <f t="shared" si="165"/>
        <v>65.688000000000002</v>
      </c>
      <c r="AE1060" s="18">
        <f t="shared" si="167"/>
        <v>3816</v>
      </c>
      <c r="AF1060" s="18">
        <f t="shared" si="168"/>
        <v>317437.24692632002</v>
      </c>
      <c r="AG1060" s="18">
        <f t="shared" si="168"/>
        <v>3979216.7615162954</v>
      </c>
    </row>
    <row r="1061" spans="6:33" x14ac:dyDescent="0.35">
      <c r="F1061" s="15">
        <f t="shared" si="162"/>
        <v>17.200991780821919</v>
      </c>
      <c r="G1061" s="15">
        <v>6278.3620000000001</v>
      </c>
      <c r="H1061" s="15">
        <v>0.98280000000000001</v>
      </c>
      <c r="I1061" s="15">
        <v>4.2035967470000806</v>
      </c>
      <c r="J1061" s="15">
        <f t="shared" si="161"/>
        <v>0.36748017931287041</v>
      </c>
      <c r="K1061" s="15">
        <v>72.066999999999993</v>
      </c>
      <c r="L1061" s="15">
        <v>71.302000000000007</v>
      </c>
      <c r="M1061" s="15">
        <v>71.727000000000004</v>
      </c>
      <c r="N1061" s="15">
        <v>68.293999999999997</v>
      </c>
      <c r="O1061" s="15">
        <v>68.504000000000005</v>
      </c>
      <c r="P1061" s="15">
        <v>70.024000000000001</v>
      </c>
      <c r="Q1061" s="15">
        <v>68.659000000000006</v>
      </c>
      <c r="R1061" s="15">
        <v>69.378</v>
      </c>
      <c r="S1061" s="15">
        <f t="shared" si="163"/>
        <v>4.3780000000000001</v>
      </c>
      <c r="T1061" s="15">
        <v>79.5</v>
      </c>
      <c r="U1061" s="15">
        <v>79.5</v>
      </c>
      <c r="V1061" s="15">
        <v>79.5</v>
      </c>
      <c r="W1061" s="15">
        <v>79.5</v>
      </c>
      <c r="X1061" s="15">
        <v>79.5</v>
      </c>
      <c r="Y1061" s="15">
        <v>79.5</v>
      </c>
      <c r="Z1061" s="15">
        <v>79.5</v>
      </c>
      <c r="AA1061" s="15">
        <v>79.5</v>
      </c>
      <c r="AB1061" s="15">
        <v>10.938000000000001</v>
      </c>
      <c r="AC1061" s="18">
        <f t="shared" si="164"/>
        <v>1.2659722222222223E-4</v>
      </c>
      <c r="AD1061" s="18">
        <f t="shared" si="165"/>
        <v>65.628</v>
      </c>
      <c r="AE1061" s="18">
        <f t="shared" si="167"/>
        <v>3816</v>
      </c>
      <c r="AF1061" s="18">
        <f t="shared" si="168"/>
        <v>317502.87492632004</v>
      </c>
      <c r="AG1061" s="18">
        <f t="shared" si="168"/>
        <v>3983032.7615162954</v>
      </c>
    </row>
    <row r="1062" spans="6:33" x14ac:dyDescent="0.35">
      <c r="F1062" s="15">
        <f t="shared" si="162"/>
        <v>17.217430136986302</v>
      </c>
      <c r="G1062" s="15">
        <v>6284.3620000000001</v>
      </c>
      <c r="H1062" s="15">
        <v>0.98280000000000001</v>
      </c>
      <c r="I1062" s="15">
        <v>4.2076139700404216</v>
      </c>
      <c r="J1062" s="15">
        <f t="shared" si="161"/>
        <v>0.36755606820175935</v>
      </c>
      <c r="K1062" s="15">
        <v>72.063999999999993</v>
      </c>
      <c r="L1062" s="15">
        <v>71.299000000000007</v>
      </c>
      <c r="M1062" s="15">
        <v>71.724000000000004</v>
      </c>
      <c r="N1062" s="15">
        <v>68.292000000000002</v>
      </c>
      <c r="O1062" s="15">
        <v>68.503</v>
      </c>
      <c r="P1062" s="15">
        <v>70.022000000000006</v>
      </c>
      <c r="Q1062" s="15">
        <v>68.656999999999996</v>
      </c>
      <c r="R1062" s="15">
        <v>69.376000000000005</v>
      </c>
      <c r="S1062" s="15">
        <f t="shared" si="163"/>
        <v>4.3760000000000048</v>
      </c>
      <c r="T1062" s="15">
        <v>79.5</v>
      </c>
      <c r="U1062" s="15">
        <v>79.5</v>
      </c>
      <c r="V1062" s="15">
        <v>79.5</v>
      </c>
      <c r="W1062" s="15">
        <v>79.5</v>
      </c>
      <c r="X1062" s="15">
        <v>79.5</v>
      </c>
      <c r="Y1062" s="15">
        <v>79.5</v>
      </c>
      <c r="Z1062" s="15">
        <v>79.5</v>
      </c>
      <c r="AA1062" s="15">
        <v>79.5</v>
      </c>
      <c r="AB1062" s="15">
        <v>10.928000000000001</v>
      </c>
      <c r="AC1062" s="18">
        <f t="shared" si="164"/>
        <v>1.2648148148148149E-4</v>
      </c>
      <c r="AD1062" s="18">
        <f t="shared" si="165"/>
        <v>65.567999999999998</v>
      </c>
      <c r="AE1062" s="18">
        <f t="shared" si="167"/>
        <v>3816</v>
      </c>
      <c r="AF1062" s="18">
        <f t="shared" si="168"/>
        <v>317568.44292632007</v>
      </c>
      <c r="AG1062" s="18">
        <f t="shared" si="168"/>
        <v>3986848.7615162954</v>
      </c>
    </row>
    <row r="1063" spans="6:33" x14ac:dyDescent="0.35">
      <c r="F1063" s="15">
        <f t="shared" si="162"/>
        <v>17.233868493150684</v>
      </c>
      <c r="G1063" s="15">
        <v>6290.3620000000001</v>
      </c>
      <c r="H1063" s="15">
        <v>0.98280000000000001</v>
      </c>
      <c r="I1063" s="15">
        <v>4.2116311930807617</v>
      </c>
      <c r="J1063" s="15">
        <f t="shared" si="161"/>
        <v>0.36763188764620375</v>
      </c>
      <c r="K1063" s="15">
        <v>72.06</v>
      </c>
      <c r="L1063" s="15">
        <v>71.296999999999997</v>
      </c>
      <c r="M1063" s="15">
        <v>71.72</v>
      </c>
      <c r="N1063" s="15">
        <v>68.290999999999997</v>
      </c>
      <c r="O1063" s="15">
        <v>68.501000000000005</v>
      </c>
      <c r="P1063" s="15">
        <v>70.019000000000005</v>
      </c>
      <c r="Q1063" s="15">
        <v>68.656000000000006</v>
      </c>
      <c r="R1063" s="15">
        <v>69.373999999999995</v>
      </c>
      <c r="S1063" s="15">
        <f t="shared" si="163"/>
        <v>4.3739999999999952</v>
      </c>
      <c r="T1063" s="15">
        <v>79.5</v>
      </c>
      <c r="U1063" s="15">
        <v>79.5</v>
      </c>
      <c r="V1063" s="15">
        <v>79.5</v>
      </c>
      <c r="W1063" s="15">
        <v>79.5</v>
      </c>
      <c r="X1063" s="15">
        <v>79.5</v>
      </c>
      <c r="Y1063" s="15">
        <v>79.5</v>
      </c>
      <c r="Z1063" s="15">
        <v>79.5</v>
      </c>
      <c r="AA1063" s="15">
        <v>79.5</v>
      </c>
      <c r="AB1063" s="15">
        <v>10.917999999999999</v>
      </c>
      <c r="AC1063" s="18">
        <f t="shared" si="164"/>
        <v>1.2636574074074072E-4</v>
      </c>
      <c r="AD1063" s="18">
        <f t="shared" si="165"/>
        <v>65.507999999999996</v>
      </c>
      <c r="AE1063" s="18">
        <f t="shared" si="167"/>
        <v>3816</v>
      </c>
      <c r="AF1063" s="18">
        <f t="shared" si="168"/>
        <v>317633.95092632005</v>
      </c>
      <c r="AG1063" s="18">
        <f t="shared" si="168"/>
        <v>3990664.7615162954</v>
      </c>
    </row>
    <row r="1064" spans="6:33" x14ac:dyDescent="0.35">
      <c r="F1064" s="15">
        <f t="shared" si="162"/>
        <v>17.25030684931507</v>
      </c>
      <c r="G1064" s="15">
        <v>6296.3620000000001</v>
      </c>
      <c r="H1064" s="15">
        <v>0.98280000000000001</v>
      </c>
      <c r="I1064" s="15">
        <v>4.2156484161211027</v>
      </c>
      <c r="J1064" s="15">
        <f t="shared" si="161"/>
        <v>0.36770763764620373</v>
      </c>
      <c r="K1064" s="15">
        <v>72.057000000000002</v>
      </c>
      <c r="L1064" s="15">
        <v>71.293999999999997</v>
      </c>
      <c r="M1064" s="15">
        <v>71.716999999999999</v>
      </c>
      <c r="N1064" s="15">
        <v>68.289000000000001</v>
      </c>
      <c r="O1064" s="15">
        <v>68.498999999999995</v>
      </c>
      <c r="P1064" s="15">
        <v>70.016999999999996</v>
      </c>
      <c r="Q1064" s="15">
        <v>68.653999999999996</v>
      </c>
      <c r="R1064" s="15">
        <v>69.372</v>
      </c>
      <c r="S1064" s="15">
        <f t="shared" si="163"/>
        <v>4.3719999999999999</v>
      </c>
      <c r="T1064" s="15">
        <v>79.5</v>
      </c>
      <c r="U1064" s="15">
        <v>79.5</v>
      </c>
      <c r="V1064" s="15">
        <v>79.5</v>
      </c>
      <c r="W1064" s="15">
        <v>79.5</v>
      </c>
      <c r="X1064" s="15">
        <v>79.5</v>
      </c>
      <c r="Y1064" s="15">
        <v>79.5</v>
      </c>
      <c r="Z1064" s="15">
        <v>79.5</v>
      </c>
      <c r="AA1064" s="15">
        <v>79.5</v>
      </c>
      <c r="AB1064" s="15">
        <v>10.907999999999999</v>
      </c>
      <c r="AC1064" s="18">
        <f t="shared" si="164"/>
        <v>1.2625000000000001E-4</v>
      </c>
      <c r="AD1064" s="18">
        <f t="shared" si="165"/>
        <v>65.448000000000008</v>
      </c>
      <c r="AE1064" s="18">
        <f t="shared" si="167"/>
        <v>3816</v>
      </c>
      <c r="AF1064" s="18">
        <f t="shared" ref="AF1064:AG1079" si="169">+AF1063+AD1064</f>
        <v>317699.39892632002</v>
      </c>
      <c r="AG1064" s="18">
        <f t="shared" si="169"/>
        <v>3994480.7615162954</v>
      </c>
    </row>
    <row r="1065" spans="6:33" x14ac:dyDescent="0.35">
      <c r="F1065" s="15">
        <f t="shared" si="162"/>
        <v>17.266745205479452</v>
      </c>
      <c r="G1065" s="15">
        <v>6302.3620000000001</v>
      </c>
      <c r="H1065" s="15">
        <v>0.9829</v>
      </c>
      <c r="I1065" s="15">
        <v>4.2196656391614438</v>
      </c>
      <c r="J1065" s="15">
        <f t="shared" si="161"/>
        <v>0.36778331820175925</v>
      </c>
      <c r="K1065" s="15">
        <v>72.052999999999997</v>
      </c>
      <c r="L1065" s="15">
        <v>71.290999999999997</v>
      </c>
      <c r="M1065" s="15">
        <v>71.713999999999999</v>
      </c>
      <c r="N1065" s="15">
        <v>68.287000000000006</v>
      </c>
      <c r="O1065" s="15">
        <v>68.497</v>
      </c>
      <c r="P1065" s="15">
        <v>70.013999999999996</v>
      </c>
      <c r="Q1065" s="15">
        <v>68.653000000000006</v>
      </c>
      <c r="R1065" s="15">
        <v>69.37</v>
      </c>
      <c r="S1065" s="15">
        <f t="shared" si="163"/>
        <v>4.3700000000000045</v>
      </c>
      <c r="T1065" s="15">
        <v>79.5</v>
      </c>
      <c r="U1065" s="15">
        <v>79.5</v>
      </c>
      <c r="V1065" s="15">
        <v>79.5</v>
      </c>
      <c r="W1065" s="15">
        <v>79.5</v>
      </c>
      <c r="X1065" s="15">
        <v>79.5</v>
      </c>
      <c r="Y1065" s="15">
        <v>79.5</v>
      </c>
      <c r="Z1065" s="15">
        <v>79.5</v>
      </c>
      <c r="AA1065" s="15">
        <v>79.5</v>
      </c>
      <c r="AB1065" s="15">
        <v>10.898</v>
      </c>
      <c r="AC1065" s="18">
        <f t="shared" si="164"/>
        <v>1.2613425925925927E-4</v>
      </c>
      <c r="AD1065" s="18">
        <f t="shared" si="165"/>
        <v>65.388000000000005</v>
      </c>
      <c r="AE1065" s="18">
        <f t="shared" si="167"/>
        <v>3816</v>
      </c>
      <c r="AF1065" s="18">
        <f t="shared" si="169"/>
        <v>317764.78692632</v>
      </c>
      <c r="AG1065" s="18">
        <f t="shared" si="169"/>
        <v>3998296.7615162954</v>
      </c>
    </row>
    <row r="1066" spans="6:33" x14ac:dyDescent="0.35">
      <c r="F1066" s="15">
        <f t="shared" si="162"/>
        <v>17.283183561643835</v>
      </c>
      <c r="G1066" s="15">
        <v>6308.3620000000001</v>
      </c>
      <c r="H1066" s="15">
        <v>0.9829</v>
      </c>
      <c r="I1066" s="15">
        <v>4.2236828622017839</v>
      </c>
      <c r="J1066" s="15">
        <f t="shared" si="161"/>
        <v>0.36785892931287034</v>
      </c>
      <c r="K1066" s="15">
        <v>72.05</v>
      </c>
      <c r="L1066" s="15">
        <v>71.287999999999997</v>
      </c>
      <c r="M1066" s="15">
        <v>71.710999999999999</v>
      </c>
      <c r="N1066" s="15">
        <v>68.284999999999997</v>
      </c>
      <c r="O1066" s="15">
        <v>68.495999999999995</v>
      </c>
      <c r="P1066" s="15">
        <v>70.012</v>
      </c>
      <c r="Q1066" s="15">
        <v>68.650999999999996</v>
      </c>
      <c r="R1066" s="15">
        <v>69.367999999999995</v>
      </c>
      <c r="S1066" s="15">
        <f t="shared" si="163"/>
        <v>4.367999999999995</v>
      </c>
      <c r="T1066" s="15">
        <v>79.5</v>
      </c>
      <c r="U1066" s="15">
        <v>79.5</v>
      </c>
      <c r="V1066" s="15">
        <v>79.5</v>
      </c>
      <c r="W1066" s="15">
        <v>79.5</v>
      </c>
      <c r="X1066" s="15">
        <v>79.5</v>
      </c>
      <c r="Y1066" s="15">
        <v>79.5</v>
      </c>
      <c r="Z1066" s="15">
        <v>79.5</v>
      </c>
      <c r="AA1066" s="15">
        <v>79.5</v>
      </c>
      <c r="AB1066" s="15">
        <v>10.888</v>
      </c>
      <c r="AC1066" s="18">
        <f t="shared" si="164"/>
        <v>1.2601851851851853E-4</v>
      </c>
      <c r="AD1066" s="18">
        <f t="shared" si="165"/>
        <v>65.328000000000003</v>
      </c>
      <c r="AE1066" s="18">
        <f t="shared" si="167"/>
        <v>3816</v>
      </c>
      <c r="AF1066" s="18">
        <f t="shared" si="169"/>
        <v>317830.11492631998</v>
      </c>
      <c r="AG1066" s="18">
        <f t="shared" si="169"/>
        <v>4002112.7615162954</v>
      </c>
    </row>
    <row r="1067" spans="6:33" x14ac:dyDescent="0.35">
      <c r="F1067" s="15">
        <f t="shared" si="162"/>
        <v>17.299621917808221</v>
      </c>
      <c r="G1067" s="15">
        <v>6314.3620000000001</v>
      </c>
      <c r="H1067" s="15">
        <v>0.9829</v>
      </c>
      <c r="I1067" s="15">
        <v>4.2277000852421258</v>
      </c>
      <c r="J1067" s="15">
        <f t="shared" si="161"/>
        <v>0.36793447097953697</v>
      </c>
      <c r="K1067" s="15">
        <v>72.046999999999997</v>
      </c>
      <c r="L1067" s="15">
        <v>71.286000000000001</v>
      </c>
      <c r="M1067" s="15">
        <v>71.707999999999998</v>
      </c>
      <c r="N1067" s="15">
        <v>68.283000000000001</v>
      </c>
      <c r="O1067" s="15">
        <v>68.494</v>
      </c>
      <c r="P1067" s="15">
        <v>70.010000000000005</v>
      </c>
      <c r="Q1067" s="15">
        <v>68.650000000000006</v>
      </c>
      <c r="R1067" s="15">
        <v>69.366</v>
      </c>
      <c r="S1067" s="15">
        <f t="shared" si="163"/>
        <v>4.3659999999999997</v>
      </c>
      <c r="T1067" s="15">
        <v>79.5</v>
      </c>
      <c r="U1067" s="15">
        <v>79.5</v>
      </c>
      <c r="V1067" s="15">
        <v>79.5</v>
      </c>
      <c r="W1067" s="15">
        <v>79.5</v>
      </c>
      <c r="X1067" s="15">
        <v>79.5</v>
      </c>
      <c r="Y1067" s="15">
        <v>79.5</v>
      </c>
      <c r="Z1067" s="15">
        <v>79.5</v>
      </c>
      <c r="AA1067" s="15">
        <v>79.5</v>
      </c>
      <c r="AB1067" s="15">
        <v>10.878</v>
      </c>
      <c r="AC1067" s="18">
        <f t="shared" si="164"/>
        <v>1.2590277777777779E-4</v>
      </c>
      <c r="AD1067" s="18">
        <f t="shared" si="165"/>
        <v>65.268000000000001</v>
      </c>
      <c r="AE1067" s="18">
        <f t="shared" si="167"/>
        <v>3816</v>
      </c>
      <c r="AF1067" s="18">
        <f t="shared" si="169"/>
        <v>317895.38292631996</v>
      </c>
      <c r="AG1067" s="18">
        <f t="shared" si="169"/>
        <v>4005928.7615162954</v>
      </c>
    </row>
    <row r="1068" spans="6:33" x14ac:dyDescent="0.35">
      <c r="F1068" s="15">
        <f t="shared" si="162"/>
        <v>17.316060273972603</v>
      </c>
      <c r="G1068" s="15">
        <v>6320.3620000000001</v>
      </c>
      <c r="H1068" s="15">
        <v>0.9829</v>
      </c>
      <c r="I1068" s="15">
        <v>4.231717308282466</v>
      </c>
      <c r="J1068" s="15">
        <f t="shared" si="161"/>
        <v>0.36800994320175917</v>
      </c>
      <c r="K1068" s="15">
        <v>72.043000000000006</v>
      </c>
      <c r="L1068" s="15">
        <v>71.283000000000001</v>
      </c>
      <c r="M1068" s="15">
        <v>71.703999999999994</v>
      </c>
      <c r="N1068" s="15">
        <v>68.281999999999996</v>
      </c>
      <c r="O1068" s="15">
        <v>68.492000000000004</v>
      </c>
      <c r="P1068" s="15">
        <v>70.007000000000005</v>
      </c>
      <c r="Q1068" s="15">
        <v>68.647999999999996</v>
      </c>
      <c r="R1068" s="15">
        <v>69.364000000000004</v>
      </c>
      <c r="S1068" s="15">
        <f t="shared" si="163"/>
        <v>4.3640000000000043</v>
      </c>
      <c r="T1068" s="15">
        <v>79.5</v>
      </c>
      <c r="U1068" s="15">
        <v>79.5</v>
      </c>
      <c r="V1068" s="15">
        <v>79.5</v>
      </c>
      <c r="W1068" s="15">
        <v>79.5</v>
      </c>
      <c r="X1068" s="15">
        <v>79.5</v>
      </c>
      <c r="Y1068" s="15">
        <v>79.5</v>
      </c>
      <c r="Z1068" s="15">
        <v>79.5</v>
      </c>
      <c r="AA1068" s="15">
        <v>79.5</v>
      </c>
      <c r="AB1068" s="15">
        <v>10.868</v>
      </c>
      <c r="AC1068" s="18">
        <f t="shared" si="164"/>
        <v>1.2578703703703705E-4</v>
      </c>
      <c r="AD1068" s="18">
        <f t="shared" si="165"/>
        <v>65.207999999999998</v>
      </c>
      <c r="AE1068" s="18">
        <f t="shared" si="167"/>
        <v>3816</v>
      </c>
      <c r="AF1068" s="18">
        <f t="shared" si="169"/>
        <v>317960.59092631994</v>
      </c>
      <c r="AG1068" s="18">
        <f t="shared" si="169"/>
        <v>4009744.7615162954</v>
      </c>
    </row>
    <row r="1069" spans="6:33" x14ac:dyDescent="0.35">
      <c r="F1069" s="15">
        <f t="shared" si="162"/>
        <v>17.332498630136985</v>
      </c>
      <c r="G1069" s="15">
        <v>6326.3620000000001</v>
      </c>
      <c r="H1069" s="15">
        <v>0.9829</v>
      </c>
      <c r="I1069" s="15">
        <v>4.235734531322807</v>
      </c>
      <c r="J1069" s="15">
        <f t="shared" si="161"/>
        <v>0.36808534597953696</v>
      </c>
      <c r="K1069" s="15">
        <v>72.040000000000006</v>
      </c>
      <c r="L1069" s="15">
        <v>71.28</v>
      </c>
      <c r="M1069" s="15">
        <v>71.700999999999993</v>
      </c>
      <c r="N1069" s="15">
        <v>68.28</v>
      </c>
      <c r="O1069" s="15">
        <v>68.491</v>
      </c>
      <c r="P1069" s="15">
        <v>70.004999999999995</v>
      </c>
      <c r="Q1069" s="15">
        <v>68.646000000000001</v>
      </c>
      <c r="R1069" s="15">
        <v>69.361999999999995</v>
      </c>
      <c r="S1069" s="15">
        <f t="shared" si="163"/>
        <v>4.3619999999999948</v>
      </c>
      <c r="T1069" s="15">
        <v>79.5</v>
      </c>
      <c r="U1069" s="15">
        <v>79.5</v>
      </c>
      <c r="V1069" s="15">
        <v>79.5</v>
      </c>
      <c r="W1069" s="15">
        <v>79.5</v>
      </c>
      <c r="X1069" s="15">
        <v>79.5</v>
      </c>
      <c r="Y1069" s="15">
        <v>79.5</v>
      </c>
      <c r="Z1069" s="15">
        <v>79.5</v>
      </c>
      <c r="AA1069" s="15">
        <v>79.5</v>
      </c>
      <c r="AB1069" s="15">
        <v>10.858000000000001</v>
      </c>
      <c r="AC1069" s="18">
        <f t="shared" si="164"/>
        <v>1.2567129629629631E-4</v>
      </c>
      <c r="AD1069" s="18">
        <f t="shared" si="165"/>
        <v>65.14800000000001</v>
      </c>
      <c r="AE1069" s="18">
        <f t="shared" si="167"/>
        <v>3816</v>
      </c>
      <c r="AF1069" s="18">
        <f t="shared" si="169"/>
        <v>318025.73892631993</v>
      </c>
      <c r="AG1069" s="18">
        <f t="shared" si="169"/>
        <v>4013560.7615162954</v>
      </c>
    </row>
    <row r="1070" spans="6:33" x14ac:dyDescent="0.35">
      <c r="F1070" s="15">
        <f t="shared" si="162"/>
        <v>17.348936986301371</v>
      </c>
      <c r="G1070" s="15">
        <v>6332.3620000000001</v>
      </c>
      <c r="H1070" s="15">
        <v>0.9829</v>
      </c>
      <c r="I1070" s="15">
        <v>4.239751754363148</v>
      </c>
      <c r="J1070" s="15">
        <f t="shared" si="161"/>
        <v>0.36816067931287028</v>
      </c>
      <c r="K1070" s="15">
        <v>72.036000000000001</v>
      </c>
      <c r="L1070" s="15">
        <v>71.278000000000006</v>
      </c>
      <c r="M1070" s="15">
        <v>71.697999999999993</v>
      </c>
      <c r="N1070" s="15">
        <v>68.278000000000006</v>
      </c>
      <c r="O1070" s="15">
        <v>68.489000000000004</v>
      </c>
      <c r="P1070" s="15">
        <v>70.001999999999995</v>
      </c>
      <c r="Q1070" s="15">
        <v>68.644999999999996</v>
      </c>
      <c r="R1070" s="15">
        <v>69.36</v>
      </c>
      <c r="S1070" s="15">
        <f t="shared" si="163"/>
        <v>4.3599999999999994</v>
      </c>
      <c r="T1070" s="15">
        <v>79.5</v>
      </c>
      <c r="U1070" s="15">
        <v>79.5</v>
      </c>
      <c r="V1070" s="15">
        <v>79.5</v>
      </c>
      <c r="W1070" s="15">
        <v>79.5</v>
      </c>
      <c r="X1070" s="15">
        <v>79.5</v>
      </c>
      <c r="Y1070" s="15">
        <v>79.5</v>
      </c>
      <c r="Z1070" s="15">
        <v>79.5</v>
      </c>
      <c r="AA1070" s="15">
        <v>79.5</v>
      </c>
      <c r="AB1070" s="15">
        <v>10.848000000000001</v>
      </c>
      <c r="AC1070" s="18">
        <f t="shared" si="164"/>
        <v>1.2555555555555557E-4</v>
      </c>
      <c r="AD1070" s="18">
        <f t="shared" si="165"/>
        <v>65.088000000000008</v>
      </c>
      <c r="AE1070" s="18">
        <f t="shared" si="167"/>
        <v>3816</v>
      </c>
      <c r="AF1070" s="18">
        <f t="shared" si="169"/>
        <v>318090.82692631992</v>
      </c>
      <c r="AG1070" s="18">
        <f t="shared" si="169"/>
        <v>4017376.7615162954</v>
      </c>
    </row>
    <row r="1071" spans="6:33" x14ac:dyDescent="0.35">
      <c r="F1071" s="15">
        <f t="shared" si="162"/>
        <v>17.365375342465754</v>
      </c>
      <c r="G1071" s="15">
        <v>6338.3620000000001</v>
      </c>
      <c r="H1071" s="15">
        <v>0.98299999999999998</v>
      </c>
      <c r="I1071" s="15">
        <v>4.243768977403489</v>
      </c>
      <c r="J1071" s="15">
        <f t="shared" si="161"/>
        <v>0.36823594320175917</v>
      </c>
      <c r="K1071" s="15">
        <v>72.033000000000001</v>
      </c>
      <c r="L1071" s="15">
        <v>71.275000000000006</v>
      </c>
      <c r="M1071" s="15">
        <v>71.694999999999993</v>
      </c>
      <c r="N1071" s="15">
        <v>68.275999999999996</v>
      </c>
      <c r="O1071" s="15">
        <v>68.486999999999995</v>
      </c>
      <c r="P1071" s="15">
        <v>70</v>
      </c>
      <c r="Q1071" s="15">
        <v>68.643000000000001</v>
      </c>
      <c r="R1071" s="15">
        <v>69.358000000000004</v>
      </c>
      <c r="S1071" s="15">
        <f t="shared" si="163"/>
        <v>4.3580000000000041</v>
      </c>
      <c r="T1071" s="15">
        <v>79.5</v>
      </c>
      <c r="U1071" s="15">
        <v>79.5</v>
      </c>
      <c r="V1071" s="15">
        <v>79.5</v>
      </c>
      <c r="W1071" s="15">
        <v>79.5</v>
      </c>
      <c r="X1071" s="15">
        <v>79.5</v>
      </c>
      <c r="Y1071" s="15">
        <v>79.5</v>
      </c>
      <c r="Z1071" s="15">
        <v>79.5</v>
      </c>
      <c r="AA1071" s="15">
        <v>79.5</v>
      </c>
      <c r="AB1071" s="15">
        <v>10.837999999999999</v>
      </c>
      <c r="AC1071" s="18">
        <f t="shared" si="164"/>
        <v>1.254398148148148E-4</v>
      </c>
      <c r="AD1071" s="18">
        <f t="shared" si="165"/>
        <v>65.027999999999992</v>
      </c>
      <c r="AE1071" s="18">
        <f t="shared" si="167"/>
        <v>3816</v>
      </c>
      <c r="AF1071" s="18">
        <f t="shared" si="169"/>
        <v>318155.85492631991</v>
      </c>
      <c r="AG1071" s="18">
        <f t="shared" si="169"/>
        <v>4021192.7615162954</v>
      </c>
    </row>
    <row r="1072" spans="6:33" x14ac:dyDescent="0.35">
      <c r="F1072" s="15">
        <f t="shared" si="162"/>
        <v>17.381813698630136</v>
      </c>
      <c r="G1072" s="15">
        <v>6344.3620000000001</v>
      </c>
      <c r="H1072" s="15">
        <v>0.98299999999999998</v>
      </c>
      <c r="I1072" s="15">
        <v>4.2477862004438292</v>
      </c>
      <c r="J1072" s="15">
        <f t="shared" si="161"/>
        <v>0.3683111376462036</v>
      </c>
      <c r="K1072" s="15">
        <v>72.028999999999996</v>
      </c>
      <c r="L1072" s="15">
        <v>71.272000000000006</v>
      </c>
      <c r="M1072" s="15">
        <v>71.691999999999993</v>
      </c>
      <c r="N1072" s="15">
        <v>68.274000000000001</v>
      </c>
      <c r="O1072" s="15">
        <v>68.486000000000004</v>
      </c>
      <c r="P1072" s="15">
        <v>69.997</v>
      </c>
      <c r="Q1072" s="15">
        <v>68.641999999999996</v>
      </c>
      <c r="R1072" s="15">
        <v>69.355999999999995</v>
      </c>
      <c r="S1072" s="15">
        <f t="shared" si="163"/>
        <v>4.3559999999999945</v>
      </c>
      <c r="T1072" s="15">
        <v>79.5</v>
      </c>
      <c r="U1072" s="15">
        <v>79.5</v>
      </c>
      <c r="V1072" s="15">
        <v>79.5</v>
      </c>
      <c r="W1072" s="15">
        <v>79.5</v>
      </c>
      <c r="X1072" s="15">
        <v>79.5</v>
      </c>
      <c r="Y1072" s="15">
        <v>79.5</v>
      </c>
      <c r="Z1072" s="15">
        <v>79.5</v>
      </c>
      <c r="AA1072" s="15">
        <v>79.5</v>
      </c>
      <c r="AB1072" s="15">
        <v>10.827999999999999</v>
      </c>
      <c r="AC1072" s="18">
        <f t="shared" si="164"/>
        <v>1.2532407407407406E-4</v>
      </c>
      <c r="AD1072" s="18">
        <f t="shared" si="165"/>
        <v>64.968000000000004</v>
      </c>
      <c r="AE1072" s="18">
        <f t="shared" si="167"/>
        <v>3816</v>
      </c>
      <c r="AF1072" s="18">
        <f t="shared" si="169"/>
        <v>318220.8229263199</v>
      </c>
      <c r="AG1072" s="18">
        <f t="shared" si="169"/>
        <v>4025008.7615162954</v>
      </c>
    </row>
    <row r="1073" spans="6:33" x14ac:dyDescent="0.35">
      <c r="F1073" s="15">
        <f t="shared" si="162"/>
        <v>17.398252054794522</v>
      </c>
      <c r="G1073" s="15">
        <v>6350.3620000000001</v>
      </c>
      <c r="H1073" s="15">
        <v>0.98299999999999998</v>
      </c>
      <c r="I1073" s="15">
        <v>4.2518034234841711</v>
      </c>
      <c r="J1073" s="15">
        <f t="shared" si="161"/>
        <v>0.36838626264620361</v>
      </c>
      <c r="K1073" s="15">
        <v>72.025999999999996</v>
      </c>
      <c r="L1073" s="15">
        <v>71.269000000000005</v>
      </c>
      <c r="M1073" s="15">
        <v>71.688000000000002</v>
      </c>
      <c r="N1073" s="15">
        <v>68.272999999999996</v>
      </c>
      <c r="O1073" s="15">
        <v>68.483999999999995</v>
      </c>
      <c r="P1073" s="15">
        <v>69.995000000000005</v>
      </c>
      <c r="Q1073" s="15">
        <v>68.64</v>
      </c>
      <c r="R1073" s="15">
        <v>69.353999999999999</v>
      </c>
      <c r="S1073" s="15">
        <f t="shared" si="163"/>
        <v>4.3539999999999992</v>
      </c>
      <c r="T1073" s="15">
        <v>79.5</v>
      </c>
      <c r="U1073" s="15">
        <v>79.5</v>
      </c>
      <c r="V1073" s="15">
        <v>79.5</v>
      </c>
      <c r="W1073" s="15">
        <v>79.5</v>
      </c>
      <c r="X1073" s="15">
        <v>79.5</v>
      </c>
      <c r="Y1073" s="15">
        <v>79.5</v>
      </c>
      <c r="Z1073" s="15">
        <v>79.5</v>
      </c>
      <c r="AA1073" s="15">
        <v>79.5</v>
      </c>
      <c r="AB1073" s="15">
        <v>10.818</v>
      </c>
      <c r="AC1073" s="18">
        <f t="shared" si="164"/>
        <v>1.2520833333333332E-4</v>
      </c>
      <c r="AD1073" s="18">
        <f t="shared" si="165"/>
        <v>64.908000000000001</v>
      </c>
      <c r="AE1073" s="18">
        <f t="shared" si="167"/>
        <v>3816</v>
      </c>
      <c r="AF1073" s="18">
        <f t="shared" si="169"/>
        <v>318285.7309263199</v>
      </c>
      <c r="AG1073" s="18">
        <f t="shared" si="169"/>
        <v>4028824.7615162954</v>
      </c>
    </row>
    <row r="1074" spans="6:33" x14ac:dyDescent="0.35">
      <c r="F1074" s="15">
        <f t="shared" si="162"/>
        <v>17.414690410958904</v>
      </c>
      <c r="G1074" s="15">
        <v>6356.3620000000001</v>
      </c>
      <c r="H1074" s="15">
        <v>0.98299999999999998</v>
      </c>
      <c r="I1074" s="15">
        <v>4.2558206465245112</v>
      </c>
      <c r="J1074" s="15">
        <f t="shared" si="161"/>
        <v>0.36846131820175915</v>
      </c>
      <c r="K1074" s="15">
        <v>72.022999999999996</v>
      </c>
      <c r="L1074" s="15">
        <v>71.266999999999996</v>
      </c>
      <c r="M1074" s="15">
        <v>71.685000000000002</v>
      </c>
      <c r="N1074" s="15">
        <v>68.271000000000001</v>
      </c>
      <c r="O1074" s="15">
        <v>68.481999999999999</v>
      </c>
      <c r="P1074" s="15">
        <v>69.992999999999995</v>
      </c>
      <c r="Q1074" s="15">
        <v>68.638999999999996</v>
      </c>
      <c r="R1074" s="15">
        <v>69.352000000000004</v>
      </c>
      <c r="S1074" s="15">
        <f t="shared" si="163"/>
        <v>4.3520000000000039</v>
      </c>
      <c r="T1074" s="15">
        <v>79.5</v>
      </c>
      <c r="U1074" s="15">
        <v>79.5</v>
      </c>
      <c r="V1074" s="15">
        <v>79.5</v>
      </c>
      <c r="W1074" s="15">
        <v>79.5</v>
      </c>
      <c r="X1074" s="15">
        <v>79.5</v>
      </c>
      <c r="Y1074" s="15">
        <v>79.5</v>
      </c>
      <c r="Z1074" s="15">
        <v>79.5</v>
      </c>
      <c r="AA1074" s="15">
        <v>79.5</v>
      </c>
      <c r="AB1074" s="15">
        <v>10.808</v>
      </c>
      <c r="AC1074" s="18">
        <f t="shared" si="164"/>
        <v>1.2509259259259258E-4</v>
      </c>
      <c r="AD1074" s="18">
        <f t="shared" si="165"/>
        <v>64.847999999999999</v>
      </c>
      <c r="AE1074" s="18">
        <f t="shared" si="167"/>
        <v>3816</v>
      </c>
      <c r="AF1074" s="18">
        <f t="shared" si="169"/>
        <v>318350.5789263199</v>
      </c>
      <c r="AG1074" s="18">
        <f t="shared" si="169"/>
        <v>4032640.7615162954</v>
      </c>
    </row>
    <row r="1075" spans="6:33" x14ac:dyDescent="0.35">
      <c r="F1075" s="15">
        <f t="shared" si="162"/>
        <v>17.431128767123287</v>
      </c>
      <c r="G1075" s="15">
        <v>6362.3620000000001</v>
      </c>
      <c r="H1075" s="15">
        <v>0.98299999999999998</v>
      </c>
      <c r="I1075" s="15">
        <v>4.2598378695648522</v>
      </c>
      <c r="J1075" s="15">
        <f t="shared" si="161"/>
        <v>0.36853631125731467</v>
      </c>
      <c r="K1075" s="15">
        <v>72.019000000000005</v>
      </c>
      <c r="L1075" s="15">
        <v>71.263999999999996</v>
      </c>
      <c r="M1075" s="15">
        <v>71.682000000000002</v>
      </c>
      <c r="N1075" s="15">
        <v>68.269000000000005</v>
      </c>
      <c r="O1075" s="15">
        <v>68.48</v>
      </c>
      <c r="P1075" s="15">
        <v>69.989999999999995</v>
      </c>
      <c r="Q1075" s="15">
        <v>68.637</v>
      </c>
      <c r="R1075" s="15">
        <v>69.349999999999994</v>
      </c>
      <c r="S1075" s="15">
        <f t="shared" si="163"/>
        <v>4.3499999999999943</v>
      </c>
      <c r="T1075" s="15">
        <v>79.5</v>
      </c>
      <c r="U1075" s="15">
        <v>79.5</v>
      </c>
      <c r="V1075" s="15">
        <v>79.5</v>
      </c>
      <c r="W1075" s="15">
        <v>79.5</v>
      </c>
      <c r="X1075" s="15">
        <v>79.5</v>
      </c>
      <c r="Y1075" s="15">
        <v>79.5</v>
      </c>
      <c r="Z1075" s="15">
        <v>79.5</v>
      </c>
      <c r="AA1075" s="15">
        <v>79.5</v>
      </c>
      <c r="AB1075" s="15">
        <v>10.798999999999999</v>
      </c>
      <c r="AC1075" s="18">
        <f t="shared" si="164"/>
        <v>1.2498842592592591E-4</v>
      </c>
      <c r="AD1075" s="18">
        <f t="shared" si="165"/>
        <v>64.793999999999997</v>
      </c>
      <c r="AE1075" s="18">
        <f t="shared" si="167"/>
        <v>3816</v>
      </c>
      <c r="AF1075" s="18">
        <f t="shared" si="169"/>
        <v>318415.37292631989</v>
      </c>
      <c r="AG1075" s="18">
        <f t="shared" si="169"/>
        <v>4036456.7615162954</v>
      </c>
    </row>
    <row r="1076" spans="6:33" x14ac:dyDescent="0.35">
      <c r="F1076" s="15">
        <f t="shared" si="162"/>
        <v>17.447567123287673</v>
      </c>
      <c r="G1076" s="15">
        <v>6368.3620000000001</v>
      </c>
      <c r="H1076" s="15">
        <v>0.98299999999999998</v>
      </c>
      <c r="I1076" s="15">
        <v>4.2638550926051932</v>
      </c>
      <c r="J1076" s="15">
        <f t="shared" si="161"/>
        <v>0.36861123486842579</v>
      </c>
      <c r="K1076" s="15">
        <v>72.016000000000005</v>
      </c>
      <c r="L1076" s="15">
        <v>71.260999999999996</v>
      </c>
      <c r="M1076" s="15">
        <v>71.679000000000002</v>
      </c>
      <c r="N1076" s="15">
        <v>68.266999999999996</v>
      </c>
      <c r="O1076" s="15">
        <v>68.478999999999999</v>
      </c>
      <c r="P1076" s="15">
        <v>69.988</v>
      </c>
      <c r="Q1076" s="15">
        <v>68.635000000000005</v>
      </c>
      <c r="R1076" s="15">
        <v>69.347999999999999</v>
      </c>
      <c r="S1076" s="15">
        <f t="shared" si="163"/>
        <v>4.347999999999999</v>
      </c>
      <c r="T1076" s="15">
        <v>79.5</v>
      </c>
      <c r="U1076" s="15">
        <v>79.5</v>
      </c>
      <c r="V1076" s="15">
        <v>79.5</v>
      </c>
      <c r="W1076" s="15">
        <v>79.5</v>
      </c>
      <c r="X1076" s="15">
        <v>79.5</v>
      </c>
      <c r="Y1076" s="15">
        <v>79.5</v>
      </c>
      <c r="Z1076" s="15">
        <v>79.5</v>
      </c>
      <c r="AA1076" s="15">
        <v>79.5</v>
      </c>
      <c r="AB1076" s="15">
        <v>10.789</v>
      </c>
      <c r="AC1076" s="18">
        <f t="shared" si="164"/>
        <v>1.2487268518518519E-4</v>
      </c>
      <c r="AD1076" s="18">
        <f t="shared" si="165"/>
        <v>64.733999999999995</v>
      </c>
      <c r="AE1076" s="18">
        <f t="shared" si="167"/>
        <v>3816</v>
      </c>
      <c r="AF1076" s="18">
        <f t="shared" si="169"/>
        <v>318480.10692631989</v>
      </c>
      <c r="AG1076" s="18">
        <f t="shared" si="169"/>
        <v>4040272.7615162954</v>
      </c>
    </row>
    <row r="1077" spans="6:33" x14ac:dyDescent="0.35">
      <c r="F1077" s="15">
        <f t="shared" si="162"/>
        <v>17.464005479452055</v>
      </c>
      <c r="G1077" s="15">
        <v>6374.3620000000001</v>
      </c>
      <c r="H1077" s="15">
        <v>0.98309999999999997</v>
      </c>
      <c r="I1077" s="15">
        <v>4.2678723156455343</v>
      </c>
      <c r="J1077" s="15">
        <f t="shared" si="161"/>
        <v>0.36868608903509248</v>
      </c>
      <c r="K1077" s="15">
        <v>72.012</v>
      </c>
      <c r="L1077" s="15">
        <v>71.257999999999996</v>
      </c>
      <c r="M1077" s="15">
        <v>71.676000000000002</v>
      </c>
      <c r="N1077" s="15">
        <v>68.266000000000005</v>
      </c>
      <c r="O1077" s="15">
        <v>68.477000000000004</v>
      </c>
      <c r="P1077" s="15">
        <v>69.984999999999999</v>
      </c>
      <c r="Q1077" s="15">
        <v>68.634</v>
      </c>
      <c r="R1077" s="15">
        <v>69.346000000000004</v>
      </c>
      <c r="S1077" s="15">
        <f t="shared" si="163"/>
        <v>4.3460000000000036</v>
      </c>
      <c r="T1077" s="15">
        <v>79.5</v>
      </c>
      <c r="U1077" s="15">
        <v>79.5</v>
      </c>
      <c r="V1077" s="15">
        <v>79.5</v>
      </c>
      <c r="W1077" s="15">
        <v>79.5</v>
      </c>
      <c r="X1077" s="15">
        <v>79.5</v>
      </c>
      <c r="Y1077" s="15">
        <v>79.5</v>
      </c>
      <c r="Z1077" s="15">
        <v>79.5</v>
      </c>
      <c r="AA1077" s="15">
        <v>79.5</v>
      </c>
      <c r="AB1077" s="15">
        <v>10.779</v>
      </c>
      <c r="AC1077" s="18">
        <f t="shared" si="164"/>
        <v>1.2475694444444445E-4</v>
      </c>
      <c r="AD1077" s="18">
        <f t="shared" si="165"/>
        <v>64.674000000000007</v>
      </c>
      <c r="AE1077" s="18">
        <f t="shared" si="167"/>
        <v>3816</v>
      </c>
      <c r="AF1077" s="18">
        <f t="shared" si="169"/>
        <v>318544.78092631989</v>
      </c>
      <c r="AG1077" s="18">
        <f t="shared" si="169"/>
        <v>4044088.7615162954</v>
      </c>
    </row>
    <row r="1078" spans="6:33" x14ac:dyDescent="0.35">
      <c r="F1078" s="15">
        <f t="shared" si="162"/>
        <v>17.480443835616438</v>
      </c>
      <c r="G1078" s="15">
        <v>6380.3620000000001</v>
      </c>
      <c r="H1078" s="15">
        <v>0.98309999999999997</v>
      </c>
      <c r="I1078" s="15">
        <v>4.2718895386858744</v>
      </c>
      <c r="J1078" s="15">
        <f t="shared" si="161"/>
        <v>0.3687608737573147</v>
      </c>
      <c r="K1078" s="15">
        <v>72.009</v>
      </c>
      <c r="L1078" s="15">
        <v>71.256</v>
      </c>
      <c r="M1078" s="15">
        <v>71.673000000000002</v>
      </c>
      <c r="N1078" s="15">
        <v>68.263999999999996</v>
      </c>
      <c r="O1078" s="15">
        <v>68.474999999999994</v>
      </c>
      <c r="P1078" s="15">
        <v>69.983000000000004</v>
      </c>
      <c r="Q1078" s="15">
        <v>68.632000000000005</v>
      </c>
      <c r="R1078" s="15">
        <v>69.343999999999994</v>
      </c>
      <c r="S1078" s="15">
        <f t="shared" si="163"/>
        <v>4.3439999999999941</v>
      </c>
      <c r="T1078" s="15">
        <v>79.5</v>
      </c>
      <c r="U1078" s="15">
        <v>79.5</v>
      </c>
      <c r="V1078" s="15">
        <v>79.5</v>
      </c>
      <c r="W1078" s="15">
        <v>79.5</v>
      </c>
      <c r="X1078" s="15">
        <v>79.5</v>
      </c>
      <c r="Y1078" s="15">
        <v>79.5</v>
      </c>
      <c r="Z1078" s="15">
        <v>79.5</v>
      </c>
      <c r="AA1078" s="15">
        <v>79.5</v>
      </c>
      <c r="AB1078" s="15">
        <v>10.769</v>
      </c>
      <c r="AC1078" s="18">
        <f t="shared" si="164"/>
        <v>1.2464120370370371E-4</v>
      </c>
      <c r="AD1078" s="18">
        <f t="shared" si="165"/>
        <v>64.614000000000004</v>
      </c>
      <c r="AE1078" s="18">
        <f t="shared" si="167"/>
        <v>3816</v>
      </c>
      <c r="AF1078" s="18">
        <f t="shared" si="169"/>
        <v>318609.39492631989</v>
      </c>
      <c r="AG1078" s="18">
        <f t="shared" si="169"/>
        <v>4047904.7615162954</v>
      </c>
    </row>
    <row r="1079" spans="6:33" x14ac:dyDescent="0.35">
      <c r="F1079" s="15">
        <f t="shared" si="162"/>
        <v>17.496882191780823</v>
      </c>
      <c r="G1079" s="15">
        <v>6386.3620000000001</v>
      </c>
      <c r="H1079" s="15">
        <v>0.98309999999999997</v>
      </c>
      <c r="I1079" s="15">
        <v>4.2759067617262163</v>
      </c>
      <c r="J1079" s="15">
        <f t="shared" si="161"/>
        <v>0.36883558903509245</v>
      </c>
      <c r="K1079" s="15">
        <v>72.006</v>
      </c>
      <c r="L1079" s="15">
        <v>71.253</v>
      </c>
      <c r="M1079" s="15">
        <v>71.668999999999997</v>
      </c>
      <c r="N1079" s="15">
        <v>68.262</v>
      </c>
      <c r="O1079" s="15">
        <v>68.474000000000004</v>
      </c>
      <c r="P1079" s="15">
        <v>69.980999999999995</v>
      </c>
      <c r="Q1079" s="15">
        <v>68.631</v>
      </c>
      <c r="R1079" s="15">
        <v>69.343000000000004</v>
      </c>
      <c r="S1079" s="15">
        <f t="shared" si="163"/>
        <v>4.3430000000000035</v>
      </c>
      <c r="T1079" s="15">
        <v>79.5</v>
      </c>
      <c r="U1079" s="15">
        <v>79.5</v>
      </c>
      <c r="V1079" s="15">
        <v>79.5</v>
      </c>
      <c r="W1079" s="15">
        <v>79.5</v>
      </c>
      <c r="X1079" s="15">
        <v>79.5</v>
      </c>
      <c r="Y1079" s="15">
        <v>79.5</v>
      </c>
      <c r="Z1079" s="15">
        <v>79.5</v>
      </c>
      <c r="AA1079" s="15">
        <v>79.5</v>
      </c>
      <c r="AB1079" s="15">
        <v>10.759</v>
      </c>
      <c r="AC1079" s="18">
        <f t="shared" si="164"/>
        <v>1.2452546296296297E-4</v>
      </c>
      <c r="AD1079" s="18">
        <f t="shared" si="165"/>
        <v>64.554000000000002</v>
      </c>
      <c r="AE1079" s="18">
        <f t="shared" si="167"/>
        <v>3816</v>
      </c>
      <c r="AF1079" s="18">
        <f t="shared" si="169"/>
        <v>318673.94892631989</v>
      </c>
      <c r="AG1079" s="18">
        <f t="shared" si="169"/>
        <v>4051720.7615162954</v>
      </c>
    </row>
    <row r="1080" spans="6:33" x14ac:dyDescent="0.35">
      <c r="F1080" s="15">
        <f t="shared" si="162"/>
        <v>17.513320547945206</v>
      </c>
      <c r="G1080" s="15">
        <v>6392.3620000000001</v>
      </c>
      <c r="H1080" s="15">
        <v>0.98309999999999997</v>
      </c>
      <c r="I1080" s="15">
        <v>4.2799239847665564</v>
      </c>
      <c r="J1080" s="15">
        <f t="shared" si="161"/>
        <v>0.36891024181287024</v>
      </c>
      <c r="K1080" s="15">
        <v>72.001999999999995</v>
      </c>
      <c r="L1080" s="15">
        <v>71.25</v>
      </c>
      <c r="M1080" s="15">
        <v>71.665999999999997</v>
      </c>
      <c r="N1080" s="15">
        <v>68.260000000000005</v>
      </c>
      <c r="O1080" s="15">
        <v>68.471999999999994</v>
      </c>
      <c r="P1080" s="15">
        <v>69.977999999999994</v>
      </c>
      <c r="Q1080" s="15">
        <v>68.629000000000005</v>
      </c>
      <c r="R1080" s="15">
        <v>69.340999999999994</v>
      </c>
      <c r="S1080" s="15">
        <f t="shared" si="163"/>
        <v>4.340999999999994</v>
      </c>
      <c r="T1080" s="15">
        <v>79.5</v>
      </c>
      <c r="U1080" s="15">
        <v>79.5</v>
      </c>
      <c r="V1080" s="15">
        <v>79.5</v>
      </c>
      <c r="W1080" s="15">
        <v>79.5</v>
      </c>
      <c r="X1080" s="15">
        <v>79.5</v>
      </c>
      <c r="Y1080" s="15">
        <v>79.5</v>
      </c>
      <c r="Z1080" s="15">
        <v>79.5</v>
      </c>
      <c r="AA1080" s="15">
        <v>79.5</v>
      </c>
      <c r="AB1080" s="15">
        <v>10.75</v>
      </c>
      <c r="AC1080" s="18">
        <f t="shared" si="164"/>
        <v>1.244212962962963E-4</v>
      </c>
      <c r="AD1080" s="18">
        <f t="shared" si="165"/>
        <v>64.5</v>
      </c>
      <c r="AE1080" s="18">
        <f t="shared" si="167"/>
        <v>3816</v>
      </c>
      <c r="AF1080" s="18">
        <f t="shared" ref="AF1080:AG1095" si="170">+AF1079+AD1080</f>
        <v>318738.44892631989</v>
      </c>
      <c r="AG1080" s="18">
        <f t="shared" si="170"/>
        <v>4055536.7615162954</v>
      </c>
    </row>
    <row r="1081" spans="6:33" x14ac:dyDescent="0.35">
      <c r="F1081" s="15">
        <f t="shared" si="162"/>
        <v>17.529758904109588</v>
      </c>
      <c r="G1081" s="15">
        <v>6398.3620000000001</v>
      </c>
      <c r="H1081" s="15">
        <v>0.98309999999999997</v>
      </c>
      <c r="I1081" s="15">
        <v>4.2839412078068975</v>
      </c>
      <c r="J1081" s="15">
        <f t="shared" si="161"/>
        <v>0.36898482514620357</v>
      </c>
      <c r="K1081" s="15">
        <v>71.998999999999995</v>
      </c>
      <c r="L1081" s="15">
        <v>71.248000000000005</v>
      </c>
      <c r="M1081" s="15">
        <v>71.662999999999997</v>
      </c>
      <c r="N1081" s="15">
        <v>68.259</v>
      </c>
      <c r="O1081" s="15">
        <v>68.47</v>
      </c>
      <c r="P1081" s="15">
        <v>69.975999999999999</v>
      </c>
      <c r="Q1081" s="15">
        <v>68.628</v>
      </c>
      <c r="R1081" s="15">
        <v>69.338999999999999</v>
      </c>
      <c r="S1081" s="15">
        <f t="shared" si="163"/>
        <v>4.3389999999999986</v>
      </c>
      <c r="T1081" s="15">
        <v>79.5</v>
      </c>
      <c r="U1081" s="15">
        <v>79.5</v>
      </c>
      <c r="V1081" s="15">
        <v>79.5</v>
      </c>
      <c r="W1081" s="15">
        <v>79.5</v>
      </c>
      <c r="X1081" s="15">
        <v>79.5</v>
      </c>
      <c r="Y1081" s="15">
        <v>79.5</v>
      </c>
      <c r="Z1081" s="15">
        <v>79.5</v>
      </c>
      <c r="AA1081" s="15">
        <v>79.5</v>
      </c>
      <c r="AB1081" s="15">
        <v>10.74</v>
      </c>
      <c r="AC1081" s="18">
        <f t="shared" si="164"/>
        <v>1.2430555555555556E-4</v>
      </c>
      <c r="AD1081" s="18">
        <f t="shared" si="165"/>
        <v>64.44</v>
      </c>
      <c r="AE1081" s="18">
        <f t="shared" si="167"/>
        <v>3816</v>
      </c>
      <c r="AF1081" s="18">
        <f t="shared" si="170"/>
        <v>318802.88892631989</v>
      </c>
      <c r="AG1081" s="18">
        <f t="shared" si="170"/>
        <v>4059352.7615162954</v>
      </c>
    </row>
    <row r="1082" spans="6:33" x14ac:dyDescent="0.35">
      <c r="F1082" s="15">
        <f t="shared" si="162"/>
        <v>17.546197260273974</v>
      </c>
      <c r="G1082" s="15">
        <v>6404.3620000000001</v>
      </c>
      <c r="H1082" s="15">
        <v>0.98309999999999997</v>
      </c>
      <c r="I1082" s="15">
        <v>4.2879584308472385</v>
      </c>
      <c r="J1082" s="15">
        <f t="shared" si="161"/>
        <v>0.36905933903509247</v>
      </c>
      <c r="K1082" s="15">
        <v>71.995999999999995</v>
      </c>
      <c r="L1082" s="15">
        <v>71.245000000000005</v>
      </c>
      <c r="M1082" s="15">
        <v>71.66</v>
      </c>
      <c r="N1082" s="15">
        <v>68.257000000000005</v>
      </c>
      <c r="O1082" s="15">
        <v>68.468999999999994</v>
      </c>
      <c r="P1082" s="15">
        <v>69.972999999999999</v>
      </c>
      <c r="Q1082" s="15">
        <v>68.626000000000005</v>
      </c>
      <c r="R1082" s="15">
        <v>69.337000000000003</v>
      </c>
      <c r="S1082" s="15">
        <f t="shared" si="163"/>
        <v>4.3370000000000033</v>
      </c>
      <c r="T1082" s="15">
        <v>79.5</v>
      </c>
      <c r="U1082" s="15">
        <v>79.5</v>
      </c>
      <c r="V1082" s="15">
        <v>79.5</v>
      </c>
      <c r="W1082" s="15">
        <v>79.5</v>
      </c>
      <c r="X1082" s="15">
        <v>79.5</v>
      </c>
      <c r="Y1082" s="15">
        <v>79.5</v>
      </c>
      <c r="Z1082" s="15">
        <v>79.5</v>
      </c>
      <c r="AA1082" s="15">
        <v>79.5</v>
      </c>
      <c r="AB1082" s="15">
        <v>10.73</v>
      </c>
      <c r="AC1082" s="18">
        <f t="shared" si="164"/>
        <v>1.2418981481481482E-4</v>
      </c>
      <c r="AD1082" s="18">
        <f t="shared" si="165"/>
        <v>64.38000000000001</v>
      </c>
      <c r="AE1082" s="18">
        <f t="shared" si="167"/>
        <v>3816</v>
      </c>
      <c r="AF1082" s="18">
        <f t="shared" si="170"/>
        <v>318867.2689263199</v>
      </c>
      <c r="AG1082" s="18">
        <f t="shared" si="170"/>
        <v>4063168.7615162954</v>
      </c>
    </row>
    <row r="1083" spans="6:33" x14ac:dyDescent="0.35">
      <c r="F1083" s="15">
        <f t="shared" si="162"/>
        <v>17.562635616438357</v>
      </c>
      <c r="G1083" s="15">
        <v>6410.3620000000001</v>
      </c>
      <c r="H1083" s="15">
        <v>0.98309999999999997</v>
      </c>
      <c r="I1083" s="15">
        <v>4.2919756538875795</v>
      </c>
      <c r="J1083" s="15">
        <f t="shared" si="161"/>
        <v>0.36913379042398137</v>
      </c>
      <c r="K1083" s="15">
        <v>71.992000000000004</v>
      </c>
      <c r="L1083" s="15">
        <v>71.242000000000004</v>
      </c>
      <c r="M1083" s="15">
        <v>71.656999999999996</v>
      </c>
      <c r="N1083" s="15">
        <v>68.254999999999995</v>
      </c>
      <c r="O1083" s="15">
        <v>68.466999999999999</v>
      </c>
      <c r="P1083" s="15">
        <v>69.971000000000004</v>
      </c>
      <c r="Q1083" s="15">
        <v>68.625</v>
      </c>
      <c r="R1083" s="15">
        <v>69.334999999999994</v>
      </c>
      <c r="S1083" s="15">
        <f t="shared" si="163"/>
        <v>4.3349999999999937</v>
      </c>
      <c r="T1083" s="15">
        <v>79.5</v>
      </c>
      <c r="U1083" s="15">
        <v>79.5</v>
      </c>
      <c r="V1083" s="15">
        <v>79.5</v>
      </c>
      <c r="W1083" s="15">
        <v>79.5</v>
      </c>
      <c r="X1083" s="15">
        <v>79.5</v>
      </c>
      <c r="Y1083" s="15">
        <v>79.5</v>
      </c>
      <c r="Z1083" s="15">
        <v>79.5</v>
      </c>
      <c r="AA1083" s="15">
        <v>79.5</v>
      </c>
      <c r="AB1083" s="15">
        <v>10.721</v>
      </c>
      <c r="AC1083" s="18">
        <f t="shared" si="164"/>
        <v>1.2408564814814815E-4</v>
      </c>
      <c r="AD1083" s="18">
        <f t="shared" si="165"/>
        <v>64.326000000000008</v>
      </c>
      <c r="AE1083" s="18">
        <f t="shared" si="167"/>
        <v>3816</v>
      </c>
      <c r="AF1083" s="18">
        <f t="shared" si="170"/>
        <v>318931.5949263199</v>
      </c>
      <c r="AG1083" s="18">
        <f t="shared" si="170"/>
        <v>4066984.7615162954</v>
      </c>
    </row>
    <row r="1084" spans="6:33" x14ac:dyDescent="0.35">
      <c r="F1084" s="15">
        <f t="shared" si="162"/>
        <v>17.579073972602739</v>
      </c>
      <c r="G1084" s="15">
        <v>6416.3620000000001</v>
      </c>
      <c r="H1084" s="15">
        <v>0.98319999999999996</v>
      </c>
      <c r="I1084" s="15">
        <v>4.2959928769279196</v>
      </c>
      <c r="J1084" s="15">
        <f t="shared" si="161"/>
        <v>0.36920817236842579</v>
      </c>
      <c r="K1084" s="15">
        <v>71.989000000000004</v>
      </c>
      <c r="L1084" s="15">
        <v>71.239999999999995</v>
      </c>
      <c r="M1084" s="15">
        <v>71.653999999999996</v>
      </c>
      <c r="N1084" s="15">
        <v>68.253</v>
      </c>
      <c r="O1084" s="15">
        <v>68.465000000000003</v>
      </c>
      <c r="P1084" s="15">
        <v>69.968999999999994</v>
      </c>
      <c r="Q1084" s="15">
        <v>68.623000000000005</v>
      </c>
      <c r="R1084" s="15">
        <v>69.332999999999998</v>
      </c>
      <c r="S1084" s="15">
        <f t="shared" si="163"/>
        <v>4.3329999999999984</v>
      </c>
      <c r="T1084" s="15">
        <v>79.5</v>
      </c>
      <c r="U1084" s="15">
        <v>79.5</v>
      </c>
      <c r="V1084" s="15">
        <v>79.5</v>
      </c>
      <c r="W1084" s="15">
        <v>79.5</v>
      </c>
      <c r="X1084" s="15">
        <v>79.5</v>
      </c>
      <c r="Y1084" s="15">
        <v>79.5</v>
      </c>
      <c r="Z1084" s="15">
        <v>79.5</v>
      </c>
      <c r="AA1084" s="15">
        <v>79.5</v>
      </c>
      <c r="AB1084" s="15">
        <v>10.711</v>
      </c>
      <c r="AC1084" s="18">
        <f t="shared" si="164"/>
        <v>1.2396990740740741E-4</v>
      </c>
      <c r="AD1084" s="18">
        <f t="shared" si="165"/>
        <v>64.266000000000005</v>
      </c>
      <c r="AE1084" s="18">
        <f t="shared" si="167"/>
        <v>3816</v>
      </c>
      <c r="AF1084" s="18">
        <f t="shared" si="170"/>
        <v>318995.8609263199</v>
      </c>
      <c r="AG1084" s="18">
        <f t="shared" si="170"/>
        <v>4070800.7615162954</v>
      </c>
    </row>
    <row r="1085" spans="6:33" x14ac:dyDescent="0.35">
      <c r="F1085" s="15">
        <f t="shared" si="162"/>
        <v>17.595512328767125</v>
      </c>
      <c r="G1085" s="15">
        <v>6422.3620000000001</v>
      </c>
      <c r="H1085" s="15">
        <v>0.98319999999999996</v>
      </c>
      <c r="I1085" s="15">
        <v>4.3000100999682607</v>
      </c>
      <c r="J1085" s="15">
        <f t="shared" si="161"/>
        <v>0.3692824848684258</v>
      </c>
      <c r="K1085" s="15">
        <v>71.986000000000004</v>
      </c>
      <c r="L1085" s="15">
        <v>71.236999999999995</v>
      </c>
      <c r="M1085" s="15">
        <v>71.650999999999996</v>
      </c>
      <c r="N1085" s="15">
        <v>68.251999999999995</v>
      </c>
      <c r="O1085" s="15">
        <v>68.463999999999999</v>
      </c>
      <c r="P1085" s="15">
        <v>69.965999999999994</v>
      </c>
      <c r="Q1085" s="15">
        <v>68.622</v>
      </c>
      <c r="R1085" s="15">
        <v>69.331000000000003</v>
      </c>
      <c r="S1085" s="15">
        <f t="shared" si="163"/>
        <v>4.3310000000000031</v>
      </c>
      <c r="T1085" s="15">
        <v>79.5</v>
      </c>
      <c r="U1085" s="15">
        <v>79.5</v>
      </c>
      <c r="V1085" s="15">
        <v>79.5</v>
      </c>
      <c r="W1085" s="15">
        <v>79.5</v>
      </c>
      <c r="X1085" s="15">
        <v>79.5</v>
      </c>
      <c r="Y1085" s="15">
        <v>79.5</v>
      </c>
      <c r="Z1085" s="15">
        <v>79.5</v>
      </c>
      <c r="AA1085" s="15">
        <v>79.5</v>
      </c>
      <c r="AB1085" s="15">
        <v>10.701000000000001</v>
      </c>
      <c r="AC1085" s="18">
        <f t="shared" si="164"/>
        <v>1.2385416666666667E-4</v>
      </c>
      <c r="AD1085" s="18">
        <f t="shared" si="165"/>
        <v>64.206000000000003</v>
      </c>
      <c r="AE1085" s="18">
        <f t="shared" si="167"/>
        <v>3816</v>
      </c>
      <c r="AF1085" s="18">
        <f t="shared" si="170"/>
        <v>319060.06692631991</v>
      </c>
      <c r="AG1085" s="18">
        <f t="shared" si="170"/>
        <v>4074616.7615162954</v>
      </c>
    </row>
    <row r="1086" spans="6:33" x14ac:dyDescent="0.35">
      <c r="F1086" s="15">
        <f t="shared" si="162"/>
        <v>17.611950684931507</v>
      </c>
      <c r="G1086" s="15">
        <v>6428.3620000000001</v>
      </c>
      <c r="H1086" s="15">
        <v>0.98319999999999996</v>
      </c>
      <c r="I1086" s="15">
        <v>4.3040273230086017</v>
      </c>
      <c r="J1086" s="15">
        <f t="shared" si="161"/>
        <v>0.3693567348684258</v>
      </c>
      <c r="K1086" s="15">
        <v>71.981999999999999</v>
      </c>
      <c r="L1086" s="15">
        <v>71.233999999999995</v>
      </c>
      <c r="M1086" s="15">
        <v>71.647000000000006</v>
      </c>
      <c r="N1086" s="15">
        <v>68.25</v>
      </c>
      <c r="O1086" s="15">
        <v>68.462000000000003</v>
      </c>
      <c r="P1086" s="15">
        <v>69.963999999999999</v>
      </c>
      <c r="Q1086" s="15">
        <v>68.62</v>
      </c>
      <c r="R1086" s="15">
        <v>69.328999999999994</v>
      </c>
      <c r="S1086" s="15">
        <f t="shared" si="163"/>
        <v>4.3289999999999935</v>
      </c>
      <c r="T1086" s="15">
        <v>79.5</v>
      </c>
      <c r="U1086" s="15">
        <v>79.5</v>
      </c>
      <c r="V1086" s="15">
        <v>79.5</v>
      </c>
      <c r="W1086" s="15">
        <v>79.5</v>
      </c>
      <c r="X1086" s="15">
        <v>79.5</v>
      </c>
      <c r="Y1086" s="15">
        <v>79.5</v>
      </c>
      <c r="Z1086" s="15">
        <v>79.5</v>
      </c>
      <c r="AA1086" s="15">
        <v>79.5</v>
      </c>
      <c r="AB1086" s="15">
        <v>10.692</v>
      </c>
      <c r="AC1086" s="18">
        <f t="shared" si="164"/>
        <v>1.2375E-4</v>
      </c>
      <c r="AD1086" s="18">
        <f t="shared" si="165"/>
        <v>64.152000000000001</v>
      </c>
      <c r="AE1086" s="18">
        <f t="shared" si="167"/>
        <v>3816</v>
      </c>
      <c r="AF1086" s="18">
        <f t="shared" si="170"/>
        <v>319124.21892631991</v>
      </c>
      <c r="AG1086" s="18">
        <f t="shared" si="170"/>
        <v>4078432.7615162954</v>
      </c>
    </row>
    <row r="1087" spans="6:33" x14ac:dyDescent="0.35">
      <c r="F1087" s="15">
        <f t="shared" si="162"/>
        <v>17.62838904109589</v>
      </c>
      <c r="G1087" s="15">
        <v>6434.3620000000001</v>
      </c>
      <c r="H1087" s="15">
        <v>0.98319999999999996</v>
      </c>
      <c r="I1087" s="15">
        <v>4.3080445460489418</v>
      </c>
      <c r="J1087" s="15">
        <f t="shared" si="161"/>
        <v>0.36943091542398138</v>
      </c>
      <c r="K1087" s="15">
        <v>71.978999999999999</v>
      </c>
      <c r="L1087" s="15">
        <v>71.231999999999999</v>
      </c>
      <c r="M1087" s="15">
        <v>71.644000000000005</v>
      </c>
      <c r="N1087" s="15">
        <v>68.248000000000005</v>
      </c>
      <c r="O1087" s="15">
        <v>68.459999999999994</v>
      </c>
      <c r="P1087" s="15">
        <v>69.962000000000003</v>
      </c>
      <c r="Q1087" s="15">
        <v>68.619</v>
      </c>
      <c r="R1087" s="15">
        <v>69.326999999999998</v>
      </c>
      <c r="S1087" s="15">
        <f t="shared" si="163"/>
        <v>4.3269999999999982</v>
      </c>
      <c r="T1087" s="15">
        <v>79.5</v>
      </c>
      <c r="U1087" s="15">
        <v>79.5</v>
      </c>
      <c r="V1087" s="15">
        <v>79.5</v>
      </c>
      <c r="W1087" s="15">
        <v>79.5</v>
      </c>
      <c r="X1087" s="15">
        <v>79.5</v>
      </c>
      <c r="Y1087" s="15">
        <v>79.5</v>
      </c>
      <c r="Z1087" s="15">
        <v>79.5</v>
      </c>
      <c r="AA1087" s="15">
        <v>79.5</v>
      </c>
      <c r="AB1087" s="15">
        <v>10.682</v>
      </c>
      <c r="AC1087" s="18">
        <f t="shared" si="164"/>
        <v>1.2363425925925926E-4</v>
      </c>
      <c r="AD1087" s="18">
        <f t="shared" si="165"/>
        <v>64.091999999999999</v>
      </c>
      <c r="AE1087" s="18">
        <f t="shared" si="167"/>
        <v>3816</v>
      </c>
      <c r="AF1087" s="18">
        <f t="shared" si="170"/>
        <v>319188.31092631991</v>
      </c>
      <c r="AG1087" s="18">
        <f t="shared" si="170"/>
        <v>4082248.7615162954</v>
      </c>
    </row>
    <row r="1088" spans="6:33" x14ac:dyDescent="0.35">
      <c r="F1088" s="15">
        <f t="shared" si="162"/>
        <v>17.644827397260276</v>
      </c>
      <c r="G1088" s="15">
        <v>6440.3620000000001</v>
      </c>
      <c r="H1088" s="15">
        <v>0.98319999999999996</v>
      </c>
      <c r="I1088" s="15">
        <v>4.3120617690892837</v>
      </c>
      <c r="J1088" s="15">
        <f t="shared" si="161"/>
        <v>0.36950502653509248</v>
      </c>
      <c r="K1088" s="15">
        <v>71.975999999999999</v>
      </c>
      <c r="L1088" s="15">
        <v>71.228999999999999</v>
      </c>
      <c r="M1088" s="15">
        <v>71.641000000000005</v>
      </c>
      <c r="N1088" s="15">
        <v>68.245999999999995</v>
      </c>
      <c r="O1088" s="15">
        <v>68.459000000000003</v>
      </c>
      <c r="P1088" s="15">
        <v>69.959000000000003</v>
      </c>
      <c r="Q1088" s="15">
        <v>68.617000000000004</v>
      </c>
      <c r="R1088" s="15">
        <v>69.325000000000003</v>
      </c>
      <c r="S1088" s="15">
        <f t="shared" si="163"/>
        <v>4.3250000000000028</v>
      </c>
      <c r="T1088" s="15">
        <v>79.5</v>
      </c>
      <c r="U1088" s="15">
        <v>79.5</v>
      </c>
      <c r="V1088" s="15">
        <v>79.5</v>
      </c>
      <c r="W1088" s="15">
        <v>79.5</v>
      </c>
      <c r="X1088" s="15">
        <v>79.5</v>
      </c>
      <c r="Y1088" s="15">
        <v>79.5</v>
      </c>
      <c r="Z1088" s="15">
        <v>79.5</v>
      </c>
      <c r="AA1088" s="15">
        <v>79.5</v>
      </c>
      <c r="AB1088" s="15">
        <v>10.672000000000001</v>
      </c>
      <c r="AC1088" s="18">
        <f t="shared" si="164"/>
        <v>1.2351851851851852E-4</v>
      </c>
      <c r="AD1088" s="18">
        <f t="shared" si="165"/>
        <v>64.031999999999996</v>
      </c>
      <c r="AE1088" s="18">
        <f t="shared" si="167"/>
        <v>3816</v>
      </c>
      <c r="AF1088" s="18">
        <f t="shared" si="170"/>
        <v>319252.34292631992</v>
      </c>
      <c r="AG1088" s="18">
        <f t="shared" si="170"/>
        <v>4086064.7615162954</v>
      </c>
    </row>
    <row r="1089" spans="6:33" x14ac:dyDescent="0.35">
      <c r="F1089" s="15">
        <f t="shared" si="162"/>
        <v>17.661265753424658</v>
      </c>
      <c r="G1089" s="15">
        <v>6446.3620000000001</v>
      </c>
      <c r="H1089" s="15">
        <v>0.98319999999999996</v>
      </c>
      <c r="I1089" s="15">
        <v>4.3160789921296239</v>
      </c>
      <c r="J1089" s="15">
        <f t="shared" si="161"/>
        <v>0.36957907514620364</v>
      </c>
      <c r="K1089" s="15">
        <v>71.971999999999994</v>
      </c>
      <c r="L1089" s="15">
        <v>71.225999999999999</v>
      </c>
      <c r="M1089" s="15">
        <v>71.638000000000005</v>
      </c>
      <c r="N1089" s="15">
        <v>68.245000000000005</v>
      </c>
      <c r="O1089" s="15">
        <v>68.456999999999994</v>
      </c>
      <c r="P1089" s="15">
        <v>69.956999999999994</v>
      </c>
      <c r="Q1089" s="15">
        <v>68.614999999999995</v>
      </c>
      <c r="R1089" s="15">
        <v>69.322999999999993</v>
      </c>
      <c r="S1089" s="15">
        <f t="shared" si="163"/>
        <v>4.3229999999999933</v>
      </c>
      <c r="T1089" s="15">
        <v>79.5</v>
      </c>
      <c r="U1089" s="15">
        <v>79.5</v>
      </c>
      <c r="V1089" s="15">
        <v>79.5</v>
      </c>
      <c r="W1089" s="15">
        <v>79.5</v>
      </c>
      <c r="X1089" s="15">
        <v>79.5</v>
      </c>
      <c r="Y1089" s="15">
        <v>79.5</v>
      </c>
      <c r="Z1089" s="15">
        <v>79.5</v>
      </c>
      <c r="AA1089" s="15">
        <v>79.5</v>
      </c>
      <c r="AB1089" s="15">
        <v>10.663</v>
      </c>
      <c r="AC1089" s="18">
        <f t="shared" si="164"/>
        <v>1.2341435185185185E-4</v>
      </c>
      <c r="AD1089" s="18">
        <f t="shared" si="165"/>
        <v>63.977999999999994</v>
      </c>
      <c r="AE1089" s="18">
        <f t="shared" si="167"/>
        <v>3816</v>
      </c>
      <c r="AF1089" s="18">
        <f t="shared" si="170"/>
        <v>319316.32092631992</v>
      </c>
      <c r="AG1089" s="18">
        <f t="shared" si="170"/>
        <v>4089880.7615162954</v>
      </c>
    </row>
    <row r="1090" spans="6:33" x14ac:dyDescent="0.35">
      <c r="F1090" s="15">
        <f t="shared" si="162"/>
        <v>17.67770410958904</v>
      </c>
      <c r="G1090" s="15">
        <v>6452.3620000000001</v>
      </c>
      <c r="H1090" s="15">
        <v>0.98319999999999996</v>
      </c>
      <c r="I1090" s="15">
        <v>4.3200962151699649</v>
      </c>
      <c r="J1090" s="15">
        <f t="shared" si="161"/>
        <v>0.36965305431287027</v>
      </c>
      <c r="K1090" s="15">
        <v>71.968999999999994</v>
      </c>
      <c r="L1090" s="15">
        <v>71.224000000000004</v>
      </c>
      <c r="M1090" s="15">
        <v>71.635000000000005</v>
      </c>
      <c r="N1090" s="15">
        <v>68.242999999999995</v>
      </c>
      <c r="O1090" s="15">
        <v>68.454999999999998</v>
      </c>
      <c r="P1090" s="15">
        <v>69.954999999999998</v>
      </c>
      <c r="Q1090" s="15">
        <v>68.614000000000004</v>
      </c>
      <c r="R1090" s="15">
        <v>69.320999999999998</v>
      </c>
      <c r="S1090" s="15">
        <f t="shared" si="163"/>
        <v>4.320999999999998</v>
      </c>
      <c r="T1090" s="15">
        <v>79.5</v>
      </c>
      <c r="U1090" s="15">
        <v>79.5</v>
      </c>
      <c r="V1090" s="15">
        <v>79.5</v>
      </c>
      <c r="W1090" s="15">
        <v>79.5</v>
      </c>
      <c r="X1090" s="15">
        <v>79.5</v>
      </c>
      <c r="Y1090" s="15">
        <v>79.5</v>
      </c>
      <c r="Z1090" s="15">
        <v>79.5</v>
      </c>
      <c r="AA1090" s="15">
        <v>79.5</v>
      </c>
      <c r="AB1090" s="15">
        <v>10.653</v>
      </c>
      <c r="AC1090" s="18">
        <f t="shared" si="164"/>
        <v>1.2329861111111111E-4</v>
      </c>
      <c r="AD1090" s="18">
        <f t="shared" si="165"/>
        <v>63.917999999999992</v>
      </c>
      <c r="AE1090" s="18">
        <f t="shared" si="167"/>
        <v>3816</v>
      </c>
      <c r="AF1090" s="18">
        <f t="shared" si="170"/>
        <v>319380.23892631993</v>
      </c>
      <c r="AG1090" s="18">
        <f t="shared" si="170"/>
        <v>4093696.7615162954</v>
      </c>
    </row>
    <row r="1091" spans="6:33" x14ac:dyDescent="0.35">
      <c r="F1091" s="15">
        <f t="shared" si="162"/>
        <v>17.694142465753426</v>
      </c>
      <c r="G1091" s="15">
        <v>6458.3620000000001</v>
      </c>
      <c r="H1091" s="15">
        <v>0.98329999999999995</v>
      </c>
      <c r="I1091" s="15">
        <v>4.3241134382103059</v>
      </c>
      <c r="J1091" s="15">
        <f t="shared" si="161"/>
        <v>0.36972697097953694</v>
      </c>
      <c r="K1091" s="15">
        <v>71.965999999999994</v>
      </c>
      <c r="L1091" s="15">
        <v>71.221000000000004</v>
      </c>
      <c r="M1091" s="15">
        <v>71.632000000000005</v>
      </c>
      <c r="N1091" s="15">
        <v>68.241</v>
      </c>
      <c r="O1091" s="15">
        <v>68.453999999999994</v>
      </c>
      <c r="P1091" s="15">
        <v>69.951999999999998</v>
      </c>
      <c r="Q1091" s="15">
        <v>68.611999999999995</v>
      </c>
      <c r="R1091" s="15">
        <v>69.319000000000003</v>
      </c>
      <c r="S1091" s="15">
        <f t="shared" si="163"/>
        <v>4.3190000000000026</v>
      </c>
      <c r="T1091" s="15">
        <v>79.5</v>
      </c>
      <c r="U1091" s="15">
        <v>79.5</v>
      </c>
      <c r="V1091" s="15">
        <v>79.5</v>
      </c>
      <c r="W1091" s="15">
        <v>79.5</v>
      </c>
      <c r="X1091" s="15">
        <v>79.5</v>
      </c>
      <c r="Y1091" s="15">
        <v>79.5</v>
      </c>
      <c r="Z1091" s="15">
        <v>79.5</v>
      </c>
      <c r="AA1091" s="15">
        <v>79.5</v>
      </c>
      <c r="AB1091" s="15">
        <v>10.644</v>
      </c>
      <c r="AC1091" s="18">
        <f t="shared" si="164"/>
        <v>1.2319444444444444E-4</v>
      </c>
      <c r="AD1091" s="18">
        <f t="shared" si="165"/>
        <v>63.863999999999997</v>
      </c>
      <c r="AE1091" s="18">
        <f t="shared" si="167"/>
        <v>3816</v>
      </c>
      <c r="AF1091" s="18">
        <f t="shared" si="170"/>
        <v>319444.10292631993</v>
      </c>
      <c r="AG1091" s="18">
        <f t="shared" si="170"/>
        <v>4097512.7615162954</v>
      </c>
    </row>
    <row r="1092" spans="6:33" x14ac:dyDescent="0.35">
      <c r="F1092" s="15">
        <f t="shared" si="162"/>
        <v>17.710580821917809</v>
      </c>
      <c r="G1092" s="15">
        <v>6464.3620000000001</v>
      </c>
      <c r="H1092" s="15">
        <v>0.98329999999999995</v>
      </c>
      <c r="I1092" s="15">
        <v>4.3281306612506469</v>
      </c>
      <c r="J1092" s="15">
        <f t="shared" si="161"/>
        <v>0.3698008182017592</v>
      </c>
      <c r="K1092" s="15">
        <v>71.962000000000003</v>
      </c>
      <c r="L1092" s="15">
        <v>71.218000000000004</v>
      </c>
      <c r="M1092" s="15">
        <v>71.629000000000005</v>
      </c>
      <c r="N1092" s="15">
        <v>68.239999999999995</v>
      </c>
      <c r="O1092" s="15">
        <v>68.451999999999998</v>
      </c>
      <c r="P1092" s="15">
        <v>69.95</v>
      </c>
      <c r="Q1092" s="15">
        <v>68.611000000000004</v>
      </c>
      <c r="R1092" s="15">
        <v>69.316999999999993</v>
      </c>
      <c r="S1092" s="15">
        <f t="shared" si="163"/>
        <v>4.3169999999999931</v>
      </c>
      <c r="T1092" s="15">
        <v>79.5</v>
      </c>
      <c r="U1092" s="15">
        <v>79.5</v>
      </c>
      <c r="V1092" s="15">
        <v>79.5</v>
      </c>
      <c r="W1092" s="15">
        <v>79.5</v>
      </c>
      <c r="X1092" s="15">
        <v>79.5</v>
      </c>
      <c r="Y1092" s="15">
        <v>79.5</v>
      </c>
      <c r="Z1092" s="15">
        <v>79.5</v>
      </c>
      <c r="AA1092" s="15">
        <v>79.5</v>
      </c>
      <c r="AB1092" s="15">
        <v>10.634</v>
      </c>
      <c r="AC1092" s="18">
        <f t="shared" si="164"/>
        <v>1.230787037037037E-4</v>
      </c>
      <c r="AD1092" s="18">
        <f t="shared" si="165"/>
        <v>63.803999999999995</v>
      </c>
      <c r="AE1092" s="18">
        <f t="shared" si="167"/>
        <v>3816</v>
      </c>
      <c r="AF1092" s="18">
        <f t="shared" si="170"/>
        <v>319507.90692631993</v>
      </c>
      <c r="AG1092" s="18">
        <f t="shared" si="170"/>
        <v>4101328.7615162954</v>
      </c>
    </row>
    <row r="1093" spans="6:33" x14ac:dyDescent="0.35">
      <c r="F1093" s="15">
        <f t="shared" si="162"/>
        <v>17.727019178082191</v>
      </c>
      <c r="G1093" s="15">
        <v>6470.3620000000001</v>
      </c>
      <c r="H1093" s="15">
        <v>0.98329999999999995</v>
      </c>
      <c r="I1093" s="15">
        <v>4.3321478842909871</v>
      </c>
      <c r="J1093" s="15">
        <f t="shared" ref="J1093:J1156" si="171">AF1093/OIP</f>
        <v>0.36987460292398139</v>
      </c>
      <c r="K1093" s="15">
        <v>71.959000000000003</v>
      </c>
      <c r="L1093" s="15">
        <v>71.215999999999994</v>
      </c>
      <c r="M1093" s="15">
        <v>71.626000000000005</v>
      </c>
      <c r="N1093" s="15">
        <v>68.238</v>
      </c>
      <c r="O1093" s="15">
        <v>68.450999999999993</v>
      </c>
      <c r="P1093" s="15">
        <v>69.947000000000003</v>
      </c>
      <c r="Q1093" s="15">
        <v>68.608999999999995</v>
      </c>
      <c r="R1093" s="15">
        <v>69.314999999999998</v>
      </c>
      <c r="S1093" s="15">
        <f t="shared" si="163"/>
        <v>4.3149999999999977</v>
      </c>
      <c r="T1093" s="15">
        <v>79.5</v>
      </c>
      <c r="U1093" s="15">
        <v>79.5</v>
      </c>
      <c r="V1093" s="15">
        <v>79.5</v>
      </c>
      <c r="W1093" s="15">
        <v>79.5</v>
      </c>
      <c r="X1093" s="15">
        <v>79.5</v>
      </c>
      <c r="Y1093" s="15">
        <v>79.5</v>
      </c>
      <c r="Z1093" s="15">
        <v>79.5</v>
      </c>
      <c r="AA1093" s="15">
        <v>79.5</v>
      </c>
      <c r="AB1093" s="15">
        <v>10.625</v>
      </c>
      <c r="AC1093" s="18">
        <f t="shared" si="164"/>
        <v>1.2297453703703702E-4</v>
      </c>
      <c r="AD1093" s="18">
        <f t="shared" si="165"/>
        <v>63.75</v>
      </c>
      <c r="AE1093" s="18">
        <f t="shared" si="167"/>
        <v>3816</v>
      </c>
      <c r="AF1093" s="18">
        <f t="shared" si="170"/>
        <v>319571.65692631993</v>
      </c>
      <c r="AG1093" s="18">
        <f t="shared" si="170"/>
        <v>4105144.7615162954</v>
      </c>
    </row>
    <row r="1094" spans="6:33" x14ac:dyDescent="0.35">
      <c r="F1094" s="15">
        <f t="shared" ref="F1094:F1157" si="172">G1094/365</f>
        <v>17.743457534246577</v>
      </c>
      <c r="G1094" s="15">
        <v>6476.3620000000001</v>
      </c>
      <c r="H1094" s="15">
        <v>0.98329999999999995</v>
      </c>
      <c r="I1094" s="15">
        <v>4.336165107331329</v>
      </c>
      <c r="J1094" s="15">
        <f t="shared" si="171"/>
        <v>0.36994831820175916</v>
      </c>
      <c r="K1094" s="15">
        <v>71.956000000000003</v>
      </c>
      <c r="L1094" s="15">
        <v>71.212999999999994</v>
      </c>
      <c r="M1094" s="15">
        <v>71.623000000000005</v>
      </c>
      <c r="N1094" s="15">
        <v>68.236000000000004</v>
      </c>
      <c r="O1094" s="15">
        <v>68.448999999999998</v>
      </c>
      <c r="P1094" s="15">
        <v>69.944999999999993</v>
      </c>
      <c r="Q1094" s="15">
        <v>68.608000000000004</v>
      </c>
      <c r="R1094" s="15">
        <v>69.313999999999993</v>
      </c>
      <c r="S1094" s="15">
        <f t="shared" ref="S1094:S1157" si="173">R1094-65</f>
        <v>4.313999999999993</v>
      </c>
      <c r="T1094" s="15">
        <v>79.5</v>
      </c>
      <c r="U1094" s="15">
        <v>79.5</v>
      </c>
      <c r="V1094" s="15">
        <v>79.5</v>
      </c>
      <c r="W1094" s="15">
        <v>79.5</v>
      </c>
      <c r="X1094" s="15">
        <v>79.5</v>
      </c>
      <c r="Y1094" s="15">
        <v>79.5</v>
      </c>
      <c r="Z1094" s="15">
        <v>79.5</v>
      </c>
      <c r="AA1094" s="15">
        <v>79.5</v>
      </c>
      <c r="AB1094" s="15">
        <v>10.615</v>
      </c>
      <c r="AC1094" s="18">
        <f t="shared" si="164"/>
        <v>1.2285879629629631E-4</v>
      </c>
      <c r="AD1094" s="18">
        <f t="shared" si="165"/>
        <v>63.690000000000005</v>
      </c>
      <c r="AE1094" s="18">
        <f t="shared" si="167"/>
        <v>3816</v>
      </c>
      <c r="AF1094" s="18">
        <f t="shared" si="170"/>
        <v>319635.34692631994</v>
      </c>
      <c r="AG1094" s="18">
        <f t="shared" si="170"/>
        <v>4108960.7615162954</v>
      </c>
    </row>
    <row r="1095" spans="6:33" x14ac:dyDescent="0.35">
      <c r="F1095" s="15">
        <f t="shared" si="172"/>
        <v>17.759895890410959</v>
      </c>
      <c r="G1095" s="15">
        <v>6482.3620000000001</v>
      </c>
      <c r="H1095" s="15">
        <v>0.98329999999999995</v>
      </c>
      <c r="I1095" s="15">
        <v>4.3401823303716691</v>
      </c>
      <c r="J1095" s="15">
        <f t="shared" si="171"/>
        <v>0.37002197097953698</v>
      </c>
      <c r="K1095" s="15">
        <v>71.953000000000003</v>
      </c>
      <c r="L1095" s="15">
        <v>71.210999999999999</v>
      </c>
      <c r="M1095" s="15">
        <v>71.62</v>
      </c>
      <c r="N1095" s="15">
        <v>68.233999999999995</v>
      </c>
      <c r="O1095" s="15">
        <v>68.447000000000003</v>
      </c>
      <c r="P1095" s="15">
        <v>69.942999999999998</v>
      </c>
      <c r="Q1095" s="15">
        <v>68.605999999999995</v>
      </c>
      <c r="R1095" s="15">
        <v>69.311999999999998</v>
      </c>
      <c r="S1095" s="15">
        <f t="shared" si="173"/>
        <v>4.3119999999999976</v>
      </c>
      <c r="T1095" s="15">
        <v>79.5</v>
      </c>
      <c r="U1095" s="15">
        <v>79.5</v>
      </c>
      <c r="V1095" s="15">
        <v>79.5</v>
      </c>
      <c r="W1095" s="15">
        <v>79.5</v>
      </c>
      <c r="X1095" s="15">
        <v>79.5</v>
      </c>
      <c r="Y1095" s="15">
        <v>79.5</v>
      </c>
      <c r="Z1095" s="15">
        <v>79.5</v>
      </c>
      <c r="AA1095" s="15">
        <v>79.5</v>
      </c>
      <c r="AB1095" s="15">
        <v>10.606</v>
      </c>
      <c r="AC1095" s="18">
        <f t="shared" ref="AC1095:AC1158" si="174">+AB1095/86400</f>
        <v>1.2275462962962964E-4</v>
      </c>
      <c r="AD1095" s="18">
        <f t="shared" ref="AD1095:AD1158" si="175">AC1095*(G1095-G1094)*86400</f>
        <v>63.636000000000003</v>
      </c>
      <c r="AE1095" s="18">
        <f t="shared" si="167"/>
        <v>3816</v>
      </c>
      <c r="AF1095" s="18">
        <f t="shared" si="170"/>
        <v>319698.98292631994</v>
      </c>
      <c r="AG1095" s="18">
        <f t="shared" si="170"/>
        <v>4112776.7615162954</v>
      </c>
    </row>
    <row r="1096" spans="6:33" x14ac:dyDescent="0.35">
      <c r="F1096" s="15">
        <f t="shared" si="172"/>
        <v>17.776334246575342</v>
      </c>
      <c r="G1096" s="15">
        <v>6488.3620000000001</v>
      </c>
      <c r="H1096" s="15">
        <v>0.98329999999999995</v>
      </c>
      <c r="I1096" s="15">
        <v>4.3441995534120101</v>
      </c>
      <c r="J1096" s="15">
        <f t="shared" si="171"/>
        <v>0.37009555431287028</v>
      </c>
      <c r="K1096" s="15">
        <v>71.948999999999998</v>
      </c>
      <c r="L1096" s="15">
        <v>71.207999999999998</v>
      </c>
      <c r="M1096" s="15">
        <v>71.617000000000004</v>
      </c>
      <c r="N1096" s="15">
        <v>68.233000000000004</v>
      </c>
      <c r="O1096" s="15">
        <v>68.445999999999998</v>
      </c>
      <c r="P1096" s="15">
        <v>69.941000000000003</v>
      </c>
      <c r="Q1096" s="15">
        <v>68.605000000000004</v>
      </c>
      <c r="R1096" s="15">
        <v>69.31</v>
      </c>
      <c r="S1096" s="15">
        <f t="shared" si="173"/>
        <v>4.3100000000000023</v>
      </c>
      <c r="T1096" s="15">
        <v>79.5</v>
      </c>
      <c r="U1096" s="15">
        <v>79.5</v>
      </c>
      <c r="V1096" s="15">
        <v>79.5</v>
      </c>
      <c r="W1096" s="15">
        <v>79.5</v>
      </c>
      <c r="X1096" s="15">
        <v>79.5</v>
      </c>
      <c r="Y1096" s="15">
        <v>79.5</v>
      </c>
      <c r="Z1096" s="15">
        <v>79.5</v>
      </c>
      <c r="AA1096" s="15">
        <v>79.5</v>
      </c>
      <c r="AB1096" s="15">
        <v>10.596</v>
      </c>
      <c r="AC1096" s="18">
        <f t="shared" si="174"/>
        <v>1.226388888888889E-4</v>
      </c>
      <c r="AD1096" s="18">
        <f t="shared" si="175"/>
        <v>63.576000000000001</v>
      </c>
      <c r="AE1096" s="18">
        <f t="shared" si="167"/>
        <v>3816</v>
      </c>
      <c r="AF1096" s="18">
        <f t="shared" ref="AF1096:AG1111" si="176">+AF1095+AD1096</f>
        <v>319762.55892631994</v>
      </c>
      <c r="AG1096" s="18">
        <f t="shared" si="176"/>
        <v>4116592.7615162954</v>
      </c>
    </row>
    <row r="1097" spans="6:33" x14ac:dyDescent="0.35">
      <c r="F1097" s="15">
        <f t="shared" si="172"/>
        <v>17.792772602739728</v>
      </c>
      <c r="G1097" s="15">
        <v>6494.3620000000001</v>
      </c>
      <c r="H1097" s="15">
        <v>0.98340000000000005</v>
      </c>
      <c r="I1097" s="15">
        <v>4.3482167764523512</v>
      </c>
      <c r="J1097" s="15">
        <f t="shared" si="171"/>
        <v>0.37016907514620362</v>
      </c>
      <c r="K1097" s="15">
        <v>71.945999999999998</v>
      </c>
      <c r="L1097" s="15">
        <v>71.204999999999998</v>
      </c>
      <c r="M1097" s="15">
        <v>71.613</v>
      </c>
      <c r="N1097" s="15">
        <v>68.230999999999995</v>
      </c>
      <c r="O1097" s="15">
        <v>68.444000000000003</v>
      </c>
      <c r="P1097" s="15">
        <v>69.938000000000002</v>
      </c>
      <c r="Q1097" s="15">
        <v>68.602999999999994</v>
      </c>
      <c r="R1097" s="15">
        <v>69.308000000000007</v>
      </c>
      <c r="S1097" s="15">
        <f t="shared" si="173"/>
        <v>4.3080000000000069</v>
      </c>
      <c r="T1097" s="15">
        <v>79.5</v>
      </c>
      <c r="U1097" s="15">
        <v>79.5</v>
      </c>
      <c r="V1097" s="15">
        <v>79.5</v>
      </c>
      <c r="W1097" s="15">
        <v>79.5</v>
      </c>
      <c r="X1097" s="15">
        <v>79.5</v>
      </c>
      <c r="Y1097" s="15">
        <v>79.5</v>
      </c>
      <c r="Z1097" s="15">
        <v>79.5</v>
      </c>
      <c r="AA1097" s="15">
        <v>79.5</v>
      </c>
      <c r="AB1097" s="15">
        <v>10.587</v>
      </c>
      <c r="AC1097" s="18">
        <f t="shared" si="174"/>
        <v>1.2253472222222223E-4</v>
      </c>
      <c r="AD1097" s="18">
        <f t="shared" si="175"/>
        <v>63.522000000000006</v>
      </c>
      <c r="AE1097" s="18">
        <f t="shared" si="167"/>
        <v>3816</v>
      </c>
      <c r="AF1097" s="18">
        <f t="shared" si="176"/>
        <v>319826.08092631993</v>
      </c>
      <c r="AG1097" s="18">
        <f t="shared" si="176"/>
        <v>4120408.7615162954</v>
      </c>
    </row>
    <row r="1098" spans="6:33" x14ac:dyDescent="0.35">
      <c r="F1098" s="15">
        <f t="shared" si="172"/>
        <v>17.80921095890411</v>
      </c>
      <c r="G1098" s="15">
        <v>6500.3620000000001</v>
      </c>
      <c r="H1098" s="15">
        <v>0.98340000000000005</v>
      </c>
      <c r="I1098" s="15">
        <v>4.3522339994926922</v>
      </c>
      <c r="J1098" s="15">
        <f t="shared" si="171"/>
        <v>0.37024252653509254</v>
      </c>
      <c r="K1098" s="15">
        <v>71.942999999999998</v>
      </c>
      <c r="L1098" s="15">
        <v>71.203000000000003</v>
      </c>
      <c r="M1098" s="15">
        <v>71.61</v>
      </c>
      <c r="N1098" s="15">
        <v>68.228999999999999</v>
      </c>
      <c r="O1098" s="15">
        <v>68.441999999999993</v>
      </c>
      <c r="P1098" s="15">
        <v>69.936000000000007</v>
      </c>
      <c r="Q1098" s="15">
        <v>68.602000000000004</v>
      </c>
      <c r="R1098" s="15">
        <v>69.305999999999997</v>
      </c>
      <c r="S1098" s="15">
        <f t="shared" si="173"/>
        <v>4.3059999999999974</v>
      </c>
      <c r="T1098" s="15">
        <v>79.5</v>
      </c>
      <c r="U1098" s="15">
        <v>79.5</v>
      </c>
      <c r="V1098" s="15">
        <v>79.5</v>
      </c>
      <c r="W1098" s="15">
        <v>79.5</v>
      </c>
      <c r="X1098" s="15">
        <v>79.5</v>
      </c>
      <c r="Y1098" s="15">
        <v>79.5</v>
      </c>
      <c r="Z1098" s="15">
        <v>79.5</v>
      </c>
      <c r="AA1098" s="15">
        <v>79.5</v>
      </c>
      <c r="AB1098" s="15">
        <v>10.577</v>
      </c>
      <c r="AC1098" s="18">
        <f t="shared" si="174"/>
        <v>1.2241898148148149E-4</v>
      </c>
      <c r="AD1098" s="18">
        <f t="shared" si="175"/>
        <v>63.462000000000003</v>
      </c>
      <c r="AE1098" s="18">
        <f t="shared" si="167"/>
        <v>3816</v>
      </c>
      <c r="AF1098" s="18">
        <f t="shared" si="176"/>
        <v>319889.54292631993</v>
      </c>
      <c r="AG1098" s="18">
        <f t="shared" si="176"/>
        <v>4124224.7615162954</v>
      </c>
    </row>
    <row r="1099" spans="6:33" x14ac:dyDescent="0.35">
      <c r="F1099" s="15">
        <f t="shared" si="172"/>
        <v>17.825649315068492</v>
      </c>
      <c r="G1099" s="15">
        <v>6506.3620000000001</v>
      </c>
      <c r="H1099" s="15">
        <v>0.98340000000000005</v>
      </c>
      <c r="I1099" s="15">
        <v>4.3562512225330323</v>
      </c>
      <c r="J1099" s="15">
        <f t="shared" si="171"/>
        <v>0.3703159154239814</v>
      </c>
      <c r="K1099" s="15">
        <v>71.94</v>
      </c>
      <c r="L1099" s="15">
        <v>71.2</v>
      </c>
      <c r="M1099" s="15">
        <v>71.606999999999999</v>
      </c>
      <c r="N1099" s="15">
        <v>68.227999999999994</v>
      </c>
      <c r="O1099" s="15">
        <v>68.441000000000003</v>
      </c>
      <c r="P1099" s="15">
        <v>69.933999999999997</v>
      </c>
      <c r="Q1099" s="15">
        <v>68.599999999999994</v>
      </c>
      <c r="R1099" s="15">
        <v>69.304000000000002</v>
      </c>
      <c r="S1099" s="15">
        <f t="shared" si="173"/>
        <v>4.304000000000002</v>
      </c>
      <c r="T1099" s="15">
        <v>79.5</v>
      </c>
      <c r="U1099" s="15">
        <v>79.5</v>
      </c>
      <c r="V1099" s="15">
        <v>79.5</v>
      </c>
      <c r="W1099" s="15">
        <v>79.5</v>
      </c>
      <c r="X1099" s="15">
        <v>79.5</v>
      </c>
      <c r="Y1099" s="15">
        <v>79.5</v>
      </c>
      <c r="Z1099" s="15">
        <v>79.5</v>
      </c>
      <c r="AA1099" s="15">
        <v>79.5</v>
      </c>
      <c r="AB1099" s="15">
        <v>10.568</v>
      </c>
      <c r="AC1099" s="18">
        <f t="shared" si="174"/>
        <v>1.2231481481481482E-4</v>
      </c>
      <c r="AD1099" s="18">
        <f t="shared" si="175"/>
        <v>63.408000000000008</v>
      </c>
      <c r="AE1099" s="18">
        <f t="shared" si="167"/>
        <v>3816</v>
      </c>
      <c r="AF1099" s="18">
        <f t="shared" si="176"/>
        <v>319952.95092631993</v>
      </c>
      <c r="AG1099" s="18">
        <f t="shared" si="176"/>
        <v>4128040.7615162954</v>
      </c>
    </row>
    <row r="1100" spans="6:33" x14ac:dyDescent="0.35">
      <c r="F1100" s="15">
        <f t="shared" si="172"/>
        <v>17.842087671232878</v>
      </c>
      <c r="G1100" s="15">
        <v>6512.3620000000001</v>
      </c>
      <c r="H1100" s="15">
        <v>0.98340000000000005</v>
      </c>
      <c r="I1100" s="15">
        <v>4.3602684455733742</v>
      </c>
      <c r="J1100" s="15">
        <f t="shared" si="171"/>
        <v>0.37038924181287025</v>
      </c>
      <c r="K1100" s="15">
        <v>71.936000000000007</v>
      </c>
      <c r="L1100" s="15">
        <v>71.197000000000003</v>
      </c>
      <c r="M1100" s="15">
        <v>71.603999999999999</v>
      </c>
      <c r="N1100" s="15">
        <v>68.225999999999999</v>
      </c>
      <c r="O1100" s="15">
        <v>68.438999999999993</v>
      </c>
      <c r="P1100" s="15">
        <v>69.930999999999997</v>
      </c>
      <c r="Q1100" s="15">
        <v>68.599000000000004</v>
      </c>
      <c r="R1100" s="15">
        <v>69.302000000000007</v>
      </c>
      <c r="S1100" s="15">
        <f t="shared" si="173"/>
        <v>4.3020000000000067</v>
      </c>
      <c r="T1100" s="15">
        <v>79.5</v>
      </c>
      <c r="U1100" s="15">
        <v>79.5</v>
      </c>
      <c r="V1100" s="15">
        <v>79.5</v>
      </c>
      <c r="W1100" s="15">
        <v>79.5</v>
      </c>
      <c r="X1100" s="15">
        <v>79.5</v>
      </c>
      <c r="Y1100" s="15">
        <v>79.5</v>
      </c>
      <c r="Z1100" s="15">
        <v>79.5</v>
      </c>
      <c r="AA1100" s="15">
        <v>79.5</v>
      </c>
      <c r="AB1100" s="15">
        <v>10.558999999999999</v>
      </c>
      <c r="AC1100" s="18">
        <f t="shared" si="174"/>
        <v>1.2221064814814815E-4</v>
      </c>
      <c r="AD1100" s="18">
        <f t="shared" si="175"/>
        <v>63.353999999999999</v>
      </c>
      <c r="AE1100" s="18">
        <f t="shared" si="167"/>
        <v>3816</v>
      </c>
      <c r="AF1100" s="18">
        <f t="shared" si="176"/>
        <v>320016.30492631992</v>
      </c>
      <c r="AG1100" s="18">
        <f t="shared" si="176"/>
        <v>4131856.7615162954</v>
      </c>
    </row>
    <row r="1101" spans="6:33" x14ac:dyDescent="0.35">
      <c r="F1101" s="15">
        <f t="shared" si="172"/>
        <v>17.858526027397261</v>
      </c>
      <c r="G1101" s="15">
        <v>6518.3620000000001</v>
      </c>
      <c r="H1101" s="15">
        <v>0.98340000000000005</v>
      </c>
      <c r="I1101" s="15">
        <v>4.3642856686137144</v>
      </c>
      <c r="J1101" s="15">
        <f t="shared" si="171"/>
        <v>0.37046249875731474</v>
      </c>
      <c r="K1101" s="15">
        <v>71.933000000000007</v>
      </c>
      <c r="L1101" s="15">
        <v>71.194999999999993</v>
      </c>
      <c r="M1101" s="15">
        <v>71.600999999999999</v>
      </c>
      <c r="N1101" s="15">
        <v>68.224000000000004</v>
      </c>
      <c r="O1101" s="15">
        <v>68.436999999999998</v>
      </c>
      <c r="P1101" s="15">
        <v>69.929000000000002</v>
      </c>
      <c r="Q1101" s="15">
        <v>68.596999999999994</v>
      </c>
      <c r="R1101" s="15">
        <v>69.3</v>
      </c>
      <c r="S1101" s="15">
        <f t="shared" si="173"/>
        <v>4.2999999999999972</v>
      </c>
      <c r="T1101" s="15">
        <v>79.5</v>
      </c>
      <c r="U1101" s="15">
        <v>79.5</v>
      </c>
      <c r="V1101" s="15">
        <v>79.5</v>
      </c>
      <c r="W1101" s="15">
        <v>79.5</v>
      </c>
      <c r="X1101" s="15">
        <v>79.5</v>
      </c>
      <c r="Y1101" s="15">
        <v>79.5</v>
      </c>
      <c r="Z1101" s="15">
        <v>79.5</v>
      </c>
      <c r="AA1101" s="15">
        <v>79.5</v>
      </c>
      <c r="AB1101" s="15">
        <v>10.548999999999999</v>
      </c>
      <c r="AC1101" s="18">
        <f t="shared" si="174"/>
        <v>1.2209490740740741E-4</v>
      </c>
      <c r="AD1101" s="18">
        <f t="shared" si="175"/>
        <v>63.293999999999997</v>
      </c>
      <c r="AE1101" s="18">
        <f t="shared" si="167"/>
        <v>3816</v>
      </c>
      <c r="AF1101" s="18">
        <f t="shared" si="176"/>
        <v>320079.59892631992</v>
      </c>
      <c r="AG1101" s="18">
        <f t="shared" si="176"/>
        <v>4135672.7615162954</v>
      </c>
    </row>
    <row r="1102" spans="6:33" x14ac:dyDescent="0.35">
      <c r="F1102" s="15">
        <f t="shared" si="172"/>
        <v>17.874964383561643</v>
      </c>
      <c r="G1102" s="15">
        <v>6524.3620000000001</v>
      </c>
      <c r="H1102" s="15">
        <v>0.98340000000000005</v>
      </c>
      <c r="I1102" s="15">
        <v>4.3683028916540554</v>
      </c>
      <c r="J1102" s="15">
        <f t="shared" si="171"/>
        <v>0.37053569320175916</v>
      </c>
      <c r="K1102" s="15">
        <v>71.930000000000007</v>
      </c>
      <c r="L1102" s="15">
        <v>71.191999999999993</v>
      </c>
      <c r="M1102" s="15">
        <v>71.597999999999999</v>
      </c>
      <c r="N1102" s="15">
        <v>68.222999999999999</v>
      </c>
      <c r="O1102" s="15">
        <v>68.436000000000007</v>
      </c>
      <c r="P1102" s="15">
        <v>69.927000000000007</v>
      </c>
      <c r="Q1102" s="15">
        <v>68.596000000000004</v>
      </c>
      <c r="R1102" s="15">
        <v>69.298000000000002</v>
      </c>
      <c r="S1102" s="15">
        <f t="shared" si="173"/>
        <v>4.2980000000000018</v>
      </c>
      <c r="T1102" s="15">
        <v>79.5</v>
      </c>
      <c r="U1102" s="15">
        <v>79.5</v>
      </c>
      <c r="V1102" s="15">
        <v>79.5</v>
      </c>
      <c r="W1102" s="15">
        <v>79.5</v>
      </c>
      <c r="X1102" s="15">
        <v>79.5</v>
      </c>
      <c r="Y1102" s="15">
        <v>79.5</v>
      </c>
      <c r="Z1102" s="15">
        <v>79.5</v>
      </c>
      <c r="AA1102" s="15">
        <v>79.5</v>
      </c>
      <c r="AB1102" s="15">
        <v>10.54</v>
      </c>
      <c r="AC1102" s="18">
        <f t="shared" si="174"/>
        <v>1.2199074074074073E-4</v>
      </c>
      <c r="AD1102" s="18">
        <f t="shared" si="175"/>
        <v>63.239999999999995</v>
      </c>
      <c r="AE1102" s="18">
        <f t="shared" si="167"/>
        <v>3816</v>
      </c>
      <c r="AF1102" s="18">
        <f t="shared" si="176"/>
        <v>320142.83892631991</v>
      </c>
      <c r="AG1102" s="18">
        <f t="shared" si="176"/>
        <v>4139488.7615162954</v>
      </c>
    </row>
    <row r="1103" spans="6:33" x14ac:dyDescent="0.35">
      <c r="F1103" s="15">
        <f t="shared" si="172"/>
        <v>17.891402739726029</v>
      </c>
      <c r="G1103" s="15">
        <v>6530.3620000000001</v>
      </c>
      <c r="H1103" s="15">
        <v>0.98340000000000005</v>
      </c>
      <c r="I1103" s="15">
        <v>4.3723201146943964</v>
      </c>
      <c r="J1103" s="15">
        <f t="shared" si="171"/>
        <v>0.37060881820175912</v>
      </c>
      <c r="K1103" s="15">
        <v>71.927000000000007</v>
      </c>
      <c r="L1103" s="15">
        <v>71.19</v>
      </c>
      <c r="M1103" s="15">
        <v>71.594999999999999</v>
      </c>
      <c r="N1103" s="15">
        <v>68.221000000000004</v>
      </c>
      <c r="O1103" s="15">
        <v>68.433999999999997</v>
      </c>
      <c r="P1103" s="15">
        <v>69.924000000000007</v>
      </c>
      <c r="Q1103" s="15">
        <v>68.593999999999994</v>
      </c>
      <c r="R1103" s="15">
        <v>69.296999999999997</v>
      </c>
      <c r="S1103" s="15">
        <f t="shared" si="173"/>
        <v>4.296999999999997</v>
      </c>
      <c r="T1103" s="15">
        <v>79.5</v>
      </c>
      <c r="U1103" s="15">
        <v>79.5</v>
      </c>
      <c r="V1103" s="15">
        <v>79.5</v>
      </c>
      <c r="W1103" s="15">
        <v>79.5</v>
      </c>
      <c r="X1103" s="15">
        <v>79.5</v>
      </c>
      <c r="Y1103" s="15">
        <v>79.5</v>
      </c>
      <c r="Z1103" s="15">
        <v>79.5</v>
      </c>
      <c r="AA1103" s="15">
        <v>79.5</v>
      </c>
      <c r="AB1103" s="15">
        <v>10.53</v>
      </c>
      <c r="AC1103" s="18">
        <f t="shared" si="174"/>
        <v>1.2187499999999999E-4</v>
      </c>
      <c r="AD1103" s="18">
        <f t="shared" si="175"/>
        <v>63.179999999999993</v>
      </c>
      <c r="AE1103" s="18">
        <f t="shared" si="167"/>
        <v>3816</v>
      </c>
      <c r="AF1103" s="18">
        <f t="shared" si="176"/>
        <v>320206.0189263199</v>
      </c>
      <c r="AG1103" s="18">
        <f t="shared" si="176"/>
        <v>4143304.7615162954</v>
      </c>
    </row>
    <row r="1104" spans="6:33" x14ac:dyDescent="0.35">
      <c r="F1104" s="15">
        <f t="shared" si="172"/>
        <v>17.907841095890412</v>
      </c>
      <c r="G1104" s="15">
        <v>6536.3620000000001</v>
      </c>
      <c r="H1104" s="15">
        <v>0.98350000000000004</v>
      </c>
      <c r="I1104" s="15">
        <v>4.3763373377347374</v>
      </c>
      <c r="J1104" s="15">
        <f t="shared" si="171"/>
        <v>0.37068188070175911</v>
      </c>
      <c r="K1104" s="15">
        <v>71.923000000000002</v>
      </c>
      <c r="L1104" s="15">
        <v>71.186999999999998</v>
      </c>
      <c r="M1104" s="15">
        <v>71.591999999999999</v>
      </c>
      <c r="N1104" s="15">
        <v>68.218999999999994</v>
      </c>
      <c r="O1104" s="15">
        <v>68.433000000000007</v>
      </c>
      <c r="P1104" s="15">
        <v>69.921999999999997</v>
      </c>
      <c r="Q1104" s="15">
        <v>68.593000000000004</v>
      </c>
      <c r="R1104" s="15">
        <v>69.295000000000002</v>
      </c>
      <c r="S1104" s="15">
        <f t="shared" si="173"/>
        <v>4.2950000000000017</v>
      </c>
      <c r="T1104" s="15">
        <v>79.5</v>
      </c>
      <c r="U1104" s="15">
        <v>79.5</v>
      </c>
      <c r="V1104" s="15">
        <v>79.5</v>
      </c>
      <c r="W1104" s="15">
        <v>79.5</v>
      </c>
      <c r="X1104" s="15">
        <v>79.5</v>
      </c>
      <c r="Y1104" s="15">
        <v>79.5</v>
      </c>
      <c r="Z1104" s="15">
        <v>79.5</v>
      </c>
      <c r="AA1104" s="15">
        <v>79.5</v>
      </c>
      <c r="AB1104" s="15">
        <v>10.521000000000001</v>
      </c>
      <c r="AC1104" s="18">
        <f t="shared" si="174"/>
        <v>1.2177083333333334E-4</v>
      </c>
      <c r="AD1104" s="18">
        <f t="shared" si="175"/>
        <v>63.126000000000005</v>
      </c>
      <c r="AE1104" s="18">
        <f t="shared" si="167"/>
        <v>3816</v>
      </c>
      <c r="AF1104" s="18">
        <f t="shared" si="176"/>
        <v>320269.14492631989</v>
      </c>
      <c r="AG1104" s="18">
        <f t="shared" si="176"/>
        <v>4147120.7615162954</v>
      </c>
    </row>
    <row r="1105" spans="6:33" x14ac:dyDescent="0.35">
      <c r="F1105" s="15">
        <f t="shared" si="172"/>
        <v>17.924279452054794</v>
      </c>
      <c r="G1105" s="15">
        <v>6542.3620000000001</v>
      </c>
      <c r="H1105" s="15">
        <v>0.98350000000000004</v>
      </c>
      <c r="I1105" s="15">
        <v>4.3803545607750776</v>
      </c>
      <c r="J1105" s="15">
        <f t="shared" si="171"/>
        <v>0.3707548807017591</v>
      </c>
      <c r="K1105" s="15">
        <v>71.92</v>
      </c>
      <c r="L1105" s="15">
        <v>71.183999999999997</v>
      </c>
      <c r="M1105" s="15">
        <v>71.588999999999999</v>
      </c>
      <c r="N1105" s="15">
        <v>68.218000000000004</v>
      </c>
      <c r="O1105" s="15">
        <v>68.430999999999997</v>
      </c>
      <c r="P1105" s="15">
        <v>69.92</v>
      </c>
      <c r="Q1105" s="15">
        <v>68.590999999999994</v>
      </c>
      <c r="R1105" s="15">
        <v>69.293000000000006</v>
      </c>
      <c r="S1105" s="15">
        <f t="shared" si="173"/>
        <v>4.2930000000000064</v>
      </c>
      <c r="T1105" s="15">
        <v>79.5</v>
      </c>
      <c r="U1105" s="15">
        <v>79.5</v>
      </c>
      <c r="V1105" s="15">
        <v>79.5</v>
      </c>
      <c r="W1105" s="15">
        <v>79.5</v>
      </c>
      <c r="X1105" s="15">
        <v>79.5</v>
      </c>
      <c r="Y1105" s="15">
        <v>79.5</v>
      </c>
      <c r="Z1105" s="15">
        <v>79.5</v>
      </c>
      <c r="AA1105" s="15">
        <v>79.5</v>
      </c>
      <c r="AB1105" s="15">
        <v>10.512</v>
      </c>
      <c r="AC1105" s="18">
        <f t="shared" si="174"/>
        <v>1.2166666666666668E-4</v>
      </c>
      <c r="AD1105" s="18">
        <f t="shared" si="175"/>
        <v>63.072000000000003</v>
      </c>
      <c r="AE1105" s="18">
        <f t="shared" si="167"/>
        <v>3816</v>
      </c>
      <c r="AF1105" s="18">
        <f t="shared" si="176"/>
        <v>320332.21692631987</v>
      </c>
      <c r="AG1105" s="18">
        <f t="shared" si="176"/>
        <v>4150936.7615162954</v>
      </c>
    </row>
    <row r="1106" spans="6:33" x14ac:dyDescent="0.35">
      <c r="F1106" s="15">
        <f t="shared" si="172"/>
        <v>17.94071780821918</v>
      </c>
      <c r="G1106" s="15">
        <v>6548.3620000000001</v>
      </c>
      <c r="H1106" s="15">
        <v>0.98350000000000004</v>
      </c>
      <c r="I1106" s="15">
        <v>4.3843717838154195</v>
      </c>
      <c r="J1106" s="15">
        <f t="shared" si="171"/>
        <v>0.37082781125731468</v>
      </c>
      <c r="K1106" s="15">
        <v>71.917000000000002</v>
      </c>
      <c r="L1106" s="15">
        <v>71.182000000000002</v>
      </c>
      <c r="M1106" s="15">
        <v>71.585999999999999</v>
      </c>
      <c r="N1106" s="15">
        <v>68.215999999999994</v>
      </c>
      <c r="O1106" s="15">
        <v>68.429000000000002</v>
      </c>
      <c r="P1106" s="15">
        <v>69.917000000000002</v>
      </c>
      <c r="Q1106" s="15">
        <v>68.59</v>
      </c>
      <c r="R1106" s="15">
        <v>69.290999999999997</v>
      </c>
      <c r="S1106" s="15">
        <f t="shared" si="173"/>
        <v>4.2909999999999968</v>
      </c>
      <c r="T1106" s="15">
        <v>79.5</v>
      </c>
      <c r="U1106" s="15">
        <v>79.5</v>
      </c>
      <c r="V1106" s="15">
        <v>79.5</v>
      </c>
      <c r="W1106" s="15">
        <v>79.5</v>
      </c>
      <c r="X1106" s="15">
        <v>79.5</v>
      </c>
      <c r="Y1106" s="15">
        <v>79.5</v>
      </c>
      <c r="Z1106" s="15">
        <v>79.5</v>
      </c>
      <c r="AA1106" s="15">
        <v>79.5</v>
      </c>
      <c r="AB1106" s="15">
        <v>10.502000000000001</v>
      </c>
      <c r="AC1106" s="18">
        <f t="shared" si="174"/>
        <v>1.2155092592592594E-4</v>
      </c>
      <c r="AD1106" s="18">
        <f t="shared" si="175"/>
        <v>63.012000000000008</v>
      </c>
      <c r="AE1106" s="18">
        <f t="shared" ref="AE1106:AE1169" si="177">SUM(T1106:AA1106)*(G1106-G1105)</f>
        <v>3816</v>
      </c>
      <c r="AF1106" s="18">
        <f t="shared" si="176"/>
        <v>320395.22892631986</v>
      </c>
      <c r="AG1106" s="18">
        <f t="shared" si="176"/>
        <v>4154752.7615162954</v>
      </c>
    </row>
    <row r="1107" spans="6:33" x14ac:dyDescent="0.35">
      <c r="F1107" s="15">
        <f t="shared" si="172"/>
        <v>17.957156164383562</v>
      </c>
      <c r="G1107" s="15">
        <v>6554.3620000000001</v>
      </c>
      <c r="H1107" s="15">
        <v>0.98350000000000004</v>
      </c>
      <c r="I1107" s="15">
        <v>4.3883890068557596</v>
      </c>
      <c r="J1107" s="15">
        <f t="shared" si="171"/>
        <v>0.37090067931287019</v>
      </c>
      <c r="K1107" s="15">
        <v>71.914000000000001</v>
      </c>
      <c r="L1107" s="15">
        <v>71.179000000000002</v>
      </c>
      <c r="M1107" s="15">
        <v>71.582999999999998</v>
      </c>
      <c r="N1107" s="15">
        <v>68.213999999999999</v>
      </c>
      <c r="O1107" s="15">
        <v>68.427999999999997</v>
      </c>
      <c r="P1107" s="15">
        <v>69.915000000000006</v>
      </c>
      <c r="Q1107" s="15">
        <v>68.587999999999994</v>
      </c>
      <c r="R1107" s="15">
        <v>69.289000000000001</v>
      </c>
      <c r="S1107" s="15">
        <f t="shared" si="173"/>
        <v>4.2890000000000015</v>
      </c>
      <c r="T1107" s="15">
        <v>79.5</v>
      </c>
      <c r="U1107" s="15">
        <v>79.5</v>
      </c>
      <c r="V1107" s="15">
        <v>79.5</v>
      </c>
      <c r="W1107" s="15">
        <v>79.5</v>
      </c>
      <c r="X1107" s="15">
        <v>79.5</v>
      </c>
      <c r="Y1107" s="15">
        <v>79.5</v>
      </c>
      <c r="Z1107" s="15">
        <v>79.5</v>
      </c>
      <c r="AA1107" s="15">
        <v>79.5</v>
      </c>
      <c r="AB1107" s="15">
        <v>10.493</v>
      </c>
      <c r="AC1107" s="18">
        <f t="shared" si="174"/>
        <v>1.2144675925925927E-4</v>
      </c>
      <c r="AD1107" s="18">
        <f t="shared" si="175"/>
        <v>62.957999999999998</v>
      </c>
      <c r="AE1107" s="18">
        <f t="shared" si="177"/>
        <v>3816</v>
      </c>
      <c r="AF1107" s="18">
        <f t="shared" si="176"/>
        <v>320458.18692631985</v>
      </c>
      <c r="AG1107" s="18">
        <f t="shared" si="176"/>
        <v>4158568.7615162954</v>
      </c>
    </row>
    <row r="1108" spans="6:33" x14ac:dyDescent="0.35">
      <c r="F1108" s="15">
        <f t="shared" si="172"/>
        <v>17.973594520547945</v>
      </c>
      <c r="G1108" s="15">
        <v>6560.3620000000001</v>
      </c>
      <c r="H1108" s="15">
        <v>0.98350000000000004</v>
      </c>
      <c r="I1108" s="15">
        <v>4.3924062298961006</v>
      </c>
      <c r="J1108" s="15">
        <f t="shared" si="171"/>
        <v>0.37097348486842574</v>
      </c>
      <c r="K1108" s="15">
        <v>71.91</v>
      </c>
      <c r="L1108" s="15">
        <v>71.177000000000007</v>
      </c>
      <c r="M1108" s="15">
        <v>71.58</v>
      </c>
      <c r="N1108" s="15">
        <v>68.212000000000003</v>
      </c>
      <c r="O1108" s="15">
        <v>68.426000000000002</v>
      </c>
      <c r="P1108" s="15">
        <v>69.912999999999997</v>
      </c>
      <c r="Q1108" s="15">
        <v>68.587000000000003</v>
      </c>
      <c r="R1108" s="15">
        <v>69.287000000000006</v>
      </c>
      <c r="S1108" s="15">
        <f t="shared" si="173"/>
        <v>4.2870000000000061</v>
      </c>
      <c r="T1108" s="15">
        <v>79.5</v>
      </c>
      <c r="U1108" s="15">
        <v>79.5</v>
      </c>
      <c r="V1108" s="15">
        <v>79.5</v>
      </c>
      <c r="W1108" s="15">
        <v>79.5</v>
      </c>
      <c r="X1108" s="15">
        <v>79.5</v>
      </c>
      <c r="Y1108" s="15">
        <v>79.5</v>
      </c>
      <c r="Z1108" s="15">
        <v>79.5</v>
      </c>
      <c r="AA1108" s="15">
        <v>79.5</v>
      </c>
      <c r="AB1108" s="15">
        <v>10.484</v>
      </c>
      <c r="AC1108" s="18">
        <f t="shared" si="174"/>
        <v>1.213425925925926E-4</v>
      </c>
      <c r="AD1108" s="18">
        <f t="shared" si="175"/>
        <v>62.904000000000003</v>
      </c>
      <c r="AE1108" s="18">
        <f t="shared" si="177"/>
        <v>3816</v>
      </c>
      <c r="AF1108" s="18">
        <f t="shared" si="176"/>
        <v>320521.09092631983</v>
      </c>
      <c r="AG1108" s="18">
        <f t="shared" si="176"/>
        <v>4162384.7615162954</v>
      </c>
    </row>
    <row r="1109" spans="6:33" x14ac:dyDescent="0.35">
      <c r="F1109" s="15">
        <f t="shared" si="172"/>
        <v>17.990032876712331</v>
      </c>
      <c r="G1109" s="15">
        <v>6566.3620000000001</v>
      </c>
      <c r="H1109" s="15">
        <v>0.98350000000000004</v>
      </c>
      <c r="I1109" s="15">
        <v>4.3964234529364417</v>
      </c>
      <c r="J1109" s="15">
        <f t="shared" si="171"/>
        <v>0.37104622792398123</v>
      </c>
      <c r="K1109" s="15">
        <v>71.906999999999996</v>
      </c>
      <c r="L1109" s="15">
        <v>71.174000000000007</v>
      </c>
      <c r="M1109" s="15">
        <v>71.576999999999998</v>
      </c>
      <c r="N1109" s="15">
        <v>68.210999999999999</v>
      </c>
      <c r="O1109" s="15">
        <v>68.424999999999997</v>
      </c>
      <c r="P1109" s="15">
        <v>69.911000000000001</v>
      </c>
      <c r="Q1109" s="15">
        <v>68.584999999999994</v>
      </c>
      <c r="R1109" s="15">
        <v>69.284999999999997</v>
      </c>
      <c r="S1109" s="15">
        <f t="shared" si="173"/>
        <v>4.2849999999999966</v>
      </c>
      <c r="T1109" s="15">
        <v>79.5</v>
      </c>
      <c r="U1109" s="15">
        <v>79.5</v>
      </c>
      <c r="V1109" s="15">
        <v>79.5</v>
      </c>
      <c r="W1109" s="15">
        <v>79.5</v>
      </c>
      <c r="X1109" s="15">
        <v>79.5</v>
      </c>
      <c r="Y1109" s="15">
        <v>79.5</v>
      </c>
      <c r="Z1109" s="15">
        <v>79.5</v>
      </c>
      <c r="AA1109" s="15">
        <v>79.5</v>
      </c>
      <c r="AB1109" s="15">
        <v>10.475</v>
      </c>
      <c r="AC1109" s="18">
        <f t="shared" si="174"/>
        <v>1.2123842592592592E-4</v>
      </c>
      <c r="AD1109" s="18">
        <f t="shared" si="175"/>
        <v>62.85</v>
      </c>
      <c r="AE1109" s="18">
        <f t="shared" si="177"/>
        <v>3816</v>
      </c>
      <c r="AF1109" s="18">
        <f t="shared" si="176"/>
        <v>320583.9409263198</v>
      </c>
      <c r="AG1109" s="18">
        <f t="shared" si="176"/>
        <v>4166200.7615162954</v>
      </c>
    </row>
    <row r="1110" spans="6:33" x14ac:dyDescent="0.35">
      <c r="F1110" s="15">
        <f t="shared" si="172"/>
        <v>18.006471232876713</v>
      </c>
      <c r="G1110" s="15">
        <v>6572.3620000000001</v>
      </c>
      <c r="H1110" s="15">
        <v>0.98350000000000004</v>
      </c>
      <c r="I1110" s="15">
        <v>4.4004406759767818</v>
      </c>
      <c r="J1110" s="15">
        <f t="shared" si="171"/>
        <v>0.37111890847953677</v>
      </c>
      <c r="K1110" s="15">
        <v>71.903999999999996</v>
      </c>
      <c r="L1110" s="15">
        <v>71.171000000000006</v>
      </c>
      <c r="M1110" s="15">
        <v>71.573999999999998</v>
      </c>
      <c r="N1110" s="15">
        <v>68.209000000000003</v>
      </c>
      <c r="O1110" s="15">
        <v>68.423000000000002</v>
      </c>
      <c r="P1110" s="15">
        <v>69.908000000000001</v>
      </c>
      <c r="Q1110" s="15">
        <v>68.584000000000003</v>
      </c>
      <c r="R1110" s="15">
        <v>69.283000000000001</v>
      </c>
      <c r="S1110" s="15">
        <f t="shared" si="173"/>
        <v>4.2830000000000013</v>
      </c>
      <c r="T1110" s="15">
        <v>79.5</v>
      </c>
      <c r="U1110" s="15">
        <v>79.5</v>
      </c>
      <c r="V1110" s="15">
        <v>79.5</v>
      </c>
      <c r="W1110" s="15">
        <v>79.5</v>
      </c>
      <c r="X1110" s="15">
        <v>79.5</v>
      </c>
      <c r="Y1110" s="15">
        <v>79.5</v>
      </c>
      <c r="Z1110" s="15">
        <v>79.5</v>
      </c>
      <c r="AA1110" s="15">
        <v>79.5</v>
      </c>
      <c r="AB1110" s="15">
        <v>10.465999999999999</v>
      </c>
      <c r="AC1110" s="18">
        <f t="shared" si="174"/>
        <v>1.2113425925925925E-4</v>
      </c>
      <c r="AD1110" s="18">
        <f t="shared" si="175"/>
        <v>62.795999999999999</v>
      </c>
      <c r="AE1110" s="18">
        <f t="shared" si="177"/>
        <v>3816</v>
      </c>
      <c r="AF1110" s="18">
        <f t="shared" si="176"/>
        <v>320646.73692631978</v>
      </c>
      <c r="AG1110" s="18">
        <f t="shared" si="176"/>
        <v>4170016.7615162954</v>
      </c>
    </row>
    <row r="1111" spans="6:33" x14ac:dyDescent="0.35">
      <c r="F1111" s="15">
        <f t="shared" si="172"/>
        <v>18.022909589041095</v>
      </c>
      <c r="G1111" s="15">
        <v>6578.3620000000001</v>
      </c>
      <c r="H1111" s="15">
        <v>0.98360000000000003</v>
      </c>
      <c r="I1111" s="15">
        <v>4.4044578990171228</v>
      </c>
      <c r="J1111" s="15">
        <f t="shared" si="171"/>
        <v>0.37119151959064783</v>
      </c>
      <c r="K1111" s="15">
        <v>71.900999999999996</v>
      </c>
      <c r="L1111" s="15">
        <v>71.168999999999997</v>
      </c>
      <c r="M1111" s="15">
        <v>71.570999999999998</v>
      </c>
      <c r="N1111" s="15">
        <v>68.206999999999994</v>
      </c>
      <c r="O1111" s="15">
        <v>68.421000000000006</v>
      </c>
      <c r="P1111" s="15">
        <v>69.906000000000006</v>
      </c>
      <c r="Q1111" s="15">
        <v>68.582999999999998</v>
      </c>
      <c r="R1111" s="15">
        <v>69.281999999999996</v>
      </c>
      <c r="S1111" s="15">
        <f t="shared" si="173"/>
        <v>4.2819999999999965</v>
      </c>
      <c r="T1111" s="15">
        <v>79.5</v>
      </c>
      <c r="U1111" s="15">
        <v>79.5</v>
      </c>
      <c r="V1111" s="15">
        <v>79.5</v>
      </c>
      <c r="W1111" s="15">
        <v>79.5</v>
      </c>
      <c r="X1111" s="15">
        <v>79.5</v>
      </c>
      <c r="Y1111" s="15">
        <v>79.5</v>
      </c>
      <c r="Z1111" s="15">
        <v>79.5</v>
      </c>
      <c r="AA1111" s="15">
        <v>79.5</v>
      </c>
      <c r="AB1111" s="15">
        <v>10.456</v>
      </c>
      <c r="AC1111" s="18">
        <f t="shared" si="174"/>
        <v>1.2101851851851851E-4</v>
      </c>
      <c r="AD1111" s="18">
        <f t="shared" si="175"/>
        <v>62.735999999999997</v>
      </c>
      <c r="AE1111" s="18">
        <f t="shared" si="177"/>
        <v>3816</v>
      </c>
      <c r="AF1111" s="18">
        <f t="shared" si="176"/>
        <v>320709.47292631975</v>
      </c>
      <c r="AG1111" s="18">
        <f t="shared" si="176"/>
        <v>4173832.7615162954</v>
      </c>
    </row>
    <row r="1112" spans="6:33" x14ac:dyDescent="0.35">
      <c r="F1112" s="15">
        <f t="shared" si="172"/>
        <v>18.039347945205481</v>
      </c>
      <c r="G1112" s="15">
        <v>6584.3620000000001</v>
      </c>
      <c r="H1112" s="15">
        <v>0.98360000000000003</v>
      </c>
      <c r="I1112" s="15">
        <v>4.4084751220574638</v>
      </c>
      <c r="J1112" s="15">
        <f t="shared" si="171"/>
        <v>0.37126406820175895</v>
      </c>
      <c r="K1112" s="15">
        <v>71.897999999999996</v>
      </c>
      <c r="L1112" s="15">
        <v>71.165999999999997</v>
      </c>
      <c r="M1112" s="15">
        <v>71.567999999999998</v>
      </c>
      <c r="N1112" s="15">
        <v>68.206000000000003</v>
      </c>
      <c r="O1112" s="15">
        <v>68.42</v>
      </c>
      <c r="P1112" s="15">
        <v>69.903999999999996</v>
      </c>
      <c r="Q1112" s="15">
        <v>68.581000000000003</v>
      </c>
      <c r="R1112" s="15">
        <v>69.28</v>
      </c>
      <c r="S1112" s="15">
        <f t="shared" si="173"/>
        <v>4.2800000000000011</v>
      </c>
      <c r="T1112" s="15">
        <v>79.5</v>
      </c>
      <c r="U1112" s="15">
        <v>79.5</v>
      </c>
      <c r="V1112" s="15">
        <v>79.5</v>
      </c>
      <c r="W1112" s="15">
        <v>79.5</v>
      </c>
      <c r="X1112" s="15">
        <v>79.5</v>
      </c>
      <c r="Y1112" s="15">
        <v>79.5</v>
      </c>
      <c r="Z1112" s="15">
        <v>79.5</v>
      </c>
      <c r="AA1112" s="15">
        <v>79.5</v>
      </c>
      <c r="AB1112" s="15">
        <v>10.446999999999999</v>
      </c>
      <c r="AC1112" s="18">
        <f t="shared" si="174"/>
        <v>1.2091435185185184E-4</v>
      </c>
      <c r="AD1112" s="18">
        <f t="shared" si="175"/>
        <v>62.681999999999988</v>
      </c>
      <c r="AE1112" s="18">
        <f t="shared" si="177"/>
        <v>3816</v>
      </c>
      <c r="AF1112" s="18">
        <f t="shared" ref="AF1112:AG1127" si="178">+AF1111+AD1112</f>
        <v>320772.15492631972</v>
      </c>
      <c r="AG1112" s="18">
        <f t="shared" si="178"/>
        <v>4177648.7615162954</v>
      </c>
    </row>
    <row r="1113" spans="6:33" x14ac:dyDescent="0.35">
      <c r="F1113" s="15">
        <f t="shared" si="172"/>
        <v>18.055786301369864</v>
      </c>
      <c r="G1113" s="15">
        <v>6590.3620000000001</v>
      </c>
      <c r="H1113" s="15">
        <v>0.98360000000000003</v>
      </c>
      <c r="I1113" s="15">
        <v>4.4124923450978049</v>
      </c>
      <c r="J1113" s="15">
        <f t="shared" si="171"/>
        <v>0.3713365543128701</v>
      </c>
      <c r="K1113" s="15">
        <v>71.894000000000005</v>
      </c>
      <c r="L1113" s="15">
        <v>71.164000000000001</v>
      </c>
      <c r="M1113" s="15">
        <v>71.564999999999998</v>
      </c>
      <c r="N1113" s="15">
        <v>68.203999999999994</v>
      </c>
      <c r="O1113" s="15">
        <v>68.418000000000006</v>
      </c>
      <c r="P1113" s="15">
        <v>69.902000000000001</v>
      </c>
      <c r="Q1113" s="15">
        <v>68.58</v>
      </c>
      <c r="R1113" s="15">
        <v>69.278000000000006</v>
      </c>
      <c r="S1113" s="15">
        <f t="shared" si="173"/>
        <v>4.2780000000000058</v>
      </c>
      <c r="T1113" s="15">
        <v>79.5</v>
      </c>
      <c r="U1113" s="15">
        <v>79.5</v>
      </c>
      <c r="V1113" s="15">
        <v>79.5</v>
      </c>
      <c r="W1113" s="15">
        <v>79.5</v>
      </c>
      <c r="X1113" s="15">
        <v>79.5</v>
      </c>
      <c r="Y1113" s="15">
        <v>79.5</v>
      </c>
      <c r="Z1113" s="15">
        <v>79.5</v>
      </c>
      <c r="AA1113" s="15">
        <v>79.5</v>
      </c>
      <c r="AB1113" s="15">
        <v>10.438000000000001</v>
      </c>
      <c r="AC1113" s="18">
        <f t="shared" si="174"/>
        <v>1.208101851851852E-4</v>
      </c>
      <c r="AD1113" s="18">
        <f t="shared" si="175"/>
        <v>62.628000000000007</v>
      </c>
      <c r="AE1113" s="18">
        <f t="shared" si="177"/>
        <v>3816</v>
      </c>
      <c r="AF1113" s="18">
        <f t="shared" si="178"/>
        <v>320834.78292631975</v>
      </c>
      <c r="AG1113" s="18">
        <f t="shared" si="178"/>
        <v>4181464.7615162954</v>
      </c>
    </row>
    <row r="1114" spans="6:33" x14ac:dyDescent="0.35">
      <c r="F1114" s="15">
        <f t="shared" si="172"/>
        <v>18.072224657534246</v>
      </c>
      <c r="G1114" s="15">
        <v>6596.3620000000001</v>
      </c>
      <c r="H1114" s="15">
        <v>0.98360000000000003</v>
      </c>
      <c r="I1114" s="15">
        <v>4.416509568138145</v>
      </c>
      <c r="J1114" s="15">
        <f t="shared" si="171"/>
        <v>0.3714089779239812</v>
      </c>
      <c r="K1114" s="15">
        <v>71.891000000000005</v>
      </c>
      <c r="L1114" s="15">
        <v>71.161000000000001</v>
      </c>
      <c r="M1114" s="15">
        <v>71.561999999999998</v>
      </c>
      <c r="N1114" s="15">
        <v>68.201999999999998</v>
      </c>
      <c r="O1114" s="15">
        <v>68.417000000000002</v>
      </c>
      <c r="P1114" s="15">
        <v>69.899000000000001</v>
      </c>
      <c r="Q1114" s="15">
        <v>68.578000000000003</v>
      </c>
      <c r="R1114" s="15">
        <v>69.275999999999996</v>
      </c>
      <c r="S1114" s="15">
        <f t="shared" si="173"/>
        <v>4.2759999999999962</v>
      </c>
      <c r="T1114" s="15">
        <v>79.5</v>
      </c>
      <c r="U1114" s="15">
        <v>79.5</v>
      </c>
      <c r="V1114" s="15">
        <v>79.5</v>
      </c>
      <c r="W1114" s="15">
        <v>79.5</v>
      </c>
      <c r="X1114" s="15">
        <v>79.5</v>
      </c>
      <c r="Y1114" s="15">
        <v>79.5</v>
      </c>
      <c r="Z1114" s="15">
        <v>79.5</v>
      </c>
      <c r="AA1114" s="15">
        <v>79.5</v>
      </c>
      <c r="AB1114" s="15">
        <v>10.429</v>
      </c>
      <c r="AC1114" s="18">
        <f t="shared" si="174"/>
        <v>1.2070601851851853E-4</v>
      </c>
      <c r="AD1114" s="18">
        <f t="shared" si="175"/>
        <v>62.574000000000005</v>
      </c>
      <c r="AE1114" s="18">
        <f t="shared" si="177"/>
        <v>3816</v>
      </c>
      <c r="AF1114" s="18">
        <f t="shared" si="178"/>
        <v>320897.35692631977</v>
      </c>
      <c r="AG1114" s="18">
        <f t="shared" si="178"/>
        <v>4185280.7615162954</v>
      </c>
    </row>
    <row r="1115" spans="6:33" x14ac:dyDescent="0.35">
      <c r="F1115" s="15">
        <f t="shared" si="172"/>
        <v>18.088663013698632</v>
      </c>
      <c r="G1115" s="15">
        <v>6602.3620000000001</v>
      </c>
      <c r="H1115" s="15">
        <v>0.98360000000000003</v>
      </c>
      <c r="I1115" s="15">
        <v>4.4205267911784869</v>
      </c>
      <c r="J1115" s="15">
        <f t="shared" si="171"/>
        <v>0.37148133903509234</v>
      </c>
      <c r="K1115" s="15">
        <v>71.888000000000005</v>
      </c>
      <c r="L1115" s="15">
        <v>71.159000000000006</v>
      </c>
      <c r="M1115" s="15">
        <v>71.558999999999997</v>
      </c>
      <c r="N1115" s="15">
        <v>68.200999999999993</v>
      </c>
      <c r="O1115" s="15">
        <v>68.415000000000006</v>
      </c>
      <c r="P1115" s="15">
        <v>69.897000000000006</v>
      </c>
      <c r="Q1115" s="15">
        <v>68.576999999999998</v>
      </c>
      <c r="R1115" s="15">
        <v>69.274000000000001</v>
      </c>
      <c r="S1115" s="15">
        <f t="shared" si="173"/>
        <v>4.2740000000000009</v>
      </c>
      <c r="T1115" s="15">
        <v>79.5</v>
      </c>
      <c r="U1115" s="15">
        <v>79.5</v>
      </c>
      <c r="V1115" s="15">
        <v>79.5</v>
      </c>
      <c r="W1115" s="15">
        <v>79.5</v>
      </c>
      <c r="X1115" s="15">
        <v>79.5</v>
      </c>
      <c r="Y1115" s="15">
        <v>79.5</v>
      </c>
      <c r="Z1115" s="15">
        <v>79.5</v>
      </c>
      <c r="AA1115" s="15">
        <v>79.5</v>
      </c>
      <c r="AB1115" s="15">
        <v>10.42</v>
      </c>
      <c r="AC1115" s="18">
        <f t="shared" si="174"/>
        <v>1.2060185185185185E-4</v>
      </c>
      <c r="AD1115" s="18">
        <f t="shared" si="175"/>
        <v>62.519999999999996</v>
      </c>
      <c r="AE1115" s="18">
        <f t="shared" si="177"/>
        <v>3816</v>
      </c>
      <c r="AF1115" s="18">
        <f t="shared" si="178"/>
        <v>320959.87692631979</v>
      </c>
      <c r="AG1115" s="18">
        <f t="shared" si="178"/>
        <v>4189096.7615162954</v>
      </c>
    </row>
    <row r="1116" spans="6:33" x14ac:dyDescent="0.35">
      <c r="F1116" s="15">
        <f t="shared" si="172"/>
        <v>18.105101369863014</v>
      </c>
      <c r="G1116" s="15">
        <v>6608.3620000000001</v>
      </c>
      <c r="H1116" s="15">
        <v>0.98360000000000003</v>
      </c>
      <c r="I1116" s="15">
        <v>4.424544014218827</v>
      </c>
      <c r="J1116" s="15">
        <f t="shared" si="171"/>
        <v>0.37155363764620347</v>
      </c>
      <c r="K1116" s="15">
        <v>71.885000000000005</v>
      </c>
      <c r="L1116" s="15">
        <v>71.156000000000006</v>
      </c>
      <c r="M1116" s="15">
        <v>71.555999999999997</v>
      </c>
      <c r="N1116" s="15">
        <v>68.198999999999998</v>
      </c>
      <c r="O1116" s="15">
        <v>68.414000000000001</v>
      </c>
      <c r="P1116" s="15">
        <v>69.894999999999996</v>
      </c>
      <c r="Q1116" s="15">
        <v>68.575000000000003</v>
      </c>
      <c r="R1116" s="15">
        <v>69.272000000000006</v>
      </c>
      <c r="S1116" s="15">
        <f t="shared" si="173"/>
        <v>4.2720000000000056</v>
      </c>
      <c r="T1116" s="15">
        <v>79.5</v>
      </c>
      <c r="U1116" s="15">
        <v>79.5</v>
      </c>
      <c r="V1116" s="15">
        <v>79.5</v>
      </c>
      <c r="W1116" s="15">
        <v>79.5</v>
      </c>
      <c r="X1116" s="15">
        <v>79.5</v>
      </c>
      <c r="Y1116" s="15">
        <v>79.5</v>
      </c>
      <c r="Z1116" s="15">
        <v>79.5</v>
      </c>
      <c r="AA1116" s="15">
        <v>79.5</v>
      </c>
      <c r="AB1116" s="15">
        <v>10.411</v>
      </c>
      <c r="AC1116" s="18">
        <f t="shared" si="174"/>
        <v>1.2049768518518518E-4</v>
      </c>
      <c r="AD1116" s="18">
        <f t="shared" si="175"/>
        <v>62.466000000000001</v>
      </c>
      <c r="AE1116" s="18">
        <f t="shared" si="177"/>
        <v>3816</v>
      </c>
      <c r="AF1116" s="18">
        <f t="shared" si="178"/>
        <v>321022.3429263198</v>
      </c>
      <c r="AG1116" s="18">
        <f t="shared" si="178"/>
        <v>4192912.7615162954</v>
      </c>
    </row>
    <row r="1117" spans="6:33" x14ac:dyDescent="0.35">
      <c r="F1117" s="15">
        <f t="shared" si="172"/>
        <v>18.121539726027397</v>
      </c>
      <c r="G1117" s="15">
        <v>6614.3620000000001</v>
      </c>
      <c r="H1117" s="15">
        <v>0.98360000000000003</v>
      </c>
      <c r="I1117" s="15">
        <v>4.4285612372591681</v>
      </c>
      <c r="J1117" s="15">
        <f t="shared" si="171"/>
        <v>0.37162586681287019</v>
      </c>
      <c r="K1117" s="15">
        <v>71.882000000000005</v>
      </c>
      <c r="L1117" s="15">
        <v>71.153999999999996</v>
      </c>
      <c r="M1117" s="15">
        <v>71.552999999999997</v>
      </c>
      <c r="N1117" s="15">
        <v>68.197999999999993</v>
      </c>
      <c r="O1117" s="15">
        <v>68.412000000000006</v>
      </c>
      <c r="P1117" s="15">
        <v>69.891999999999996</v>
      </c>
      <c r="Q1117" s="15">
        <v>68.573999999999998</v>
      </c>
      <c r="R1117" s="15">
        <v>69.271000000000001</v>
      </c>
      <c r="S1117" s="15">
        <f t="shared" si="173"/>
        <v>4.2710000000000008</v>
      </c>
      <c r="T1117" s="15">
        <v>79.5</v>
      </c>
      <c r="U1117" s="15">
        <v>79.5</v>
      </c>
      <c r="V1117" s="15">
        <v>79.5</v>
      </c>
      <c r="W1117" s="15">
        <v>79.5</v>
      </c>
      <c r="X1117" s="15">
        <v>79.5</v>
      </c>
      <c r="Y1117" s="15">
        <v>79.5</v>
      </c>
      <c r="Z1117" s="15">
        <v>79.5</v>
      </c>
      <c r="AA1117" s="15">
        <v>79.5</v>
      </c>
      <c r="AB1117" s="15">
        <v>10.401</v>
      </c>
      <c r="AC1117" s="18">
        <f t="shared" si="174"/>
        <v>1.2038194444444444E-4</v>
      </c>
      <c r="AD1117" s="18">
        <f t="shared" si="175"/>
        <v>62.405999999999999</v>
      </c>
      <c r="AE1117" s="18">
        <f t="shared" si="177"/>
        <v>3816</v>
      </c>
      <c r="AF1117" s="18">
        <f t="shared" si="178"/>
        <v>321084.74892631982</v>
      </c>
      <c r="AG1117" s="18">
        <f t="shared" si="178"/>
        <v>4196728.7615162954</v>
      </c>
    </row>
    <row r="1118" spans="6:33" x14ac:dyDescent="0.35">
      <c r="F1118" s="15">
        <f t="shared" si="172"/>
        <v>18.137978082191783</v>
      </c>
      <c r="G1118" s="15">
        <v>6620.3620000000001</v>
      </c>
      <c r="H1118" s="15">
        <v>0.98370000000000002</v>
      </c>
      <c r="I1118" s="15">
        <v>4.4325784602995091</v>
      </c>
      <c r="J1118" s="15">
        <f t="shared" si="171"/>
        <v>0.37169803347953684</v>
      </c>
      <c r="K1118" s="15">
        <v>71.879000000000005</v>
      </c>
      <c r="L1118" s="15">
        <v>71.150999999999996</v>
      </c>
      <c r="M1118" s="15">
        <v>71.55</v>
      </c>
      <c r="N1118" s="15">
        <v>68.195999999999998</v>
      </c>
      <c r="O1118" s="15">
        <v>68.41</v>
      </c>
      <c r="P1118" s="15">
        <v>69.89</v>
      </c>
      <c r="Q1118" s="15">
        <v>68.572000000000003</v>
      </c>
      <c r="R1118" s="15">
        <v>69.269000000000005</v>
      </c>
      <c r="S1118" s="15">
        <f t="shared" si="173"/>
        <v>4.2690000000000055</v>
      </c>
      <c r="T1118" s="15">
        <v>79.5</v>
      </c>
      <c r="U1118" s="15">
        <v>79.5</v>
      </c>
      <c r="V1118" s="15">
        <v>79.5</v>
      </c>
      <c r="W1118" s="15">
        <v>79.5</v>
      </c>
      <c r="X1118" s="15">
        <v>79.5</v>
      </c>
      <c r="Y1118" s="15">
        <v>79.5</v>
      </c>
      <c r="Z1118" s="15">
        <v>79.5</v>
      </c>
      <c r="AA1118" s="15">
        <v>79.5</v>
      </c>
      <c r="AB1118" s="15">
        <v>10.391999999999999</v>
      </c>
      <c r="AC1118" s="18">
        <f t="shared" si="174"/>
        <v>1.2027777777777777E-4</v>
      </c>
      <c r="AD1118" s="18">
        <f t="shared" si="175"/>
        <v>62.352000000000004</v>
      </c>
      <c r="AE1118" s="18">
        <f t="shared" si="177"/>
        <v>3816</v>
      </c>
      <c r="AF1118" s="18">
        <f t="shared" si="178"/>
        <v>321147.10092631984</v>
      </c>
      <c r="AG1118" s="18">
        <f t="shared" si="178"/>
        <v>4200544.7615162954</v>
      </c>
    </row>
    <row r="1119" spans="6:33" x14ac:dyDescent="0.35">
      <c r="F1119" s="15">
        <f t="shared" si="172"/>
        <v>18.154416438356165</v>
      </c>
      <c r="G1119" s="15">
        <v>6626.3620000000001</v>
      </c>
      <c r="H1119" s="15">
        <v>0.98370000000000002</v>
      </c>
      <c r="I1119" s="15">
        <v>4.4365956833398501</v>
      </c>
      <c r="J1119" s="15">
        <f t="shared" si="171"/>
        <v>0.37177013764620354</v>
      </c>
      <c r="K1119" s="15">
        <v>71.875</v>
      </c>
      <c r="L1119" s="15">
        <v>71.149000000000001</v>
      </c>
      <c r="M1119" s="15">
        <v>71.546999999999997</v>
      </c>
      <c r="N1119" s="15">
        <v>68.194000000000003</v>
      </c>
      <c r="O1119" s="15">
        <v>68.409000000000006</v>
      </c>
      <c r="P1119" s="15">
        <v>69.888000000000005</v>
      </c>
      <c r="Q1119" s="15">
        <v>68.570999999999998</v>
      </c>
      <c r="R1119" s="15">
        <v>69.266999999999996</v>
      </c>
      <c r="S1119" s="15">
        <f t="shared" si="173"/>
        <v>4.2669999999999959</v>
      </c>
      <c r="T1119" s="15">
        <v>79.5</v>
      </c>
      <c r="U1119" s="15">
        <v>79.5</v>
      </c>
      <c r="V1119" s="15">
        <v>79.5</v>
      </c>
      <c r="W1119" s="15">
        <v>79.5</v>
      </c>
      <c r="X1119" s="15">
        <v>79.5</v>
      </c>
      <c r="Y1119" s="15">
        <v>79.5</v>
      </c>
      <c r="Z1119" s="15">
        <v>79.5</v>
      </c>
      <c r="AA1119" s="15">
        <v>79.5</v>
      </c>
      <c r="AB1119" s="15">
        <v>10.382999999999999</v>
      </c>
      <c r="AC1119" s="18">
        <f t="shared" si="174"/>
        <v>1.201736111111111E-4</v>
      </c>
      <c r="AD1119" s="18">
        <f t="shared" si="175"/>
        <v>62.297999999999995</v>
      </c>
      <c r="AE1119" s="18">
        <f t="shared" si="177"/>
        <v>3816</v>
      </c>
      <c r="AF1119" s="18">
        <f t="shared" si="178"/>
        <v>321209.39892631985</v>
      </c>
      <c r="AG1119" s="18">
        <f t="shared" si="178"/>
        <v>4204360.7615162954</v>
      </c>
    </row>
    <row r="1120" spans="6:33" x14ac:dyDescent="0.35">
      <c r="F1120" s="15">
        <f t="shared" si="172"/>
        <v>18.170854794520547</v>
      </c>
      <c r="G1120" s="15">
        <v>6632.3620000000001</v>
      </c>
      <c r="H1120" s="15">
        <v>0.98370000000000002</v>
      </c>
      <c r="I1120" s="15">
        <v>4.4406129063801902</v>
      </c>
      <c r="J1120" s="15">
        <f t="shared" si="171"/>
        <v>0.37184217931287022</v>
      </c>
      <c r="K1120" s="15">
        <v>71.872</v>
      </c>
      <c r="L1120" s="15">
        <v>71.146000000000001</v>
      </c>
      <c r="M1120" s="15">
        <v>71.543999999999997</v>
      </c>
      <c r="N1120" s="15">
        <v>68.192999999999998</v>
      </c>
      <c r="O1120" s="15">
        <v>68.406999999999996</v>
      </c>
      <c r="P1120" s="15">
        <v>69.885999999999996</v>
      </c>
      <c r="Q1120" s="15">
        <v>68.569000000000003</v>
      </c>
      <c r="R1120" s="15">
        <v>69.265000000000001</v>
      </c>
      <c r="S1120" s="15">
        <f t="shared" si="173"/>
        <v>4.2650000000000006</v>
      </c>
      <c r="T1120" s="15">
        <v>79.5</v>
      </c>
      <c r="U1120" s="15">
        <v>79.5</v>
      </c>
      <c r="V1120" s="15">
        <v>79.5</v>
      </c>
      <c r="W1120" s="15">
        <v>79.5</v>
      </c>
      <c r="X1120" s="15">
        <v>79.5</v>
      </c>
      <c r="Y1120" s="15">
        <v>79.5</v>
      </c>
      <c r="Z1120" s="15">
        <v>79.5</v>
      </c>
      <c r="AA1120" s="15">
        <v>79.5</v>
      </c>
      <c r="AB1120" s="15">
        <v>10.374000000000001</v>
      </c>
      <c r="AC1120" s="18">
        <f t="shared" si="174"/>
        <v>1.2006944444444446E-4</v>
      </c>
      <c r="AD1120" s="18">
        <f t="shared" si="175"/>
        <v>62.244000000000007</v>
      </c>
      <c r="AE1120" s="18">
        <f t="shared" si="177"/>
        <v>3816</v>
      </c>
      <c r="AF1120" s="18">
        <f t="shared" si="178"/>
        <v>321271.64292631985</v>
      </c>
      <c r="AG1120" s="18">
        <f t="shared" si="178"/>
        <v>4208176.7615162954</v>
      </c>
    </row>
    <row r="1121" spans="6:33" x14ac:dyDescent="0.35">
      <c r="F1121" s="15">
        <f t="shared" si="172"/>
        <v>18.187293150684933</v>
      </c>
      <c r="G1121" s="15">
        <v>6638.3620000000001</v>
      </c>
      <c r="H1121" s="15">
        <v>0.98370000000000002</v>
      </c>
      <c r="I1121" s="15">
        <v>4.4446301294205321</v>
      </c>
      <c r="J1121" s="15">
        <f t="shared" si="171"/>
        <v>0.37191415847953685</v>
      </c>
      <c r="K1121" s="15">
        <v>71.869</v>
      </c>
      <c r="L1121" s="15">
        <v>71.143000000000001</v>
      </c>
      <c r="M1121" s="15">
        <v>71.540999999999997</v>
      </c>
      <c r="N1121" s="15">
        <v>68.191000000000003</v>
      </c>
      <c r="O1121" s="15">
        <v>68.406000000000006</v>
      </c>
      <c r="P1121" s="15">
        <v>69.884</v>
      </c>
      <c r="Q1121" s="15">
        <v>68.567999999999998</v>
      </c>
      <c r="R1121" s="15">
        <v>69.263000000000005</v>
      </c>
      <c r="S1121" s="15">
        <f t="shared" si="173"/>
        <v>4.2630000000000052</v>
      </c>
      <c r="T1121" s="15">
        <v>79.5</v>
      </c>
      <c r="U1121" s="15">
        <v>79.5</v>
      </c>
      <c r="V1121" s="15">
        <v>79.5</v>
      </c>
      <c r="W1121" s="15">
        <v>79.5</v>
      </c>
      <c r="X1121" s="15">
        <v>79.5</v>
      </c>
      <c r="Y1121" s="15">
        <v>79.5</v>
      </c>
      <c r="Z1121" s="15">
        <v>79.5</v>
      </c>
      <c r="AA1121" s="15">
        <v>79.5</v>
      </c>
      <c r="AB1121" s="15">
        <v>10.365</v>
      </c>
      <c r="AC1121" s="18">
        <f t="shared" si="174"/>
        <v>1.1996527777777778E-4</v>
      </c>
      <c r="AD1121" s="18">
        <f t="shared" si="175"/>
        <v>62.190000000000005</v>
      </c>
      <c r="AE1121" s="18">
        <f t="shared" si="177"/>
        <v>3816</v>
      </c>
      <c r="AF1121" s="18">
        <f t="shared" si="178"/>
        <v>321333.83292631985</v>
      </c>
      <c r="AG1121" s="18">
        <f t="shared" si="178"/>
        <v>4211992.7615162954</v>
      </c>
    </row>
    <row r="1122" spans="6:33" x14ac:dyDescent="0.35">
      <c r="F1122" s="15">
        <f t="shared" si="172"/>
        <v>18.203731506849316</v>
      </c>
      <c r="G1122" s="15">
        <v>6644.3620000000001</v>
      </c>
      <c r="H1122" s="15">
        <v>0.98370000000000002</v>
      </c>
      <c r="I1122" s="15">
        <v>4.4486473524608723</v>
      </c>
      <c r="J1122" s="15">
        <f t="shared" si="171"/>
        <v>0.37198607514620352</v>
      </c>
      <c r="K1122" s="15">
        <v>71.866</v>
      </c>
      <c r="L1122" s="15">
        <v>71.141000000000005</v>
      </c>
      <c r="M1122" s="15">
        <v>71.537999999999997</v>
      </c>
      <c r="N1122" s="15">
        <v>68.188999999999993</v>
      </c>
      <c r="O1122" s="15">
        <v>68.403999999999996</v>
      </c>
      <c r="P1122" s="15">
        <v>69.881</v>
      </c>
      <c r="Q1122" s="15">
        <v>68.566999999999993</v>
      </c>
      <c r="R1122" s="15">
        <v>69.260999999999996</v>
      </c>
      <c r="S1122" s="15">
        <f t="shared" si="173"/>
        <v>4.2609999999999957</v>
      </c>
      <c r="T1122" s="15">
        <v>79.5</v>
      </c>
      <c r="U1122" s="15">
        <v>79.5</v>
      </c>
      <c r="V1122" s="15">
        <v>79.5</v>
      </c>
      <c r="W1122" s="15">
        <v>79.5</v>
      </c>
      <c r="X1122" s="15">
        <v>79.5</v>
      </c>
      <c r="Y1122" s="15">
        <v>79.5</v>
      </c>
      <c r="Z1122" s="15">
        <v>79.5</v>
      </c>
      <c r="AA1122" s="15">
        <v>79.5</v>
      </c>
      <c r="AB1122" s="15">
        <v>10.356</v>
      </c>
      <c r="AC1122" s="18">
        <f t="shared" si="174"/>
        <v>1.1986111111111111E-4</v>
      </c>
      <c r="AD1122" s="18">
        <f t="shared" si="175"/>
        <v>62.136000000000003</v>
      </c>
      <c r="AE1122" s="18">
        <f t="shared" si="177"/>
        <v>3816</v>
      </c>
      <c r="AF1122" s="18">
        <f t="shared" si="178"/>
        <v>321395.96892631985</v>
      </c>
      <c r="AG1122" s="18">
        <f t="shared" si="178"/>
        <v>4215808.7615162954</v>
      </c>
    </row>
    <row r="1123" spans="6:33" x14ac:dyDescent="0.35">
      <c r="F1123" s="15">
        <f t="shared" si="172"/>
        <v>18.220169863013698</v>
      </c>
      <c r="G1123" s="15">
        <v>6650.3620000000001</v>
      </c>
      <c r="H1123" s="15">
        <v>0.98370000000000002</v>
      </c>
      <c r="I1123" s="15">
        <v>4.4526645755012133</v>
      </c>
      <c r="J1123" s="15">
        <f t="shared" si="171"/>
        <v>0.37205792931287018</v>
      </c>
      <c r="K1123" s="15">
        <v>71.863</v>
      </c>
      <c r="L1123" s="15">
        <v>71.138000000000005</v>
      </c>
      <c r="M1123" s="15">
        <v>71.534999999999997</v>
      </c>
      <c r="N1123" s="15">
        <v>68.188000000000002</v>
      </c>
      <c r="O1123" s="15">
        <v>68.402000000000001</v>
      </c>
      <c r="P1123" s="15">
        <v>69.879000000000005</v>
      </c>
      <c r="Q1123" s="15">
        <v>68.564999999999998</v>
      </c>
      <c r="R1123" s="15">
        <v>69.260000000000005</v>
      </c>
      <c r="S1123" s="15">
        <f t="shared" si="173"/>
        <v>4.2600000000000051</v>
      </c>
      <c r="T1123" s="15">
        <v>79.5</v>
      </c>
      <c r="U1123" s="15">
        <v>79.5</v>
      </c>
      <c r="V1123" s="15">
        <v>79.5</v>
      </c>
      <c r="W1123" s="15">
        <v>79.5</v>
      </c>
      <c r="X1123" s="15">
        <v>79.5</v>
      </c>
      <c r="Y1123" s="15">
        <v>79.5</v>
      </c>
      <c r="Z1123" s="15">
        <v>79.5</v>
      </c>
      <c r="AA1123" s="15">
        <v>79.5</v>
      </c>
      <c r="AB1123" s="15">
        <v>10.347</v>
      </c>
      <c r="AC1123" s="18">
        <f t="shared" si="174"/>
        <v>1.1975694444444444E-4</v>
      </c>
      <c r="AD1123" s="18">
        <f t="shared" si="175"/>
        <v>62.081999999999994</v>
      </c>
      <c r="AE1123" s="18">
        <f t="shared" si="177"/>
        <v>3816</v>
      </c>
      <c r="AF1123" s="18">
        <f t="shared" si="178"/>
        <v>321458.05092631985</v>
      </c>
      <c r="AG1123" s="18">
        <f t="shared" si="178"/>
        <v>4219624.7615162954</v>
      </c>
    </row>
    <row r="1124" spans="6:33" x14ac:dyDescent="0.35">
      <c r="F1124" s="15">
        <f t="shared" si="172"/>
        <v>18.236608219178084</v>
      </c>
      <c r="G1124" s="15">
        <v>6656.3620000000001</v>
      </c>
      <c r="H1124" s="15">
        <v>0.98370000000000002</v>
      </c>
      <c r="I1124" s="15">
        <v>4.4566817985415543</v>
      </c>
      <c r="J1124" s="15">
        <f t="shared" si="171"/>
        <v>0.37212972097953684</v>
      </c>
      <c r="K1124" s="15">
        <v>71.86</v>
      </c>
      <c r="L1124" s="15">
        <v>71.135999999999996</v>
      </c>
      <c r="M1124" s="15">
        <v>71.533000000000001</v>
      </c>
      <c r="N1124" s="15">
        <v>68.186000000000007</v>
      </c>
      <c r="O1124" s="15">
        <v>68.400999999999996</v>
      </c>
      <c r="P1124" s="15">
        <v>69.876999999999995</v>
      </c>
      <c r="Q1124" s="15">
        <v>68.563999999999993</v>
      </c>
      <c r="R1124" s="15">
        <v>69.257999999999996</v>
      </c>
      <c r="S1124" s="15">
        <f t="shared" si="173"/>
        <v>4.2579999999999956</v>
      </c>
      <c r="T1124" s="15">
        <v>79.5</v>
      </c>
      <c r="U1124" s="15">
        <v>79.5</v>
      </c>
      <c r="V1124" s="15">
        <v>79.5</v>
      </c>
      <c r="W1124" s="15">
        <v>79.5</v>
      </c>
      <c r="X1124" s="15">
        <v>79.5</v>
      </c>
      <c r="Y1124" s="15">
        <v>79.5</v>
      </c>
      <c r="Z1124" s="15">
        <v>79.5</v>
      </c>
      <c r="AA1124" s="15">
        <v>79.5</v>
      </c>
      <c r="AB1124" s="15">
        <v>10.337999999999999</v>
      </c>
      <c r="AC1124" s="18">
        <f t="shared" si="174"/>
        <v>1.1965277777777777E-4</v>
      </c>
      <c r="AD1124" s="18">
        <f t="shared" si="175"/>
        <v>62.027999999999999</v>
      </c>
      <c r="AE1124" s="18">
        <f t="shared" si="177"/>
        <v>3816</v>
      </c>
      <c r="AF1124" s="18">
        <f t="shared" si="178"/>
        <v>321520.07892631984</v>
      </c>
      <c r="AG1124" s="18">
        <f t="shared" si="178"/>
        <v>4223440.7615162954</v>
      </c>
    </row>
    <row r="1125" spans="6:33" x14ac:dyDescent="0.35">
      <c r="F1125" s="15">
        <f t="shared" si="172"/>
        <v>18.253046575342466</v>
      </c>
      <c r="G1125" s="15">
        <v>6662.3620000000001</v>
      </c>
      <c r="H1125" s="15">
        <v>0.98380000000000001</v>
      </c>
      <c r="I1125" s="15">
        <v>4.4606990215818954</v>
      </c>
      <c r="J1125" s="15">
        <f t="shared" si="171"/>
        <v>0.37220145014620348</v>
      </c>
      <c r="K1125" s="15">
        <v>71.855999999999995</v>
      </c>
      <c r="L1125" s="15">
        <v>71.132999999999996</v>
      </c>
      <c r="M1125" s="15">
        <v>71.53</v>
      </c>
      <c r="N1125" s="15">
        <v>68.183999999999997</v>
      </c>
      <c r="O1125" s="15">
        <v>68.399000000000001</v>
      </c>
      <c r="P1125" s="15">
        <v>69.875</v>
      </c>
      <c r="Q1125" s="15">
        <v>68.561999999999998</v>
      </c>
      <c r="R1125" s="15">
        <v>69.256</v>
      </c>
      <c r="S1125" s="15">
        <f t="shared" si="173"/>
        <v>4.2560000000000002</v>
      </c>
      <c r="T1125" s="15">
        <v>79.5</v>
      </c>
      <c r="U1125" s="15">
        <v>79.5</v>
      </c>
      <c r="V1125" s="15">
        <v>79.5</v>
      </c>
      <c r="W1125" s="15">
        <v>79.5</v>
      </c>
      <c r="X1125" s="15">
        <v>79.5</v>
      </c>
      <c r="Y1125" s="15">
        <v>79.5</v>
      </c>
      <c r="Z1125" s="15">
        <v>79.5</v>
      </c>
      <c r="AA1125" s="15">
        <v>79.5</v>
      </c>
      <c r="AB1125" s="15">
        <v>10.329000000000001</v>
      </c>
      <c r="AC1125" s="18">
        <f t="shared" si="174"/>
        <v>1.1954861111111113E-4</v>
      </c>
      <c r="AD1125" s="18">
        <f t="shared" si="175"/>
        <v>61.974000000000004</v>
      </c>
      <c r="AE1125" s="18">
        <f t="shared" si="177"/>
        <v>3816</v>
      </c>
      <c r="AF1125" s="18">
        <f t="shared" si="178"/>
        <v>321582.05292631983</v>
      </c>
      <c r="AG1125" s="18">
        <f t="shared" si="178"/>
        <v>4227256.7615162954</v>
      </c>
    </row>
    <row r="1126" spans="6:33" x14ac:dyDescent="0.35">
      <c r="F1126" s="15">
        <f t="shared" si="172"/>
        <v>18.269484931506849</v>
      </c>
      <c r="G1126" s="15">
        <v>6668.3620000000001</v>
      </c>
      <c r="H1126" s="15">
        <v>0.98380000000000001</v>
      </c>
      <c r="I1126" s="15">
        <v>4.4647162446222355</v>
      </c>
      <c r="J1126" s="15">
        <f t="shared" si="171"/>
        <v>0.37227311681287018</v>
      </c>
      <c r="K1126" s="15">
        <v>71.852999999999994</v>
      </c>
      <c r="L1126" s="15">
        <v>71.131</v>
      </c>
      <c r="M1126" s="15">
        <v>71.527000000000001</v>
      </c>
      <c r="N1126" s="15">
        <v>68.183000000000007</v>
      </c>
      <c r="O1126" s="15">
        <v>68.397999999999996</v>
      </c>
      <c r="P1126" s="15">
        <v>69.872</v>
      </c>
      <c r="Q1126" s="15">
        <v>68.561000000000007</v>
      </c>
      <c r="R1126" s="15">
        <v>69.254000000000005</v>
      </c>
      <c r="S1126" s="15">
        <f t="shared" si="173"/>
        <v>4.2540000000000049</v>
      </c>
      <c r="T1126" s="15">
        <v>79.5</v>
      </c>
      <c r="U1126" s="15">
        <v>79.5</v>
      </c>
      <c r="V1126" s="15">
        <v>79.5</v>
      </c>
      <c r="W1126" s="15">
        <v>79.5</v>
      </c>
      <c r="X1126" s="15">
        <v>79.5</v>
      </c>
      <c r="Y1126" s="15">
        <v>79.5</v>
      </c>
      <c r="Z1126" s="15">
        <v>79.5</v>
      </c>
      <c r="AA1126" s="15">
        <v>79.5</v>
      </c>
      <c r="AB1126" s="15">
        <v>10.32</v>
      </c>
      <c r="AC1126" s="18">
        <f t="shared" si="174"/>
        <v>1.1944444444444445E-4</v>
      </c>
      <c r="AD1126" s="18">
        <f t="shared" si="175"/>
        <v>61.92</v>
      </c>
      <c r="AE1126" s="18">
        <f t="shared" si="177"/>
        <v>3816</v>
      </c>
      <c r="AF1126" s="18">
        <f t="shared" si="178"/>
        <v>321643.97292631981</v>
      </c>
      <c r="AG1126" s="18">
        <f t="shared" si="178"/>
        <v>4231072.7615162954</v>
      </c>
    </row>
    <row r="1127" spans="6:33" x14ac:dyDescent="0.35">
      <c r="F1127" s="15">
        <f t="shared" si="172"/>
        <v>18.285923287671235</v>
      </c>
      <c r="G1127" s="15">
        <v>6674.3620000000001</v>
      </c>
      <c r="H1127" s="15">
        <v>0.98380000000000001</v>
      </c>
      <c r="I1127" s="15">
        <v>4.4687334676625774</v>
      </c>
      <c r="J1127" s="15">
        <f t="shared" si="171"/>
        <v>0.3723447209795368</v>
      </c>
      <c r="K1127" s="15">
        <v>71.849999999999994</v>
      </c>
      <c r="L1127" s="15">
        <v>71.128</v>
      </c>
      <c r="M1127" s="15">
        <v>71.524000000000001</v>
      </c>
      <c r="N1127" s="15">
        <v>68.180999999999997</v>
      </c>
      <c r="O1127" s="15">
        <v>68.396000000000001</v>
      </c>
      <c r="P1127" s="15">
        <v>69.87</v>
      </c>
      <c r="Q1127" s="15">
        <v>68.558999999999997</v>
      </c>
      <c r="R1127" s="15">
        <v>69.251999999999995</v>
      </c>
      <c r="S1127" s="15">
        <f t="shared" si="173"/>
        <v>4.2519999999999953</v>
      </c>
      <c r="T1127" s="15">
        <v>79.5</v>
      </c>
      <c r="U1127" s="15">
        <v>79.5</v>
      </c>
      <c r="V1127" s="15">
        <v>79.5</v>
      </c>
      <c r="W1127" s="15">
        <v>79.5</v>
      </c>
      <c r="X1127" s="15">
        <v>79.5</v>
      </c>
      <c r="Y1127" s="15">
        <v>79.5</v>
      </c>
      <c r="Z1127" s="15">
        <v>79.5</v>
      </c>
      <c r="AA1127" s="15">
        <v>79.5</v>
      </c>
      <c r="AB1127" s="15">
        <v>10.311</v>
      </c>
      <c r="AC1127" s="18">
        <f t="shared" si="174"/>
        <v>1.1934027777777778E-4</v>
      </c>
      <c r="AD1127" s="18">
        <f t="shared" si="175"/>
        <v>61.866</v>
      </c>
      <c r="AE1127" s="18">
        <f t="shared" si="177"/>
        <v>3816</v>
      </c>
      <c r="AF1127" s="18">
        <f t="shared" si="178"/>
        <v>321705.83892631979</v>
      </c>
      <c r="AG1127" s="18">
        <f t="shared" si="178"/>
        <v>4234888.7615162954</v>
      </c>
    </row>
    <row r="1128" spans="6:33" x14ac:dyDescent="0.35">
      <c r="F1128" s="15">
        <f t="shared" si="172"/>
        <v>18.302361643835617</v>
      </c>
      <c r="G1128" s="15">
        <v>6680.3620000000001</v>
      </c>
      <c r="H1128" s="15">
        <v>0.98380000000000001</v>
      </c>
      <c r="I1128" s="15">
        <v>4.4727506907029175</v>
      </c>
      <c r="J1128" s="15">
        <f t="shared" si="171"/>
        <v>0.37241626264620342</v>
      </c>
      <c r="K1128" s="15">
        <v>71.846999999999994</v>
      </c>
      <c r="L1128" s="15">
        <v>71.126000000000005</v>
      </c>
      <c r="M1128" s="15">
        <v>71.521000000000001</v>
      </c>
      <c r="N1128" s="15">
        <v>68.179000000000002</v>
      </c>
      <c r="O1128" s="15">
        <v>68.394999999999996</v>
      </c>
      <c r="P1128" s="15">
        <v>69.867999999999995</v>
      </c>
      <c r="Q1128" s="15">
        <v>68.558000000000007</v>
      </c>
      <c r="R1128" s="15">
        <v>69.25</v>
      </c>
      <c r="S1128" s="15">
        <f t="shared" si="173"/>
        <v>4.25</v>
      </c>
      <c r="T1128" s="15">
        <v>79.5</v>
      </c>
      <c r="U1128" s="15">
        <v>79.5</v>
      </c>
      <c r="V1128" s="15">
        <v>79.5</v>
      </c>
      <c r="W1128" s="15">
        <v>79.5</v>
      </c>
      <c r="X1128" s="15">
        <v>79.5</v>
      </c>
      <c r="Y1128" s="15">
        <v>79.5</v>
      </c>
      <c r="Z1128" s="15">
        <v>79.5</v>
      </c>
      <c r="AA1128" s="15">
        <v>79.5</v>
      </c>
      <c r="AB1128" s="15">
        <v>10.302</v>
      </c>
      <c r="AC1128" s="18">
        <f t="shared" si="174"/>
        <v>1.1923611111111111E-4</v>
      </c>
      <c r="AD1128" s="18">
        <f t="shared" si="175"/>
        <v>61.812000000000005</v>
      </c>
      <c r="AE1128" s="18">
        <f t="shared" si="177"/>
        <v>3816</v>
      </c>
      <c r="AF1128" s="18">
        <f t="shared" ref="AF1128:AG1143" si="179">+AF1127+AD1128</f>
        <v>321767.65092631977</v>
      </c>
      <c r="AG1128" s="18">
        <f t="shared" si="179"/>
        <v>4238704.7615162954</v>
      </c>
    </row>
    <row r="1129" spans="6:33" x14ac:dyDescent="0.35">
      <c r="F1129" s="15">
        <f t="shared" si="172"/>
        <v>18.3188</v>
      </c>
      <c r="G1129" s="15">
        <v>6686.3620000000001</v>
      </c>
      <c r="H1129" s="15">
        <v>0.98380000000000001</v>
      </c>
      <c r="I1129" s="15">
        <v>4.4767679137432586</v>
      </c>
      <c r="J1129" s="15">
        <f t="shared" si="171"/>
        <v>0.37248774181287009</v>
      </c>
      <c r="K1129" s="15">
        <v>71.843999999999994</v>
      </c>
      <c r="L1129" s="15">
        <v>71.123000000000005</v>
      </c>
      <c r="M1129" s="15">
        <v>71.518000000000001</v>
      </c>
      <c r="N1129" s="15">
        <v>68.177999999999997</v>
      </c>
      <c r="O1129" s="15">
        <v>68.393000000000001</v>
      </c>
      <c r="P1129" s="15">
        <v>69.866</v>
      </c>
      <c r="Q1129" s="15">
        <v>68.555999999999997</v>
      </c>
      <c r="R1129" s="15">
        <v>69.248999999999995</v>
      </c>
      <c r="S1129" s="15">
        <f t="shared" si="173"/>
        <v>4.2489999999999952</v>
      </c>
      <c r="T1129" s="15">
        <v>79.5</v>
      </c>
      <c r="U1129" s="15">
        <v>79.5</v>
      </c>
      <c r="V1129" s="15">
        <v>79.5</v>
      </c>
      <c r="W1129" s="15">
        <v>79.5</v>
      </c>
      <c r="X1129" s="15">
        <v>79.5</v>
      </c>
      <c r="Y1129" s="15">
        <v>79.5</v>
      </c>
      <c r="Z1129" s="15">
        <v>79.5</v>
      </c>
      <c r="AA1129" s="15">
        <v>79.5</v>
      </c>
      <c r="AB1129" s="15">
        <v>10.292999999999999</v>
      </c>
      <c r="AC1129" s="18">
        <f t="shared" si="174"/>
        <v>1.1913194444444444E-4</v>
      </c>
      <c r="AD1129" s="18">
        <f t="shared" si="175"/>
        <v>61.757999999999996</v>
      </c>
      <c r="AE1129" s="18">
        <f t="shared" si="177"/>
        <v>3816</v>
      </c>
      <c r="AF1129" s="18">
        <f t="shared" si="179"/>
        <v>321829.40892631974</v>
      </c>
      <c r="AG1129" s="18">
        <f t="shared" si="179"/>
        <v>4242520.7615162954</v>
      </c>
    </row>
    <row r="1130" spans="6:33" x14ac:dyDescent="0.35">
      <c r="F1130" s="15">
        <f t="shared" si="172"/>
        <v>18.335238356164385</v>
      </c>
      <c r="G1130" s="15">
        <v>6692.3620000000001</v>
      </c>
      <c r="H1130" s="15">
        <v>0.98380000000000001</v>
      </c>
      <c r="I1130" s="15">
        <v>4.4807851367835996</v>
      </c>
      <c r="J1130" s="15">
        <f t="shared" si="171"/>
        <v>0.37255916542398121</v>
      </c>
      <c r="K1130" s="15">
        <v>71.840999999999994</v>
      </c>
      <c r="L1130" s="15">
        <v>71.120999999999995</v>
      </c>
      <c r="M1130" s="15">
        <v>71.515000000000001</v>
      </c>
      <c r="N1130" s="15">
        <v>68.176000000000002</v>
      </c>
      <c r="O1130" s="15">
        <v>68.391999999999996</v>
      </c>
      <c r="P1130" s="15">
        <v>69.864000000000004</v>
      </c>
      <c r="Q1130" s="15">
        <v>68.555000000000007</v>
      </c>
      <c r="R1130" s="15">
        <v>69.247</v>
      </c>
      <c r="S1130" s="15">
        <f t="shared" si="173"/>
        <v>4.2469999999999999</v>
      </c>
      <c r="T1130" s="15">
        <v>79.5</v>
      </c>
      <c r="U1130" s="15">
        <v>79.5</v>
      </c>
      <c r="V1130" s="15">
        <v>79.5</v>
      </c>
      <c r="W1130" s="15">
        <v>79.5</v>
      </c>
      <c r="X1130" s="15">
        <v>79.5</v>
      </c>
      <c r="Y1130" s="15">
        <v>79.5</v>
      </c>
      <c r="Z1130" s="15">
        <v>79.5</v>
      </c>
      <c r="AA1130" s="15">
        <v>79.5</v>
      </c>
      <c r="AB1130" s="15">
        <v>10.285</v>
      </c>
      <c r="AC1130" s="18">
        <f t="shared" si="174"/>
        <v>1.1903935185185185E-4</v>
      </c>
      <c r="AD1130" s="18">
        <f t="shared" si="175"/>
        <v>61.71</v>
      </c>
      <c r="AE1130" s="18">
        <f t="shared" si="177"/>
        <v>3816</v>
      </c>
      <c r="AF1130" s="18">
        <f t="shared" si="179"/>
        <v>321891.11892631976</v>
      </c>
      <c r="AG1130" s="18">
        <f t="shared" si="179"/>
        <v>4246336.7615162954</v>
      </c>
    </row>
    <row r="1131" spans="6:33" x14ac:dyDescent="0.35">
      <c r="F1131" s="15">
        <f t="shared" si="172"/>
        <v>18.351676712328768</v>
      </c>
      <c r="G1131" s="15">
        <v>6698.3620000000001</v>
      </c>
      <c r="H1131" s="15">
        <v>0.98380000000000001</v>
      </c>
      <c r="I1131" s="15">
        <v>4.4848023598239397</v>
      </c>
      <c r="J1131" s="15">
        <f t="shared" si="171"/>
        <v>0.37263052653509232</v>
      </c>
      <c r="K1131" s="15">
        <v>71.837999999999994</v>
      </c>
      <c r="L1131" s="15">
        <v>71.117999999999995</v>
      </c>
      <c r="M1131" s="15">
        <v>71.512</v>
      </c>
      <c r="N1131" s="15">
        <v>68.174999999999997</v>
      </c>
      <c r="O1131" s="15">
        <v>68.39</v>
      </c>
      <c r="P1131" s="15">
        <v>69.861000000000004</v>
      </c>
      <c r="Q1131" s="15">
        <v>68.554000000000002</v>
      </c>
      <c r="R1131" s="15">
        <v>69.245000000000005</v>
      </c>
      <c r="S1131" s="15">
        <f t="shared" si="173"/>
        <v>4.2450000000000045</v>
      </c>
      <c r="T1131" s="15">
        <v>79.5</v>
      </c>
      <c r="U1131" s="15">
        <v>79.5</v>
      </c>
      <c r="V1131" s="15">
        <v>79.5</v>
      </c>
      <c r="W1131" s="15">
        <v>79.5</v>
      </c>
      <c r="X1131" s="15">
        <v>79.5</v>
      </c>
      <c r="Y1131" s="15">
        <v>79.5</v>
      </c>
      <c r="Z1131" s="15">
        <v>79.5</v>
      </c>
      <c r="AA1131" s="15">
        <v>79.5</v>
      </c>
      <c r="AB1131" s="15">
        <v>10.276</v>
      </c>
      <c r="AC1131" s="18">
        <f t="shared" si="174"/>
        <v>1.1893518518518518E-4</v>
      </c>
      <c r="AD1131" s="18">
        <f t="shared" si="175"/>
        <v>61.655999999999992</v>
      </c>
      <c r="AE1131" s="18">
        <f t="shared" si="177"/>
        <v>3816</v>
      </c>
      <c r="AF1131" s="18">
        <f t="shared" si="179"/>
        <v>321952.77492631978</v>
      </c>
      <c r="AG1131" s="18">
        <f t="shared" si="179"/>
        <v>4250152.7615162954</v>
      </c>
    </row>
    <row r="1132" spans="6:33" x14ac:dyDescent="0.35">
      <c r="F1132" s="15">
        <f t="shared" si="172"/>
        <v>18.36811506849315</v>
      </c>
      <c r="G1132" s="15">
        <v>6704.3620000000001</v>
      </c>
      <c r="H1132" s="15">
        <v>0.9839</v>
      </c>
      <c r="I1132" s="15">
        <v>4.4888195828642807</v>
      </c>
      <c r="J1132" s="15">
        <f t="shared" si="171"/>
        <v>0.37270182514620348</v>
      </c>
      <c r="K1132" s="15">
        <v>71.834999999999994</v>
      </c>
      <c r="L1132" s="15">
        <v>71.116</v>
      </c>
      <c r="M1132" s="15">
        <v>71.509</v>
      </c>
      <c r="N1132" s="15">
        <v>68.173000000000002</v>
      </c>
      <c r="O1132" s="15">
        <v>68.388999999999996</v>
      </c>
      <c r="P1132" s="15">
        <v>69.858999999999995</v>
      </c>
      <c r="Q1132" s="15">
        <v>68.552000000000007</v>
      </c>
      <c r="R1132" s="15">
        <v>69.242999999999995</v>
      </c>
      <c r="S1132" s="15">
        <f t="shared" si="173"/>
        <v>4.242999999999995</v>
      </c>
      <c r="T1132" s="15">
        <v>79.5</v>
      </c>
      <c r="U1132" s="15">
        <v>79.5</v>
      </c>
      <c r="V1132" s="15">
        <v>79.5</v>
      </c>
      <c r="W1132" s="15">
        <v>79.5</v>
      </c>
      <c r="X1132" s="15">
        <v>79.5</v>
      </c>
      <c r="Y1132" s="15">
        <v>79.5</v>
      </c>
      <c r="Z1132" s="15">
        <v>79.5</v>
      </c>
      <c r="AA1132" s="15">
        <v>79.5</v>
      </c>
      <c r="AB1132" s="15">
        <v>10.266999999999999</v>
      </c>
      <c r="AC1132" s="18">
        <f t="shared" si="174"/>
        <v>1.1883101851851851E-4</v>
      </c>
      <c r="AD1132" s="18">
        <f t="shared" si="175"/>
        <v>61.601999999999997</v>
      </c>
      <c r="AE1132" s="18">
        <f t="shared" si="177"/>
        <v>3816</v>
      </c>
      <c r="AF1132" s="18">
        <f t="shared" si="179"/>
        <v>322014.37692631979</v>
      </c>
      <c r="AG1132" s="18">
        <f t="shared" si="179"/>
        <v>4253968.7615162954</v>
      </c>
    </row>
    <row r="1133" spans="6:33" x14ac:dyDescent="0.35">
      <c r="F1133" s="15">
        <f t="shared" si="172"/>
        <v>18.384553424657536</v>
      </c>
      <c r="G1133" s="15">
        <v>6710.3620000000001</v>
      </c>
      <c r="H1133" s="15">
        <v>0.9839</v>
      </c>
      <c r="I1133" s="15">
        <v>4.4928368059046218</v>
      </c>
      <c r="J1133" s="15">
        <f t="shared" si="171"/>
        <v>0.37277306125731458</v>
      </c>
      <c r="K1133" s="15">
        <v>71.831999999999994</v>
      </c>
      <c r="L1133" s="15">
        <v>71.113</v>
      </c>
      <c r="M1133" s="15">
        <v>71.506</v>
      </c>
      <c r="N1133" s="15">
        <v>68.171000000000006</v>
      </c>
      <c r="O1133" s="15">
        <v>68.387</v>
      </c>
      <c r="P1133" s="15">
        <v>69.856999999999999</v>
      </c>
      <c r="Q1133" s="15">
        <v>68.551000000000002</v>
      </c>
      <c r="R1133" s="15">
        <v>69.241</v>
      </c>
      <c r="S1133" s="15">
        <f t="shared" si="173"/>
        <v>4.2409999999999997</v>
      </c>
      <c r="T1133" s="15">
        <v>79.5</v>
      </c>
      <c r="U1133" s="15">
        <v>79.5</v>
      </c>
      <c r="V1133" s="15">
        <v>79.5</v>
      </c>
      <c r="W1133" s="15">
        <v>79.5</v>
      </c>
      <c r="X1133" s="15">
        <v>79.5</v>
      </c>
      <c r="Y1133" s="15">
        <v>79.5</v>
      </c>
      <c r="Z1133" s="15">
        <v>79.5</v>
      </c>
      <c r="AA1133" s="15">
        <v>79.5</v>
      </c>
      <c r="AB1133" s="15">
        <v>10.257999999999999</v>
      </c>
      <c r="AC1133" s="18">
        <f t="shared" si="174"/>
        <v>1.1872685185185184E-4</v>
      </c>
      <c r="AD1133" s="18">
        <f t="shared" si="175"/>
        <v>61.547999999999988</v>
      </c>
      <c r="AE1133" s="18">
        <f t="shared" si="177"/>
        <v>3816</v>
      </c>
      <c r="AF1133" s="18">
        <f t="shared" si="179"/>
        <v>322075.9249263198</v>
      </c>
      <c r="AG1133" s="18">
        <f t="shared" si="179"/>
        <v>4257784.7615162954</v>
      </c>
    </row>
    <row r="1134" spans="6:33" x14ac:dyDescent="0.35">
      <c r="F1134" s="15">
        <f t="shared" si="172"/>
        <v>18.400991780821919</v>
      </c>
      <c r="G1134" s="15">
        <v>6716.3620000000001</v>
      </c>
      <c r="H1134" s="15">
        <v>0.9839</v>
      </c>
      <c r="I1134" s="15">
        <v>4.4968540289449628</v>
      </c>
      <c r="J1134" s="15">
        <f t="shared" si="171"/>
        <v>0.37284423486842572</v>
      </c>
      <c r="K1134" s="15">
        <v>71.828999999999994</v>
      </c>
      <c r="L1134" s="15">
        <v>71.111000000000004</v>
      </c>
      <c r="M1134" s="15">
        <v>71.503</v>
      </c>
      <c r="N1134" s="15">
        <v>68.17</v>
      </c>
      <c r="O1134" s="15">
        <v>68.385000000000005</v>
      </c>
      <c r="P1134" s="15">
        <v>69.855000000000004</v>
      </c>
      <c r="Q1134" s="15">
        <v>68.549000000000007</v>
      </c>
      <c r="R1134" s="15">
        <v>69.239999999999995</v>
      </c>
      <c r="S1134" s="15">
        <f t="shared" si="173"/>
        <v>4.2399999999999949</v>
      </c>
      <c r="T1134" s="15">
        <v>79.5</v>
      </c>
      <c r="U1134" s="15">
        <v>79.5</v>
      </c>
      <c r="V1134" s="15">
        <v>79.5</v>
      </c>
      <c r="W1134" s="15">
        <v>79.5</v>
      </c>
      <c r="X1134" s="15">
        <v>79.5</v>
      </c>
      <c r="Y1134" s="15">
        <v>79.5</v>
      </c>
      <c r="Z1134" s="15">
        <v>79.5</v>
      </c>
      <c r="AA1134" s="15">
        <v>79.5</v>
      </c>
      <c r="AB1134" s="15">
        <v>10.249000000000001</v>
      </c>
      <c r="AC1134" s="18">
        <f t="shared" si="174"/>
        <v>1.1862268518518519E-4</v>
      </c>
      <c r="AD1134" s="18">
        <f t="shared" si="175"/>
        <v>61.494</v>
      </c>
      <c r="AE1134" s="18">
        <f t="shared" si="177"/>
        <v>3816</v>
      </c>
      <c r="AF1134" s="18">
        <f t="shared" si="179"/>
        <v>322137.41892631981</v>
      </c>
      <c r="AG1134" s="18">
        <f t="shared" si="179"/>
        <v>4261600.7615162954</v>
      </c>
    </row>
    <row r="1135" spans="6:33" x14ac:dyDescent="0.35">
      <c r="F1135" s="15">
        <f t="shared" si="172"/>
        <v>18.417430136986301</v>
      </c>
      <c r="G1135" s="15">
        <v>6722.3620000000001</v>
      </c>
      <c r="H1135" s="15">
        <v>0.9839</v>
      </c>
      <c r="I1135" s="15">
        <v>4.5008712519853029</v>
      </c>
      <c r="J1135" s="15">
        <f t="shared" si="171"/>
        <v>0.37291534597953679</v>
      </c>
      <c r="K1135" s="15">
        <v>71.825000000000003</v>
      </c>
      <c r="L1135" s="15">
        <v>71.108000000000004</v>
      </c>
      <c r="M1135" s="15">
        <v>71.5</v>
      </c>
      <c r="N1135" s="15">
        <v>68.168000000000006</v>
      </c>
      <c r="O1135" s="15">
        <v>68.384</v>
      </c>
      <c r="P1135" s="15">
        <v>69.852999999999994</v>
      </c>
      <c r="Q1135" s="15">
        <v>68.548000000000002</v>
      </c>
      <c r="R1135" s="15">
        <v>69.238</v>
      </c>
      <c r="S1135" s="15">
        <f t="shared" si="173"/>
        <v>4.2379999999999995</v>
      </c>
      <c r="T1135" s="15">
        <v>79.5</v>
      </c>
      <c r="U1135" s="15">
        <v>79.5</v>
      </c>
      <c r="V1135" s="15">
        <v>79.5</v>
      </c>
      <c r="W1135" s="15">
        <v>79.5</v>
      </c>
      <c r="X1135" s="15">
        <v>79.5</v>
      </c>
      <c r="Y1135" s="15">
        <v>79.5</v>
      </c>
      <c r="Z1135" s="15">
        <v>79.5</v>
      </c>
      <c r="AA1135" s="15">
        <v>79.5</v>
      </c>
      <c r="AB1135" s="15">
        <v>10.24</v>
      </c>
      <c r="AC1135" s="18">
        <f t="shared" si="174"/>
        <v>1.1851851851851852E-4</v>
      </c>
      <c r="AD1135" s="18">
        <f t="shared" si="175"/>
        <v>61.440000000000005</v>
      </c>
      <c r="AE1135" s="18">
        <f t="shared" si="177"/>
        <v>3816</v>
      </c>
      <c r="AF1135" s="18">
        <f t="shared" si="179"/>
        <v>322198.85892631981</v>
      </c>
      <c r="AG1135" s="18">
        <f t="shared" si="179"/>
        <v>4265416.7615162954</v>
      </c>
    </row>
    <row r="1136" spans="6:33" x14ac:dyDescent="0.35">
      <c r="F1136" s="15">
        <f t="shared" si="172"/>
        <v>18.433868493150687</v>
      </c>
      <c r="G1136" s="15">
        <v>6728.3620000000001</v>
      </c>
      <c r="H1136" s="15">
        <v>0.9839</v>
      </c>
      <c r="I1136" s="15">
        <v>4.5048884750256448</v>
      </c>
      <c r="J1136" s="15">
        <f t="shared" si="171"/>
        <v>0.37298639459064792</v>
      </c>
      <c r="K1136" s="15">
        <v>71.822000000000003</v>
      </c>
      <c r="L1136" s="15">
        <v>71.105999999999995</v>
      </c>
      <c r="M1136" s="15">
        <v>71.498000000000005</v>
      </c>
      <c r="N1136" s="15">
        <v>68.167000000000002</v>
      </c>
      <c r="O1136" s="15">
        <v>68.382000000000005</v>
      </c>
      <c r="P1136" s="15">
        <v>69.849999999999994</v>
      </c>
      <c r="Q1136" s="15">
        <v>68.546000000000006</v>
      </c>
      <c r="R1136" s="15">
        <v>69.236000000000004</v>
      </c>
      <c r="S1136" s="15">
        <f t="shared" si="173"/>
        <v>4.2360000000000042</v>
      </c>
      <c r="T1136" s="15">
        <v>79.5</v>
      </c>
      <c r="U1136" s="15">
        <v>79.5</v>
      </c>
      <c r="V1136" s="15">
        <v>79.5</v>
      </c>
      <c r="W1136" s="15">
        <v>79.5</v>
      </c>
      <c r="X1136" s="15">
        <v>79.5</v>
      </c>
      <c r="Y1136" s="15">
        <v>79.5</v>
      </c>
      <c r="Z1136" s="15">
        <v>79.5</v>
      </c>
      <c r="AA1136" s="15">
        <v>79.5</v>
      </c>
      <c r="AB1136" s="15">
        <v>10.231</v>
      </c>
      <c r="AC1136" s="18">
        <f t="shared" si="174"/>
        <v>1.1841435185185185E-4</v>
      </c>
      <c r="AD1136" s="18">
        <f t="shared" si="175"/>
        <v>61.385999999999996</v>
      </c>
      <c r="AE1136" s="18">
        <f t="shared" si="177"/>
        <v>3816</v>
      </c>
      <c r="AF1136" s="18">
        <f t="shared" si="179"/>
        <v>322260.24492631981</v>
      </c>
      <c r="AG1136" s="18">
        <f t="shared" si="179"/>
        <v>4269232.7615162954</v>
      </c>
    </row>
    <row r="1137" spans="6:33" x14ac:dyDescent="0.35">
      <c r="F1137" s="15">
        <f t="shared" si="172"/>
        <v>18.450306849315069</v>
      </c>
      <c r="G1137" s="15">
        <v>6734.3620000000001</v>
      </c>
      <c r="H1137" s="15">
        <v>0.9839</v>
      </c>
      <c r="I1137" s="15">
        <v>4.508905698065985</v>
      </c>
      <c r="J1137" s="15">
        <f t="shared" si="171"/>
        <v>0.37305738764620344</v>
      </c>
      <c r="K1137" s="15">
        <v>71.819000000000003</v>
      </c>
      <c r="L1137" s="15">
        <v>71.102999999999994</v>
      </c>
      <c r="M1137" s="15">
        <v>71.495000000000005</v>
      </c>
      <c r="N1137" s="15">
        <v>68.165000000000006</v>
      </c>
      <c r="O1137" s="15">
        <v>68.381</v>
      </c>
      <c r="P1137" s="15">
        <v>69.847999999999999</v>
      </c>
      <c r="Q1137" s="15">
        <v>68.545000000000002</v>
      </c>
      <c r="R1137" s="15">
        <v>69.233999999999995</v>
      </c>
      <c r="S1137" s="15">
        <f t="shared" si="173"/>
        <v>4.2339999999999947</v>
      </c>
      <c r="T1137" s="15">
        <v>79.5</v>
      </c>
      <c r="U1137" s="15">
        <v>79.5</v>
      </c>
      <c r="V1137" s="15">
        <v>79.5</v>
      </c>
      <c r="W1137" s="15">
        <v>79.5</v>
      </c>
      <c r="X1137" s="15">
        <v>79.5</v>
      </c>
      <c r="Y1137" s="15">
        <v>79.5</v>
      </c>
      <c r="Z1137" s="15">
        <v>79.5</v>
      </c>
      <c r="AA1137" s="15">
        <v>79.5</v>
      </c>
      <c r="AB1137" s="15">
        <v>10.223000000000001</v>
      </c>
      <c r="AC1137" s="18">
        <f t="shared" si="174"/>
        <v>1.1832175925925927E-4</v>
      </c>
      <c r="AD1137" s="18">
        <f t="shared" si="175"/>
        <v>61.338000000000008</v>
      </c>
      <c r="AE1137" s="18">
        <f t="shared" si="177"/>
        <v>3816</v>
      </c>
      <c r="AF1137" s="18">
        <f t="shared" si="179"/>
        <v>322321.5829263198</v>
      </c>
      <c r="AG1137" s="18">
        <f t="shared" si="179"/>
        <v>4273048.7615162954</v>
      </c>
    </row>
    <row r="1138" spans="6:33" x14ac:dyDescent="0.35">
      <c r="F1138" s="15">
        <f t="shared" si="172"/>
        <v>18.466745205479452</v>
      </c>
      <c r="G1138" s="15">
        <v>6740.3620000000001</v>
      </c>
      <c r="H1138" s="15">
        <v>0.9839</v>
      </c>
      <c r="I1138" s="15">
        <v>4.512922921106326</v>
      </c>
      <c r="J1138" s="15">
        <f t="shared" si="171"/>
        <v>0.37312831820175901</v>
      </c>
      <c r="K1138" s="15">
        <v>71.816000000000003</v>
      </c>
      <c r="L1138" s="15">
        <v>71.100999999999999</v>
      </c>
      <c r="M1138" s="15">
        <v>71.492000000000004</v>
      </c>
      <c r="N1138" s="15">
        <v>68.162999999999997</v>
      </c>
      <c r="O1138" s="15">
        <v>68.379000000000005</v>
      </c>
      <c r="P1138" s="15">
        <v>69.846000000000004</v>
      </c>
      <c r="Q1138" s="15">
        <v>68.543999999999997</v>
      </c>
      <c r="R1138" s="15">
        <v>69.233000000000004</v>
      </c>
      <c r="S1138" s="15">
        <f t="shared" si="173"/>
        <v>4.2330000000000041</v>
      </c>
      <c r="T1138" s="15">
        <v>79.5</v>
      </c>
      <c r="U1138" s="15">
        <v>79.5</v>
      </c>
      <c r="V1138" s="15">
        <v>79.5</v>
      </c>
      <c r="W1138" s="15">
        <v>79.5</v>
      </c>
      <c r="X1138" s="15">
        <v>79.5</v>
      </c>
      <c r="Y1138" s="15">
        <v>79.5</v>
      </c>
      <c r="Z1138" s="15">
        <v>79.5</v>
      </c>
      <c r="AA1138" s="15">
        <v>79.5</v>
      </c>
      <c r="AB1138" s="15">
        <v>10.214</v>
      </c>
      <c r="AC1138" s="18">
        <f t="shared" si="174"/>
        <v>1.182175925925926E-4</v>
      </c>
      <c r="AD1138" s="18">
        <f t="shared" si="175"/>
        <v>61.283999999999999</v>
      </c>
      <c r="AE1138" s="18">
        <f t="shared" si="177"/>
        <v>3816</v>
      </c>
      <c r="AF1138" s="18">
        <f t="shared" si="179"/>
        <v>322382.86692631978</v>
      </c>
      <c r="AG1138" s="18">
        <f t="shared" si="179"/>
        <v>4276864.7615162954</v>
      </c>
    </row>
    <row r="1139" spans="6:33" x14ac:dyDescent="0.35">
      <c r="F1139" s="15">
        <f t="shared" si="172"/>
        <v>18.483183561643838</v>
      </c>
      <c r="G1139" s="15">
        <v>6746.3620000000001</v>
      </c>
      <c r="H1139" s="15">
        <v>0.98399999999999999</v>
      </c>
      <c r="I1139" s="15">
        <v>4.516940144146667</v>
      </c>
      <c r="J1139" s="15">
        <f t="shared" si="171"/>
        <v>0.37319918625731452</v>
      </c>
      <c r="K1139" s="15">
        <v>71.813000000000002</v>
      </c>
      <c r="L1139" s="15">
        <v>71.097999999999999</v>
      </c>
      <c r="M1139" s="15">
        <v>71.489000000000004</v>
      </c>
      <c r="N1139" s="15">
        <v>68.162000000000006</v>
      </c>
      <c r="O1139" s="15">
        <v>68.378</v>
      </c>
      <c r="P1139" s="15">
        <v>69.843999999999994</v>
      </c>
      <c r="Q1139" s="15">
        <v>68.542000000000002</v>
      </c>
      <c r="R1139" s="15">
        <v>69.230999999999995</v>
      </c>
      <c r="S1139" s="15">
        <f t="shared" si="173"/>
        <v>4.2309999999999945</v>
      </c>
      <c r="T1139" s="15">
        <v>79.5</v>
      </c>
      <c r="U1139" s="15">
        <v>79.5</v>
      </c>
      <c r="V1139" s="15">
        <v>79.5</v>
      </c>
      <c r="W1139" s="15">
        <v>79.5</v>
      </c>
      <c r="X1139" s="15">
        <v>79.5</v>
      </c>
      <c r="Y1139" s="15">
        <v>79.5</v>
      </c>
      <c r="Z1139" s="15">
        <v>79.5</v>
      </c>
      <c r="AA1139" s="15">
        <v>79.5</v>
      </c>
      <c r="AB1139" s="15">
        <v>10.205</v>
      </c>
      <c r="AC1139" s="18">
        <f t="shared" si="174"/>
        <v>1.1811342592592593E-4</v>
      </c>
      <c r="AD1139" s="18">
        <f t="shared" si="175"/>
        <v>61.230000000000004</v>
      </c>
      <c r="AE1139" s="18">
        <f t="shared" si="177"/>
        <v>3816</v>
      </c>
      <c r="AF1139" s="18">
        <f t="shared" si="179"/>
        <v>322444.09692631976</v>
      </c>
      <c r="AG1139" s="18">
        <f t="shared" si="179"/>
        <v>4280680.7615162954</v>
      </c>
    </row>
    <row r="1140" spans="6:33" x14ac:dyDescent="0.35">
      <c r="F1140" s="15">
        <f t="shared" si="172"/>
        <v>18.49962191780822</v>
      </c>
      <c r="G1140" s="15">
        <v>6752.3620000000001</v>
      </c>
      <c r="H1140" s="15">
        <v>0.98399999999999999</v>
      </c>
      <c r="I1140" s="15">
        <v>4.520957367187008</v>
      </c>
      <c r="J1140" s="15">
        <f t="shared" si="171"/>
        <v>0.37326999181287007</v>
      </c>
      <c r="K1140" s="15">
        <v>71.81</v>
      </c>
      <c r="L1140" s="15">
        <v>71.096000000000004</v>
      </c>
      <c r="M1140" s="15">
        <v>71.486000000000004</v>
      </c>
      <c r="N1140" s="15">
        <v>68.16</v>
      </c>
      <c r="O1140" s="15">
        <v>68.376000000000005</v>
      </c>
      <c r="P1140" s="15">
        <v>69.841999999999999</v>
      </c>
      <c r="Q1140" s="15">
        <v>68.540999999999997</v>
      </c>
      <c r="R1140" s="15">
        <v>69.228999999999999</v>
      </c>
      <c r="S1140" s="15">
        <f t="shared" si="173"/>
        <v>4.2289999999999992</v>
      </c>
      <c r="T1140" s="15">
        <v>79.5</v>
      </c>
      <c r="U1140" s="15">
        <v>79.5</v>
      </c>
      <c r="V1140" s="15">
        <v>79.5</v>
      </c>
      <c r="W1140" s="15">
        <v>79.5</v>
      </c>
      <c r="X1140" s="15">
        <v>79.5</v>
      </c>
      <c r="Y1140" s="15">
        <v>79.5</v>
      </c>
      <c r="Z1140" s="15">
        <v>79.5</v>
      </c>
      <c r="AA1140" s="15">
        <v>79.5</v>
      </c>
      <c r="AB1140" s="15">
        <v>10.196</v>
      </c>
      <c r="AC1140" s="18">
        <f t="shared" si="174"/>
        <v>1.1800925925925926E-4</v>
      </c>
      <c r="AD1140" s="18">
        <f t="shared" si="175"/>
        <v>61.175999999999995</v>
      </c>
      <c r="AE1140" s="18">
        <f t="shared" si="177"/>
        <v>3816</v>
      </c>
      <c r="AF1140" s="18">
        <f t="shared" si="179"/>
        <v>322505.27292631974</v>
      </c>
      <c r="AG1140" s="18">
        <f t="shared" si="179"/>
        <v>4284496.7615162954</v>
      </c>
    </row>
    <row r="1141" spans="6:33" x14ac:dyDescent="0.35">
      <c r="F1141" s="15">
        <f t="shared" si="172"/>
        <v>18.516060273972602</v>
      </c>
      <c r="G1141" s="15">
        <v>6758.3620000000001</v>
      </c>
      <c r="H1141" s="15">
        <v>0.98399999999999999</v>
      </c>
      <c r="I1141" s="15">
        <v>4.5249745902273482</v>
      </c>
      <c r="J1141" s="15">
        <f t="shared" si="171"/>
        <v>0.37334074181287008</v>
      </c>
      <c r="K1141" s="15">
        <v>71.807000000000002</v>
      </c>
      <c r="L1141" s="15">
        <v>71.093999999999994</v>
      </c>
      <c r="M1141" s="15">
        <v>71.483000000000004</v>
      </c>
      <c r="N1141" s="15">
        <v>68.159000000000006</v>
      </c>
      <c r="O1141" s="15">
        <v>68.375</v>
      </c>
      <c r="P1141" s="15">
        <v>69.838999999999999</v>
      </c>
      <c r="Q1141" s="15">
        <v>68.539000000000001</v>
      </c>
      <c r="R1141" s="15">
        <v>69.227000000000004</v>
      </c>
      <c r="S1141" s="15">
        <f t="shared" si="173"/>
        <v>4.2270000000000039</v>
      </c>
      <c r="T1141" s="15">
        <v>79.5</v>
      </c>
      <c r="U1141" s="15">
        <v>79.5</v>
      </c>
      <c r="V1141" s="15">
        <v>79.5</v>
      </c>
      <c r="W1141" s="15">
        <v>79.5</v>
      </c>
      <c r="X1141" s="15">
        <v>79.5</v>
      </c>
      <c r="Y1141" s="15">
        <v>79.5</v>
      </c>
      <c r="Z1141" s="15">
        <v>79.5</v>
      </c>
      <c r="AA1141" s="15">
        <v>79.5</v>
      </c>
      <c r="AB1141" s="15">
        <v>10.188000000000001</v>
      </c>
      <c r="AC1141" s="18">
        <f t="shared" si="174"/>
        <v>1.1791666666666667E-4</v>
      </c>
      <c r="AD1141" s="18">
        <f t="shared" si="175"/>
        <v>61.128</v>
      </c>
      <c r="AE1141" s="18">
        <f t="shared" si="177"/>
        <v>3816</v>
      </c>
      <c r="AF1141" s="18">
        <f t="shared" si="179"/>
        <v>322566.40092631977</v>
      </c>
      <c r="AG1141" s="18">
        <f t="shared" si="179"/>
        <v>4288312.7615162954</v>
      </c>
    </row>
    <row r="1142" spans="6:33" x14ac:dyDescent="0.35">
      <c r="F1142" s="15">
        <f t="shared" si="172"/>
        <v>18.532498630136988</v>
      </c>
      <c r="G1142" s="15">
        <v>6764.3620000000001</v>
      </c>
      <c r="H1142" s="15">
        <v>0.98399999999999999</v>
      </c>
      <c r="I1142" s="15">
        <v>4.5289918132676901</v>
      </c>
      <c r="J1142" s="15">
        <f t="shared" si="171"/>
        <v>0.37341142931287014</v>
      </c>
      <c r="K1142" s="15">
        <v>71.804000000000002</v>
      </c>
      <c r="L1142" s="15">
        <v>71.090999999999994</v>
      </c>
      <c r="M1142" s="15">
        <v>71.48</v>
      </c>
      <c r="N1142" s="15">
        <v>68.156999999999996</v>
      </c>
      <c r="O1142" s="15">
        <v>68.373000000000005</v>
      </c>
      <c r="P1142" s="15">
        <v>69.837000000000003</v>
      </c>
      <c r="Q1142" s="15">
        <v>68.537999999999997</v>
      </c>
      <c r="R1142" s="15">
        <v>69.224999999999994</v>
      </c>
      <c r="S1142" s="15">
        <f t="shared" si="173"/>
        <v>4.2249999999999943</v>
      </c>
      <c r="T1142" s="15">
        <v>79.5</v>
      </c>
      <c r="U1142" s="15">
        <v>79.5</v>
      </c>
      <c r="V1142" s="15">
        <v>79.5</v>
      </c>
      <c r="W1142" s="15">
        <v>79.5</v>
      </c>
      <c r="X1142" s="15">
        <v>79.5</v>
      </c>
      <c r="Y1142" s="15">
        <v>79.5</v>
      </c>
      <c r="Z1142" s="15">
        <v>79.5</v>
      </c>
      <c r="AA1142" s="15">
        <v>79.5</v>
      </c>
      <c r="AB1142" s="15">
        <v>10.179</v>
      </c>
      <c r="AC1142" s="18">
        <f t="shared" si="174"/>
        <v>1.178125E-4</v>
      </c>
      <c r="AD1142" s="18">
        <f t="shared" si="175"/>
        <v>61.074000000000005</v>
      </c>
      <c r="AE1142" s="18">
        <f t="shared" si="177"/>
        <v>3816</v>
      </c>
      <c r="AF1142" s="18">
        <f t="shared" si="179"/>
        <v>322627.47492631979</v>
      </c>
      <c r="AG1142" s="18">
        <f t="shared" si="179"/>
        <v>4292128.7615162954</v>
      </c>
    </row>
    <row r="1143" spans="6:33" x14ac:dyDescent="0.35">
      <c r="F1143" s="15">
        <f t="shared" si="172"/>
        <v>18.548936986301371</v>
      </c>
      <c r="G1143" s="15">
        <v>6770.3620000000001</v>
      </c>
      <c r="H1143" s="15">
        <v>0.98399999999999999</v>
      </c>
      <c r="I1143" s="15">
        <v>4.5330090363080302</v>
      </c>
      <c r="J1143" s="15">
        <f t="shared" si="171"/>
        <v>0.37348205431287013</v>
      </c>
      <c r="K1143" s="15">
        <v>71.801000000000002</v>
      </c>
      <c r="L1143" s="15">
        <v>71.088999999999999</v>
      </c>
      <c r="M1143" s="15">
        <v>71.477999999999994</v>
      </c>
      <c r="N1143" s="15">
        <v>68.155000000000001</v>
      </c>
      <c r="O1143" s="15">
        <v>68.372</v>
      </c>
      <c r="P1143" s="15">
        <v>69.834999999999994</v>
      </c>
      <c r="Q1143" s="15">
        <v>68.537000000000006</v>
      </c>
      <c r="R1143" s="15">
        <v>69.224000000000004</v>
      </c>
      <c r="S1143" s="15">
        <f t="shared" si="173"/>
        <v>4.2240000000000038</v>
      </c>
      <c r="T1143" s="15">
        <v>79.5</v>
      </c>
      <c r="U1143" s="15">
        <v>79.5</v>
      </c>
      <c r="V1143" s="15">
        <v>79.5</v>
      </c>
      <c r="W1143" s="15">
        <v>79.5</v>
      </c>
      <c r="X1143" s="15">
        <v>79.5</v>
      </c>
      <c r="Y1143" s="15">
        <v>79.5</v>
      </c>
      <c r="Z1143" s="15">
        <v>79.5</v>
      </c>
      <c r="AA1143" s="15">
        <v>79.5</v>
      </c>
      <c r="AB1143" s="15">
        <v>10.17</v>
      </c>
      <c r="AC1143" s="18">
        <f t="shared" si="174"/>
        <v>1.1770833333333333E-4</v>
      </c>
      <c r="AD1143" s="18">
        <f t="shared" si="175"/>
        <v>61.019999999999996</v>
      </c>
      <c r="AE1143" s="18">
        <f t="shared" si="177"/>
        <v>3816</v>
      </c>
      <c r="AF1143" s="18">
        <f t="shared" si="179"/>
        <v>322688.49492631981</v>
      </c>
      <c r="AG1143" s="18">
        <f t="shared" si="179"/>
        <v>4295944.7615162954</v>
      </c>
    </row>
    <row r="1144" spans="6:33" x14ac:dyDescent="0.35">
      <c r="F1144" s="15">
        <f t="shared" si="172"/>
        <v>18.565375342465753</v>
      </c>
      <c r="G1144" s="15">
        <v>6776.3620000000001</v>
      </c>
      <c r="H1144" s="15">
        <v>0.98399999999999999</v>
      </c>
      <c r="I1144" s="15">
        <v>4.5370262593483712</v>
      </c>
      <c r="J1144" s="15">
        <f t="shared" si="171"/>
        <v>0.37355262375731463</v>
      </c>
      <c r="K1144" s="15">
        <v>71.798000000000002</v>
      </c>
      <c r="L1144" s="15">
        <v>71.085999999999999</v>
      </c>
      <c r="M1144" s="15">
        <v>71.474999999999994</v>
      </c>
      <c r="N1144" s="15">
        <v>68.153999999999996</v>
      </c>
      <c r="O1144" s="15">
        <v>68.37</v>
      </c>
      <c r="P1144" s="15">
        <v>69.832999999999998</v>
      </c>
      <c r="Q1144" s="15">
        <v>68.534999999999997</v>
      </c>
      <c r="R1144" s="15">
        <v>69.221999999999994</v>
      </c>
      <c r="S1144" s="15">
        <f t="shared" si="173"/>
        <v>4.2219999999999942</v>
      </c>
      <c r="T1144" s="15">
        <v>79.5</v>
      </c>
      <c r="U1144" s="15">
        <v>79.5</v>
      </c>
      <c r="V1144" s="15">
        <v>79.5</v>
      </c>
      <c r="W1144" s="15">
        <v>79.5</v>
      </c>
      <c r="X1144" s="15">
        <v>79.5</v>
      </c>
      <c r="Y1144" s="15">
        <v>79.5</v>
      </c>
      <c r="Z1144" s="15">
        <v>79.5</v>
      </c>
      <c r="AA1144" s="15">
        <v>79.5</v>
      </c>
      <c r="AB1144" s="15">
        <v>10.162000000000001</v>
      </c>
      <c r="AC1144" s="18">
        <f t="shared" si="174"/>
        <v>1.1761574074074075E-4</v>
      </c>
      <c r="AD1144" s="18">
        <f t="shared" si="175"/>
        <v>60.972000000000008</v>
      </c>
      <c r="AE1144" s="18">
        <f t="shared" si="177"/>
        <v>3816</v>
      </c>
      <c r="AF1144" s="18">
        <f t="shared" ref="AF1144:AG1159" si="180">+AF1143+AD1144</f>
        <v>322749.46692631982</v>
      </c>
      <c r="AG1144" s="18">
        <f t="shared" si="180"/>
        <v>4299760.7615162954</v>
      </c>
    </row>
    <row r="1145" spans="6:33" x14ac:dyDescent="0.35">
      <c r="F1145" s="15">
        <f t="shared" si="172"/>
        <v>18.581813698630135</v>
      </c>
      <c r="G1145" s="15">
        <v>6782.3620000000001</v>
      </c>
      <c r="H1145" s="15">
        <v>0.98399999999999999</v>
      </c>
      <c r="I1145" s="15">
        <v>4.5410434823887114</v>
      </c>
      <c r="J1145" s="15">
        <f t="shared" si="171"/>
        <v>0.37362313070175907</v>
      </c>
      <c r="K1145" s="15">
        <v>71.795000000000002</v>
      </c>
      <c r="L1145" s="15">
        <v>71.084000000000003</v>
      </c>
      <c r="M1145" s="15">
        <v>71.471999999999994</v>
      </c>
      <c r="N1145" s="15">
        <v>68.152000000000001</v>
      </c>
      <c r="O1145" s="15">
        <v>68.369</v>
      </c>
      <c r="P1145" s="15">
        <v>69.831000000000003</v>
      </c>
      <c r="Q1145" s="15">
        <v>68.534000000000006</v>
      </c>
      <c r="R1145" s="15">
        <v>69.22</v>
      </c>
      <c r="S1145" s="15">
        <f t="shared" si="173"/>
        <v>4.2199999999999989</v>
      </c>
      <c r="T1145" s="15">
        <v>79.5</v>
      </c>
      <c r="U1145" s="15">
        <v>79.5</v>
      </c>
      <c r="V1145" s="15">
        <v>79.5</v>
      </c>
      <c r="W1145" s="15">
        <v>79.5</v>
      </c>
      <c r="X1145" s="15">
        <v>79.5</v>
      </c>
      <c r="Y1145" s="15">
        <v>79.5</v>
      </c>
      <c r="Z1145" s="15">
        <v>79.5</v>
      </c>
      <c r="AA1145" s="15">
        <v>79.5</v>
      </c>
      <c r="AB1145" s="15">
        <v>10.153</v>
      </c>
      <c r="AC1145" s="18">
        <f t="shared" si="174"/>
        <v>1.1751157407407408E-4</v>
      </c>
      <c r="AD1145" s="18">
        <f t="shared" si="175"/>
        <v>60.917999999999999</v>
      </c>
      <c r="AE1145" s="18">
        <f t="shared" si="177"/>
        <v>3816</v>
      </c>
      <c r="AF1145" s="18">
        <f t="shared" si="180"/>
        <v>322810.38492631982</v>
      </c>
      <c r="AG1145" s="18">
        <f t="shared" si="180"/>
        <v>4303576.7615162954</v>
      </c>
    </row>
    <row r="1146" spans="6:33" x14ac:dyDescent="0.35">
      <c r="F1146" s="15">
        <f t="shared" si="172"/>
        <v>18.598252054794521</v>
      </c>
      <c r="G1146" s="15">
        <v>6788.3620000000001</v>
      </c>
      <c r="H1146" s="15">
        <v>0.98409999999999997</v>
      </c>
      <c r="I1146" s="15">
        <v>4.5450607054290533</v>
      </c>
      <c r="J1146" s="15">
        <f t="shared" si="171"/>
        <v>0.37369357514620349</v>
      </c>
      <c r="K1146" s="15">
        <v>71.792000000000002</v>
      </c>
      <c r="L1146" s="15">
        <v>71.081000000000003</v>
      </c>
      <c r="M1146" s="15">
        <v>71.468999999999994</v>
      </c>
      <c r="N1146" s="15">
        <v>68.150999999999996</v>
      </c>
      <c r="O1146" s="15">
        <v>68.367000000000004</v>
      </c>
      <c r="P1146" s="15">
        <v>69.828999999999994</v>
      </c>
      <c r="Q1146" s="15">
        <v>68.531999999999996</v>
      </c>
      <c r="R1146" s="15">
        <v>69.218000000000004</v>
      </c>
      <c r="S1146" s="15">
        <f t="shared" si="173"/>
        <v>4.2180000000000035</v>
      </c>
      <c r="T1146" s="15">
        <v>79.5</v>
      </c>
      <c r="U1146" s="15">
        <v>79.5</v>
      </c>
      <c r="V1146" s="15">
        <v>79.5</v>
      </c>
      <c r="W1146" s="15">
        <v>79.5</v>
      </c>
      <c r="X1146" s="15">
        <v>79.5</v>
      </c>
      <c r="Y1146" s="15">
        <v>79.5</v>
      </c>
      <c r="Z1146" s="15">
        <v>79.5</v>
      </c>
      <c r="AA1146" s="15">
        <v>79.5</v>
      </c>
      <c r="AB1146" s="15">
        <v>10.144</v>
      </c>
      <c r="AC1146" s="18">
        <f t="shared" si="174"/>
        <v>1.1740740740740741E-4</v>
      </c>
      <c r="AD1146" s="18">
        <f t="shared" si="175"/>
        <v>60.863999999999997</v>
      </c>
      <c r="AE1146" s="18">
        <f t="shared" si="177"/>
        <v>3816</v>
      </c>
      <c r="AF1146" s="18">
        <f t="shared" si="180"/>
        <v>322871.24892631982</v>
      </c>
      <c r="AG1146" s="18">
        <f t="shared" si="180"/>
        <v>4307392.7615162954</v>
      </c>
    </row>
    <row r="1147" spans="6:33" x14ac:dyDescent="0.35">
      <c r="F1147" s="15">
        <f t="shared" si="172"/>
        <v>18.614690410958904</v>
      </c>
      <c r="G1147" s="15">
        <v>6794.3620000000001</v>
      </c>
      <c r="H1147" s="15">
        <v>0.98409999999999997</v>
      </c>
      <c r="I1147" s="15">
        <v>4.5490779284693934</v>
      </c>
      <c r="J1147" s="15">
        <f t="shared" si="171"/>
        <v>0.37376396403509238</v>
      </c>
      <c r="K1147" s="15">
        <v>71.789000000000001</v>
      </c>
      <c r="L1147" s="15">
        <v>71.078999999999994</v>
      </c>
      <c r="M1147" s="15">
        <v>71.465999999999994</v>
      </c>
      <c r="N1147" s="15">
        <v>68.149000000000001</v>
      </c>
      <c r="O1147" s="15">
        <v>68.366</v>
      </c>
      <c r="P1147" s="15">
        <v>69.826999999999998</v>
      </c>
      <c r="Q1147" s="15">
        <v>68.531000000000006</v>
      </c>
      <c r="R1147" s="15">
        <v>69.216999999999999</v>
      </c>
      <c r="S1147" s="15">
        <f t="shared" si="173"/>
        <v>4.2169999999999987</v>
      </c>
      <c r="T1147" s="15">
        <v>79.5</v>
      </c>
      <c r="U1147" s="15">
        <v>79.5</v>
      </c>
      <c r="V1147" s="15">
        <v>79.5</v>
      </c>
      <c r="W1147" s="15">
        <v>79.5</v>
      </c>
      <c r="X1147" s="15">
        <v>79.5</v>
      </c>
      <c r="Y1147" s="15">
        <v>79.5</v>
      </c>
      <c r="Z1147" s="15">
        <v>79.5</v>
      </c>
      <c r="AA1147" s="15">
        <v>79.5</v>
      </c>
      <c r="AB1147" s="15">
        <v>10.135999999999999</v>
      </c>
      <c r="AC1147" s="18">
        <f t="shared" si="174"/>
        <v>1.173148148148148E-4</v>
      </c>
      <c r="AD1147" s="18">
        <f t="shared" si="175"/>
        <v>60.816000000000003</v>
      </c>
      <c r="AE1147" s="18">
        <f t="shared" si="177"/>
        <v>3816</v>
      </c>
      <c r="AF1147" s="18">
        <f t="shared" si="180"/>
        <v>322932.06492631981</v>
      </c>
      <c r="AG1147" s="18">
        <f t="shared" si="180"/>
        <v>4311208.7615162954</v>
      </c>
    </row>
    <row r="1148" spans="6:33" x14ac:dyDescent="0.35">
      <c r="F1148" s="15">
        <f t="shared" si="172"/>
        <v>18.631128767123286</v>
      </c>
      <c r="G1148" s="15">
        <v>6800.3620000000001</v>
      </c>
      <c r="H1148" s="15">
        <v>0.98409999999999997</v>
      </c>
      <c r="I1148" s="15">
        <v>4.5530951515097344</v>
      </c>
      <c r="J1148" s="15">
        <f t="shared" si="171"/>
        <v>0.37383429042398125</v>
      </c>
      <c r="K1148" s="15">
        <v>71.786000000000001</v>
      </c>
      <c r="L1148" s="15">
        <v>71.075999999999993</v>
      </c>
      <c r="M1148" s="15">
        <v>71.462999999999994</v>
      </c>
      <c r="N1148" s="15">
        <v>68.147000000000006</v>
      </c>
      <c r="O1148" s="15">
        <v>68.364000000000004</v>
      </c>
      <c r="P1148" s="15">
        <v>69.823999999999998</v>
      </c>
      <c r="Q1148" s="15">
        <v>68.53</v>
      </c>
      <c r="R1148" s="15">
        <v>69.215000000000003</v>
      </c>
      <c r="S1148" s="15">
        <f t="shared" si="173"/>
        <v>4.2150000000000034</v>
      </c>
      <c r="T1148" s="15">
        <v>79.5</v>
      </c>
      <c r="U1148" s="15">
        <v>79.5</v>
      </c>
      <c r="V1148" s="15">
        <v>79.5</v>
      </c>
      <c r="W1148" s="15">
        <v>79.5</v>
      </c>
      <c r="X1148" s="15">
        <v>79.5</v>
      </c>
      <c r="Y1148" s="15">
        <v>79.5</v>
      </c>
      <c r="Z1148" s="15">
        <v>79.5</v>
      </c>
      <c r="AA1148" s="15">
        <v>79.5</v>
      </c>
      <c r="AB1148" s="15">
        <v>10.127000000000001</v>
      </c>
      <c r="AC1148" s="18">
        <f t="shared" si="174"/>
        <v>1.1721064814814816E-4</v>
      </c>
      <c r="AD1148" s="18">
        <f t="shared" si="175"/>
        <v>60.762</v>
      </c>
      <c r="AE1148" s="18">
        <f t="shared" si="177"/>
        <v>3816</v>
      </c>
      <c r="AF1148" s="18">
        <f t="shared" si="180"/>
        <v>322992.8269263198</v>
      </c>
      <c r="AG1148" s="18">
        <f t="shared" si="180"/>
        <v>4315024.7615162954</v>
      </c>
    </row>
    <row r="1149" spans="6:33" x14ac:dyDescent="0.35">
      <c r="F1149" s="15">
        <f t="shared" si="172"/>
        <v>18.647567123287672</v>
      </c>
      <c r="G1149" s="15">
        <v>6806.3620000000001</v>
      </c>
      <c r="H1149" s="15">
        <v>0.98409999999999997</v>
      </c>
      <c r="I1149" s="15">
        <v>4.5571123745500755</v>
      </c>
      <c r="J1149" s="15">
        <f t="shared" si="171"/>
        <v>0.37390455431287012</v>
      </c>
      <c r="K1149" s="15">
        <v>71.783000000000001</v>
      </c>
      <c r="L1149" s="15">
        <v>71.073999999999998</v>
      </c>
      <c r="M1149" s="15">
        <v>71.459999999999994</v>
      </c>
      <c r="N1149" s="15">
        <v>68.146000000000001</v>
      </c>
      <c r="O1149" s="15">
        <v>68.363</v>
      </c>
      <c r="P1149" s="15">
        <v>69.822000000000003</v>
      </c>
      <c r="Q1149" s="15">
        <v>68.528000000000006</v>
      </c>
      <c r="R1149" s="15">
        <v>69.212999999999994</v>
      </c>
      <c r="S1149" s="15">
        <f t="shared" si="173"/>
        <v>4.2129999999999939</v>
      </c>
      <c r="T1149" s="15">
        <v>79.5</v>
      </c>
      <c r="U1149" s="15">
        <v>79.5</v>
      </c>
      <c r="V1149" s="15">
        <v>79.5</v>
      </c>
      <c r="W1149" s="15">
        <v>79.5</v>
      </c>
      <c r="X1149" s="15">
        <v>79.5</v>
      </c>
      <c r="Y1149" s="15">
        <v>79.5</v>
      </c>
      <c r="Z1149" s="15">
        <v>79.5</v>
      </c>
      <c r="AA1149" s="15">
        <v>79.5</v>
      </c>
      <c r="AB1149" s="15">
        <v>10.118</v>
      </c>
      <c r="AC1149" s="18">
        <f t="shared" si="174"/>
        <v>1.1710648148148149E-4</v>
      </c>
      <c r="AD1149" s="18">
        <f t="shared" si="175"/>
        <v>60.708000000000006</v>
      </c>
      <c r="AE1149" s="18">
        <f t="shared" si="177"/>
        <v>3816</v>
      </c>
      <c r="AF1149" s="18">
        <f t="shared" si="180"/>
        <v>323053.53492631979</v>
      </c>
      <c r="AG1149" s="18">
        <f t="shared" si="180"/>
        <v>4318840.7615162954</v>
      </c>
    </row>
    <row r="1150" spans="6:33" x14ac:dyDescent="0.35">
      <c r="F1150" s="15">
        <f t="shared" si="172"/>
        <v>18.664005479452054</v>
      </c>
      <c r="G1150" s="15">
        <v>6812.3620000000001</v>
      </c>
      <c r="H1150" s="15">
        <v>0.98409999999999997</v>
      </c>
      <c r="I1150" s="15">
        <v>4.5611295975904165</v>
      </c>
      <c r="J1150" s="15">
        <f t="shared" si="171"/>
        <v>0.37397476264620344</v>
      </c>
      <c r="K1150" s="15">
        <v>71.78</v>
      </c>
      <c r="L1150" s="15">
        <v>71.072000000000003</v>
      </c>
      <c r="M1150" s="15">
        <v>71.457999999999998</v>
      </c>
      <c r="N1150" s="15">
        <v>68.144000000000005</v>
      </c>
      <c r="O1150" s="15">
        <v>68.361000000000004</v>
      </c>
      <c r="P1150" s="15">
        <v>69.819999999999993</v>
      </c>
      <c r="Q1150" s="15">
        <v>68.527000000000001</v>
      </c>
      <c r="R1150" s="15">
        <v>69.210999999999999</v>
      </c>
      <c r="S1150" s="15">
        <f t="shared" si="173"/>
        <v>4.2109999999999985</v>
      </c>
      <c r="T1150" s="15">
        <v>79.5</v>
      </c>
      <c r="U1150" s="15">
        <v>79.5</v>
      </c>
      <c r="V1150" s="15">
        <v>79.5</v>
      </c>
      <c r="W1150" s="15">
        <v>79.5</v>
      </c>
      <c r="X1150" s="15">
        <v>79.5</v>
      </c>
      <c r="Y1150" s="15">
        <v>79.5</v>
      </c>
      <c r="Z1150" s="15">
        <v>79.5</v>
      </c>
      <c r="AA1150" s="15">
        <v>79.5</v>
      </c>
      <c r="AB1150" s="15">
        <v>10.11</v>
      </c>
      <c r="AC1150" s="18">
        <f t="shared" si="174"/>
        <v>1.1701388888888889E-4</v>
      </c>
      <c r="AD1150" s="18">
        <f t="shared" si="175"/>
        <v>60.66</v>
      </c>
      <c r="AE1150" s="18">
        <f t="shared" si="177"/>
        <v>3816</v>
      </c>
      <c r="AF1150" s="18">
        <f t="shared" si="180"/>
        <v>323114.19492631976</v>
      </c>
      <c r="AG1150" s="18">
        <f t="shared" si="180"/>
        <v>4322656.7615162954</v>
      </c>
    </row>
    <row r="1151" spans="6:33" x14ac:dyDescent="0.35">
      <c r="F1151" s="15">
        <f t="shared" si="172"/>
        <v>18.680443835616437</v>
      </c>
      <c r="G1151" s="15">
        <v>6818.3620000000001</v>
      </c>
      <c r="H1151" s="15">
        <v>0.98409999999999997</v>
      </c>
      <c r="I1151" s="15">
        <v>4.5651468206307566</v>
      </c>
      <c r="J1151" s="15">
        <f t="shared" si="171"/>
        <v>0.37404490847953681</v>
      </c>
      <c r="K1151" s="15">
        <v>71.777000000000001</v>
      </c>
      <c r="L1151" s="15">
        <v>71.069000000000003</v>
      </c>
      <c r="M1151" s="15">
        <v>71.454999999999998</v>
      </c>
      <c r="N1151" s="15">
        <v>68.143000000000001</v>
      </c>
      <c r="O1151" s="15">
        <v>68.36</v>
      </c>
      <c r="P1151" s="15">
        <v>69.817999999999998</v>
      </c>
      <c r="Q1151" s="15">
        <v>68.525000000000006</v>
      </c>
      <c r="R1151" s="15">
        <v>69.209999999999994</v>
      </c>
      <c r="S1151" s="15">
        <f t="shared" si="173"/>
        <v>4.2099999999999937</v>
      </c>
      <c r="T1151" s="15">
        <v>79.5</v>
      </c>
      <c r="U1151" s="15">
        <v>79.5</v>
      </c>
      <c r="V1151" s="15">
        <v>79.5</v>
      </c>
      <c r="W1151" s="15">
        <v>79.5</v>
      </c>
      <c r="X1151" s="15">
        <v>79.5</v>
      </c>
      <c r="Y1151" s="15">
        <v>79.5</v>
      </c>
      <c r="Z1151" s="15">
        <v>79.5</v>
      </c>
      <c r="AA1151" s="15">
        <v>79.5</v>
      </c>
      <c r="AB1151" s="15">
        <v>10.101000000000001</v>
      </c>
      <c r="AC1151" s="18">
        <f t="shared" si="174"/>
        <v>1.1690972222222223E-4</v>
      </c>
      <c r="AD1151" s="18">
        <f t="shared" si="175"/>
        <v>60.606000000000002</v>
      </c>
      <c r="AE1151" s="18">
        <f t="shared" si="177"/>
        <v>3816</v>
      </c>
      <c r="AF1151" s="18">
        <f t="shared" si="180"/>
        <v>323174.80092631979</v>
      </c>
      <c r="AG1151" s="18">
        <f t="shared" si="180"/>
        <v>4326472.7615162954</v>
      </c>
    </row>
    <row r="1152" spans="6:33" x14ac:dyDescent="0.35">
      <c r="F1152" s="15">
        <f t="shared" si="172"/>
        <v>18.696882191780823</v>
      </c>
      <c r="G1152" s="15">
        <v>6824.3620000000001</v>
      </c>
      <c r="H1152" s="15">
        <v>0.98409999999999997</v>
      </c>
      <c r="I1152" s="15">
        <v>4.5691640436710985</v>
      </c>
      <c r="J1152" s="15">
        <f t="shared" si="171"/>
        <v>0.37411499875731458</v>
      </c>
      <c r="K1152" s="15">
        <v>71.774000000000001</v>
      </c>
      <c r="L1152" s="15">
        <v>71.066999999999993</v>
      </c>
      <c r="M1152" s="15">
        <v>71.451999999999998</v>
      </c>
      <c r="N1152" s="15">
        <v>68.141000000000005</v>
      </c>
      <c r="O1152" s="15">
        <v>68.358000000000004</v>
      </c>
      <c r="P1152" s="15">
        <v>69.816000000000003</v>
      </c>
      <c r="Q1152" s="15">
        <v>68.524000000000001</v>
      </c>
      <c r="R1152" s="15">
        <v>69.207999999999998</v>
      </c>
      <c r="S1152" s="15">
        <f t="shared" si="173"/>
        <v>4.2079999999999984</v>
      </c>
      <c r="T1152" s="15">
        <v>79.5</v>
      </c>
      <c r="U1152" s="15">
        <v>79.5</v>
      </c>
      <c r="V1152" s="15">
        <v>79.5</v>
      </c>
      <c r="W1152" s="15">
        <v>79.5</v>
      </c>
      <c r="X1152" s="15">
        <v>79.5</v>
      </c>
      <c r="Y1152" s="15">
        <v>79.5</v>
      </c>
      <c r="Z1152" s="15">
        <v>79.5</v>
      </c>
      <c r="AA1152" s="15">
        <v>79.5</v>
      </c>
      <c r="AB1152" s="15">
        <v>10.093</v>
      </c>
      <c r="AC1152" s="18">
        <f t="shared" si="174"/>
        <v>1.1681712962962962E-4</v>
      </c>
      <c r="AD1152" s="18">
        <f t="shared" si="175"/>
        <v>60.557999999999993</v>
      </c>
      <c r="AE1152" s="18">
        <f t="shared" si="177"/>
        <v>3816</v>
      </c>
      <c r="AF1152" s="18">
        <f t="shared" si="180"/>
        <v>323235.35892631981</v>
      </c>
      <c r="AG1152" s="18">
        <f t="shared" si="180"/>
        <v>4330288.7615162954</v>
      </c>
    </row>
    <row r="1153" spans="6:33" x14ac:dyDescent="0.35">
      <c r="F1153" s="15">
        <f t="shared" si="172"/>
        <v>18.713320547945205</v>
      </c>
      <c r="G1153" s="15">
        <v>6830.3620000000001</v>
      </c>
      <c r="H1153" s="15">
        <v>0.98409999999999997</v>
      </c>
      <c r="I1153" s="15">
        <v>4.5731812667114387</v>
      </c>
      <c r="J1153" s="15">
        <f t="shared" si="171"/>
        <v>0.37418502653509239</v>
      </c>
      <c r="K1153" s="15">
        <v>71.771000000000001</v>
      </c>
      <c r="L1153" s="15">
        <v>71.063999999999993</v>
      </c>
      <c r="M1153" s="15">
        <v>71.448999999999998</v>
      </c>
      <c r="N1153" s="15">
        <v>68.14</v>
      </c>
      <c r="O1153" s="15">
        <v>68.356999999999999</v>
      </c>
      <c r="P1153" s="15">
        <v>69.813999999999993</v>
      </c>
      <c r="Q1153" s="15">
        <v>68.522999999999996</v>
      </c>
      <c r="R1153" s="15">
        <v>69.206000000000003</v>
      </c>
      <c r="S1153" s="15">
        <f t="shared" si="173"/>
        <v>4.2060000000000031</v>
      </c>
      <c r="T1153" s="15">
        <v>79.5</v>
      </c>
      <c r="U1153" s="15">
        <v>79.5</v>
      </c>
      <c r="V1153" s="15">
        <v>79.5</v>
      </c>
      <c r="W1153" s="15">
        <v>79.5</v>
      </c>
      <c r="X1153" s="15">
        <v>79.5</v>
      </c>
      <c r="Y1153" s="15">
        <v>79.5</v>
      </c>
      <c r="Z1153" s="15">
        <v>79.5</v>
      </c>
      <c r="AA1153" s="15">
        <v>79.5</v>
      </c>
      <c r="AB1153" s="15">
        <v>10.084</v>
      </c>
      <c r="AC1153" s="18">
        <f t="shared" si="174"/>
        <v>1.1671296296296295E-4</v>
      </c>
      <c r="AD1153" s="18">
        <f t="shared" si="175"/>
        <v>60.503999999999998</v>
      </c>
      <c r="AE1153" s="18">
        <f t="shared" si="177"/>
        <v>3816</v>
      </c>
      <c r="AF1153" s="18">
        <f t="shared" si="180"/>
        <v>323295.86292631982</v>
      </c>
      <c r="AG1153" s="18">
        <f t="shared" si="180"/>
        <v>4334104.7615162954</v>
      </c>
    </row>
    <row r="1154" spans="6:33" x14ac:dyDescent="0.35">
      <c r="F1154" s="15">
        <f t="shared" si="172"/>
        <v>18.729758904109588</v>
      </c>
      <c r="G1154" s="15">
        <v>6836.3620000000001</v>
      </c>
      <c r="H1154" s="15">
        <v>0.98419999999999996</v>
      </c>
      <c r="I1154" s="15">
        <v>4.5771984897517797</v>
      </c>
      <c r="J1154" s="15">
        <f t="shared" si="171"/>
        <v>0.37425499875731461</v>
      </c>
      <c r="K1154" s="15">
        <v>71.768000000000001</v>
      </c>
      <c r="L1154" s="15">
        <v>71.061999999999998</v>
      </c>
      <c r="M1154" s="15">
        <v>71.445999999999998</v>
      </c>
      <c r="N1154" s="15">
        <v>68.138000000000005</v>
      </c>
      <c r="O1154" s="15">
        <v>68.355000000000004</v>
      </c>
      <c r="P1154" s="15">
        <v>69.811000000000007</v>
      </c>
      <c r="Q1154" s="15">
        <v>68.521000000000001</v>
      </c>
      <c r="R1154" s="15">
        <v>69.203999999999994</v>
      </c>
      <c r="S1154" s="15">
        <f t="shared" si="173"/>
        <v>4.2039999999999935</v>
      </c>
      <c r="T1154" s="15">
        <v>79.5</v>
      </c>
      <c r="U1154" s="15">
        <v>79.5</v>
      </c>
      <c r="V1154" s="15">
        <v>79.5</v>
      </c>
      <c r="W1154" s="15">
        <v>79.5</v>
      </c>
      <c r="X1154" s="15">
        <v>79.5</v>
      </c>
      <c r="Y1154" s="15">
        <v>79.5</v>
      </c>
      <c r="Z1154" s="15">
        <v>79.5</v>
      </c>
      <c r="AA1154" s="15">
        <v>79.5</v>
      </c>
      <c r="AB1154" s="15">
        <v>10.076000000000001</v>
      </c>
      <c r="AC1154" s="18">
        <f t="shared" si="174"/>
        <v>1.1662037037037038E-4</v>
      </c>
      <c r="AD1154" s="18">
        <f t="shared" si="175"/>
        <v>60.456000000000003</v>
      </c>
      <c r="AE1154" s="18">
        <f t="shared" si="177"/>
        <v>3816</v>
      </c>
      <c r="AF1154" s="18">
        <f t="shared" si="180"/>
        <v>323356.31892631983</v>
      </c>
      <c r="AG1154" s="18">
        <f t="shared" si="180"/>
        <v>4337920.7615162954</v>
      </c>
    </row>
    <row r="1155" spans="6:33" x14ac:dyDescent="0.35">
      <c r="F1155" s="15">
        <f t="shared" si="172"/>
        <v>18.746197260273973</v>
      </c>
      <c r="G1155" s="15">
        <v>6842.3620000000001</v>
      </c>
      <c r="H1155" s="15">
        <v>0.98419999999999996</v>
      </c>
      <c r="I1155" s="15">
        <v>4.5812157127921207</v>
      </c>
      <c r="J1155" s="15">
        <f t="shared" si="171"/>
        <v>0.37432490847953687</v>
      </c>
      <c r="K1155" s="15">
        <v>71.765000000000001</v>
      </c>
      <c r="L1155" s="15">
        <v>71.06</v>
      </c>
      <c r="M1155" s="15">
        <v>71.444000000000003</v>
      </c>
      <c r="N1155" s="15">
        <v>68.137</v>
      </c>
      <c r="O1155" s="15">
        <v>68.353999999999999</v>
      </c>
      <c r="P1155" s="15">
        <v>69.808999999999997</v>
      </c>
      <c r="Q1155" s="15">
        <v>68.52</v>
      </c>
      <c r="R1155" s="15">
        <v>69.203000000000003</v>
      </c>
      <c r="S1155" s="15">
        <f t="shared" si="173"/>
        <v>4.203000000000003</v>
      </c>
      <c r="T1155" s="15">
        <v>79.5</v>
      </c>
      <c r="U1155" s="15">
        <v>79.5</v>
      </c>
      <c r="V1155" s="15">
        <v>79.5</v>
      </c>
      <c r="W1155" s="15">
        <v>79.5</v>
      </c>
      <c r="X1155" s="15">
        <v>79.5</v>
      </c>
      <c r="Y1155" s="15">
        <v>79.5</v>
      </c>
      <c r="Z1155" s="15">
        <v>79.5</v>
      </c>
      <c r="AA1155" s="15">
        <v>79.5</v>
      </c>
      <c r="AB1155" s="15">
        <v>10.067</v>
      </c>
      <c r="AC1155" s="18">
        <f t="shared" si="174"/>
        <v>1.1651620370370371E-4</v>
      </c>
      <c r="AD1155" s="18">
        <f t="shared" si="175"/>
        <v>60.402000000000001</v>
      </c>
      <c r="AE1155" s="18">
        <f t="shared" si="177"/>
        <v>3816</v>
      </c>
      <c r="AF1155" s="18">
        <f t="shared" si="180"/>
        <v>323416.72092631983</v>
      </c>
      <c r="AG1155" s="18">
        <f t="shared" si="180"/>
        <v>4341736.7615162954</v>
      </c>
    </row>
    <row r="1156" spans="6:33" x14ac:dyDescent="0.35">
      <c r="F1156" s="15">
        <f t="shared" si="172"/>
        <v>18.762635616438356</v>
      </c>
      <c r="G1156" s="15">
        <v>6848.3620000000001</v>
      </c>
      <c r="H1156" s="15">
        <v>0.98419999999999996</v>
      </c>
      <c r="I1156" s="15">
        <v>4.5852329358324608</v>
      </c>
      <c r="J1156" s="15">
        <f t="shared" si="171"/>
        <v>0.37439476264620347</v>
      </c>
      <c r="K1156" s="15">
        <v>71.762</v>
      </c>
      <c r="L1156" s="15">
        <v>71.057000000000002</v>
      </c>
      <c r="M1156" s="15">
        <v>71.441000000000003</v>
      </c>
      <c r="N1156" s="15">
        <v>68.135000000000005</v>
      </c>
      <c r="O1156" s="15">
        <v>68.352000000000004</v>
      </c>
      <c r="P1156" s="15">
        <v>69.807000000000002</v>
      </c>
      <c r="Q1156" s="15">
        <v>68.519000000000005</v>
      </c>
      <c r="R1156" s="15">
        <v>69.200999999999993</v>
      </c>
      <c r="S1156" s="15">
        <f t="shared" si="173"/>
        <v>4.2009999999999934</v>
      </c>
      <c r="T1156" s="15">
        <v>79.5</v>
      </c>
      <c r="U1156" s="15">
        <v>79.5</v>
      </c>
      <c r="V1156" s="15">
        <v>79.5</v>
      </c>
      <c r="W1156" s="15">
        <v>79.5</v>
      </c>
      <c r="X1156" s="15">
        <v>79.5</v>
      </c>
      <c r="Y1156" s="15">
        <v>79.5</v>
      </c>
      <c r="Z1156" s="15">
        <v>79.5</v>
      </c>
      <c r="AA1156" s="15">
        <v>79.5</v>
      </c>
      <c r="AB1156" s="15">
        <v>10.058999999999999</v>
      </c>
      <c r="AC1156" s="18">
        <f t="shared" si="174"/>
        <v>1.164236111111111E-4</v>
      </c>
      <c r="AD1156" s="18">
        <f t="shared" si="175"/>
        <v>60.353999999999999</v>
      </c>
      <c r="AE1156" s="18">
        <f t="shared" si="177"/>
        <v>3816</v>
      </c>
      <c r="AF1156" s="18">
        <f t="shared" si="180"/>
        <v>323477.07492631982</v>
      </c>
      <c r="AG1156" s="18">
        <f t="shared" si="180"/>
        <v>4345552.7615162954</v>
      </c>
    </row>
    <row r="1157" spans="6:33" x14ac:dyDescent="0.35">
      <c r="F1157" s="15">
        <f t="shared" si="172"/>
        <v>18.779073972602738</v>
      </c>
      <c r="G1157" s="15">
        <v>6854.3620000000001</v>
      </c>
      <c r="H1157" s="15">
        <v>0.98419999999999996</v>
      </c>
      <c r="I1157" s="15">
        <v>4.5892501588728019</v>
      </c>
      <c r="J1157" s="15">
        <f t="shared" ref="J1157:J1220" si="181">AF1157/OIP</f>
        <v>0.37446455431287018</v>
      </c>
      <c r="K1157" s="15">
        <v>71.759</v>
      </c>
      <c r="L1157" s="15">
        <v>71.055000000000007</v>
      </c>
      <c r="M1157" s="15">
        <v>71.438000000000002</v>
      </c>
      <c r="N1157" s="15">
        <v>68.132999999999996</v>
      </c>
      <c r="O1157" s="15">
        <v>68.350999999999999</v>
      </c>
      <c r="P1157" s="15">
        <v>69.805000000000007</v>
      </c>
      <c r="Q1157" s="15">
        <v>68.516999999999996</v>
      </c>
      <c r="R1157" s="15">
        <v>69.198999999999998</v>
      </c>
      <c r="S1157" s="15">
        <f t="shared" si="173"/>
        <v>4.1989999999999981</v>
      </c>
      <c r="T1157" s="15">
        <v>79.5</v>
      </c>
      <c r="U1157" s="15">
        <v>79.5</v>
      </c>
      <c r="V1157" s="15">
        <v>79.5</v>
      </c>
      <c r="W1157" s="15">
        <v>79.5</v>
      </c>
      <c r="X1157" s="15">
        <v>79.5</v>
      </c>
      <c r="Y1157" s="15">
        <v>79.5</v>
      </c>
      <c r="Z1157" s="15">
        <v>79.5</v>
      </c>
      <c r="AA1157" s="15">
        <v>79.5</v>
      </c>
      <c r="AB1157" s="15">
        <v>10.050000000000001</v>
      </c>
      <c r="AC1157" s="18">
        <f t="shared" si="174"/>
        <v>1.1631944444444446E-4</v>
      </c>
      <c r="AD1157" s="18">
        <f t="shared" si="175"/>
        <v>60.300000000000011</v>
      </c>
      <c r="AE1157" s="18">
        <f t="shared" si="177"/>
        <v>3816</v>
      </c>
      <c r="AF1157" s="18">
        <f t="shared" si="180"/>
        <v>323537.37492631981</v>
      </c>
      <c r="AG1157" s="18">
        <f t="shared" si="180"/>
        <v>4349368.7615162954</v>
      </c>
    </row>
    <row r="1158" spans="6:33" x14ac:dyDescent="0.35">
      <c r="F1158" s="15">
        <f t="shared" ref="F1158:F1221" si="182">G1158/365</f>
        <v>18.795512328767124</v>
      </c>
      <c r="G1158" s="15">
        <v>6860.3620000000001</v>
      </c>
      <c r="H1158" s="15">
        <v>0.98419999999999996</v>
      </c>
      <c r="I1158" s="15">
        <v>4.5932673819131429</v>
      </c>
      <c r="J1158" s="15">
        <f t="shared" si="181"/>
        <v>0.37453429042398123</v>
      </c>
      <c r="K1158" s="15">
        <v>71.756</v>
      </c>
      <c r="L1158" s="15">
        <v>71.052000000000007</v>
      </c>
      <c r="M1158" s="15">
        <v>71.435000000000002</v>
      </c>
      <c r="N1158" s="15">
        <v>68.132000000000005</v>
      </c>
      <c r="O1158" s="15">
        <v>68.349000000000004</v>
      </c>
      <c r="P1158" s="15">
        <v>69.802999999999997</v>
      </c>
      <c r="Q1158" s="15">
        <v>68.516000000000005</v>
      </c>
      <c r="R1158" s="15">
        <v>69.197000000000003</v>
      </c>
      <c r="S1158" s="15">
        <f t="shared" ref="S1158:S1221" si="183">R1158-65</f>
        <v>4.1970000000000027</v>
      </c>
      <c r="T1158" s="15">
        <v>79.5</v>
      </c>
      <c r="U1158" s="15">
        <v>79.5</v>
      </c>
      <c r="V1158" s="15">
        <v>79.5</v>
      </c>
      <c r="W1158" s="15">
        <v>79.5</v>
      </c>
      <c r="X1158" s="15">
        <v>79.5</v>
      </c>
      <c r="Y1158" s="15">
        <v>79.5</v>
      </c>
      <c r="Z1158" s="15">
        <v>79.5</v>
      </c>
      <c r="AA1158" s="15">
        <v>79.5</v>
      </c>
      <c r="AB1158" s="15">
        <v>10.042</v>
      </c>
      <c r="AC1158" s="18">
        <f t="shared" si="174"/>
        <v>1.1622685185185186E-4</v>
      </c>
      <c r="AD1158" s="18">
        <f t="shared" si="175"/>
        <v>60.252000000000002</v>
      </c>
      <c r="AE1158" s="18">
        <f t="shared" si="177"/>
        <v>3816</v>
      </c>
      <c r="AF1158" s="18">
        <f t="shared" si="180"/>
        <v>323597.62692631979</v>
      </c>
      <c r="AG1158" s="18">
        <f t="shared" si="180"/>
        <v>4353184.7615162954</v>
      </c>
    </row>
    <row r="1159" spans="6:33" x14ac:dyDescent="0.35">
      <c r="F1159" s="15">
        <f t="shared" si="182"/>
        <v>18.811950684931507</v>
      </c>
      <c r="G1159" s="15">
        <v>6866.3620000000001</v>
      </c>
      <c r="H1159" s="15">
        <v>0.98419999999999996</v>
      </c>
      <c r="I1159" s="15">
        <v>4.5972846049534839</v>
      </c>
      <c r="J1159" s="15">
        <f t="shared" si="181"/>
        <v>0.37460396403509233</v>
      </c>
      <c r="K1159" s="15">
        <v>71.753</v>
      </c>
      <c r="L1159" s="15">
        <v>71.05</v>
      </c>
      <c r="M1159" s="15">
        <v>71.432000000000002</v>
      </c>
      <c r="N1159" s="15">
        <v>68.13</v>
      </c>
      <c r="O1159" s="15">
        <v>68.347999999999999</v>
      </c>
      <c r="P1159" s="15">
        <v>69.801000000000002</v>
      </c>
      <c r="Q1159" s="15">
        <v>68.515000000000001</v>
      </c>
      <c r="R1159" s="15">
        <v>69.195999999999998</v>
      </c>
      <c r="S1159" s="15">
        <f t="shared" si="183"/>
        <v>4.195999999999998</v>
      </c>
      <c r="T1159" s="15">
        <v>79.5</v>
      </c>
      <c r="U1159" s="15">
        <v>79.5</v>
      </c>
      <c r="V1159" s="15">
        <v>79.5</v>
      </c>
      <c r="W1159" s="15">
        <v>79.5</v>
      </c>
      <c r="X1159" s="15">
        <v>79.5</v>
      </c>
      <c r="Y1159" s="15">
        <v>79.5</v>
      </c>
      <c r="Z1159" s="15">
        <v>79.5</v>
      </c>
      <c r="AA1159" s="15">
        <v>79.5</v>
      </c>
      <c r="AB1159" s="15">
        <v>10.032999999999999</v>
      </c>
      <c r="AC1159" s="18">
        <f t="shared" ref="AC1159:AC1222" si="184">+AB1159/86400</f>
        <v>1.1612268518518518E-4</v>
      </c>
      <c r="AD1159" s="18">
        <f t="shared" ref="AD1159:AD1222" si="185">AC1159*(G1159-G1158)*86400</f>
        <v>60.198</v>
      </c>
      <c r="AE1159" s="18">
        <f t="shared" si="177"/>
        <v>3816</v>
      </c>
      <c r="AF1159" s="18">
        <f t="shared" si="180"/>
        <v>323657.82492631976</v>
      </c>
      <c r="AG1159" s="18">
        <f t="shared" si="180"/>
        <v>4357000.7615162954</v>
      </c>
    </row>
    <row r="1160" spans="6:33" x14ac:dyDescent="0.35">
      <c r="F1160" s="15">
        <f t="shared" si="182"/>
        <v>18.828389041095889</v>
      </c>
      <c r="G1160" s="15">
        <v>6872.3620000000001</v>
      </c>
      <c r="H1160" s="15">
        <v>0.98419999999999996</v>
      </c>
      <c r="I1160" s="15">
        <v>4.601301827993824</v>
      </c>
      <c r="J1160" s="15">
        <f t="shared" si="181"/>
        <v>0.37467358209064788</v>
      </c>
      <c r="K1160" s="15">
        <v>71.75</v>
      </c>
      <c r="L1160" s="15">
        <v>71.048000000000002</v>
      </c>
      <c r="M1160" s="15">
        <v>71.430000000000007</v>
      </c>
      <c r="N1160" s="15">
        <v>68.129000000000005</v>
      </c>
      <c r="O1160" s="15">
        <v>68.346000000000004</v>
      </c>
      <c r="P1160" s="15">
        <v>69.799000000000007</v>
      </c>
      <c r="Q1160" s="15">
        <v>68.513000000000005</v>
      </c>
      <c r="R1160" s="15">
        <v>69.194000000000003</v>
      </c>
      <c r="S1160" s="15">
        <f t="shared" si="183"/>
        <v>4.1940000000000026</v>
      </c>
      <c r="T1160" s="15">
        <v>79.5</v>
      </c>
      <c r="U1160" s="15">
        <v>79.5</v>
      </c>
      <c r="V1160" s="15">
        <v>79.5</v>
      </c>
      <c r="W1160" s="15">
        <v>79.5</v>
      </c>
      <c r="X1160" s="15">
        <v>79.5</v>
      </c>
      <c r="Y1160" s="15">
        <v>79.5</v>
      </c>
      <c r="Z1160" s="15">
        <v>79.5</v>
      </c>
      <c r="AA1160" s="15">
        <v>79.5</v>
      </c>
      <c r="AB1160" s="15">
        <v>10.025</v>
      </c>
      <c r="AC1160" s="18">
        <f t="shared" si="184"/>
        <v>1.160300925925926E-4</v>
      </c>
      <c r="AD1160" s="18">
        <f t="shared" si="185"/>
        <v>60.15</v>
      </c>
      <c r="AE1160" s="18">
        <f t="shared" si="177"/>
        <v>3816</v>
      </c>
      <c r="AF1160" s="18">
        <f t="shared" ref="AF1160:AG1175" si="186">+AF1159+AD1160</f>
        <v>323717.97492631979</v>
      </c>
      <c r="AG1160" s="18">
        <f t="shared" si="186"/>
        <v>4360816.7615162954</v>
      </c>
    </row>
    <row r="1161" spans="6:33" x14ac:dyDescent="0.35">
      <c r="F1161" s="15">
        <f t="shared" si="182"/>
        <v>18.844827397260275</v>
      </c>
      <c r="G1161" s="15">
        <v>6878.3620000000001</v>
      </c>
      <c r="H1161" s="15">
        <v>0.98429999999999995</v>
      </c>
      <c r="I1161" s="15">
        <v>4.6053190510341659</v>
      </c>
      <c r="J1161" s="15">
        <f t="shared" si="181"/>
        <v>0.37474313764620348</v>
      </c>
      <c r="K1161" s="15">
        <v>71.747</v>
      </c>
      <c r="L1161" s="15">
        <v>71.045000000000002</v>
      </c>
      <c r="M1161" s="15">
        <v>71.427000000000007</v>
      </c>
      <c r="N1161" s="15">
        <v>68.126999999999995</v>
      </c>
      <c r="O1161" s="15">
        <v>68.344999999999999</v>
      </c>
      <c r="P1161" s="15">
        <v>69.796999999999997</v>
      </c>
      <c r="Q1161" s="15">
        <v>68.512</v>
      </c>
      <c r="R1161" s="15">
        <v>69.191999999999993</v>
      </c>
      <c r="S1161" s="15">
        <f t="shared" si="183"/>
        <v>4.1919999999999931</v>
      </c>
      <c r="T1161" s="15">
        <v>79.5</v>
      </c>
      <c r="U1161" s="15">
        <v>79.5</v>
      </c>
      <c r="V1161" s="15">
        <v>79.5</v>
      </c>
      <c r="W1161" s="15">
        <v>79.5</v>
      </c>
      <c r="X1161" s="15">
        <v>79.5</v>
      </c>
      <c r="Y1161" s="15">
        <v>79.5</v>
      </c>
      <c r="Z1161" s="15">
        <v>79.5</v>
      </c>
      <c r="AA1161" s="15">
        <v>79.5</v>
      </c>
      <c r="AB1161" s="15">
        <v>10.016</v>
      </c>
      <c r="AC1161" s="18">
        <f t="shared" si="184"/>
        <v>1.1592592592592592E-4</v>
      </c>
      <c r="AD1161" s="18">
        <f t="shared" si="185"/>
        <v>60.096000000000004</v>
      </c>
      <c r="AE1161" s="18">
        <f t="shared" si="177"/>
        <v>3816</v>
      </c>
      <c r="AF1161" s="18">
        <f t="shared" si="186"/>
        <v>323778.07092631981</v>
      </c>
      <c r="AG1161" s="18">
        <f t="shared" si="186"/>
        <v>4364632.7615162954</v>
      </c>
    </row>
    <row r="1162" spans="6:33" x14ac:dyDescent="0.35">
      <c r="F1162" s="15">
        <f t="shared" si="182"/>
        <v>18.861265753424657</v>
      </c>
      <c r="G1162" s="15">
        <v>6884.3620000000001</v>
      </c>
      <c r="H1162" s="15">
        <v>0.98429999999999995</v>
      </c>
      <c r="I1162" s="15">
        <v>4.6093362740745061</v>
      </c>
      <c r="J1162" s="15">
        <f t="shared" si="181"/>
        <v>0.37481263764620348</v>
      </c>
      <c r="K1162" s="15">
        <v>71.744</v>
      </c>
      <c r="L1162" s="15">
        <v>71.043000000000006</v>
      </c>
      <c r="M1162" s="15">
        <v>71.424000000000007</v>
      </c>
      <c r="N1162" s="15">
        <v>68.126000000000005</v>
      </c>
      <c r="O1162" s="15">
        <v>68.343000000000004</v>
      </c>
      <c r="P1162" s="15">
        <v>69.795000000000002</v>
      </c>
      <c r="Q1162" s="15">
        <v>68.510000000000005</v>
      </c>
      <c r="R1162" s="15">
        <v>69.191000000000003</v>
      </c>
      <c r="S1162" s="15">
        <f t="shared" si="183"/>
        <v>4.1910000000000025</v>
      </c>
      <c r="T1162" s="15">
        <v>79.5</v>
      </c>
      <c r="U1162" s="15">
        <v>79.5</v>
      </c>
      <c r="V1162" s="15">
        <v>79.5</v>
      </c>
      <c r="W1162" s="15">
        <v>79.5</v>
      </c>
      <c r="X1162" s="15">
        <v>79.5</v>
      </c>
      <c r="Y1162" s="15">
        <v>79.5</v>
      </c>
      <c r="Z1162" s="15">
        <v>79.5</v>
      </c>
      <c r="AA1162" s="15">
        <v>79.5</v>
      </c>
      <c r="AB1162" s="15">
        <v>10.007999999999999</v>
      </c>
      <c r="AC1162" s="18">
        <f t="shared" si="184"/>
        <v>1.1583333333333332E-4</v>
      </c>
      <c r="AD1162" s="18">
        <f t="shared" si="185"/>
        <v>60.047999999999988</v>
      </c>
      <c r="AE1162" s="18">
        <f t="shared" si="177"/>
        <v>3816</v>
      </c>
      <c r="AF1162" s="18">
        <f t="shared" si="186"/>
        <v>323838.11892631982</v>
      </c>
      <c r="AG1162" s="18">
        <f t="shared" si="186"/>
        <v>4368448.7615162954</v>
      </c>
    </row>
    <row r="1163" spans="6:33" x14ac:dyDescent="0.35">
      <c r="F1163" s="15">
        <f t="shared" si="182"/>
        <v>18.87770410958904</v>
      </c>
      <c r="G1163" s="15">
        <v>6890.3620000000001</v>
      </c>
      <c r="H1163" s="15">
        <v>0.98429999999999995</v>
      </c>
      <c r="I1163" s="15">
        <v>4.6133534971148471</v>
      </c>
      <c r="J1163" s="15">
        <f t="shared" si="181"/>
        <v>0.37488207931287015</v>
      </c>
      <c r="K1163" s="15">
        <v>71.741</v>
      </c>
      <c r="L1163" s="15">
        <v>71.040000000000006</v>
      </c>
      <c r="M1163" s="15">
        <v>71.421000000000006</v>
      </c>
      <c r="N1163" s="15">
        <v>68.123999999999995</v>
      </c>
      <c r="O1163" s="15">
        <v>68.341999999999999</v>
      </c>
      <c r="P1163" s="15">
        <v>69.792000000000002</v>
      </c>
      <c r="Q1163" s="15">
        <v>68.509</v>
      </c>
      <c r="R1163" s="15">
        <v>69.188999999999993</v>
      </c>
      <c r="S1163" s="15">
        <f t="shared" si="183"/>
        <v>4.188999999999993</v>
      </c>
      <c r="T1163" s="15">
        <v>79.5</v>
      </c>
      <c r="U1163" s="15">
        <v>79.5</v>
      </c>
      <c r="V1163" s="15">
        <v>79.5</v>
      </c>
      <c r="W1163" s="15">
        <v>79.5</v>
      </c>
      <c r="X1163" s="15">
        <v>79.5</v>
      </c>
      <c r="Y1163" s="15">
        <v>79.5</v>
      </c>
      <c r="Z1163" s="15">
        <v>79.5</v>
      </c>
      <c r="AA1163" s="15">
        <v>79.5</v>
      </c>
      <c r="AB1163" s="15">
        <v>9.9995999999999992</v>
      </c>
      <c r="AC1163" s="18">
        <f t="shared" si="184"/>
        <v>1.1573611111111111E-4</v>
      </c>
      <c r="AD1163" s="18">
        <f t="shared" si="185"/>
        <v>59.997599999999998</v>
      </c>
      <c r="AE1163" s="18">
        <f t="shared" si="177"/>
        <v>3816</v>
      </c>
      <c r="AF1163" s="18">
        <f t="shared" si="186"/>
        <v>323898.11652631982</v>
      </c>
      <c r="AG1163" s="18">
        <f t="shared" si="186"/>
        <v>4372264.7615162954</v>
      </c>
    </row>
    <row r="1164" spans="6:33" x14ac:dyDescent="0.35">
      <c r="F1164" s="15">
        <f t="shared" si="182"/>
        <v>18.894142465753426</v>
      </c>
      <c r="G1164" s="15">
        <v>6896.3620000000001</v>
      </c>
      <c r="H1164" s="15">
        <v>0.98429999999999995</v>
      </c>
      <c r="I1164" s="15">
        <v>4.6173707201551881</v>
      </c>
      <c r="J1164" s="15">
        <f t="shared" si="181"/>
        <v>0.37495146264620349</v>
      </c>
      <c r="K1164" s="15">
        <v>71.738</v>
      </c>
      <c r="L1164" s="15">
        <v>71.037999999999997</v>
      </c>
      <c r="M1164" s="15">
        <v>71.418000000000006</v>
      </c>
      <c r="N1164" s="15">
        <v>68.123000000000005</v>
      </c>
      <c r="O1164" s="15">
        <v>68.34</v>
      </c>
      <c r="P1164" s="15">
        <v>69.790000000000006</v>
      </c>
      <c r="Q1164" s="15">
        <v>68.507999999999996</v>
      </c>
      <c r="R1164" s="15">
        <v>69.186999999999998</v>
      </c>
      <c r="S1164" s="15">
        <f t="shared" si="183"/>
        <v>4.1869999999999976</v>
      </c>
      <c r="T1164" s="15">
        <v>79.5</v>
      </c>
      <c r="U1164" s="15">
        <v>79.5</v>
      </c>
      <c r="V1164" s="15">
        <v>79.5</v>
      </c>
      <c r="W1164" s="15">
        <v>79.5</v>
      </c>
      <c r="X1164" s="15">
        <v>79.5</v>
      </c>
      <c r="Y1164" s="15">
        <v>79.5</v>
      </c>
      <c r="Z1164" s="15">
        <v>79.5</v>
      </c>
      <c r="AA1164" s="15">
        <v>79.5</v>
      </c>
      <c r="AB1164" s="15">
        <v>9.9911999999999992</v>
      </c>
      <c r="AC1164" s="18">
        <f t="shared" si="184"/>
        <v>1.1563888888888888E-4</v>
      </c>
      <c r="AD1164" s="18">
        <f t="shared" si="185"/>
        <v>59.947199999999995</v>
      </c>
      <c r="AE1164" s="18">
        <f t="shared" si="177"/>
        <v>3816</v>
      </c>
      <c r="AF1164" s="18">
        <f t="shared" si="186"/>
        <v>323958.06372631982</v>
      </c>
      <c r="AG1164" s="18">
        <f t="shared" si="186"/>
        <v>4376080.7615162954</v>
      </c>
    </row>
    <row r="1165" spans="6:33" x14ac:dyDescent="0.35">
      <c r="F1165" s="15">
        <f t="shared" si="182"/>
        <v>18.910580821917808</v>
      </c>
      <c r="G1165" s="15">
        <v>6902.3620000000001</v>
      </c>
      <c r="H1165" s="15">
        <v>0.98429999999999995</v>
      </c>
      <c r="I1165" s="15">
        <v>4.6213879431955291</v>
      </c>
      <c r="J1165" s="15">
        <f t="shared" si="181"/>
        <v>0.3750207876462035</v>
      </c>
      <c r="K1165" s="15">
        <v>71.734999999999999</v>
      </c>
      <c r="L1165" s="15">
        <v>71.036000000000001</v>
      </c>
      <c r="M1165" s="15">
        <v>71.415999999999997</v>
      </c>
      <c r="N1165" s="15">
        <v>68.120999999999995</v>
      </c>
      <c r="O1165" s="15">
        <v>68.338999999999999</v>
      </c>
      <c r="P1165" s="15">
        <v>69.787999999999997</v>
      </c>
      <c r="Q1165" s="15">
        <v>68.506</v>
      </c>
      <c r="R1165" s="15">
        <v>69.185000000000002</v>
      </c>
      <c r="S1165" s="15">
        <f t="shared" si="183"/>
        <v>4.1850000000000023</v>
      </c>
      <c r="T1165" s="15">
        <v>79.5</v>
      </c>
      <c r="U1165" s="15">
        <v>79.5</v>
      </c>
      <c r="V1165" s="15">
        <v>79.5</v>
      </c>
      <c r="W1165" s="15">
        <v>79.5</v>
      </c>
      <c r="X1165" s="15">
        <v>79.5</v>
      </c>
      <c r="Y1165" s="15">
        <v>79.5</v>
      </c>
      <c r="Z1165" s="15">
        <v>79.5</v>
      </c>
      <c r="AA1165" s="15">
        <v>79.5</v>
      </c>
      <c r="AB1165" s="15">
        <v>9.9827999999999992</v>
      </c>
      <c r="AC1165" s="18">
        <f t="shared" si="184"/>
        <v>1.1554166666666665E-4</v>
      </c>
      <c r="AD1165" s="18">
        <f t="shared" si="185"/>
        <v>59.896799999999985</v>
      </c>
      <c r="AE1165" s="18">
        <f t="shared" si="177"/>
        <v>3816</v>
      </c>
      <c r="AF1165" s="18">
        <f t="shared" si="186"/>
        <v>324017.9605263198</v>
      </c>
      <c r="AG1165" s="18">
        <f t="shared" si="186"/>
        <v>4379896.7615162954</v>
      </c>
    </row>
    <row r="1166" spans="6:33" x14ac:dyDescent="0.35">
      <c r="F1166" s="15">
        <f t="shared" si="182"/>
        <v>18.92701917808219</v>
      </c>
      <c r="G1166" s="15">
        <v>6908.3620000000001</v>
      </c>
      <c r="H1166" s="15">
        <v>0.98429999999999995</v>
      </c>
      <c r="I1166" s="15">
        <v>4.6254051662358693</v>
      </c>
      <c r="J1166" s="15">
        <f t="shared" si="181"/>
        <v>0.37509005500731457</v>
      </c>
      <c r="K1166" s="15">
        <v>71.731999999999999</v>
      </c>
      <c r="L1166" s="15">
        <v>71.033000000000001</v>
      </c>
      <c r="M1166" s="15">
        <v>71.412999999999997</v>
      </c>
      <c r="N1166" s="15">
        <v>68.12</v>
      </c>
      <c r="O1166" s="15">
        <v>68.337000000000003</v>
      </c>
      <c r="P1166" s="15">
        <v>69.786000000000001</v>
      </c>
      <c r="Q1166" s="15">
        <v>68.504999999999995</v>
      </c>
      <c r="R1166" s="15">
        <v>69.183999999999997</v>
      </c>
      <c r="S1166" s="15">
        <f t="shared" si="183"/>
        <v>4.1839999999999975</v>
      </c>
      <c r="T1166" s="15">
        <v>79.5</v>
      </c>
      <c r="U1166" s="15">
        <v>79.5</v>
      </c>
      <c r="V1166" s="15">
        <v>79.5</v>
      </c>
      <c r="W1166" s="15">
        <v>79.5</v>
      </c>
      <c r="X1166" s="15">
        <v>79.5</v>
      </c>
      <c r="Y1166" s="15">
        <v>79.5</v>
      </c>
      <c r="Z1166" s="15">
        <v>79.5</v>
      </c>
      <c r="AA1166" s="15">
        <v>79.5</v>
      </c>
      <c r="AB1166" s="15">
        <v>9.9745000000000008</v>
      </c>
      <c r="AC1166" s="18">
        <f t="shared" si="184"/>
        <v>1.1544560185185186E-4</v>
      </c>
      <c r="AD1166" s="18">
        <f t="shared" si="185"/>
        <v>59.847000000000001</v>
      </c>
      <c r="AE1166" s="18">
        <f t="shared" si="177"/>
        <v>3816</v>
      </c>
      <c r="AF1166" s="18">
        <f t="shared" si="186"/>
        <v>324077.80752631981</v>
      </c>
      <c r="AG1166" s="18">
        <f t="shared" si="186"/>
        <v>4383712.7615162954</v>
      </c>
    </row>
    <row r="1167" spans="6:33" x14ac:dyDescent="0.35">
      <c r="F1167" s="15">
        <f t="shared" si="182"/>
        <v>18.943457534246576</v>
      </c>
      <c r="G1167" s="15">
        <v>6914.3620000000001</v>
      </c>
      <c r="H1167" s="15">
        <v>0.98429999999999995</v>
      </c>
      <c r="I1167" s="15">
        <v>4.6294223892762112</v>
      </c>
      <c r="J1167" s="15">
        <f t="shared" si="181"/>
        <v>0.37515926403509237</v>
      </c>
      <c r="K1167" s="15">
        <v>71.728999999999999</v>
      </c>
      <c r="L1167" s="15">
        <v>71.031000000000006</v>
      </c>
      <c r="M1167" s="15">
        <v>71.41</v>
      </c>
      <c r="N1167" s="15">
        <v>68.117999999999995</v>
      </c>
      <c r="O1167" s="15">
        <v>68.335999999999999</v>
      </c>
      <c r="P1167" s="15">
        <v>69.784000000000006</v>
      </c>
      <c r="Q1167" s="15">
        <v>68.504000000000005</v>
      </c>
      <c r="R1167" s="15">
        <v>69.182000000000002</v>
      </c>
      <c r="S1167" s="15">
        <f t="shared" si="183"/>
        <v>4.1820000000000022</v>
      </c>
      <c r="T1167" s="15">
        <v>79.5</v>
      </c>
      <c r="U1167" s="15">
        <v>79.5</v>
      </c>
      <c r="V1167" s="15">
        <v>79.5</v>
      </c>
      <c r="W1167" s="15">
        <v>79.5</v>
      </c>
      <c r="X1167" s="15">
        <v>79.5</v>
      </c>
      <c r="Y1167" s="15">
        <v>79.5</v>
      </c>
      <c r="Z1167" s="15">
        <v>79.5</v>
      </c>
      <c r="AA1167" s="15">
        <v>79.5</v>
      </c>
      <c r="AB1167" s="15">
        <v>9.9661000000000008</v>
      </c>
      <c r="AC1167" s="18">
        <f t="shared" si="184"/>
        <v>1.1534837962962963E-4</v>
      </c>
      <c r="AD1167" s="18">
        <f t="shared" si="185"/>
        <v>59.796600000000005</v>
      </c>
      <c r="AE1167" s="18">
        <f t="shared" si="177"/>
        <v>3816</v>
      </c>
      <c r="AF1167" s="18">
        <f t="shared" si="186"/>
        <v>324137.60412631981</v>
      </c>
      <c r="AG1167" s="18">
        <f t="shared" si="186"/>
        <v>4387528.7615162954</v>
      </c>
    </row>
    <row r="1168" spans="6:33" x14ac:dyDescent="0.35">
      <c r="F1168" s="15">
        <f t="shared" si="182"/>
        <v>18.959895890410959</v>
      </c>
      <c r="G1168" s="15">
        <v>6920.3620000000001</v>
      </c>
      <c r="H1168" s="15">
        <v>0.98429999999999995</v>
      </c>
      <c r="I1168" s="15">
        <v>4.6334396123165513</v>
      </c>
      <c r="J1168" s="15">
        <f t="shared" si="181"/>
        <v>0.37522841542398128</v>
      </c>
      <c r="K1168" s="15">
        <v>71.725999999999999</v>
      </c>
      <c r="L1168" s="15">
        <v>71.028999999999996</v>
      </c>
      <c r="M1168" s="15">
        <v>71.406999999999996</v>
      </c>
      <c r="N1168" s="15">
        <v>68.117000000000004</v>
      </c>
      <c r="O1168" s="15">
        <v>68.334000000000003</v>
      </c>
      <c r="P1168" s="15">
        <v>69.781999999999996</v>
      </c>
      <c r="Q1168" s="15">
        <v>68.501999999999995</v>
      </c>
      <c r="R1168" s="15">
        <v>69.180000000000007</v>
      </c>
      <c r="S1168" s="15">
        <f t="shared" si="183"/>
        <v>4.1800000000000068</v>
      </c>
      <c r="T1168" s="15">
        <v>79.5</v>
      </c>
      <c r="U1168" s="15">
        <v>79.5</v>
      </c>
      <c r="V1168" s="15">
        <v>79.5</v>
      </c>
      <c r="W1168" s="15">
        <v>79.5</v>
      </c>
      <c r="X1168" s="15">
        <v>79.5</v>
      </c>
      <c r="Y1168" s="15">
        <v>79.5</v>
      </c>
      <c r="Z1168" s="15">
        <v>79.5</v>
      </c>
      <c r="AA1168" s="15">
        <v>79.5</v>
      </c>
      <c r="AB1168" s="15">
        <v>9.9578000000000007</v>
      </c>
      <c r="AC1168" s="18">
        <f t="shared" si="184"/>
        <v>1.1525231481481483E-4</v>
      </c>
      <c r="AD1168" s="18">
        <f t="shared" si="185"/>
        <v>59.746800000000007</v>
      </c>
      <c r="AE1168" s="18">
        <f t="shared" si="177"/>
        <v>3816</v>
      </c>
      <c r="AF1168" s="18">
        <f t="shared" si="186"/>
        <v>324197.35092631984</v>
      </c>
      <c r="AG1168" s="18">
        <f t="shared" si="186"/>
        <v>4391344.7615162954</v>
      </c>
    </row>
    <row r="1169" spans="6:33" x14ac:dyDescent="0.35">
      <c r="F1169" s="15">
        <f t="shared" si="182"/>
        <v>18.976334246575341</v>
      </c>
      <c r="G1169" s="15">
        <v>6926.3620000000001</v>
      </c>
      <c r="H1169" s="15">
        <v>0.98440000000000005</v>
      </c>
      <c r="I1169" s="15">
        <v>4.6374568353568923</v>
      </c>
      <c r="J1169" s="15">
        <f t="shared" si="181"/>
        <v>0.37529750917398125</v>
      </c>
      <c r="K1169" s="15">
        <v>71.722999999999999</v>
      </c>
      <c r="L1169" s="15">
        <v>71.025999999999996</v>
      </c>
      <c r="M1169" s="15">
        <v>71.405000000000001</v>
      </c>
      <c r="N1169" s="15">
        <v>68.114999999999995</v>
      </c>
      <c r="O1169" s="15">
        <v>68.332999999999998</v>
      </c>
      <c r="P1169" s="15">
        <v>69.78</v>
      </c>
      <c r="Q1169" s="15">
        <v>68.501000000000005</v>
      </c>
      <c r="R1169" s="15">
        <v>69.179000000000002</v>
      </c>
      <c r="S1169" s="15">
        <f t="shared" si="183"/>
        <v>4.179000000000002</v>
      </c>
      <c r="T1169" s="15">
        <v>79.5</v>
      </c>
      <c r="U1169" s="15">
        <v>79.5</v>
      </c>
      <c r="V1169" s="15">
        <v>79.5</v>
      </c>
      <c r="W1169" s="15">
        <v>79.5</v>
      </c>
      <c r="X1169" s="15">
        <v>79.5</v>
      </c>
      <c r="Y1169" s="15">
        <v>79.5</v>
      </c>
      <c r="Z1169" s="15">
        <v>79.5</v>
      </c>
      <c r="AA1169" s="15">
        <v>79.5</v>
      </c>
      <c r="AB1169" s="15">
        <v>9.9495000000000005</v>
      </c>
      <c r="AC1169" s="18">
        <f t="shared" si="184"/>
        <v>1.1515625000000001E-4</v>
      </c>
      <c r="AD1169" s="18">
        <f t="shared" si="185"/>
        <v>59.697000000000003</v>
      </c>
      <c r="AE1169" s="18">
        <f t="shared" si="177"/>
        <v>3816</v>
      </c>
      <c r="AF1169" s="18">
        <f t="shared" si="186"/>
        <v>324257.04792631982</v>
      </c>
      <c r="AG1169" s="18">
        <f t="shared" si="186"/>
        <v>4395160.7615162954</v>
      </c>
    </row>
    <row r="1170" spans="6:33" x14ac:dyDescent="0.35">
      <c r="F1170" s="15">
        <f t="shared" si="182"/>
        <v>18.992772602739727</v>
      </c>
      <c r="G1170" s="15">
        <v>6932.3620000000001</v>
      </c>
      <c r="H1170" s="15">
        <v>0.98440000000000005</v>
      </c>
      <c r="I1170" s="15">
        <v>4.6414740583972334</v>
      </c>
      <c r="J1170" s="15">
        <f t="shared" si="181"/>
        <v>0.37536654528509239</v>
      </c>
      <c r="K1170" s="15">
        <v>71.72</v>
      </c>
      <c r="L1170" s="15">
        <v>71.024000000000001</v>
      </c>
      <c r="M1170" s="15">
        <v>71.402000000000001</v>
      </c>
      <c r="N1170" s="15">
        <v>68.113</v>
      </c>
      <c r="O1170" s="15">
        <v>68.331999999999994</v>
      </c>
      <c r="P1170" s="15">
        <v>69.778000000000006</v>
      </c>
      <c r="Q1170" s="15">
        <v>68.5</v>
      </c>
      <c r="R1170" s="15">
        <v>69.177000000000007</v>
      </c>
      <c r="S1170" s="15">
        <f t="shared" si="183"/>
        <v>4.1770000000000067</v>
      </c>
      <c r="T1170" s="15">
        <v>79.5</v>
      </c>
      <c r="U1170" s="15">
        <v>79.5</v>
      </c>
      <c r="V1170" s="15">
        <v>79.5</v>
      </c>
      <c r="W1170" s="15">
        <v>79.5</v>
      </c>
      <c r="X1170" s="15">
        <v>79.5</v>
      </c>
      <c r="Y1170" s="15">
        <v>79.5</v>
      </c>
      <c r="Z1170" s="15">
        <v>79.5</v>
      </c>
      <c r="AA1170" s="15">
        <v>79.5</v>
      </c>
      <c r="AB1170" s="15">
        <v>9.9412000000000003</v>
      </c>
      <c r="AC1170" s="18">
        <f t="shared" si="184"/>
        <v>1.1506018518518519E-4</v>
      </c>
      <c r="AD1170" s="18">
        <f t="shared" si="185"/>
        <v>59.647200000000005</v>
      </c>
      <c r="AE1170" s="18">
        <f t="shared" ref="AE1170:AE1233" si="187">SUM(T1170:AA1170)*(G1170-G1169)</f>
        <v>3816</v>
      </c>
      <c r="AF1170" s="18">
        <f t="shared" si="186"/>
        <v>324316.69512631983</v>
      </c>
      <c r="AG1170" s="18">
        <f t="shared" si="186"/>
        <v>4398976.7615162954</v>
      </c>
    </row>
    <row r="1171" spans="6:33" x14ac:dyDescent="0.35">
      <c r="F1171" s="15">
        <f t="shared" si="182"/>
        <v>19.009210958904109</v>
      </c>
      <c r="G1171" s="15">
        <v>6938.3620000000001</v>
      </c>
      <c r="H1171" s="15">
        <v>0.98440000000000005</v>
      </c>
      <c r="I1171" s="15">
        <v>4.6454912814375744</v>
      </c>
      <c r="J1171" s="15">
        <f t="shared" si="181"/>
        <v>0.37543552445175904</v>
      </c>
      <c r="K1171" s="15">
        <v>71.716999999999999</v>
      </c>
      <c r="L1171" s="15">
        <v>71.021000000000001</v>
      </c>
      <c r="M1171" s="15">
        <v>71.399000000000001</v>
      </c>
      <c r="N1171" s="15">
        <v>68.111999999999995</v>
      </c>
      <c r="O1171" s="15">
        <v>68.33</v>
      </c>
      <c r="P1171" s="15">
        <v>69.775999999999996</v>
      </c>
      <c r="Q1171" s="15">
        <v>68.498000000000005</v>
      </c>
      <c r="R1171" s="15">
        <v>69.174999999999997</v>
      </c>
      <c r="S1171" s="15">
        <f t="shared" si="183"/>
        <v>4.1749999999999972</v>
      </c>
      <c r="T1171" s="15">
        <v>79.5</v>
      </c>
      <c r="U1171" s="15">
        <v>79.5</v>
      </c>
      <c r="V1171" s="15">
        <v>79.5</v>
      </c>
      <c r="W1171" s="15">
        <v>79.5</v>
      </c>
      <c r="X1171" s="15">
        <v>79.5</v>
      </c>
      <c r="Y1171" s="15">
        <v>79.5</v>
      </c>
      <c r="Z1171" s="15">
        <v>79.5</v>
      </c>
      <c r="AA1171" s="15">
        <v>79.5</v>
      </c>
      <c r="AB1171" s="15">
        <v>9.9329999999999998</v>
      </c>
      <c r="AC1171" s="18">
        <f t="shared" si="184"/>
        <v>1.1496527777777777E-4</v>
      </c>
      <c r="AD1171" s="18">
        <f t="shared" si="185"/>
        <v>59.597999999999999</v>
      </c>
      <c r="AE1171" s="18">
        <f t="shared" si="187"/>
        <v>3816</v>
      </c>
      <c r="AF1171" s="18">
        <f t="shared" si="186"/>
        <v>324376.29312631983</v>
      </c>
      <c r="AG1171" s="18">
        <f t="shared" si="186"/>
        <v>4402792.7615162954</v>
      </c>
    </row>
    <row r="1172" spans="6:33" x14ac:dyDescent="0.35">
      <c r="F1172" s="15">
        <f t="shared" si="182"/>
        <v>19.025649315068492</v>
      </c>
      <c r="G1172" s="15">
        <v>6944.3620000000001</v>
      </c>
      <c r="H1172" s="15">
        <v>0.98440000000000005</v>
      </c>
      <c r="I1172" s="15">
        <v>4.6495085044779145</v>
      </c>
      <c r="J1172" s="15">
        <f t="shared" si="181"/>
        <v>0.37550444597953686</v>
      </c>
      <c r="K1172" s="15">
        <v>71.713999999999999</v>
      </c>
      <c r="L1172" s="15">
        <v>71.019000000000005</v>
      </c>
      <c r="M1172" s="15">
        <v>71.397000000000006</v>
      </c>
      <c r="N1172" s="15">
        <v>68.11</v>
      </c>
      <c r="O1172" s="15">
        <v>68.328999999999994</v>
      </c>
      <c r="P1172" s="15">
        <v>69.774000000000001</v>
      </c>
      <c r="Q1172" s="15">
        <v>68.497</v>
      </c>
      <c r="R1172" s="15">
        <v>69.174000000000007</v>
      </c>
      <c r="S1172" s="15">
        <f t="shared" si="183"/>
        <v>4.1740000000000066</v>
      </c>
      <c r="T1172" s="15">
        <v>79.5</v>
      </c>
      <c r="U1172" s="15">
        <v>79.5</v>
      </c>
      <c r="V1172" s="15">
        <v>79.5</v>
      </c>
      <c r="W1172" s="15">
        <v>79.5</v>
      </c>
      <c r="X1172" s="15">
        <v>79.5</v>
      </c>
      <c r="Y1172" s="15">
        <v>79.5</v>
      </c>
      <c r="Z1172" s="15">
        <v>79.5</v>
      </c>
      <c r="AA1172" s="15">
        <v>79.5</v>
      </c>
      <c r="AB1172" s="15">
        <v>9.9246999999999996</v>
      </c>
      <c r="AC1172" s="18">
        <f t="shared" si="184"/>
        <v>1.1486921296296295E-4</v>
      </c>
      <c r="AD1172" s="18">
        <f t="shared" si="185"/>
        <v>59.548199999999994</v>
      </c>
      <c r="AE1172" s="18">
        <f t="shared" si="187"/>
        <v>3816</v>
      </c>
      <c r="AF1172" s="18">
        <f t="shared" si="186"/>
        <v>324435.84132631985</v>
      </c>
      <c r="AG1172" s="18">
        <f t="shared" si="186"/>
        <v>4406608.7615162954</v>
      </c>
    </row>
    <row r="1173" spans="6:33" x14ac:dyDescent="0.35">
      <c r="F1173" s="15">
        <f t="shared" si="182"/>
        <v>19.042087671232878</v>
      </c>
      <c r="G1173" s="15">
        <v>6950.3620000000001</v>
      </c>
      <c r="H1173" s="15">
        <v>0.98440000000000005</v>
      </c>
      <c r="I1173" s="15">
        <v>4.6535257275182564</v>
      </c>
      <c r="J1173" s="15">
        <f t="shared" si="181"/>
        <v>0.37557330986842574</v>
      </c>
      <c r="K1173" s="15">
        <v>71.710999999999999</v>
      </c>
      <c r="L1173" s="15">
        <v>71.016999999999996</v>
      </c>
      <c r="M1173" s="15">
        <v>71.394000000000005</v>
      </c>
      <c r="N1173" s="15">
        <v>68.108999999999995</v>
      </c>
      <c r="O1173" s="15">
        <v>68.326999999999998</v>
      </c>
      <c r="P1173" s="15">
        <v>69.772000000000006</v>
      </c>
      <c r="Q1173" s="15">
        <v>68.495999999999995</v>
      </c>
      <c r="R1173" s="15">
        <v>69.171999999999997</v>
      </c>
      <c r="S1173" s="15">
        <f t="shared" si="183"/>
        <v>4.171999999999997</v>
      </c>
      <c r="T1173" s="15">
        <v>79.5</v>
      </c>
      <c r="U1173" s="15">
        <v>79.5</v>
      </c>
      <c r="V1173" s="15">
        <v>79.5</v>
      </c>
      <c r="W1173" s="15">
        <v>79.5</v>
      </c>
      <c r="X1173" s="15">
        <v>79.5</v>
      </c>
      <c r="Y1173" s="15">
        <v>79.5</v>
      </c>
      <c r="Z1173" s="15">
        <v>79.5</v>
      </c>
      <c r="AA1173" s="15">
        <v>79.5</v>
      </c>
      <c r="AB1173" s="15">
        <v>9.9163999999999994</v>
      </c>
      <c r="AC1173" s="18">
        <f t="shared" si="184"/>
        <v>1.1477314814814815E-4</v>
      </c>
      <c r="AD1173" s="18">
        <f t="shared" si="185"/>
        <v>59.498400000000004</v>
      </c>
      <c r="AE1173" s="18">
        <f t="shared" si="187"/>
        <v>3816</v>
      </c>
      <c r="AF1173" s="18">
        <f t="shared" si="186"/>
        <v>324495.33972631983</v>
      </c>
      <c r="AG1173" s="18">
        <f t="shared" si="186"/>
        <v>4410424.7615162954</v>
      </c>
    </row>
    <row r="1174" spans="6:33" x14ac:dyDescent="0.35">
      <c r="F1174" s="15">
        <f t="shared" si="182"/>
        <v>19.05852602739726</v>
      </c>
      <c r="G1174" s="15">
        <v>6956.3620000000001</v>
      </c>
      <c r="H1174" s="15">
        <v>0.98440000000000005</v>
      </c>
      <c r="I1174" s="15">
        <v>4.6575429505585966</v>
      </c>
      <c r="J1174" s="15">
        <f t="shared" si="181"/>
        <v>0.37564211681287013</v>
      </c>
      <c r="K1174" s="15">
        <v>71.707999999999998</v>
      </c>
      <c r="L1174" s="15">
        <v>71.013999999999996</v>
      </c>
      <c r="M1174" s="15">
        <v>71.391000000000005</v>
      </c>
      <c r="N1174" s="15">
        <v>68.106999999999999</v>
      </c>
      <c r="O1174" s="15">
        <v>68.325999999999993</v>
      </c>
      <c r="P1174" s="15">
        <v>69.77</v>
      </c>
      <c r="Q1174" s="15">
        <v>68.494</v>
      </c>
      <c r="R1174" s="15">
        <v>69.17</v>
      </c>
      <c r="S1174" s="15">
        <f t="shared" si="183"/>
        <v>4.1700000000000017</v>
      </c>
      <c r="T1174" s="15">
        <v>79.5</v>
      </c>
      <c r="U1174" s="15">
        <v>79.5</v>
      </c>
      <c r="V1174" s="15">
        <v>79.5</v>
      </c>
      <c r="W1174" s="15">
        <v>79.5</v>
      </c>
      <c r="X1174" s="15">
        <v>79.5</v>
      </c>
      <c r="Y1174" s="15">
        <v>79.5</v>
      </c>
      <c r="Z1174" s="15">
        <v>79.5</v>
      </c>
      <c r="AA1174" s="15">
        <v>79.5</v>
      </c>
      <c r="AB1174" s="15">
        <v>9.9082000000000008</v>
      </c>
      <c r="AC1174" s="18">
        <f t="shared" si="184"/>
        <v>1.1467824074074075E-4</v>
      </c>
      <c r="AD1174" s="18">
        <f t="shared" si="185"/>
        <v>59.449200000000005</v>
      </c>
      <c r="AE1174" s="18">
        <f t="shared" si="187"/>
        <v>3816</v>
      </c>
      <c r="AF1174" s="18">
        <f t="shared" si="186"/>
        <v>324554.7889263198</v>
      </c>
      <c r="AG1174" s="18">
        <f t="shared" si="186"/>
        <v>4414240.7615162954</v>
      </c>
    </row>
    <row r="1175" spans="6:33" x14ac:dyDescent="0.35">
      <c r="F1175" s="15">
        <f t="shared" si="182"/>
        <v>19.074964383561642</v>
      </c>
      <c r="G1175" s="15">
        <v>6962.3620000000001</v>
      </c>
      <c r="H1175" s="15">
        <v>0.98440000000000005</v>
      </c>
      <c r="I1175" s="15">
        <v>4.6615601735989376</v>
      </c>
      <c r="J1175" s="15">
        <f t="shared" si="181"/>
        <v>0.37571086681287019</v>
      </c>
      <c r="K1175" s="15">
        <v>71.706000000000003</v>
      </c>
      <c r="L1175" s="15">
        <v>71.012</v>
      </c>
      <c r="M1175" s="15">
        <v>71.388000000000005</v>
      </c>
      <c r="N1175" s="15">
        <v>68.105999999999995</v>
      </c>
      <c r="O1175" s="15">
        <v>68.323999999999998</v>
      </c>
      <c r="P1175" s="15">
        <v>69.768000000000001</v>
      </c>
      <c r="Q1175" s="15">
        <v>68.492999999999995</v>
      </c>
      <c r="R1175" s="15">
        <v>69.168000000000006</v>
      </c>
      <c r="S1175" s="15">
        <f t="shared" si="183"/>
        <v>4.1680000000000064</v>
      </c>
      <c r="T1175" s="15">
        <v>79.5</v>
      </c>
      <c r="U1175" s="15">
        <v>79.5</v>
      </c>
      <c r="V1175" s="15">
        <v>79.5</v>
      </c>
      <c r="W1175" s="15">
        <v>79.5</v>
      </c>
      <c r="X1175" s="15">
        <v>79.5</v>
      </c>
      <c r="Y1175" s="15">
        <v>79.5</v>
      </c>
      <c r="Z1175" s="15">
        <v>79.5</v>
      </c>
      <c r="AA1175" s="15">
        <v>79.5</v>
      </c>
      <c r="AB1175" s="15">
        <v>9.9</v>
      </c>
      <c r="AC1175" s="18">
        <f t="shared" si="184"/>
        <v>1.1458333333333333E-4</v>
      </c>
      <c r="AD1175" s="18">
        <f t="shared" si="185"/>
        <v>59.4</v>
      </c>
      <c r="AE1175" s="18">
        <f t="shared" si="187"/>
        <v>3816</v>
      </c>
      <c r="AF1175" s="18">
        <f t="shared" si="186"/>
        <v>324614.18892631982</v>
      </c>
      <c r="AG1175" s="18">
        <f t="shared" si="186"/>
        <v>4418056.7615162954</v>
      </c>
    </row>
    <row r="1176" spans="6:33" x14ac:dyDescent="0.35">
      <c r="F1176" s="15">
        <f t="shared" si="182"/>
        <v>19.091402739726028</v>
      </c>
      <c r="G1176" s="15">
        <v>6968.3620000000001</v>
      </c>
      <c r="H1176" s="15">
        <v>0.98440000000000005</v>
      </c>
      <c r="I1176" s="15">
        <v>4.6655773966392786</v>
      </c>
      <c r="J1176" s="15">
        <f t="shared" si="181"/>
        <v>0.37577955986842576</v>
      </c>
      <c r="K1176" s="15">
        <v>71.703000000000003</v>
      </c>
      <c r="L1176" s="15">
        <v>71.010000000000005</v>
      </c>
      <c r="M1176" s="15">
        <v>71.385999999999996</v>
      </c>
      <c r="N1176" s="15">
        <v>68.103999999999999</v>
      </c>
      <c r="O1176" s="15">
        <v>68.322999999999993</v>
      </c>
      <c r="P1176" s="15">
        <v>69.765000000000001</v>
      </c>
      <c r="Q1176" s="15">
        <v>68.492000000000004</v>
      </c>
      <c r="R1176" s="15">
        <v>69.167000000000002</v>
      </c>
      <c r="S1176" s="15">
        <f t="shared" si="183"/>
        <v>4.1670000000000016</v>
      </c>
      <c r="T1176" s="15">
        <v>79.5</v>
      </c>
      <c r="U1176" s="15">
        <v>79.5</v>
      </c>
      <c r="V1176" s="15">
        <v>79.5</v>
      </c>
      <c r="W1176" s="15">
        <v>79.5</v>
      </c>
      <c r="X1176" s="15">
        <v>79.5</v>
      </c>
      <c r="Y1176" s="15">
        <v>79.5</v>
      </c>
      <c r="Z1176" s="15">
        <v>79.5</v>
      </c>
      <c r="AA1176" s="15">
        <v>79.5</v>
      </c>
      <c r="AB1176" s="15">
        <v>9.8917999999999999</v>
      </c>
      <c r="AC1176" s="18">
        <f t="shared" si="184"/>
        <v>1.1448842592592592E-4</v>
      </c>
      <c r="AD1176" s="18">
        <f t="shared" si="185"/>
        <v>59.3508</v>
      </c>
      <c r="AE1176" s="18">
        <f t="shared" si="187"/>
        <v>3816</v>
      </c>
      <c r="AF1176" s="18">
        <f t="shared" ref="AF1176:AG1191" si="188">+AF1175+AD1176</f>
        <v>324673.53972631984</v>
      </c>
      <c r="AG1176" s="18">
        <f t="shared" si="188"/>
        <v>4421872.7615162954</v>
      </c>
    </row>
    <row r="1177" spans="6:33" x14ac:dyDescent="0.35">
      <c r="F1177" s="15">
        <f t="shared" si="182"/>
        <v>19.107841095890411</v>
      </c>
      <c r="G1177" s="15">
        <v>6974.3620000000001</v>
      </c>
      <c r="H1177" s="15">
        <v>0.98450000000000004</v>
      </c>
      <c r="I1177" s="15">
        <v>4.6695946196796188</v>
      </c>
      <c r="J1177" s="15">
        <f t="shared" si="181"/>
        <v>0.37584819597953684</v>
      </c>
      <c r="K1177" s="15">
        <v>71.7</v>
      </c>
      <c r="L1177" s="15">
        <v>71.007000000000005</v>
      </c>
      <c r="M1177" s="15">
        <v>71.382999999999996</v>
      </c>
      <c r="N1177" s="15">
        <v>68.102999999999994</v>
      </c>
      <c r="O1177" s="15">
        <v>68.320999999999998</v>
      </c>
      <c r="P1177" s="15">
        <v>69.763000000000005</v>
      </c>
      <c r="Q1177" s="15">
        <v>68.489999999999995</v>
      </c>
      <c r="R1177" s="15">
        <v>69.165000000000006</v>
      </c>
      <c r="S1177" s="15">
        <f t="shared" si="183"/>
        <v>4.1650000000000063</v>
      </c>
      <c r="T1177" s="15">
        <v>79.5</v>
      </c>
      <c r="U1177" s="15">
        <v>79.5</v>
      </c>
      <c r="V1177" s="15">
        <v>79.5</v>
      </c>
      <c r="W1177" s="15">
        <v>79.5</v>
      </c>
      <c r="X1177" s="15">
        <v>79.5</v>
      </c>
      <c r="Y1177" s="15">
        <v>79.5</v>
      </c>
      <c r="Z1177" s="15">
        <v>79.5</v>
      </c>
      <c r="AA1177" s="15">
        <v>79.5</v>
      </c>
      <c r="AB1177" s="15">
        <v>9.8835999999999995</v>
      </c>
      <c r="AC1177" s="18">
        <f t="shared" si="184"/>
        <v>1.1439351851851851E-4</v>
      </c>
      <c r="AD1177" s="18">
        <f t="shared" si="185"/>
        <v>59.301600000000001</v>
      </c>
      <c r="AE1177" s="18">
        <f t="shared" si="187"/>
        <v>3816</v>
      </c>
      <c r="AF1177" s="18">
        <f t="shared" si="188"/>
        <v>324732.84132631985</v>
      </c>
      <c r="AG1177" s="18">
        <f t="shared" si="188"/>
        <v>4425688.7615162954</v>
      </c>
    </row>
    <row r="1178" spans="6:33" x14ac:dyDescent="0.35">
      <c r="F1178" s="15">
        <f t="shared" si="182"/>
        <v>19.124279452054793</v>
      </c>
      <c r="G1178" s="15">
        <v>6980.3620000000001</v>
      </c>
      <c r="H1178" s="15">
        <v>0.98450000000000004</v>
      </c>
      <c r="I1178" s="15">
        <v>4.6736118427199598</v>
      </c>
      <c r="J1178" s="15">
        <f t="shared" si="181"/>
        <v>0.37591677514620353</v>
      </c>
      <c r="K1178" s="15">
        <v>71.697000000000003</v>
      </c>
      <c r="L1178" s="15">
        <v>71.004999999999995</v>
      </c>
      <c r="M1178" s="15">
        <v>71.38</v>
      </c>
      <c r="N1178" s="15">
        <v>68.100999999999999</v>
      </c>
      <c r="O1178" s="15">
        <v>68.319999999999993</v>
      </c>
      <c r="P1178" s="15">
        <v>69.760999999999996</v>
      </c>
      <c r="Q1178" s="15">
        <v>68.489000000000004</v>
      </c>
      <c r="R1178" s="15">
        <v>69.162999999999997</v>
      </c>
      <c r="S1178" s="15">
        <f t="shared" si="183"/>
        <v>4.1629999999999967</v>
      </c>
      <c r="T1178" s="15">
        <v>79.5</v>
      </c>
      <c r="U1178" s="15">
        <v>79.5</v>
      </c>
      <c r="V1178" s="15">
        <v>79.5</v>
      </c>
      <c r="W1178" s="15">
        <v>79.5</v>
      </c>
      <c r="X1178" s="15">
        <v>79.5</v>
      </c>
      <c r="Y1178" s="15">
        <v>79.5</v>
      </c>
      <c r="Z1178" s="15">
        <v>79.5</v>
      </c>
      <c r="AA1178" s="15">
        <v>79.5</v>
      </c>
      <c r="AB1178" s="15">
        <v>9.8754000000000008</v>
      </c>
      <c r="AC1178" s="18">
        <f t="shared" si="184"/>
        <v>1.1429861111111112E-4</v>
      </c>
      <c r="AD1178" s="18">
        <f t="shared" si="185"/>
        <v>59.252400000000002</v>
      </c>
      <c r="AE1178" s="18">
        <f t="shared" si="187"/>
        <v>3816</v>
      </c>
      <c r="AF1178" s="18">
        <f t="shared" si="188"/>
        <v>324792.09372631984</v>
      </c>
      <c r="AG1178" s="18">
        <f t="shared" si="188"/>
        <v>4429504.7615162954</v>
      </c>
    </row>
    <row r="1179" spans="6:33" x14ac:dyDescent="0.35">
      <c r="F1179" s="15">
        <f t="shared" si="182"/>
        <v>19.140717808219179</v>
      </c>
      <c r="G1179" s="15">
        <v>6986.3620000000001</v>
      </c>
      <c r="H1179" s="15">
        <v>0.98450000000000004</v>
      </c>
      <c r="I1179" s="15">
        <v>4.6776290657603008</v>
      </c>
      <c r="J1179" s="15">
        <f t="shared" si="181"/>
        <v>0.37598529736842573</v>
      </c>
      <c r="K1179" s="15">
        <v>71.694000000000003</v>
      </c>
      <c r="L1179" s="15">
        <v>71.003</v>
      </c>
      <c r="M1179" s="15">
        <v>71.376999999999995</v>
      </c>
      <c r="N1179" s="15">
        <v>68.099999999999994</v>
      </c>
      <c r="O1179" s="15">
        <v>68.319000000000003</v>
      </c>
      <c r="P1179" s="15">
        <v>69.759</v>
      </c>
      <c r="Q1179" s="15">
        <v>68.488</v>
      </c>
      <c r="R1179" s="15">
        <v>69.162000000000006</v>
      </c>
      <c r="S1179" s="15">
        <f t="shared" si="183"/>
        <v>4.1620000000000061</v>
      </c>
      <c r="T1179" s="15">
        <v>79.5</v>
      </c>
      <c r="U1179" s="15">
        <v>79.5</v>
      </c>
      <c r="V1179" s="15">
        <v>79.5</v>
      </c>
      <c r="W1179" s="15">
        <v>79.5</v>
      </c>
      <c r="X1179" s="15">
        <v>79.5</v>
      </c>
      <c r="Y1179" s="15">
        <v>79.5</v>
      </c>
      <c r="Z1179" s="15">
        <v>79.5</v>
      </c>
      <c r="AA1179" s="15">
        <v>79.5</v>
      </c>
      <c r="AB1179" s="15">
        <v>9.8672000000000004</v>
      </c>
      <c r="AC1179" s="18">
        <f t="shared" si="184"/>
        <v>1.1420370370370371E-4</v>
      </c>
      <c r="AD1179" s="18">
        <f t="shared" si="185"/>
        <v>59.203200000000002</v>
      </c>
      <c r="AE1179" s="18">
        <f t="shared" si="187"/>
        <v>3816</v>
      </c>
      <c r="AF1179" s="18">
        <f t="shared" si="188"/>
        <v>324851.29692631983</v>
      </c>
      <c r="AG1179" s="18">
        <f t="shared" si="188"/>
        <v>4433320.7615162954</v>
      </c>
    </row>
    <row r="1180" spans="6:33" x14ac:dyDescent="0.35">
      <c r="F1180" s="15">
        <f t="shared" si="182"/>
        <v>19.157156164383562</v>
      </c>
      <c r="G1180" s="15">
        <v>6992.3620000000001</v>
      </c>
      <c r="H1180" s="15">
        <v>0.98450000000000004</v>
      </c>
      <c r="I1180" s="15">
        <v>4.6816462888006418</v>
      </c>
      <c r="J1180" s="15">
        <f t="shared" si="181"/>
        <v>0.37605376334064794</v>
      </c>
      <c r="K1180" s="15">
        <v>71.691000000000003</v>
      </c>
      <c r="L1180" s="15">
        <v>71</v>
      </c>
      <c r="M1180" s="15">
        <v>71.375</v>
      </c>
      <c r="N1180" s="15">
        <v>68.097999999999999</v>
      </c>
      <c r="O1180" s="15">
        <v>68.316999999999993</v>
      </c>
      <c r="P1180" s="15">
        <v>69.757000000000005</v>
      </c>
      <c r="Q1180" s="15">
        <v>68.486000000000004</v>
      </c>
      <c r="R1180" s="15">
        <v>69.16</v>
      </c>
      <c r="S1180" s="15">
        <f t="shared" si="183"/>
        <v>4.1599999999999966</v>
      </c>
      <c r="T1180" s="15">
        <v>79.5</v>
      </c>
      <c r="U1180" s="15">
        <v>79.5</v>
      </c>
      <c r="V1180" s="15">
        <v>79.5</v>
      </c>
      <c r="W1180" s="15">
        <v>79.5</v>
      </c>
      <c r="X1180" s="15">
        <v>79.5</v>
      </c>
      <c r="Y1180" s="15">
        <v>79.5</v>
      </c>
      <c r="Z1180" s="15">
        <v>79.5</v>
      </c>
      <c r="AA1180" s="15">
        <v>79.5</v>
      </c>
      <c r="AB1180" s="15">
        <v>9.8590999999999998</v>
      </c>
      <c r="AC1180" s="18">
        <f t="shared" si="184"/>
        <v>1.141099537037037E-4</v>
      </c>
      <c r="AD1180" s="18">
        <f t="shared" si="185"/>
        <v>59.154599999999995</v>
      </c>
      <c r="AE1180" s="18">
        <f t="shared" si="187"/>
        <v>3816</v>
      </c>
      <c r="AF1180" s="18">
        <f t="shared" si="188"/>
        <v>324910.45152631984</v>
      </c>
      <c r="AG1180" s="18">
        <f t="shared" si="188"/>
        <v>4437136.7615162954</v>
      </c>
    </row>
    <row r="1181" spans="6:33" x14ac:dyDescent="0.35">
      <c r="F1181" s="15">
        <f t="shared" si="182"/>
        <v>19.173594520547944</v>
      </c>
      <c r="G1181" s="15">
        <v>6998.3620000000001</v>
      </c>
      <c r="H1181" s="15">
        <v>0.98450000000000004</v>
      </c>
      <c r="I1181" s="15">
        <v>4.685663511840982</v>
      </c>
      <c r="J1181" s="15">
        <f t="shared" si="181"/>
        <v>0.37612217236842577</v>
      </c>
      <c r="K1181" s="15">
        <v>71.688000000000002</v>
      </c>
      <c r="L1181" s="15">
        <v>70.998000000000005</v>
      </c>
      <c r="M1181" s="15">
        <v>71.372</v>
      </c>
      <c r="N1181" s="15">
        <v>68.096999999999994</v>
      </c>
      <c r="O1181" s="15">
        <v>68.316000000000003</v>
      </c>
      <c r="P1181" s="15">
        <v>69.754999999999995</v>
      </c>
      <c r="Q1181" s="15">
        <v>68.484999999999999</v>
      </c>
      <c r="R1181" s="15">
        <v>69.158000000000001</v>
      </c>
      <c r="S1181" s="15">
        <f t="shared" si="183"/>
        <v>4.1580000000000013</v>
      </c>
      <c r="T1181" s="15">
        <v>79.5</v>
      </c>
      <c r="U1181" s="15">
        <v>79.5</v>
      </c>
      <c r="V1181" s="15">
        <v>79.5</v>
      </c>
      <c r="W1181" s="15">
        <v>79.5</v>
      </c>
      <c r="X1181" s="15">
        <v>79.5</v>
      </c>
      <c r="Y1181" s="15">
        <v>79.5</v>
      </c>
      <c r="Z1181" s="15">
        <v>79.5</v>
      </c>
      <c r="AA1181" s="15">
        <v>79.5</v>
      </c>
      <c r="AB1181" s="15">
        <v>9.8508999999999993</v>
      </c>
      <c r="AC1181" s="18">
        <f t="shared" si="184"/>
        <v>1.1401504629629629E-4</v>
      </c>
      <c r="AD1181" s="18">
        <f t="shared" si="185"/>
        <v>59.105399999999996</v>
      </c>
      <c r="AE1181" s="18">
        <f t="shared" si="187"/>
        <v>3816</v>
      </c>
      <c r="AF1181" s="18">
        <f t="shared" si="188"/>
        <v>324969.55692631984</v>
      </c>
      <c r="AG1181" s="18">
        <f t="shared" si="188"/>
        <v>4440952.7615162954</v>
      </c>
    </row>
    <row r="1182" spans="6:33" x14ac:dyDescent="0.35">
      <c r="F1182" s="15">
        <f t="shared" si="182"/>
        <v>19.19003287671233</v>
      </c>
      <c r="G1182" s="15">
        <v>7004.3620000000001</v>
      </c>
      <c r="H1182" s="15">
        <v>0.98450000000000004</v>
      </c>
      <c r="I1182" s="15">
        <v>4.6896807348813239</v>
      </c>
      <c r="J1182" s="15">
        <f t="shared" si="181"/>
        <v>0.37619052514620355</v>
      </c>
      <c r="K1182" s="15">
        <v>71.685000000000002</v>
      </c>
      <c r="L1182" s="15">
        <v>70.995999999999995</v>
      </c>
      <c r="M1182" s="15">
        <v>71.369</v>
      </c>
      <c r="N1182" s="15">
        <v>68.094999999999999</v>
      </c>
      <c r="O1182" s="15">
        <v>68.313999999999993</v>
      </c>
      <c r="P1182" s="15">
        <v>69.753</v>
      </c>
      <c r="Q1182" s="15">
        <v>68.483999999999995</v>
      </c>
      <c r="R1182" s="15">
        <v>69.156999999999996</v>
      </c>
      <c r="S1182" s="15">
        <f t="shared" si="183"/>
        <v>4.1569999999999965</v>
      </c>
      <c r="T1182" s="15">
        <v>79.5</v>
      </c>
      <c r="U1182" s="15">
        <v>79.5</v>
      </c>
      <c r="V1182" s="15">
        <v>79.5</v>
      </c>
      <c r="W1182" s="15">
        <v>79.5</v>
      </c>
      <c r="X1182" s="15">
        <v>79.5</v>
      </c>
      <c r="Y1182" s="15">
        <v>79.5</v>
      </c>
      <c r="Z1182" s="15">
        <v>79.5</v>
      </c>
      <c r="AA1182" s="15">
        <v>79.5</v>
      </c>
      <c r="AB1182" s="15">
        <v>9.8428000000000004</v>
      </c>
      <c r="AC1182" s="18">
        <f t="shared" si="184"/>
        <v>1.139212962962963E-4</v>
      </c>
      <c r="AD1182" s="18">
        <f t="shared" si="185"/>
        <v>59.056800000000003</v>
      </c>
      <c r="AE1182" s="18">
        <f t="shared" si="187"/>
        <v>3816</v>
      </c>
      <c r="AF1182" s="18">
        <f t="shared" si="188"/>
        <v>325028.61372631986</v>
      </c>
      <c r="AG1182" s="18">
        <f t="shared" si="188"/>
        <v>4444768.7615162954</v>
      </c>
    </row>
    <row r="1183" spans="6:33" x14ac:dyDescent="0.35">
      <c r="F1183" s="15">
        <f t="shared" si="182"/>
        <v>19.206471232876712</v>
      </c>
      <c r="G1183" s="15">
        <v>7010.3620000000001</v>
      </c>
      <c r="H1183" s="15">
        <v>0.98450000000000004</v>
      </c>
      <c r="I1183" s="15">
        <v>4.693697957921664</v>
      </c>
      <c r="J1183" s="15">
        <f t="shared" si="181"/>
        <v>0.37625882167398128</v>
      </c>
      <c r="K1183" s="15">
        <v>71.682000000000002</v>
      </c>
      <c r="L1183" s="15">
        <v>70.992999999999995</v>
      </c>
      <c r="M1183" s="15">
        <v>71.367000000000004</v>
      </c>
      <c r="N1183" s="15">
        <v>68.093999999999994</v>
      </c>
      <c r="O1183" s="15">
        <v>68.313000000000002</v>
      </c>
      <c r="P1183" s="15">
        <v>69.751000000000005</v>
      </c>
      <c r="Q1183" s="15">
        <v>68.481999999999999</v>
      </c>
      <c r="R1183" s="15">
        <v>69.155000000000001</v>
      </c>
      <c r="S1183" s="15">
        <f t="shared" si="183"/>
        <v>4.1550000000000011</v>
      </c>
      <c r="T1183" s="15">
        <v>79.5</v>
      </c>
      <c r="U1183" s="15">
        <v>79.5</v>
      </c>
      <c r="V1183" s="15">
        <v>79.5</v>
      </c>
      <c r="W1183" s="15">
        <v>79.5</v>
      </c>
      <c r="X1183" s="15">
        <v>79.5</v>
      </c>
      <c r="Y1183" s="15">
        <v>79.5</v>
      </c>
      <c r="Z1183" s="15">
        <v>79.5</v>
      </c>
      <c r="AA1183" s="15">
        <v>79.5</v>
      </c>
      <c r="AB1183" s="15">
        <v>9.8346999999999998</v>
      </c>
      <c r="AC1183" s="18">
        <f t="shared" si="184"/>
        <v>1.1382754629629629E-4</v>
      </c>
      <c r="AD1183" s="18">
        <f t="shared" si="185"/>
        <v>59.008200000000002</v>
      </c>
      <c r="AE1183" s="18">
        <f t="shared" si="187"/>
        <v>3816</v>
      </c>
      <c r="AF1183" s="18">
        <f t="shared" si="188"/>
        <v>325087.62192631984</v>
      </c>
      <c r="AG1183" s="18">
        <f t="shared" si="188"/>
        <v>4448584.7615162954</v>
      </c>
    </row>
    <row r="1184" spans="6:33" x14ac:dyDescent="0.35">
      <c r="F1184" s="15">
        <f t="shared" si="182"/>
        <v>19.222909589041095</v>
      </c>
      <c r="G1184" s="15">
        <v>7016.3620000000001</v>
      </c>
      <c r="H1184" s="15">
        <v>0.98450000000000004</v>
      </c>
      <c r="I1184" s="15">
        <v>4.697715180962005</v>
      </c>
      <c r="J1184" s="15">
        <f t="shared" si="181"/>
        <v>0.37632706195175908</v>
      </c>
      <c r="K1184" s="15">
        <v>71.680000000000007</v>
      </c>
      <c r="L1184" s="15">
        <v>70.991</v>
      </c>
      <c r="M1184" s="15">
        <v>71.364000000000004</v>
      </c>
      <c r="N1184" s="15">
        <v>68.091999999999999</v>
      </c>
      <c r="O1184" s="15">
        <v>68.311000000000007</v>
      </c>
      <c r="P1184" s="15">
        <v>69.748999999999995</v>
      </c>
      <c r="Q1184" s="15">
        <v>68.480999999999995</v>
      </c>
      <c r="R1184" s="15">
        <v>69.153000000000006</v>
      </c>
      <c r="S1184" s="15">
        <f t="shared" si="183"/>
        <v>4.1530000000000058</v>
      </c>
      <c r="T1184" s="15">
        <v>79.5</v>
      </c>
      <c r="U1184" s="15">
        <v>79.5</v>
      </c>
      <c r="V1184" s="15">
        <v>79.5</v>
      </c>
      <c r="W1184" s="15">
        <v>79.5</v>
      </c>
      <c r="X1184" s="15">
        <v>79.5</v>
      </c>
      <c r="Y1184" s="15">
        <v>79.5</v>
      </c>
      <c r="Z1184" s="15">
        <v>79.5</v>
      </c>
      <c r="AA1184" s="15">
        <v>79.5</v>
      </c>
      <c r="AB1184" s="15">
        <v>9.8265999999999991</v>
      </c>
      <c r="AC1184" s="18">
        <f t="shared" si="184"/>
        <v>1.1373379629629628E-4</v>
      </c>
      <c r="AD1184" s="18">
        <f t="shared" si="185"/>
        <v>58.959599999999988</v>
      </c>
      <c r="AE1184" s="18">
        <f t="shared" si="187"/>
        <v>3816</v>
      </c>
      <c r="AF1184" s="18">
        <f t="shared" si="188"/>
        <v>325146.58152631985</v>
      </c>
      <c r="AG1184" s="18">
        <f t="shared" si="188"/>
        <v>4452400.7615162954</v>
      </c>
    </row>
    <row r="1185" spans="6:33" x14ac:dyDescent="0.35">
      <c r="F1185" s="15">
        <f t="shared" si="182"/>
        <v>19.239347945205481</v>
      </c>
      <c r="G1185" s="15">
        <v>7022.3620000000001</v>
      </c>
      <c r="H1185" s="15">
        <v>0.98460000000000003</v>
      </c>
      <c r="I1185" s="15">
        <v>4.701732404002346</v>
      </c>
      <c r="J1185" s="15">
        <f t="shared" si="181"/>
        <v>0.37639524597953689</v>
      </c>
      <c r="K1185" s="15">
        <v>71.677000000000007</v>
      </c>
      <c r="L1185" s="15">
        <v>70.989000000000004</v>
      </c>
      <c r="M1185" s="15">
        <v>71.361000000000004</v>
      </c>
      <c r="N1185" s="15">
        <v>68.090999999999994</v>
      </c>
      <c r="O1185" s="15">
        <v>68.31</v>
      </c>
      <c r="P1185" s="15">
        <v>69.747</v>
      </c>
      <c r="Q1185" s="15">
        <v>68.48</v>
      </c>
      <c r="R1185" s="15">
        <v>69.152000000000001</v>
      </c>
      <c r="S1185" s="15">
        <f t="shared" si="183"/>
        <v>4.152000000000001</v>
      </c>
      <c r="T1185" s="15">
        <v>79.5</v>
      </c>
      <c r="U1185" s="15">
        <v>79.5</v>
      </c>
      <c r="V1185" s="15">
        <v>79.5</v>
      </c>
      <c r="W1185" s="15">
        <v>79.5</v>
      </c>
      <c r="X1185" s="15">
        <v>79.5</v>
      </c>
      <c r="Y1185" s="15">
        <v>79.5</v>
      </c>
      <c r="Z1185" s="15">
        <v>79.5</v>
      </c>
      <c r="AA1185" s="15">
        <v>79.5</v>
      </c>
      <c r="AB1185" s="15">
        <v>9.8185000000000002</v>
      </c>
      <c r="AC1185" s="18">
        <f t="shared" si="184"/>
        <v>1.1364004629629629E-4</v>
      </c>
      <c r="AD1185" s="18">
        <f t="shared" si="185"/>
        <v>58.910999999999994</v>
      </c>
      <c r="AE1185" s="18">
        <f t="shared" si="187"/>
        <v>3816</v>
      </c>
      <c r="AF1185" s="18">
        <f t="shared" si="188"/>
        <v>325205.49252631987</v>
      </c>
      <c r="AG1185" s="18">
        <f t="shared" si="188"/>
        <v>4456216.7615162954</v>
      </c>
    </row>
    <row r="1186" spans="6:33" x14ac:dyDescent="0.35">
      <c r="F1186" s="15">
        <f t="shared" si="182"/>
        <v>19.255786301369863</v>
      </c>
      <c r="G1186" s="15">
        <v>7028.3620000000001</v>
      </c>
      <c r="H1186" s="15">
        <v>0.98460000000000003</v>
      </c>
      <c r="I1186" s="15">
        <v>4.7057496270426871</v>
      </c>
      <c r="J1186" s="15">
        <f t="shared" si="181"/>
        <v>0.37646337445175915</v>
      </c>
      <c r="K1186" s="15">
        <v>71.674000000000007</v>
      </c>
      <c r="L1186" s="15">
        <v>70.986999999999995</v>
      </c>
      <c r="M1186" s="15">
        <v>71.358999999999995</v>
      </c>
      <c r="N1186" s="15">
        <v>68.088999999999999</v>
      </c>
      <c r="O1186" s="15">
        <v>68.308999999999997</v>
      </c>
      <c r="P1186" s="15">
        <v>69.745000000000005</v>
      </c>
      <c r="Q1186" s="15">
        <v>68.477999999999994</v>
      </c>
      <c r="R1186" s="15">
        <v>69.150000000000006</v>
      </c>
      <c r="S1186" s="15">
        <f t="shared" si="183"/>
        <v>4.1500000000000057</v>
      </c>
      <c r="T1186" s="15">
        <v>79.5</v>
      </c>
      <c r="U1186" s="15">
        <v>79.5</v>
      </c>
      <c r="V1186" s="15">
        <v>79.5</v>
      </c>
      <c r="W1186" s="15">
        <v>79.5</v>
      </c>
      <c r="X1186" s="15">
        <v>79.5</v>
      </c>
      <c r="Y1186" s="15">
        <v>79.5</v>
      </c>
      <c r="Z1186" s="15">
        <v>79.5</v>
      </c>
      <c r="AA1186" s="15">
        <v>79.5</v>
      </c>
      <c r="AB1186" s="15">
        <v>9.8104999999999993</v>
      </c>
      <c r="AC1186" s="18">
        <f t="shared" si="184"/>
        <v>1.1354745370370369E-4</v>
      </c>
      <c r="AD1186" s="18">
        <f t="shared" si="185"/>
        <v>58.862999999999992</v>
      </c>
      <c r="AE1186" s="18">
        <f t="shared" si="187"/>
        <v>3816</v>
      </c>
      <c r="AF1186" s="18">
        <f t="shared" si="188"/>
        <v>325264.35552631988</v>
      </c>
      <c r="AG1186" s="18">
        <f t="shared" si="188"/>
        <v>4460032.7615162954</v>
      </c>
    </row>
    <row r="1187" spans="6:33" x14ac:dyDescent="0.35">
      <c r="F1187" s="15">
        <f t="shared" si="182"/>
        <v>19.272224657534245</v>
      </c>
      <c r="G1187" s="15">
        <v>7034.3620000000001</v>
      </c>
      <c r="H1187" s="15">
        <v>0.98460000000000003</v>
      </c>
      <c r="I1187" s="15">
        <v>4.7097668500830272</v>
      </c>
      <c r="J1187" s="15">
        <f t="shared" si="181"/>
        <v>0.37653144667398131</v>
      </c>
      <c r="K1187" s="15">
        <v>71.671000000000006</v>
      </c>
      <c r="L1187" s="15">
        <v>70.983999999999995</v>
      </c>
      <c r="M1187" s="15">
        <v>71.355999999999995</v>
      </c>
      <c r="N1187" s="15">
        <v>68.087999999999994</v>
      </c>
      <c r="O1187" s="15">
        <v>68.307000000000002</v>
      </c>
      <c r="P1187" s="15">
        <v>69.742999999999995</v>
      </c>
      <c r="Q1187" s="15">
        <v>68.477000000000004</v>
      </c>
      <c r="R1187" s="15">
        <v>69.147999999999996</v>
      </c>
      <c r="S1187" s="15">
        <f t="shared" si="183"/>
        <v>4.1479999999999961</v>
      </c>
      <c r="T1187" s="15">
        <v>79.5</v>
      </c>
      <c r="U1187" s="15">
        <v>79.5</v>
      </c>
      <c r="V1187" s="15">
        <v>79.5</v>
      </c>
      <c r="W1187" s="15">
        <v>79.5</v>
      </c>
      <c r="X1187" s="15">
        <v>79.5</v>
      </c>
      <c r="Y1187" s="15">
        <v>79.5</v>
      </c>
      <c r="Z1187" s="15">
        <v>79.5</v>
      </c>
      <c r="AA1187" s="15">
        <v>79.5</v>
      </c>
      <c r="AB1187" s="15">
        <v>9.8024000000000004</v>
      </c>
      <c r="AC1187" s="18">
        <f t="shared" si="184"/>
        <v>1.1345370370370371E-4</v>
      </c>
      <c r="AD1187" s="18">
        <f t="shared" si="185"/>
        <v>58.814399999999999</v>
      </c>
      <c r="AE1187" s="18">
        <f t="shared" si="187"/>
        <v>3816</v>
      </c>
      <c r="AF1187" s="18">
        <f t="shared" si="188"/>
        <v>325323.16992631985</v>
      </c>
      <c r="AG1187" s="18">
        <f t="shared" si="188"/>
        <v>4463848.7615162954</v>
      </c>
    </row>
    <row r="1188" spans="6:33" x14ac:dyDescent="0.35">
      <c r="F1188" s="15">
        <f t="shared" si="182"/>
        <v>19.288663013698631</v>
      </c>
      <c r="G1188" s="15">
        <v>7040.3620000000001</v>
      </c>
      <c r="H1188" s="15">
        <v>0.98460000000000003</v>
      </c>
      <c r="I1188" s="15">
        <v>4.7137840731233691</v>
      </c>
      <c r="J1188" s="15">
        <f t="shared" si="181"/>
        <v>0.37659946334064798</v>
      </c>
      <c r="K1188" s="15">
        <v>71.668000000000006</v>
      </c>
      <c r="L1188" s="15">
        <v>70.981999999999999</v>
      </c>
      <c r="M1188" s="15">
        <v>71.352999999999994</v>
      </c>
      <c r="N1188" s="15">
        <v>68.085999999999999</v>
      </c>
      <c r="O1188" s="15">
        <v>68.305999999999997</v>
      </c>
      <c r="P1188" s="15">
        <v>69.741</v>
      </c>
      <c r="Q1188" s="15">
        <v>68.475999999999999</v>
      </c>
      <c r="R1188" s="15">
        <v>69.147000000000006</v>
      </c>
      <c r="S1188" s="15">
        <f t="shared" si="183"/>
        <v>4.1470000000000056</v>
      </c>
      <c r="T1188" s="15">
        <v>79.5</v>
      </c>
      <c r="U1188" s="15">
        <v>79.5</v>
      </c>
      <c r="V1188" s="15">
        <v>79.5</v>
      </c>
      <c r="W1188" s="15">
        <v>79.5</v>
      </c>
      <c r="X1188" s="15">
        <v>79.5</v>
      </c>
      <c r="Y1188" s="15">
        <v>79.5</v>
      </c>
      <c r="Z1188" s="15">
        <v>79.5</v>
      </c>
      <c r="AA1188" s="15">
        <v>79.5</v>
      </c>
      <c r="AB1188" s="15">
        <v>9.7943999999999996</v>
      </c>
      <c r="AC1188" s="18">
        <f t="shared" si="184"/>
        <v>1.133611111111111E-4</v>
      </c>
      <c r="AD1188" s="18">
        <f t="shared" si="185"/>
        <v>58.76639999999999</v>
      </c>
      <c r="AE1188" s="18">
        <f t="shared" si="187"/>
        <v>3816</v>
      </c>
      <c r="AF1188" s="18">
        <f t="shared" si="188"/>
        <v>325381.93632631988</v>
      </c>
      <c r="AG1188" s="18">
        <f t="shared" si="188"/>
        <v>4467664.7615162954</v>
      </c>
    </row>
    <row r="1189" spans="6:33" x14ac:dyDescent="0.35">
      <c r="F1189" s="15">
        <f t="shared" si="182"/>
        <v>19.305101369863014</v>
      </c>
      <c r="G1189" s="15">
        <v>7046.3620000000001</v>
      </c>
      <c r="H1189" s="15">
        <v>0.98460000000000003</v>
      </c>
      <c r="I1189" s="15">
        <v>4.7178012961637092</v>
      </c>
      <c r="J1189" s="15">
        <f t="shared" si="181"/>
        <v>0.3766674244517591</v>
      </c>
      <c r="K1189" s="15">
        <v>71.665000000000006</v>
      </c>
      <c r="L1189" s="15">
        <v>70.98</v>
      </c>
      <c r="M1189" s="15">
        <v>71.350999999999999</v>
      </c>
      <c r="N1189" s="15">
        <v>68.084999999999994</v>
      </c>
      <c r="O1189" s="15">
        <v>68.304000000000002</v>
      </c>
      <c r="P1189" s="15">
        <v>69.739000000000004</v>
      </c>
      <c r="Q1189" s="15">
        <v>68.474000000000004</v>
      </c>
      <c r="R1189" s="15">
        <v>69.144999999999996</v>
      </c>
      <c r="S1189" s="15">
        <f t="shared" si="183"/>
        <v>4.144999999999996</v>
      </c>
      <c r="T1189" s="15">
        <v>79.5</v>
      </c>
      <c r="U1189" s="15">
        <v>79.5</v>
      </c>
      <c r="V1189" s="15">
        <v>79.5</v>
      </c>
      <c r="W1189" s="15">
        <v>79.5</v>
      </c>
      <c r="X1189" s="15">
        <v>79.5</v>
      </c>
      <c r="Y1189" s="15">
        <v>79.5</v>
      </c>
      <c r="Z1189" s="15">
        <v>79.5</v>
      </c>
      <c r="AA1189" s="15">
        <v>79.5</v>
      </c>
      <c r="AB1189" s="15">
        <v>9.7864000000000004</v>
      </c>
      <c r="AC1189" s="18">
        <f t="shared" si="184"/>
        <v>1.1326851851851853E-4</v>
      </c>
      <c r="AD1189" s="18">
        <f t="shared" si="185"/>
        <v>58.71840000000001</v>
      </c>
      <c r="AE1189" s="18">
        <f t="shared" si="187"/>
        <v>3816</v>
      </c>
      <c r="AF1189" s="18">
        <f t="shared" si="188"/>
        <v>325440.65472631989</v>
      </c>
      <c r="AG1189" s="18">
        <f t="shared" si="188"/>
        <v>4471480.7615162954</v>
      </c>
    </row>
    <row r="1190" spans="6:33" x14ac:dyDescent="0.35">
      <c r="F1190" s="15">
        <f t="shared" si="182"/>
        <v>19.321539726027396</v>
      </c>
      <c r="G1190" s="15">
        <v>7052.3620000000001</v>
      </c>
      <c r="H1190" s="15">
        <v>0.98460000000000003</v>
      </c>
      <c r="I1190" s="15">
        <v>4.7218185192040503</v>
      </c>
      <c r="J1190" s="15">
        <f t="shared" si="181"/>
        <v>0.37673533000731468</v>
      </c>
      <c r="K1190" s="15">
        <v>71.662000000000006</v>
      </c>
      <c r="L1190" s="15">
        <v>70.977000000000004</v>
      </c>
      <c r="M1190" s="15">
        <v>71.347999999999999</v>
      </c>
      <c r="N1190" s="15">
        <v>68.082999999999998</v>
      </c>
      <c r="O1190" s="15">
        <v>68.302999999999997</v>
      </c>
      <c r="P1190" s="15">
        <v>69.736999999999995</v>
      </c>
      <c r="Q1190" s="15">
        <v>68.472999999999999</v>
      </c>
      <c r="R1190" s="15">
        <v>69.143000000000001</v>
      </c>
      <c r="S1190" s="15">
        <f t="shared" si="183"/>
        <v>4.1430000000000007</v>
      </c>
      <c r="T1190" s="15">
        <v>79.5</v>
      </c>
      <c r="U1190" s="15">
        <v>79.5</v>
      </c>
      <c r="V1190" s="15">
        <v>79.5</v>
      </c>
      <c r="W1190" s="15">
        <v>79.5</v>
      </c>
      <c r="X1190" s="15">
        <v>79.5</v>
      </c>
      <c r="Y1190" s="15">
        <v>79.5</v>
      </c>
      <c r="Z1190" s="15">
        <v>79.5</v>
      </c>
      <c r="AA1190" s="15">
        <v>79.5</v>
      </c>
      <c r="AB1190" s="15">
        <v>9.7783999999999995</v>
      </c>
      <c r="AC1190" s="18">
        <f t="shared" si="184"/>
        <v>1.1317592592592592E-4</v>
      </c>
      <c r="AD1190" s="18">
        <f t="shared" si="185"/>
        <v>58.670400000000001</v>
      </c>
      <c r="AE1190" s="18">
        <f t="shared" si="187"/>
        <v>3816</v>
      </c>
      <c r="AF1190" s="18">
        <f t="shared" si="188"/>
        <v>325499.32512631989</v>
      </c>
      <c r="AG1190" s="18">
        <f t="shared" si="188"/>
        <v>4475296.7615162954</v>
      </c>
    </row>
    <row r="1191" spans="6:33" x14ac:dyDescent="0.35">
      <c r="F1191" s="15">
        <f t="shared" si="182"/>
        <v>19.337978082191782</v>
      </c>
      <c r="G1191" s="15">
        <v>7058.3620000000001</v>
      </c>
      <c r="H1191" s="15">
        <v>0.98460000000000003</v>
      </c>
      <c r="I1191" s="15">
        <v>4.7258357422443913</v>
      </c>
      <c r="J1191" s="15">
        <f t="shared" si="181"/>
        <v>0.37680318000731466</v>
      </c>
      <c r="K1191" s="15">
        <v>71.659000000000006</v>
      </c>
      <c r="L1191" s="15">
        <v>70.974999999999994</v>
      </c>
      <c r="M1191" s="15">
        <v>71.344999999999999</v>
      </c>
      <c r="N1191" s="15">
        <v>68.081999999999994</v>
      </c>
      <c r="O1191" s="15">
        <v>68.301000000000002</v>
      </c>
      <c r="P1191" s="15">
        <v>69.734999999999999</v>
      </c>
      <c r="Q1191" s="15">
        <v>68.471999999999994</v>
      </c>
      <c r="R1191" s="15">
        <v>69.141999999999996</v>
      </c>
      <c r="S1191" s="15">
        <f t="shared" si="183"/>
        <v>4.1419999999999959</v>
      </c>
      <c r="T1191" s="15">
        <v>79.5</v>
      </c>
      <c r="U1191" s="15">
        <v>79.5</v>
      </c>
      <c r="V1191" s="15">
        <v>79.5</v>
      </c>
      <c r="W1191" s="15">
        <v>79.5</v>
      </c>
      <c r="X1191" s="15">
        <v>79.5</v>
      </c>
      <c r="Y1191" s="15">
        <v>79.5</v>
      </c>
      <c r="Z1191" s="15">
        <v>79.5</v>
      </c>
      <c r="AA1191" s="15">
        <v>79.5</v>
      </c>
      <c r="AB1191" s="15">
        <v>9.7704000000000004</v>
      </c>
      <c r="AC1191" s="18">
        <f t="shared" si="184"/>
        <v>1.1308333333333334E-4</v>
      </c>
      <c r="AD1191" s="18">
        <f t="shared" si="185"/>
        <v>58.622400000000006</v>
      </c>
      <c r="AE1191" s="18">
        <f t="shared" si="187"/>
        <v>3816</v>
      </c>
      <c r="AF1191" s="18">
        <f t="shared" si="188"/>
        <v>325557.94752631988</v>
      </c>
      <c r="AG1191" s="18">
        <f t="shared" si="188"/>
        <v>4479112.7615162954</v>
      </c>
    </row>
    <row r="1192" spans="6:33" x14ac:dyDescent="0.35">
      <c r="F1192" s="15">
        <f t="shared" si="182"/>
        <v>19.354416438356164</v>
      </c>
      <c r="G1192" s="15">
        <v>7064.3620000000001</v>
      </c>
      <c r="H1192" s="15">
        <v>0.98470000000000002</v>
      </c>
      <c r="I1192" s="15">
        <v>4.7298529652847323</v>
      </c>
      <c r="J1192" s="15">
        <f t="shared" si="181"/>
        <v>0.3768709744517591</v>
      </c>
      <c r="K1192" s="15">
        <v>71.656999999999996</v>
      </c>
      <c r="L1192" s="15">
        <v>70.972999999999999</v>
      </c>
      <c r="M1192" s="15">
        <v>71.343000000000004</v>
      </c>
      <c r="N1192" s="15">
        <v>68.081000000000003</v>
      </c>
      <c r="O1192" s="15">
        <v>68.3</v>
      </c>
      <c r="P1192" s="15">
        <v>69.733000000000004</v>
      </c>
      <c r="Q1192" s="15">
        <v>68.471000000000004</v>
      </c>
      <c r="R1192" s="15">
        <v>69.14</v>
      </c>
      <c r="S1192" s="15">
        <f t="shared" si="183"/>
        <v>4.1400000000000006</v>
      </c>
      <c r="T1192" s="15">
        <v>79.5</v>
      </c>
      <c r="U1192" s="15">
        <v>79.5</v>
      </c>
      <c r="V1192" s="15">
        <v>79.5</v>
      </c>
      <c r="W1192" s="15">
        <v>79.5</v>
      </c>
      <c r="X1192" s="15">
        <v>79.5</v>
      </c>
      <c r="Y1192" s="15">
        <v>79.5</v>
      </c>
      <c r="Z1192" s="15">
        <v>79.5</v>
      </c>
      <c r="AA1192" s="15">
        <v>79.5</v>
      </c>
      <c r="AB1192" s="15">
        <v>9.7623999999999995</v>
      </c>
      <c r="AC1192" s="18">
        <f t="shared" si="184"/>
        <v>1.1299074074074073E-4</v>
      </c>
      <c r="AD1192" s="18">
        <f t="shared" si="185"/>
        <v>58.57439999999999</v>
      </c>
      <c r="AE1192" s="18">
        <f t="shared" si="187"/>
        <v>3816</v>
      </c>
      <c r="AF1192" s="18">
        <f t="shared" ref="AF1192:AG1207" si="189">+AF1191+AD1192</f>
        <v>325616.52192631987</v>
      </c>
      <c r="AG1192" s="18">
        <f t="shared" si="189"/>
        <v>4482928.7615162954</v>
      </c>
    </row>
    <row r="1193" spans="6:33" x14ac:dyDescent="0.35">
      <c r="F1193" s="15">
        <f t="shared" si="182"/>
        <v>19.370854794520547</v>
      </c>
      <c r="G1193" s="15">
        <v>7070.3620000000001</v>
      </c>
      <c r="H1193" s="15">
        <v>0.98470000000000002</v>
      </c>
      <c r="I1193" s="15">
        <v>4.7338701883250724</v>
      </c>
      <c r="J1193" s="15">
        <f t="shared" si="181"/>
        <v>0.37693871334064799</v>
      </c>
      <c r="K1193" s="15">
        <v>71.653999999999996</v>
      </c>
      <c r="L1193" s="15">
        <v>70.97</v>
      </c>
      <c r="M1193" s="15">
        <v>71.34</v>
      </c>
      <c r="N1193" s="15">
        <v>68.078999999999994</v>
      </c>
      <c r="O1193" s="15">
        <v>68.299000000000007</v>
      </c>
      <c r="P1193" s="15">
        <v>69.730999999999995</v>
      </c>
      <c r="Q1193" s="15">
        <v>68.468999999999994</v>
      </c>
      <c r="R1193" s="15">
        <v>69.138999999999996</v>
      </c>
      <c r="S1193" s="15">
        <f t="shared" si="183"/>
        <v>4.1389999999999958</v>
      </c>
      <c r="T1193" s="15">
        <v>79.5</v>
      </c>
      <c r="U1193" s="15">
        <v>79.5</v>
      </c>
      <c r="V1193" s="15">
        <v>79.5</v>
      </c>
      <c r="W1193" s="15">
        <v>79.5</v>
      </c>
      <c r="X1193" s="15">
        <v>79.5</v>
      </c>
      <c r="Y1193" s="15">
        <v>79.5</v>
      </c>
      <c r="Z1193" s="15">
        <v>79.5</v>
      </c>
      <c r="AA1193" s="15">
        <v>79.5</v>
      </c>
      <c r="AB1193" s="15">
        <v>9.7544000000000004</v>
      </c>
      <c r="AC1193" s="18">
        <f t="shared" si="184"/>
        <v>1.1289814814814816E-4</v>
      </c>
      <c r="AD1193" s="18">
        <f t="shared" si="185"/>
        <v>58.526400000000002</v>
      </c>
      <c r="AE1193" s="18">
        <f t="shared" si="187"/>
        <v>3816</v>
      </c>
      <c r="AF1193" s="18">
        <f t="shared" si="189"/>
        <v>325675.04832631984</v>
      </c>
      <c r="AG1193" s="18">
        <f t="shared" si="189"/>
        <v>4486744.7615162954</v>
      </c>
    </row>
    <row r="1194" spans="6:33" x14ac:dyDescent="0.35">
      <c r="F1194" s="15">
        <f t="shared" si="182"/>
        <v>19.387293150684933</v>
      </c>
      <c r="G1194" s="15">
        <v>7076.3620000000001</v>
      </c>
      <c r="H1194" s="15">
        <v>0.98470000000000002</v>
      </c>
      <c r="I1194" s="15">
        <v>4.7378874113654144</v>
      </c>
      <c r="J1194" s="15">
        <f t="shared" si="181"/>
        <v>0.37700639736842573</v>
      </c>
      <c r="K1194" s="15">
        <v>71.650999999999996</v>
      </c>
      <c r="L1194" s="15">
        <v>70.968000000000004</v>
      </c>
      <c r="M1194" s="15">
        <v>71.337000000000003</v>
      </c>
      <c r="N1194" s="15">
        <v>68.078000000000003</v>
      </c>
      <c r="O1194" s="15">
        <v>68.296999999999997</v>
      </c>
      <c r="P1194" s="15">
        <v>69.728999999999999</v>
      </c>
      <c r="Q1194" s="15">
        <v>68.468000000000004</v>
      </c>
      <c r="R1194" s="15">
        <v>69.137</v>
      </c>
      <c r="S1194" s="15">
        <f t="shared" si="183"/>
        <v>4.1370000000000005</v>
      </c>
      <c r="T1194" s="15">
        <v>79.5</v>
      </c>
      <c r="U1194" s="15">
        <v>79.5</v>
      </c>
      <c r="V1194" s="15">
        <v>79.5</v>
      </c>
      <c r="W1194" s="15">
        <v>79.5</v>
      </c>
      <c r="X1194" s="15">
        <v>79.5</v>
      </c>
      <c r="Y1194" s="15">
        <v>79.5</v>
      </c>
      <c r="Z1194" s="15">
        <v>79.5</v>
      </c>
      <c r="AA1194" s="15">
        <v>79.5</v>
      </c>
      <c r="AB1194" s="15">
        <v>9.7464999999999993</v>
      </c>
      <c r="AC1194" s="18">
        <f t="shared" si="184"/>
        <v>1.1280671296296295E-4</v>
      </c>
      <c r="AD1194" s="18">
        <f t="shared" si="185"/>
        <v>58.478999999999992</v>
      </c>
      <c r="AE1194" s="18">
        <f t="shared" si="187"/>
        <v>3816</v>
      </c>
      <c r="AF1194" s="18">
        <f t="shared" si="189"/>
        <v>325733.52732631983</v>
      </c>
      <c r="AG1194" s="18">
        <f t="shared" si="189"/>
        <v>4490560.7615162954</v>
      </c>
    </row>
    <row r="1195" spans="6:33" x14ac:dyDescent="0.35">
      <c r="F1195" s="15">
        <f t="shared" si="182"/>
        <v>19.403731506849315</v>
      </c>
      <c r="G1195" s="15">
        <v>7082.3620000000001</v>
      </c>
      <c r="H1195" s="15">
        <v>0.98470000000000002</v>
      </c>
      <c r="I1195" s="15">
        <v>4.7419046344057545</v>
      </c>
      <c r="J1195" s="15">
        <f t="shared" si="181"/>
        <v>0.37707402584064792</v>
      </c>
      <c r="K1195" s="15">
        <v>71.647999999999996</v>
      </c>
      <c r="L1195" s="15">
        <v>70.965999999999994</v>
      </c>
      <c r="M1195" s="15">
        <v>71.334999999999994</v>
      </c>
      <c r="N1195" s="15">
        <v>68.075999999999993</v>
      </c>
      <c r="O1195" s="15">
        <v>68.296000000000006</v>
      </c>
      <c r="P1195" s="15">
        <v>69.727000000000004</v>
      </c>
      <c r="Q1195" s="15">
        <v>68.466999999999999</v>
      </c>
      <c r="R1195" s="15">
        <v>69.135000000000005</v>
      </c>
      <c r="S1195" s="15">
        <f t="shared" si="183"/>
        <v>4.1350000000000051</v>
      </c>
      <c r="T1195" s="15">
        <v>79.5</v>
      </c>
      <c r="U1195" s="15">
        <v>79.5</v>
      </c>
      <c r="V1195" s="15">
        <v>79.5</v>
      </c>
      <c r="W1195" s="15">
        <v>79.5</v>
      </c>
      <c r="X1195" s="15">
        <v>79.5</v>
      </c>
      <c r="Y1195" s="15">
        <v>79.5</v>
      </c>
      <c r="Z1195" s="15">
        <v>79.5</v>
      </c>
      <c r="AA1195" s="15">
        <v>79.5</v>
      </c>
      <c r="AB1195" s="15">
        <v>9.7385000000000002</v>
      </c>
      <c r="AC1195" s="18">
        <f t="shared" si="184"/>
        <v>1.1271412037037037E-4</v>
      </c>
      <c r="AD1195" s="18">
        <f t="shared" si="185"/>
        <v>58.430999999999997</v>
      </c>
      <c r="AE1195" s="18">
        <f t="shared" si="187"/>
        <v>3816</v>
      </c>
      <c r="AF1195" s="18">
        <f t="shared" si="189"/>
        <v>325791.95832631981</v>
      </c>
      <c r="AG1195" s="18">
        <f t="shared" si="189"/>
        <v>4494376.7615162954</v>
      </c>
    </row>
    <row r="1196" spans="6:33" x14ac:dyDescent="0.35">
      <c r="F1196" s="15">
        <f t="shared" si="182"/>
        <v>19.420169863013697</v>
      </c>
      <c r="G1196" s="15">
        <v>7088.3620000000001</v>
      </c>
      <c r="H1196" s="15">
        <v>0.98470000000000002</v>
      </c>
      <c r="I1196" s="15">
        <v>4.7459218574460955</v>
      </c>
      <c r="J1196" s="15">
        <f t="shared" si="181"/>
        <v>0.37714159945175907</v>
      </c>
      <c r="K1196" s="15">
        <v>71.644999999999996</v>
      </c>
      <c r="L1196" s="15">
        <v>70.963999999999999</v>
      </c>
      <c r="M1196" s="15">
        <v>71.331999999999994</v>
      </c>
      <c r="N1196" s="15">
        <v>68.075000000000003</v>
      </c>
      <c r="O1196" s="15">
        <v>68.293999999999997</v>
      </c>
      <c r="P1196" s="15">
        <v>69.724999999999994</v>
      </c>
      <c r="Q1196" s="15">
        <v>68.465000000000003</v>
      </c>
      <c r="R1196" s="15">
        <v>69.134</v>
      </c>
      <c r="S1196" s="15">
        <f t="shared" si="183"/>
        <v>4.1340000000000003</v>
      </c>
      <c r="T1196" s="15">
        <v>79.5</v>
      </c>
      <c r="U1196" s="15">
        <v>79.5</v>
      </c>
      <c r="V1196" s="15">
        <v>79.5</v>
      </c>
      <c r="W1196" s="15">
        <v>79.5</v>
      </c>
      <c r="X1196" s="15">
        <v>79.5</v>
      </c>
      <c r="Y1196" s="15">
        <v>79.5</v>
      </c>
      <c r="Z1196" s="15">
        <v>79.5</v>
      </c>
      <c r="AA1196" s="15">
        <v>79.5</v>
      </c>
      <c r="AB1196" s="15">
        <v>9.7306000000000008</v>
      </c>
      <c r="AC1196" s="18">
        <f t="shared" si="184"/>
        <v>1.1262268518518519E-4</v>
      </c>
      <c r="AD1196" s="18">
        <f t="shared" si="185"/>
        <v>58.383600000000001</v>
      </c>
      <c r="AE1196" s="18">
        <f t="shared" si="187"/>
        <v>3816</v>
      </c>
      <c r="AF1196" s="18">
        <f t="shared" si="189"/>
        <v>325850.34192631982</v>
      </c>
      <c r="AG1196" s="18">
        <f t="shared" si="189"/>
        <v>4498192.7615162954</v>
      </c>
    </row>
    <row r="1197" spans="6:33" x14ac:dyDescent="0.35">
      <c r="F1197" s="15">
        <f t="shared" si="182"/>
        <v>19.436608219178083</v>
      </c>
      <c r="G1197" s="15">
        <v>7094.3620000000001</v>
      </c>
      <c r="H1197" s="15">
        <v>0.98470000000000002</v>
      </c>
      <c r="I1197" s="15">
        <v>4.7499390804864365</v>
      </c>
      <c r="J1197" s="15">
        <f t="shared" si="181"/>
        <v>0.37720911820175906</v>
      </c>
      <c r="K1197" s="15">
        <v>71.641999999999996</v>
      </c>
      <c r="L1197" s="15">
        <v>70.960999999999999</v>
      </c>
      <c r="M1197" s="15">
        <v>71.328999999999994</v>
      </c>
      <c r="N1197" s="15">
        <v>68.072999999999993</v>
      </c>
      <c r="O1197" s="15">
        <v>68.293000000000006</v>
      </c>
      <c r="P1197" s="15">
        <v>69.722999999999999</v>
      </c>
      <c r="Q1197" s="15">
        <v>68.463999999999999</v>
      </c>
      <c r="R1197" s="15">
        <v>69.132000000000005</v>
      </c>
      <c r="S1197" s="15">
        <f t="shared" si="183"/>
        <v>4.132000000000005</v>
      </c>
      <c r="T1197" s="15">
        <v>79.5</v>
      </c>
      <c r="U1197" s="15">
        <v>79.5</v>
      </c>
      <c r="V1197" s="15">
        <v>79.5</v>
      </c>
      <c r="W1197" s="15">
        <v>79.5</v>
      </c>
      <c r="X1197" s="15">
        <v>79.5</v>
      </c>
      <c r="Y1197" s="15">
        <v>79.5</v>
      </c>
      <c r="Z1197" s="15">
        <v>79.5</v>
      </c>
      <c r="AA1197" s="15">
        <v>79.5</v>
      </c>
      <c r="AB1197" s="15">
        <v>9.7226999999999997</v>
      </c>
      <c r="AC1197" s="18">
        <f t="shared" si="184"/>
        <v>1.1253125E-4</v>
      </c>
      <c r="AD1197" s="18">
        <f t="shared" si="185"/>
        <v>58.336199999999998</v>
      </c>
      <c r="AE1197" s="18">
        <f t="shared" si="187"/>
        <v>3816</v>
      </c>
      <c r="AF1197" s="18">
        <f t="shared" si="189"/>
        <v>325908.67812631984</v>
      </c>
      <c r="AG1197" s="18">
        <f t="shared" si="189"/>
        <v>4502008.7615162954</v>
      </c>
    </row>
    <row r="1198" spans="6:33" x14ac:dyDescent="0.35">
      <c r="F1198" s="15">
        <f t="shared" si="182"/>
        <v>19.453046575342466</v>
      </c>
      <c r="G1198" s="15">
        <v>7100.3620000000001</v>
      </c>
      <c r="H1198" s="15">
        <v>0.98470000000000002</v>
      </c>
      <c r="I1198" s="15">
        <v>4.7539563035267776</v>
      </c>
      <c r="J1198" s="15">
        <f t="shared" si="181"/>
        <v>0.37727658209064796</v>
      </c>
      <c r="K1198" s="15">
        <v>71.64</v>
      </c>
      <c r="L1198" s="15">
        <v>70.959000000000003</v>
      </c>
      <c r="M1198" s="15">
        <v>71.326999999999998</v>
      </c>
      <c r="N1198" s="15">
        <v>68.072000000000003</v>
      </c>
      <c r="O1198" s="15">
        <v>68.292000000000002</v>
      </c>
      <c r="P1198" s="15">
        <v>69.721000000000004</v>
      </c>
      <c r="Q1198" s="15">
        <v>68.462999999999994</v>
      </c>
      <c r="R1198" s="15">
        <v>69.13</v>
      </c>
      <c r="S1198" s="15">
        <f t="shared" si="183"/>
        <v>4.1299999999999955</v>
      </c>
      <c r="T1198" s="15">
        <v>79.5</v>
      </c>
      <c r="U1198" s="15">
        <v>79.5</v>
      </c>
      <c r="V1198" s="15">
        <v>79.5</v>
      </c>
      <c r="W1198" s="15">
        <v>79.5</v>
      </c>
      <c r="X1198" s="15">
        <v>79.5</v>
      </c>
      <c r="Y1198" s="15">
        <v>79.5</v>
      </c>
      <c r="Z1198" s="15">
        <v>79.5</v>
      </c>
      <c r="AA1198" s="15">
        <v>79.5</v>
      </c>
      <c r="AB1198" s="15">
        <v>9.7148000000000003</v>
      </c>
      <c r="AC1198" s="18">
        <f t="shared" si="184"/>
        <v>1.1243981481481482E-4</v>
      </c>
      <c r="AD1198" s="18">
        <f t="shared" si="185"/>
        <v>58.288800000000002</v>
      </c>
      <c r="AE1198" s="18">
        <f t="shared" si="187"/>
        <v>3816</v>
      </c>
      <c r="AF1198" s="18">
        <f t="shared" si="189"/>
        <v>325966.96692631982</v>
      </c>
      <c r="AG1198" s="18">
        <f t="shared" si="189"/>
        <v>4505824.7615162954</v>
      </c>
    </row>
    <row r="1199" spans="6:33" x14ac:dyDescent="0.35">
      <c r="F1199" s="15">
        <f t="shared" si="182"/>
        <v>19.469484931506848</v>
      </c>
      <c r="G1199" s="15">
        <v>7106.3620000000001</v>
      </c>
      <c r="H1199" s="15">
        <v>0.98470000000000002</v>
      </c>
      <c r="I1199" s="15">
        <v>4.7579735265671177</v>
      </c>
      <c r="J1199" s="15">
        <f t="shared" si="181"/>
        <v>0.3773439911184257</v>
      </c>
      <c r="K1199" s="15">
        <v>71.637</v>
      </c>
      <c r="L1199" s="15">
        <v>70.956999999999994</v>
      </c>
      <c r="M1199" s="15">
        <v>71.323999999999998</v>
      </c>
      <c r="N1199" s="15">
        <v>68.069999999999993</v>
      </c>
      <c r="O1199" s="15">
        <v>68.290000000000006</v>
      </c>
      <c r="P1199" s="15">
        <v>69.718999999999994</v>
      </c>
      <c r="Q1199" s="15">
        <v>68.460999999999999</v>
      </c>
      <c r="R1199" s="15">
        <v>69.129000000000005</v>
      </c>
      <c r="S1199" s="15">
        <f t="shared" si="183"/>
        <v>4.1290000000000049</v>
      </c>
      <c r="T1199" s="15">
        <v>79.5</v>
      </c>
      <c r="U1199" s="15">
        <v>79.5</v>
      </c>
      <c r="V1199" s="15">
        <v>79.5</v>
      </c>
      <c r="W1199" s="15">
        <v>79.5</v>
      </c>
      <c r="X1199" s="15">
        <v>79.5</v>
      </c>
      <c r="Y1199" s="15">
        <v>79.5</v>
      </c>
      <c r="Z1199" s="15">
        <v>79.5</v>
      </c>
      <c r="AA1199" s="15">
        <v>79.5</v>
      </c>
      <c r="AB1199" s="15">
        <v>9.7068999999999992</v>
      </c>
      <c r="AC1199" s="18">
        <f t="shared" si="184"/>
        <v>1.1234837962962961E-4</v>
      </c>
      <c r="AD1199" s="18">
        <f t="shared" si="185"/>
        <v>58.241399999999992</v>
      </c>
      <c r="AE1199" s="18">
        <f t="shared" si="187"/>
        <v>3816</v>
      </c>
      <c r="AF1199" s="18">
        <f t="shared" si="189"/>
        <v>326025.20832631981</v>
      </c>
      <c r="AG1199" s="18">
        <f t="shared" si="189"/>
        <v>4509640.7615162954</v>
      </c>
    </row>
    <row r="1200" spans="6:33" x14ac:dyDescent="0.35">
      <c r="F1200" s="15">
        <f t="shared" si="182"/>
        <v>19.485923287671234</v>
      </c>
      <c r="G1200" s="15">
        <v>7112.3620000000001</v>
      </c>
      <c r="H1200" s="15">
        <v>0.98480000000000001</v>
      </c>
      <c r="I1200" s="15">
        <v>4.7619907496074587</v>
      </c>
      <c r="J1200" s="15">
        <f t="shared" si="181"/>
        <v>0.3774113452850924</v>
      </c>
      <c r="K1200" s="15">
        <v>71.634</v>
      </c>
      <c r="L1200" s="15">
        <v>70.954999999999998</v>
      </c>
      <c r="M1200" s="15">
        <v>71.320999999999998</v>
      </c>
      <c r="N1200" s="15">
        <v>68.069000000000003</v>
      </c>
      <c r="O1200" s="15">
        <v>68.289000000000001</v>
      </c>
      <c r="P1200" s="15">
        <v>69.716999999999999</v>
      </c>
      <c r="Q1200" s="15">
        <v>68.459999999999994</v>
      </c>
      <c r="R1200" s="15">
        <v>69.126999999999995</v>
      </c>
      <c r="S1200" s="15">
        <f t="shared" si="183"/>
        <v>4.1269999999999953</v>
      </c>
      <c r="T1200" s="15">
        <v>79.5</v>
      </c>
      <c r="U1200" s="15">
        <v>79.5</v>
      </c>
      <c r="V1200" s="15">
        <v>79.5</v>
      </c>
      <c r="W1200" s="15">
        <v>79.5</v>
      </c>
      <c r="X1200" s="15">
        <v>79.5</v>
      </c>
      <c r="Y1200" s="15">
        <v>79.5</v>
      </c>
      <c r="Z1200" s="15">
        <v>79.5</v>
      </c>
      <c r="AA1200" s="15">
        <v>79.5</v>
      </c>
      <c r="AB1200" s="15">
        <v>9.6989999999999998</v>
      </c>
      <c r="AC1200" s="18">
        <f t="shared" si="184"/>
        <v>1.1225694444444445E-4</v>
      </c>
      <c r="AD1200" s="18">
        <f t="shared" si="185"/>
        <v>58.194000000000003</v>
      </c>
      <c r="AE1200" s="18">
        <f t="shared" si="187"/>
        <v>3816</v>
      </c>
      <c r="AF1200" s="18">
        <f t="shared" si="189"/>
        <v>326083.40232631983</v>
      </c>
      <c r="AG1200" s="18">
        <f t="shared" si="189"/>
        <v>4513456.7615162954</v>
      </c>
    </row>
    <row r="1201" spans="6:33" x14ac:dyDescent="0.35">
      <c r="F1201" s="15">
        <f t="shared" si="182"/>
        <v>19.502361643835616</v>
      </c>
      <c r="G1201" s="15">
        <v>7118.3620000000001</v>
      </c>
      <c r="H1201" s="15">
        <v>0.98480000000000001</v>
      </c>
      <c r="I1201" s="15">
        <v>4.7660079726477997</v>
      </c>
      <c r="J1201" s="15">
        <f t="shared" si="181"/>
        <v>0.37747864459064795</v>
      </c>
      <c r="K1201" s="15">
        <v>71.631</v>
      </c>
      <c r="L1201" s="15">
        <v>70.951999999999998</v>
      </c>
      <c r="M1201" s="15">
        <v>71.319000000000003</v>
      </c>
      <c r="N1201" s="15">
        <v>68.066999999999993</v>
      </c>
      <c r="O1201" s="15">
        <v>68.287000000000006</v>
      </c>
      <c r="P1201" s="15">
        <v>69.715000000000003</v>
      </c>
      <c r="Q1201" s="15">
        <v>68.459000000000003</v>
      </c>
      <c r="R1201" s="15">
        <v>69.125</v>
      </c>
      <c r="S1201" s="15">
        <f t="shared" si="183"/>
        <v>4.125</v>
      </c>
      <c r="T1201" s="15">
        <v>79.5</v>
      </c>
      <c r="U1201" s="15">
        <v>79.5</v>
      </c>
      <c r="V1201" s="15">
        <v>79.5</v>
      </c>
      <c r="W1201" s="15">
        <v>79.5</v>
      </c>
      <c r="X1201" s="15">
        <v>79.5</v>
      </c>
      <c r="Y1201" s="15">
        <v>79.5</v>
      </c>
      <c r="Z1201" s="15">
        <v>79.5</v>
      </c>
      <c r="AA1201" s="15">
        <v>79.5</v>
      </c>
      <c r="AB1201" s="15">
        <v>9.6911000000000005</v>
      </c>
      <c r="AC1201" s="18">
        <f t="shared" si="184"/>
        <v>1.1216550925925927E-4</v>
      </c>
      <c r="AD1201" s="18">
        <f t="shared" si="185"/>
        <v>58.146599999999999</v>
      </c>
      <c r="AE1201" s="18">
        <f t="shared" si="187"/>
        <v>3816</v>
      </c>
      <c r="AF1201" s="18">
        <f t="shared" si="189"/>
        <v>326141.54892631981</v>
      </c>
      <c r="AG1201" s="18">
        <f t="shared" si="189"/>
        <v>4517272.7615162954</v>
      </c>
    </row>
    <row r="1202" spans="6:33" x14ac:dyDescent="0.35">
      <c r="F1202" s="15">
        <f t="shared" si="182"/>
        <v>19.518799999999999</v>
      </c>
      <c r="G1202" s="15">
        <v>7124.3620000000001</v>
      </c>
      <c r="H1202" s="15">
        <v>0.98480000000000001</v>
      </c>
      <c r="I1202" s="15">
        <v>4.7700251956881399</v>
      </c>
      <c r="J1202" s="15">
        <f t="shared" si="181"/>
        <v>0.37754588972953684</v>
      </c>
      <c r="K1202" s="15">
        <v>71.628</v>
      </c>
      <c r="L1202" s="15">
        <v>70.95</v>
      </c>
      <c r="M1202" s="15">
        <v>71.316000000000003</v>
      </c>
      <c r="N1202" s="15">
        <v>68.066000000000003</v>
      </c>
      <c r="O1202" s="15">
        <v>68.286000000000001</v>
      </c>
      <c r="P1202" s="15">
        <v>69.712999999999994</v>
      </c>
      <c r="Q1202" s="15">
        <v>68.457999999999998</v>
      </c>
      <c r="R1202" s="15">
        <v>69.123999999999995</v>
      </c>
      <c r="S1202" s="15">
        <f t="shared" si="183"/>
        <v>4.1239999999999952</v>
      </c>
      <c r="T1202" s="15">
        <v>79.5</v>
      </c>
      <c r="U1202" s="15">
        <v>79.5</v>
      </c>
      <c r="V1202" s="15">
        <v>79.5</v>
      </c>
      <c r="W1202" s="15">
        <v>79.5</v>
      </c>
      <c r="X1202" s="15">
        <v>79.5</v>
      </c>
      <c r="Y1202" s="15">
        <v>79.5</v>
      </c>
      <c r="Z1202" s="15">
        <v>79.5</v>
      </c>
      <c r="AA1202" s="15">
        <v>79.5</v>
      </c>
      <c r="AB1202" s="15">
        <v>9.6832999999999991</v>
      </c>
      <c r="AC1202" s="18">
        <f t="shared" si="184"/>
        <v>1.1207523148148147E-4</v>
      </c>
      <c r="AD1202" s="18">
        <f t="shared" si="185"/>
        <v>58.099800000000002</v>
      </c>
      <c r="AE1202" s="18">
        <f t="shared" si="187"/>
        <v>3816</v>
      </c>
      <c r="AF1202" s="18">
        <f t="shared" si="189"/>
        <v>326199.64872631984</v>
      </c>
      <c r="AG1202" s="18">
        <f t="shared" si="189"/>
        <v>4521088.7615162954</v>
      </c>
    </row>
    <row r="1203" spans="6:33" x14ac:dyDescent="0.35">
      <c r="F1203" s="15">
        <f t="shared" si="182"/>
        <v>19.535238356164385</v>
      </c>
      <c r="G1203" s="15">
        <v>7130.3620000000001</v>
      </c>
      <c r="H1203" s="15">
        <v>0.98480000000000001</v>
      </c>
      <c r="I1203" s="15">
        <v>4.7740424187284818</v>
      </c>
      <c r="J1203" s="15">
        <f t="shared" si="181"/>
        <v>0.37761308070175909</v>
      </c>
      <c r="K1203" s="15">
        <v>71.626000000000005</v>
      </c>
      <c r="L1203" s="15">
        <v>70.947999999999993</v>
      </c>
      <c r="M1203" s="15">
        <v>71.313999999999993</v>
      </c>
      <c r="N1203" s="15">
        <v>68.063999999999993</v>
      </c>
      <c r="O1203" s="15">
        <v>68.284999999999997</v>
      </c>
      <c r="P1203" s="15">
        <v>69.710999999999999</v>
      </c>
      <c r="Q1203" s="15">
        <v>68.456000000000003</v>
      </c>
      <c r="R1203" s="15">
        <v>69.122</v>
      </c>
      <c r="S1203" s="15">
        <f t="shared" si="183"/>
        <v>4.1219999999999999</v>
      </c>
      <c r="T1203" s="15">
        <v>79.5</v>
      </c>
      <c r="U1203" s="15">
        <v>79.5</v>
      </c>
      <c r="V1203" s="15">
        <v>79.5</v>
      </c>
      <c r="W1203" s="15">
        <v>79.5</v>
      </c>
      <c r="X1203" s="15">
        <v>79.5</v>
      </c>
      <c r="Y1203" s="15">
        <v>79.5</v>
      </c>
      <c r="Z1203" s="15">
        <v>79.5</v>
      </c>
      <c r="AA1203" s="15">
        <v>79.5</v>
      </c>
      <c r="AB1203" s="15">
        <v>9.6754999999999995</v>
      </c>
      <c r="AC1203" s="18">
        <f t="shared" si="184"/>
        <v>1.119849537037037E-4</v>
      </c>
      <c r="AD1203" s="18">
        <f t="shared" si="185"/>
        <v>58.052999999999997</v>
      </c>
      <c r="AE1203" s="18">
        <f t="shared" si="187"/>
        <v>3816</v>
      </c>
      <c r="AF1203" s="18">
        <f t="shared" si="189"/>
        <v>326257.70172631985</v>
      </c>
      <c r="AG1203" s="18">
        <f t="shared" si="189"/>
        <v>4524904.7615162954</v>
      </c>
    </row>
    <row r="1204" spans="6:33" x14ac:dyDescent="0.35">
      <c r="F1204" s="15">
        <f t="shared" si="182"/>
        <v>19.551676712328767</v>
      </c>
      <c r="G1204" s="15">
        <v>7136.3620000000001</v>
      </c>
      <c r="H1204" s="15">
        <v>0.98480000000000001</v>
      </c>
      <c r="I1204" s="15">
        <v>4.7780596417688219</v>
      </c>
      <c r="J1204" s="15">
        <f t="shared" si="181"/>
        <v>0.37768021681287017</v>
      </c>
      <c r="K1204" s="15">
        <v>71.623000000000005</v>
      </c>
      <c r="L1204" s="15">
        <v>70.945999999999998</v>
      </c>
      <c r="M1204" s="15">
        <v>71.311000000000007</v>
      </c>
      <c r="N1204" s="15">
        <v>68.063000000000002</v>
      </c>
      <c r="O1204" s="15">
        <v>68.283000000000001</v>
      </c>
      <c r="P1204" s="15">
        <v>69.709000000000003</v>
      </c>
      <c r="Q1204" s="15">
        <v>68.454999999999998</v>
      </c>
      <c r="R1204" s="15">
        <v>69.120999999999995</v>
      </c>
      <c r="S1204" s="15">
        <f t="shared" si="183"/>
        <v>4.1209999999999951</v>
      </c>
      <c r="T1204" s="15">
        <v>79.5</v>
      </c>
      <c r="U1204" s="15">
        <v>79.5</v>
      </c>
      <c r="V1204" s="15">
        <v>79.5</v>
      </c>
      <c r="W1204" s="15">
        <v>79.5</v>
      </c>
      <c r="X1204" s="15">
        <v>79.5</v>
      </c>
      <c r="Y1204" s="15">
        <v>79.5</v>
      </c>
      <c r="Z1204" s="15">
        <v>79.5</v>
      </c>
      <c r="AA1204" s="15">
        <v>79.5</v>
      </c>
      <c r="AB1204" s="15">
        <v>9.6676000000000002</v>
      </c>
      <c r="AC1204" s="18">
        <f t="shared" si="184"/>
        <v>1.1189351851851852E-4</v>
      </c>
      <c r="AD1204" s="18">
        <f t="shared" si="185"/>
        <v>58.005599999999994</v>
      </c>
      <c r="AE1204" s="18">
        <f t="shared" si="187"/>
        <v>3816</v>
      </c>
      <c r="AF1204" s="18">
        <f t="shared" si="189"/>
        <v>326315.70732631983</v>
      </c>
      <c r="AG1204" s="18">
        <f t="shared" si="189"/>
        <v>4528720.7615162954</v>
      </c>
    </row>
    <row r="1205" spans="6:33" x14ac:dyDescent="0.35">
      <c r="F1205" s="15">
        <f t="shared" si="182"/>
        <v>19.56811506849315</v>
      </c>
      <c r="G1205" s="15">
        <v>7142.3620000000001</v>
      </c>
      <c r="H1205" s="15">
        <v>0.98480000000000001</v>
      </c>
      <c r="I1205" s="15">
        <v>4.7820768648091629</v>
      </c>
      <c r="J1205" s="15">
        <f t="shared" si="181"/>
        <v>0.37774729875731466</v>
      </c>
      <c r="K1205" s="15">
        <v>71.62</v>
      </c>
      <c r="L1205" s="15">
        <v>70.942999999999998</v>
      </c>
      <c r="M1205" s="15">
        <v>71.308000000000007</v>
      </c>
      <c r="N1205" s="15">
        <v>68.061999999999998</v>
      </c>
      <c r="O1205" s="15">
        <v>68.281999999999996</v>
      </c>
      <c r="P1205" s="15">
        <v>69.706999999999994</v>
      </c>
      <c r="Q1205" s="15">
        <v>68.453999999999994</v>
      </c>
      <c r="R1205" s="15">
        <v>69.119</v>
      </c>
      <c r="S1205" s="15">
        <f t="shared" si="183"/>
        <v>4.1189999999999998</v>
      </c>
      <c r="T1205" s="15">
        <v>79.5</v>
      </c>
      <c r="U1205" s="15">
        <v>79.5</v>
      </c>
      <c r="V1205" s="15">
        <v>79.5</v>
      </c>
      <c r="W1205" s="15">
        <v>79.5</v>
      </c>
      <c r="X1205" s="15">
        <v>79.5</v>
      </c>
      <c r="Y1205" s="15">
        <v>79.5</v>
      </c>
      <c r="Z1205" s="15">
        <v>79.5</v>
      </c>
      <c r="AA1205" s="15">
        <v>79.5</v>
      </c>
      <c r="AB1205" s="15">
        <v>9.6598000000000006</v>
      </c>
      <c r="AC1205" s="18">
        <f t="shared" si="184"/>
        <v>1.1180324074074075E-4</v>
      </c>
      <c r="AD1205" s="18">
        <f t="shared" si="185"/>
        <v>57.958800000000004</v>
      </c>
      <c r="AE1205" s="18">
        <f t="shared" si="187"/>
        <v>3816</v>
      </c>
      <c r="AF1205" s="18">
        <f t="shared" si="189"/>
        <v>326373.66612631985</v>
      </c>
      <c r="AG1205" s="18">
        <f t="shared" si="189"/>
        <v>4532536.7615162954</v>
      </c>
    </row>
    <row r="1206" spans="6:33" x14ac:dyDescent="0.35">
      <c r="F1206" s="15">
        <f t="shared" si="182"/>
        <v>19.584553424657535</v>
      </c>
      <c r="G1206" s="15">
        <v>7148.3620000000001</v>
      </c>
      <c r="H1206" s="15">
        <v>0.98480000000000001</v>
      </c>
      <c r="I1206" s="15">
        <v>4.786094087849504</v>
      </c>
      <c r="J1206" s="15">
        <f t="shared" si="181"/>
        <v>0.37781432653509245</v>
      </c>
      <c r="K1206" s="15">
        <v>71.617999999999995</v>
      </c>
      <c r="L1206" s="15">
        <v>70.941000000000003</v>
      </c>
      <c r="M1206" s="15">
        <v>71.305999999999997</v>
      </c>
      <c r="N1206" s="15">
        <v>68.06</v>
      </c>
      <c r="O1206" s="15">
        <v>68.281000000000006</v>
      </c>
      <c r="P1206" s="15">
        <v>69.704999999999998</v>
      </c>
      <c r="Q1206" s="15">
        <v>68.451999999999998</v>
      </c>
      <c r="R1206" s="15">
        <v>69.117000000000004</v>
      </c>
      <c r="S1206" s="15">
        <f t="shared" si="183"/>
        <v>4.1170000000000044</v>
      </c>
      <c r="T1206" s="15">
        <v>79.5</v>
      </c>
      <c r="U1206" s="15">
        <v>79.5</v>
      </c>
      <c r="V1206" s="15">
        <v>79.5</v>
      </c>
      <c r="W1206" s="15">
        <v>79.5</v>
      </c>
      <c r="X1206" s="15">
        <v>79.5</v>
      </c>
      <c r="Y1206" s="15">
        <v>79.5</v>
      </c>
      <c r="Z1206" s="15">
        <v>79.5</v>
      </c>
      <c r="AA1206" s="15">
        <v>79.5</v>
      </c>
      <c r="AB1206" s="15">
        <v>9.6519999999999992</v>
      </c>
      <c r="AC1206" s="18">
        <f t="shared" si="184"/>
        <v>1.1171296296296295E-4</v>
      </c>
      <c r="AD1206" s="18">
        <f t="shared" si="185"/>
        <v>57.911999999999992</v>
      </c>
      <c r="AE1206" s="18">
        <f t="shared" si="187"/>
        <v>3816</v>
      </c>
      <c r="AF1206" s="18">
        <f t="shared" si="189"/>
        <v>326431.57812631986</v>
      </c>
      <c r="AG1206" s="18">
        <f t="shared" si="189"/>
        <v>4536352.7615162954</v>
      </c>
    </row>
    <row r="1207" spans="6:33" x14ac:dyDescent="0.35">
      <c r="F1207" s="15">
        <f t="shared" si="182"/>
        <v>19.600991780821918</v>
      </c>
      <c r="G1207" s="15">
        <v>7154.3620000000001</v>
      </c>
      <c r="H1207" s="15">
        <v>0.98480000000000001</v>
      </c>
      <c r="I1207" s="15">
        <v>4.790111310889845</v>
      </c>
      <c r="J1207" s="15">
        <f t="shared" si="181"/>
        <v>0.37788130014620352</v>
      </c>
      <c r="K1207" s="15">
        <v>71.614000000000004</v>
      </c>
      <c r="L1207" s="15">
        <v>70.938999999999993</v>
      </c>
      <c r="M1207" s="15">
        <v>71.302999999999997</v>
      </c>
      <c r="N1207" s="15">
        <v>68.058999999999997</v>
      </c>
      <c r="O1207" s="15">
        <v>68.278999999999996</v>
      </c>
      <c r="P1207" s="15">
        <v>69.703000000000003</v>
      </c>
      <c r="Q1207" s="15">
        <v>68.450999999999993</v>
      </c>
      <c r="R1207" s="15">
        <v>69.116</v>
      </c>
      <c r="S1207" s="15">
        <f t="shared" si="183"/>
        <v>4.1159999999999997</v>
      </c>
      <c r="T1207" s="15">
        <v>79.5</v>
      </c>
      <c r="U1207" s="15">
        <v>79.5</v>
      </c>
      <c r="V1207" s="15">
        <v>79.5</v>
      </c>
      <c r="W1207" s="15">
        <v>79.5</v>
      </c>
      <c r="X1207" s="15">
        <v>79.5</v>
      </c>
      <c r="Y1207" s="15">
        <v>79.5</v>
      </c>
      <c r="Z1207" s="15">
        <v>79.5</v>
      </c>
      <c r="AA1207" s="15">
        <v>79.5</v>
      </c>
      <c r="AB1207" s="15">
        <v>9.6441999999999997</v>
      </c>
      <c r="AC1207" s="18">
        <f t="shared" si="184"/>
        <v>1.1162268518518518E-4</v>
      </c>
      <c r="AD1207" s="18">
        <f t="shared" si="185"/>
        <v>57.865199999999994</v>
      </c>
      <c r="AE1207" s="18">
        <f t="shared" si="187"/>
        <v>3816</v>
      </c>
      <c r="AF1207" s="18">
        <f t="shared" si="189"/>
        <v>326489.44332631986</v>
      </c>
      <c r="AG1207" s="18">
        <f t="shared" si="189"/>
        <v>4540168.7615162954</v>
      </c>
    </row>
    <row r="1208" spans="6:33" x14ac:dyDescent="0.35">
      <c r="F1208" s="15">
        <f t="shared" si="182"/>
        <v>19.6174301369863</v>
      </c>
      <c r="G1208" s="15">
        <v>7160.3620000000001</v>
      </c>
      <c r="H1208" s="15">
        <v>0.98480000000000001</v>
      </c>
      <c r="I1208" s="15">
        <v>4.7941285339301851</v>
      </c>
      <c r="J1208" s="15">
        <f t="shared" si="181"/>
        <v>0.37794822028509245</v>
      </c>
      <c r="K1208" s="15">
        <v>71.611999999999995</v>
      </c>
      <c r="L1208" s="15">
        <v>70.936999999999998</v>
      </c>
      <c r="M1208" s="15">
        <v>71.301000000000002</v>
      </c>
      <c r="N1208" s="15">
        <v>68.057000000000002</v>
      </c>
      <c r="O1208" s="15">
        <v>68.278000000000006</v>
      </c>
      <c r="P1208" s="15">
        <v>69.700999999999993</v>
      </c>
      <c r="Q1208" s="15">
        <v>68.45</v>
      </c>
      <c r="R1208" s="15">
        <v>69.114000000000004</v>
      </c>
      <c r="S1208" s="15">
        <f t="shared" si="183"/>
        <v>4.1140000000000043</v>
      </c>
      <c r="T1208" s="15">
        <v>79.5</v>
      </c>
      <c r="U1208" s="15">
        <v>79.5</v>
      </c>
      <c r="V1208" s="15">
        <v>79.5</v>
      </c>
      <c r="W1208" s="15">
        <v>79.5</v>
      </c>
      <c r="X1208" s="15">
        <v>79.5</v>
      </c>
      <c r="Y1208" s="15">
        <v>79.5</v>
      </c>
      <c r="Z1208" s="15">
        <v>79.5</v>
      </c>
      <c r="AA1208" s="15">
        <v>79.5</v>
      </c>
      <c r="AB1208" s="15">
        <v>9.6364999999999998</v>
      </c>
      <c r="AC1208" s="18">
        <f t="shared" si="184"/>
        <v>1.1153356481481481E-4</v>
      </c>
      <c r="AD1208" s="18">
        <f t="shared" si="185"/>
        <v>57.819000000000003</v>
      </c>
      <c r="AE1208" s="18">
        <f t="shared" si="187"/>
        <v>3816</v>
      </c>
      <c r="AF1208" s="18">
        <f t="shared" ref="AF1208:AG1223" si="190">+AF1207+AD1208</f>
        <v>326547.26232631988</v>
      </c>
      <c r="AG1208" s="18">
        <f t="shared" si="190"/>
        <v>4543984.7615162954</v>
      </c>
    </row>
    <row r="1209" spans="6:33" x14ac:dyDescent="0.35">
      <c r="F1209" s="15">
        <f t="shared" si="182"/>
        <v>19.633868493150686</v>
      </c>
      <c r="G1209" s="15">
        <v>7166.3620000000001</v>
      </c>
      <c r="H1209" s="15">
        <v>0.9849</v>
      </c>
      <c r="I1209" s="15">
        <v>4.798145756970527</v>
      </c>
      <c r="J1209" s="15">
        <f t="shared" si="181"/>
        <v>0.37801508625731467</v>
      </c>
      <c r="K1209" s="15">
        <v>71.608999999999995</v>
      </c>
      <c r="L1209" s="15">
        <v>70.933999999999997</v>
      </c>
      <c r="M1209" s="15">
        <v>71.298000000000002</v>
      </c>
      <c r="N1209" s="15">
        <v>68.055999999999997</v>
      </c>
      <c r="O1209" s="15">
        <v>68.275999999999996</v>
      </c>
      <c r="P1209" s="15">
        <v>69.698999999999998</v>
      </c>
      <c r="Q1209" s="15">
        <v>68.448999999999998</v>
      </c>
      <c r="R1209" s="15">
        <v>69.113</v>
      </c>
      <c r="S1209" s="15">
        <f t="shared" si="183"/>
        <v>4.1129999999999995</v>
      </c>
      <c r="T1209" s="15">
        <v>79.5</v>
      </c>
      <c r="U1209" s="15">
        <v>79.5</v>
      </c>
      <c r="V1209" s="15">
        <v>79.5</v>
      </c>
      <c r="W1209" s="15">
        <v>79.5</v>
      </c>
      <c r="X1209" s="15">
        <v>79.5</v>
      </c>
      <c r="Y1209" s="15">
        <v>79.5</v>
      </c>
      <c r="Z1209" s="15">
        <v>79.5</v>
      </c>
      <c r="AA1209" s="15">
        <v>79.5</v>
      </c>
      <c r="AB1209" s="15">
        <v>9.6287000000000003</v>
      </c>
      <c r="AC1209" s="18">
        <f t="shared" si="184"/>
        <v>1.1144328703703704E-4</v>
      </c>
      <c r="AD1209" s="18">
        <f t="shared" si="185"/>
        <v>57.772199999999998</v>
      </c>
      <c r="AE1209" s="18">
        <f t="shared" si="187"/>
        <v>3816</v>
      </c>
      <c r="AF1209" s="18">
        <f t="shared" si="190"/>
        <v>326605.03452631988</v>
      </c>
      <c r="AG1209" s="18">
        <f t="shared" si="190"/>
        <v>4547800.7615162954</v>
      </c>
    </row>
    <row r="1210" spans="6:33" x14ac:dyDescent="0.35">
      <c r="F1210" s="15">
        <f t="shared" si="182"/>
        <v>19.650306849315069</v>
      </c>
      <c r="G1210" s="15">
        <v>7172.3620000000001</v>
      </c>
      <c r="H1210" s="15">
        <v>0.9849</v>
      </c>
      <c r="I1210" s="15">
        <v>4.8021629800108672</v>
      </c>
      <c r="J1210" s="15">
        <f t="shared" si="181"/>
        <v>0.37808189875731468</v>
      </c>
      <c r="K1210" s="15">
        <v>71.605999999999995</v>
      </c>
      <c r="L1210" s="15">
        <v>70.932000000000002</v>
      </c>
      <c r="M1210" s="15">
        <v>71.295000000000002</v>
      </c>
      <c r="N1210" s="15">
        <v>68.054000000000002</v>
      </c>
      <c r="O1210" s="15">
        <v>68.275000000000006</v>
      </c>
      <c r="P1210" s="15">
        <v>69.697000000000003</v>
      </c>
      <c r="Q1210" s="15">
        <v>68.447000000000003</v>
      </c>
      <c r="R1210" s="15">
        <v>69.111000000000004</v>
      </c>
      <c r="S1210" s="15">
        <f t="shared" si="183"/>
        <v>4.1110000000000042</v>
      </c>
      <c r="T1210" s="15">
        <v>79.5</v>
      </c>
      <c r="U1210" s="15">
        <v>79.5</v>
      </c>
      <c r="V1210" s="15">
        <v>79.5</v>
      </c>
      <c r="W1210" s="15">
        <v>79.5</v>
      </c>
      <c r="X1210" s="15">
        <v>79.5</v>
      </c>
      <c r="Y1210" s="15">
        <v>79.5</v>
      </c>
      <c r="Z1210" s="15">
        <v>79.5</v>
      </c>
      <c r="AA1210" s="15">
        <v>79.5</v>
      </c>
      <c r="AB1210" s="15">
        <v>9.6210000000000004</v>
      </c>
      <c r="AC1210" s="18">
        <f t="shared" si="184"/>
        <v>1.1135416666666667E-4</v>
      </c>
      <c r="AD1210" s="18">
        <f t="shared" si="185"/>
        <v>57.725999999999999</v>
      </c>
      <c r="AE1210" s="18">
        <f t="shared" si="187"/>
        <v>3816</v>
      </c>
      <c r="AF1210" s="18">
        <f t="shared" si="190"/>
        <v>326662.76052631991</v>
      </c>
      <c r="AG1210" s="18">
        <f t="shared" si="190"/>
        <v>4551616.7615162954</v>
      </c>
    </row>
    <row r="1211" spans="6:33" x14ac:dyDescent="0.35">
      <c r="F1211" s="15">
        <f t="shared" si="182"/>
        <v>19.666745205479451</v>
      </c>
      <c r="G1211" s="15">
        <v>7178.3620000000001</v>
      </c>
      <c r="H1211" s="15">
        <v>0.9849</v>
      </c>
      <c r="I1211" s="15">
        <v>4.8061802030512082</v>
      </c>
      <c r="J1211" s="15">
        <f t="shared" si="181"/>
        <v>0.37814865778509249</v>
      </c>
      <c r="K1211" s="15">
        <v>71.603999999999999</v>
      </c>
      <c r="L1211" s="15">
        <v>70.930000000000007</v>
      </c>
      <c r="M1211" s="15">
        <v>71.293000000000006</v>
      </c>
      <c r="N1211" s="15">
        <v>68.052999999999997</v>
      </c>
      <c r="O1211" s="15">
        <v>68.274000000000001</v>
      </c>
      <c r="P1211" s="15">
        <v>69.694999999999993</v>
      </c>
      <c r="Q1211" s="15">
        <v>68.445999999999998</v>
      </c>
      <c r="R1211" s="15">
        <v>69.108999999999995</v>
      </c>
      <c r="S1211" s="15">
        <f t="shared" si="183"/>
        <v>4.1089999999999947</v>
      </c>
      <c r="T1211" s="15">
        <v>79.5</v>
      </c>
      <c r="U1211" s="15">
        <v>79.5</v>
      </c>
      <c r="V1211" s="15">
        <v>79.5</v>
      </c>
      <c r="W1211" s="15">
        <v>79.5</v>
      </c>
      <c r="X1211" s="15">
        <v>79.5</v>
      </c>
      <c r="Y1211" s="15">
        <v>79.5</v>
      </c>
      <c r="Z1211" s="15">
        <v>79.5</v>
      </c>
      <c r="AA1211" s="15">
        <v>79.5</v>
      </c>
      <c r="AB1211" s="15">
        <v>9.6133000000000006</v>
      </c>
      <c r="AC1211" s="18">
        <f t="shared" si="184"/>
        <v>1.112650462962963E-4</v>
      </c>
      <c r="AD1211" s="18">
        <f t="shared" si="185"/>
        <v>57.6798</v>
      </c>
      <c r="AE1211" s="18">
        <f t="shared" si="187"/>
        <v>3816</v>
      </c>
      <c r="AF1211" s="18">
        <f t="shared" si="190"/>
        <v>326720.44032631989</v>
      </c>
      <c r="AG1211" s="18">
        <f t="shared" si="190"/>
        <v>4555432.7615162954</v>
      </c>
    </row>
    <row r="1212" spans="6:33" x14ac:dyDescent="0.35">
      <c r="F1212" s="15">
        <f t="shared" si="182"/>
        <v>19.683183561643837</v>
      </c>
      <c r="G1212" s="15">
        <v>7184.3620000000001</v>
      </c>
      <c r="H1212" s="15">
        <v>0.9849</v>
      </c>
      <c r="I1212" s="15">
        <v>4.8101974260915492</v>
      </c>
      <c r="J1212" s="15">
        <f t="shared" si="181"/>
        <v>0.37821536264620353</v>
      </c>
      <c r="K1212" s="15">
        <v>71.600999999999999</v>
      </c>
      <c r="L1212" s="15">
        <v>70.927999999999997</v>
      </c>
      <c r="M1212" s="15">
        <v>71.290000000000006</v>
      </c>
      <c r="N1212" s="15">
        <v>68.051000000000002</v>
      </c>
      <c r="O1212" s="15">
        <v>68.272000000000006</v>
      </c>
      <c r="P1212" s="15">
        <v>69.692999999999998</v>
      </c>
      <c r="Q1212" s="15">
        <v>68.444999999999993</v>
      </c>
      <c r="R1212" s="15">
        <v>69.108000000000004</v>
      </c>
      <c r="S1212" s="15">
        <f t="shared" si="183"/>
        <v>4.1080000000000041</v>
      </c>
      <c r="T1212" s="15">
        <v>79.5</v>
      </c>
      <c r="U1212" s="15">
        <v>79.5</v>
      </c>
      <c r="V1212" s="15">
        <v>79.5</v>
      </c>
      <c r="W1212" s="15">
        <v>79.5</v>
      </c>
      <c r="X1212" s="15">
        <v>79.5</v>
      </c>
      <c r="Y1212" s="15">
        <v>79.5</v>
      </c>
      <c r="Z1212" s="15">
        <v>79.5</v>
      </c>
      <c r="AA1212" s="15">
        <v>79.5</v>
      </c>
      <c r="AB1212" s="15">
        <v>9.6054999999999993</v>
      </c>
      <c r="AC1212" s="18">
        <f t="shared" si="184"/>
        <v>1.1117476851851851E-4</v>
      </c>
      <c r="AD1212" s="18">
        <f t="shared" si="185"/>
        <v>57.632999999999996</v>
      </c>
      <c r="AE1212" s="18">
        <f t="shared" si="187"/>
        <v>3816</v>
      </c>
      <c r="AF1212" s="18">
        <f t="shared" si="190"/>
        <v>326778.07332631986</v>
      </c>
      <c r="AG1212" s="18">
        <f t="shared" si="190"/>
        <v>4559248.7615162954</v>
      </c>
    </row>
    <row r="1213" spans="6:33" x14ac:dyDescent="0.35">
      <c r="F1213" s="15">
        <f t="shared" si="182"/>
        <v>19.699621917808219</v>
      </c>
      <c r="G1213" s="15">
        <v>7190.3620000000001</v>
      </c>
      <c r="H1213" s="15">
        <v>0.9849</v>
      </c>
      <c r="I1213" s="15">
        <v>4.8142146491318902</v>
      </c>
      <c r="J1213" s="15">
        <f t="shared" si="181"/>
        <v>0.37828201403509243</v>
      </c>
      <c r="K1213" s="15">
        <v>71.597999999999999</v>
      </c>
      <c r="L1213" s="15">
        <v>70.924999999999997</v>
      </c>
      <c r="M1213" s="15">
        <v>71.287999999999997</v>
      </c>
      <c r="N1213" s="15">
        <v>68.05</v>
      </c>
      <c r="O1213" s="15">
        <v>68.271000000000001</v>
      </c>
      <c r="P1213" s="15">
        <v>69.691000000000003</v>
      </c>
      <c r="Q1213" s="15">
        <v>68.444000000000003</v>
      </c>
      <c r="R1213" s="15">
        <v>69.105999999999995</v>
      </c>
      <c r="S1213" s="15">
        <f t="shared" si="183"/>
        <v>4.1059999999999945</v>
      </c>
      <c r="T1213" s="15">
        <v>79.5</v>
      </c>
      <c r="U1213" s="15">
        <v>79.5</v>
      </c>
      <c r="V1213" s="15">
        <v>79.5</v>
      </c>
      <c r="W1213" s="15">
        <v>79.5</v>
      </c>
      <c r="X1213" s="15">
        <v>79.5</v>
      </c>
      <c r="Y1213" s="15">
        <v>79.5</v>
      </c>
      <c r="Z1213" s="15">
        <v>79.5</v>
      </c>
      <c r="AA1213" s="15">
        <v>79.5</v>
      </c>
      <c r="AB1213" s="15">
        <v>9.5977999999999994</v>
      </c>
      <c r="AC1213" s="18">
        <f t="shared" si="184"/>
        <v>1.1108564814814815E-4</v>
      </c>
      <c r="AD1213" s="18">
        <f t="shared" si="185"/>
        <v>57.586800000000004</v>
      </c>
      <c r="AE1213" s="18">
        <f t="shared" si="187"/>
        <v>3816</v>
      </c>
      <c r="AF1213" s="18">
        <f t="shared" si="190"/>
        <v>326835.66012631985</v>
      </c>
      <c r="AG1213" s="18">
        <f t="shared" si="190"/>
        <v>4563064.7615162954</v>
      </c>
    </row>
    <row r="1214" spans="6:33" x14ac:dyDescent="0.35">
      <c r="F1214" s="15">
        <f t="shared" si="182"/>
        <v>19.716060273972602</v>
      </c>
      <c r="G1214" s="15">
        <v>7196.3620000000001</v>
      </c>
      <c r="H1214" s="15">
        <v>0.9849</v>
      </c>
      <c r="I1214" s="15">
        <v>4.8182318721722304</v>
      </c>
      <c r="J1214" s="15">
        <f t="shared" si="181"/>
        <v>0.37834861195175912</v>
      </c>
      <c r="K1214" s="15">
        <v>71.594999999999999</v>
      </c>
      <c r="L1214" s="15">
        <v>70.923000000000002</v>
      </c>
      <c r="M1214" s="15">
        <v>71.284999999999997</v>
      </c>
      <c r="N1214" s="15">
        <v>68.049000000000007</v>
      </c>
      <c r="O1214" s="15">
        <v>68.27</v>
      </c>
      <c r="P1214" s="15">
        <v>69.688999999999993</v>
      </c>
      <c r="Q1214" s="15">
        <v>68.441999999999993</v>
      </c>
      <c r="R1214" s="15">
        <v>69.105000000000004</v>
      </c>
      <c r="S1214" s="15">
        <f t="shared" si="183"/>
        <v>4.105000000000004</v>
      </c>
      <c r="T1214" s="15">
        <v>79.5</v>
      </c>
      <c r="U1214" s="15">
        <v>79.5</v>
      </c>
      <c r="V1214" s="15">
        <v>79.5</v>
      </c>
      <c r="W1214" s="15">
        <v>79.5</v>
      </c>
      <c r="X1214" s="15">
        <v>79.5</v>
      </c>
      <c r="Y1214" s="15">
        <v>79.5</v>
      </c>
      <c r="Z1214" s="15">
        <v>79.5</v>
      </c>
      <c r="AA1214" s="15">
        <v>79.5</v>
      </c>
      <c r="AB1214" s="15">
        <v>9.5900999999999996</v>
      </c>
      <c r="AC1214" s="18">
        <f t="shared" si="184"/>
        <v>1.1099652777777777E-4</v>
      </c>
      <c r="AD1214" s="18">
        <f t="shared" si="185"/>
        <v>57.540599999999998</v>
      </c>
      <c r="AE1214" s="18">
        <f t="shared" si="187"/>
        <v>3816</v>
      </c>
      <c r="AF1214" s="18">
        <f t="shared" si="190"/>
        <v>326893.20072631986</v>
      </c>
      <c r="AG1214" s="18">
        <f t="shared" si="190"/>
        <v>4566880.7615162954</v>
      </c>
    </row>
    <row r="1215" spans="6:33" x14ac:dyDescent="0.35">
      <c r="F1215" s="15">
        <f t="shared" si="182"/>
        <v>19.732498630136988</v>
      </c>
      <c r="G1215" s="15">
        <v>7202.3620000000001</v>
      </c>
      <c r="H1215" s="15">
        <v>0.9849</v>
      </c>
      <c r="I1215" s="15">
        <v>4.8222490952125723</v>
      </c>
      <c r="J1215" s="15">
        <f t="shared" si="181"/>
        <v>0.37841515639620354</v>
      </c>
      <c r="K1215" s="15">
        <v>71.591999999999999</v>
      </c>
      <c r="L1215" s="15">
        <v>70.921000000000006</v>
      </c>
      <c r="M1215" s="15">
        <v>71.281999999999996</v>
      </c>
      <c r="N1215" s="15">
        <v>68.046999999999997</v>
      </c>
      <c r="O1215" s="15">
        <v>68.268000000000001</v>
      </c>
      <c r="P1215" s="15">
        <v>69.686999999999998</v>
      </c>
      <c r="Q1215" s="15">
        <v>68.441000000000003</v>
      </c>
      <c r="R1215" s="15">
        <v>69.102999999999994</v>
      </c>
      <c r="S1215" s="15">
        <f t="shared" si="183"/>
        <v>4.1029999999999944</v>
      </c>
      <c r="T1215" s="15">
        <v>79.5</v>
      </c>
      <c r="U1215" s="15">
        <v>79.5</v>
      </c>
      <c r="V1215" s="15">
        <v>79.5</v>
      </c>
      <c r="W1215" s="15">
        <v>79.5</v>
      </c>
      <c r="X1215" s="15">
        <v>79.5</v>
      </c>
      <c r="Y1215" s="15">
        <v>79.5</v>
      </c>
      <c r="Z1215" s="15">
        <v>79.5</v>
      </c>
      <c r="AA1215" s="15">
        <v>79.5</v>
      </c>
      <c r="AB1215" s="15">
        <v>9.5823999999999998</v>
      </c>
      <c r="AC1215" s="18">
        <f t="shared" si="184"/>
        <v>1.1090740740740741E-4</v>
      </c>
      <c r="AD1215" s="18">
        <f t="shared" si="185"/>
        <v>57.494399999999999</v>
      </c>
      <c r="AE1215" s="18">
        <f t="shared" si="187"/>
        <v>3816</v>
      </c>
      <c r="AF1215" s="18">
        <f t="shared" si="190"/>
        <v>326950.69512631989</v>
      </c>
      <c r="AG1215" s="18">
        <f t="shared" si="190"/>
        <v>4570696.7615162954</v>
      </c>
    </row>
    <row r="1216" spans="6:33" x14ac:dyDescent="0.35">
      <c r="F1216" s="15">
        <f t="shared" si="182"/>
        <v>19.74893698630137</v>
      </c>
      <c r="G1216" s="15">
        <v>7208.3620000000001</v>
      </c>
      <c r="H1216" s="15">
        <v>0.9849</v>
      </c>
      <c r="I1216" s="15">
        <v>4.8262663182529124</v>
      </c>
      <c r="J1216" s="15">
        <f t="shared" si="181"/>
        <v>0.37848164736842577</v>
      </c>
      <c r="K1216" s="15">
        <v>71.59</v>
      </c>
      <c r="L1216" s="15">
        <v>70.918999999999997</v>
      </c>
      <c r="M1216" s="15">
        <v>71.28</v>
      </c>
      <c r="N1216" s="15">
        <v>68.046000000000006</v>
      </c>
      <c r="O1216" s="15">
        <v>68.266999999999996</v>
      </c>
      <c r="P1216" s="15">
        <v>69.685000000000002</v>
      </c>
      <c r="Q1216" s="15">
        <v>68.44</v>
      </c>
      <c r="R1216" s="15">
        <v>69.100999999999999</v>
      </c>
      <c r="S1216" s="15">
        <f t="shared" si="183"/>
        <v>4.1009999999999991</v>
      </c>
      <c r="T1216" s="15">
        <v>79.5</v>
      </c>
      <c r="U1216" s="15">
        <v>79.5</v>
      </c>
      <c r="V1216" s="15">
        <v>79.5</v>
      </c>
      <c r="W1216" s="15">
        <v>79.5</v>
      </c>
      <c r="X1216" s="15">
        <v>79.5</v>
      </c>
      <c r="Y1216" s="15">
        <v>79.5</v>
      </c>
      <c r="Z1216" s="15">
        <v>79.5</v>
      </c>
      <c r="AA1216" s="15">
        <v>79.5</v>
      </c>
      <c r="AB1216" s="15">
        <v>9.5747</v>
      </c>
      <c r="AC1216" s="18">
        <f t="shared" si="184"/>
        <v>1.1081828703703704E-4</v>
      </c>
      <c r="AD1216" s="18">
        <f t="shared" si="185"/>
        <v>57.4482</v>
      </c>
      <c r="AE1216" s="18">
        <f t="shared" si="187"/>
        <v>3816</v>
      </c>
      <c r="AF1216" s="18">
        <f t="shared" si="190"/>
        <v>327008.14332631987</v>
      </c>
      <c r="AG1216" s="18">
        <f t="shared" si="190"/>
        <v>4574512.7615162954</v>
      </c>
    </row>
    <row r="1217" spans="6:33" x14ac:dyDescent="0.35">
      <c r="F1217" s="15">
        <f t="shared" si="182"/>
        <v>19.765375342465752</v>
      </c>
      <c r="G1217" s="15">
        <v>7214.3620000000001</v>
      </c>
      <c r="H1217" s="15">
        <v>0.98499999999999999</v>
      </c>
      <c r="I1217" s="15">
        <v>4.8302835412932534</v>
      </c>
      <c r="J1217" s="15">
        <f t="shared" si="181"/>
        <v>0.37854808486842578</v>
      </c>
      <c r="K1217" s="15">
        <v>71.587000000000003</v>
      </c>
      <c r="L1217" s="15">
        <v>70.917000000000002</v>
      </c>
      <c r="M1217" s="15">
        <v>71.277000000000001</v>
      </c>
      <c r="N1217" s="15">
        <v>68.043999999999997</v>
      </c>
      <c r="O1217" s="15">
        <v>68.265000000000001</v>
      </c>
      <c r="P1217" s="15">
        <v>69.683999999999997</v>
      </c>
      <c r="Q1217" s="15">
        <v>68.438999999999993</v>
      </c>
      <c r="R1217" s="15">
        <v>69.099999999999994</v>
      </c>
      <c r="S1217" s="15">
        <f t="shared" si="183"/>
        <v>4.0999999999999943</v>
      </c>
      <c r="T1217" s="15">
        <v>79.5</v>
      </c>
      <c r="U1217" s="15">
        <v>79.5</v>
      </c>
      <c r="V1217" s="15">
        <v>79.5</v>
      </c>
      <c r="W1217" s="15">
        <v>79.5</v>
      </c>
      <c r="X1217" s="15">
        <v>79.5</v>
      </c>
      <c r="Y1217" s="15">
        <v>79.5</v>
      </c>
      <c r="Z1217" s="15">
        <v>79.5</v>
      </c>
      <c r="AA1217" s="15">
        <v>79.5</v>
      </c>
      <c r="AB1217" s="15">
        <v>9.5670000000000002</v>
      </c>
      <c r="AC1217" s="18">
        <f t="shared" si="184"/>
        <v>1.1072916666666666E-4</v>
      </c>
      <c r="AD1217" s="18">
        <f t="shared" si="185"/>
        <v>57.402000000000001</v>
      </c>
      <c r="AE1217" s="18">
        <f t="shared" si="187"/>
        <v>3816</v>
      </c>
      <c r="AF1217" s="18">
        <f t="shared" si="190"/>
        <v>327065.54532631987</v>
      </c>
      <c r="AG1217" s="18">
        <f t="shared" si="190"/>
        <v>4578328.7615162954</v>
      </c>
    </row>
    <row r="1218" spans="6:33" x14ac:dyDescent="0.35">
      <c r="F1218" s="15">
        <f t="shared" si="182"/>
        <v>19.781813698630138</v>
      </c>
      <c r="G1218" s="15">
        <v>7220.3620000000001</v>
      </c>
      <c r="H1218" s="15">
        <v>0.98499999999999999</v>
      </c>
      <c r="I1218" s="15">
        <v>4.8343007643335945</v>
      </c>
      <c r="J1218" s="15">
        <f t="shared" si="181"/>
        <v>0.37861446959064798</v>
      </c>
      <c r="K1218" s="15">
        <v>71.584000000000003</v>
      </c>
      <c r="L1218" s="15">
        <v>70.914000000000001</v>
      </c>
      <c r="M1218" s="15">
        <v>71.275000000000006</v>
      </c>
      <c r="N1218" s="15">
        <v>68.043000000000006</v>
      </c>
      <c r="O1218" s="15">
        <v>68.263999999999996</v>
      </c>
      <c r="P1218" s="15">
        <v>69.682000000000002</v>
      </c>
      <c r="Q1218" s="15">
        <v>68.436999999999998</v>
      </c>
      <c r="R1218" s="15">
        <v>69.097999999999999</v>
      </c>
      <c r="S1218" s="15">
        <f t="shared" si="183"/>
        <v>4.097999999999999</v>
      </c>
      <c r="T1218" s="15">
        <v>79.5</v>
      </c>
      <c r="U1218" s="15">
        <v>79.5</v>
      </c>
      <c r="V1218" s="15">
        <v>79.5</v>
      </c>
      <c r="W1218" s="15">
        <v>79.5</v>
      </c>
      <c r="X1218" s="15">
        <v>79.5</v>
      </c>
      <c r="Y1218" s="15">
        <v>79.5</v>
      </c>
      <c r="Z1218" s="15">
        <v>79.5</v>
      </c>
      <c r="AA1218" s="15">
        <v>79.5</v>
      </c>
      <c r="AB1218" s="15">
        <v>9.5594000000000001</v>
      </c>
      <c r="AC1218" s="18">
        <f t="shared" si="184"/>
        <v>1.106412037037037E-4</v>
      </c>
      <c r="AD1218" s="18">
        <f t="shared" si="185"/>
        <v>57.356399999999994</v>
      </c>
      <c r="AE1218" s="18">
        <f t="shared" si="187"/>
        <v>3816</v>
      </c>
      <c r="AF1218" s="18">
        <f t="shared" si="190"/>
        <v>327122.90172631986</v>
      </c>
      <c r="AG1218" s="18">
        <f t="shared" si="190"/>
        <v>4582144.7615162954</v>
      </c>
    </row>
    <row r="1219" spans="6:33" x14ac:dyDescent="0.35">
      <c r="F1219" s="15">
        <f t="shared" si="182"/>
        <v>19.798252054794521</v>
      </c>
      <c r="G1219" s="15">
        <v>7226.3620000000001</v>
      </c>
      <c r="H1219" s="15">
        <v>0.98499999999999999</v>
      </c>
      <c r="I1219" s="15">
        <v>4.8383179873739355</v>
      </c>
      <c r="J1219" s="15">
        <f t="shared" si="181"/>
        <v>0.37868080153509243</v>
      </c>
      <c r="K1219" s="15">
        <v>71.581000000000003</v>
      </c>
      <c r="L1219" s="15">
        <v>70.912000000000006</v>
      </c>
      <c r="M1219" s="15">
        <v>71.272000000000006</v>
      </c>
      <c r="N1219" s="15">
        <v>68.040999999999997</v>
      </c>
      <c r="O1219" s="15">
        <v>68.263000000000005</v>
      </c>
      <c r="P1219" s="15">
        <v>69.680000000000007</v>
      </c>
      <c r="Q1219" s="15">
        <v>68.436000000000007</v>
      </c>
      <c r="R1219" s="15">
        <v>69.096999999999994</v>
      </c>
      <c r="S1219" s="15">
        <f t="shared" si="183"/>
        <v>4.0969999999999942</v>
      </c>
      <c r="T1219" s="15">
        <v>79.5</v>
      </c>
      <c r="U1219" s="15">
        <v>79.5</v>
      </c>
      <c r="V1219" s="15">
        <v>79.5</v>
      </c>
      <c r="W1219" s="15">
        <v>79.5</v>
      </c>
      <c r="X1219" s="15">
        <v>79.5</v>
      </c>
      <c r="Y1219" s="15">
        <v>79.5</v>
      </c>
      <c r="Z1219" s="15">
        <v>79.5</v>
      </c>
      <c r="AA1219" s="15">
        <v>79.5</v>
      </c>
      <c r="AB1219" s="15">
        <v>9.5518000000000001</v>
      </c>
      <c r="AC1219" s="18">
        <f t="shared" si="184"/>
        <v>1.1055324074074075E-4</v>
      </c>
      <c r="AD1219" s="18">
        <f t="shared" si="185"/>
        <v>57.3108</v>
      </c>
      <c r="AE1219" s="18">
        <f t="shared" si="187"/>
        <v>3816</v>
      </c>
      <c r="AF1219" s="18">
        <f t="shared" si="190"/>
        <v>327180.21252631984</v>
      </c>
      <c r="AG1219" s="18">
        <f t="shared" si="190"/>
        <v>4585960.7615162954</v>
      </c>
    </row>
    <row r="1220" spans="6:33" x14ac:dyDescent="0.35">
      <c r="F1220" s="15">
        <f t="shared" si="182"/>
        <v>19.814690410958903</v>
      </c>
      <c r="G1220" s="15">
        <v>7232.3620000000001</v>
      </c>
      <c r="H1220" s="15">
        <v>0.98499999999999999</v>
      </c>
      <c r="I1220" s="15">
        <v>4.8423352104142756</v>
      </c>
      <c r="J1220" s="15">
        <f t="shared" si="181"/>
        <v>0.37874708000731461</v>
      </c>
      <c r="K1220" s="15">
        <v>71.578999999999994</v>
      </c>
      <c r="L1220" s="15">
        <v>70.91</v>
      </c>
      <c r="M1220" s="15">
        <v>71.27</v>
      </c>
      <c r="N1220" s="15">
        <v>68.040000000000006</v>
      </c>
      <c r="O1220" s="15">
        <v>68.260999999999996</v>
      </c>
      <c r="P1220" s="15">
        <v>69.677999999999997</v>
      </c>
      <c r="Q1220" s="15">
        <v>68.435000000000002</v>
      </c>
      <c r="R1220" s="15">
        <v>69.094999999999999</v>
      </c>
      <c r="S1220" s="15">
        <f t="shared" si="183"/>
        <v>4.0949999999999989</v>
      </c>
      <c r="T1220" s="15">
        <v>79.5</v>
      </c>
      <c r="U1220" s="15">
        <v>79.5</v>
      </c>
      <c r="V1220" s="15">
        <v>79.5</v>
      </c>
      <c r="W1220" s="15">
        <v>79.5</v>
      </c>
      <c r="X1220" s="15">
        <v>79.5</v>
      </c>
      <c r="Y1220" s="15">
        <v>79.5</v>
      </c>
      <c r="Z1220" s="15">
        <v>79.5</v>
      </c>
      <c r="AA1220" s="15">
        <v>79.5</v>
      </c>
      <c r="AB1220" s="15">
        <v>9.5441000000000003</v>
      </c>
      <c r="AC1220" s="18">
        <f t="shared" si="184"/>
        <v>1.1046412037037037E-4</v>
      </c>
      <c r="AD1220" s="18">
        <f t="shared" si="185"/>
        <v>57.264600000000002</v>
      </c>
      <c r="AE1220" s="18">
        <f t="shared" si="187"/>
        <v>3816</v>
      </c>
      <c r="AF1220" s="18">
        <f t="shared" si="190"/>
        <v>327237.47712631983</v>
      </c>
      <c r="AG1220" s="18">
        <f t="shared" si="190"/>
        <v>4589776.7615162954</v>
      </c>
    </row>
    <row r="1221" spans="6:33" x14ac:dyDescent="0.35">
      <c r="F1221" s="15">
        <f t="shared" si="182"/>
        <v>19.831128767123289</v>
      </c>
      <c r="G1221" s="15">
        <v>7238.3620000000001</v>
      </c>
      <c r="H1221" s="15">
        <v>0.98499999999999999</v>
      </c>
      <c r="I1221" s="15">
        <v>4.8463524334546175</v>
      </c>
      <c r="J1221" s="15">
        <f t="shared" ref="J1221:J1259" si="191">AF1221/OIP</f>
        <v>0.37881330570175903</v>
      </c>
      <c r="K1221" s="15">
        <v>71.575999999999993</v>
      </c>
      <c r="L1221" s="15">
        <v>70.908000000000001</v>
      </c>
      <c r="M1221" s="15">
        <v>71.266999999999996</v>
      </c>
      <c r="N1221" s="15">
        <v>68.039000000000001</v>
      </c>
      <c r="O1221" s="15">
        <v>68.260000000000005</v>
      </c>
      <c r="P1221" s="15">
        <v>69.676000000000002</v>
      </c>
      <c r="Q1221" s="15">
        <v>68.433999999999997</v>
      </c>
      <c r="R1221" s="15">
        <v>69.093999999999994</v>
      </c>
      <c r="S1221" s="15">
        <f t="shared" si="183"/>
        <v>4.0939999999999941</v>
      </c>
      <c r="T1221" s="15">
        <v>79.5</v>
      </c>
      <c r="U1221" s="15">
        <v>79.5</v>
      </c>
      <c r="V1221" s="15">
        <v>79.5</v>
      </c>
      <c r="W1221" s="15">
        <v>79.5</v>
      </c>
      <c r="X1221" s="15">
        <v>79.5</v>
      </c>
      <c r="Y1221" s="15">
        <v>79.5</v>
      </c>
      <c r="Z1221" s="15">
        <v>79.5</v>
      </c>
      <c r="AA1221" s="15">
        <v>79.5</v>
      </c>
      <c r="AB1221" s="15">
        <v>9.5365000000000002</v>
      </c>
      <c r="AC1221" s="18">
        <f t="shared" si="184"/>
        <v>1.1037615740740741E-4</v>
      </c>
      <c r="AD1221" s="18">
        <f t="shared" si="185"/>
        <v>57.219000000000001</v>
      </c>
      <c r="AE1221" s="18">
        <f t="shared" si="187"/>
        <v>3816</v>
      </c>
      <c r="AF1221" s="18">
        <f t="shared" si="190"/>
        <v>327294.69612631982</v>
      </c>
      <c r="AG1221" s="18">
        <f t="shared" si="190"/>
        <v>4593592.7615162954</v>
      </c>
    </row>
    <row r="1222" spans="6:33" x14ac:dyDescent="0.35">
      <c r="F1222" s="15">
        <f t="shared" ref="F1222:F1260" si="192">G1222/365</f>
        <v>19.847567123287671</v>
      </c>
      <c r="G1222" s="15">
        <v>7244.3620000000001</v>
      </c>
      <c r="H1222" s="15">
        <v>0.98499999999999999</v>
      </c>
      <c r="I1222" s="15">
        <v>4.8503696564949577</v>
      </c>
      <c r="J1222" s="15">
        <f t="shared" si="191"/>
        <v>0.37887947861842575</v>
      </c>
      <c r="K1222" s="15">
        <v>71.572999999999993</v>
      </c>
      <c r="L1222" s="15">
        <v>70.906000000000006</v>
      </c>
      <c r="M1222" s="15">
        <v>71.263999999999996</v>
      </c>
      <c r="N1222" s="15">
        <v>68.037000000000006</v>
      </c>
      <c r="O1222" s="15">
        <v>68.259</v>
      </c>
      <c r="P1222" s="15">
        <v>69.674000000000007</v>
      </c>
      <c r="Q1222" s="15">
        <v>68.432000000000002</v>
      </c>
      <c r="R1222" s="15">
        <v>69.091999999999999</v>
      </c>
      <c r="S1222" s="15">
        <f t="shared" ref="S1222:S1260" si="193">R1222-65</f>
        <v>4.0919999999999987</v>
      </c>
      <c r="T1222" s="15">
        <v>79.5</v>
      </c>
      <c r="U1222" s="15">
        <v>79.5</v>
      </c>
      <c r="V1222" s="15">
        <v>79.5</v>
      </c>
      <c r="W1222" s="15">
        <v>79.5</v>
      </c>
      <c r="X1222" s="15">
        <v>79.5</v>
      </c>
      <c r="Y1222" s="15">
        <v>79.5</v>
      </c>
      <c r="Z1222" s="15">
        <v>79.5</v>
      </c>
      <c r="AA1222" s="15">
        <v>79.5</v>
      </c>
      <c r="AB1222" s="15">
        <v>9.5289000000000001</v>
      </c>
      <c r="AC1222" s="18">
        <f t="shared" si="184"/>
        <v>1.1028819444444444E-4</v>
      </c>
      <c r="AD1222" s="18">
        <f t="shared" si="185"/>
        <v>57.173400000000001</v>
      </c>
      <c r="AE1222" s="18">
        <f t="shared" si="187"/>
        <v>3816</v>
      </c>
      <c r="AF1222" s="18">
        <f t="shared" si="190"/>
        <v>327351.86952631985</v>
      </c>
      <c r="AG1222" s="18">
        <f t="shared" si="190"/>
        <v>4597408.7615162954</v>
      </c>
    </row>
    <row r="1223" spans="6:33" x14ac:dyDescent="0.35">
      <c r="F1223" s="15">
        <f t="shared" si="192"/>
        <v>19.864005479452054</v>
      </c>
      <c r="G1223" s="15">
        <v>7250.3620000000001</v>
      </c>
      <c r="H1223" s="15">
        <v>0.98499999999999999</v>
      </c>
      <c r="I1223" s="15">
        <v>4.8543868795352978</v>
      </c>
      <c r="J1223" s="15">
        <f t="shared" si="191"/>
        <v>0.37894559875731465</v>
      </c>
      <c r="K1223" s="15">
        <v>71.569999999999993</v>
      </c>
      <c r="L1223" s="15">
        <v>70.903000000000006</v>
      </c>
      <c r="M1223" s="15">
        <v>71.262</v>
      </c>
      <c r="N1223" s="15">
        <v>68.036000000000001</v>
      </c>
      <c r="O1223" s="15">
        <v>68.257000000000005</v>
      </c>
      <c r="P1223" s="15">
        <v>69.671999999999997</v>
      </c>
      <c r="Q1223" s="15">
        <v>68.430999999999997</v>
      </c>
      <c r="R1223" s="15">
        <v>69.09</v>
      </c>
      <c r="S1223" s="15">
        <f t="shared" si="193"/>
        <v>4.0900000000000034</v>
      </c>
      <c r="T1223" s="15">
        <v>79.5</v>
      </c>
      <c r="U1223" s="15">
        <v>79.5</v>
      </c>
      <c r="V1223" s="15">
        <v>79.5</v>
      </c>
      <c r="W1223" s="15">
        <v>79.5</v>
      </c>
      <c r="X1223" s="15">
        <v>79.5</v>
      </c>
      <c r="Y1223" s="15">
        <v>79.5</v>
      </c>
      <c r="Z1223" s="15">
        <v>79.5</v>
      </c>
      <c r="AA1223" s="15">
        <v>79.5</v>
      </c>
      <c r="AB1223" s="15">
        <v>9.5213000000000001</v>
      </c>
      <c r="AC1223" s="18">
        <f t="shared" ref="AC1223:AC1260" si="194">+AB1223/86400</f>
        <v>1.1020023148148148E-4</v>
      </c>
      <c r="AD1223" s="18">
        <f t="shared" ref="AD1223:AD1260" si="195">AC1223*(G1223-G1222)*86400</f>
        <v>57.127800000000001</v>
      </c>
      <c r="AE1223" s="18">
        <f t="shared" si="187"/>
        <v>3816</v>
      </c>
      <c r="AF1223" s="18">
        <f t="shared" si="190"/>
        <v>327408.99732631986</v>
      </c>
      <c r="AG1223" s="18">
        <f t="shared" si="190"/>
        <v>4601224.7615162954</v>
      </c>
    </row>
    <row r="1224" spans="6:33" x14ac:dyDescent="0.35">
      <c r="F1224" s="15">
        <f t="shared" si="192"/>
        <v>19.88044383561644</v>
      </c>
      <c r="G1224" s="15">
        <v>7256.3620000000001</v>
      </c>
      <c r="H1224" s="15">
        <v>0.98499999999999999</v>
      </c>
      <c r="I1224" s="15">
        <v>4.8584041025756397</v>
      </c>
      <c r="J1224" s="15">
        <f t="shared" si="191"/>
        <v>0.37901166681287018</v>
      </c>
      <c r="K1224" s="15">
        <v>71.567999999999998</v>
      </c>
      <c r="L1224" s="15">
        <v>70.900999999999996</v>
      </c>
      <c r="M1224" s="15">
        <v>71.259</v>
      </c>
      <c r="N1224" s="15">
        <v>68.034000000000006</v>
      </c>
      <c r="O1224" s="15">
        <v>68.256</v>
      </c>
      <c r="P1224" s="15">
        <v>69.67</v>
      </c>
      <c r="Q1224" s="15">
        <v>68.430000000000007</v>
      </c>
      <c r="R1224" s="15">
        <v>69.088999999999999</v>
      </c>
      <c r="S1224" s="15">
        <f t="shared" si="193"/>
        <v>4.0889999999999986</v>
      </c>
      <c r="T1224" s="15">
        <v>79.5</v>
      </c>
      <c r="U1224" s="15">
        <v>79.5</v>
      </c>
      <c r="V1224" s="15">
        <v>79.5</v>
      </c>
      <c r="W1224" s="15">
        <v>79.5</v>
      </c>
      <c r="X1224" s="15">
        <v>79.5</v>
      </c>
      <c r="Y1224" s="15">
        <v>79.5</v>
      </c>
      <c r="Z1224" s="15">
        <v>79.5</v>
      </c>
      <c r="AA1224" s="15">
        <v>79.5</v>
      </c>
      <c r="AB1224" s="15">
        <v>9.5137999999999998</v>
      </c>
      <c r="AC1224" s="18">
        <f t="shared" si="194"/>
        <v>1.1011342592592592E-4</v>
      </c>
      <c r="AD1224" s="18">
        <f t="shared" si="195"/>
        <v>57.082799999999999</v>
      </c>
      <c r="AE1224" s="18">
        <f t="shared" si="187"/>
        <v>3816</v>
      </c>
      <c r="AF1224" s="18">
        <f t="shared" ref="AF1224:AG1239" si="196">+AF1223+AD1224</f>
        <v>327466.08012631984</v>
      </c>
      <c r="AG1224" s="18">
        <f t="shared" si="196"/>
        <v>4605040.7615162954</v>
      </c>
    </row>
    <row r="1225" spans="6:33" x14ac:dyDescent="0.35">
      <c r="F1225" s="15">
        <f t="shared" si="192"/>
        <v>19.896882191780822</v>
      </c>
      <c r="G1225" s="15">
        <v>7262.3620000000001</v>
      </c>
      <c r="H1225" s="15">
        <v>0.98509999999999998</v>
      </c>
      <c r="I1225" s="15">
        <v>4.8624213256159798</v>
      </c>
      <c r="J1225" s="15">
        <f t="shared" si="191"/>
        <v>0.37907768209064796</v>
      </c>
      <c r="K1225" s="15">
        <v>71.564999999999998</v>
      </c>
      <c r="L1225" s="15">
        <v>70.899000000000001</v>
      </c>
      <c r="M1225" s="15">
        <v>71.257000000000005</v>
      </c>
      <c r="N1225" s="15">
        <v>68.033000000000001</v>
      </c>
      <c r="O1225" s="15">
        <v>68.254999999999995</v>
      </c>
      <c r="P1225" s="15">
        <v>69.668000000000006</v>
      </c>
      <c r="Q1225" s="15">
        <v>68.429000000000002</v>
      </c>
      <c r="R1225" s="15">
        <v>69.087000000000003</v>
      </c>
      <c r="S1225" s="15">
        <f t="shared" si="193"/>
        <v>4.0870000000000033</v>
      </c>
      <c r="T1225" s="15">
        <v>79.5</v>
      </c>
      <c r="U1225" s="15">
        <v>79.5</v>
      </c>
      <c r="V1225" s="15">
        <v>79.5</v>
      </c>
      <c r="W1225" s="15">
        <v>79.5</v>
      </c>
      <c r="X1225" s="15">
        <v>79.5</v>
      </c>
      <c r="Y1225" s="15">
        <v>79.5</v>
      </c>
      <c r="Z1225" s="15">
        <v>79.5</v>
      </c>
      <c r="AA1225" s="15">
        <v>79.5</v>
      </c>
      <c r="AB1225" s="15">
        <v>9.5061999999999998</v>
      </c>
      <c r="AC1225" s="18">
        <f t="shared" si="194"/>
        <v>1.1002546296296296E-4</v>
      </c>
      <c r="AD1225" s="18">
        <f t="shared" si="195"/>
        <v>57.037199999999999</v>
      </c>
      <c r="AE1225" s="18">
        <f t="shared" si="187"/>
        <v>3816</v>
      </c>
      <c r="AF1225" s="18">
        <f t="shared" si="196"/>
        <v>327523.11732631986</v>
      </c>
      <c r="AG1225" s="18">
        <f t="shared" si="196"/>
        <v>4608856.7615162954</v>
      </c>
    </row>
    <row r="1226" spans="6:33" x14ac:dyDescent="0.35">
      <c r="F1226" s="15">
        <f t="shared" si="192"/>
        <v>19.913320547945204</v>
      </c>
      <c r="G1226" s="15">
        <v>7268.3620000000001</v>
      </c>
      <c r="H1226" s="15">
        <v>0.98509999999999998</v>
      </c>
      <c r="I1226" s="15">
        <v>4.8664385486563209</v>
      </c>
      <c r="J1226" s="15">
        <f t="shared" si="191"/>
        <v>0.37914364459064798</v>
      </c>
      <c r="K1226" s="15">
        <v>71.561999999999998</v>
      </c>
      <c r="L1226" s="15">
        <v>70.897000000000006</v>
      </c>
      <c r="M1226" s="15">
        <v>71.254000000000005</v>
      </c>
      <c r="N1226" s="15">
        <v>68.031999999999996</v>
      </c>
      <c r="O1226" s="15">
        <v>68.253</v>
      </c>
      <c r="P1226" s="15">
        <v>69.665999999999997</v>
      </c>
      <c r="Q1226" s="15">
        <v>68.427000000000007</v>
      </c>
      <c r="R1226" s="15">
        <v>69.085999999999999</v>
      </c>
      <c r="S1226" s="15">
        <f t="shared" si="193"/>
        <v>4.0859999999999985</v>
      </c>
      <c r="T1226" s="15">
        <v>79.5</v>
      </c>
      <c r="U1226" s="15">
        <v>79.5</v>
      </c>
      <c r="V1226" s="15">
        <v>79.5</v>
      </c>
      <c r="W1226" s="15">
        <v>79.5</v>
      </c>
      <c r="X1226" s="15">
        <v>79.5</v>
      </c>
      <c r="Y1226" s="15">
        <v>79.5</v>
      </c>
      <c r="Z1226" s="15">
        <v>79.5</v>
      </c>
      <c r="AA1226" s="15">
        <v>79.5</v>
      </c>
      <c r="AB1226" s="15">
        <v>9.4985999999999997</v>
      </c>
      <c r="AC1226" s="18">
        <f t="shared" si="194"/>
        <v>1.099375E-4</v>
      </c>
      <c r="AD1226" s="18">
        <f t="shared" si="195"/>
        <v>56.991599999999998</v>
      </c>
      <c r="AE1226" s="18">
        <f t="shared" si="187"/>
        <v>3816</v>
      </c>
      <c r="AF1226" s="18">
        <f t="shared" si="196"/>
        <v>327580.10892631987</v>
      </c>
      <c r="AG1226" s="18">
        <f t="shared" si="196"/>
        <v>4612672.7615162954</v>
      </c>
    </row>
    <row r="1227" spans="6:33" x14ac:dyDescent="0.35">
      <c r="F1227" s="15">
        <f t="shared" si="192"/>
        <v>19.92975890410959</v>
      </c>
      <c r="G1227" s="15">
        <v>7274.3620000000001</v>
      </c>
      <c r="H1227" s="15">
        <v>0.98509999999999998</v>
      </c>
      <c r="I1227" s="15">
        <v>4.8704557716966619</v>
      </c>
      <c r="J1227" s="15">
        <f t="shared" si="191"/>
        <v>0.37920955500731468</v>
      </c>
      <c r="K1227" s="15">
        <v>71.56</v>
      </c>
      <c r="L1227" s="15">
        <v>70.894999999999996</v>
      </c>
      <c r="M1227" s="15">
        <v>71.251999999999995</v>
      </c>
      <c r="N1227" s="15">
        <v>68.03</v>
      </c>
      <c r="O1227" s="15">
        <v>68.251999999999995</v>
      </c>
      <c r="P1227" s="15">
        <v>69.664000000000001</v>
      </c>
      <c r="Q1227" s="15">
        <v>68.426000000000002</v>
      </c>
      <c r="R1227" s="15">
        <v>69.084000000000003</v>
      </c>
      <c r="S1227" s="15">
        <f t="shared" si="193"/>
        <v>4.0840000000000032</v>
      </c>
      <c r="T1227" s="15">
        <v>79.5</v>
      </c>
      <c r="U1227" s="15">
        <v>79.5</v>
      </c>
      <c r="V1227" s="15">
        <v>79.5</v>
      </c>
      <c r="W1227" s="15">
        <v>79.5</v>
      </c>
      <c r="X1227" s="15">
        <v>79.5</v>
      </c>
      <c r="Y1227" s="15">
        <v>79.5</v>
      </c>
      <c r="Z1227" s="15">
        <v>79.5</v>
      </c>
      <c r="AA1227" s="15">
        <v>79.5</v>
      </c>
      <c r="AB1227" s="15">
        <v>9.4910999999999994</v>
      </c>
      <c r="AC1227" s="18">
        <f t="shared" si="194"/>
        <v>1.0985069444444444E-4</v>
      </c>
      <c r="AD1227" s="18">
        <f t="shared" si="195"/>
        <v>56.946600000000004</v>
      </c>
      <c r="AE1227" s="18">
        <f t="shared" si="187"/>
        <v>3816</v>
      </c>
      <c r="AF1227" s="18">
        <f t="shared" si="196"/>
        <v>327637.05552631989</v>
      </c>
      <c r="AG1227" s="18">
        <f t="shared" si="196"/>
        <v>4616488.7615162954</v>
      </c>
    </row>
    <row r="1228" spans="6:33" x14ac:dyDescent="0.35">
      <c r="F1228" s="15">
        <f t="shared" si="192"/>
        <v>19.946197260273973</v>
      </c>
      <c r="G1228" s="15">
        <v>7280.3620000000001</v>
      </c>
      <c r="H1228" s="15">
        <v>0.98509999999999998</v>
      </c>
      <c r="I1228" s="15">
        <v>4.8744729947370029</v>
      </c>
      <c r="J1228" s="15">
        <f t="shared" si="191"/>
        <v>0.37927541334064802</v>
      </c>
      <c r="K1228" s="15">
        <v>71.557000000000002</v>
      </c>
      <c r="L1228" s="15">
        <v>70.893000000000001</v>
      </c>
      <c r="M1228" s="15">
        <v>71.248999999999995</v>
      </c>
      <c r="N1228" s="15">
        <v>68.028999999999996</v>
      </c>
      <c r="O1228" s="15">
        <v>68.251000000000005</v>
      </c>
      <c r="P1228" s="15">
        <v>69.662000000000006</v>
      </c>
      <c r="Q1228" s="15">
        <v>68.424999999999997</v>
      </c>
      <c r="R1228" s="15">
        <v>69.082999999999998</v>
      </c>
      <c r="S1228" s="15">
        <f t="shared" si="193"/>
        <v>4.0829999999999984</v>
      </c>
      <c r="T1228" s="15">
        <v>79.5</v>
      </c>
      <c r="U1228" s="15">
        <v>79.5</v>
      </c>
      <c r="V1228" s="15">
        <v>79.5</v>
      </c>
      <c r="W1228" s="15">
        <v>79.5</v>
      </c>
      <c r="X1228" s="15">
        <v>79.5</v>
      </c>
      <c r="Y1228" s="15">
        <v>79.5</v>
      </c>
      <c r="Z1228" s="15">
        <v>79.5</v>
      </c>
      <c r="AA1228" s="15">
        <v>79.5</v>
      </c>
      <c r="AB1228" s="15">
        <v>9.4835999999999991</v>
      </c>
      <c r="AC1228" s="18">
        <f t="shared" si="194"/>
        <v>1.0976388888888889E-4</v>
      </c>
      <c r="AD1228" s="18">
        <f t="shared" si="195"/>
        <v>56.901599999999995</v>
      </c>
      <c r="AE1228" s="18">
        <f t="shared" si="187"/>
        <v>3816</v>
      </c>
      <c r="AF1228" s="18">
        <f t="shared" si="196"/>
        <v>327693.95712631987</v>
      </c>
      <c r="AG1228" s="18">
        <f t="shared" si="196"/>
        <v>4620304.7615162954</v>
      </c>
    </row>
    <row r="1229" spans="6:33" x14ac:dyDescent="0.35">
      <c r="F1229" s="15">
        <f t="shared" si="192"/>
        <v>19.962635616438355</v>
      </c>
      <c r="G1229" s="15">
        <v>7286.3620000000001</v>
      </c>
      <c r="H1229" s="15">
        <v>0.98509999999999998</v>
      </c>
      <c r="I1229" s="15">
        <v>4.878490217777343</v>
      </c>
      <c r="J1229" s="15">
        <f t="shared" si="191"/>
        <v>0.37934121959064798</v>
      </c>
      <c r="K1229" s="15">
        <v>71.554000000000002</v>
      </c>
      <c r="L1229" s="15">
        <v>70.89</v>
      </c>
      <c r="M1229" s="15">
        <v>71.247</v>
      </c>
      <c r="N1229" s="15">
        <v>68.027000000000001</v>
      </c>
      <c r="O1229" s="15">
        <v>68.248999999999995</v>
      </c>
      <c r="P1229" s="15">
        <v>69.66</v>
      </c>
      <c r="Q1229" s="15">
        <v>68.424000000000007</v>
      </c>
      <c r="R1229" s="15">
        <v>69.081000000000003</v>
      </c>
      <c r="S1229" s="15">
        <f t="shared" si="193"/>
        <v>4.0810000000000031</v>
      </c>
      <c r="T1229" s="15">
        <v>79.5</v>
      </c>
      <c r="U1229" s="15">
        <v>79.5</v>
      </c>
      <c r="V1229" s="15">
        <v>79.5</v>
      </c>
      <c r="W1229" s="15">
        <v>79.5</v>
      </c>
      <c r="X1229" s="15">
        <v>79.5</v>
      </c>
      <c r="Y1229" s="15">
        <v>79.5</v>
      </c>
      <c r="Z1229" s="15">
        <v>79.5</v>
      </c>
      <c r="AA1229" s="15">
        <v>79.5</v>
      </c>
      <c r="AB1229" s="15">
        <v>9.4761000000000006</v>
      </c>
      <c r="AC1229" s="18">
        <f t="shared" si="194"/>
        <v>1.0967708333333334E-4</v>
      </c>
      <c r="AD1229" s="18">
        <f t="shared" si="195"/>
        <v>56.8566</v>
      </c>
      <c r="AE1229" s="18">
        <f t="shared" si="187"/>
        <v>3816</v>
      </c>
      <c r="AF1229" s="18">
        <f t="shared" si="196"/>
        <v>327750.81372631987</v>
      </c>
      <c r="AG1229" s="18">
        <f t="shared" si="196"/>
        <v>4624120.7615162954</v>
      </c>
    </row>
    <row r="1230" spans="6:33" x14ac:dyDescent="0.35">
      <c r="F1230" s="15">
        <f t="shared" si="192"/>
        <v>19.979073972602741</v>
      </c>
      <c r="G1230" s="15">
        <v>7292.3620000000001</v>
      </c>
      <c r="H1230" s="15">
        <v>0.98509999999999998</v>
      </c>
      <c r="I1230" s="15">
        <v>4.882507440817685</v>
      </c>
      <c r="J1230" s="15">
        <f t="shared" si="191"/>
        <v>0.37940697375731469</v>
      </c>
      <c r="K1230" s="15">
        <v>71.552000000000007</v>
      </c>
      <c r="L1230" s="15">
        <v>70.888000000000005</v>
      </c>
      <c r="M1230" s="15">
        <v>71.244</v>
      </c>
      <c r="N1230" s="15">
        <v>68.025999999999996</v>
      </c>
      <c r="O1230" s="15">
        <v>68.248000000000005</v>
      </c>
      <c r="P1230" s="15">
        <v>69.659000000000006</v>
      </c>
      <c r="Q1230" s="15">
        <v>68.421999999999997</v>
      </c>
      <c r="R1230" s="15">
        <v>69.078999999999994</v>
      </c>
      <c r="S1230" s="15">
        <f t="shared" si="193"/>
        <v>4.0789999999999935</v>
      </c>
      <c r="T1230" s="15">
        <v>79.5</v>
      </c>
      <c r="U1230" s="15">
        <v>79.5</v>
      </c>
      <c r="V1230" s="15">
        <v>79.5</v>
      </c>
      <c r="W1230" s="15">
        <v>79.5</v>
      </c>
      <c r="X1230" s="15">
        <v>79.5</v>
      </c>
      <c r="Y1230" s="15">
        <v>79.5</v>
      </c>
      <c r="Z1230" s="15">
        <v>79.5</v>
      </c>
      <c r="AA1230" s="15">
        <v>79.5</v>
      </c>
      <c r="AB1230" s="15">
        <v>9.4686000000000003</v>
      </c>
      <c r="AC1230" s="18">
        <f t="shared" si="194"/>
        <v>1.0959027777777778E-4</v>
      </c>
      <c r="AD1230" s="18">
        <f t="shared" si="195"/>
        <v>56.811599999999999</v>
      </c>
      <c r="AE1230" s="18">
        <f t="shared" si="187"/>
        <v>3816</v>
      </c>
      <c r="AF1230" s="18">
        <f t="shared" si="196"/>
        <v>327807.62532631989</v>
      </c>
      <c r="AG1230" s="18">
        <f t="shared" si="196"/>
        <v>4627936.7615162954</v>
      </c>
    </row>
    <row r="1231" spans="6:33" x14ac:dyDescent="0.35">
      <c r="F1231" s="15">
        <f t="shared" si="192"/>
        <v>19.995512328767123</v>
      </c>
      <c r="G1231" s="15">
        <v>7298.3620000000001</v>
      </c>
      <c r="H1231" s="15">
        <v>0.98509999999999998</v>
      </c>
      <c r="I1231" s="15">
        <v>4.8865246638580251</v>
      </c>
      <c r="J1231" s="15">
        <f t="shared" si="191"/>
        <v>0.37947267584064798</v>
      </c>
      <c r="K1231" s="15">
        <v>71.549000000000007</v>
      </c>
      <c r="L1231" s="15">
        <v>70.885999999999996</v>
      </c>
      <c r="M1231" s="15">
        <v>71.242000000000004</v>
      </c>
      <c r="N1231" s="15">
        <v>68.025000000000006</v>
      </c>
      <c r="O1231" s="15">
        <v>68.247</v>
      </c>
      <c r="P1231" s="15">
        <v>69.656999999999996</v>
      </c>
      <c r="Q1231" s="15">
        <v>68.421000000000006</v>
      </c>
      <c r="R1231" s="15">
        <v>69.078000000000003</v>
      </c>
      <c r="S1231" s="15">
        <f t="shared" si="193"/>
        <v>4.078000000000003</v>
      </c>
      <c r="T1231" s="15">
        <v>79.5</v>
      </c>
      <c r="U1231" s="15">
        <v>79.5</v>
      </c>
      <c r="V1231" s="15">
        <v>79.5</v>
      </c>
      <c r="W1231" s="15">
        <v>79.5</v>
      </c>
      <c r="X1231" s="15">
        <v>79.5</v>
      </c>
      <c r="Y1231" s="15">
        <v>79.5</v>
      </c>
      <c r="Z1231" s="15">
        <v>79.5</v>
      </c>
      <c r="AA1231" s="15">
        <v>79.5</v>
      </c>
      <c r="AB1231" s="15">
        <v>9.4611000000000001</v>
      </c>
      <c r="AC1231" s="18">
        <f t="shared" si="194"/>
        <v>1.0950347222222222E-4</v>
      </c>
      <c r="AD1231" s="18">
        <f t="shared" si="195"/>
        <v>56.766600000000004</v>
      </c>
      <c r="AE1231" s="18">
        <f t="shared" si="187"/>
        <v>3816</v>
      </c>
      <c r="AF1231" s="18">
        <f t="shared" si="196"/>
        <v>327864.39192631986</v>
      </c>
      <c r="AG1231" s="18">
        <f t="shared" si="196"/>
        <v>4631752.7615162954</v>
      </c>
    </row>
    <row r="1232" spans="6:33" x14ac:dyDescent="0.35">
      <c r="F1232" s="15">
        <f t="shared" si="192"/>
        <v>20.011950684931506</v>
      </c>
      <c r="G1232" s="15">
        <v>7304.3620000000001</v>
      </c>
      <c r="H1232" s="15">
        <v>0.98509999999999998</v>
      </c>
      <c r="I1232" s="15">
        <v>4.8905418868983661</v>
      </c>
      <c r="J1232" s="15">
        <f t="shared" si="191"/>
        <v>0.37953832584064795</v>
      </c>
      <c r="K1232" s="15">
        <v>71.546000000000006</v>
      </c>
      <c r="L1232" s="15">
        <v>70.884</v>
      </c>
      <c r="M1232" s="15">
        <v>71.239000000000004</v>
      </c>
      <c r="N1232" s="15">
        <v>68.022999999999996</v>
      </c>
      <c r="O1232" s="15">
        <v>68.245000000000005</v>
      </c>
      <c r="P1232" s="15">
        <v>69.655000000000001</v>
      </c>
      <c r="Q1232" s="15">
        <v>68.42</v>
      </c>
      <c r="R1232" s="15">
        <v>69.075999999999993</v>
      </c>
      <c r="S1232" s="15">
        <f t="shared" si="193"/>
        <v>4.0759999999999934</v>
      </c>
      <c r="T1232" s="15">
        <v>79.5</v>
      </c>
      <c r="U1232" s="15">
        <v>79.5</v>
      </c>
      <c r="V1232" s="15">
        <v>79.5</v>
      </c>
      <c r="W1232" s="15">
        <v>79.5</v>
      </c>
      <c r="X1232" s="15">
        <v>79.5</v>
      </c>
      <c r="Y1232" s="15">
        <v>79.5</v>
      </c>
      <c r="Z1232" s="15">
        <v>79.5</v>
      </c>
      <c r="AA1232" s="15">
        <v>79.5</v>
      </c>
      <c r="AB1232" s="15">
        <v>9.4535999999999998</v>
      </c>
      <c r="AC1232" s="18">
        <f t="shared" si="194"/>
        <v>1.0941666666666667E-4</v>
      </c>
      <c r="AD1232" s="18">
        <f t="shared" si="195"/>
        <v>56.721599999999995</v>
      </c>
      <c r="AE1232" s="18">
        <f t="shared" si="187"/>
        <v>3816</v>
      </c>
      <c r="AF1232" s="18">
        <f t="shared" si="196"/>
        <v>327921.11352631985</v>
      </c>
      <c r="AG1232" s="18">
        <f t="shared" si="196"/>
        <v>4635568.7615162954</v>
      </c>
    </row>
    <row r="1233" spans="6:33" x14ac:dyDescent="0.35">
      <c r="F1233" s="15">
        <f t="shared" si="192"/>
        <v>20.028389041095892</v>
      </c>
      <c r="G1233" s="15">
        <v>7310.3620000000001</v>
      </c>
      <c r="H1233" s="15">
        <v>0.98509999999999998</v>
      </c>
      <c r="I1233" s="15">
        <v>4.8945591099387071</v>
      </c>
      <c r="J1233" s="15">
        <f t="shared" si="191"/>
        <v>0.37960392445175906</v>
      </c>
      <c r="K1233" s="15">
        <v>71.543000000000006</v>
      </c>
      <c r="L1233" s="15">
        <v>70.882000000000005</v>
      </c>
      <c r="M1233" s="15">
        <v>71.236999999999995</v>
      </c>
      <c r="N1233" s="15">
        <v>68.022000000000006</v>
      </c>
      <c r="O1233" s="15">
        <v>68.244</v>
      </c>
      <c r="P1233" s="15">
        <v>69.653000000000006</v>
      </c>
      <c r="Q1233" s="15">
        <v>68.418999999999997</v>
      </c>
      <c r="R1233" s="15">
        <v>69.075000000000003</v>
      </c>
      <c r="S1233" s="15">
        <f t="shared" si="193"/>
        <v>4.0750000000000028</v>
      </c>
      <c r="T1233" s="15">
        <v>79.5</v>
      </c>
      <c r="U1233" s="15">
        <v>79.5</v>
      </c>
      <c r="V1233" s="15">
        <v>79.5</v>
      </c>
      <c r="W1233" s="15">
        <v>79.5</v>
      </c>
      <c r="X1233" s="15">
        <v>79.5</v>
      </c>
      <c r="Y1233" s="15">
        <v>79.5</v>
      </c>
      <c r="Z1233" s="15">
        <v>79.5</v>
      </c>
      <c r="AA1233" s="15">
        <v>79.5</v>
      </c>
      <c r="AB1233" s="15">
        <v>9.4461999999999993</v>
      </c>
      <c r="AC1233" s="18">
        <f t="shared" si="194"/>
        <v>1.0933101851851851E-4</v>
      </c>
      <c r="AD1233" s="18">
        <f t="shared" si="195"/>
        <v>56.677199999999999</v>
      </c>
      <c r="AE1233" s="18">
        <f t="shared" si="187"/>
        <v>3816</v>
      </c>
      <c r="AF1233" s="18">
        <f t="shared" si="196"/>
        <v>327977.79072631983</v>
      </c>
      <c r="AG1233" s="18">
        <f t="shared" si="196"/>
        <v>4639384.7615162954</v>
      </c>
    </row>
    <row r="1234" spans="6:33" x14ac:dyDescent="0.35">
      <c r="F1234" s="15">
        <f t="shared" si="192"/>
        <v>20.044827397260274</v>
      </c>
      <c r="G1234" s="15">
        <v>7316.3620000000001</v>
      </c>
      <c r="H1234" s="15">
        <v>0.98519999999999996</v>
      </c>
      <c r="I1234" s="15">
        <v>4.8985763329790482</v>
      </c>
      <c r="J1234" s="15">
        <f t="shared" si="191"/>
        <v>0.37966947097953685</v>
      </c>
      <c r="K1234" s="15">
        <v>71.540999999999997</v>
      </c>
      <c r="L1234" s="15">
        <v>70.88</v>
      </c>
      <c r="M1234" s="15">
        <v>71.233999999999995</v>
      </c>
      <c r="N1234" s="15">
        <v>68.02</v>
      </c>
      <c r="O1234" s="15">
        <v>68.242999999999995</v>
      </c>
      <c r="P1234" s="15">
        <v>69.650999999999996</v>
      </c>
      <c r="Q1234" s="15">
        <v>68.418000000000006</v>
      </c>
      <c r="R1234" s="15">
        <v>69.072999999999993</v>
      </c>
      <c r="S1234" s="15">
        <f t="shared" si="193"/>
        <v>4.0729999999999933</v>
      </c>
      <c r="T1234" s="15">
        <v>79.5</v>
      </c>
      <c r="U1234" s="15">
        <v>79.5</v>
      </c>
      <c r="V1234" s="15">
        <v>79.5</v>
      </c>
      <c r="W1234" s="15">
        <v>79.5</v>
      </c>
      <c r="X1234" s="15">
        <v>79.5</v>
      </c>
      <c r="Y1234" s="15">
        <v>79.5</v>
      </c>
      <c r="Z1234" s="15">
        <v>79.5</v>
      </c>
      <c r="AA1234" s="15">
        <v>79.5</v>
      </c>
      <c r="AB1234" s="15">
        <v>9.4387000000000008</v>
      </c>
      <c r="AC1234" s="18">
        <f t="shared" si="194"/>
        <v>1.0924421296296296E-4</v>
      </c>
      <c r="AD1234" s="18">
        <f t="shared" si="195"/>
        <v>56.632200000000005</v>
      </c>
      <c r="AE1234" s="18">
        <f t="shared" ref="AE1234:AE1260" si="197">SUM(T1234:AA1234)*(G1234-G1233)</f>
        <v>3816</v>
      </c>
      <c r="AF1234" s="18">
        <f t="shared" si="196"/>
        <v>328034.42292631982</v>
      </c>
      <c r="AG1234" s="18">
        <f t="shared" si="196"/>
        <v>4643200.7615162954</v>
      </c>
    </row>
    <row r="1235" spans="6:33" x14ac:dyDescent="0.35">
      <c r="F1235" s="15">
        <f t="shared" si="192"/>
        <v>20.061265753424657</v>
      </c>
      <c r="G1235" s="15">
        <v>7322.3620000000001</v>
      </c>
      <c r="H1235" s="15">
        <v>0.98519999999999996</v>
      </c>
      <c r="I1235" s="15">
        <v>4.9025935560193883</v>
      </c>
      <c r="J1235" s="15">
        <f t="shared" si="191"/>
        <v>0.37973496611842572</v>
      </c>
      <c r="K1235" s="15">
        <v>71.537999999999997</v>
      </c>
      <c r="L1235" s="15">
        <v>70.876999999999995</v>
      </c>
      <c r="M1235" s="15">
        <v>71.231999999999999</v>
      </c>
      <c r="N1235" s="15">
        <v>68.019000000000005</v>
      </c>
      <c r="O1235" s="15">
        <v>68.241</v>
      </c>
      <c r="P1235" s="15">
        <v>69.649000000000001</v>
      </c>
      <c r="Q1235" s="15">
        <v>68.415999999999997</v>
      </c>
      <c r="R1235" s="15">
        <v>69.072000000000003</v>
      </c>
      <c r="S1235" s="15">
        <f t="shared" si="193"/>
        <v>4.0720000000000027</v>
      </c>
      <c r="T1235" s="15">
        <v>79.5</v>
      </c>
      <c r="U1235" s="15">
        <v>79.5</v>
      </c>
      <c r="V1235" s="15">
        <v>79.5</v>
      </c>
      <c r="W1235" s="15">
        <v>79.5</v>
      </c>
      <c r="X1235" s="15">
        <v>79.5</v>
      </c>
      <c r="Y1235" s="15">
        <v>79.5</v>
      </c>
      <c r="Z1235" s="15">
        <v>79.5</v>
      </c>
      <c r="AA1235" s="15">
        <v>79.5</v>
      </c>
      <c r="AB1235" s="15">
        <v>9.4313000000000002</v>
      </c>
      <c r="AC1235" s="18">
        <f t="shared" si="194"/>
        <v>1.0915856481481482E-4</v>
      </c>
      <c r="AD1235" s="18">
        <f t="shared" si="195"/>
        <v>56.587800000000001</v>
      </c>
      <c r="AE1235" s="18">
        <f t="shared" si="197"/>
        <v>3816</v>
      </c>
      <c r="AF1235" s="18">
        <f t="shared" si="196"/>
        <v>328091.0107263198</v>
      </c>
      <c r="AG1235" s="18">
        <f t="shared" si="196"/>
        <v>4647016.7615162954</v>
      </c>
    </row>
    <row r="1236" spans="6:33" x14ac:dyDescent="0.35">
      <c r="F1236" s="15">
        <f t="shared" si="192"/>
        <v>20.077704109589043</v>
      </c>
      <c r="G1236" s="15">
        <v>7328.3620000000001</v>
      </c>
      <c r="H1236" s="15">
        <v>0.98519999999999996</v>
      </c>
      <c r="I1236" s="15">
        <v>4.9066107790597302</v>
      </c>
      <c r="J1236" s="15">
        <f t="shared" si="191"/>
        <v>0.37980040986842573</v>
      </c>
      <c r="K1236" s="15">
        <v>71.534999999999997</v>
      </c>
      <c r="L1236" s="15">
        <v>70.875</v>
      </c>
      <c r="M1236" s="15">
        <v>71.228999999999999</v>
      </c>
      <c r="N1236" s="15">
        <v>68.018000000000001</v>
      </c>
      <c r="O1236" s="15">
        <v>68.239999999999995</v>
      </c>
      <c r="P1236" s="15">
        <v>69.647000000000006</v>
      </c>
      <c r="Q1236" s="15">
        <v>68.415000000000006</v>
      </c>
      <c r="R1236" s="15">
        <v>69.069999999999993</v>
      </c>
      <c r="S1236" s="15">
        <f t="shared" si="193"/>
        <v>4.0699999999999932</v>
      </c>
      <c r="T1236" s="15">
        <v>79.5</v>
      </c>
      <c r="U1236" s="15">
        <v>79.5</v>
      </c>
      <c r="V1236" s="15">
        <v>79.5</v>
      </c>
      <c r="W1236" s="15">
        <v>79.5</v>
      </c>
      <c r="X1236" s="15">
        <v>79.5</v>
      </c>
      <c r="Y1236" s="15">
        <v>79.5</v>
      </c>
      <c r="Z1236" s="15">
        <v>79.5</v>
      </c>
      <c r="AA1236" s="15">
        <v>79.5</v>
      </c>
      <c r="AB1236" s="15">
        <v>9.4238999999999997</v>
      </c>
      <c r="AC1236" s="18">
        <f t="shared" si="194"/>
        <v>1.0907291666666666E-4</v>
      </c>
      <c r="AD1236" s="18">
        <f t="shared" si="195"/>
        <v>56.543399999999998</v>
      </c>
      <c r="AE1236" s="18">
        <f t="shared" si="197"/>
        <v>3816</v>
      </c>
      <c r="AF1236" s="18">
        <f t="shared" si="196"/>
        <v>328147.55412631982</v>
      </c>
      <c r="AG1236" s="18">
        <f t="shared" si="196"/>
        <v>4650832.7615162954</v>
      </c>
    </row>
    <row r="1237" spans="6:33" x14ac:dyDescent="0.35">
      <c r="F1237" s="15">
        <f t="shared" si="192"/>
        <v>20.094142465753425</v>
      </c>
      <c r="G1237" s="15">
        <v>7334.3620000000001</v>
      </c>
      <c r="H1237" s="15">
        <v>0.98519999999999996</v>
      </c>
      <c r="I1237" s="15">
        <v>4.9106280021000703</v>
      </c>
      <c r="J1237" s="15">
        <f t="shared" si="191"/>
        <v>0.37986580153509236</v>
      </c>
      <c r="K1237" s="15">
        <v>71.533000000000001</v>
      </c>
      <c r="L1237" s="15">
        <v>70.873000000000005</v>
      </c>
      <c r="M1237" s="15">
        <v>71.227000000000004</v>
      </c>
      <c r="N1237" s="15">
        <v>68.016000000000005</v>
      </c>
      <c r="O1237" s="15">
        <v>68.239000000000004</v>
      </c>
      <c r="P1237" s="15">
        <v>69.644999999999996</v>
      </c>
      <c r="Q1237" s="15">
        <v>68.414000000000001</v>
      </c>
      <c r="R1237" s="15">
        <v>69.069000000000003</v>
      </c>
      <c r="S1237" s="15">
        <f t="shared" si="193"/>
        <v>4.0690000000000026</v>
      </c>
      <c r="T1237" s="15">
        <v>79.5</v>
      </c>
      <c r="U1237" s="15">
        <v>79.5</v>
      </c>
      <c r="V1237" s="15">
        <v>79.5</v>
      </c>
      <c r="W1237" s="15">
        <v>79.5</v>
      </c>
      <c r="X1237" s="15">
        <v>79.5</v>
      </c>
      <c r="Y1237" s="15">
        <v>79.5</v>
      </c>
      <c r="Z1237" s="15">
        <v>79.5</v>
      </c>
      <c r="AA1237" s="15">
        <v>79.5</v>
      </c>
      <c r="AB1237" s="15">
        <v>9.4163999999999994</v>
      </c>
      <c r="AC1237" s="18">
        <f t="shared" si="194"/>
        <v>1.0898611111111111E-4</v>
      </c>
      <c r="AD1237" s="18">
        <f t="shared" si="195"/>
        <v>56.49839999999999</v>
      </c>
      <c r="AE1237" s="18">
        <f t="shared" si="197"/>
        <v>3816</v>
      </c>
      <c r="AF1237" s="18">
        <f t="shared" si="196"/>
        <v>328204.05252631981</v>
      </c>
      <c r="AG1237" s="18">
        <f t="shared" si="196"/>
        <v>4654648.7615162954</v>
      </c>
    </row>
    <row r="1238" spans="6:33" x14ac:dyDescent="0.35">
      <c r="F1238" s="15">
        <f t="shared" si="192"/>
        <v>20.110580821917807</v>
      </c>
      <c r="G1238" s="15">
        <v>7340.3620000000001</v>
      </c>
      <c r="H1238" s="15">
        <v>0.98519999999999996</v>
      </c>
      <c r="I1238" s="15">
        <v>4.9146452251404114</v>
      </c>
      <c r="J1238" s="15">
        <f t="shared" si="191"/>
        <v>0.37993114250731458</v>
      </c>
      <c r="K1238" s="15">
        <v>71.53</v>
      </c>
      <c r="L1238" s="15">
        <v>70.870999999999995</v>
      </c>
      <c r="M1238" s="15">
        <v>71.224000000000004</v>
      </c>
      <c r="N1238" s="15">
        <v>68.015000000000001</v>
      </c>
      <c r="O1238" s="15">
        <v>68.236999999999995</v>
      </c>
      <c r="P1238" s="15">
        <v>69.643000000000001</v>
      </c>
      <c r="Q1238" s="15">
        <v>68.412999999999997</v>
      </c>
      <c r="R1238" s="15">
        <v>69.066999999999993</v>
      </c>
      <c r="S1238" s="15">
        <f t="shared" si="193"/>
        <v>4.0669999999999931</v>
      </c>
      <c r="T1238" s="15">
        <v>79.5</v>
      </c>
      <c r="U1238" s="15">
        <v>79.5</v>
      </c>
      <c r="V1238" s="15">
        <v>79.5</v>
      </c>
      <c r="W1238" s="15">
        <v>79.5</v>
      </c>
      <c r="X1238" s="15">
        <v>79.5</v>
      </c>
      <c r="Y1238" s="15">
        <v>79.5</v>
      </c>
      <c r="Z1238" s="15">
        <v>79.5</v>
      </c>
      <c r="AA1238" s="15">
        <v>79.5</v>
      </c>
      <c r="AB1238" s="15">
        <v>9.4091000000000005</v>
      </c>
      <c r="AC1238" s="18">
        <f t="shared" si="194"/>
        <v>1.0890162037037037E-4</v>
      </c>
      <c r="AD1238" s="18">
        <f t="shared" si="195"/>
        <v>56.454599999999999</v>
      </c>
      <c r="AE1238" s="18">
        <f t="shared" si="197"/>
        <v>3816</v>
      </c>
      <c r="AF1238" s="18">
        <f t="shared" si="196"/>
        <v>328260.5071263198</v>
      </c>
      <c r="AG1238" s="18">
        <f t="shared" si="196"/>
        <v>4658464.7615162954</v>
      </c>
    </row>
    <row r="1239" spans="6:33" x14ac:dyDescent="0.35">
      <c r="F1239" s="15">
        <f t="shared" si="192"/>
        <v>20.127019178082193</v>
      </c>
      <c r="G1239" s="15">
        <v>7346.3620000000001</v>
      </c>
      <c r="H1239" s="15">
        <v>0.98519999999999996</v>
      </c>
      <c r="I1239" s="15">
        <v>4.9186624481807524</v>
      </c>
      <c r="J1239" s="15">
        <f t="shared" si="191"/>
        <v>0.37999643139620348</v>
      </c>
      <c r="K1239" s="15">
        <v>71.527000000000001</v>
      </c>
      <c r="L1239" s="15">
        <v>70.869</v>
      </c>
      <c r="M1239" s="15">
        <v>71.221999999999994</v>
      </c>
      <c r="N1239" s="15">
        <v>68.013999999999996</v>
      </c>
      <c r="O1239" s="15">
        <v>68.236000000000004</v>
      </c>
      <c r="P1239" s="15">
        <v>69.641000000000005</v>
      </c>
      <c r="Q1239" s="15">
        <v>68.411000000000001</v>
      </c>
      <c r="R1239" s="15">
        <v>69.066000000000003</v>
      </c>
      <c r="S1239" s="15">
        <f t="shared" si="193"/>
        <v>4.0660000000000025</v>
      </c>
      <c r="T1239" s="15">
        <v>79.5</v>
      </c>
      <c r="U1239" s="15">
        <v>79.5</v>
      </c>
      <c r="V1239" s="15">
        <v>79.5</v>
      </c>
      <c r="W1239" s="15">
        <v>79.5</v>
      </c>
      <c r="X1239" s="15">
        <v>79.5</v>
      </c>
      <c r="Y1239" s="15">
        <v>79.5</v>
      </c>
      <c r="Z1239" s="15">
        <v>79.5</v>
      </c>
      <c r="AA1239" s="15">
        <v>79.5</v>
      </c>
      <c r="AB1239" s="15">
        <v>9.4016000000000002</v>
      </c>
      <c r="AC1239" s="18">
        <f t="shared" si="194"/>
        <v>1.0881481481481481E-4</v>
      </c>
      <c r="AD1239" s="18">
        <f t="shared" si="195"/>
        <v>56.409599999999998</v>
      </c>
      <c r="AE1239" s="18">
        <f t="shared" si="197"/>
        <v>3816</v>
      </c>
      <c r="AF1239" s="18">
        <f t="shared" si="196"/>
        <v>328316.91672631982</v>
      </c>
      <c r="AG1239" s="18">
        <f t="shared" si="196"/>
        <v>4662280.7615162954</v>
      </c>
    </row>
    <row r="1240" spans="6:33" x14ac:dyDescent="0.35">
      <c r="F1240" s="15">
        <f t="shared" si="192"/>
        <v>20.143457534246576</v>
      </c>
      <c r="G1240" s="15">
        <v>7352.3620000000001</v>
      </c>
      <c r="H1240" s="15">
        <v>0.98519999999999996</v>
      </c>
      <c r="I1240" s="15">
        <v>4.9226796712210934</v>
      </c>
      <c r="J1240" s="15">
        <f t="shared" si="191"/>
        <v>0.38006166959064797</v>
      </c>
      <c r="K1240" s="15">
        <v>71.525000000000006</v>
      </c>
      <c r="L1240" s="15">
        <v>70.867000000000004</v>
      </c>
      <c r="M1240" s="15">
        <v>71.218999999999994</v>
      </c>
      <c r="N1240" s="15">
        <v>68.012</v>
      </c>
      <c r="O1240" s="15">
        <v>68.234999999999999</v>
      </c>
      <c r="P1240" s="15">
        <v>69.64</v>
      </c>
      <c r="Q1240" s="15">
        <v>68.41</v>
      </c>
      <c r="R1240" s="15">
        <v>69.063999999999993</v>
      </c>
      <c r="S1240" s="15">
        <f t="shared" si="193"/>
        <v>4.063999999999993</v>
      </c>
      <c r="T1240" s="15">
        <v>79.5</v>
      </c>
      <c r="U1240" s="15">
        <v>79.5</v>
      </c>
      <c r="V1240" s="15">
        <v>79.5</v>
      </c>
      <c r="W1240" s="15">
        <v>79.5</v>
      </c>
      <c r="X1240" s="15">
        <v>79.5</v>
      </c>
      <c r="Y1240" s="15">
        <v>79.5</v>
      </c>
      <c r="Z1240" s="15">
        <v>79.5</v>
      </c>
      <c r="AA1240" s="15">
        <v>79.5</v>
      </c>
      <c r="AB1240" s="15">
        <v>9.3942999999999994</v>
      </c>
      <c r="AC1240" s="18">
        <f t="shared" si="194"/>
        <v>1.0873032407407407E-4</v>
      </c>
      <c r="AD1240" s="18">
        <f t="shared" si="195"/>
        <v>56.365799999999993</v>
      </c>
      <c r="AE1240" s="18">
        <f t="shared" si="197"/>
        <v>3816</v>
      </c>
      <c r="AF1240" s="18">
        <f t="shared" ref="AF1240:AG1255" si="198">+AF1239+AD1240</f>
        <v>328373.28252631985</v>
      </c>
      <c r="AG1240" s="18">
        <f t="shared" si="198"/>
        <v>4666096.7615162954</v>
      </c>
    </row>
    <row r="1241" spans="6:33" x14ac:dyDescent="0.35">
      <c r="F1241" s="15">
        <f t="shared" si="192"/>
        <v>20.159895890410958</v>
      </c>
      <c r="G1241" s="15">
        <v>7358.3620000000001</v>
      </c>
      <c r="H1241" s="15">
        <v>0.98519999999999996</v>
      </c>
      <c r="I1241" s="15">
        <v>4.9266968942614335</v>
      </c>
      <c r="J1241" s="15">
        <f t="shared" si="191"/>
        <v>0.38012685639620353</v>
      </c>
      <c r="K1241" s="15">
        <v>71.522000000000006</v>
      </c>
      <c r="L1241" s="15">
        <v>70.864999999999995</v>
      </c>
      <c r="M1241" s="15">
        <v>71.216999999999999</v>
      </c>
      <c r="N1241" s="15">
        <v>68.010999999999996</v>
      </c>
      <c r="O1241" s="15">
        <v>68.233000000000004</v>
      </c>
      <c r="P1241" s="15">
        <v>69.638000000000005</v>
      </c>
      <c r="Q1241" s="15">
        <v>68.409000000000006</v>
      </c>
      <c r="R1241" s="15">
        <v>69.061999999999998</v>
      </c>
      <c r="S1241" s="15">
        <f t="shared" si="193"/>
        <v>4.0619999999999976</v>
      </c>
      <c r="T1241" s="15">
        <v>79.5</v>
      </c>
      <c r="U1241" s="15">
        <v>79.5</v>
      </c>
      <c r="V1241" s="15">
        <v>79.5</v>
      </c>
      <c r="W1241" s="15">
        <v>79.5</v>
      </c>
      <c r="X1241" s="15">
        <v>79.5</v>
      </c>
      <c r="Y1241" s="15">
        <v>79.5</v>
      </c>
      <c r="Z1241" s="15">
        <v>79.5</v>
      </c>
      <c r="AA1241" s="15">
        <v>79.5</v>
      </c>
      <c r="AB1241" s="15">
        <v>9.3869000000000007</v>
      </c>
      <c r="AC1241" s="18">
        <f t="shared" si="194"/>
        <v>1.0864467592592593E-4</v>
      </c>
      <c r="AD1241" s="18">
        <f t="shared" si="195"/>
        <v>56.321400000000004</v>
      </c>
      <c r="AE1241" s="18">
        <f t="shared" si="197"/>
        <v>3816</v>
      </c>
      <c r="AF1241" s="18">
        <f t="shared" si="198"/>
        <v>328429.60392631986</v>
      </c>
      <c r="AG1241" s="18">
        <f t="shared" si="198"/>
        <v>4669912.7615162954</v>
      </c>
    </row>
    <row r="1242" spans="6:33" x14ac:dyDescent="0.35">
      <c r="F1242" s="15">
        <f t="shared" si="192"/>
        <v>20.176334246575344</v>
      </c>
      <c r="G1242" s="15">
        <v>7364.3620000000001</v>
      </c>
      <c r="H1242" s="15">
        <v>0.98529999999999995</v>
      </c>
      <c r="I1242" s="15">
        <v>4.9307141173017754</v>
      </c>
      <c r="J1242" s="15">
        <f t="shared" si="191"/>
        <v>0.38019199250731461</v>
      </c>
      <c r="K1242" s="15">
        <v>71.519000000000005</v>
      </c>
      <c r="L1242" s="15">
        <v>70.861999999999995</v>
      </c>
      <c r="M1242" s="15">
        <v>71.213999999999999</v>
      </c>
      <c r="N1242" s="15">
        <v>68.009</v>
      </c>
      <c r="O1242" s="15">
        <v>68.231999999999999</v>
      </c>
      <c r="P1242" s="15">
        <v>69.635999999999996</v>
      </c>
      <c r="Q1242" s="15">
        <v>68.408000000000001</v>
      </c>
      <c r="R1242" s="15">
        <v>69.061000000000007</v>
      </c>
      <c r="S1242" s="15">
        <f t="shared" si="193"/>
        <v>4.061000000000007</v>
      </c>
      <c r="T1242" s="15">
        <v>79.5</v>
      </c>
      <c r="U1242" s="15">
        <v>79.5</v>
      </c>
      <c r="V1242" s="15">
        <v>79.5</v>
      </c>
      <c r="W1242" s="15">
        <v>79.5</v>
      </c>
      <c r="X1242" s="15">
        <v>79.5</v>
      </c>
      <c r="Y1242" s="15">
        <v>79.5</v>
      </c>
      <c r="Z1242" s="15">
        <v>79.5</v>
      </c>
      <c r="AA1242" s="15">
        <v>79.5</v>
      </c>
      <c r="AB1242" s="15">
        <v>9.3795999999999999</v>
      </c>
      <c r="AC1242" s="18">
        <f t="shared" si="194"/>
        <v>1.0856018518518518E-4</v>
      </c>
      <c r="AD1242" s="18">
        <f t="shared" si="195"/>
        <v>56.2776</v>
      </c>
      <c r="AE1242" s="18">
        <f t="shared" si="197"/>
        <v>3816</v>
      </c>
      <c r="AF1242" s="18">
        <f t="shared" si="198"/>
        <v>328485.88152631983</v>
      </c>
      <c r="AG1242" s="18">
        <f t="shared" si="198"/>
        <v>4673728.7615162954</v>
      </c>
    </row>
    <row r="1243" spans="6:33" x14ac:dyDescent="0.35">
      <c r="F1243" s="15">
        <f t="shared" si="192"/>
        <v>20.192772602739726</v>
      </c>
      <c r="G1243" s="15">
        <v>7370.3620000000001</v>
      </c>
      <c r="H1243" s="15">
        <v>0.98529999999999995</v>
      </c>
      <c r="I1243" s="15">
        <v>4.9347313403421156</v>
      </c>
      <c r="J1243" s="15">
        <f t="shared" si="191"/>
        <v>0.38025707722953689</v>
      </c>
      <c r="K1243" s="15">
        <v>71.516999999999996</v>
      </c>
      <c r="L1243" s="15">
        <v>70.86</v>
      </c>
      <c r="M1243" s="15">
        <v>71.212000000000003</v>
      </c>
      <c r="N1243" s="15">
        <v>68.007999999999996</v>
      </c>
      <c r="O1243" s="15">
        <v>68.230999999999995</v>
      </c>
      <c r="P1243" s="15">
        <v>69.634</v>
      </c>
      <c r="Q1243" s="15">
        <v>68.406999999999996</v>
      </c>
      <c r="R1243" s="15">
        <v>69.058999999999997</v>
      </c>
      <c r="S1243" s="15">
        <f t="shared" si="193"/>
        <v>4.0589999999999975</v>
      </c>
      <c r="T1243" s="15">
        <v>79.5</v>
      </c>
      <c r="U1243" s="15">
        <v>79.5</v>
      </c>
      <c r="V1243" s="15">
        <v>79.5</v>
      </c>
      <c r="W1243" s="15">
        <v>79.5</v>
      </c>
      <c r="X1243" s="15">
        <v>79.5</v>
      </c>
      <c r="Y1243" s="15">
        <v>79.5</v>
      </c>
      <c r="Z1243" s="15">
        <v>79.5</v>
      </c>
      <c r="AA1243" s="15">
        <v>79.5</v>
      </c>
      <c r="AB1243" s="15">
        <v>9.3721999999999994</v>
      </c>
      <c r="AC1243" s="18">
        <f t="shared" si="194"/>
        <v>1.0847453703703702E-4</v>
      </c>
      <c r="AD1243" s="18">
        <f t="shared" si="195"/>
        <v>56.233199999999997</v>
      </c>
      <c r="AE1243" s="18">
        <f t="shared" si="197"/>
        <v>3816</v>
      </c>
      <c r="AF1243" s="18">
        <f t="shared" si="198"/>
        <v>328542.11472631985</v>
      </c>
      <c r="AG1243" s="18">
        <f t="shared" si="198"/>
        <v>4677544.7615162954</v>
      </c>
    </row>
    <row r="1244" spans="6:33" x14ac:dyDescent="0.35">
      <c r="F1244" s="15">
        <f t="shared" si="192"/>
        <v>20.209210958904109</v>
      </c>
      <c r="G1244" s="15">
        <v>7376.3620000000001</v>
      </c>
      <c r="H1244" s="15">
        <v>0.98529999999999995</v>
      </c>
      <c r="I1244" s="15">
        <v>4.9387485633824566</v>
      </c>
      <c r="J1244" s="15">
        <f t="shared" si="191"/>
        <v>0.38032211125731463</v>
      </c>
      <c r="K1244" s="15">
        <v>71.513999999999996</v>
      </c>
      <c r="L1244" s="15">
        <v>70.858000000000004</v>
      </c>
      <c r="M1244" s="15">
        <v>71.209000000000003</v>
      </c>
      <c r="N1244" s="15">
        <v>68.007000000000005</v>
      </c>
      <c r="O1244" s="15">
        <v>68.228999999999999</v>
      </c>
      <c r="P1244" s="15">
        <v>69.632000000000005</v>
      </c>
      <c r="Q1244" s="15">
        <v>68.405000000000001</v>
      </c>
      <c r="R1244" s="15">
        <v>69.058000000000007</v>
      </c>
      <c r="S1244" s="15">
        <f t="shared" si="193"/>
        <v>4.0580000000000069</v>
      </c>
      <c r="T1244" s="15">
        <v>79.5</v>
      </c>
      <c r="U1244" s="15">
        <v>79.5</v>
      </c>
      <c r="V1244" s="15">
        <v>79.5</v>
      </c>
      <c r="W1244" s="15">
        <v>79.5</v>
      </c>
      <c r="X1244" s="15">
        <v>79.5</v>
      </c>
      <c r="Y1244" s="15">
        <v>79.5</v>
      </c>
      <c r="Z1244" s="15">
        <v>79.5</v>
      </c>
      <c r="AA1244" s="15">
        <v>79.5</v>
      </c>
      <c r="AB1244" s="15">
        <v>9.3649000000000004</v>
      </c>
      <c r="AC1244" s="18">
        <f t="shared" si="194"/>
        <v>1.083900462962963E-4</v>
      </c>
      <c r="AD1244" s="18">
        <f t="shared" si="195"/>
        <v>56.189399999999999</v>
      </c>
      <c r="AE1244" s="18">
        <f t="shared" si="197"/>
        <v>3816</v>
      </c>
      <c r="AF1244" s="18">
        <f t="shared" si="198"/>
        <v>328598.30412631982</v>
      </c>
      <c r="AG1244" s="18">
        <f t="shared" si="198"/>
        <v>4681360.7615162954</v>
      </c>
    </row>
    <row r="1245" spans="6:33" x14ac:dyDescent="0.35">
      <c r="F1245" s="15">
        <f t="shared" si="192"/>
        <v>20.225649315068495</v>
      </c>
      <c r="G1245" s="15">
        <v>7382.3620000000001</v>
      </c>
      <c r="H1245" s="15">
        <v>0.98529999999999995</v>
      </c>
      <c r="I1245" s="15">
        <v>4.9427657864227976</v>
      </c>
      <c r="J1245" s="15">
        <f t="shared" si="191"/>
        <v>0.38038709459064796</v>
      </c>
      <c r="K1245" s="15">
        <v>71.512</v>
      </c>
      <c r="L1245" s="15">
        <v>70.855999999999995</v>
      </c>
      <c r="M1245" s="15">
        <v>71.206999999999994</v>
      </c>
      <c r="N1245" s="15">
        <v>68.004999999999995</v>
      </c>
      <c r="O1245" s="15">
        <v>68.227999999999994</v>
      </c>
      <c r="P1245" s="15">
        <v>69.63</v>
      </c>
      <c r="Q1245" s="15">
        <v>68.403999999999996</v>
      </c>
      <c r="R1245" s="15">
        <v>69.055999999999997</v>
      </c>
      <c r="S1245" s="15">
        <f t="shared" si="193"/>
        <v>4.0559999999999974</v>
      </c>
      <c r="T1245" s="15">
        <v>79.5</v>
      </c>
      <c r="U1245" s="15">
        <v>79.5</v>
      </c>
      <c r="V1245" s="15">
        <v>79.5</v>
      </c>
      <c r="W1245" s="15">
        <v>79.5</v>
      </c>
      <c r="X1245" s="15">
        <v>79.5</v>
      </c>
      <c r="Y1245" s="15">
        <v>79.5</v>
      </c>
      <c r="Z1245" s="15">
        <v>79.5</v>
      </c>
      <c r="AA1245" s="15">
        <v>79.5</v>
      </c>
      <c r="AB1245" s="15">
        <v>9.3575999999999997</v>
      </c>
      <c r="AC1245" s="18">
        <f t="shared" si="194"/>
        <v>1.0830555555555555E-4</v>
      </c>
      <c r="AD1245" s="18">
        <f t="shared" si="195"/>
        <v>56.145600000000002</v>
      </c>
      <c r="AE1245" s="18">
        <f t="shared" si="197"/>
        <v>3816</v>
      </c>
      <c r="AF1245" s="18">
        <f t="shared" si="198"/>
        <v>328654.44972631981</v>
      </c>
      <c r="AG1245" s="18">
        <f t="shared" si="198"/>
        <v>4685176.7615162954</v>
      </c>
    </row>
    <row r="1246" spans="6:33" x14ac:dyDescent="0.35">
      <c r="F1246" s="15">
        <f t="shared" si="192"/>
        <v>20.242087671232877</v>
      </c>
      <c r="G1246" s="15">
        <v>7388.3620000000001</v>
      </c>
      <c r="H1246" s="15">
        <v>0.98529999999999995</v>
      </c>
      <c r="I1246" s="15">
        <v>4.9467830094631378</v>
      </c>
      <c r="J1246" s="15">
        <f t="shared" si="191"/>
        <v>0.3804520272295368</v>
      </c>
      <c r="K1246" s="15">
        <v>71.509</v>
      </c>
      <c r="L1246" s="15">
        <v>70.853999999999999</v>
      </c>
      <c r="M1246" s="15">
        <v>71.203999999999994</v>
      </c>
      <c r="N1246" s="15">
        <v>68.004000000000005</v>
      </c>
      <c r="O1246" s="15">
        <v>68.227000000000004</v>
      </c>
      <c r="P1246" s="15">
        <v>69.628</v>
      </c>
      <c r="Q1246" s="15">
        <v>68.403000000000006</v>
      </c>
      <c r="R1246" s="15">
        <v>69.055000000000007</v>
      </c>
      <c r="S1246" s="15">
        <f t="shared" si="193"/>
        <v>4.0550000000000068</v>
      </c>
      <c r="T1246" s="15">
        <v>79.5</v>
      </c>
      <c r="U1246" s="15">
        <v>79.5</v>
      </c>
      <c r="V1246" s="15">
        <v>79.5</v>
      </c>
      <c r="W1246" s="15">
        <v>79.5</v>
      </c>
      <c r="X1246" s="15">
        <v>79.5</v>
      </c>
      <c r="Y1246" s="15">
        <v>79.5</v>
      </c>
      <c r="Z1246" s="15">
        <v>79.5</v>
      </c>
      <c r="AA1246" s="15">
        <v>79.5</v>
      </c>
      <c r="AB1246" s="15">
        <v>9.3503000000000007</v>
      </c>
      <c r="AC1246" s="18">
        <f t="shared" si="194"/>
        <v>1.0822106481481482E-4</v>
      </c>
      <c r="AD1246" s="18">
        <f t="shared" si="195"/>
        <v>56.101800000000004</v>
      </c>
      <c r="AE1246" s="18">
        <f t="shared" si="197"/>
        <v>3816</v>
      </c>
      <c r="AF1246" s="18">
        <f t="shared" si="198"/>
        <v>328710.55152631982</v>
      </c>
      <c r="AG1246" s="18">
        <f t="shared" si="198"/>
        <v>4688992.7615162954</v>
      </c>
    </row>
    <row r="1247" spans="6:33" x14ac:dyDescent="0.35">
      <c r="F1247" s="15">
        <f t="shared" si="192"/>
        <v>20.258526027397259</v>
      </c>
      <c r="G1247" s="15">
        <v>7394.3620000000001</v>
      </c>
      <c r="H1247" s="15">
        <v>0.98529999999999995</v>
      </c>
      <c r="I1247" s="15">
        <v>4.9508002325034788</v>
      </c>
      <c r="J1247" s="15">
        <f t="shared" si="191"/>
        <v>0.38051690917398129</v>
      </c>
      <c r="K1247" s="15">
        <v>71.506</v>
      </c>
      <c r="L1247" s="15">
        <v>70.852000000000004</v>
      </c>
      <c r="M1247" s="15">
        <v>71.201999999999998</v>
      </c>
      <c r="N1247" s="15">
        <v>68.003</v>
      </c>
      <c r="O1247" s="15">
        <v>68.224999999999994</v>
      </c>
      <c r="P1247" s="15">
        <v>69.626000000000005</v>
      </c>
      <c r="Q1247" s="15">
        <v>68.402000000000001</v>
      </c>
      <c r="R1247" s="15">
        <v>69.052999999999997</v>
      </c>
      <c r="S1247" s="15">
        <f t="shared" si="193"/>
        <v>4.0529999999999973</v>
      </c>
      <c r="T1247" s="15">
        <v>79.5</v>
      </c>
      <c r="U1247" s="15">
        <v>79.5</v>
      </c>
      <c r="V1247" s="15">
        <v>79.5</v>
      </c>
      <c r="W1247" s="15">
        <v>79.5</v>
      </c>
      <c r="X1247" s="15">
        <v>79.5</v>
      </c>
      <c r="Y1247" s="15">
        <v>79.5</v>
      </c>
      <c r="Z1247" s="15">
        <v>79.5</v>
      </c>
      <c r="AA1247" s="15">
        <v>79.5</v>
      </c>
      <c r="AB1247" s="15">
        <v>9.343</v>
      </c>
      <c r="AC1247" s="18">
        <f t="shared" si="194"/>
        <v>1.0813657407407407E-4</v>
      </c>
      <c r="AD1247" s="18">
        <f t="shared" si="195"/>
        <v>56.057999999999993</v>
      </c>
      <c r="AE1247" s="18">
        <f t="shared" si="197"/>
        <v>3816</v>
      </c>
      <c r="AF1247" s="18">
        <f t="shared" si="198"/>
        <v>328766.60952631984</v>
      </c>
      <c r="AG1247" s="18">
        <f t="shared" si="198"/>
        <v>4692808.7615162954</v>
      </c>
    </row>
    <row r="1248" spans="6:33" x14ac:dyDescent="0.35">
      <c r="F1248" s="15">
        <f t="shared" si="192"/>
        <v>20.274964383561645</v>
      </c>
      <c r="G1248" s="15">
        <v>7400.3620000000001</v>
      </c>
      <c r="H1248" s="15">
        <v>0.98529999999999995</v>
      </c>
      <c r="I1248" s="15">
        <v>4.9548174555438198</v>
      </c>
      <c r="J1248" s="15">
        <f t="shared" si="191"/>
        <v>0.38058174042398124</v>
      </c>
      <c r="K1248" s="15">
        <v>71.504000000000005</v>
      </c>
      <c r="L1248" s="15">
        <v>70.849999999999994</v>
      </c>
      <c r="M1248" s="15">
        <v>71.198999999999998</v>
      </c>
      <c r="N1248" s="15">
        <v>68.001000000000005</v>
      </c>
      <c r="O1248" s="15">
        <v>68.224000000000004</v>
      </c>
      <c r="P1248" s="15">
        <v>69.625</v>
      </c>
      <c r="Q1248" s="15">
        <v>68.400999999999996</v>
      </c>
      <c r="R1248" s="15">
        <v>69.052000000000007</v>
      </c>
      <c r="S1248" s="15">
        <f t="shared" si="193"/>
        <v>4.0520000000000067</v>
      </c>
      <c r="T1248" s="15">
        <v>79.5</v>
      </c>
      <c r="U1248" s="15">
        <v>79.5</v>
      </c>
      <c r="V1248" s="15">
        <v>79.5</v>
      </c>
      <c r="W1248" s="15">
        <v>79.5</v>
      </c>
      <c r="X1248" s="15">
        <v>79.5</v>
      </c>
      <c r="Y1248" s="15">
        <v>79.5</v>
      </c>
      <c r="Z1248" s="15">
        <v>79.5</v>
      </c>
      <c r="AA1248" s="15">
        <v>79.5</v>
      </c>
      <c r="AB1248" s="15">
        <v>9.3356999999999992</v>
      </c>
      <c r="AC1248" s="18">
        <f t="shared" si="194"/>
        <v>1.0805208333333332E-4</v>
      </c>
      <c r="AD1248" s="18">
        <f t="shared" si="195"/>
        <v>56.014199999999995</v>
      </c>
      <c r="AE1248" s="18">
        <f t="shared" si="197"/>
        <v>3816</v>
      </c>
      <c r="AF1248" s="18">
        <f t="shared" si="198"/>
        <v>328822.62372631981</v>
      </c>
      <c r="AG1248" s="18">
        <f t="shared" si="198"/>
        <v>4696624.7615162954</v>
      </c>
    </row>
    <row r="1249" spans="6:33" x14ac:dyDescent="0.35">
      <c r="F1249" s="15">
        <f t="shared" si="192"/>
        <v>20.291402739726028</v>
      </c>
      <c r="G1249" s="15">
        <v>7406.3620000000001</v>
      </c>
      <c r="H1249" s="15">
        <v>0.98529999999999995</v>
      </c>
      <c r="I1249" s="15">
        <v>4.9588346785841608</v>
      </c>
      <c r="J1249" s="15">
        <f t="shared" si="191"/>
        <v>0.38064652097953683</v>
      </c>
      <c r="K1249" s="15">
        <v>71.501000000000005</v>
      </c>
      <c r="L1249" s="15">
        <v>70.847999999999999</v>
      </c>
      <c r="M1249" s="15">
        <v>71.197000000000003</v>
      </c>
      <c r="N1249" s="15">
        <v>68</v>
      </c>
      <c r="O1249" s="15">
        <v>68.222999999999999</v>
      </c>
      <c r="P1249" s="15">
        <v>69.623000000000005</v>
      </c>
      <c r="Q1249" s="15">
        <v>68.399000000000001</v>
      </c>
      <c r="R1249" s="15">
        <v>69.05</v>
      </c>
      <c r="S1249" s="15">
        <f t="shared" si="193"/>
        <v>4.0499999999999972</v>
      </c>
      <c r="T1249" s="15">
        <v>79.5</v>
      </c>
      <c r="U1249" s="15">
        <v>79.5</v>
      </c>
      <c r="V1249" s="15">
        <v>79.5</v>
      </c>
      <c r="W1249" s="15">
        <v>79.5</v>
      </c>
      <c r="X1249" s="15">
        <v>79.5</v>
      </c>
      <c r="Y1249" s="15">
        <v>79.5</v>
      </c>
      <c r="Z1249" s="15">
        <v>79.5</v>
      </c>
      <c r="AA1249" s="15">
        <v>79.5</v>
      </c>
      <c r="AB1249" s="15">
        <v>9.3284000000000002</v>
      </c>
      <c r="AC1249" s="18">
        <f t="shared" si="194"/>
        <v>1.079675925925926E-4</v>
      </c>
      <c r="AD1249" s="18">
        <f t="shared" si="195"/>
        <v>55.970399999999998</v>
      </c>
      <c r="AE1249" s="18">
        <f t="shared" si="197"/>
        <v>3816</v>
      </c>
      <c r="AF1249" s="18">
        <f t="shared" si="198"/>
        <v>328878.5941263198</v>
      </c>
      <c r="AG1249" s="18">
        <f t="shared" si="198"/>
        <v>4700440.7615162954</v>
      </c>
    </row>
    <row r="1250" spans="6:33" x14ac:dyDescent="0.35">
      <c r="F1250" s="15">
        <f t="shared" si="192"/>
        <v>20.30784109589041</v>
      </c>
      <c r="G1250" s="15">
        <v>7412.3620000000001</v>
      </c>
      <c r="H1250" s="15">
        <v>0.98529999999999995</v>
      </c>
      <c r="I1250" s="15">
        <v>4.962851901624501</v>
      </c>
      <c r="J1250" s="15">
        <f t="shared" si="191"/>
        <v>0.38071125153509233</v>
      </c>
      <c r="K1250" s="15">
        <v>71.498000000000005</v>
      </c>
      <c r="L1250" s="15">
        <v>70.844999999999999</v>
      </c>
      <c r="M1250" s="15">
        <v>71.194000000000003</v>
      </c>
      <c r="N1250" s="15">
        <v>67.998000000000005</v>
      </c>
      <c r="O1250" s="15">
        <v>68.221999999999994</v>
      </c>
      <c r="P1250" s="15">
        <v>69.620999999999995</v>
      </c>
      <c r="Q1250" s="15">
        <v>68.397999999999996</v>
      </c>
      <c r="R1250" s="15">
        <v>69.049000000000007</v>
      </c>
      <c r="S1250" s="15">
        <f t="shared" si="193"/>
        <v>4.0490000000000066</v>
      </c>
      <c r="T1250" s="15">
        <v>79.5</v>
      </c>
      <c r="U1250" s="15">
        <v>79.5</v>
      </c>
      <c r="V1250" s="15">
        <v>79.5</v>
      </c>
      <c r="W1250" s="15">
        <v>79.5</v>
      </c>
      <c r="X1250" s="15">
        <v>79.5</v>
      </c>
      <c r="Y1250" s="15">
        <v>79.5</v>
      </c>
      <c r="Z1250" s="15">
        <v>79.5</v>
      </c>
      <c r="AA1250" s="15">
        <v>79.5</v>
      </c>
      <c r="AB1250" s="15">
        <v>9.3211999999999993</v>
      </c>
      <c r="AC1250" s="18">
        <f t="shared" si="194"/>
        <v>1.0788425925925926E-4</v>
      </c>
      <c r="AD1250" s="18">
        <f t="shared" si="195"/>
        <v>55.927199999999992</v>
      </c>
      <c r="AE1250" s="18">
        <f t="shared" si="197"/>
        <v>3816</v>
      </c>
      <c r="AF1250" s="18">
        <f t="shared" si="198"/>
        <v>328934.52132631978</v>
      </c>
      <c r="AG1250" s="18">
        <f t="shared" si="198"/>
        <v>4704256.7615162954</v>
      </c>
    </row>
    <row r="1251" spans="6:33" x14ac:dyDescent="0.35">
      <c r="F1251" s="15">
        <f t="shared" si="192"/>
        <v>20.324279452054796</v>
      </c>
      <c r="G1251" s="15">
        <v>7418.3620000000001</v>
      </c>
      <c r="H1251" s="15">
        <v>0.98540000000000005</v>
      </c>
      <c r="I1251" s="15">
        <v>4.9668691246648429</v>
      </c>
      <c r="J1251" s="15">
        <f t="shared" si="191"/>
        <v>0.38077593139620342</v>
      </c>
      <c r="K1251" s="15">
        <v>71.495999999999995</v>
      </c>
      <c r="L1251" s="15">
        <v>70.843000000000004</v>
      </c>
      <c r="M1251" s="15">
        <v>71.191999999999993</v>
      </c>
      <c r="N1251" s="15">
        <v>67.997</v>
      </c>
      <c r="O1251" s="15">
        <v>68.22</v>
      </c>
      <c r="P1251" s="15">
        <v>69.619</v>
      </c>
      <c r="Q1251" s="15">
        <v>68.397000000000006</v>
      </c>
      <c r="R1251" s="15">
        <v>69.046999999999997</v>
      </c>
      <c r="S1251" s="15">
        <f t="shared" si="193"/>
        <v>4.046999999999997</v>
      </c>
      <c r="T1251" s="15">
        <v>79.5</v>
      </c>
      <c r="U1251" s="15">
        <v>79.5</v>
      </c>
      <c r="V1251" s="15">
        <v>79.5</v>
      </c>
      <c r="W1251" s="15">
        <v>79.5</v>
      </c>
      <c r="X1251" s="15">
        <v>79.5</v>
      </c>
      <c r="Y1251" s="15">
        <v>79.5</v>
      </c>
      <c r="Z1251" s="15">
        <v>79.5</v>
      </c>
      <c r="AA1251" s="15">
        <v>79.5</v>
      </c>
      <c r="AB1251" s="15">
        <v>9.3139000000000003</v>
      </c>
      <c r="AC1251" s="18">
        <f t="shared" si="194"/>
        <v>1.0779976851851852E-4</v>
      </c>
      <c r="AD1251" s="18">
        <f t="shared" si="195"/>
        <v>55.883400000000002</v>
      </c>
      <c r="AE1251" s="18">
        <f t="shared" si="197"/>
        <v>3816</v>
      </c>
      <c r="AF1251" s="18">
        <f t="shared" si="198"/>
        <v>328990.40472631977</v>
      </c>
      <c r="AG1251" s="18">
        <f t="shared" si="198"/>
        <v>4708072.7615162954</v>
      </c>
    </row>
    <row r="1252" spans="6:33" x14ac:dyDescent="0.35">
      <c r="F1252" s="15">
        <f t="shared" si="192"/>
        <v>20.340717808219178</v>
      </c>
      <c r="G1252" s="15">
        <v>7424.3620000000001</v>
      </c>
      <c r="H1252" s="15">
        <v>0.98540000000000005</v>
      </c>
      <c r="I1252" s="15">
        <v>4.970886347705183</v>
      </c>
      <c r="J1252" s="15">
        <f t="shared" si="191"/>
        <v>0.38084056125731452</v>
      </c>
      <c r="K1252" s="15">
        <v>71.492999999999995</v>
      </c>
      <c r="L1252" s="15">
        <v>70.840999999999994</v>
      </c>
      <c r="M1252" s="15">
        <v>71.19</v>
      </c>
      <c r="N1252" s="15">
        <v>67.995999999999995</v>
      </c>
      <c r="O1252" s="15">
        <v>68.218999999999994</v>
      </c>
      <c r="P1252" s="15">
        <v>69.617000000000004</v>
      </c>
      <c r="Q1252" s="15">
        <v>68.396000000000001</v>
      </c>
      <c r="R1252" s="15">
        <v>69.046000000000006</v>
      </c>
      <c r="S1252" s="15">
        <f t="shared" si="193"/>
        <v>4.0460000000000065</v>
      </c>
      <c r="T1252" s="15">
        <v>79.5</v>
      </c>
      <c r="U1252" s="15">
        <v>79.5</v>
      </c>
      <c r="V1252" s="15">
        <v>79.5</v>
      </c>
      <c r="W1252" s="15">
        <v>79.5</v>
      </c>
      <c r="X1252" s="15">
        <v>79.5</v>
      </c>
      <c r="Y1252" s="15">
        <v>79.5</v>
      </c>
      <c r="Z1252" s="15">
        <v>79.5</v>
      </c>
      <c r="AA1252" s="15">
        <v>79.5</v>
      </c>
      <c r="AB1252" s="15">
        <v>9.3066999999999993</v>
      </c>
      <c r="AC1252" s="18">
        <f t="shared" si="194"/>
        <v>1.0771643518518518E-4</v>
      </c>
      <c r="AD1252" s="18">
        <f t="shared" si="195"/>
        <v>55.840199999999996</v>
      </c>
      <c r="AE1252" s="18">
        <f t="shared" si="197"/>
        <v>3816</v>
      </c>
      <c r="AF1252" s="18">
        <f t="shared" si="198"/>
        <v>329046.24492631975</v>
      </c>
      <c r="AG1252" s="18">
        <f t="shared" si="198"/>
        <v>4711888.7615162954</v>
      </c>
    </row>
    <row r="1253" spans="6:33" x14ac:dyDescent="0.35">
      <c r="F1253" s="15">
        <f t="shared" si="192"/>
        <v>20.357156164383561</v>
      </c>
      <c r="G1253" s="15">
        <v>7430.3620000000001</v>
      </c>
      <c r="H1253" s="15">
        <v>0.98540000000000005</v>
      </c>
      <c r="I1253" s="15">
        <v>4.974903570745524</v>
      </c>
      <c r="J1253" s="15">
        <f t="shared" si="191"/>
        <v>0.38090514111842566</v>
      </c>
      <c r="K1253" s="15">
        <v>71.491</v>
      </c>
      <c r="L1253" s="15">
        <v>70.838999999999999</v>
      </c>
      <c r="M1253" s="15">
        <v>71.186999999999998</v>
      </c>
      <c r="N1253" s="15">
        <v>67.994</v>
      </c>
      <c r="O1253" s="15">
        <v>68.218000000000004</v>
      </c>
      <c r="P1253" s="15">
        <v>69.614999999999995</v>
      </c>
      <c r="Q1253" s="15">
        <v>68.394999999999996</v>
      </c>
      <c r="R1253" s="15">
        <v>69.043999999999997</v>
      </c>
      <c r="S1253" s="15">
        <f t="shared" si="193"/>
        <v>4.0439999999999969</v>
      </c>
      <c r="T1253" s="15">
        <v>79.5</v>
      </c>
      <c r="U1253" s="15">
        <v>79.5</v>
      </c>
      <c r="V1253" s="15">
        <v>79.5</v>
      </c>
      <c r="W1253" s="15">
        <v>79.5</v>
      </c>
      <c r="X1253" s="15">
        <v>79.5</v>
      </c>
      <c r="Y1253" s="15">
        <v>79.5</v>
      </c>
      <c r="Z1253" s="15">
        <v>79.5</v>
      </c>
      <c r="AA1253" s="15">
        <v>79.5</v>
      </c>
      <c r="AB1253" s="15">
        <v>9.2995000000000001</v>
      </c>
      <c r="AC1253" s="18">
        <f t="shared" si="194"/>
        <v>1.0763310185185185E-4</v>
      </c>
      <c r="AD1253" s="18">
        <f t="shared" si="195"/>
        <v>55.796999999999997</v>
      </c>
      <c r="AE1253" s="18">
        <f t="shared" si="197"/>
        <v>3816</v>
      </c>
      <c r="AF1253" s="18">
        <f t="shared" si="198"/>
        <v>329102.04192631977</v>
      </c>
      <c r="AG1253" s="18">
        <f t="shared" si="198"/>
        <v>4715704.7615162954</v>
      </c>
    </row>
    <row r="1254" spans="6:33" x14ac:dyDescent="0.35">
      <c r="F1254" s="15">
        <f t="shared" si="192"/>
        <v>20.373594520547947</v>
      </c>
      <c r="G1254" s="15">
        <v>7436.3620000000001</v>
      </c>
      <c r="H1254" s="15">
        <v>0.98540000000000005</v>
      </c>
      <c r="I1254" s="15">
        <v>4.9789207937858651</v>
      </c>
      <c r="J1254" s="15">
        <f t="shared" si="191"/>
        <v>0.38096967028509232</v>
      </c>
      <c r="K1254" s="15">
        <v>71.488</v>
      </c>
      <c r="L1254" s="15">
        <v>70.837000000000003</v>
      </c>
      <c r="M1254" s="15">
        <v>71.185000000000002</v>
      </c>
      <c r="N1254" s="15">
        <v>67.992999999999995</v>
      </c>
      <c r="O1254" s="15">
        <v>68.215999999999994</v>
      </c>
      <c r="P1254" s="15">
        <v>69.614000000000004</v>
      </c>
      <c r="Q1254" s="15">
        <v>68.393000000000001</v>
      </c>
      <c r="R1254" s="15">
        <v>69.043000000000006</v>
      </c>
      <c r="S1254" s="15">
        <f t="shared" si="193"/>
        <v>4.0430000000000064</v>
      </c>
      <c r="T1254" s="15">
        <v>79.5</v>
      </c>
      <c r="U1254" s="15">
        <v>79.5</v>
      </c>
      <c r="V1254" s="15">
        <v>79.5</v>
      </c>
      <c r="W1254" s="15">
        <v>79.5</v>
      </c>
      <c r="X1254" s="15">
        <v>79.5</v>
      </c>
      <c r="Y1254" s="15">
        <v>79.5</v>
      </c>
      <c r="Z1254" s="15">
        <v>79.5</v>
      </c>
      <c r="AA1254" s="15">
        <v>79.5</v>
      </c>
      <c r="AB1254" s="15">
        <v>9.2921999999999993</v>
      </c>
      <c r="AC1254" s="18">
        <f t="shared" si="194"/>
        <v>1.075486111111111E-4</v>
      </c>
      <c r="AD1254" s="18">
        <f t="shared" si="195"/>
        <v>55.7532</v>
      </c>
      <c r="AE1254" s="18">
        <f t="shared" si="197"/>
        <v>3816</v>
      </c>
      <c r="AF1254" s="18">
        <f t="shared" si="198"/>
        <v>329157.79512631975</v>
      </c>
      <c r="AG1254" s="18">
        <f t="shared" si="198"/>
        <v>4719520.7615162954</v>
      </c>
    </row>
    <row r="1255" spans="6:33" x14ac:dyDescent="0.35">
      <c r="F1255" s="15">
        <f t="shared" si="192"/>
        <v>20.390032876712329</v>
      </c>
      <c r="G1255" s="15">
        <v>7442.3620000000001</v>
      </c>
      <c r="H1255" s="15">
        <v>0.98540000000000005</v>
      </c>
      <c r="I1255" s="15">
        <v>4.9829380168262061</v>
      </c>
      <c r="J1255" s="15">
        <f t="shared" si="191"/>
        <v>0.3810341501462034</v>
      </c>
      <c r="K1255" s="15">
        <v>71.484999999999999</v>
      </c>
      <c r="L1255" s="15">
        <v>70.834999999999994</v>
      </c>
      <c r="M1255" s="15">
        <v>71.182000000000002</v>
      </c>
      <c r="N1255" s="15">
        <v>67.992000000000004</v>
      </c>
      <c r="O1255" s="15">
        <v>68.215000000000003</v>
      </c>
      <c r="P1255" s="15">
        <v>69.611999999999995</v>
      </c>
      <c r="Q1255" s="15">
        <v>68.391999999999996</v>
      </c>
      <c r="R1255" s="15">
        <v>69.040999999999997</v>
      </c>
      <c r="S1255" s="15">
        <f t="shared" si="193"/>
        <v>4.0409999999999968</v>
      </c>
      <c r="T1255" s="15">
        <v>79.5</v>
      </c>
      <c r="U1255" s="15">
        <v>79.5</v>
      </c>
      <c r="V1255" s="15">
        <v>79.5</v>
      </c>
      <c r="W1255" s="15">
        <v>79.5</v>
      </c>
      <c r="X1255" s="15">
        <v>79.5</v>
      </c>
      <c r="Y1255" s="15">
        <v>79.5</v>
      </c>
      <c r="Z1255" s="15">
        <v>79.5</v>
      </c>
      <c r="AA1255" s="15">
        <v>79.5</v>
      </c>
      <c r="AB1255" s="15">
        <v>9.2850999999999999</v>
      </c>
      <c r="AC1255" s="18">
        <f t="shared" si="194"/>
        <v>1.0746643518518519E-4</v>
      </c>
      <c r="AD1255" s="18">
        <f t="shared" si="195"/>
        <v>55.710600000000007</v>
      </c>
      <c r="AE1255" s="18">
        <f t="shared" si="197"/>
        <v>3816</v>
      </c>
      <c r="AF1255" s="18">
        <f t="shared" si="198"/>
        <v>329213.50572631974</v>
      </c>
      <c r="AG1255" s="18">
        <f t="shared" si="198"/>
        <v>4723336.7615162954</v>
      </c>
    </row>
    <row r="1256" spans="6:33" x14ac:dyDescent="0.35">
      <c r="F1256" s="15">
        <f t="shared" si="192"/>
        <v>20.406471232876711</v>
      </c>
      <c r="G1256" s="15">
        <v>7448.3620000000001</v>
      </c>
      <c r="H1256" s="15">
        <v>0.98540000000000005</v>
      </c>
      <c r="I1256" s="15">
        <v>4.9869552398665462</v>
      </c>
      <c r="J1256" s="15">
        <f t="shared" si="191"/>
        <v>0.3810985800073145</v>
      </c>
      <c r="K1256" s="15">
        <v>71.483000000000004</v>
      </c>
      <c r="L1256" s="15">
        <v>70.832999999999998</v>
      </c>
      <c r="M1256" s="15">
        <v>71.180000000000007</v>
      </c>
      <c r="N1256" s="15">
        <v>67.989999999999995</v>
      </c>
      <c r="O1256" s="15">
        <v>68.213999999999999</v>
      </c>
      <c r="P1256" s="15">
        <v>69.61</v>
      </c>
      <c r="Q1256" s="15">
        <v>68.391000000000005</v>
      </c>
      <c r="R1256" s="15">
        <v>69.040000000000006</v>
      </c>
      <c r="S1256" s="15">
        <f t="shared" si="193"/>
        <v>4.0400000000000063</v>
      </c>
      <c r="T1256" s="15">
        <v>79.5</v>
      </c>
      <c r="U1256" s="15">
        <v>79.5</v>
      </c>
      <c r="V1256" s="15">
        <v>79.5</v>
      </c>
      <c r="W1256" s="15">
        <v>79.5</v>
      </c>
      <c r="X1256" s="15">
        <v>79.5</v>
      </c>
      <c r="Y1256" s="15">
        <v>79.5</v>
      </c>
      <c r="Z1256" s="15">
        <v>79.5</v>
      </c>
      <c r="AA1256" s="15">
        <v>79.5</v>
      </c>
      <c r="AB1256" s="15">
        <v>9.2779000000000007</v>
      </c>
      <c r="AC1256" s="18">
        <f t="shared" si="194"/>
        <v>1.0738310185185186E-4</v>
      </c>
      <c r="AD1256" s="18">
        <f t="shared" si="195"/>
        <v>55.667400000000001</v>
      </c>
      <c r="AE1256" s="18">
        <f t="shared" si="197"/>
        <v>3816</v>
      </c>
      <c r="AF1256" s="18">
        <f t="shared" ref="AF1256:AG1260" si="199">+AF1255+AD1256</f>
        <v>329269.17312631971</v>
      </c>
      <c r="AG1256" s="18">
        <f t="shared" si="199"/>
        <v>4727152.7615162954</v>
      </c>
    </row>
    <row r="1257" spans="6:33" x14ac:dyDescent="0.35">
      <c r="F1257" s="15">
        <f t="shared" si="192"/>
        <v>20.422909589041097</v>
      </c>
      <c r="G1257" s="15">
        <v>7454.3620000000001</v>
      </c>
      <c r="H1257" s="15">
        <v>0.98540000000000005</v>
      </c>
      <c r="I1257" s="15">
        <v>4.9909724629068881</v>
      </c>
      <c r="J1257" s="15">
        <f t="shared" si="191"/>
        <v>0.38116295986842563</v>
      </c>
      <c r="K1257" s="15">
        <v>71.48</v>
      </c>
      <c r="L1257" s="15">
        <v>70.831000000000003</v>
      </c>
      <c r="M1257" s="15">
        <v>71.177000000000007</v>
      </c>
      <c r="N1257" s="15">
        <v>67.989000000000004</v>
      </c>
      <c r="O1257" s="15">
        <v>68.212999999999994</v>
      </c>
      <c r="P1257" s="15">
        <v>69.608000000000004</v>
      </c>
      <c r="Q1257" s="15">
        <v>68.39</v>
      </c>
      <c r="R1257" s="15">
        <v>69.037999999999997</v>
      </c>
      <c r="S1257" s="15">
        <f t="shared" si="193"/>
        <v>4.0379999999999967</v>
      </c>
      <c r="T1257" s="15">
        <v>79.5</v>
      </c>
      <c r="U1257" s="15">
        <v>79.5</v>
      </c>
      <c r="V1257" s="15">
        <v>79.5</v>
      </c>
      <c r="W1257" s="15">
        <v>79.5</v>
      </c>
      <c r="X1257" s="15">
        <v>79.5</v>
      </c>
      <c r="Y1257" s="15">
        <v>79.5</v>
      </c>
      <c r="Z1257" s="15">
        <v>79.5</v>
      </c>
      <c r="AA1257" s="15">
        <v>79.5</v>
      </c>
      <c r="AB1257" s="15">
        <v>9.2706999999999997</v>
      </c>
      <c r="AC1257" s="18">
        <f t="shared" si="194"/>
        <v>1.0729976851851852E-4</v>
      </c>
      <c r="AD1257" s="18">
        <f t="shared" si="195"/>
        <v>55.624200000000002</v>
      </c>
      <c r="AE1257" s="18">
        <f t="shared" si="197"/>
        <v>3816</v>
      </c>
      <c r="AF1257" s="18">
        <f t="shared" si="199"/>
        <v>329324.79732631973</v>
      </c>
      <c r="AG1257" s="18">
        <f t="shared" si="199"/>
        <v>4730968.7615162954</v>
      </c>
    </row>
    <row r="1258" spans="6:33" x14ac:dyDescent="0.35">
      <c r="F1258" s="15">
        <f t="shared" si="192"/>
        <v>20.43934794520548</v>
      </c>
      <c r="G1258" s="15">
        <v>7460.3620000000001</v>
      </c>
      <c r="H1258" s="15">
        <v>0.98540000000000005</v>
      </c>
      <c r="I1258" s="15">
        <v>4.9949896859472283</v>
      </c>
      <c r="J1258" s="15">
        <f t="shared" si="191"/>
        <v>0.38122728972953673</v>
      </c>
      <c r="K1258" s="15">
        <v>71.477999999999994</v>
      </c>
      <c r="L1258" s="15">
        <v>70.828999999999994</v>
      </c>
      <c r="M1258" s="15">
        <v>71.174999999999997</v>
      </c>
      <c r="N1258" s="15">
        <v>67.988</v>
      </c>
      <c r="O1258" s="15">
        <v>68.210999999999999</v>
      </c>
      <c r="P1258" s="15">
        <v>69.605999999999995</v>
      </c>
      <c r="Q1258" s="15">
        <v>68.388999999999996</v>
      </c>
      <c r="R1258" s="15">
        <v>69.037000000000006</v>
      </c>
      <c r="S1258" s="15">
        <f t="shared" si="193"/>
        <v>4.0370000000000061</v>
      </c>
      <c r="T1258" s="15">
        <v>79.5</v>
      </c>
      <c r="U1258" s="15">
        <v>79.5</v>
      </c>
      <c r="V1258" s="15">
        <v>79.5</v>
      </c>
      <c r="W1258" s="15">
        <v>79.5</v>
      </c>
      <c r="X1258" s="15">
        <v>79.5</v>
      </c>
      <c r="Y1258" s="15">
        <v>79.5</v>
      </c>
      <c r="Z1258" s="15">
        <v>79.5</v>
      </c>
      <c r="AA1258" s="15">
        <v>79.5</v>
      </c>
      <c r="AB1258" s="15">
        <v>9.2635000000000005</v>
      </c>
      <c r="AC1258" s="18">
        <f t="shared" si="194"/>
        <v>1.072164351851852E-4</v>
      </c>
      <c r="AD1258" s="18">
        <f t="shared" si="195"/>
        <v>55.58100000000001</v>
      </c>
      <c r="AE1258" s="18">
        <f t="shared" si="197"/>
        <v>3816</v>
      </c>
      <c r="AF1258" s="18">
        <f t="shared" si="199"/>
        <v>329380.37832631974</v>
      </c>
      <c r="AG1258" s="18">
        <f t="shared" si="199"/>
        <v>4734784.7615162954</v>
      </c>
    </row>
    <row r="1259" spans="6:33" x14ac:dyDescent="0.35">
      <c r="F1259" s="15">
        <f t="shared" si="192"/>
        <v>20.455786301369862</v>
      </c>
      <c r="G1259" s="15">
        <v>7466.3620000000001</v>
      </c>
      <c r="H1259" s="15">
        <v>0.98540000000000005</v>
      </c>
      <c r="I1259" s="15">
        <v>4.9990069089875693</v>
      </c>
      <c r="J1259" s="15">
        <f t="shared" si="191"/>
        <v>0.3812915709795367</v>
      </c>
      <c r="K1259" s="15">
        <v>71.474999999999994</v>
      </c>
      <c r="L1259" s="15">
        <v>70.826999999999998</v>
      </c>
      <c r="M1259" s="15">
        <v>71.173000000000002</v>
      </c>
      <c r="N1259" s="15">
        <v>67.986000000000004</v>
      </c>
      <c r="O1259" s="15">
        <v>68.209999999999994</v>
      </c>
      <c r="P1259" s="15">
        <v>69.603999999999999</v>
      </c>
      <c r="Q1259" s="15">
        <v>68.387</v>
      </c>
      <c r="R1259" s="15">
        <v>69.034999999999997</v>
      </c>
      <c r="S1259" s="15">
        <f t="shared" si="193"/>
        <v>4.0349999999999966</v>
      </c>
      <c r="T1259" s="15">
        <v>79.5</v>
      </c>
      <c r="U1259" s="15">
        <v>79.5</v>
      </c>
      <c r="V1259" s="15">
        <v>79.5</v>
      </c>
      <c r="W1259" s="15">
        <v>79.5</v>
      </c>
      <c r="X1259" s="15">
        <v>79.5</v>
      </c>
      <c r="Y1259" s="15">
        <v>79.5</v>
      </c>
      <c r="Z1259" s="15">
        <v>79.5</v>
      </c>
      <c r="AA1259" s="15">
        <v>79.5</v>
      </c>
      <c r="AB1259" s="15">
        <v>9.2565000000000008</v>
      </c>
      <c r="AC1259" s="18">
        <f t="shared" si="194"/>
        <v>1.0713541666666667E-4</v>
      </c>
      <c r="AD1259" s="18">
        <f t="shared" si="195"/>
        <v>55.539000000000001</v>
      </c>
      <c r="AE1259" s="18">
        <f t="shared" si="197"/>
        <v>3816</v>
      </c>
      <c r="AF1259" s="18">
        <f t="shared" si="199"/>
        <v>329435.91732631973</v>
      </c>
      <c r="AG1259" s="18">
        <f t="shared" si="199"/>
        <v>4738600.7615162954</v>
      </c>
    </row>
    <row r="1260" spans="6:33" x14ac:dyDescent="0.35">
      <c r="F1260" s="15">
        <f t="shared" si="192"/>
        <v>20.459852054794521</v>
      </c>
      <c r="G1260" s="15">
        <v>7467.8459999999995</v>
      </c>
      <c r="H1260" s="15">
        <v>0.98550000000000004</v>
      </c>
      <c r="I1260" s="15">
        <v>5.0000005021528802</v>
      </c>
      <c r="J1260" s="15">
        <f>AF1260/OIP</f>
        <v>0.38130746489435152</v>
      </c>
      <c r="K1260" s="15">
        <v>71.474000000000004</v>
      </c>
      <c r="L1260" s="15">
        <v>70.825999999999993</v>
      </c>
      <c r="M1260" s="15">
        <v>71.171999999999997</v>
      </c>
      <c r="N1260" s="15">
        <v>67.986000000000004</v>
      </c>
      <c r="O1260" s="15">
        <v>68.209999999999994</v>
      </c>
      <c r="P1260" s="15">
        <v>69.603999999999999</v>
      </c>
      <c r="Q1260" s="15">
        <v>68.387</v>
      </c>
      <c r="R1260" s="15">
        <v>69.034999999999997</v>
      </c>
      <c r="S1260" s="15">
        <f t="shared" si="193"/>
        <v>4.0349999999999966</v>
      </c>
      <c r="T1260" s="15">
        <v>79.5</v>
      </c>
      <c r="U1260" s="15">
        <v>79.5</v>
      </c>
      <c r="V1260" s="15">
        <v>79.5</v>
      </c>
      <c r="W1260" s="15">
        <v>79.5</v>
      </c>
      <c r="X1260" s="15">
        <v>79.5</v>
      </c>
      <c r="Y1260" s="15">
        <v>79.5</v>
      </c>
      <c r="Z1260" s="15">
        <v>79.5</v>
      </c>
      <c r="AA1260" s="15">
        <v>79.5</v>
      </c>
      <c r="AB1260" s="15">
        <v>9.2536000000000005</v>
      </c>
      <c r="AC1260" s="18">
        <f t="shared" si="194"/>
        <v>1.0710185185185185E-4</v>
      </c>
      <c r="AD1260" s="18">
        <f t="shared" si="195"/>
        <v>13.732342399995085</v>
      </c>
      <c r="AE1260" s="18">
        <f t="shared" si="197"/>
        <v>943.82399999966219</v>
      </c>
      <c r="AF1260" s="18">
        <f t="shared" si="199"/>
        <v>329449.64966871974</v>
      </c>
      <c r="AG1260" s="18">
        <f t="shared" si="199"/>
        <v>4739544.5855162954</v>
      </c>
    </row>
  </sheetData>
  <mergeCells count="1">
    <mergeCell ref="A1:J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view="pageBreakPreview" topLeftCell="A106" zoomScale="60" zoomScaleNormal="70" workbookViewId="0">
      <selection activeCell="Q86" sqref="Q86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7"/>
  <sheetViews>
    <sheetView workbookViewId="0">
      <selection activeCell="F39" sqref="F39"/>
    </sheetView>
  </sheetViews>
  <sheetFormatPr defaultRowHeight="14.5" x14ac:dyDescent="0.35"/>
  <cols>
    <col min="2" max="2" width="11" bestFit="1" customWidth="1"/>
    <col min="3" max="3" width="10.81640625" customWidth="1"/>
    <col min="4" max="4" width="7.6328125" customWidth="1"/>
    <col min="5" max="5" width="14.54296875" bestFit="1" customWidth="1"/>
    <col min="6" max="6" width="12" bestFit="1" customWidth="1"/>
    <col min="7" max="7" width="21.26953125" customWidth="1"/>
    <col min="8" max="8" width="16.36328125" bestFit="1" customWidth="1"/>
    <col min="9" max="9" width="8.6328125" customWidth="1"/>
    <col min="10" max="10" width="6.81640625" bestFit="1" customWidth="1"/>
    <col min="11" max="11" width="6" customWidth="1"/>
    <col min="12" max="12" width="6.54296875" customWidth="1"/>
  </cols>
  <sheetData>
    <row r="1" spans="1:11" ht="18" x14ac:dyDescent="0.4">
      <c r="A1" s="275" t="s">
        <v>394</v>
      </c>
      <c r="B1" s="275"/>
      <c r="C1" s="275"/>
      <c r="D1" s="275"/>
      <c r="E1" s="275"/>
      <c r="F1" s="275"/>
      <c r="G1" s="275"/>
      <c r="H1" s="275"/>
      <c r="I1" s="275"/>
    </row>
    <row r="2" spans="1:11" ht="18" x14ac:dyDescent="0.4">
      <c r="A2" s="225"/>
      <c r="B2" s="225"/>
      <c r="C2" s="225"/>
      <c r="F2" s="225"/>
      <c r="G2" s="225"/>
      <c r="H2" s="225"/>
      <c r="I2" s="225"/>
    </row>
    <row r="3" spans="1:11" ht="18" x14ac:dyDescent="0.4">
      <c r="C3" s="218"/>
      <c r="D3" s="224" t="s">
        <v>356</v>
      </c>
      <c r="E3" s="223">
        <f>H4*(H5-H6)/H6</f>
        <v>5.3126544086188462E-3</v>
      </c>
      <c r="F3" s="218"/>
      <c r="G3" s="224" t="s">
        <v>407</v>
      </c>
      <c r="H3" s="221">
        <f>($E$6/($E$6-1))</f>
        <v>14.733980169642031</v>
      </c>
      <c r="I3" s="218"/>
    </row>
    <row r="4" spans="1:11" x14ac:dyDescent="0.35">
      <c r="A4" s="2" t="s">
        <v>438</v>
      </c>
      <c r="B4" s="7">
        <v>0.03</v>
      </c>
      <c r="D4" s="224" t="s">
        <v>355</v>
      </c>
      <c r="E4" s="5">
        <f>('Appendix B'!$H$30/('Appendix B'!$C$27*1000))</f>
        <v>14.997316211112437</v>
      </c>
      <c r="G4" s="224" t="s">
        <v>405</v>
      </c>
      <c r="H4" s="262">
        <f>(('Appendix B'!C5/'Appendix B'!C27)+('Appendix B'!C6/'Appendix B'!C27)+('Appendix B'!C7/'Appendix B'!C27)+('Appendix B'!C8/'Appendix B'!C27)+('Appendix B'!C9/'Appendix B'!C27)+('Appendix B'!C10/'Appendix B'!C27)+('Appendix B'!C11/'Appendix B'!C27)+('Appendix B'!C12/'Appendix B'!C27)+('Appendix B'!C13/'Appendix B'!C27)+('Appendix B'!C14/'Appendix B'!C27)+('Appendix B'!C15/'Appendix B'!C27)+('Appendix B'!C16/'Appendix B'!C27)+('Appendix B'!C17/'Appendix B'!C27)+('Appendix B'!C18/'Appendix B'!C27)+('Appendix B'!C19/'Appendix B'!C27)+('Appendix B'!C20/'Appendix B'!C27)+('Appendix B'!C21/'Appendix B'!C27)+('Appendix B'!C22/'Appendix B'!C27)+('Appendix B'!C23/'Appendix B'!C27)+('Appendix B'!C24/'Appendix B'!C27))/20</f>
        <v>5.000000000000001E-2</v>
      </c>
    </row>
    <row r="5" spans="1:11" x14ac:dyDescent="0.35">
      <c r="A5" s="2" t="s">
        <v>354</v>
      </c>
      <c r="B5" s="263">
        <v>0.1</v>
      </c>
      <c r="D5" s="224" t="s">
        <v>361</v>
      </c>
      <c r="E5" s="222">
        <f>($E$7-$E$4)/($E$7^$E$6)</f>
        <v>0.62918805588236992</v>
      </c>
      <c r="G5" s="224" t="s">
        <v>408</v>
      </c>
      <c r="H5" s="221">
        <f>C35</f>
        <v>0.52408215482131915</v>
      </c>
    </row>
    <row r="6" spans="1:11" x14ac:dyDescent="0.35">
      <c r="A6" s="2" t="s">
        <v>359</v>
      </c>
      <c r="B6" s="7">
        <v>0.3</v>
      </c>
      <c r="D6" s="224" t="s">
        <v>357</v>
      </c>
      <c r="E6" s="223">
        <f>(1/2)-((B4-E3)/(B6^2))+((((((B4-E3)/(B6^2))-(1/2))^2)+((2*B4)/(B6^2)))^(1/2))</f>
        <v>1.072812104550029</v>
      </c>
      <c r="G6" s="224" t="s">
        <v>393</v>
      </c>
      <c r="H6" s="221">
        <f>F35</f>
        <v>0.47374525813721968</v>
      </c>
    </row>
    <row r="7" spans="1:11" x14ac:dyDescent="0.35">
      <c r="D7" s="224" t="s">
        <v>391</v>
      </c>
      <c r="E7" s="5">
        <f>($E$6/($E$6-1))*$E$4</f>
        <v>220.97015965238162</v>
      </c>
      <c r="G7" s="187"/>
    </row>
    <row r="8" spans="1:11" x14ac:dyDescent="0.35">
      <c r="C8" s="197"/>
      <c r="D8" s="224" t="s">
        <v>366</v>
      </c>
      <c r="E8" s="5">
        <f>E7/H6</f>
        <v>466.43244625021219</v>
      </c>
      <c r="H8" s="234"/>
    </row>
    <row r="11" spans="1:11" ht="15" thickBot="1" x14ac:dyDescent="0.4">
      <c r="A11" s="202" t="s">
        <v>108</v>
      </c>
      <c r="B11" s="202" t="s">
        <v>364</v>
      </c>
      <c r="C11" s="202" t="s">
        <v>33</v>
      </c>
      <c r="D11" s="202" t="s">
        <v>358</v>
      </c>
      <c r="E11" s="202" t="s">
        <v>375</v>
      </c>
      <c r="F11" s="202" t="s">
        <v>392</v>
      </c>
      <c r="G11" s="202" t="s">
        <v>406</v>
      </c>
      <c r="H11" s="202" t="s">
        <v>433</v>
      </c>
    </row>
    <row r="12" spans="1:11" ht="15" thickBot="1" x14ac:dyDescent="0.4">
      <c r="A12" s="74">
        <v>1</v>
      </c>
      <c r="B12" s="75">
        <f>'Appendix G'!B27</f>
        <v>56</v>
      </c>
      <c r="C12" s="75">
        <f>B12*$H$6</f>
        <v>26.529734455684302</v>
      </c>
      <c r="D12" s="75">
        <f>$E$5*(C12^$E$6)</f>
        <v>21.192313097672514</v>
      </c>
      <c r="E12" s="201">
        <f>D12*'Appendix B'!$C$27*1000</f>
        <v>43710476.869102269</v>
      </c>
      <c r="F12" s="75">
        <f>C12-D12-$E$4</f>
        <v>-9.6598948531006492</v>
      </c>
      <c r="G12" s="235">
        <f>'Appendix B'!$C$5*1000*C12+E12</f>
        <v>64610198.80302608</v>
      </c>
      <c r="H12" s="243">
        <f>G12/((1+$B$5)^(A12-1))</f>
        <v>64610198.80302608</v>
      </c>
      <c r="I12" s="201"/>
    </row>
    <row r="13" spans="1:11" x14ac:dyDescent="0.35">
      <c r="A13" s="74">
        <v>2</v>
      </c>
      <c r="B13" s="75">
        <f>'Appendix G'!C27</f>
        <v>60.633920124339696</v>
      </c>
      <c r="C13" s="75">
        <f t="shared" ref="C13:C31" si="0">B13*$H$6</f>
        <v>28.725032141176868</v>
      </c>
      <c r="D13" s="75">
        <f t="shared" ref="D13:D31" si="1">$E$5*(C13^$E$6)</f>
        <v>23.079160672486974</v>
      </c>
      <c r="E13" s="201">
        <f>D13*'Appendix B'!$C$27*1000</f>
        <v>47602218.50647489</v>
      </c>
      <c r="F13" s="75">
        <f t="shared" ref="F13:F31" si="2">C13-D13-$E$4</f>
        <v>-9.3514447424225438</v>
      </c>
      <c r="G13" s="235">
        <f>'Appendix B'!$C$5*1000*C13+E13</f>
        <v>70231362.620090008</v>
      </c>
      <c r="H13" s="201">
        <f t="shared" ref="H13:H31" si="3">G13/((1+$B$5)^(A13-1))</f>
        <v>63846693.290990911</v>
      </c>
      <c r="I13" s="201"/>
    </row>
    <row r="14" spans="1:11" x14ac:dyDescent="0.35">
      <c r="A14" s="74">
        <v>3</v>
      </c>
      <c r="B14" s="75">
        <f>'Appendix G'!D27</f>
        <v>65.342111273850477</v>
      </c>
      <c r="C14" s="75">
        <f t="shared" si="0"/>
        <v>30.955515372661228</v>
      </c>
      <c r="D14" s="75">
        <f t="shared" si="1"/>
        <v>25.007039637929331</v>
      </c>
      <c r="E14" s="201">
        <f>D14*'Appendix B'!$C$27*1000</f>
        <v>51578589.964230098</v>
      </c>
      <c r="F14" s="75">
        <f t="shared" si="2"/>
        <v>-9.0488404763805406</v>
      </c>
      <c r="G14" s="235">
        <f>'Appendix B'!$C$5*1000*C14+E14</f>
        <v>75964874.896354795</v>
      </c>
      <c r="H14" s="201">
        <f t="shared" si="3"/>
        <v>62780888.344094865</v>
      </c>
      <c r="I14" s="201"/>
    </row>
    <row r="15" spans="1:11" x14ac:dyDescent="0.35">
      <c r="A15" s="74">
        <v>4</v>
      </c>
      <c r="B15" s="75">
        <f>'Appendix G'!E27</f>
        <v>70.519812573411784</v>
      </c>
      <c r="C15" s="75">
        <f t="shared" si="0"/>
        <v>33.408426811379314</v>
      </c>
      <c r="D15" s="75">
        <f t="shared" si="1"/>
        <v>27.138863662827294</v>
      </c>
      <c r="E15" s="201">
        <f>D15*'Appendix B'!$C$27*1000</f>
        <v>55975610.917055346</v>
      </c>
      <c r="F15" s="75">
        <f t="shared" si="2"/>
        <v>-8.7277530625604172</v>
      </c>
      <c r="G15" s="235">
        <f>'Appendix B'!$C$5*1000*C15+E15</f>
        <v>82294262.231639817</v>
      </c>
      <c r="H15" s="201">
        <f t="shared" si="3"/>
        <v>61828897.243906684</v>
      </c>
      <c r="I15" s="201"/>
    </row>
    <row r="16" spans="1:11" x14ac:dyDescent="0.35">
      <c r="A16" s="74">
        <v>5</v>
      </c>
      <c r="B16" s="75">
        <f>'Appendix G'!F27</f>
        <v>77.183848882766881</v>
      </c>
      <c r="C16" s="75">
        <f t="shared" si="0"/>
        <v>36.565482412990548</v>
      </c>
      <c r="D16" s="75">
        <f t="shared" si="1"/>
        <v>29.899387285126121</v>
      </c>
      <c r="E16" s="201">
        <f>D16*'Appendix B'!$C$27*1000</f>
        <v>61669364.278615274</v>
      </c>
      <c r="F16" s="75">
        <f t="shared" si="2"/>
        <v>-8.3312210832480105</v>
      </c>
      <c r="G16" s="235">
        <f>'Appendix B'!$C$5*1000*C16+E16</f>
        <v>90475096.054326415</v>
      </c>
      <c r="H16" s="201">
        <f t="shared" si="3"/>
        <v>61795707.980552144</v>
      </c>
      <c r="I16" s="201"/>
      <c r="K16" s="226"/>
    </row>
    <row r="17" spans="1:12" x14ac:dyDescent="0.35">
      <c r="A17" s="74">
        <v>6</v>
      </c>
      <c r="B17" s="75">
        <f>'Appendix G'!G27</f>
        <v>83.631543948873059</v>
      </c>
      <c r="C17" s="75">
        <f t="shared" si="0"/>
        <v>39.620047376473103</v>
      </c>
      <c r="D17" s="75">
        <f t="shared" si="1"/>
        <v>32.586897421482689</v>
      </c>
      <c r="E17" s="201">
        <f>D17*'Appendix B'!$C$27*1000</f>
        <v>67212522.739387214</v>
      </c>
      <c r="F17" s="75">
        <f t="shared" si="2"/>
        <v>-7.9641662561220237</v>
      </c>
      <c r="G17" s="235">
        <f>'Appendix B'!$C$5*1000*C17+E17</f>
        <v>98424594.40789035</v>
      </c>
      <c r="H17" s="201">
        <f t="shared" si="3"/>
        <v>61113929.381307982</v>
      </c>
      <c r="I17" s="201"/>
    </row>
    <row r="18" spans="1:12" x14ac:dyDescent="0.35">
      <c r="A18" s="74">
        <v>7</v>
      </c>
      <c r="B18" s="75">
        <f>'Appendix G'!H27</f>
        <v>93.20859870582423</v>
      </c>
      <c r="C18" s="75">
        <f t="shared" si="0"/>
        <v>44.157131654499217</v>
      </c>
      <c r="D18" s="75">
        <f t="shared" si="1"/>
        <v>36.606423414712182</v>
      </c>
      <c r="E18" s="201">
        <f>D18*'Appendix B'!$C$27*1000</f>
        <v>75503047.569879144</v>
      </c>
      <c r="F18" s="75">
        <f t="shared" si="2"/>
        <v>-7.4466079713254025</v>
      </c>
      <c r="G18" s="235">
        <f>'Appendix B'!$C$5*1000*C18+E18</f>
        <v>110289365.33420803</v>
      </c>
      <c r="H18" s="201">
        <f t="shared" si="3"/>
        <v>62255471.493337221</v>
      </c>
      <c r="I18" s="201"/>
    </row>
    <row r="19" spans="1:12" x14ac:dyDescent="0.35">
      <c r="A19" s="74">
        <v>8</v>
      </c>
      <c r="B19" s="75">
        <f>'Appendix G'!I27</f>
        <v>101.95489799473468</v>
      </c>
      <c r="C19" s="75">
        <f t="shared" si="0"/>
        <v>48.30064946886948</v>
      </c>
      <c r="D19" s="75">
        <f t="shared" si="1"/>
        <v>40.303763326089253</v>
      </c>
      <c r="E19" s="201">
        <f>D19*'Appendix B'!$C$27*1000</f>
        <v>83129043.369799897</v>
      </c>
      <c r="F19" s="75">
        <f t="shared" si="2"/>
        <v>-7.0004300683322107</v>
      </c>
      <c r="G19" s="235">
        <f>'Appendix B'!$C$5*1000*C19+E19</f>
        <v>121179561.54643421</v>
      </c>
      <c r="H19" s="201">
        <f t="shared" si="3"/>
        <v>62184275.771190256</v>
      </c>
      <c r="I19" s="201"/>
    </row>
    <row r="20" spans="1:12" x14ac:dyDescent="0.35">
      <c r="A20" s="74">
        <v>9</v>
      </c>
      <c r="B20" s="75">
        <f>'Appendix G'!J27</f>
        <v>109.18540576980281</v>
      </c>
      <c r="C20" s="75">
        <f t="shared" si="0"/>
        <v>51.726068241232312</v>
      </c>
      <c r="D20" s="75">
        <f t="shared" si="1"/>
        <v>43.377920759038588</v>
      </c>
      <c r="E20" s="201">
        <f>D20*'Appendix B'!$C$27*1000</f>
        <v>89469686.165402442</v>
      </c>
      <c r="F20" s="75">
        <f t="shared" si="2"/>
        <v>-6.6491687289187134</v>
      </c>
      <c r="G20" s="235">
        <f>'Appendix B'!$C$5*1000*C20+E20</f>
        <v>130218697.23382244</v>
      </c>
      <c r="H20" s="201">
        <f t="shared" si="3"/>
        <v>60747983.300874934</v>
      </c>
      <c r="I20" s="201"/>
    </row>
    <row r="21" spans="1:12" x14ac:dyDescent="0.35">
      <c r="A21" s="74">
        <v>10</v>
      </c>
      <c r="B21" s="75">
        <f>'Appendix G'!K27</f>
        <v>116.13353576742746</v>
      </c>
      <c r="C21" s="75">
        <f t="shared" si="0"/>
        <v>55.017711880527955</v>
      </c>
      <c r="D21" s="75">
        <f t="shared" si="1"/>
        <v>46.346041491194924</v>
      </c>
      <c r="E21" s="201">
        <f>D21*'Appendix B'!$C$27*1000</f>
        <v>95591621.605374351</v>
      </c>
      <c r="F21" s="75">
        <f t="shared" si="2"/>
        <v>-6.3256458217794069</v>
      </c>
      <c r="G21" s="235">
        <f>'Appendix B'!$C$5*1000*C21+E21</f>
        <v>138933739.54720703</v>
      </c>
      <c r="H21" s="201">
        <f t="shared" si="3"/>
        <v>58921468.053553589</v>
      </c>
      <c r="I21" s="201"/>
    </row>
    <row r="22" spans="1:12" x14ac:dyDescent="0.35">
      <c r="A22" s="74">
        <v>11</v>
      </c>
      <c r="B22" s="75">
        <f>'Appendix G'!L27</f>
        <v>125.68827566076446</v>
      </c>
      <c r="C22" s="75">
        <f t="shared" si="0"/>
        <v>59.544224597730889</v>
      </c>
      <c r="D22" s="75">
        <f t="shared" si="1"/>
        <v>50.448693496198395</v>
      </c>
      <c r="E22" s="201">
        <f>D22*'Appendix B'!$C$27*1000</f>
        <v>104053599.05635753</v>
      </c>
      <c r="F22" s="75">
        <f t="shared" si="2"/>
        <v>-5.9017851095799436</v>
      </c>
      <c r="G22" s="235">
        <f>'Appendix B'!$C$5*1000*C22+E22</f>
        <v>150961634.97893506</v>
      </c>
      <c r="H22" s="201">
        <f t="shared" si="3"/>
        <v>58202245.327438846</v>
      </c>
      <c r="I22" s="201"/>
    </row>
    <row r="23" spans="1:12" x14ac:dyDescent="0.35">
      <c r="A23" s="74">
        <v>12</v>
      </c>
      <c r="B23" s="75">
        <f>'Appendix G'!M27</f>
        <v>136.44805346855219</v>
      </c>
      <c r="C23" s="75">
        <f t="shared" si="0"/>
        <v>64.641618312780409</v>
      </c>
      <c r="D23" s="75">
        <f t="shared" si="1"/>
        <v>55.095977836440007</v>
      </c>
      <c r="E23" s="201">
        <f>D23*'Appendix B'!$C$27*1000</f>
        <v>113638914.9075367</v>
      </c>
      <c r="F23" s="75">
        <f t="shared" si="2"/>
        <v>-5.451675734772035</v>
      </c>
      <c r="G23" s="235">
        <f>'Appendix B'!$C$5*1000*C23+E23</f>
        <v>164562600.1917851</v>
      </c>
      <c r="H23" s="201">
        <f t="shared" si="3"/>
        <v>57678187.450016059</v>
      </c>
      <c r="I23" s="201"/>
    </row>
    <row r="24" spans="1:12" x14ac:dyDescent="0.35">
      <c r="A24" s="74">
        <v>13</v>
      </c>
      <c r="B24" s="75">
        <f>'Appendix G'!N27</f>
        <v>143.20741682238838</v>
      </c>
      <c r="C24" s="75">
        <f t="shared" si="0"/>
        <v>67.843834649686798</v>
      </c>
      <c r="D24" s="75">
        <f t="shared" si="1"/>
        <v>58.0292533257428</v>
      </c>
      <c r="E24" s="201">
        <f>D24*'Appendix B'!$C$27*1000</f>
        <v>119688979.84546722</v>
      </c>
      <c r="F24" s="75">
        <f t="shared" si="2"/>
        <v>-5.18273488716844</v>
      </c>
      <c r="G24" s="235">
        <f>'Appendix B'!$C$5*1000*C24+E24</f>
        <v>173135322.53231436</v>
      </c>
      <c r="H24" s="201">
        <f t="shared" si="3"/>
        <v>55166249.393017642</v>
      </c>
      <c r="I24" s="201"/>
    </row>
    <row r="25" spans="1:12" x14ac:dyDescent="0.35">
      <c r="A25" s="74">
        <v>14</v>
      </c>
      <c r="B25" s="75">
        <f>'Appendix G'!O27</f>
        <v>150.73359275407648</v>
      </c>
      <c r="C25" s="75">
        <f t="shared" si="0"/>
        <v>71.409324809230512</v>
      </c>
      <c r="D25" s="75">
        <f t="shared" si="1"/>
        <v>61.307159385540778</v>
      </c>
      <c r="E25" s="201">
        <f>D25*'Appendix B'!$C$27*1000</f>
        <v>126449866.98154987</v>
      </c>
      <c r="F25" s="75">
        <f t="shared" si="2"/>
        <v>-4.895150787422704</v>
      </c>
      <c r="G25" s="235">
        <f>'Appendix B'!$C$5*1000*C25+E25</f>
        <v>182705048.67193401</v>
      </c>
      <c r="H25" s="201">
        <f t="shared" si="3"/>
        <v>52923144.598317116</v>
      </c>
      <c r="I25" s="201"/>
      <c r="K25" s="146">
        <f>E7</f>
        <v>220.97015965238162</v>
      </c>
      <c r="L25" s="144">
        <v>1</v>
      </c>
    </row>
    <row r="26" spans="1:12" x14ac:dyDescent="0.35">
      <c r="A26" s="74">
        <v>15</v>
      </c>
      <c r="B26" s="75">
        <f>'Appendix G'!P27</f>
        <v>157.75611918743891</v>
      </c>
      <c r="C26" s="75">
        <f t="shared" si="0"/>
        <v>74.736213407179235</v>
      </c>
      <c r="D26" s="75">
        <f t="shared" si="1"/>
        <v>64.37649109202178</v>
      </c>
      <c r="E26" s="201">
        <f>D26*'Appendix B'!$C$27*1000</f>
        <v>132780556.41320397</v>
      </c>
      <c r="F26" s="75">
        <f t="shared" si="2"/>
        <v>-4.6375938959549821</v>
      </c>
      <c r="G26" s="235">
        <f>'Appendix B'!$C$5*1000*C26+E26</f>
        <v>191656610.4202114</v>
      </c>
      <c r="H26" s="201">
        <f t="shared" si="3"/>
        <v>50469175.618005939</v>
      </c>
      <c r="I26" s="201"/>
      <c r="K26" s="146">
        <f>K25</f>
        <v>220.97015965238162</v>
      </c>
      <c r="L26" s="144">
        <v>21</v>
      </c>
    </row>
    <row r="27" spans="1:12" x14ac:dyDescent="0.35">
      <c r="A27" s="74">
        <v>16</v>
      </c>
      <c r="B27" s="75">
        <f>'Appendix G'!Q27</f>
        <v>164.17771248577517</v>
      </c>
      <c r="C27" s="75">
        <f t="shared" si="0"/>
        <v>77.778412781951801</v>
      </c>
      <c r="D27" s="75">
        <f t="shared" si="1"/>
        <v>67.19190816711999</v>
      </c>
      <c r="E27" s="201">
        <f>D27*'Appendix B'!$C$27*1000</f>
        <v>138587530.96906173</v>
      </c>
      <c r="F27" s="75">
        <f t="shared" si="2"/>
        <v>-4.4108115962806274</v>
      </c>
      <c r="G27" s="235">
        <f>'Appendix B'!$C$5*1000*C27+E27</f>
        <v>199860183.44585449</v>
      </c>
      <c r="H27" s="201">
        <f t="shared" si="3"/>
        <v>47844938.902400054</v>
      </c>
      <c r="I27" s="201"/>
    </row>
    <row r="28" spans="1:12" x14ac:dyDescent="0.35">
      <c r="A28" s="74">
        <v>17</v>
      </c>
      <c r="B28" s="75">
        <f>'Appendix G'!R27</f>
        <v>170.18104460216409</v>
      </c>
      <c r="C28" s="75">
        <f t="shared" si="0"/>
        <v>80.62246290511392</v>
      </c>
      <c r="D28" s="75">
        <f t="shared" si="1"/>
        <v>69.831216667853511</v>
      </c>
      <c r="E28" s="201">
        <f>D28*'Appendix B'!$C$27*1000</f>
        <v>144031270.52878013</v>
      </c>
      <c r="F28" s="75">
        <f t="shared" si="2"/>
        <v>-4.2060699738520277</v>
      </c>
      <c r="G28" s="235">
        <f>'Appendix B'!$C$5*1000*C28+E28</f>
        <v>207544422.50395721</v>
      </c>
      <c r="H28" s="201">
        <f t="shared" si="3"/>
        <v>45167713.30760166</v>
      </c>
      <c r="I28" s="201"/>
    </row>
    <row r="29" spans="1:12" x14ac:dyDescent="0.35">
      <c r="A29" s="74">
        <v>18</v>
      </c>
      <c r="B29" s="75">
        <f>'Appendix G'!S27</f>
        <v>173.4753311819025</v>
      </c>
      <c r="C29" s="75">
        <f t="shared" si="0"/>
        <v>82.183115551210079</v>
      </c>
      <c r="D29" s="75">
        <f t="shared" si="1"/>
        <v>71.282417791980123</v>
      </c>
      <c r="E29" s="201">
        <f>D29*'Appendix B'!$C$27*1000</f>
        <v>147024463.99832723</v>
      </c>
      <c r="F29" s="75">
        <f t="shared" si="2"/>
        <v>-4.0966184518824811</v>
      </c>
      <c r="G29" s="235">
        <f>'Appendix B'!$C$5*1000*C29+E29</f>
        <v>211767074.42863268</v>
      </c>
      <c r="H29" s="201">
        <f t="shared" si="3"/>
        <v>41896986.724283084</v>
      </c>
      <c r="I29" s="201"/>
    </row>
    <row r="30" spans="1:12" x14ac:dyDescent="0.35">
      <c r="A30" s="74">
        <v>19</v>
      </c>
      <c r="B30" s="75">
        <f>'Appendix G'!T27</f>
        <v>178.30356580963794</v>
      </c>
      <c r="C30" s="75">
        <f t="shared" si="0"/>
        <v>84.470468811273662</v>
      </c>
      <c r="D30" s="75">
        <f t="shared" si="1"/>
        <v>73.412973186012451</v>
      </c>
      <c r="E30" s="201">
        <f>D30*'Appendix B'!$C$27*1000</f>
        <v>151418868.32030845</v>
      </c>
      <c r="F30" s="75">
        <f t="shared" si="2"/>
        <v>-3.9398205858512263</v>
      </c>
      <c r="G30" s="235">
        <f>'Appendix B'!$C$5*1000*C30+E30</f>
        <v>217963420.91403198</v>
      </c>
      <c r="H30" s="201">
        <f t="shared" si="3"/>
        <v>39202637.130070381</v>
      </c>
      <c r="I30" s="201"/>
    </row>
    <row r="31" spans="1:12" x14ac:dyDescent="0.35">
      <c r="A31" s="74">
        <v>20</v>
      </c>
      <c r="B31" s="75">
        <f>'Appendix G'!U27</f>
        <v>186.48696506319118</v>
      </c>
      <c r="C31" s="75">
        <f t="shared" si="0"/>
        <v>88.347315403088174</v>
      </c>
      <c r="D31" s="75">
        <f t="shared" si="1"/>
        <v>77.033611865530077</v>
      </c>
      <c r="E31" s="201">
        <f>D31*'Appendix B'!$C$27*1000</f>
        <v>158886663.01185694</v>
      </c>
      <c r="F31" s="75">
        <f t="shared" si="2"/>
        <v>-3.6836126735543395</v>
      </c>
      <c r="G31" s="235">
        <f>'Appendix B'!$C$5*1000*C31+E31</f>
        <v>228485336.47832233</v>
      </c>
      <c r="H31" s="201">
        <f t="shared" si="3"/>
        <v>37359178.300900504</v>
      </c>
      <c r="I31" s="201"/>
    </row>
    <row r="32" spans="1:12" x14ac:dyDescent="0.35">
      <c r="A32" s="240"/>
      <c r="B32" s="144"/>
      <c r="C32" s="241"/>
      <c r="D32" s="241"/>
      <c r="E32" s="242"/>
      <c r="F32" s="241"/>
      <c r="G32" s="201"/>
      <c r="H32" s="75"/>
      <c r="I32" s="75"/>
      <c r="J32" s="75"/>
      <c r="K32" s="75"/>
    </row>
    <row r="33" spans="1:10" x14ac:dyDescent="0.35">
      <c r="A33" s="144" t="s">
        <v>409</v>
      </c>
      <c r="B33" s="144">
        <f>'Appendix B'!AI83</f>
        <v>13.964877478389266</v>
      </c>
      <c r="C33" s="144"/>
      <c r="D33" s="144"/>
      <c r="E33" s="144"/>
      <c r="F33" s="144"/>
      <c r="H33" s="198"/>
    </row>
    <row r="34" spans="1:10" x14ac:dyDescent="0.35">
      <c r="A34" s="144"/>
      <c r="B34" s="244"/>
      <c r="C34" s="245" t="s">
        <v>408</v>
      </c>
      <c r="D34" s="244"/>
      <c r="E34" s="244"/>
      <c r="F34" s="244" t="s">
        <v>414</v>
      </c>
    </row>
    <row r="35" spans="1:10" x14ac:dyDescent="0.35">
      <c r="A35" s="144"/>
      <c r="B35" s="244"/>
      <c r="C35" s="244">
        <f>AVERAGE(B36:D36)</f>
        <v>0.52408215482131915</v>
      </c>
      <c r="D35" s="244"/>
      <c r="E35" s="244"/>
      <c r="F35" s="244">
        <f>AVERAGE(F37:F39)</f>
        <v>0.47374525813721968</v>
      </c>
      <c r="J35" s="239"/>
    </row>
    <row r="36" spans="1:10" x14ac:dyDescent="0.35">
      <c r="A36" s="144"/>
      <c r="B36" s="244">
        <f>AVERAGE(B37:B56)</f>
        <v>0.57689677251660509</v>
      </c>
      <c r="C36" s="244">
        <f>AVERAGE(C37:C56)</f>
        <v>0.50610711667482733</v>
      </c>
      <c r="D36" s="244">
        <f>AVERAGE(D37:D51)</f>
        <v>0.48924257527252502</v>
      </c>
      <c r="E36" s="244"/>
      <c r="F36" s="244"/>
    </row>
    <row r="37" spans="1:10" x14ac:dyDescent="0.35">
      <c r="A37" s="144"/>
      <c r="B37" s="244">
        <f>('Appendix B'!G5-'Appendix B'!$F61)/'Appendix B'!G5</f>
        <v>0.91148922616325401</v>
      </c>
      <c r="C37" s="244">
        <f>('Appendix B'!H5-'Appendix B'!$F61)/'Appendix B'!H5</f>
        <v>0.91148922616325401</v>
      </c>
      <c r="D37" s="244">
        <f>('Appendix B'!I5-'Appendix B'!$F61)/'Appendix B'!I5</f>
        <v>0.91148922616325401</v>
      </c>
      <c r="E37" s="244"/>
      <c r="F37" s="244">
        <f>('Appendix B'!H27-'Appendix B'!F55)/'Appendix B'!H27</f>
        <v>0.47962328930675951</v>
      </c>
      <c r="J37" s="236"/>
    </row>
    <row r="38" spans="1:10" x14ac:dyDescent="0.35">
      <c r="A38" s="144"/>
      <c r="B38" s="244">
        <f>('Appendix B'!G6-'Appendix B'!$F62)/'Appendix B'!G6</f>
        <v>0.85886764839739971</v>
      </c>
      <c r="C38" s="244">
        <f>('Appendix B'!H6-'Appendix B'!$F62)/'Appendix B'!H6</f>
        <v>0.85415200896437726</v>
      </c>
      <c r="D38" s="244">
        <f>('Appendix B'!I6-'Appendix B'!$F62)/'Appendix B'!I6</f>
        <v>0.85021983273547574</v>
      </c>
      <c r="E38" s="244"/>
      <c r="F38" s="244">
        <f>('Appendix B'!G27-'Appendix B'!F55)/'Appendix B'!G27</f>
        <v>0.5197240392715764</v>
      </c>
      <c r="G38" s="144"/>
    </row>
    <row r="39" spans="1:10" x14ac:dyDescent="0.35">
      <c r="A39" s="144"/>
      <c r="B39" s="244">
        <f>('Appendix B'!G7-'Appendix B'!$F63)/'Appendix B'!G7</f>
        <v>0.79889945242675986</v>
      </c>
      <c r="C39" s="244">
        <f>('Appendix B'!H7-'Appendix B'!$F63)/'Appendix B'!H7</f>
        <v>0.78627430594234116</v>
      </c>
      <c r="D39" s="244">
        <f>('Appendix B'!I7-'Appendix B'!$F63)/'Appendix B'!I7</f>
        <v>0.77518476521293433</v>
      </c>
      <c r="E39" s="244"/>
      <c r="F39" s="244">
        <f>('Appendix B'!I27-'Appendix B'!F55)/'Appendix B'!I27</f>
        <v>0.4218884458333233</v>
      </c>
    </row>
    <row r="40" spans="1:10" x14ac:dyDescent="0.35">
      <c r="A40" s="144"/>
      <c r="B40" s="244">
        <f>('Appendix B'!G8-'Appendix B'!$F64)/'Appendix B'!G8</f>
        <v>0.7544662115831805</v>
      </c>
      <c r="C40" s="244">
        <f>('Appendix B'!H8-'Appendix B'!$F64)/'Appendix B'!H8</f>
        <v>0.73266405700917114</v>
      </c>
      <c r="D40" s="244">
        <f>('Appendix B'!I8-'Appendix B'!$F64)/'Appendix B'!I8</f>
        <v>0.71261386128485893</v>
      </c>
      <c r="E40" s="244"/>
      <c r="F40" s="244"/>
    </row>
    <row r="41" spans="1:10" x14ac:dyDescent="0.35">
      <c r="A41" s="144"/>
      <c r="B41" s="244">
        <f>('Appendix B'!G9-'Appendix B'!$F65)/'Appendix B'!G9</f>
        <v>0.71835864268349026</v>
      </c>
      <c r="C41" s="244">
        <f>('Appendix B'!H9-'Appendix B'!$F65)/'Appendix B'!H9</f>
        <v>0.68681481066404115</v>
      </c>
      <c r="D41" s="244">
        <f>('Appendix B'!I9-'Appendix B'!$F65)/'Appendix B'!I9</f>
        <v>0.65659518713162413</v>
      </c>
      <c r="E41" s="244"/>
      <c r="F41" s="244"/>
    </row>
    <row r="42" spans="1:10" x14ac:dyDescent="0.35">
      <c r="A42" s="144"/>
      <c r="B42" s="244">
        <f>('Appendix B'!G10-'Appendix B'!$F66)/'Appendix B'!G10</f>
        <v>0.68602693587138286</v>
      </c>
      <c r="C42" s="244">
        <f>('Appendix B'!H10-'Appendix B'!$F66)/'Appendix B'!H10</f>
        <v>0.64432273380496308</v>
      </c>
      <c r="D42" s="244">
        <f>('Appendix B'!I10-'Appendix B'!$F66)/'Appendix B'!I10</f>
        <v>0.60287728965088028</v>
      </c>
      <c r="E42" s="244"/>
      <c r="F42" s="244"/>
    </row>
    <row r="43" spans="1:10" x14ac:dyDescent="0.35">
      <c r="A43" s="144"/>
      <c r="B43" s="244">
        <f>('Appendix B'!G11-'Appendix B'!$F67)/'Appendix B'!G11</f>
        <v>0.65852504702682391</v>
      </c>
      <c r="C43" s="244">
        <f>('Appendix B'!H11-'Appendix B'!$F67)/'Appendix B'!H11</f>
        <v>0.60674906137746154</v>
      </c>
      <c r="D43" s="244">
        <f>('Appendix B'!I11-'Appendix B'!$F67)/'Appendix B'!I11</f>
        <v>0.55356348361293783</v>
      </c>
      <c r="E43" s="244"/>
      <c r="F43" s="244"/>
    </row>
    <row r="44" spans="1:10" x14ac:dyDescent="0.35">
      <c r="A44" s="144"/>
      <c r="B44" s="244">
        <f>('Appendix B'!G12-'Appendix B'!$F68)/'Appendix B'!G12</f>
        <v>0.63498684823858831</v>
      </c>
      <c r="C44" s="244">
        <f>('Appendix B'!H12-'Appendix B'!$F68)/'Appendix B'!H12</f>
        <v>0.57341836480895259</v>
      </c>
      <c r="D44" s="244">
        <f>('Appendix B'!I12-'Appendix B'!$F68)/'Appendix B'!I12</f>
        <v>0.50824617054365362</v>
      </c>
      <c r="E44" s="244"/>
      <c r="F44" s="244"/>
    </row>
    <row r="45" spans="1:10" x14ac:dyDescent="0.35">
      <c r="A45" s="144"/>
      <c r="B45" s="244">
        <f>('Appendix B'!G13-'Appendix B'!$F69)/'Appendix B'!G13</f>
        <v>0.60195076183584184</v>
      </c>
      <c r="C45" s="244">
        <f>('Appendix B'!H13-'Appendix B'!$F69)/'Appendix B'!H13</f>
        <v>0.53467483425880113</v>
      </c>
      <c r="D45" s="244">
        <f>('Appendix B'!I13-'Appendix B'!$F69)/'Appendix B'!I13</f>
        <v>0.44525600576748864</v>
      </c>
      <c r="E45" s="244"/>
      <c r="F45" s="244"/>
    </row>
    <row r="46" spans="1:10" x14ac:dyDescent="0.35">
      <c r="A46" s="144"/>
      <c r="B46" s="244">
        <f>('Appendix B'!G14-'Appendix B'!$F70)/'Appendix B'!G14</f>
        <v>0.5703977339583205</v>
      </c>
      <c r="C46" s="244">
        <f>('Appendix B'!H14-'Appendix B'!$F70)/'Appendix B'!H14</f>
        <v>0.49765043947986698</v>
      </c>
      <c r="D46" s="244">
        <f>('Appendix B'!I14-'Appendix B'!$F70)/'Appendix B'!I14</f>
        <v>0.38103357721626463</v>
      </c>
      <c r="E46" s="244"/>
      <c r="F46" s="244"/>
    </row>
    <row r="47" spans="1:10" x14ac:dyDescent="0.35">
      <c r="A47" s="144"/>
      <c r="B47" s="244">
        <f>('Appendix B'!G15-'Appendix B'!$F71)/'Appendix B'!G15</f>
        <v>0.54238765347772833</v>
      </c>
      <c r="C47" s="244">
        <f>('Appendix B'!H15-'Appendix B'!$F71)/'Appendix B'!H15</f>
        <v>0.46475698754984307</v>
      </c>
      <c r="D47" s="244">
        <f>('Appendix B'!I15-'Appendix B'!$F71)/'Appendix B'!I15</f>
        <v>0.31878162051798214</v>
      </c>
      <c r="E47" s="244"/>
      <c r="F47" s="244"/>
    </row>
    <row r="48" spans="1:10" x14ac:dyDescent="0.35">
      <c r="A48" s="144"/>
      <c r="B48" s="244">
        <f>('Appendix B'!G16-'Appendix B'!$F72)/'Appendix B'!G16</f>
        <v>0.51483989674291875</v>
      </c>
      <c r="C48" s="244">
        <f>('Appendix B'!H16-'Appendix B'!$F72)/'Appendix B'!H16</f>
        <v>0.43239438899988542</v>
      </c>
      <c r="D48" s="244">
        <f>('Appendix B'!I16-'Appendix B'!$F72)/'Appendix B'!I16</f>
        <v>0.25420522295118536</v>
      </c>
      <c r="E48" s="244"/>
      <c r="F48" s="244"/>
    </row>
    <row r="49" spans="1:6" x14ac:dyDescent="0.35">
      <c r="A49" s="144"/>
      <c r="B49" s="244">
        <f>('Appendix B'!G17-'Appendix B'!$F73)/'Appendix B'!G17</f>
        <v>0.48882943213515284</v>
      </c>
      <c r="C49" s="244">
        <f>('Appendix B'!H17-'Appendix B'!$F73)/'Appendix B'!H17</f>
        <v>0.40182167590283863</v>
      </c>
      <c r="D49" s="244">
        <f>('Appendix B'!I17-'Appendix B'!$F73)/'Appendix B'!I17</f>
        <v>0.18900823367596406</v>
      </c>
      <c r="E49" s="244"/>
      <c r="F49" s="244"/>
    </row>
    <row r="50" spans="1:6" x14ac:dyDescent="0.35">
      <c r="A50" s="144"/>
      <c r="B50" s="244">
        <f>('Appendix B'!G18-'Appendix B'!$F74)/'Appendix B'!G18</f>
        <v>0.46421780451639322</v>
      </c>
      <c r="C50" s="244">
        <f>('Appendix B'!H18-'Appendix B'!$F74)/'Appendix B'!H18</f>
        <v>0.37026017524578181</v>
      </c>
      <c r="D50" s="244">
        <f>('Appendix B'!I18-'Appendix B'!$F74)/'Appendix B'!I18</f>
        <v>0.12312390681026035</v>
      </c>
      <c r="E50" s="244"/>
      <c r="F50" s="244"/>
    </row>
    <row r="51" spans="1:6" x14ac:dyDescent="0.35">
      <c r="A51" s="144"/>
      <c r="B51" s="244">
        <f>('Appendix B'!G19-'Appendix B'!$F75)/'Appendix B'!G19</f>
        <v>0.4408534790003622</v>
      </c>
      <c r="C51" s="244">
        <f>('Appendix B'!H19-'Appendix B'!$F75)/'Appendix B'!H19</f>
        <v>0.34002377849223098</v>
      </c>
      <c r="D51" s="244">
        <f>('Appendix B'!I19-'Appendix B'!$F75)/'Appendix B'!I19</f>
        <v>5.6440245813111717E-2</v>
      </c>
      <c r="E51" s="244"/>
      <c r="F51" s="244"/>
    </row>
    <row r="52" spans="1:6" x14ac:dyDescent="0.35">
      <c r="A52" s="144"/>
      <c r="B52" s="244">
        <f>('Appendix B'!G20-'Appendix B'!$F76)/'Appendix B'!G20</f>
        <v>0.41773418368256432</v>
      </c>
      <c r="C52" s="244">
        <f>('Appendix B'!H20-'Appendix B'!$F76)/'Appendix B'!H20</f>
        <v>0.30995057180891444</v>
      </c>
      <c r="D52" s="244">
        <f>('Appendix B'!I20-'Appendix B'!$F76)/'Appendix B'!I20</f>
        <v>-1.2661119520578976E-2</v>
      </c>
      <c r="E52" s="244"/>
      <c r="F52" s="244"/>
    </row>
    <row r="53" spans="1:6" x14ac:dyDescent="0.35">
      <c r="A53" s="144"/>
      <c r="B53" s="244">
        <f>('Appendix B'!G21-'Appendix B'!$F77)/'Appendix B'!G21</f>
        <v>0.39804182178981606</v>
      </c>
      <c r="C53" s="244">
        <f>('Appendix B'!H21-'Appendix B'!$F77)/'Appendix B'!H21</f>
        <v>0.28383631762345729</v>
      </c>
      <c r="D53" s="244">
        <f>('Appendix B'!I21-'Appendix B'!$F77)/'Appendix B'!I21</f>
        <v>-7.8508402626578877E-2</v>
      </c>
      <c r="E53" s="244"/>
      <c r="F53" s="244"/>
    </row>
    <row r="54" spans="1:6" x14ac:dyDescent="0.35">
      <c r="A54" s="144"/>
      <c r="B54" s="244">
        <f>('Appendix B'!G22-'Appendix B'!$F78)/'Appendix B'!G22</f>
        <v>0.37790696392848128</v>
      </c>
      <c r="C54" s="244">
        <f>('Appendix B'!H22-'Appendix B'!$F78)/'Appendix B'!H22</f>
        <v>0.25711219964274995</v>
      </c>
      <c r="D54" s="244">
        <f>('Appendix B'!I22-'Appendix B'!$F78)/'Appendix B'!I22</f>
        <v>-0.14776165155195117</v>
      </c>
      <c r="E54" s="244"/>
      <c r="F54" s="244"/>
    </row>
    <row r="55" spans="1:6" x14ac:dyDescent="0.35">
      <c r="A55" s="144"/>
      <c r="B55" s="244">
        <f>('Appendix B'!G23-'Appendix B'!$F79)/'Appendix B'!G23</f>
        <v>0.35871123628563384</v>
      </c>
      <c r="C55" s="244">
        <f>('Appendix B'!H23-'Appendix B'!$F79)/'Appendix B'!H23</f>
        <v>0.22996301412500614</v>
      </c>
      <c r="D55" s="244">
        <f>('Appendix B'!I23-'Appendix B'!$F79)/'Appendix B'!I23</f>
        <v>-0.21793148269946042</v>
      </c>
      <c r="E55" s="244"/>
      <c r="F55" s="244"/>
    </row>
    <row r="56" spans="1:6" x14ac:dyDescent="0.35">
      <c r="A56" s="144"/>
      <c r="B56" s="244">
        <f>('Appendix B'!G24-'Appendix B'!$F80)/'Appendix B'!G24</f>
        <v>0.34044447058800897</v>
      </c>
      <c r="C56" s="244">
        <f>('Appendix B'!H24-'Appendix B'!$F80)/'Appendix B'!H24</f>
        <v>0.20381338163260621</v>
      </c>
      <c r="D56" s="244">
        <f>('Appendix B'!I24-'Appendix B'!$F80)/'Appendix B'!I24</f>
        <v>-0.28894845839355465</v>
      </c>
      <c r="E56" s="244"/>
      <c r="F56" s="244"/>
    </row>
    <row r="57" spans="1:6" x14ac:dyDescent="0.35">
      <c r="A57" s="144"/>
      <c r="B57" s="244"/>
      <c r="C57" s="244"/>
      <c r="D57" s="244"/>
      <c r="E57" s="244"/>
      <c r="F57" s="244"/>
    </row>
  </sheetData>
  <mergeCells count="1">
    <mergeCell ref="A1:I1"/>
  </mergeCell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view="pageBreakPreview" zoomScale="60" zoomScaleNormal="70" workbookViewId="0">
      <selection activeCell="P32" sqref="P32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34"/>
  <sheetViews>
    <sheetView topLeftCell="A8" workbookViewId="0">
      <selection activeCell="AV29" sqref="AV29"/>
    </sheetView>
  </sheetViews>
  <sheetFormatPr defaultRowHeight="14.5" x14ac:dyDescent="0.35"/>
  <cols>
    <col min="1" max="1" width="11.54296875" bestFit="1" customWidth="1"/>
    <col min="2" max="2" width="6.90625" bestFit="1" customWidth="1"/>
    <col min="3" max="5" width="5.453125" bestFit="1" customWidth="1"/>
    <col min="6" max="6" width="6.81640625" bestFit="1" customWidth="1"/>
    <col min="7" max="8" width="5.453125" bestFit="1" customWidth="1"/>
    <col min="9" max="11" width="6.36328125" bestFit="1" customWidth="1"/>
    <col min="12" max="21" width="6.453125" bestFit="1" customWidth="1"/>
    <col min="22" max="22" width="6.36328125" bestFit="1" customWidth="1"/>
    <col min="24" max="24" width="15.26953125" bestFit="1" customWidth="1"/>
    <col min="25" max="25" width="14.7265625" bestFit="1" customWidth="1"/>
    <col min="26" max="26" width="14.6328125" bestFit="1" customWidth="1"/>
    <col min="27" max="32" width="13.6328125" bestFit="1" customWidth="1"/>
    <col min="33" max="44" width="12.08984375" bestFit="1" customWidth="1"/>
    <col min="45" max="45" width="14.81640625" style="74" bestFit="1" customWidth="1"/>
    <col min="46" max="46" width="13.6328125" customWidth="1"/>
    <col min="47" max="47" width="11.36328125" bestFit="1" customWidth="1"/>
    <col min="49" max="49" width="13.08984375" bestFit="1" customWidth="1"/>
    <col min="51" max="51" width="11.453125" customWidth="1"/>
    <col min="52" max="52" width="10.36328125" customWidth="1"/>
  </cols>
  <sheetData>
    <row r="1" spans="1:25" ht="18" x14ac:dyDescent="0.4">
      <c r="A1" s="275" t="s">
        <v>400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25" ht="18" x14ac:dyDescent="0.4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</row>
    <row r="3" spans="1:25" x14ac:dyDescent="0.35">
      <c r="A3" s="204" t="s">
        <v>108</v>
      </c>
      <c r="B3" s="5" t="s">
        <v>364</v>
      </c>
    </row>
    <row r="4" spans="1:25" x14ac:dyDescent="0.35">
      <c r="A4" s="204">
        <v>1</v>
      </c>
      <c r="B4" s="5">
        <v>56</v>
      </c>
      <c r="C4" s="75"/>
      <c r="G4" s="198"/>
    </row>
    <row r="5" spans="1:25" x14ac:dyDescent="0.35">
      <c r="A5" s="204">
        <v>2</v>
      </c>
      <c r="B5" s="5">
        <f ca="1">MAX(0,(MIN(500,(((($F$8)*B4)+($F$9*B4*(_xlfn.NORM.INV(RAND(),0,1)))+B4)))))</f>
        <v>78.901555837512689</v>
      </c>
      <c r="C5" s="75"/>
      <c r="G5" s="198"/>
    </row>
    <row r="6" spans="1:25" x14ac:dyDescent="0.35">
      <c r="A6" s="204">
        <v>3</v>
      </c>
      <c r="B6" s="5">
        <f t="shared" ref="B6:B24" ca="1" si="0">MAX(0,(MIN(500,(((($F$8)*B5)+($F$9*B5*(_xlfn.NORM.INV(RAND(),0,1)))+B5)))))</f>
        <v>82.64733370155831</v>
      </c>
      <c r="C6" s="75"/>
      <c r="G6" s="198"/>
    </row>
    <row r="7" spans="1:25" x14ac:dyDescent="0.35">
      <c r="A7" s="204">
        <v>4</v>
      </c>
      <c r="B7" s="5">
        <f t="shared" ca="1" si="0"/>
        <v>99.187248001871211</v>
      </c>
      <c r="C7" s="75"/>
      <c r="G7" s="198"/>
    </row>
    <row r="8" spans="1:25" x14ac:dyDescent="0.35">
      <c r="A8" s="204">
        <v>5</v>
      </c>
      <c r="B8" s="5">
        <f t="shared" ca="1" si="0"/>
        <v>102.53490548791291</v>
      </c>
      <c r="C8" s="75"/>
      <c r="E8" s="238" t="s">
        <v>412</v>
      </c>
      <c r="F8" s="8">
        <v>0.09</v>
      </c>
      <c r="G8" s="198"/>
    </row>
    <row r="9" spans="1:25" x14ac:dyDescent="0.35">
      <c r="A9" s="204">
        <v>6</v>
      </c>
      <c r="B9" s="5">
        <f t="shared" ca="1" si="0"/>
        <v>58.735949225503241</v>
      </c>
      <c r="C9" s="75"/>
      <c r="E9" s="2" t="s">
        <v>359</v>
      </c>
      <c r="F9" s="8">
        <v>0.3</v>
      </c>
      <c r="G9" s="198"/>
    </row>
    <row r="10" spans="1:25" x14ac:dyDescent="0.35">
      <c r="A10" s="204">
        <v>7</v>
      </c>
      <c r="B10" s="5">
        <f t="shared" ca="1" si="0"/>
        <v>63.602563020055847</v>
      </c>
      <c r="C10" s="75"/>
      <c r="G10" s="198"/>
    </row>
    <row r="11" spans="1:25" x14ac:dyDescent="0.35">
      <c r="A11" s="204">
        <v>8</v>
      </c>
      <c r="B11" s="5">
        <f t="shared" ca="1" si="0"/>
        <v>63.265044278001284</v>
      </c>
      <c r="C11" s="75"/>
      <c r="G11" s="198"/>
    </row>
    <row r="12" spans="1:25" x14ac:dyDescent="0.35">
      <c r="A12" s="204">
        <v>9</v>
      </c>
      <c r="B12" s="5">
        <f t="shared" ca="1" si="0"/>
        <v>125.01297374383716</v>
      </c>
      <c r="C12" s="75"/>
      <c r="G12" s="198"/>
    </row>
    <row r="13" spans="1:25" x14ac:dyDescent="0.35">
      <c r="A13" s="204">
        <v>10</v>
      </c>
      <c r="B13" s="5">
        <f t="shared" ca="1" si="0"/>
        <v>136.15970213924476</v>
      </c>
      <c r="C13" s="75"/>
      <c r="G13" s="198"/>
    </row>
    <row r="14" spans="1:25" ht="18" x14ac:dyDescent="0.4">
      <c r="A14" s="204">
        <v>11</v>
      </c>
      <c r="B14" s="5">
        <f t="shared" ca="1" si="0"/>
        <v>151.43144482812173</v>
      </c>
      <c r="C14" s="75"/>
      <c r="G14" s="198"/>
      <c r="X14" s="216" t="s">
        <v>376</v>
      </c>
      <c r="Y14" s="216"/>
    </row>
    <row r="15" spans="1:25" x14ac:dyDescent="0.35">
      <c r="A15" s="204">
        <v>12</v>
      </c>
      <c r="B15" s="5">
        <f t="shared" ca="1" si="0"/>
        <v>210.33201194519671</v>
      </c>
      <c r="C15" s="75"/>
      <c r="G15" s="198"/>
    </row>
    <row r="16" spans="1:25" x14ac:dyDescent="0.35">
      <c r="A16" s="204">
        <v>13</v>
      </c>
      <c r="B16" s="5">
        <f t="shared" ca="1" si="0"/>
        <v>260.71965978297521</v>
      </c>
      <c r="C16" s="75"/>
      <c r="G16" s="198"/>
      <c r="X16" s="2" t="s">
        <v>411</v>
      </c>
      <c r="Y16" s="8">
        <v>0.1</v>
      </c>
    </row>
    <row r="17" spans="1:46" x14ac:dyDescent="0.35">
      <c r="A17" s="204">
        <v>14</v>
      </c>
      <c r="B17" s="5">
        <f t="shared" ca="1" si="0"/>
        <v>409.52461604182838</v>
      </c>
      <c r="C17" s="75"/>
      <c r="G17" s="198"/>
      <c r="X17" s="2" t="s">
        <v>371</v>
      </c>
      <c r="Y17" s="205">
        <f>AVERAGE(AS35:AS1034)</f>
        <v>49281876.923281424</v>
      </c>
    </row>
    <row r="18" spans="1:46" x14ac:dyDescent="0.35">
      <c r="A18" s="204">
        <v>15</v>
      </c>
      <c r="B18" s="5">
        <f t="shared" ca="1" si="0"/>
        <v>500</v>
      </c>
      <c r="C18" s="75"/>
      <c r="G18" s="198"/>
      <c r="X18" s="2" t="s">
        <v>372</v>
      </c>
      <c r="Y18" s="205">
        <f>MEDIAN(AS35:AS1034)</f>
        <v>43388881.095095739</v>
      </c>
    </row>
    <row r="19" spans="1:46" x14ac:dyDescent="0.35">
      <c r="A19" s="204">
        <v>16</v>
      </c>
      <c r="B19" s="5">
        <f t="shared" ca="1" si="0"/>
        <v>500</v>
      </c>
      <c r="C19" s="75"/>
      <c r="G19" s="198"/>
      <c r="X19" s="2" t="s">
        <v>373</v>
      </c>
      <c r="Y19" s="205">
        <f>_xlfn.STDEV.S(AS35:AS1034)</f>
        <v>25048470.462884668</v>
      </c>
    </row>
    <row r="20" spans="1:46" x14ac:dyDescent="0.35">
      <c r="A20" s="204">
        <v>17</v>
      </c>
      <c r="B20" s="5">
        <f t="shared" ca="1" si="0"/>
        <v>347.1260466784824</v>
      </c>
      <c r="C20" s="75"/>
      <c r="G20" s="198"/>
      <c r="X20" s="2" t="s">
        <v>374</v>
      </c>
      <c r="Y20" s="205"/>
    </row>
    <row r="21" spans="1:46" x14ac:dyDescent="0.35">
      <c r="A21" s="204">
        <v>18</v>
      </c>
      <c r="B21" s="5">
        <f t="shared" ca="1" si="0"/>
        <v>153.55282687587982</v>
      </c>
      <c r="C21" s="75"/>
      <c r="G21" s="198"/>
      <c r="X21" s="206">
        <v>0.1</v>
      </c>
      <c r="Y21" s="205">
        <f>_xlfn.PERCENTILE.INC(AS35:AS1034,$X$21)</f>
        <v>22353156.945667326</v>
      </c>
    </row>
    <row r="22" spans="1:46" ht="18" x14ac:dyDescent="0.4">
      <c r="A22" s="204">
        <v>19</v>
      </c>
      <c r="B22" s="5">
        <f t="shared" ca="1" si="0"/>
        <v>174.55207386340538</v>
      </c>
      <c r="C22" s="75"/>
      <c r="G22" s="198"/>
      <c r="X22" s="206">
        <v>0.25</v>
      </c>
      <c r="Y22" s="205">
        <f>_xlfn.PERCENTILE.INC(AS35:AS1034,$X$22)</f>
        <v>31183910.280532766</v>
      </c>
      <c r="Z22" s="216"/>
      <c r="AA22" s="216"/>
    </row>
    <row r="23" spans="1:46" x14ac:dyDescent="0.35">
      <c r="A23" s="204">
        <v>20</v>
      </c>
      <c r="B23" s="5">
        <f t="shared" ca="1" si="0"/>
        <v>262.2333086732778</v>
      </c>
      <c r="C23" s="75"/>
      <c r="G23" s="198"/>
    </row>
    <row r="24" spans="1:46" x14ac:dyDescent="0.35">
      <c r="A24" s="204">
        <v>21</v>
      </c>
      <c r="B24" s="5">
        <f t="shared" ca="1" si="0"/>
        <v>485.49046486510224</v>
      </c>
      <c r="C24" s="75"/>
      <c r="G24" s="198"/>
      <c r="X24" t="s">
        <v>379</v>
      </c>
      <c r="Y24" s="201">
        <f t="shared" ref="Y24:AS24" si="1">_xlfn.QUARTILE.INC(Y$35:Y$1034,0)</f>
        <v>36555647.970511056</v>
      </c>
      <c r="Z24" s="201">
        <f t="shared" si="1"/>
        <v>-2205358.4342286456</v>
      </c>
      <c r="AA24" s="201">
        <f t="shared" si="1"/>
        <v>-1727234.9675340257</v>
      </c>
      <c r="AB24" s="201">
        <f t="shared" si="1"/>
        <v>-1458509.2505102111</v>
      </c>
      <c r="AC24" s="201">
        <f t="shared" si="1"/>
        <v>-1300437.5778311447</v>
      </c>
      <c r="AD24" s="201">
        <f t="shared" si="1"/>
        <v>-1155481.02270791</v>
      </c>
      <c r="AE24" s="201">
        <f t="shared" si="1"/>
        <v>-1033646.2801760345</v>
      </c>
      <c r="AF24" s="201">
        <f t="shared" si="1"/>
        <v>-928442.91334168555</v>
      </c>
      <c r="AG24" s="201">
        <f t="shared" si="1"/>
        <v>-836140.83370393852</v>
      </c>
      <c r="AH24" s="201">
        <f t="shared" si="1"/>
        <v>-743536.07671771245</v>
      </c>
      <c r="AI24" s="201">
        <f t="shared" si="1"/>
        <v>-681531.67253358755</v>
      </c>
      <c r="AJ24" s="201">
        <f t="shared" si="1"/>
        <v>-616259.34547452256</v>
      </c>
      <c r="AK24" s="201">
        <f t="shared" si="1"/>
        <v>-557654.66557019483</v>
      </c>
      <c r="AL24" s="201">
        <f t="shared" si="1"/>
        <v>-504917.55935221887</v>
      </c>
      <c r="AM24" s="201">
        <f t="shared" si="1"/>
        <v>-457379.58217867167</v>
      </c>
      <c r="AN24" s="201">
        <f t="shared" si="1"/>
        <v>-408503.4563802284</v>
      </c>
      <c r="AO24" s="201">
        <f t="shared" si="1"/>
        <v>-375715.94976091699</v>
      </c>
      <c r="AP24" s="201">
        <f t="shared" si="1"/>
        <v>-340659.20354659692</v>
      </c>
      <c r="AQ24" s="201">
        <f t="shared" si="1"/>
        <v>-308942.18274605228</v>
      </c>
      <c r="AR24" s="201">
        <f t="shared" si="1"/>
        <v>-280232.00030597491</v>
      </c>
      <c r="AS24" s="217">
        <f t="shared" si="1"/>
        <v>5622741.2923609205</v>
      </c>
      <c r="AT24" t="s">
        <v>379</v>
      </c>
    </row>
    <row r="25" spans="1:46" ht="18" x14ac:dyDescent="0.4">
      <c r="B25" s="75"/>
      <c r="C25" s="75"/>
      <c r="F25" s="275" t="s">
        <v>377</v>
      </c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X25" t="s">
        <v>380</v>
      </c>
      <c r="Y25" s="201">
        <f t="shared" ref="Y25:AS25" si="2">_xlfn.QUARTILE.INC(Y$35:Y$1034,1)</f>
        <v>36555647.970511056</v>
      </c>
      <c r="Z25" s="201">
        <f t="shared" si="2"/>
        <v>10049350.568438243</v>
      </c>
      <c r="AA25" s="201">
        <f t="shared" si="2"/>
        <v>4187990.3782000197</v>
      </c>
      <c r="AB25" s="201">
        <f t="shared" si="2"/>
        <v>2168321.1486332454</v>
      </c>
      <c r="AC25" s="201">
        <f t="shared" si="2"/>
        <v>1313706.6797220579</v>
      </c>
      <c r="AD25" s="201">
        <f t="shared" si="2"/>
        <v>794211.19869179209</v>
      </c>
      <c r="AE25" s="201">
        <f t="shared" si="2"/>
        <v>501815.49861708446</v>
      </c>
      <c r="AF25" s="201">
        <f t="shared" si="2"/>
        <v>287193.44772919826</v>
      </c>
      <c r="AG25" s="201">
        <f t="shared" si="2"/>
        <v>129808.82399334264</v>
      </c>
      <c r="AH25" s="201">
        <f t="shared" si="2"/>
        <v>23984.871929509791</v>
      </c>
      <c r="AI25" s="201">
        <f t="shared" si="2"/>
        <v>-33666.023053761644</v>
      </c>
      <c r="AJ25" s="201">
        <f t="shared" si="2"/>
        <v>-73736.689238577499</v>
      </c>
      <c r="AK25" s="201">
        <f t="shared" si="2"/>
        <v>-97823.782017930105</v>
      </c>
      <c r="AL25" s="201">
        <f t="shared" si="2"/>
        <v>-117244.93115812489</v>
      </c>
      <c r="AM25" s="201">
        <f t="shared" si="2"/>
        <v>-112373.47914587629</v>
      </c>
      <c r="AN25" s="201">
        <f t="shared" si="2"/>
        <v>-140339.99686207899</v>
      </c>
      <c r="AO25" s="201">
        <f t="shared" si="2"/>
        <v>-130376.68820602499</v>
      </c>
      <c r="AP25" s="201">
        <f t="shared" si="2"/>
        <v>-129169.69633296676</v>
      </c>
      <c r="AQ25" s="201">
        <f t="shared" si="2"/>
        <v>-122822.6430456353</v>
      </c>
      <c r="AR25" s="201">
        <f t="shared" si="2"/>
        <v>-117523.06583869082</v>
      </c>
      <c r="AS25" s="217">
        <f t="shared" si="2"/>
        <v>31183910.280532766</v>
      </c>
      <c r="AT25" t="s">
        <v>380</v>
      </c>
    </row>
    <row r="26" spans="1:46" x14ac:dyDescent="0.35">
      <c r="A26" s="74" t="s">
        <v>108</v>
      </c>
      <c r="B26" s="199">
        <v>1</v>
      </c>
      <c r="C26" s="199">
        <v>2</v>
      </c>
      <c r="D26" s="199">
        <v>3</v>
      </c>
      <c r="E26" s="199">
        <v>4</v>
      </c>
      <c r="F26" s="199">
        <v>5</v>
      </c>
      <c r="G26" s="199">
        <v>6</v>
      </c>
      <c r="H26" s="199">
        <v>7</v>
      </c>
      <c r="I26" s="199">
        <v>8</v>
      </c>
      <c r="J26" s="199">
        <v>9</v>
      </c>
      <c r="K26" s="199">
        <v>10</v>
      </c>
      <c r="L26" s="199">
        <v>11</v>
      </c>
      <c r="M26" s="199">
        <v>12</v>
      </c>
      <c r="N26" s="199">
        <v>13</v>
      </c>
      <c r="O26" s="199">
        <v>14</v>
      </c>
      <c r="P26" s="199">
        <v>15</v>
      </c>
      <c r="Q26" s="199">
        <v>16</v>
      </c>
      <c r="R26" s="199">
        <v>17</v>
      </c>
      <c r="S26" s="199">
        <v>18</v>
      </c>
      <c r="T26" s="199">
        <v>19</v>
      </c>
      <c r="U26" s="199">
        <v>20</v>
      </c>
      <c r="V26" s="74">
        <v>21</v>
      </c>
      <c r="X26" t="s">
        <v>381</v>
      </c>
      <c r="Y26" s="201">
        <f t="shared" ref="Y26:AS26" si="3">_xlfn.QUARTILE.INC(Y$35:Y$1034,2)</f>
        <v>36555647.970511056</v>
      </c>
      <c r="Z26" s="201">
        <f t="shared" si="3"/>
        <v>13130355.524741605</v>
      </c>
      <c r="AA26" s="201">
        <f t="shared" si="3"/>
        <v>6267292.889246163</v>
      </c>
      <c r="AB26" s="201">
        <f t="shared" si="3"/>
        <v>3860755.3254824113</v>
      </c>
      <c r="AC26" s="201">
        <f t="shared" si="3"/>
        <v>2645371.3797875624</v>
      </c>
      <c r="AD26" s="201">
        <f t="shared" si="3"/>
        <v>1879111.5863647244</v>
      </c>
      <c r="AE26" s="201">
        <f t="shared" si="3"/>
        <v>1458182.2671546112</v>
      </c>
      <c r="AF26" s="201">
        <f t="shared" si="3"/>
        <v>1136358.7098144488</v>
      </c>
      <c r="AG26" s="201">
        <f t="shared" si="3"/>
        <v>893805.90529724513</v>
      </c>
      <c r="AH26" s="201">
        <f t="shared" si="3"/>
        <v>667956.79630069097</v>
      </c>
      <c r="AI26" s="201">
        <f t="shared" si="3"/>
        <v>583999.00079321768</v>
      </c>
      <c r="AJ26" s="201">
        <f t="shared" si="3"/>
        <v>509151.73760533612</v>
      </c>
      <c r="AK26" s="201">
        <f t="shared" si="3"/>
        <v>406564.39581062074</v>
      </c>
      <c r="AL26" s="201">
        <f t="shared" si="3"/>
        <v>326738.6898697468</v>
      </c>
      <c r="AM26" s="201">
        <f t="shared" si="3"/>
        <v>306486.48845296772</v>
      </c>
      <c r="AN26" s="201">
        <f t="shared" si="3"/>
        <v>248146.10488955161</v>
      </c>
      <c r="AO26" s="201">
        <f t="shared" si="3"/>
        <v>263855.10492158151</v>
      </c>
      <c r="AP26" s="201">
        <f t="shared" si="3"/>
        <v>201452.52921852827</v>
      </c>
      <c r="AQ26" s="201">
        <f t="shared" si="3"/>
        <v>167738.73345678305</v>
      </c>
      <c r="AR26" s="201">
        <f t="shared" si="3"/>
        <v>158868.33685278345</v>
      </c>
      <c r="AS26" s="217">
        <f t="shared" si="3"/>
        <v>43388881.095095739</v>
      </c>
      <c r="AT26" t="s">
        <v>381</v>
      </c>
    </row>
    <row r="27" spans="1:46" x14ac:dyDescent="0.35">
      <c r="A27" s="74" t="s">
        <v>371</v>
      </c>
      <c r="B27" s="75">
        <f>AVERAGE(B35:B1034)</f>
        <v>56</v>
      </c>
      <c r="C27" s="75">
        <f t="shared" ref="C27:V27" si="4">AVERAGE(C35:C1034)</f>
        <v>60.633920124339696</v>
      </c>
      <c r="D27" s="75">
        <f t="shared" si="4"/>
        <v>65.342111273850477</v>
      </c>
      <c r="E27" s="75">
        <f t="shared" si="4"/>
        <v>70.519812573411784</v>
      </c>
      <c r="F27" s="75">
        <f t="shared" si="4"/>
        <v>77.183848882766881</v>
      </c>
      <c r="G27" s="75">
        <f t="shared" si="4"/>
        <v>83.631543948873059</v>
      </c>
      <c r="H27" s="75">
        <f t="shared" si="4"/>
        <v>93.20859870582423</v>
      </c>
      <c r="I27" s="75">
        <f t="shared" si="4"/>
        <v>101.95489799473468</v>
      </c>
      <c r="J27" s="75">
        <f t="shared" si="4"/>
        <v>109.18540576980281</v>
      </c>
      <c r="K27" s="75">
        <f t="shared" si="4"/>
        <v>116.13353576742746</v>
      </c>
      <c r="L27" s="75">
        <f t="shared" si="4"/>
        <v>125.68827566076446</v>
      </c>
      <c r="M27" s="75">
        <f t="shared" si="4"/>
        <v>136.44805346855219</v>
      </c>
      <c r="N27" s="75">
        <f t="shared" si="4"/>
        <v>143.20741682238838</v>
      </c>
      <c r="O27" s="75">
        <f t="shared" si="4"/>
        <v>150.73359275407648</v>
      </c>
      <c r="P27" s="75">
        <f t="shared" si="4"/>
        <v>157.75611918743891</v>
      </c>
      <c r="Q27" s="75">
        <f t="shared" si="4"/>
        <v>164.17771248577517</v>
      </c>
      <c r="R27" s="75">
        <f t="shared" si="4"/>
        <v>170.18104460216409</v>
      </c>
      <c r="S27" s="75">
        <f t="shared" si="4"/>
        <v>173.4753311819025</v>
      </c>
      <c r="T27" s="75">
        <f t="shared" si="4"/>
        <v>178.30356580963794</v>
      </c>
      <c r="U27" s="75">
        <f t="shared" si="4"/>
        <v>186.48696506319118</v>
      </c>
      <c r="V27" s="75">
        <f t="shared" si="4"/>
        <v>193.2854981473285</v>
      </c>
      <c r="W27" s="75"/>
      <c r="X27" t="s">
        <v>382</v>
      </c>
      <c r="Y27" s="201">
        <f t="shared" ref="Y27:AS27" si="5">_xlfn.QUARTILE.INC(Y$35:Y$1034,3)</f>
        <v>36555647.970511056</v>
      </c>
      <c r="Z27" s="201">
        <f t="shared" si="5"/>
        <v>16042931.635013063</v>
      </c>
      <c r="AA27" s="201">
        <f t="shared" si="5"/>
        <v>8531689.9276788514</v>
      </c>
      <c r="AB27" s="201">
        <f t="shared" si="5"/>
        <v>5861831.2186583057</v>
      </c>
      <c r="AC27" s="201">
        <f t="shared" si="5"/>
        <v>4449887.6280093398</v>
      </c>
      <c r="AD27" s="201">
        <f t="shared" si="5"/>
        <v>3578352.5301646753</v>
      </c>
      <c r="AE27" s="201">
        <f t="shared" si="5"/>
        <v>2944305.2303882521</v>
      </c>
      <c r="AF27" s="201">
        <f t="shared" si="5"/>
        <v>2538752.2503603725</v>
      </c>
      <c r="AG27" s="201">
        <f t="shared" si="5"/>
        <v>2187427.4562709155</v>
      </c>
      <c r="AH27" s="201">
        <f t="shared" si="5"/>
        <v>1832907.5723454703</v>
      </c>
      <c r="AI27" s="201">
        <f t="shared" si="5"/>
        <v>1685081.469354942</v>
      </c>
      <c r="AJ27" s="201">
        <f t="shared" si="5"/>
        <v>1548834.6324117268</v>
      </c>
      <c r="AK27" s="201">
        <f t="shared" si="5"/>
        <v>1388430.459895378</v>
      </c>
      <c r="AL27" s="201">
        <f t="shared" si="5"/>
        <v>1296765.5499165289</v>
      </c>
      <c r="AM27" s="201">
        <f t="shared" si="5"/>
        <v>1204183.5018153456</v>
      </c>
      <c r="AN27" s="201">
        <f t="shared" si="5"/>
        <v>1035696.7629034473</v>
      </c>
      <c r="AO27" s="201">
        <f t="shared" si="5"/>
        <v>906668.70569215482</v>
      </c>
      <c r="AP27" s="201">
        <f t="shared" si="5"/>
        <v>808569.80862128257</v>
      </c>
      <c r="AQ27" s="201">
        <f t="shared" si="5"/>
        <v>757754.8302111302</v>
      </c>
      <c r="AR27" s="201">
        <f t="shared" si="5"/>
        <v>690396.16895860573</v>
      </c>
      <c r="AS27" s="217">
        <f t="shared" si="5"/>
        <v>62789282.754818335</v>
      </c>
      <c r="AT27" t="s">
        <v>382</v>
      </c>
    </row>
    <row r="28" spans="1:46" ht="15" thickBot="1" x14ac:dyDescent="0.4">
      <c r="A28" s="74" t="s">
        <v>372</v>
      </c>
      <c r="B28" s="75">
        <f>MEDIAN(B35:B1034)</f>
        <v>56</v>
      </c>
      <c r="C28" s="75">
        <f t="shared" ref="C28:V28" si="6">MEDIAN(C35:C1034)</f>
        <v>60.707346293324072</v>
      </c>
      <c r="D28" s="75">
        <f t="shared" si="6"/>
        <v>63.028207093056281</v>
      </c>
      <c r="E28" s="75">
        <f t="shared" si="6"/>
        <v>65.881405862689377</v>
      </c>
      <c r="F28" s="75">
        <f t="shared" si="6"/>
        <v>67.876544378038105</v>
      </c>
      <c r="G28" s="75">
        <f t="shared" si="6"/>
        <v>70.324436528850555</v>
      </c>
      <c r="H28" s="75">
        <f t="shared" si="6"/>
        <v>75.028748697055022</v>
      </c>
      <c r="I28" s="75">
        <f t="shared" si="6"/>
        <v>78.741443903330463</v>
      </c>
      <c r="J28" s="75">
        <f t="shared" si="6"/>
        <v>82.025603576818128</v>
      </c>
      <c r="K28" s="75">
        <f t="shared" si="6"/>
        <v>83.347792792329486</v>
      </c>
      <c r="L28" s="75">
        <f t="shared" si="6"/>
        <v>89.052404107586739</v>
      </c>
      <c r="M28" s="75">
        <f t="shared" si="6"/>
        <v>95.15618689082973</v>
      </c>
      <c r="N28" s="75">
        <f t="shared" si="6"/>
        <v>97.222973130332392</v>
      </c>
      <c r="O28" s="75">
        <f t="shared" si="6"/>
        <v>99.368800866733608</v>
      </c>
      <c r="P28" s="75">
        <f t="shared" si="6"/>
        <v>107.57678295496009</v>
      </c>
      <c r="Q28" s="75">
        <f t="shared" si="6"/>
        <v>110.25657759215022</v>
      </c>
      <c r="R28" s="75">
        <f t="shared" si="6"/>
        <v>123.37352531820562</v>
      </c>
      <c r="S28" s="75">
        <f t="shared" si="6"/>
        <v>121.76686675839477</v>
      </c>
      <c r="T28" s="75">
        <f t="shared" si="6"/>
        <v>124.27787671380015</v>
      </c>
      <c r="U28" s="75">
        <f t="shared" si="6"/>
        <v>132.49071217424975</v>
      </c>
      <c r="V28" s="75">
        <f t="shared" si="6"/>
        <v>138.7595014189273</v>
      </c>
      <c r="W28" s="75"/>
      <c r="X28" t="s">
        <v>383</v>
      </c>
      <c r="Y28" s="201">
        <f t="shared" ref="Y28:AS28" si="7">_xlfn.QUARTILE.INC(Y$35:Y$1034,4)</f>
        <v>36555647.970511056</v>
      </c>
      <c r="Z28" s="201">
        <f t="shared" si="7"/>
        <v>26692443.340506453</v>
      </c>
      <c r="AA28" s="201">
        <f t="shared" si="7"/>
        <v>19659201.772541679</v>
      </c>
      <c r="AB28" s="201">
        <f t="shared" si="7"/>
        <v>16380124.925764361</v>
      </c>
      <c r="AC28" s="201">
        <f t="shared" si="7"/>
        <v>16532987.537364244</v>
      </c>
      <c r="AD28" s="201">
        <f t="shared" si="7"/>
        <v>16840239.775482502</v>
      </c>
      <c r="AE28" s="201">
        <f t="shared" si="7"/>
        <v>15572178.757583477</v>
      </c>
      <c r="AF28" s="201">
        <f t="shared" si="7"/>
        <v>12182833.187278569</v>
      </c>
      <c r="AG28" s="201">
        <f t="shared" si="7"/>
        <v>9709022.283450475</v>
      </c>
      <c r="AH28" s="201">
        <f t="shared" si="7"/>
        <v>7723951.9378437446</v>
      </c>
      <c r="AI28" s="201">
        <f t="shared" si="7"/>
        <v>6424007.3974609841</v>
      </c>
      <c r="AJ28" s="201">
        <f t="shared" si="7"/>
        <v>5297234.668167565</v>
      </c>
      <c r="AK28" s="201">
        <f t="shared" si="7"/>
        <v>4401147.9215931827</v>
      </c>
      <c r="AL28" s="201">
        <f t="shared" si="7"/>
        <v>3679777.4453571774</v>
      </c>
      <c r="AM28" s="201">
        <f t="shared" si="7"/>
        <v>3092950.00404558</v>
      </c>
      <c r="AN28" s="201">
        <f t="shared" si="7"/>
        <v>2569321.4299444244</v>
      </c>
      <c r="AO28" s="201">
        <f t="shared" si="7"/>
        <v>2216294.9903208939</v>
      </c>
      <c r="AP28" s="201">
        <f t="shared" si="7"/>
        <v>1885363.9634975337</v>
      </c>
      <c r="AQ28" s="201">
        <f t="shared" si="7"/>
        <v>1608860.6024615879</v>
      </c>
      <c r="AR28" s="201">
        <f t="shared" si="7"/>
        <v>1376866.5613700326</v>
      </c>
      <c r="AS28" s="217">
        <f t="shared" si="7"/>
        <v>152056586.92441794</v>
      </c>
      <c r="AT28" t="s">
        <v>383</v>
      </c>
    </row>
    <row r="29" spans="1:46" ht="15" thickBot="1" x14ac:dyDescent="0.4">
      <c r="A29" s="74" t="s">
        <v>373</v>
      </c>
      <c r="B29" s="75">
        <f>_xlfn.STDEV.S(B35:B1034)</f>
        <v>0</v>
      </c>
      <c r="C29" s="75">
        <f t="shared" ref="C29:V29" si="8">_xlfn.STDEV.S(C35:C1034)</f>
        <v>17.055589220523782</v>
      </c>
      <c r="D29" s="75">
        <f t="shared" si="8"/>
        <v>25.761533885082226</v>
      </c>
      <c r="E29" s="75">
        <f t="shared" si="8"/>
        <v>34.899718745367025</v>
      </c>
      <c r="F29" s="75">
        <f t="shared" si="8"/>
        <v>44.827485343435214</v>
      </c>
      <c r="G29" s="75">
        <f t="shared" si="8"/>
        <v>55.016891849353925</v>
      </c>
      <c r="H29" s="75">
        <f t="shared" si="8"/>
        <v>68.886993325562358</v>
      </c>
      <c r="I29" s="75">
        <f t="shared" si="8"/>
        <v>83.003431650044163</v>
      </c>
      <c r="J29" s="75">
        <f t="shared" si="8"/>
        <v>92.362678216757502</v>
      </c>
      <c r="K29" s="75">
        <f t="shared" si="8"/>
        <v>101.54260637523718</v>
      </c>
      <c r="L29" s="75">
        <f t="shared" si="8"/>
        <v>111.28578420277702</v>
      </c>
      <c r="M29" s="75">
        <f t="shared" si="8"/>
        <v>124.65597009358508</v>
      </c>
      <c r="N29" s="75">
        <f t="shared" si="8"/>
        <v>131.52226793486864</v>
      </c>
      <c r="O29" s="75">
        <f t="shared" si="8"/>
        <v>138.03849747512226</v>
      </c>
      <c r="P29" s="75">
        <f t="shared" si="8"/>
        <v>140.19450246486232</v>
      </c>
      <c r="Q29" s="75">
        <f t="shared" si="8"/>
        <v>146.905514103158</v>
      </c>
      <c r="R29" s="75">
        <f t="shared" si="8"/>
        <v>149.83075421200525</v>
      </c>
      <c r="S29" s="75">
        <f t="shared" si="8"/>
        <v>154.23616236709876</v>
      </c>
      <c r="T29" s="75">
        <f t="shared" si="8"/>
        <v>156.03969745743754</v>
      </c>
      <c r="U29" s="75">
        <f t="shared" si="8"/>
        <v>160.61602384679972</v>
      </c>
      <c r="V29" s="75">
        <f t="shared" si="8"/>
        <v>164.78113163888111</v>
      </c>
      <c r="W29" s="75"/>
      <c r="X29" t="s">
        <v>384</v>
      </c>
      <c r="Y29" s="201">
        <f t="shared" ref="Y29:AS29" si="9">AVERAGE(Y35:Y1034)</f>
        <v>36555647.970511667</v>
      </c>
      <c r="Z29" s="201">
        <f t="shared" si="9"/>
        <v>13111806.818639293</v>
      </c>
      <c r="AA29" s="201">
        <f t="shared" si="9"/>
        <v>6560789.5994408205</v>
      </c>
      <c r="AB29" s="201">
        <f t="shared" si="9"/>
        <v>4235260.2739168052</v>
      </c>
      <c r="AC29" s="201">
        <f t="shared" si="9"/>
        <v>3186424.9325657361</v>
      </c>
      <c r="AD29" s="201">
        <f t="shared" si="9"/>
        <v>2453330.9021266042</v>
      </c>
      <c r="AE29" s="201">
        <f t="shared" si="9"/>
        <v>2061965.0840712734</v>
      </c>
      <c r="AF29" s="201">
        <f t="shared" si="9"/>
        <v>1745074.7214973955</v>
      </c>
      <c r="AG29" s="201">
        <f t="shared" si="9"/>
        <v>1466614.9940065844</v>
      </c>
      <c r="AH29" s="201">
        <f t="shared" si="9"/>
        <v>1223182.5676809587</v>
      </c>
      <c r="AI29" s="201">
        <f t="shared" si="9"/>
        <v>1104634.2341620326</v>
      </c>
      <c r="AJ29" s="201">
        <f t="shared" si="9"/>
        <v>997510.14924427832</v>
      </c>
      <c r="AK29" s="201">
        <f t="shared" si="9"/>
        <v>862619.95250949345</v>
      </c>
      <c r="AL29" s="201">
        <f t="shared" si="9"/>
        <v>756630.66592754854</v>
      </c>
      <c r="AM29" s="201">
        <f t="shared" si="9"/>
        <v>662792.85253949661</v>
      </c>
      <c r="AN29" s="201">
        <f t="shared" si="9"/>
        <v>569281.49965976295</v>
      </c>
      <c r="AO29" s="201">
        <f t="shared" si="9"/>
        <v>506506.30904580507</v>
      </c>
      <c r="AP29" s="201">
        <f t="shared" si="9"/>
        <v>431661.0086965395</v>
      </c>
      <c r="AQ29" s="201">
        <f t="shared" si="9"/>
        <v>374959.96749830194</v>
      </c>
      <c r="AR29" s="201">
        <f t="shared" si="9"/>
        <v>337822.56284910126</v>
      </c>
      <c r="AS29" s="219">
        <f t="shared" si="9"/>
        <v>49281876.923281424</v>
      </c>
      <c r="AT29" t="s">
        <v>384</v>
      </c>
    </row>
    <row r="30" spans="1:46" x14ac:dyDescent="0.35">
      <c r="A30" s="74" t="s">
        <v>374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t="s">
        <v>385</v>
      </c>
      <c r="Y30" s="201">
        <f>Y28-Y24</f>
        <v>0</v>
      </c>
      <c r="Z30" s="201">
        <f t="shared" ref="Z30:AS30" si="10">Z28-Z24</f>
        <v>28897801.774735101</v>
      </c>
      <c r="AA30" s="201">
        <f t="shared" si="10"/>
        <v>21386436.740075704</v>
      </c>
      <c r="AB30" s="201">
        <f t="shared" si="10"/>
        <v>17838634.176274572</v>
      </c>
      <c r="AC30" s="201">
        <f t="shared" si="10"/>
        <v>17833425.11519539</v>
      </c>
      <c r="AD30" s="201">
        <f t="shared" si="10"/>
        <v>17995720.798190411</v>
      </c>
      <c r="AE30" s="201">
        <f t="shared" si="10"/>
        <v>16605825.037759511</v>
      </c>
      <c r="AF30" s="201">
        <f t="shared" si="10"/>
        <v>13111276.100620255</v>
      </c>
      <c r="AG30" s="201">
        <f t="shared" si="10"/>
        <v>10545163.117154414</v>
      </c>
      <c r="AH30" s="201">
        <f t="shared" si="10"/>
        <v>8467488.0145614576</v>
      </c>
      <c r="AI30" s="201">
        <f t="shared" si="10"/>
        <v>7105539.0699945716</v>
      </c>
      <c r="AJ30" s="201">
        <f t="shared" si="10"/>
        <v>5913494.0136420876</v>
      </c>
      <c r="AK30" s="201">
        <f t="shared" si="10"/>
        <v>4958802.5871633776</v>
      </c>
      <c r="AL30" s="201">
        <f t="shared" si="10"/>
        <v>4184695.0047093965</v>
      </c>
      <c r="AM30" s="201">
        <f t="shared" si="10"/>
        <v>3550329.5862242519</v>
      </c>
      <c r="AN30" s="201">
        <f t="shared" si="10"/>
        <v>2977824.8863246529</v>
      </c>
      <c r="AO30" s="201">
        <f t="shared" si="10"/>
        <v>2592010.940081811</v>
      </c>
      <c r="AP30" s="201">
        <f t="shared" si="10"/>
        <v>2226023.1670441306</v>
      </c>
      <c r="AQ30" s="201">
        <f t="shared" si="10"/>
        <v>1917802.7852076401</v>
      </c>
      <c r="AR30" s="201">
        <f t="shared" si="10"/>
        <v>1657098.5616760075</v>
      </c>
      <c r="AS30" s="217">
        <f t="shared" si="10"/>
        <v>146433845.63205701</v>
      </c>
      <c r="AT30" t="s">
        <v>385</v>
      </c>
    </row>
    <row r="31" spans="1:46" x14ac:dyDescent="0.35">
      <c r="A31" s="200">
        <v>0.1</v>
      </c>
      <c r="B31" s="75">
        <f>_xlfn.PERCENTILE.INC(B35:B1034,$A$31)</f>
        <v>56</v>
      </c>
      <c r="C31" s="75">
        <f t="shared" ref="C31:V31" si="11">_xlfn.PERCENTILE.INC(C35:C1034,$A$31)</f>
        <v>38.605213291152985</v>
      </c>
      <c r="D31" s="75">
        <f t="shared" si="11"/>
        <v>34.281685172006348</v>
      </c>
      <c r="E31" s="75">
        <f t="shared" si="11"/>
        <v>31.906546112419431</v>
      </c>
      <c r="F31" s="75">
        <f t="shared" si="11"/>
        <v>29.517059934287477</v>
      </c>
      <c r="G31" s="75">
        <f t="shared" si="11"/>
        <v>27.145397695820332</v>
      </c>
      <c r="H31" s="75">
        <f t="shared" si="11"/>
        <v>28.133626463157743</v>
      </c>
      <c r="I31" s="75">
        <f t="shared" si="11"/>
        <v>25.670492542317877</v>
      </c>
      <c r="J31" s="75">
        <f t="shared" si="11"/>
        <v>24.417179788943255</v>
      </c>
      <c r="K31" s="75">
        <f t="shared" si="11"/>
        <v>23.644607011123412</v>
      </c>
      <c r="L31" s="75">
        <f t="shared" si="11"/>
        <v>23.625445694626436</v>
      </c>
      <c r="M31" s="75">
        <f t="shared" si="11"/>
        <v>22.822587145269317</v>
      </c>
      <c r="N31" s="75">
        <f t="shared" si="11"/>
        <v>22.094270965088015</v>
      </c>
      <c r="O31" s="75">
        <f t="shared" si="11"/>
        <v>21.182004381934252</v>
      </c>
      <c r="P31" s="75">
        <f t="shared" si="11"/>
        <v>21.870831111339395</v>
      </c>
      <c r="Q31" s="75">
        <f t="shared" si="11"/>
        <v>22.595913888397369</v>
      </c>
      <c r="R31" s="75">
        <f t="shared" si="11"/>
        <v>22.351063649599201</v>
      </c>
      <c r="S31" s="75">
        <f t="shared" si="11"/>
        <v>22.006561820160972</v>
      </c>
      <c r="T31" s="75">
        <f t="shared" si="11"/>
        <v>21.491362497451785</v>
      </c>
      <c r="U31" s="75">
        <f t="shared" si="11"/>
        <v>21.953175101262904</v>
      </c>
      <c r="V31" s="75">
        <f t="shared" si="11"/>
        <v>20.821425556176997</v>
      </c>
      <c r="W31" s="75"/>
      <c r="AS31" s="217">
        <f>_xlfn.STDEV.P(AS35:AS1034)</f>
        <v>25035943.095027912</v>
      </c>
      <c r="AT31" t="s">
        <v>441</v>
      </c>
    </row>
    <row r="32" spans="1:46" x14ac:dyDescent="0.35">
      <c r="A32" s="200">
        <v>0.25</v>
      </c>
      <c r="B32" s="75">
        <f>_xlfn.PERCENTILE.INC(B35:B1034,$A$32)</f>
        <v>56</v>
      </c>
      <c r="C32" s="75">
        <f t="shared" ref="C32:V32" si="12">_xlfn.PERCENTILE.INC(C35:C1034,$A$32)</f>
        <v>48.511002822510207</v>
      </c>
      <c r="D32" s="75">
        <f t="shared" si="12"/>
        <v>46.635155292732605</v>
      </c>
      <c r="E32" s="75">
        <f t="shared" si="12"/>
        <v>44.919872307070058</v>
      </c>
      <c r="F32" s="75">
        <f t="shared" si="12"/>
        <v>44.968998908524902</v>
      </c>
      <c r="G32" s="75">
        <f t="shared" si="12"/>
        <v>45.182673438500814</v>
      </c>
      <c r="H32" s="75">
        <f t="shared" si="12"/>
        <v>46.232625458285753</v>
      </c>
      <c r="I32" s="75">
        <f t="shared" si="12"/>
        <v>46.358430397685531</v>
      </c>
      <c r="J32" s="75">
        <f t="shared" si="12"/>
        <v>45.800602938323266</v>
      </c>
      <c r="K32" s="75">
        <f t="shared" si="12"/>
        <v>45.321643640199071</v>
      </c>
      <c r="L32" s="75">
        <f t="shared" si="12"/>
        <v>45.58877539746755</v>
      </c>
      <c r="M32" s="75">
        <f t="shared" si="12"/>
        <v>45.871582433699665</v>
      </c>
      <c r="N32" s="75">
        <f t="shared" si="12"/>
        <v>46.365112894654004</v>
      </c>
      <c r="O32" s="75">
        <f t="shared" si="12"/>
        <v>46.320296671300142</v>
      </c>
      <c r="P32" s="75">
        <f t="shared" si="12"/>
        <v>48.587897919599435</v>
      </c>
      <c r="Q32" s="75">
        <f t="shared" si="12"/>
        <v>45.026734236398823</v>
      </c>
      <c r="R32" s="75">
        <f t="shared" si="12"/>
        <v>47.326046692370134</v>
      </c>
      <c r="S32" s="75">
        <f t="shared" si="12"/>
        <v>47.503887278599329</v>
      </c>
      <c r="T32" s="75">
        <f t="shared" si="12"/>
        <v>48.5241603401535</v>
      </c>
      <c r="U32" s="75">
        <f t="shared" si="12"/>
        <v>49.094525283613336</v>
      </c>
      <c r="V32" s="75">
        <f t="shared" si="12"/>
        <v>50.936040854877852</v>
      </c>
      <c r="W32" s="75"/>
    </row>
    <row r="33" spans="1:52" x14ac:dyDescent="0.35"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X33" s="202" t="s">
        <v>398</v>
      </c>
    </row>
    <row r="34" spans="1:52" ht="29" x14ac:dyDescent="0.35">
      <c r="A34" t="s">
        <v>370</v>
      </c>
      <c r="B34" s="75">
        <f>B4</f>
        <v>56</v>
      </c>
      <c r="C34" s="75">
        <f ca="1">B5</f>
        <v>78.901555837512689</v>
      </c>
      <c r="D34" s="75">
        <f ca="1">B6</f>
        <v>82.64733370155831</v>
      </c>
      <c r="E34" s="75">
        <f ca="1">B7</f>
        <v>99.187248001871211</v>
      </c>
      <c r="F34" s="75">
        <f ca="1">B8</f>
        <v>102.53490548791291</v>
      </c>
      <c r="G34" s="75">
        <f ca="1">B9</f>
        <v>58.735949225503241</v>
      </c>
      <c r="H34" s="75">
        <f ca="1">B10</f>
        <v>63.602563020055847</v>
      </c>
      <c r="I34" s="75">
        <f ca="1">B11</f>
        <v>63.265044278001284</v>
      </c>
      <c r="J34" s="75">
        <f ca="1">B12</f>
        <v>125.01297374383716</v>
      </c>
      <c r="K34" s="75">
        <f ca="1">B13</f>
        <v>136.15970213924476</v>
      </c>
      <c r="L34" s="75">
        <f ca="1">B14</f>
        <v>151.43144482812173</v>
      </c>
      <c r="M34" s="75">
        <f ca="1">B15</f>
        <v>210.33201194519671</v>
      </c>
      <c r="N34" s="75">
        <f ca="1">B16</f>
        <v>260.71965978297521</v>
      </c>
      <c r="O34" s="75">
        <f ca="1">B17</f>
        <v>409.52461604182838</v>
      </c>
      <c r="P34" s="75">
        <f ca="1">B18</f>
        <v>500</v>
      </c>
      <c r="Q34" s="75">
        <f ca="1">B19</f>
        <v>500</v>
      </c>
      <c r="R34" s="75">
        <f ca="1">B20</f>
        <v>347.1260466784824</v>
      </c>
      <c r="S34" s="75">
        <f ca="1">B21</f>
        <v>153.55282687587982</v>
      </c>
      <c r="T34" s="75">
        <f ca="1">B22</f>
        <v>174.55207386340538</v>
      </c>
      <c r="U34" s="75">
        <f ca="1">B23</f>
        <v>262.2333086732778</v>
      </c>
      <c r="V34" s="75">
        <f ca="1">B24</f>
        <v>485.49046486510224</v>
      </c>
      <c r="X34" s="203">
        <v>0</v>
      </c>
      <c r="Y34" s="203">
        <v>1</v>
      </c>
      <c r="Z34" s="203">
        <v>2</v>
      </c>
      <c r="AA34" s="203">
        <v>3</v>
      </c>
      <c r="AB34" s="203">
        <v>4</v>
      </c>
      <c r="AC34" s="203">
        <v>5</v>
      </c>
      <c r="AD34" s="203">
        <v>6</v>
      </c>
      <c r="AE34" s="203">
        <v>7</v>
      </c>
      <c r="AF34" s="203">
        <v>8</v>
      </c>
      <c r="AG34" s="203">
        <v>9</v>
      </c>
      <c r="AH34" s="203">
        <v>10</v>
      </c>
      <c r="AI34" s="203">
        <v>11</v>
      </c>
      <c r="AJ34" s="203">
        <v>12</v>
      </c>
      <c r="AK34" s="203">
        <v>13</v>
      </c>
      <c r="AL34" s="203">
        <v>14</v>
      </c>
      <c r="AM34" s="203">
        <v>15</v>
      </c>
      <c r="AN34" s="203">
        <v>16</v>
      </c>
      <c r="AO34" s="203">
        <v>17</v>
      </c>
      <c r="AP34" s="203">
        <v>18</v>
      </c>
      <c r="AQ34" s="203">
        <v>19</v>
      </c>
      <c r="AR34" s="203">
        <v>20</v>
      </c>
      <c r="AS34" s="203" t="s">
        <v>112</v>
      </c>
      <c r="AU34" s="202" t="s">
        <v>378</v>
      </c>
      <c r="AX34" s="24" t="s">
        <v>388</v>
      </c>
      <c r="AY34" s="24" t="s">
        <v>389</v>
      </c>
      <c r="AZ34" s="24" t="s">
        <v>390</v>
      </c>
    </row>
    <row r="35" spans="1:52" x14ac:dyDescent="0.35">
      <c r="A35">
        <v>1</v>
      </c>
      <c r="B35" s="75">
        <f t="dataTable" ref="B35:V1034" dt2D="0" dtr="0" r1="D33" ca="1"/>
        <v>56</v>
      </c>
      <c r="C35" s="75">
        <v>73.494077748544143</v>
      </c>
      <c r="D35" s="75">
        <v>137.1711207313802</v>
      </c>
      <c r="E35" s="75">
        <v>119.90463460619821</v>
      </c>
      <c r="F35" s="75">
        <v>142.39741385089491</v>
      </c>
      <c r="G35" s="75">
        <v>185.66032424347418</v>
      </c>
      <c r="H35" s="75">
        <v>195.41209464400131</v>
      </c>
      <c r="I35" s="75">
        <v>201.61200692937865</v>
      </c>
      <c r="J35" s="75">
        <v>211.69492030107375</v>
      </c>
      <c r="K35" s="75">
        <v>332.41342697402342</v>
      </c>
      <c r="L35" s="75">
        <v>318.82857499126294</v>
      </c>
      <c r="M35" s="75">
        <v>458.56006284751106</v>
      </c>
      <c r="N35" s="75">
        <v>351.34652237006731</v>
      </c>
      <c r="O35" s="75">
        <v>481.25948208278953</v>
      </c>
      <c r="P35" s="75">
        <v>473.16477472283236</v>
      </c>
      <c r="Q35" s="75">
        <v>468.14413033759286</v>
      </c>
      <c r="R35" s="75">
        <v>250.58619915322475</v>
      </c>
      <c r="S35" s="75">
        <v>272.1866589187656</v>
      </c>
      <c r="T35" s="75">
        <v>289.63056269684029</v>
      </c>
      <c r="U35" s="75">
        <v>433.86716647991977</v>
      </c>
      <c r="V35" s="75">
        <v>500</v>
      </c>
      <c r="X35" s="201">
        <f>((0-('Appendix B'!$H$30))/(1+$Y$16)^0)</f>
        <v>-30932906.678150136</v>
      </c>
      <c r="Y35" s="201">
        <f>(((B35*'Appendix B'!$C$5*1000)-('Appendix B'!$E$31+'Appendix B'!$F$31+'Appendix B'!$G$31))/((1+$Y$16)^1))</f>
        <v>36555647.970511056</v>
      </c>
      <c r="Z35" s="201">
        <f>+(((C35*'Appendix B'!$C$6*1000)-('Appendix B'!$E$32+'Appendix B'!$F$32+'Appendix B'!$G$32))/((1+$Y$16)^2))</f>
        <v>16360502.583384927</v>
      </c>
      <c r="AA35" s="201">
        <f>(((D35*'Appendix B'!$C$7*1000)-('Appendix B'!$E$33+'Appendix B'!$F$33+'Appendix B'!$G$33))/((1+$Y$16)^3))</f>
        <v>15671615.426761741</v>
      </c>
      <c r="AB35" s="201">
        <f>(((E35*'Appendix B'!$C$8*1000)-('Appendix B'!$E$34+'Appendix B'!$F$34+'Appendix B'!$G$34))/((1+$Y$16)^4))</f>
        <v>8222590.7048763996</v>
      </c>
      <c r="AC35" s="201">
        <f>(((F35*'Appendix B'!$C$9*1000)-('Appendix B'!$E$35+'Appendix B'!$F$35+'Appendix B'!$G$35))/((1+$Y$16)^AC$34))</f>
        <v>6977429.1913616145</v>
      </c>
      <c r="AD35" s="201">
        <f>(((G35*'Appendix B'!$C$10*1000)-('Appendix B'!$E$36+'Appendix B'!$F$36+'Appendix B'!$G$36))/((1+$Y$16)^AD$34))</f>
        <v>6856007.9497794788</v>
      </c>
      <c r="AE35" s="201">
        <f>(((H35*'Appendix B'!$C$11*1000)-('Appendix B'!$E$37+'Appendix B'!$F$37+'Appendix B'!$G$37))/((1+$Y$16)^AE$34))</f>
        <v>5456311.8276647432</v>
      </c>
      <c r="AF35" s="201">
        <f>(((I35*'Appendix B'!$C$12*1000)-('Appendix B'!$E$38+'Appendix B'!$F$38+'Appendix B'!$G$38))/((1+$Y$16)^AF$34))</f>
        <v>4358338.4627608098</v>
      </c>
      <c r="AG35" s="201">
        <f>(((J35*'Appendix B'!$C$13*1000)-('Appendix B'!$E$39+'Appendix B'!$F$39+'Appendix B'!$G$39))/((1+$Y$16)^AG$34))</f>
        <v>3628574.0975917131</v>
      </c>
      <c r="AH35" s="201">
        <f>(((K35*'Appendix B'!$C$14*1000)-('Appendix B'!$E$40+'Appendix B'!$F$40+'Appendix B'!$G$40))/((1+$Y$16)^AH$34))</f>
        <v>4885877.3408459751</v>
      </c>
      <c r="AI35" s="201">
        <f>(((L35*'Appendix B'!$C$15*1000)-('Appendix B'!$E$41+'Appendix B'!$F$41+'Appendix B'!$G$41))/((1+$Y$16)^AI$34))</f>
        <v>3849366.119928638</v>
      </c>
      <c r="AJ35" s="201">
        <f>(((M35*'Appendix B'!$C$16*1000)-('Appendix B'!$E$42+'Appendix B'!$F$42+'Appendix B'!$G$42))/((1+$Y$16)^AJ$34))</f>
        <v>4807125.0276136706</v>
      </c>
      <c r="AK35" s="201">
        <f>(((N35*'Appendix B'!$C$17*1000)-('Appendix B'!$E$43+'Appendix B'!$F$43+'Appendix B'!$G$43))/((1+$Y$16)^AK$34))</f>
        <v>2926861.4226688952</v>
      </c>
      <c r="AL35" s="201">
        <f>(((O35*'Appendix B'!$C$18*1000)-('Appendix B'!$E$44+'Appendix B'!$F$44+'Appendix B'!$G$44))/((1+$Y$16)^AL$34))</f>
        <v>3522930.7419295418</v>
      </c>
      <c r="AM35" s="201">
        <f>(((P35*'Appendix B'!$C$19*1000)-('Appendix B'!$E$45+'Appendix B'!$F$45+'Appendix B'!$G$45))/((1+$Y$16)^AM$34))</f>
        <v>2902402.215536538</v>
      </c>
      <c r="AN35" s="201">
        <f>(((Q35*'Appendix B'!$C$20*1000)-('Appendix B'!$E$46+'Appendix B'!$F$46+'Appendix B'!$G$46))/((1+$Y$16)^AN$34))</f>
        <v>2379599.0270319632</v>
      </c>
      <c r="AO35" s="201">
        <f>(((R35*'Appendix B'!$C$21*1000)-('Appendix B'!$E$47+'Appendix B'!$F$47+'Appendix B'!$G$47))/((1+$Y$16)^AO$34))</f>
        <v>923328.38951643906</v>
      </c>
      <c r="AP35" s="201">
        <f>(((S35*'Appendix B'!$C$22*1000)-('Appendix B'!$E$48+'Appendix B'!$F$48+'Appendix B'!$G$48))/((1+$Y$16)^AP$34))</f>
        <v>871128.41348042537</v>
      </c>
      <c r="AQ35" s="201">
        <f>(((T35*'Appendix B'!$C$23*1000)-('Appendix B'!$E$49+'Appendix B'!$F$49+'Appendix B'!$G$49))/((1+$Y$16)^AQ$34))</f>
        <v>801966.41689646069</v>
      </c>
      <c r="AR35" s="201">
        <f>(((U35*'Appendix B'!$C$24*1000)-('Appendix B'!$E$50+'Appendix B'!$F$50+'Appendix B'!$G$50))/((1+$Y$16)^AR$34))</f>
        <v>1157689.3147586649</v>
      </c>
      <c r="AS35" s="217">
        <f>SUMIF(Y35:AR35,"&gt;0")+X35</f>
        <v>102182385.96674956</v>
      </c>
      <c r="AU35" s="207">
        <f t="shared" ref="AU35:AU98" si="13">_xlfn.NORM.DIST(AS35,$Y$17,$Y$19,FALSE)</f>
        <v>1.7123879423092379E-9</v>
      </c>
      <c r="AW35" s="220">
        <f>AX35*1000000</f>
        <v>10000000</v>
      </c>
      <c r="AX35" s="201">
        <v>10</v>
      </c>
      <c r="AY35">
        <f>COUNTIFS($AS$35:$AS$1034,"&gt;00000000",$AS$35:$AS$1034,"&lt;15000000")</f>
        <v>26</v>
      </c>
      <c r="AZ35" s="114">
        <f>AY35/1000</f>
        <v>2.5999999999999999E-2</v>
      </c>
    </row>
    <row r="36" spans="1:52" x14ac:dyDescent="0.35">
      <c r="A36">
        <v>2</v>
      </c>
      <c r="B36" s="75">
        <v>56</v>
      </c>
      <c r="C36" s="75">
        <v>57.93167040610939</v>
      </c>
      <c r="D36" s="75">
        <v>34.211952796123001</v>
      </c>
      <c r="E36" s="75">
        <v>33.21137988939212</v>
      </c>
      <c r="F36" s="75">
        <v>44.316980522820685</v>
      </c>
      <c r="G36" s="75">
        <v>47.818648958654485</v>
      </c>
      <c r="H36" s="75">
        <v>58.887566004830028</v>
      </c>
      <c r="I36" s="75">
        <v>66.801206751670435</v>
      </c>
      <c r="J36" s="75">
        <v>75.979454298171149</v>
      </c>
      <c r="K36" s="75">
        <v>122.40938451779071</v>
      </c>
      <c r="L36" s="75">
        <v>120.98530992079301</v>
      </c>
      <c r="M36" s="75">
        <v>152.26933001371378</v>
      </c>
      <c r="N36" s="75">
        <v>228.7946316712646</v>
      </c>
      <c r="O36" s="75">
        <v>208.00756039210822</v>
      </c>
      <c r="P36" s="75">
        <v>229.5971399138331</v>
      </c>
      <c r="Q36" s="75">
        <v>182.83818998573423</v>
      </c>
      <c r="R36" s="75">
        <v>255.75310679808683</v>
      </c>
      <c r="S36" s="75">
        <v>312.9226428347792</v>
      </c>
      <c r="T36" s="75">
        <v>266.77863467082187</v>
      </c>
      <c r="U36" s="75">
        <v>252.79776195479099</v>
      </c>
      <c r="V36" s="75">
        <v>294.92466295636103</v>
      </c>
      <c r="X36" s="201">
        <f>((0-('Appendix B'!$H$30))/(1+$Y$16)^0)</f>
        <v>-30932906.678150136</v>
      </c>
      <c r="Y36" s="201">
        <f>(((B36*'Appendix B'!$C$5*1000)-('Appendix B'!$E$31+'Appendix B'!$F$31+'Appendix B'!$G$31))/((1+$Y$16)^1))</f>
        <v>36555647.970511056</v>
      </c>
      <c r="Z36" s="201">
        <f>+(((C36*'Appendix B'!$C$6*1000)-('Appendix B'!$E$32+'Appendix B'!$F$32+'Appendix B'!$G$32))/((1+$Y$16)^2))</f>
        <v>12429172.322902054</v>
      </c>
      <c r="AA36" s="201">
        <f>(((D36*'Appendix B'!$C$7*1000)-('Appendix B'!$E$33+'Appendix B'!$F$33+'Appendix B'!$G$33))/((1+$Y$16)^3))</f>
        <v>2612225.4467474744</v>
      </c>
      <c r="AB36" s="201">
        <f>(((E36*'Appendix B'!$C$8*1000)-('Appendix B'!$E$34+'Appendix B'!$F$34+'Appendix B'!$G$34))/((1+$Y$16)^4))</f>
        <v>1222977.4945309302</v>
      </c>
      <c r="AC36" s="201">
        <f>(((F36*'Appendix B'!$C$9*1000)-('Appendix B'!$E$35+'Appendix B'!$F$35+'Appendix B'!$G$35))/((1+$Y$16)^AC$34))</f>
        <v>1275803.4539403364</v>
      </c>
      <c r="AD36" s="201">
        <f>(((G36*'Appendix B'!$C$10*1000)-('Appendix B'!$E$36+'Appendix B'!$F$36+'Appendix B'!$G$36))/((1+$Y$16)^AD$34))</f>
        <v>907957.03479064372</v>
      </c>
      <c r="AE36" s="201">
        <f>(((H36*'Appendix B'!$C$11*1000)-('Appendix B'!$E$37+'Appendix B'!$F$37+'Appendix B'!$G$37))/((1+$Y$16)^AE$34))</f>
        <v>922106.95577541017</v>
      </c>
      <c r="AF36" s="201">
        <f>(((I36*'Appendix B'!$C$12*1000)-('Appendix B'!$E$38+'Appendix B'!$F$38+'Appendix B'!$G$38))/((1+$Y$16)^AF$34))</f>
        <v>823255.21780985268</v>
      </c>
      <c r="AG36" s="201">
        <f>(((J36*'Appendix B'!$C$13*1000)-('Appendix B'!$E$39+'Appendix B'!$F$39+'Appendix B'!$G$39))/((1+$Y$16)^AG$34))</f>
        <v>766290.64454924921</v>
      </c>
      <c r="AH36" s="201">
        <f>(((K36*'Appendix B'!$C$14*1000)-('Appendix B'!$E$40+'Appendix B'!$F$40+'Appendix B'!$G$40))/((1+$Y$16)^AH$34))</f>
        <v>1329463.9158307631</v>
      </c>
      <c r="AI36" s="201">
        <f>(((L36*'Appendix B'!$C$15*1000)-('Appendix B'!$E$41+'Appendix B'!$F$41+'Appendix B'!$G$41))/((1+$Y$16)^AI$34))</f>
        <v>1037800.0205416053</v>
      </c>
      <c r="AJ36" s="201">
        <f>(((M36*'Appendix B'!$C$16*1000)-('Appendix B'!$E$42+'Appendix B'!$F$42+'Appendix B'!$G$42))/((1+$Y$16)^AJ$34))</f>
        <v>1184628.1975202535</v>
      </c>
      <c r="AK36" s="201">
        <f>(((N36*'Appendix B'!$C$17*1000)-('Appendix B'!$E$43+'Appendix B'!$F$43+'Appendix B'!$G$43))/((1+$Y$16)^AK$34))</f>
        <v>1711440.1573509229</v>
      </c>
      <c r="AL36" s="201">
        <f>(((O36*'Appendix B'!$C$18*1000)-('Appendix B'!$E$44+'Appendix B'!$F$44+'Appendix B'!$G$44))/((1+$Y$16)^AL$34))</f>
        <v>1235978.8384770674</v>
      </c>
      <c r="AM36" s="201">
        <f>(((P36*'Appendix B'!$C$19*1000)-('Appendix B'!$E$45+'Appendix B'!$F$45+'Appendix B'!$G$45))/((1+$Y$16)^AM$34))</f>
        <v>1172911.4553184302</v>
      </c>
      <c r="AN36" s="201">
        <f>(((Q36*'Appendix B'!$C$20*1000)-('Appendix B'!$E$46+'Appendix B'!$F$46+'Appendix B'!$G$46))/((1+$Y$16)^AN$34))</f>
        <v>680416.76823992049</v>
      </c>
      <c r="AO36" s="201">
        <f>(((R36*'Appendix B'!$C$21*1000)-('Appendix B'!$E$47+'Appendix B'!$F$47+'Appendix B'!$G$47))/((1+$Y$16)^AO$34))</f>
        <v>950113.75180018856</v>
      </c>
      <c r="AP36" s="201">
        <f>(((S36*'Appendix B'!$C$22*1000)-('Appendix B'!$E$48+'Appendix B'!$F$48+'Appendix B'!$G$48))/((1+$Y$16)^AP$34))</f>
        <v>1052486.9013391919</v>
      </c>
      <c r="AQ36" s="201">
        <f>(((T36*'Appendix B'!$C$23*1000)-('Appendix B'!$E$49+'Appendix B'!$F$49+'Appendix B'!$G$49))/((1+$Y$16)^AQ$34))</f>
        <v>714315.4344651351</v>
      </c>
      <c r="AR36" s="201">
        <f>(((U36*'Appendix B'!$C$24*1000)-('Appendix B'!$E$50+'Appendix B'!$F$50+'Appendix B'!$G$50))/((1+$Y$16)^AR$34))</f>
        <v>557589.61515442084</v>
      </c>
      <c r="AS36" s="217">
        <f t="shared" ref="AS36:AS99" si="14">SUMIF(Y36:AR36,"&gt;0")+X36</f>
        <v>38209674.919444785</v>
      </c>
      <c r="AU36" s="207">
        <f t="shared" si="13"/>
        <v>1.4444420992556437E-8</v>
      </c>
      <c r="AW36" s="220">
        <f t="shared" ref="AW36:AW56" si="15">AX36*1000000</f>
        <v>15000000</v>
      </c>
      <c r="AX36" s="201">
        <v>15</v>
      </c>
      <c r="AY36">
        <f>COUNTIFS($AS$35:$AS$1034,"&gt;15000001",$AS$35:$AS$1034,"&lt;20000000")</f>
        <v>41</v>
      </c>
      <c r="AZ36" s="114">
        <f t="shared" ref="AZ36:AZ56" si="16">AY36/1000</f>
        <v>4.1000000000000002E-2</v>
      </c>
    </row>
    <row r="37" spans="1:52" x14ac:dyDescent="0.35">
      <c r="A37">
        <v>3</v>
      </c>
      <c r="B37" s="75">
        <v>56</v>
      </c>
      <c r="C37" s="75">
        <v>67.770224130940832</v>
      </c>
      <c r="D37" s="75">
        <v>76.762512506420038</v>
      </c>
      <c r="E37" s="75">
        <v>78.760403388693902</v>
      </c>
      <c r="F37" s="75">
        <v>85.960459402595234</v>
      </c>
      <c r="G37" s="75">
        <v>125.59277573119073</v>
      </c>
      <c r="H37" s="75">
        <v>131.9243373600099</v>
      </c>
      <c r="I37" s="75">
        <v>158.74666485050514</v>
      </c>
      <c r="J37" s="75">
        <v>158.17229061424243</v>
      </c>
      <c r="K37" s="75">
        <v>177.21681456992468</v>
      </c>
      <c r="L37" s="75">
        <v>232.71783846121531</v>
      </c>
      <c r="M37" s="75">
        <v>375.8165871170479</v>
      </c>
      <c r="N37" s="75">
        <v>448.31290520730306</v>
      </c>
      <c r="O37" s="75">
        <v>429.69758152410833</v>
      </c>
      <c r="P37" s="75">
        <v>500</v>
      </c>
      <c r="Q37" s="75">
        <v>431.21791969142936</v>
      </c>
      <c r="R37" s="75">
        <v>384.06899741553605</v>
      </c>
      <c r="S37" s="75">
        <v>441.37452999538323</v>
      </c>
      <c r="T37" s="75">
        <v>308.28929970250095</v>
      </c>
      <c r="U37" s="75">
        <v>413.9177196322197</v>
      </c>
      <c r="V37" s="75">
        <v>473.22090235977873</v>
      </c>
      <c r="X37" s="201">
        <f>((0-('Appendix B'!$H$30))/(1+$Y$16)^0)</f>
        <v>-30932906.678150136</v>
      </c>
      <c r="Y37" s="201">
        <f>(((B37*'Appendix B'!$C$5*1000)-('Appendix B'!$E$31+'Appendix B'!$F$31+'Appendix B'!$G$31))/((1+$Y$16)^1))</f>
        <v>36555647.970511056</v>
      </c>
      <c r="Z37" s="201">
        <f>+(((C37*'Appendix B'!$C$6*1000)-('Appendix B'!$E$32+'Appendix B'!$F$32+'Appendix B'!$G$32))/((1+$Y$16)^2))</f>
        <v>14914559.26379966</v>
      </c>
      <c r="AA37" s="201">
        <f>(((D37*'Appendix B'!$C$7*1000)-('Appendix B'!$E$33+'Appendix B'!$F$33+'Appendix B'!$G$33))/((1+$Y$16)^3))</f>
        <v>8009358.7401524615</v>
      </c>
      <c r="AB37" s="201">
        <f>(((E37*'Appendix B'!$C$8*1000)-('Appendix B'!$E$34+'Appendix B'!$F$34+'Appendix B'!$G$34))/((1+$Y$16)^4))</f>
        <v>4900605.5596616119</v>
      </c>
      <c r="AC37" s="201">
        <f>(((F37*'Appendix B'!$C$9*1000)-('Appendix B'!$E$35+'Appendix B'!$F$35+'Appendix B'!$G$35))/((1+$Y$16)^AC$34))</f>
        <v>3696628.1069317427</v>
      </c>
      <c r="AD37" s="201">
        <f>(((G37*'Appendix B'!$C$10*1000)-('Appendix B'!$E$36+'Appendix B'!$F$36+'Appendix B'!$G$36))/((1+$Y$16)^AD$34))</f>
        <v>4264013.6479736371</v>
      </c>
      <c r="AE37" s="201">
        <f>(((H37*'Appendix B'!$C$11*1000)-('Appendix B'!$E$37+'Appendix B'!$F$37+'Appendix B'!$G$37))/((1+$Y$16)^AE$34))</f>
        <v>3347778.648669336</v>
      </c>
      <c r="AF37" s="201">
        <f>(((I37*'Appendix B'!$C$12*1000)-('Appendix B'!$E$38+'Appendix B'!$F$38+'Appendix B'!$G$38))/((1+$Y$16)^AF$34))</f>
        <v>3234299.7924735178</v>
      </c>
      <c r="AG37" s="201">
        <f>(((J37*'Appendix B'!$C$13*1000)-('Appendix B'!$E$39+'Appendix B'!$F$39+'Appendix B'!$G$39))/((1+$Y$16)^AG$34))</f>
        <v>2499764.3765783384</v>
      </c>
      <c r="AH37" s="201">
        <f>(((K37*'Appendix B'!$C$14*1000)-('Appendix B'!$E$40+'Appendix B'!$F$40+'Appendix B'!$G$40))/((1+$Y$16)^AH$34))</f>
        <v>2257626.4299814822</v>
      </c>
      <c r="AI37" s="201">
        <f>(((L37*'Appendix B'!$C$15*1000)-('Appendix B'!$E$41+'Appendix B'!$F$41+'Appendix B'!$G$41))/((1+$Y$16)^AI$34))</f>
        <v>2625639.7144081132</v>
      </c>
      <c r="AJ37" s="201">
        <f>(((M37*'Appendix B'!$C$16*1000)-('Appendix B'!$E$42+'Appendix B'!$F$42+'Appendix B'!$G$42))/((1+$Y$16)^AJ$34))</f>
        <v>3828518.9308136036</v>
      </c>
      <c r="AK37" s="201">
        <f>(((N37*'Appendix B'!$C$17*1000)-('Appendix B'!$E$43+'Appendix B'!$F$43+'Appendix B'!$G$43))/((1+$Y$16)^AK$34))</f>
        <v>3888535.7228312143</v>
      </c>
      <c r="AL37" s="201">
        <f>(((O37*'Appendix B'!$C$18*1000)-('Appendix B'!$E$44+'Appendix B'!$F$44+'Appendix B'!$G$44))/((1+$Y$16)^AL$34))</f>
        <v>3091389.0865270705</v>
      </c>
      <c r="AM37" s="201">
        <f>(((P37*'Appendix B'!$C$19*1000)-('Appendix B'!$E$45+'Appendix B'!$F$45+'Appendix B'!$G$45))/((1+$Y$16)^AM$34))</f>
        <v>3092950.00404558</v>
      </c>
      <c r="AN37" s="201">
        <f>(((Q37*'Appendix B'!$C$20*1000)-('Appendix B'!$E$46+'Appendix B'!$F$46+'Appendix B'!$G$46))/((1+$Y$16)^AN$34))</f>
        <v>2159679.4489923394</v>
      </c>
      <c r="AO37" s="201">
        <f>(((R37*'Appendix B'!$C$21*1000)-('Appendix B'!$E$47+'Appendix B'!$F$47+'Appendix B'!$G$47))/((1+$Y$16)^AO$34))</f>
        <v>1615306.1363337275</v>
      </c>
      <c r="AP37" s="201">
        <f>(((S37*'Appendix B'!$C$22*1000)-('Appendix B'!$E$48+'Appendix B'!$F$48+'Appendix B'!$G$48))/((1+$Y$16)^AP$34))</f>
        <v>1624360.6546792781</v>
      </c>
      <c r="AQ37" s="201">
        <f>(((T37*'Appendix B'!$C$23*1000)-('Appendix B'!$E$49+'Appendix B'!$F$49+'Appendix B'!$G$49))/((1+$Y$16)^AQ$34))</f>
        <v>873533.97249228612</v>
      </c>
      <c r="AR37" s="201">
        <f>(((U37*'Appendix B'!$C$24*1000)-('Appendix B'!$E$50+'Appendix B'!$F$50+'Appendix B'!$G$50))/((1+$Y$16)^AR$34))</f>
        <v>1091572.9154035535</v>
      </c>
      <c r="AS37" s="217">
        <f t="shared" si="14"/>
        <v>76638862.445109531</v>
      </c>
      <c r="AU37" s="207">
        <f t="shared" si="13"/>
        <v>8.7722659913397477E-9</v>
      </c>
      <c r="AW37" s="220">
        <f t="shared" si="15"/>
        <v>20000000</v>
      </c>
      <c r="AX37" s="201">
        <v>20</v>
      </c>
      <c r="AY37">
        <f>COUNTIFS($AS$35:$AS$1034,"&gt;20000001",$AS$35:$AS$1034,"&lt;25000000")</f>
        <v>63</v>
      </c>
      <c r="AZ37" s="114">
        <f t="shared" si="16"/>
        <v>6.3E-2</v>
      </c>
    </row>
    <row r="38" spans="1:52" x14ac:dyDescent="0.35">
      <c r="A38">
        <v>4</v>
      </c>
      <c r="B38" s="75">
        <v>56</v>
      </c>
      <c r="C38" s="75">
        <v>65.036583871359824</v>
      </c>
      <c r="D38" s="75">
        <v>70.470095498260932</v>
      </c>
      <c r="E38" s="75">
        <v>59.731027007631297</v>
      </c>
      <c r="F38" s="75">
        <v>62.591385455566318</v>
      </c>
      <c r="G38" s="75">
        <v>53.86657930697509</v>
      </c>
      <c r="H38" s="75">
        <v>46.599918149809177</v>
      </c>
      <c r="I38" s="75">
        <v>32.784288014894237</v>
      </c>
      <c r="J38" s="75">
        <v>42.1447868032797</v>
      </c>
      <c r="K38" s="75">
        <v>41.550141897547469</v>
      </c>
      <c r="L38" s="75">
        <v>44.132952150535708</v>
      </c>
      <c r="M38" s="75">
        <v>39.607363477055742</v>
      </c>
      <c r="N38" s="75">
        <v>41.067701779993065</v>
      </c>
      <c r="O38" s="75">
        <v>59.083010511366922</v>
      </c>
      <c r="P38" s="75">
        <v>65.183499602950121</v>
      </c>
      <c r="Q38" s="75">
        <v>108.54981057570009</v>
      </c>
      <c r="R38" s="75">
        <v>146.04011664489781</v>
      </c>
      <c r="S38" s="75">
        <v>166.88449385159802</v>
      </c>
      <c r="T38" s="75">
        <v>220.05509964180902</v>
      </c>
      <c r="U38" s="75">
        <v>198.84423362332791</v>
      </c>
      <c r="V38" s="75">
        <v>164.91007975795793</v>
      </c>
      <c r="X38" s="201">
        <f>((0-('Appendix B'!$H$30))/(1+$Y$16)^0)</f>
        <v>-30932906.678150136</v>
      </c>
      <c r="Y38" s="201">
        <f>(((B38*'Appendix B'!$C$5*1000)-('Appendix B'!$E$31+'Appendix B'!$F$31+'Appendix B'!$G$31))/((1+$Y$16)^1))</f>
        <v>36555647.970511056</v>
      </c>
      <c r="Z38" s="201">
        <f>+(((C38*'Appendix B'!$C$6*1000)-('Appendix B'!$E$32+'Appendix B'!$F$32+'Appendix B'!$G$32))/((1+$Y$16)^2))</f>
        <v>14223994.98044093</v>
      </c>
      <c r="AA38" s="201">
        <f>(((D38*'Appendix B'!$C$7*1000)-('Appendix B'!$E$33+'Appendix B'!$F$33+'Appendix B'!$G$33))/((1+$Y$16)^3))</f>
        <v>7211225.5648911987</v>
      </c>
      <c r="AB38" s="201">
        <f>(((E38*'Appendix B'!$C$8*1000)-('Appendix B'!$E$34+'Appendix B'!$F$34+'Appendix B'!$G$34))/((1+$Y$16)^4))</f>
        <v>3364173.7491749721</v>
      </c>
      <c r="AC38" s="201">
        <f>(((F38*'Appendix B'!$C$9*1000)-('Appendix B'!$E$35+'Appendix B'!$F$35+'Appendix B'!$G$35))/((1+$Y$16)^AC$34))</f>
        <v>2338133.7675929856</v>
      </c>
      <c r="AD38" s="201">
        <f>(((G38*'Appendix B'!$C$10*1000)-('Appendix B'!$E$36+'Appendix B'!$F$36+'Appendix B'!$G$36))/((1+$Y$16)^AD$34))</f>
        <v>1168933.2422241792</v>
      </c>
      <c r="AE38" s="201">
        <f>(((H38*'Appendix B'!$C$11*1000)-('Appendix B'!$E$37+'Appendix B'!$F$37+'Appendix B'!$G$37))/((1+$Y$16)^AE$34))</f>
        <v>514013.89496325585</v>
      </c>
      <c r="AF38" s="201">
        <f>(((I38*'Appendix B'!$C$12*1000)-('Appendix B'!$E$38+'Appendix B'!$F$38+'Appendix B'!$G$38))/((1+$Y$16)^AF$34))</f>
        <v>-68755.209490617752</v>
      </c>
      <c r="AG38" s="201">
        <f>(((J38*'Appendix B'!$C$13*1000)-('Appendix B'!$E$39+'Appendix B'!$F$39+'Appendix B'!$G$39))/((1+$Y$16)^AG$34))</f>
        <v>52706.469052623892</v>
      </c>
      <c r="AH38" s="201">
        <f>(((K38*'Appendix B'!$C$14*1000)-('Appendix B'!$E$40+'Appendix B'!$F$40+'Appendix B'!$G$40))/((1+$Y$16)^AH$34))</f>
        <v>-39885.419676090416</v>
      </c>
      <c r="AI38" s="201">
        <f>(((L38*'Appendix B'!$C$15*1000)-('Appendix B'!$E$41+'Appendix B'!$F$41+'Appendix B'!$G$41))/((1+$Y$16)^AI$34))</f>
        <v>-54354.84097392275</v>
      </c>
      <c r="AJ38" s="201">
        <f>(((M38*'Appendix B'!$C$16*1000)-('Appendix B'!$E$42+'Appendix B'!$F$42+'Appendix B'!$G$42))/((1+$Y$16)^AJ$34))</f>
        <v>-147823.5318390918</v>
      </c>
      <c r="AK38" s="201">
        <f>(((N38*'Appendix B'!$C$17*1000)-('Appendix B'!$E$43+'Appendix B'!$F$43+'Appendix B'!$G$43))/((1+$Y$16)^AK$34))</f>
        <v>-150361.41389922751</v>
      </c>
      <c r="AL38" s="201">
        <f>(((O38*'Appendix B'!$C$18*1000)-('Appendix B'!$E$44+'Appendix B'!$F$44+'Appendix B'!$G$44))/((1+$Y$16)^AL$34))</f>
        <v>-10428.801451999121</v>
      </c>
      <c r="AM38" s="201">
        <f>(((P38*'Appendix B'!$C$19*1000)-('Appendix B'!$E$45+'Appendix B'!$F$45+'Appendix B'!$G$45))/((1+$Y$16)^AM$34))</f>
        <v>5466.2321693095901</v>
      </c>
      <c r="AN38" s="201">
        <f>(((Q38*'Appendix B'!$C$20*1000)-('Appendix B'!$E$46+'Appendix B'!$F$46+'Appendix B'!$G$46))/((1+$Y$16)^AN$34))</f>
        <v>237981.19829606521</v>
      </c>
      <c r="AO38" s="201">
        <f>(((R38*'Appendix B'!$C$21*1000)-('Appendix B'!$E$47+'Appendix B'!$F$47+'Appendix B'!$G$47))/((1+$Y$16)^AO$34))</f>
        <v>381359.21030788077</v>
      </c>
      <c r="AP38" s="201">
        <f>(((S38*'Appendix B'!$C$22*1000)-('Appendix B'!$E$48+'Appendix B'!$F$48+'Appendix B'!$G$48))/((1+$Y$16)^AP$34))</f>
        <v>402318.29552158504</v>
      </c>
      <c r="AQ38" s="201">
        <f>(((T38*'Appendix B'!$C$23*1000)-('Appendix B'!$E$49+'Appendix B'!$F$49+'Appendix B'!$G$49))/((1+$Y$16)^AQ$34))</f>
        <v>535102.38323835994</v>
      </c>
      <c r="AR38" s="201">
        <f>(((U38*'Appendix B'!$C$24*1000)-('Appendix B'!$E$50+'Appendix B'!$F$50+'Appendix B'!$G$50))/((1+$Y$16)^AR$34))</f>
        <v>378776.98676359461</v>
      </c>
      <c r="AS38" s="217">
        <f t="shared" si="14"/>
        <v>36436927.266997859</v>
      </c>
      <c r="AU38" s="207">
        <f t="shared" si="13"/>
        <v>1.3964524298977509E-8</v>
      </c>
      <c r="AW38" s="220">
        <f t="shared" si="15"/>
        <v>25000000</v>
      </c>
      <c r="AX38" s="201">
        <v>25</v>
      </c>
      <c r="AY38">
        <f>COUNTIFS($AS$35:$AS$1034,"&gt;25000001",$AS$35:$AS$1034,"&lt;30000000")</f>
        <v>97</v>
      </c>
      <c r="AZ38" s="114">
        <f t="shared" si="16"/>
        <v>9.7000000000000003E-2</v>
      </c>
    </row>
    <row r="39" spans="1:52" x14ac:dyDescent="0.35">
      <c r="A39">
        <v>5</v>
      </c>
      <c r="B39" s="75">
        <v>56</v>
      </c>
      <c r="C39" s="75">
        <v>57.782812131303288</v>
      </c>
      <c r="D39" s="75">
        <v>22.6180747114322</v>
      </c>
      <c r="E39" s="75">
        <v>22.401112704155327</v>
      </c>
      <c r="F39" s="75">
        <v>28.434265813886768</v>
      </c>
      <c r="G39" s="75">
        <v>29.944394131108709</v>
      </c>
      <c r="H39" s="75">
        <v>29.027489413610997</v>
      </c>
      <c r="I39" s="75">
        <v>41.292844495485184</v>
      </c>
      <c r="J39" s="75">
        <v>38.13476079555857</v>
      </c>
      <c r="K39" s="75">
        <v>29.566457441327792</v>
      </c>
      <c r="L39" s="75">
        <v>29.582619480257947</v>
      </c>
      <c r="M39" s="75">
        <v>23.437836399650486</v>
      </c>
      <c r="N39" s="75">
        <v>22.113878232612645</v>
      </c>
      <c r="O39" s="75">
        <v>21.903367492694283</v>
      </c>
      <c r="P39" s="75">
        <v>21.267609738986131</v>
      </c>
      <c r="Q39" s="75">
        <v>21.748802864031664</v>
      </c>
      <c r="R39" s="75">
        <v>19.935406447774984</v>
      </c>
      <c r="S39" s="75">
        <v>22.009439469216019</v>
      </c>
      <c r="T39" s="75">
        <v>35.247739760261496</v>
      </c>
      <c r="U39" s="75">
        <v>49.398754313078427</v>
      </c>
      <c r="V39" s="75">
        <v>52.818134537042006</v>
      </c>
      <c r="X39" s="201">
        <f>((0-('Appendix B'!$H$30))/(1+$Y$16)^0)</f>
        <v>-30932906.678150136</v>
      </c>
      <c r="Y39" s="201">
        <f>(((B39*'Appendix B'!$C$5*1000)-('Appendix B'!$E$31+'Appendix B'!$F$31+'Appendix B'!$G$31))/((1+$Y$16)^1))</f>
        <v>36555647.970511056</v>
      </c>
      <c r="Z39" s="201">
        <f>+(((C39*'Appendix B'!$C$6*1000)-('Appendix B'!$E$32+'Appendix B'!$F$32+'Appendix B'!$G$32))/((1+$Y$16)^2))</f>
        <v>12391568.176744485</v>
      </c>
      <c r="AA39" s="201">
        <f>(((D39*'Appendix B'!$C$7*1000)-('Appendix B'!$E$33+'Appendix B'!$F$33+'Appendix B'!$G$33))/((1+$Y$16)^3))</f>
        <v>1141652.4193515361</v>
      </c>
      <c r="AB39" s="201">
        <f>(((E39*'Appendix B'!$C$8*1000)-('Appendix B'!$E$34+'Appendix B'!$F$34+'Appendix B'!$G$34))/((1+$Y$16)^4))</f>
        <v>350156.54387767392</v>
      </c>
      <c r="AC39" s="201">
        <f>(((F39*'Appendix B'!$C$9*1000)-('Appendix B'!$E$35+'Appendix B'!$F$35+'Appendix B'!$G$35))/((1+$Y$16)^AC$34))</f>
        <v>352507.21745586442</v>
      </c>
      <c r="AD39" s="201">
        <f>(((G39*'Appendix B'!$C$10*1000)-('Appendix B'!$E$36+'Appendix B'!$F$36+'Appendix B'!$G$36))/((1+$Y$16)^AD$34))</f>
        <v>136659.25738010017</v>
      </c>
      <c r="AE39" s="201">
        <f>(((H39*'Appendix B'!$C$11*1000)-('Appendix B'!$E$37+'Appendix B'!$F$37+'Appendix B'!$G$37))/((1+$Y$16)^AE$34))</f>
        <v>-69595.459200353143</v>
      </c>
      <c r="AF39" s="201">
        <f>(((I39*'Appendix B'!$C$12*1000)-('Appendix B'!$E$38+'Appendix B'!$F$38+'Appendix B'!$G$38))/((1+$Y$16)^AF$34))</f>
        <v>154360.85697888167</v>
      </c>
      <c r="AG39" s="201">
        <f>(((J39*'Appendix B'!$C$13*1000)-('Appendix B'!$E$39+'Appendix B'!$F$39+'Appendix B'!$G$39))/((1+$Y$16)^AG$34))</f>
        <v>-31866.287658277826</v>
      </c>
      <c r="AH39" s="201">
        <f>(((K39*'Appendix B'!$C$14*1000)-('Appendix B'!$E$40+'Appendix B'!$F$40+'Appendix B'!$G$40))/((1+$Y$16)^AH$34))</f>
        <v>-242828.82868274354</v>
      </c>
      <c r="AI39" s="201">
        <f>(((L39*'Appendix B'!$C$15*1000)-('Appendix B'!$E$41+'Appendix B'!$F$41+'Appendix B'!$G$41))/((1+$Y$16)^AI$34))</f>
        <v>-261130.75551407691</v>
      </c>
      <c r="AJ39" s="201">
        <f>(((M39*'Appendix B'!$C$16*1000)-('Appendix B'!$E$42+'Appendix B'!$F$42+'Appendix B'!$G$42))/((1+$Y$16)^AJ$34))</f>
        <v>-339060.33499041101</v>
      </c>
      <c r="AK39" s="201">
        <f>(((N39*'Appendix B'!$C$17*1000)-('Appendix B'!$E$43+'Appendix B'!$F$43+'Appendix B'!$G$43))/((1+$Y$16)^AK$34))</f>
        <v>-338337.9523860038</v>
      </c>
      <c r="AL39" s="201">
        <f>(((O39*'Appendix B'!$C$18*1000)-('Appendix B'!$E$44+'Appendix B'!$F$44+'Appendix B'!$G$44))/((1+$Y$16)^AL$34))</f>
        <v>-321599.73428623501</v>
      </c>
      <c r="AM39" s="201">
        <f>(((P39*'Appendix B'!$C$19*1000)-('Appendix B'!$E$45+'Appendix B'!$F$45+'Appendix B'!$G$45))/((1+$Y$16)^AM$34))</f>
        <v>-306365.53400948469</v>
      </c>
      <c r="AN39" s="201">
        <f>(((Q39*'Appendix B'!$C$20*1000)-('Appendix B'!$E$46+'Appendix B'!$F$46+'Appendix B'!$G$46))/((1+$Y$16)^AN$34))</f>
        <v>-278975.20354766364</v>
      </c>
      <c r="AO39" s="201">
        <f>(((R39*'Appendix B'!$C$21*1000)-('Appendix B'!$E$47+'Appendix B'!$F$47+'Appendix B'!$G$47))/((1+$Y$16)^AO$34))</f>
        <v>-272370.36654569651</v>
      </c>
      <c r="AP39" s="201">
        <f>(((S39*'Appendix B'!$C$22*1000)-('Appendix B'!$E$48+'Appendix B'!$F$48+'Appendix B'!$G$48))/((1+$Y$16)^AP$34))</f>
        <v>-242672.15924233623</v>
      </c>
      <c r="AQ39" s="201">
        <f>(((T39*'Appendix B'!$C$23*1000)-('Appendix B'!$E$49+'Appendix B'!$F$49+'Appendix B'!$G$49))/((1+$Y$16)^AQ$34))</f>
        <v>-173745.75577704512</v>
      </c>
      <c r="AR39" s="201">
        <f>(((U39*'Appendix B'!$C$24*1000)-('Appendix B'!$E$50+'Appendix B'!$F$50+'Appendix B'!$G$50))/((1+$Y$16)^AR$34))</f>
        <v>-116514.79086439742</v>
      </c>
      <c r="AS39" s="217">
        <f t="shared" si="14"/>
        <v>20149645.764149453</v>
      </c>
      <c r="AU39" s="207">
        <f t="shared" si="13"/>
        <v>8.098505581959811E-9</v>
      </c>
      <c r="AW39" s="220">
        <f t="shared" si="15"/>
        <v>30000000</v>
      </c>
      <c r="AX39" s="201">
        <v>30</v>
      </c>
      <c r="AY39">
        <f>COUNTIFS($AS$35:$AS$1034,"&gt;30000001",$AS$35:$AS$1034,"&lt;35000000")</f>
        <v>113</v>
      </c>
      <c r="AZ39" s="114">
        <f t="shared" si="16"/>
        <v>0.113</v>
      </c>
    </row>
    <row r="40" spans="1:52" x14ac:dyDescent="0.35">
      <c r="A40">
        <v>6</v>
      </c>
      <c r="B40" s="75">
        <v>56</v>
      </c>
      <c r="C40" s="75">
        <v>82.137905858480394</v>
      </c>
      <c r="D40" s="75">
        <v>75.404303413976322</v>
      </c>
      <c r="E40" s="75">
        <v>135.2604895785768</v>
      </c>
      <c r="F40" s="75">
        <v>120.43221296876442</v>
      </c>
      <c r="G40" s="75">
        <v>97.85841837665788</v>
      </c>
      <c r="H40" s="75">
        <v>129.71479169011596</v>
      </c>
      <c r="I40" s="75">
        <v>186.68725079240622</v>
      </c>
      <c r="J40" s="75">
        <v>132.35220471548149</v>
      </c>
      <c r="K40" s="75">
        <v>170.56621408682864</v>
      </c>
      <c r="L40" s="75">
        <v>184.70279476922522</v>
      </c>
      <c r="M40" s="75">
        <v>131.23610182696621</v>
      </c>
      <c r="N40" s="75">
        <v>152.93526902064875</v>
      </c>
      <c r="O40" s="75">
        <v>172.27824690890859</v>
      </c>
      <c r="P40" s="75">
        <v>237.76305425128635</v>
      </c>
      <c r="Q40" s="75">
        <v>304.48873345198894</v>
      </c>
      <c r="R40" s="75">
        <v>268.99359115289269</v>
      </c>
      <c r="S40" s="75">
        <v>348.35330826029724</v>
      </c>
      <c r="T40" s="75">
        <v>302.43944779886925</v>
      </c>
      <c r="U40" s="75">
        <v>260.92690275164779</v>
      </c>
      <c r="V40" s="75">
        <v>260.10615747057352</v>
      </c>
      <c r="X40" s="201">
        <f>((0-('Appendix B'!$H$30))/(1+$Y$16)^0)</f>
        <v>-30932906.678150136</v>
      </c>
      <c r="Y40" s="201">
        <f>(((B40*'Appendix B'!$C$5*1000)-('Appendix B'!$E$31+'Appendix B'!$F$31+'Appendix B'!$G$31))/((1+$Y$16)^1))</f>
        <v>36555647.970511056</v>
      </c>
      <c r="Z40" s="201">
        <f>+(((C40*'Appendix B'!$C$6*1000)-('Appendix B'!$E$32+'Appendix B'!$F$32+'Appendix B'!$G$32))/((1+$Y$16)^2))</f>
        <v>18544081.400419567</v>
      </c>
      <c r="AA40" s="201">
        <f>(((D40*'Appendix B'!$C$7*1000)-('Appendix B'!$E$33+'Appendix B'!$F$33+'Appendix B'!$G$33))/((1+$Y$16)^3))</f>
        <v>7837082.8509011287</v>
      </c>
      <c r="AB40" s="201">
        <f>(((E40*'Appendix B'!$C$8*1000)-('Appendix B'!$E$34+'Appendix B'!$F$34+'Appendix B'!$G$34))/((1+$Y$16)^4))</f>
        <v>9462422.4042620435</v>
      </c>
      <c r="AC40" s="201">
        <f>(((F40*'Appendix B'!$C$9*1000)-('Appendix B'!$E$35+'Appendix B'!$F$35+'Appendix B'!$G$35))/((1+$Y$16)^AC$34))</f>
        <v>5700545.0012370571</v>
      </c>
      <c r="AD40" s="201">
        <f>(((G40*'Appendix B'!$C$10*1000)-('Appendix B'!$E$36+'Appendix B'!$F$36+'Appendix B'!$G$36))/((1+$Y$16)^AD$34))</f>
        <v>3067239.3828728134</v>
      </c>
      <c r="AE40" s="201">
        <f>(((H40*'Appendix B'!$C$11*1000)-('Appendix B'!$E$37+'Appendix B'!$F$37+'Appendix B'!$G$37))/((1+$Y$16)^AE$34))</f>
        <v>3274395.9910549396</v>
      </c>
      <c r="AF40" s="201">
        <f>(((I40*'Appendix B'!$C$12*1000)-('Appendix B'!$E$38+'Appendix B'!$F$38+'Appendix B'!$G$38))/((1+$Y$16)^AF$34))</f>
        <v>3966973.2658682656</v>
      </c>
      <c r="AG40" s="201">
        <f>(((J40*'Appendix B'!$C$13*1000)-('Appendix B'!$E$39+'Appendix B'!$F$39+'Appendix B'!$G$39))/((1+$Y$16)^AG$34))</f>
        <v>1955210.3415755935</v>
      </c>
      <c r="AH40" s="201">
        <f>(((K40*'Appendix B'!$C$14*1000)-('Appendix B'!$E$40+'Appendix B'!$F$40+'Appendix B'!$G$40))/((1+$Y$16)^AH$34))</f>
        <v>2144998.6702209776</v>
      </c>
      <c r="AI40" s="201">
        <f>(((L40*'Appendix B'!$C$15*1000)-('Appendix B'!$E$41+'Appendix B'!$F$41+'Appendix B'!$G$41))/((1+$Y$16)^AI$34))</f>
        <v>1943294.17660625</v>
      </c>
      <c r="AJ40" s="201">
        <f>(((M40*'Appendix B'!$C$16*1000)-('Appendix B'!$E$42+'Appendix B'!$F$42+'Appendix B'!$G$42))/((1+$Y$16)^AJ$34))</f>
        <v>935868.45958045381</v>
      </c>
      <c r="AK40" s="201">
        <f>(((N40*'Appendix B'!$C$17*1000)-('Appendix B'!$E$43+'Appendix B'!$F$43+'Appendix B'!$G$43))/((1+$Y$16)^AK$34))</f>
        <v>959096.94980604539</v>
      </c>
      <c r="AL40" s="201">
        <f>(((O40*'Appendix B'!$C$18*1000)-('Appendix B'!$E$44+'Appendix B'!$F$44+'Appendix B'!$G$44))/((1+$Y$16)^AL$34))</f>
        <v>936946.27916738449</v>
      </c>
      <c r="AM40" s="201">
        <f>(((P40*'Appendix B'!$C$19*1000)-('Appendix B'!$E$45+'Appendix B'!$F$45+'Appendix B'!$G$45))/((1+$Y$16)^AM$34))</f>
        <v>1230894.8298600961</v>
      </c>
      <c r="AN40" s="201">
        <f>(((Q40*'Appendix B'!$C$20*1000)-('Appendix B'!$E$46+'Appendix B'!$F$46+'Appendix B'!$G$46))/((1+$Y$16)^AN$34))</f>
        <v>1404924.7997773844</v>
      </c>
      <c r="AO40" s="201">
        <f>(((R40*'Appendix B'!$C$21*1000)-('Appendix B'!$E$47+'Appendix B'!$F$47+'Appendix B'!$G$47))/((1+$Y$16)^AO$34))</f>
        <v>1018752.7123994662</v>
      </c>
      <c r="AP40" s="201">
        <f>(((S40*'Appendix B'!$C$22*1000)-('Appendix B'!$E$48+'Appendix B'!$F$48+'Appendix B'!$G$48))/((1+$Y$16)^AP$34))</f>
        <v>1210225.8654611772</v>
      </c>
      <c r="AQ40" s="201">
        <f>(((T40*'Appendix B'!$C$23*1000)-('Appendix B'!$E$49+'Appendix B'!$F$49+'Appendix B'!$G$49))/((1+$Y$16)^AQ$34))</f>
        <v>851096.24794461206</v>
      </c>
      <c r="AR40" s="201">
        <f>(((U40*'Appendix B'!$C$24*1000)-('Appendix B'!$E$50+'Appendix B'!$F$50+'Appendix B'!$G$50))/((1+$Y$16)^AR$34))</f>
        <v>584531.19019868725</v>
      </c>
      <c r="AS40" s="217">
        <f t="shared" si="14"/>
        <v>72651322.111574873</v>
      </c>
      <c r="AU40" s="207">
        <f t="shared" si="13"/>
        <v>1.0306641039586688E-8</v>
      </c>
      <c r="AW40" s="220">
        <f t="shared" si="15"/>
        <v>35000000</v>
      </c>
      <c r="AX40" s="201">
        <v>35</v>
      </c>
      <c r="AY40">
        <f>COUNTIFS($AS$35:$AS$1034,"&gt;35000001",$AS$35:$AS$1034,"&lt;40000000")</f>
        <v>96</v>
      </c>
      <c r="AZ40" s="114">
        <f t="shared" si="16"/>
        <v>9.6000000000000002E-2</v>
      </c>
    </row>
    <row r="41" spans="1:52" x14ac:dyDescent="0.35">
      <c r="A41">
        <v>7</v>
      </c>
      <c r="B41" s="75">
        <v>56</v>
      </c>
      <c r="C41" s="75">
        <v>47.132872729148062</v>
      </c>
      <c r="D41" s="75">
        <v>52.332270621658232</v>
      </c>
      <c r="E41" s="75">
        <v>59.358293613786017</v>
      </c>
      <c r="F41" s="75">
        <v>68.615295012540415</v>
      </c>
      <c r="G41" s="75">
        <v>31.168409791401864</v>
      </c>
      <c r="H41" s="75">
        <v>51.753489473579251</v>
      </c>
      <c r="I41" s="75">
        <v>67.861985851573678</v>
      </c>
      <c r="J41" s="75">
        <v>79.630041400589519</v>
      </c>
      <c r="K41" s="75">
        <v>84.550384839314106</v>
      </c>
      <c r="L41" s="75">
        <v>88.327851384789369</v>
      </c>
      <c r="M41" s="75">
        <v>75.721660649820777</v>
      </c>
      <c r="N41" s="75">
        <v>73.951832638176242</v>
      </c>
      <c r="O41" s="75">
        <v>98.380041354359051</v>
      </c>
      <c r="P41" s="75">
        <v>121.48250310933255</v>
      </c>
      <c r="Q41" s="75">
        <v>18.903385362080158</v>
      </c>
      <c r="R41" s="75">
        <v>18.94367331634189</v>
      </c>
      <c r="S41" s="75">
        <v>21.031550664852411</v>
      </c>
      <c r="T41" s="75">
        <v>22.715235762800123</v>
      </c>
      <c r="U41" s="75">
        <v>28.911211096941393</v>
      </c>
      <c r="V41" s="75">
        <v>27.915133226481615</v>
      </c>
      <c r="X41" s="201">
        <f>((0-('Appendix B'!$H$30))/(1+$Y$16)^0)</f>
        <v>-30932906.678150136</v>
      </c>
      <c r="Y41" s="201">
        <f>(((B41*'Appendix B'!$C$5*1000)-('Appendix B'!$E$31+'Appendix B'!$F$31+'Appendix B'!$G$31))/((1+$Y$16)^1))</f>
        <v>36555647.970511056</v>
      </c>
      <c r="Z41" s="201">
        <f>+(((C41*'Appendix B'!$C$6*1000)-('Appendix B'!$E$32+'Appendix B'!$F$32+'Appendix B'!$G$32))/((1+$Y$16)^2))</f>
        <v>9701211.3365249746</v>
      </c>
      <c r="AA41" s="201">
        <f>(((D41*'Appendix B'!$C$7*1000)-('Appendix B'!$E$33+'Appendix B'!$F$33+'Appendix B'!$G$33))/((1+$Y$16)^3))</f>
        <v>4910615.2044645613</v>
      </c>
      <c r="AB41" s="201">
        <f>(((E41*'Appendix B'!$C$8*1000)-('Appendix B'!$E$34+'Appendix B'!$F$34+'Appendix B'!$G$34))/((1+$Y$16)^4))</f>
        <v>3334079.2557104123</v>
      </c>
      <c r="AC41" s="201">
        <f>(((F41*'Appendix B'!$C$9*1000)-('Appendix B'!$E$35+'Appendix B'!$F$35+'Appendix B'!$G$35))/((1+$Y$16)^AC$34))</f>
        <v>2688316.53702525</v>
      </c>
      <c r="AD41" s="201">
        <f>(((G41*'Appendix B'!$C$10*1000)-('Appendix B'!$E$36+'Appendix B'!$F$36+'Appendix B'!$G$36))/((1+$Y$16)^AD$34))</f>
        <v>189477.15482021621</v>
      </c>
      <c r="AE41" s="201">
        <f>(((H41*'Appendix B'!$C$11*1000)-('Appendix B'!$E$37+'Appendix B'!$F$37+'Appendix B'!$G$37))/((1+$Y$16)^AE$34))</f>
        <v>685172.50240753684</v>
      </c>
      <c r="AF41" s="201">
        <f>(((I41*'Appendix B'!$C$12*1000)-('Appendix B'!$E$38+'Appendix B'!$F$38+'Appendix B'!$G$38))/((1+$Y$16)^AF$34))</f>
        <v>851071.5531310502</v>
      </c>
      <c r="AG41" s="201">
        <f>(((J41*'Appendix B'!$C$13*1000)-('Appendix B'!$E$39+'Appendix B'!$F$39+'Appendix B'!$G$39))/((1+$Y$16)^AG$34))</f>
        <v>843282.71748601284</v>
      </c>
      <c r="AH41" s="201">
        <f>(((K41*'Appendix B'!$C$14*1000)-('Appendix B'!$E$40+'Appendix B'!$F$40+'Appendix B'!$G$40))/((1+$Y$16)^AH$34))</f>
        <v>688322.6637891893</v>
      </c>
      <c r="AI41" s="201">
        <f>(((L41*'Appendix B'!$C$15*1000)-('Appendix B'!$E$41+'Appendix B'!$F$41+'Appendix B'!$G$41))/((1+$Y$16)^AI$34))</f>
        <v>573702.32543300232</v>
      </c>
      <c r="AJ41" s="201">
        <f>(((M41*'Appendix B'!$C$16*1000)-('Appendix B'!$E$42+'Appendix B'!$F$42+'Appendix B'!$G$42))/((1+$Y$16)^AJ$34))</f>
        <v>279299.82843698317</v>
      </c>
      <c r="AK41" s="201">
        <f>(((N41*'Appendix B'!$C$17*1000)-('Appendix B'!$E$43+'Appendix B'!$F$43+'Appendix B'!$G$43))/((1+$Y$16)^AK$34))</f>
        <v>175770.41245312811</v>
      </c>
      <c r="AL41" s="201">
        <f>(((O41*'Appendix B'!$C$18*1000)-('Appendix B'!$E$44+'Appendix B'!$F$44+'Appendix B'!$G$44))/((1+$Y$16)^AL$34))</f>
        <v>318463.37588516134</v>
      </c>
      <c r="AM41" s="201">
        <f>(((P41*'Appendix B'!$C$19*1000)-('Appendix B'!$E$45+'Appendix B'!$F$45+'Appendix B'!$G$45))/((1+$Y$16)^AM$34))</f>
        <v>405226.26781661448</v>
      </c>
      <c r="AN41" s="201">
        <f>(((Q41*'Appendix B'!$C$20*1000)-('Appendix B'!$E$46+'Appendix B'!$F$46+'Appendix B'!$G$46))/((1+$Y$16)^AN$34))</f>
        <v>-295921.51364625344</v>
      </c>
      <c r="AO41" s="201">
        <f>(((R41*'Appendix B'!$C$21*1000)-('Appendix B'!$E$47+'Appendix B'!$F$47+'Appendix B'!$G$47))/((1+$Y$16)^AO$34))</f>
        <v>-277511.5327983289</v>
      </c>
      <c r="AP41" s="201">
        <f>(((S41*'Appendix B'!$C$22*1000)-('Appendix B'!$E$48+'Appendix B'!$F$48+'Appendix B'!$G$48))/((1+$Y$16)^AP$34))</f>
        <v>-247025.76550894923</v>
      </c>
      <c r="AQ41" s="201">
        <f>(((T41*'Appendix B'!$C$23*1000)-('Appendix B'!$E$49+'Appendix B'!$F$49+'Appendix B'!$G$49))/((1+$Y$16)^AQ$34))</f>
        <v>-221815.49792095975</v>
      </c>
      <c r="AR41" s="201">
        <f>(((U41*'Appendix B'!$C$24*1000)-('Appendix B'!$E$50+'Appendix B'!$F$50+'Appendix B'!$G$50))/((1+$Y$16)^AR$34))</f>
        <v>-184414.5476558689</v>
      </c>
      <c r="AS41" s="217">
        <f t="shared" si="14"/>
        <v>31266752.427745026</v>
      </c>
      <c r="AU41" s="207">
        <f t="shared" si="13"/>
        <v>1.2297205776149002E-8</v>
      </c>
      <c r="AW41" s="220">
        <f t="shared" si="15"/>
        <v>40000000</v>
      </c>
      <c r="AX41" s="201">
        <v>40</v>
      </c>
      <c r="AY41">
        <f>COUNTIFS($AS$35:$AS$1034,"&gt;40000001",$AS$35:$AS$1034,"&lt;45000000")</f>
        <v>97</v>
      </c>
      <c r="AZ41" s="114">
        <f t="shared" si="16"/>
        <v>9.7000000000000003E-2</v>
      </c>
    </row>
    <row r="42" spans="1:52" x14ac:dyDescent="0.35">
      <c r="A42">
        <v>8</v>
      </c>
      <c r="B42" s="75">
        <v>56</v>
      </c>
      <c r="C42" s="75">
        <v>47.558722863514362</v>
      </c>
      <c r="D42" s="75">
        <v>49.147245328619903</v>
      </c>
      <c r="E42" s="75">
        <v>35.973484562664517</v>
      </c>
      <c r="F42" s="75">
        <v>29.04776159435114</v>
      </c>
      <c r="G42" s="75">
        <v>32.50543081884404</v>
      </c>
      <c r="H42" s="75">
        <v>35.027722455848348</v>
      </c>
      <c r="I42" s="75">
        <v>35.896096668845459</v>
      </c>
      <c r="J42" s="75">
        <v>18.505013251229613</v>
      </c>
      <c r="K42" s="75">
        <v>17.853855976706726</v>
      </c>
      <c r="L42" s="75">
        <v>16.903268143966372</v>
      </c>
      <c r="M42" s="75">
        <v>23.698318971568305</v>
      </c>
      <c r="N42" s="75">
        <v>29.000305234507849</v>
      </c>
      <c r="O42" s="75">
        <v>18.78036517015142</v>
      </c>
      <c r="P42" s="75">
        <v>20.446100886993694</v>
      </c>
      <c r="Q42" s="75">
        <v>23.812044209347331</v>
      </c>
      <c r="R42" s="75">
        <v>21.366654792980306</v>
      </c>
      <c r="S42" s="75">
        <v>27.455350522418261</v>
      </c>
      <c r="T42" s="75">
        <v>20.856232456999237</v>
      </c>
      <c r="U42" s="75">
        <v>13.026109127182227</v>
      </c>
      <c r="V42" s="75">
        <v>14.676908504259504</v>
      </c>
      <c r="X42" s="201">
        <f>((0-('Appendix B'!$H$30))/(1+$Y$16)^0)</f>
        <v>-30932906.678150136</v>
      </c>
      <c r="Y42" s="201">
        <f>(((B42*'Appendix B'!$C$5*1000)-('Appendix B'!$E$31+'Appendix B'!$F$31+'Appendix B'!$G$31))/((1+$Y$16)^1))</f>
        <v>36555647.970511056</v>
      </c>
      <c r="Z42" s="201">
        <f>+(((C42*'Appendix B'!$C$6*1000)-('Appendix B'!$E$32+'Appendix B'!$F$32+'Appendix B'!$G$32))/((1+$Y$16)^2))</f>
        <v>9808788.3638335913</v>
      </c>
      <c r="AA42" s="201">
        <f>(((D42*'Appendix B'!$C$7*1000)-('Appendix B'!$E$33+'Appendix B'!$F$33+'Appendix B'!$G$33))/((1+$Y$16)^3))</f>
        <v>4506625.076803932</v>
      </c>
      <c r="AB42" s="201">
        <f>(((E42*'Appendix B'!$C$8*1000)-('Appendix B'!$E$34+'Appendix B'!$F$34+'Appendix B'!$G$34))/((1+$Y$16)^4))</f>
        <v>1445989.8202597334</v>
      </c>
      <c r="AC42" s="201">
        <f>(((F42*'Appendix B'!$C$9*1000)-('Appendix B'!$E$35+'Appendix B'!$F$35+'Appendix B'!$G$35))/((1+$Y$16)^AC$34))</f>
        <v>388171.04165609647</v>
      </c>
      <c r="AD42" s="201">
        <f>(((G42*'Appendix B'!$C$10*1000)-('Appendix B'!$E$36+'Appendix B'!$F$36+'Appendix B'!$G$36))/((1+$Y$16)^AD$34))</f>
        <v>247171.38357363408</v>
      </c>
      <c r="AE42" s="201">
        <f>(((H42*'Appendix B'!$C$11*1000)-('Appendix B'!$E$37+'Appendix B'!$F$37+'Appendix B'!$G$37))/((1+$Y$16)^AE$34))</f>
        <v>129682.18097000066</v>
      </c>
      <c r="AF42" s="201">
        <f>(((I42*'Appendix B'!$C$12*1000)-('Appendix B'!$E$38+'Appendix B'!$F$38+'Appendix B'!$G$38))/((1+$Y$16)^AF$34))</f>
        <v>12844.355377890106</v>
      </c>
      <c r="AG42" s="201">
        <f>(((J42*'Appendix B'!$C$13*1000)-('Appendix B'!$E$39+'Appendix B'!$F$39+'Appendix B'!$G$39))/((1+$Y$16)^AG$34))</f>
        <v>-445864.0672652981</v>
      </c>
      <c r="AH42" s="201">
        <f>(((K42*'Appendix B'!$C$14*1000)-('Appendix B'!$E$40+'Appendix B'!$F$40+'Appendix B'!$G$40))/((1+$Y$16)^AH$34))</f>
        <v>-441181.45372477121</v>
      </c>
      <c r="AI42" s="201">
        <f>(((L42*'Appendix B'!$C$15*1000)-('Appendix B'!$E$41+'Appendix B'!$F$41+'Appendix B'!$G$41))/((1+$Y$16)^AI$34))</f>
        <v>-441318.0081184922</v>
      </c>
      <c r="AJ42" s="201">
        <f>(((M42*'Appendix B'!$C$16*1000)-('Appendix B'!$E$42+'Appendix B'!$F$42+'Appendix B'!$G$42))/((1+$Y$16)^AJ$34))</f>
        <v>-335979.61073102284</v>
      </c>
      <c r="AK42" s="201">
        <f>(((N42*'Appendix B'!$C$17*1000)-('Appendix B'!$E$43+'Appendix B'!$F$43+'Appendix B'!$G$43))/((1+$Y$16)^AK$34))</f>
        <v>-270041.08831938443</v>
      </c>
      <c r="AL42" s="201">
        <f>(((O42*'Appendix B'!$C$18*1000)-('Appendix B'!$E$44+'Appendix B'!$F$44+'Appendix B'!$G$44))/((1+$Y$16)^AL$34))</f>
        <v>-347737.35872391693</v>
      </c>
      <c r="AM42" s="201">
        <f>(((P42*'Appendix B'!$C$19*1000)-('Appendix B'!$E$45+'Appendix B'!$F$45+'Appendix B'!$G$45))/((1+$Y$16)^AM$34))</f>
        <v>-312198.78837463236</v>
      </c>
      <c r="AN42" s="201">
        <f>(((Q42*'Appendix B'!$C$20*1000)-('Appendix B'!$E$46+'Appendix B'!$F$46+'Appendix B'!$G$46))/((1+$Y$16)^AN$34))</f>
        <v>-266687.26069851371</v>
      </c>
      <c r="AO42" s="201">
        <f>(((R42*'Appendix B'!$C$21*1000)-('Appendix B'!$E$47+'Appendix B'!$F$47+'Appendix B'!$G$47))/((1+$Y$16)^AO$34))</f>
        <v>-264950.74380820413</v>
      </c>
      <c r="AP42" s="201">
        <f>(((S42*'Appendix B'!$C$22*1000)-('Appendix B'!$E$48+'Appendix B'!$F$48+'Appendix B'!$G$48))/((1+$Y$16)^AP$34))</f>
        <v>-218426.71090215651</v>
      </c>
      <c r="AQ42" s="201">
        <f>(((T42*'Appendix B'!$C$23*1000)-('Appendix B'!$E$49+'Appendix B'!$F$49+'Appendix B'!$G$49))/((1+$Y$16)^AQ$34))</f>
        <v>-228945.90135611003</v>
      </c>
      <c r="AR42" s="201">
        <f>(((U42*'Appendix B'!$C$24*1000)-('Appendix B'!$E$50+'Appendix B'!$F$50+'Appendix B'!$G$50))/((1+$Y$16)^AR$34))</f>
        <v>-237060.90690819811</v>
      </c>
      <c r="AS42" s="217">
        <f t="shared" si="14"/>
        <v>22162013.514835801</v>
      </c>
      <c r="AU42" s="207">
        <f t="shared" si="13"/>
        <v>8.8630356450386967E-9</v>
      </c>
      <c r="AW42" s="220">
        <f t="shared" si="15"/>
        <v>45000000</v>
      </c>
      <c r="AX42" s="201">
        <v>45</v>
      </c>
      <c r="AY42">
        <f>COUNTIFS($AS$35:$AS$1034,"&gt;45000001",$AS$35:$AS$1034,"&lt;50000000")</f>
        <v>70</v>
      </c>
      <c r="AZ42" s="114">
        <f t="shared" si="16"/>
        <v>7.0000000000000007E-2</v>
      </c>
    </row>
    <row r="43" spans="1:52" x14ac:dyDescent="0.35">
      <c r="A43">
        <v>9</v>
      </c>
      <c r="B43" s="75">
        <v>56</v>
      </c>
      <c r="C43" s="75">
        <v>53.929411844803816</v>
      </c>
      <c r="D43" s="75">
        <v>67.395233401699954</v>
      </c>
      <c r="E43" s="75">
        <v>62.127192746504697</v>
      </c>
      <c r="F43" s="75">
        <v>46.811004522745861</v>
      </c>
      <c r="G43" s="75">
        <v>50.621655756609634</v>
      </c>
      <c r="H43" s="75">
        <v>60.73488001565967</v>
      </c>
      <c r="I43" s="75">
        <v>47.271045977706294</v>
      </c>
      <c r="J43" s="75">
        <v>56.171833774475687</v>
      </c>
      <c r="K43" s="75">
        <v>70.114055190788363</v>
      </c>
      <c r="L43" s="75">
        <v>52.91824137866395</v>
      </c>
      <c r="M43" s="75">
        <v>64.039532079432263</v>
      </c>
      <c r="N43" s="75">
        <v>81.382638467456104</v>
      </c>
      <c r="O43" s="75">
        <v>52.861150422250262</v>
      </c>
      <c r="P43" s="75">
        <v>52.582552716976082</v>
      </c>
      <c r="Q43" s="75">
        <v>53.590045736735952</v>
      </c>
      <c r="R43" s="75">
        <v>60.193236362385477</v>
      </c>
      <c r="S43" s="75">
        <v>69.952907514435935</v>
      </c>
      <c r="T43" s="75">
        <v>71.874409190776532</v>
      </c>
      <c r="U43" s="75">
        <v>65.435454677101092</v>
      </c>
      <c r="V43" s="75">
        <v>40.501357969905591</v>
      </c>
      <c r="X43" s="201">
        <f>((0-('Appendix B'!$H$30))/(1+$Y$16)^0)</f>
        <v>-30932906.678150136</v>
      </c>
      <c r="Y43" s="201">
        <f>(((B43*'Appendix B'!$C$5*1000)-('Appendix B'!$E$31+'Appendix B'!$F$31+'Appendix B'!$G$31))/((1+$Y$16)^1))</f>
        <v>36555647.970511056</v>
      </c>
      <c r="Z43" s="201">
        <f>+(((C43*'Appendix B'!$C$6*1000)-('Appendix B'!$E$32+'Appendix B'!$F$32+'Appendix B'!$G$32))/((1+$Y$16)^2))</f>
        <v>11418133.359191466</v>
      </c>
      <c r="AA43" s="201">
        <f>(((D43*'Appendix B'!$C$7*1000)-('Appendix B'!$E$33+'Appendix B'!$F$33+'Appendix B'!$G$33))/((1+$Y$16)^3))</f>
        <v>6821208.5896277158</v>
      </c>
      <c r="AB43" s="201">
        <f>(((E43*'Appendix B'!$C$8*1000)-('Appendix B'!$E$34+'Appendix B'!$F$34+'Appendix B'!$G$34))/((1+$Y$16)^4))</f>
        <v>3557640.1660811543</v>
      </c>
      <c r="AC43" s="201">
        <f>(((F43*'Appendix B'!$C$9*1000)-('Appendix B'!$E$35+'Appendix B'!$F$35+'Appendix B'!$G$35))/((1+$Y$16)^AC$34))</f>
        <v>1420786.4127753016</v>
      </c>
      <c r="AD43" s="201">
        <f>(((G43*'Appendix B'!$C$10*1000)-('Appendix B'!$E$36+'Appendix B'!$F$36+'Appendix B'!$G$36))/((1+$Y$16)^AD$34))</f>
        <v>1028910.4918263851</v>
      </c>
      <c r="AE43" s="201">
        <f>(((H43*'Appendix B'!$C$11*1000)-('Appendix B'!$E$37+'Appendix B'!$F$37+'Appendix B'!$G$37))/((1+$Y$16)^AE$34))</f>
        <v>983459.30228268798</v>
      </c>
      <c r="AF43" s="201">
        <f>(((I43*'Appendix B'!$C$12*1000)-('Appendix B'!$E$38+'Appendix B'!$F$38+'Appendix B'!$G$38))/((1+$Y$16)^AF$34))</f>
        <v>311124.55741595803</v>
      </c>
      <c r="AG43" s="201">
        <f>(((J43*'Appendix B'!$C$13*1000)-('Appendix B'!$E$39+'Appendix B'!$F$39+'Appendix B'!$G$39))/((1+$Y$16)^AG$34))</f>
        <v>348541.4657791208</v>
      </c>
      <c r="AH43" s="201">
        <f>(((K43*'Appendix B'!$C$14*1000)-('Appendix B'!$E$40+'Appendix B'!$F$40+'Appendix B'!$G$40))/((1+$Y$16)^AH$34))</f>
        <v>443843.7672428895</v>
      </c>
      <c r="AI43" s="201">
        <f>(((L43*'Appendix B'!$C$15*1000)-('Appendix B'!$E$41+'Appendix B'!$F$41+'Appendix B'!$G$41))/((1+$Y$16)^AI$34))</f>
        <v>70493.590729412535</v>
      </c>
      <c r="AJ43" s="201">
        <f>(((M43*'Appendix B'!$C$16*1000)-('Appendix B'!$E$42+'Appendix B'!$F$42+'Appendix B'!$G$42))/((1+$Y$16)^AJ$34))</f>
        <v>141135.43370180367</v>
      </c>
      <c r="AK43" s="201">
        <f>(((N43*'Appendix B'!$C$17*1000)-('Appendix B'!$E$43+'Appendix B'!$F$43+'Appendix B'!$G$43))/((1+$Y$16)^AK$34))</f>
        <v>249466.21079501149</v>
      </c>
      <c r="AL43" s="201">
        <f>(((O43*'Appendix B'!$C$18*1000)-('Appendix B'!$E$44+'Appendix B'!$F$44+'Appendix B'!$G$44))/((1+$Y$16)^AL$34))</f>
        <v>-62501.975121853575</v>
      </c>
      <c r="AM43" s="201">
        <f>(((P43*'Appendix B'!$C$19*1000)-('Appendix B'!$E$45+'Appendix B'!$F$45+'Appendix B'!$G$45))/((1+$Y$16)^AM$34))</f>
        <v>-84008.796918118402</v>
      </c>
      <c r="AN43" s="201">
        <f>(((Q43*'Appendix B'!$C$20*1000)-('Appendix B'!$E$46+'Appendix B'!$F$46+'Appendix B'!$G$46))/((1+$Y$16)^AN$34))</f>
        <v>-89339.912671970989</v>
      </c>
      <c r="AO43" s="201">
        <f>(((R43*'Appendix B'!$C$21*1000)-('Appendix B'!$E$47+'Appendix B'!$F$47+'Appendix B'!$G$47))/((1+$Y$16)^AO$34))</f>
        <v>-63672.89542045015</v>
      </c>
      <c r="AP43" s="201">
        <f>(((S43*'Appendix B'!$C$22*1000)-('Appendix B'!$E$48+'Appendix B'!$F$48+'Appendix B'!$G$48))/((1+$Y$16)^AP$34))</f>
        <v>-29225.61808813726</v>
      </c>
      <c r="AQ43" s="201">
        <f>(((T43*'Appendix B'!$C$23*1000)-('Appendix B'!$E$49+'Appendix B'!$F$49+'Appendix B'!$G$49))/((1+$Y$16)^AQ$34))</f>
        <v>-33260.298483602572</v>
      </c>
      <c r="AR43" s="201">
        <f>(((U43*'Appendix B'!$C$24*1000)-('Appendix B'!$E$50+'Appendix B'!$F$50+'Appendix B'!$G$50))/((1+$Y$16)^AR$34))</f>
        <v>-63366.004649895316</v>
      </c>
      <c r="AS43" s="217">
        <f t="shared" si="14"/>
        <v>32417484.639809828</v>
      </c>
      <c r="AU43" s="207">
        <f t="shared" si="13"/>
        <v>1.2696895344853013E-8</v>
      </c>
      <c r="AW43" s="220">
        <f t="shared" si="15"/>
        <v>50000000</v>
      </c>
      <c r="AX43" s="201">
        <v>50</v>
      </c>
      <c r="AY43">
        <f>COUNTIFS($AS$35:$AS$1034,"&gt;50000001",$AS$35:$AS$1034,"&lt;55000000")</f>
        <v>55</v>
      </c>
      <c r="AZ43" s="114">
        <f t="shared" si="16"/>
        <v>5.5E-2</v>
      </c>
    </row>
    <row r="44" spans="1:52" x14ac:dyDescent="0.35">
      <c r="A44">
        <v>10</v>
      </c>
      <c r="B44" s="75">
        <v>56</v>
      </c>
      <c r="C44" s="75">
        <v>43.331956643666423</v>
      </c>
      <c r="D44" s="75">
        <v>42.753770281912317</v>
      </c>
      <c r="E44" s="75">
        <v>45.689224392346034</v>
      </c>
      <c r="F44" s="75">
        <v>29.533497656568812</v>
      </c>
      <c r="G44" s="75">
        <v>37.541362919120317</v>
      </c>
      <c r="H44" s="75">
        <v>43.141687838606934</v>
      </c>
      <c r="I44" s="75">
        <v>50.092953635672735</v>
      </c>
      <c r="J44" s="75">
        <v>53.106787788433948</v>
      </c>
      <c r="K44" s="75">
        <v>60.694615297595277</v>
      </c>
      <c r="L44" s="75">
        <v>100.70522170582397</v>
      </c>
      <c r="M44" s="75">
        <v>78.198838008113583</v>
      </c>
      <c r="N44" s="75">
        <v>86.005944950991008</v>
      </c>
      <c r="O44" s="75">
        <v>88.908274948324973</v>
      </c>
      <c r="P44" s="75">
        <v>114.58080661466079</v>
      </c>
      <c r="Q44" s="75">
        <v>150.16140161322176</v>
      </c>
      <c r="R44" s="75">
        <v>162.07418807720973</v>
      </c>
      <c r="S44" s="75">
        <v>155.16350855611626</v>
      </c>
      <c r="T44" s="75">
        <v>110.05225977077751</v>
      </c>
      <c r="U44" s="75">
        <v>155.86641389767684</v>
      </c>
      <c r="V44" s="75">
        <v>113.64036032921256</v>
      </c>
      <c r="X44" s="201">
        <f>((0-('Appendix B'!$H$30))/(1+$Y$16)^0)</f>
        <v>-30932906.678150136</v>
      </c>
      <c r="Y44" s="201">
        <f>(((B44*'Appendix B'!$C$5*1000)-('Appendix B'!$E$31+'Appendix B'!$F$31+'Appendix B'!$G$31))/((1+$Y$16)^1))</f>
        <v>36555647.970511056</v>
      </c>
      <c r="Z44" s="201">
        <f>+(((C44*'Appendix B'!$C$6*1000)-('Appendix B'!$E$32+'Appendix B'!$F$32+'Appendix B'!$G$32))/((1+$Y$16)^2))</f>
        <v>8741034.9257928599</v>
      </c>
      <c r="AA44" s="201">
        <f>(((D44*'Appendix B'!$C$7*1000)-('Appendix B'!$E$33+'Appendix B'!$F$33+'Appendix B'!$G$33))/((1+$Y$16)^3))</f>
        <v>3695673.6517210533</v>
      </c>
      <c r="AB44" s="201">
        <f>(((E44*'Appendix B'!$C$8*1000)-('Appendix B'!$E$34+'Appendix B'!$F$34+'Appendix B'!$G$34))/((1+$Y$16)^4))</f>
        <v>2230438.6344410614</v>
      </c>
      <c r="AC44" s="201">
        <f>(((F44*'Appendix B'!$C$9*1000)-('Appendix B'!$E$35+'Appendix B'!$F$35+'Appendix B'!$G$35))/((1+$Y$16)^AC$34))</f>
        <v>416407.91969547205</v>
      </c>
      <c r="AD44" s="201">
        <f>(((G44*'Appendix B'!$C$10*1000)-('Appendix B'!$E$36+'Appendix B'!$F$36+'Appendix B'!$G$36))/((1+$Y$16)^AD$34))</f>
        <v>464478.52580748039</v>
      </c>
      <c r="AE44" s="201">
        <f>(((H44*'Appendix B'!$C$11*1000)-('Appendix B'!$E$37+'Appendix B'!$F$37+'Appendix B'!$G$37))/((1+$Y$16)^AE$34))</f>
        <v>399160.35998705355</v>
      </c>
      <c r="AF44" s="201">
        <f>(((I44*'Appendix B'!$C$12*1000)-('Appendix B'!$E$38+'Appendix B'!$F$38+'Appendix B'!$G$38))/((1+$Y$16)^AF$34))</f>
        <v>385122.17828406347</v>
      </c>
      <c r="AG44" s="201">
        <f>(((J44*'Appendix B'!$C$13*1000)-('Appendix B'!$E$39+'Appendix B'!$F$39+'Appendix B'!$G$39))/((1+$Y$16)^AG$34))</f>
        <v>283898.64601034153</v>
      </c>
      <c r="AH44" s="201">
        <f>(((K44*'Appendix B'!$C$14*1000)-('Appendix B'!$E$40+'Appendix B'!$F$40+'Appendix B'!$G$40))/((1+$Y$16)^AH$34))</f>
        <v>284325.77844390052</v>
      </c>
      <c r="AI44" s="201">
        <f>(((L44*'Appendix B'!$C$15*1000)-('Appendix B'!$E$41+'Appendix B'!$F$41+'Appendix B'!$G$41))/((1+$Y$16)^AI$34))</f>
        <v>749598.10223280778</v>
      </c>
      <c r="AJ44" s="201">
        <f>(((M44*'Appendix B'!$C$16*1000)-('Appendix B'!$E$42+'Appendix B'!$F$42+'Appendix B'!$G$42))/((1+$Y$16)^AJ$34))</f>
        <v>308597.37539497163</v>
      </c>
      <c r="AK44" s="201">
        <f>(((N44*'Appendix B'!$C$17*1000)-('Appendix B'!$E$43+'Appendix B'!$F$43+'Appendix B'!$G$43))/((1+$Y$16)^AK$34))</f>
        <v>295318.33909861563</v>
      </c>
      <c r="AL44" s="201">
        <f>(((O44*'Appendix B'!$C$18*1000)-('Appendix B'!$E$44+'Appendix B'!$F$44+'Appendix B'!$G$44))/((1+$Y$16)^AL$34))</f>
        <v>239190.46875495132</v>
      </c>
      <c r="AM44" s="201">
        <f>(((P44*'Appendix B'!$C$19*1000)-('Appendix B'!$E$45+'Appendix B'!$F$45+'Appendix B'!$G$45))/((1+$Y$16)^AM$34))</f>
        <v>356219.67329626775</v>
      </c>
      <c r="AN44" s="201">
        <f>(((Q44*'Appendix B'!$C$20*1000)-('Appendix B'!$E$46+'Appendix B'!$F$46+'Appendix B'!$G$46))/((1+$Y$16)^AN$34))</f>
        <v>485805.26099825685</v>
      </c>
      <c r="AO44" s="201">
        <f>(((R44*'Appendix B'!$C$21*1000)-('Appendix B'!$E$47+'Appendix B'!$F$47+'Appendix B'!$G$47))/((1+$Y$16)^AO$34))</f>
        <v>464480.18744109222</v>
      </c>
      <c r="AP44" s="201">
        <f>(((S44*'Appendix B'!$C$22*1000)-('Appendix B'!$E$48+'Appendix B'!$F$48+'Appendix B'!$G$48))/((1+$Y$16)^AP$34))</f>
        <v>350135.92590493301</v>
      </c>
      <c r="AQ44" s="201">
        <f>(((T44*'Appendix B'!$C$23*1000)-('Appendix B'!$E$49+'Appendix B'!$F$49+'Appendix B'!$G$49))/((1+$Y$16)^AQ$34))</f>
        <v>113174.87786753145</v>
      </c>
      <c r="AR44" s="201">
        <f>(((U44*'Appendix B'!$C$24*1000)-('Appendix B'!$E$50+'Appendix B'!$F$50+'Appendix B'!$G$50))/((1+$Y$16)^AR$34))</f>
        <v>236340.02026090023</v>
      </c>
      <c r="AS44" s="217">
        <f t="shared" si="14"/>
        <v>26122142.143794533</v>
      </c>
      <c r="AU44" s="207">
        <f t="shared" si="13"/>
        <v>1.0387097280115129E-8</v>
      </c>
      <c r="AW44" s="220">
        <f t="shared" si="15"/>
        <v>55000000</v>
      </c>
      <c r="AX44" s="201">
        <v>55</v>
      </c>
      <c r="AY44">
        <f>COUNTIFS($AS$35:$AS$1034,"&gt;55000001",$AS$35:$AS$1034,"&lt;60000000")</f>
        <v>64</v>
      </c>
      <c r="AZ44" s="114">
        <f t="shared" si="16"/>
        <v>6.4000000000000001E-2</v>
      </c>
    </row>
    <row r="45" spans="1:52" x14ac:dyDescent="0.35">
      <c r="A45">
        <v>11</v>
      </c>
      <c r="B45" s="75">
        <v>56</v>
      </c>
      <c r="C45" s="75">
        <v>57.755114925995933</v>
      </c>
      <c r="D45" s="75">
        <v>47.1953068094207</v>
      </c>
      <c r="E45" s="75">
        <v>35.887349966114925</v>
      </c>
      <c r="F45" s="75">
        <v>31.841535516808733</v>
      </c>
      <c r="G45" s="75">
        <v>33.839463172067816</v>
      </c>
      <c r="H45" s="75">
        <v>41.43059180544752</v>
      </c>
      <c r="I45" s="75">
        <v>62.040606898057973</v>
      </c>
      <c r="J45" s="75">
        <v>52.941913271711655</v>
      </c>
      <c r="K45" s="75">
        <v>55.384680191491213</v>
      </c>
      <c r="L45" s="75">
        <v>54.16418523521822</v>
      </c>
      <c r="M45" s="75">
        <v>72.483640723632448</v>
      </c>
      <c r="N45" s="75">
        <v>111.2322401578659</v>
      </c>
      <c r="O45" s="75">
        <v>122.50851809153188</v>
      </c>
      <c r="P45" s="75">
        <v>109.93980670142243</v>
      </c>
      <c r="Q45" s="75">
        <v>123.49104915924572</v>
      </c>
      <c r="R45" s="75">
        <v>129.3253426290741</v>
      </c>
      <c r="S45" s="75">
        <v>145.04505287255984</v>
      </c>
      <c r="T45" s="75">
        <v>186.13630497375993</v>
      </c>
      <c r="U45" s="75">
        <v>274.12813434943445</v>
      </c>
      <c r="V45" s="75">
        <v>260.46859526406672</v>
      </c>
      <c r="X45" s="201">
        <f>((0-('Appendix B'!$H$30))/(1+$Y$16)^0)</f>
        <v>-30932906.678150136</v>
      </c>
      <c r="Y45" s="201">
        <f>(((B45*'Appendix B'!$C$5*1000)-('Appendix B'!$E$31+'Appendix B'!$F$31+'Appendix B'!$G$31))/((1+$Y$16)^1))</f>
        <v>36555647.970511056</v>
      </c>
      <c r="Z45" s="201">
        <f>+(((C45*'Appendix B'!$C$6*1000)-('Appendix B'!$E$32+'Appendix B'!$F$32+'Appendix B'!$G$32))/((1+$Y$16)^2))</f>
        <v>12384571.38897511</v>
      </c>
      <c r="AA45" s="201">
        <f>(((D45*'Appendix B'!$C$7*1000)-('Appendix B'!$E$33+'Appendix B'!$F$33+'Appendix B'!$G$33))/((1+$Y$16)^3))</f>
        <v>4259040.2638102667</v>
      </c>
      <c r="AB45" s="201">
        <f>(((E45*'Appendix B'!$C$8*1000)-('Appendix B'!$E$34+'Appendix B'!$F$34+'Appendix B'!$G$34))/((1+$Y$16)^4))</f>
        <v>1439035.3131086775</v>
      </c>
      <c r="AC45" s="201">
        <f>(((F45*'Appendix B'!$C$9*1000)-('Appendix B'!$E$35+'Appendix B'!$F$35+'Appendix B'!$G$35))/((1+$Y$16)^AC$34))</f>
        <v>550579.10573487857</v>
      </c>
      <c r="AD45" s="201">
        <f>(((G45*'Appendix B'!$C$10*1000)-('Appendix B'!$E$36+'Appendix B'!$F$36+'Appendix B'!$G$36))/((1+$Y$16)^AD$34))</f>
        <v>304736.64707483328</v>
      </c>
      <c r="AE45" s="201">
        <f>(((H45*'Appendix B'!$C$11*1000)-('Appendix B'!$E$37+'Appendix B'!$F$37+'Appendix B'!$G$37))/((1+$Y$16)^AE$34))</f>
        <v>342332.03728815436</v>
      </c>
      <c r="AF45" s="201">
        <f>(((I45*'Appendix B'!$C$12*1000)-('Appendix B'!$E$38+'Appendix B'!$F$38+'Appendix B'!$G$38))/((1+$Y$16)^AF$34))</f>
        <v>698420.13963928178</v>
      </c>
      <c r="AG45" s="201">
        <f>(((J45*'Appendix B'!$C$13*1000)-('Appendix B'!$E$39+'Appendix B'!$F$39+'Appendix B'!$G$39))/((1+$Y$16)^AG$34))</f>
        <v>280421.38866494462</v>
      </c>
      <c r="AH45" s="201">
        <f>(((K45*'Appendix B'!$C$14*1000)-('Appendix B'!$E$40+'Appendix B'!$F$40+'Appendix B'!$G$40))/((1+$Y$16)^AH$34))</f>
        <v>194402.15470582998</v>
      </c>
      <c r="AI45" s="201">
        <f>(((L45*'Appendix B'!$C$15*1000)-('Appendix B'!$E$41+'Appendix B'!$F$41+'Appendix B'!$G$41))/((1+$Y$16)^AI$34))</f>
        <v>88199.796232944747</v>
      </c>
      <c r="AJ45" s="201">
        <f>(((M45*'Appendix B'!$C$16*1000)-('Appendix B'!$E$42+'Appendix B'!$F$42+'Appendix B'!$G$42))/((1+$Y$16)^AJ$34))</f>
        <v>241003.80553784626</v>
      </c>
      <c r="AK45" s="201">
        <f>(((N45*'Appendix B'!$C$17*1000)-('Appendix B'!$E$43+'Appendix B'!$F$43+'Appendix B'!$G$43))/((1+$Y$16)^AK$34))</f>
        <v>545502.77497141226</v>
      </c>
      <c r="AL45" s="201">
        <f>(((O45*'Appendix B'!$C$18*1000)-('Appendix B'!$E$44+'Appendix B'!$F$44+'Appendix B'!$G$44))/((1+$Y$16)^AL$34))</f>
        <v>520404.0080317494</v>
      </c>
      <c r="AM45" s="201">
        <f>(((P45*'Appendix B'!$C$19*1000)-('Appendix B'!$E$45+'Appendix B'!$F$45+'Appendix B'!$G$45))/((1+$Y$16)^AM$34))</f>
        <v>323265.51469299913</v>
      </c>
      <c r="AN45" s="201">
        <f>(((Q45*'Appendix B'!$C$20*1000)-('Appendix B'!$E$46+'Appendix B'!$F$46+'Appendix B'!$G$46))/((1+$Y$16)^AN$34))</f>
        <v>326965.98246925761</v>
      </c>
      <c r="AO45" s="201">
        <f>(((R45*'Appendix B'!$C$21*1000)-('Appendix B'!$E$47+'Appendix B'!$F$47+'Appendix B'!$G$47))/((1+$Y$16)^AO$34))</f>
        <v>294709.45608786034</v>
      </c>
      <c r="AP45" s="201">
        <f>(((S45*'Appendix B'!$C$22*1000)-('Appendix B'!$E$48+'Appendix B'!$F$48+'Appendix B'!$G$48))/((1+$Y$16)^AP$34))</f>
        <v>305088.09237232106</v>
      </c>
      <c r="AQ45" s="201">
        <f>(((T45*'Appendix B'!$C$23*1000)-('Appendix B'!$E$49+'Appendix B'!$F$49+'Appendix B'!$G$49))/((1+$Y$16)^AQ$34))</f>
        <v>405003.26546781877</v>
      </c>
      <c r="AR45" s="201">
        <f>(((U45*'Appendix B'!$C$24*1000)-('Appendix B'!$E$50+'Appendix B'!$F$50+'Appendix B'!$G$50))/((1+$Y$16)^AR$34))</f>
        <v>628282.67398477544</v>
      </c>
      <c r="AS45" s="217">
        <f t="shared" si="14"/>
        <v>29754705.101211872</v>
      </c>
      <c r="AU45" s="207">
        <f t="shared" si="13"/>
        <v>1.175331188692082E-8</v>
      </c>
      <c r="AW45" s="220">
        <f t="shared" si="15"/>
        <v>60000000</v>
      </c>
      <c r="AX45" s="201">
        <v>60</v>
      </c>
      <c r="AY45">
        <f>COUNTIFS($AS$35:$AS$1034,"&gt;60000001",$AS$35:$AS$1034,"&lt;65000000")</f>
        <v>46</v>
      </c>
      <c r="AZ45" s="114">
        <f t="shared" si="16"/>
        <v>4.5999999999999999E-2</v>
      </c>
    </row>
    <row r="46" spans="1:52" x14ac:dyDescent="0.35">
      <c r="A46">
        <v>12</v>
      </c>
      <c r="B46" s="75">
        <v>56</v>
      </c>
      <c r="C46" s="75">
        <v>79.263451001864951</v>
      </c>
      <c r="D46" s="75">
        <v>82.378787543614621</v>
      </c>
      <c r="E46" s="75">
        <v>88.504993828001261</v>
      </c>
      <c r="F46" s="75">
        <v>117.85047993294178</v>
      </c>
      <c r="G46" s="75">
        <v>110.44931431662049</v>
      </c>
      <c r="H46" s="75">
        <v>174.36774115277237</v>
      </c>
      <c r="I46" s="75">
        <v>152.4335174213071</v>
      </c>
      <c r="J46" s="75">
        <v>207.84995021972048</v>
      </c>
      <c r="K46" s="75">
        <v>238.89105144970978</v>
      </c>
      <c r="L46" s="75">
        <v>270.82360952886444</v>
      </c>
      <c r="M46" s="75">
        <v>342.62908387355151</v>
      </c>
      <c r="N46" s="75">
        <v>122.56988110391882</v>
      </c>
      <c r="O46" s="75">
        <v>141.12674473658532</v>
      </c>
      <c r="P46" s="75">
        <v>139.80823546208862</v>
      </c>
      <c r="Q46" s="75">
        <v>144.27741331621723</v>
      </c>
      <c r="R46" s="75">
        <v>162.81181102874541</v>
      </c>
      <c r="S46" s="75">
        <v>174.73112480059751</v>
      </c>
      <c r="T46" s="75">
        <v>153.45697481024217</v>
      </c>
      <c r="U46" s="75">
        <v>169.78540091080231</v>
      </c>
      <c r="V46" s="75">
        <v>188.12952619298477</v>
      </c>
      <c r="X46" s="201">
        <f>((0-('Appendix B'!$H$30))/(1+$Y$16)^0)</f>
        <v>-30932906.678150136</v>
      </c>
      <c r="Y46" s="201">
        <f>(((B46*'Appendix B'!$C$5*1000)-('Appendix B'!$E$31+'Appendix B'!$F$31+'Appendix B'!$G$31))/((1+$Y$16)^1))</f>
        <v>36555647.970511056</v>
      </c>
      <c r="Z46" s="201">
        <f>+(((C46*'Appendix B'!$C$6*1000)-('Appendix B'!$E$32+'Appendix B'!$F$32+'Appendix B'!$G$32))/((1+$Y$16)^2))</f>
        <v>17817944.941480413</v>
      </c>
      <c r="AA46" s="201">
        <f>(((D46*'Appendix B'!$C$7*1000)-('Appendix B'!$E$33+'Appendix B'!$F$33+'Appendix B'!$G$33))/((1+$Y$16)^3))</f>
        <v>8721729.7452470642</v>
      </c>
      <c r="AB46" s="201">
        <f>(((E46*'Appendix B'!$C$8*1000)-('Appendix B'!$E$34+'Appendix B'!$F$34+'Appendix B'!$G$34))/((1+$Y$16)^4))</f>
        <v>5687383.7720057303</v>
      </c>
      <c r="AC46" s="201">
        <f>(((F46*'Appendix B'!$C$9*1000)-('Appendix B'!$E$35+'Appendix B'!$F$35+'Appendix B'!$G$35))/((1+$Y$16)^AC$34))</f>
        <v>5550463.328219166</v>
      </c>
      <c r="AD46" s="201">
        <f>(((G46*'Appendix B'!$C$10*1000)-('Appendix B'!$E$36+'Appendix B'!$F$36+'Appendix B'!$G$36))/((1+$Y$16)^AD$34))</f>
        <v>3610553.2243614434</v>
      </c>
      <c r="AE46" s="201">
        <f>(((H46*'Appendix B'!$C$11*1000)-('Appendix B'!$E$37+'Appendix B'!$F$37+'Appendix B'!$G$37))/((1+$Y$16)^AE$34))</f>
        <v>4757394.12344852</v>
      </c>
      <c r="AF46" s="201">
        <f>(((I46*'Appendix B'!$C$12*1000)-('Appendix B'!$E$38+'Appendix B'!$F$38+'Appendix B'!$G$38))/((1+$Y$16)^AF$34))</f>
        <v>3068752.9544572448</v>
      </c>
      <c r="AG46" s="201">
        <f>(((J46*'Appendix B'!$C$13*1000)-('Appendix B'!$E$39+'Appendix B'!$F$39+'Appendix B'!$G$39))/((1+$Y$16)^AG$34))</f>
        <v>3547482.4242148171</v>
      </c>
      <c r="AH46" s="201">
        <f>(((K46*'Appendix B'!$C$14*1000)-('Appendix B'!$E$40+'Appendix B'!$F$40+'Appendix B'!$G$40))/((1+$Y$16)^AH$34))</f>
        <v>3302078.1531550921</v>
      </c>
      <c r="AI46" s="201">
        <f>(((L46*'Appendix B'!$C$15*1000)-('Appendix B'!$E$41+'Appendix B'!$F$41+'Appendix B'!$G$41))/((1+$Y$16)^AI$34))</f>
        <v>3167163.804635013</v>
      </c>
      <c r="AJ46" s="201">
        <f>(((M46*'Appendix B'!$C$16*1000)-('Appendix B'!$E$42+'Appendix B'!$F$42+'Appendix B'!$G$42))/((1+$Y$16)^AJ$34))</f>
        <v>3436010.7272973168</v>
      </c>
      <c r="AK46" s="201">
        <f>(((N46*'Appendix B'!$C$17*1000)-('Appendix B'!$E$43+'Appendix B'!$F$43+'Appendix B'!$G$43))/((1+$Y$16)^AK$34))</f>
        <v>657945.02148264565</v>
      </c>
      <c r="AL46" s="201">
        <f>(((O46*'Appendix B'!$C$18*1000)-('Appendix B'!$E$44+'Appendix B'!$F$44+'Appendix B'!$G$44))/((1+$Y$16)^AL$34))</f>
        <v>676227.20810795436</v>
      </c>
      <c r="AM46" s="201">
        <f>(((P46*'Appendix B'!$C$19*1000)-('Appendix B'!$E$45+'Appendix B'!$F$45+'Appendix B'!$G$45))/((1+$Y$16)^AM$34))</f>
        <v>535351.04733904824</v>
      </c>
      <c r="AN46" s="201">
        <f>(((Q46*'Appendix B'!$C$20*1000)-('Appendix B'!$E$46+'Appendix B'!$F$46+'Appendix B'!$G$46))/((1+$Y$16)^AN$34))</f>
        <v>450762.28743493074</v>
      </c>
      <c r="AO46" s="201">
        <f>(((R46*'Appendix B'!$C$21*1000)-('Appendix B'!$E$47+'Appendix B'!$F$47+'Appendix B'!$G$47))/((1+$Y$16)^AO$34))</f>
        <v>468304.04096116411</v>
      </c>
      <c r="AP46" s="201">
        <f>(((S46*'Appendix B'!$C$22*1000)-('Appendix B'!$E$48+'Appendix B'!$F$48+'Appendix B'!$G$48))/((1+$Y$16)^AP$34))</f>
        <v>437251.86007302173</v>
      </c>
      <c r="AQ46" s="201">
        <f>(((T46*'Appendix B'!$C$23*1000)-('Appendix B'!$E$49+'Appendix B'!$F$49+'Appendix B'!$G$49))/((1+$Y$16)^AQ$34))</f>
        <v>279658.24465519004</v>
      </c>
      <c r="AR46" s="201">
        <f>(((U46*'Appendix B'!$C$24*1000)-('Appendix B'!$E$50+'Appendix B'!$F$50+'Appendix B'!$G$50))/((1+$Y$16)^AR$34))</f>
        <v>282470.28697977477</v>
      </c>
      <c r="AS46" s="217">
        <f t="shared" si="14"/>
        <v>72077668.48791647</v>
      </c>
      <c r="AU46" s="207">
        <f t="shared" si="13"/>
        <v>1.0526467696593731E-8</v>
      </c>
      <c r="AW46" s="220">
        <f t="shared" si="15"/>
        <v>65000000</v>
      </c>
      <c r="AX46" s="201">
        <v>65</v>
      </c>
      <c r="AY46">
        <f>COUNTIFS($AS$35:$AS$1034,"&gt;65000001",$AS$35:$AS$1034,"&lt;70000000")</f>
        <v>51</v>
      </c>
      <c r="AZ46" s="114">
        <f t="shared" si="16"/>
        <v>5.0999999999999997E-2</v>
      </c>
    </row>
    <row r="47" spans="1:52" x14ac:dyDescent="0.35">
      <c r="A47">
        <v>13</v>
      </c>
      <c r="B47" s="75">
        <v>56</v>
      </c>
      <c r="C47" s="75">
        <v>62.736934093693662</v>
      </c>
      <c r="D47" s="75">
        <v>69.385477491612846</v>
      </c>
      <c r="E47" s="75">
        <v>109.89950609759012</v>
      </c>
      <c r="F47" s="75">
        <v>202.42220264185033</v>
      </c>
      <c r="G47" s="75">
        <v>208.36755987955019</v>
      </c>
      <c r="H47" s="75">
        <v>170.39835092852894</v>
      </c>
      <c r="I47" s="75">
        <v>259.91369840708944</v>
      </c>
      <c r="J47" s="75">
        <v>276.7275698388504</v>
      </c>
      <c r="K47" s="75">
        <v>204.37955603553664</v>
      </c>
      <c r="L47" s="75">
        <v>114.76043891416843</v>
      </c>
      <c r="M47" s="75">
        <v>125.42781751970901</v>
      </c>
      <c r="N47" s="75">
        <v>194.06050305037246</v>
      </c>
      <c r="O47" s="75">
        <v>215.47753804982631</v>
      </c>
      <c r="P47" s="75">
        <v>265.79771089080282</v>
      </c>
      <c r="Q47" s="75">
        <v>217.9553662052478</v>
      </c>
      <c r="R47" s="75">
        <v>263.21605720409406</v>
      </c>
      <c r="S47" s="75">
        <v>190.7116010403106</v>
      </c>
      <c r="T47" s="75">
        <v>277.39453212119986</v>
      </c>
      <c r="U47" s="75">
        <v>266.05742883772211</v>
      </c>
      <c r="V47" s="75">
        <v>342.70674410332811</v>
      </c>
      <c r="X47" s="201">
        <f>((0-('Appendix B'!$H$30))/(1+$Y$16)^0)</f>
        <v>-30932906.678150136</v>
      </c>
      <c r="Y47" s="201">
        <f>(((B47*'Appendix B'!$C$5*1000)-('Appendix B'!$E$31+'Appendix B'!$F$31+'Appendix B'!$G$31))/((1+$Y$16)^1))</f>
        <v>36555647.970511056</v>
      </c>
      <c r="Z47" s="201">
        <f>+(((C47*'Appendix B'!$C$6*1000)-('Appendix B'!$E$32+'Appendix B'!$F$32+'Appendix B'!$G$32))/((1+$Y$16)^2))</f>
        <v>13643064.115406955</v>
      </c>
      <c r="AA47" s="201">
        <f>(((D47*'Appendix B'!$C$7*1000)-('Appendix B'!$E$33+'Appendix B'!$F$33+'Appendix B'!$G$33))/((1+$Y$16)^3))</f>
        <v>7073652.0994852828</v>
      </c>
      <c r="AB47" s="201">
        <f>(((E47*'Appendix B'!$C$8*1000)-('Appendix B'!$E$34+'Appendix B'!$F$34+'Appendix B'!$G$34))/((1+$Y$16)^4))</f>
        <v>7414776.6493443362</v>
      </c>
      <c r="AC47" s="201">
        <f>(((F47*'Appendix B'!$C$9*1000)-('Appendix B'!$E$35+'Appendix B'!$F$35+'Appendix B'!$G$35))/((1+$Y$16)^AC$34))</f>
        <v>10466798.773457725</v>
      </c>
      <c r="AD47" s="201">
        <f>(((G47*'Appendix B'!$C$10*1000)-('Appendix B'!$E$36+'Appendix B'!$F$36+'Appendix B'!$G$36))/((1+$Y$16)^AD$34))</f>
        <v>7835855.2522948412</v>
      </c>
      <c r="AE47" s="201">
        <f>(((H47*'Appendix B'!$C$11*1000)-('Appendix B'!$E$37+'Appendix B'!$F$37+'Appendix B'!$G$37))/((1+$Y$16)^AE$34))</f>
        <v>4625564.124307761</v>
      </c>
      <c r="AF47" s="201">
        <f>(((I47*'Appendix B'!$C$12*1000)-('Appendix B'!$E$38+'Appendix B'!$F$38+'Appendix B'!$G$38))/((1+$Y$16)^AF$34))</f>
        <v>5887157.6109557003</v>
      </c>
      <c r="AG47" s="201">
        <f>(((J47*'Appendix B'!$C$13*1000)-('Appendix B'!$E$39+'Appendix B'!$F$39+'Appendix B'!$G$39))/((1+$Y$16)^AG$34))</f>
        <v>5000133.8922248967</v>
      </c>
      <c r="AH47" s="201">
        <f>(((K47*'Appendix B'!$C$14*1000)-('Appendix B'!$E$40+'Appendix B'!$F$40+'Appendix B'!$G$40))/((1+$Y$16)^AH$34))</f>
        <v>2717626.8055868838</v>
      </c>
      <c r="AI47" s="201">
        <f>(((L47*'Appendix B'!$C$15*1000)-('Appendix B'!$E$41+'Appendix B'!$F$41+'Appendix B'!$G$41))/((1+$Y$16)^AI$34))</f>
        <v>949337.89225511067</v>
      </c>
      <c r="AJ47" s="201">
        <f>(((M47*'Appendix B'!$C$16*1000)-('Appendix B'!$E$42+'Appendix B'!$F$42+'Appendix B'!$G$42))/((1+$Y$16)^AJ$34))</f>
        <v>867173.95061946043</v>
      </c>
      <c r="AK47" s="201">
        <f>(((N47*'Appendix B'!$C$17*1000)-('Appendix B'!$E$43+'Appendix B'!$F$43+'Appendix B'!$G$43))/((1+$Y$16)^AK$34))</f>
        <v>1366960.7836146322</v>
      </c>
      <c r="AL47" s="201">
        <f>(((O47*'Appendix B'!$C$18*1000)-('Appendix B'!$E$44+'Appendix B'!$F$44+'Appendix B'!$G$44))/((1+$Y$16)^AL$34))</f>
        <v>1298497.994856155</v>
      </c>
      <c r="AM47" s="201">
        <f>(((P47*'Appendix B'!$C$19*1000)-('Appendix B'!$E$45+'Appendix B'!$F$45+'Appendix B'!$G$45))/((1+$Y$16)^AM$34))</f>
        <v>1429959.3716739232</v>
      </c>
      <c r="AN47" s="201">
        <f>(((Q47*'Appendix B'!$C$20*1000)-('Appendix B'!$E$46+'Appendix B'!$F$46+'Appendix B'!$G$46))/((1+$Y$16)^AN$34))</f>
        <v>889562.37080775201</v>
      </c>
      <c r="AO47" s="201">
        <f>(((R47*'Appendix B'!$C$21*1000)-('Appendix B'!$E$47+'Appendix B'!$F$47+'Appendix B'!$G$47))/((1+$Y$16)^AO$34))</f>
        <v>988801.849995506</v>
      </c>
      <c r="AP47" s="201">
        <f>(((S47*'Appendix B'!$C$22*1000)-('Appendix B'!$E$48+'Appendix B'!$F$48+'Appendix B'!$G$48))/((1+$Y$16)^AP$34))</f>
        <v>508397.68073302094</v>
      </c>
      <c r="AQ47" s="201">
        <f>(((T47*'Appendix B'!$C$23*1000)-('Appendix B'!$E$49+'Appendix B'!$F$49+'Appendix B'!$G$49))/((1+$Y$16)^AQ$34))</f>
        <v>755033.82986076246</v>
      </c>
      <c r="AR47" s="201">
        <f>(((U47*'Appendix B'!$C$24*1000)-('Appendix B'!$E$50+'Appendix B'!$F$50+'Appendix B'!$G$50))/((1+$Y$16)^AR$34))</f>
        <v>601534.76499443722</v>
      </c>
      <c r="AS47" s="217">
        <f t="shared" si="14"/>
        <v>79942631.104836076</v>
      </c>
      <c r="AU47" s="207">
        <f t="shared" si="13"/>
        <v>7.5296328296992224E-9</v>
      </c>
      <c r="AW47" s="220">
        <f t="shared" si="15"/>
        <v>70000000</v>
      </c>
      <c r="AX47" s="201">
        <v>70</v>
      </c>
      <c r="AY47">
        <f>COUNTIFS($AS$35:$AS$1034,"&gt;70000001",$AS$35:$AS$1034,"&lt;75000000")</f>
        <v>31</v>
      </c>
      <c r="AZ47" s="114">
        <f t="shared" si="16"/>
        <v>3.1E-2</v>
      </c>
    </row>
    <row r="48" spans="1:52" x14ac:dyDescent="0.35">
      <c r="A48">
        <v>14</v>
      </c>
      <c r="B48" s="75">
        <v>56</v>
      </c>
      <c r="C48" s="75">
        <v>80.197515682960884</v>
      </c>
      <c r="D48" s="75">
        <v>63.470768475609027</v>
      </c>
      <c r="E48" s="75">
        <v>81.526528558186456</v>
      </c>
      <c r="F48" s="75">
        <v>82.576094927771749</v>
      </c>
      <c r="G48" s="75">
        <v>86.403211626514334</v>
      </c>
      <c r="H48" s="75">
        <v>111.25894874858353</v>
      </c>
      <c r="I48" s="75">
        <v>145.7919404959035</v>
      </c>
      <c r="J48" s="75">
        <v>186.32242165954</v>
      </c>
      <c r="K48" s="75">
        <v>227.77891001152088</v>
      </c>
      <c r="L48" s="75">
        <v>267.76974364594452</v>
      </c>
      <c r="M48" s="75">
        <v>395.07554002669235</v>
      </c>
      <c r="N48" s="75">
        <v>353.26189171275985</v>
      </c>
      <c r="O48" s="75">
        <v>400.88078764180079</v>
      </c>
      <c r="P48" s="75">
        <v>439.89260049502451</v>
      </c>
      <c r="Q48" s="75">
        <v>481.61125164562537</v>
      </c>
      <c r="R48" s="75">
        <v>500</v>
      </c>
      <c r="S48" s="75">
        <v>500</v>
      </c>
      <c r="T48" s="75">
        <v>500</v>
      </c>
      <c r="U48" s="75">
        <v>443.32873183343025</v>
      </c>
      <c r="V48" s="75">
        <v>500</v>
      </c>
      <c r="X48" s="201">
        <f>((0-('Appendix B'!$H$30))/(1+$Y$16)^0)</f>
        <v>-30932906.678150136</v>
      </c>
      <c r="Y48" s="201">
        <f>(((B48*'Appendix B'!$C$5*1000)-('Appendix B'!$E$31+'Appendix B'!$F$31+'Appendix B'!$G$31))/((1+$Y$16)^1))</f>
        <v>36555647.970511056</v>
      </c>
      <c r="Z48" s="201">
        <f>+(((C48*'Appendix B'!$C$6*1000)-('Appendix B'!$E$32+'Appendix B'!$F$32+'Appendix B'!$G$32))/((1+$Y$16)^2))</f>
        <v>18053905.655349392</v>
      </c>
      <c r="AA48" s="201">
        <f>(((D48*'Appendix B'!$C$7*1000)-('Appendix B'!$E$33+'Appendix B'!$F$33+'Appendix B'!$G$33))/((1+$Y$16)^3))</f>
        <v>6323427.5861435281</v>
      </c>
      <c r="AB48" s="201">
        <f>(((E48*'Appendix B'!$C$8*1000)-('Appendix B'!$E$34+'Appendix B'!$F$34+'Appendix B'!$G$34))/((1+$Y$16)^4))</f>
        <v>5123942.5002470911</v>
      </c>
      <c r="AC48" s="201">
        <f>(((F48*'Appendix B'!$C$9*1000)-('Appendix B'!$E$35+'Appendix B'!$F$35+'Appendix B'!$G$35))/((1+$Y$16)^AC$34))</f>
        <v>3499887.7486390504</v>
      </c>
      <c r="AD48" s="201">
        <f>(((G48*'Appendix B'!$C$10*1000)-('Appendix B'!$E$36+'Appendix B'!$F$36+'Appendix B'!$G$36))/((1+$Y$16)^AD$34))</f>
        <v>2572932.0345995924</v>
      </c>
      <c r="AE48" s="201">
        <f>(((H48*'Appendix B'!$C$11*1000)-('Appendix B'!$E$37+'Appendix B'!$F$37+'Appendix B'!$G$37))/((1+$Y$16)^AE$34))</f>
        <v>2661446.9934320273</v>
      </c>
      <c r="AF48" s="201">
        <f>(((I48*'Appendix B'!$C$12*1000)-('Appendix B'!$E$38+'Appendix B'!$F$38+'Appendix B'!$G$38))/((1+$Y$16)^AF$34))</f>
        <v>2894593.8568322952</v>
      </c>
      <c r="AG48" s="201">
        <f>(((J48*'Appendix B'!$C$13*1000)-('Appendix B'!$E$39+'Appendix B'!$F$39+'Appendix B'!$G$39))/((1+$Y$16)^AG$34))</f>
        <v>3093459.8238622095</v>
      </c>
      <c r="AH48" s="201">
        <f>(((K48*'Appendix B'!$C$14*1000)-('Appendix B'!$E$40+'Appendix B'!$F$40+'Appendix B'!$G$40))/((1+$Y$16)^AH$34))</f>
        <v>3113894.3042671392</v>
      </c>
      <c r="AI48" s="201">
        <f>(((L48*'Appendix B'!$C$15*1000)-('Appendix B'!$E$41+'Appendix B'!$F$41+'Appendix B'!$G$41))/((1+$Y$16)^AI$34))</f>
        <v>3123765.0779437907</v>
      </c>
      <c r="AJ48" s="201">
        <f>(((M48*'Appendix B'!$C$16*1000)-('Appendix B'!$E$42+'Appendix B'!$F$42+'Appendix B'!$G$42))/((1+$Y$16)^AJ$34))</f>
        <v>4056294.3362939986</v>
      </c>
      <c r="AK48" s="201">
        <f>(((N48*'Appendix B'!$C$17*1000)-('Appendix B'!$E$43+'Appendix B'!$F$43+'Appendix B'!$G$43))/((1+$Y$16)^AK$34))</f>
        <v>2945857.29957273</v>
      </c>
      <c r="AL48" s="201">
        <f>(((O48*'Appendix B'!$C$18*1000)-('Appendix B'!$E$44+'Appendix B'!$F$44+'Appendix B'!$G$44))/((1+$Y$16)^AL$34))</f>
        <v>2850210.0997050055</v>
      </c>
      <c r="AM48" s="201">
        <f>(((P48*'Appendix B'!$C$19*1000)-('Appendix B'!$E$45+'Appendix B'!$F$45+'Appendix B'!$G$45))/((1+$Y$16)^AM$34))</f>
        <v>2666147.8464185502</v>
      </c>
      <c r="AN48" s="201">
        <f>(((Q48*'Appendix B'!$C$20*1000)-('Appendix B'!$E$46+'Appendix B'!$F$46+'Appendix B'!$G$46))/((1+$Y$16)^AN$34))</f>
        <v>2459804.4849883881</v>
      </c>
      <c r="AO48" s="201">
        <f>(((R48*'Appendix B'!$C$21*1000)-('Appendix B'!$E$47+'Appendix B'!$F$47+'Appendix B'!$G$47))/((1+$Y$16)^AO$34))</f>
        <v>2216294.9903208939</v>
      </c>
      <c r="AP48" s="201">
        <f>(((S48*'Appendix B'!$C$22*1000)-('Appendix B'!$E$48+'Appendix B'!$F$48+'Appendix B'!$G$48))/((1+$Y$16)^AP$34))</f>
        <v>1885363.9634975337</v>
      </c>
      <c r="AQ48" s="201">
        <f>(((T48*'Appendix B'!$C$23*1000)-('Appendix B'!$E$49+'Appendix B'!$F$49+'Appendix B'!$G$49))/((1+$Y$16)^AQ$34))</f>
        <v>1608860.6024615879</v>
      </c>
      <c r="AR48" s="201">
        <f>(((U48*'Appendix B'!$C$24*1000)-('Appendix B'!$E$50+'Appendix B'!$F$50+'Appendix B'!$G$50))/((1+$Y$16)^AR$34))</f>
        <v>1189046.8074356767</v>
      </c>
      <c r="AS48" s="217">
        <f t="shared" si="14"/>
        <v>77961877.304371417</v>
      </c>
      <c r="AU48" s="207">
        <f t="shared" si="13"/>
        <v>8.269005577167128E-9</v>
      </c>
      <c r="AW48" s="220">
        <f t="shared" si="15"/>
        <v>75000000</v>
      </c>
      <c r="AX48" s="201">
        <v>75</v>
      </c>
      <c r="AY48">
        <f>COUNTIFS($AS$35:$AS$1034,"&gt;75000001",$AS$35:$AS$1034,"&lt;80000000")</f>
        <v>31</v>
      </c>
      <c r="AZ48" s="114">
        <f t="shared" si="16"/>
        <v>3.1E-2</v>
      </c>
    </row>
    <row r="49" spans="1:52" x14ac:dyDescent="0.35">
      <c r="A49">
        <v>15</v>
      </c>
      <c r="B49" s="75">
        <v>56</v>
      </c>
      <c r="C49" s="75">
        <v>55.117385251809324</v>
      </c>
      <c r="D49" s="75">
        <v>74.637667667913306</v>
      </c>
      <c r="E49" s="75">
        <v>53.798675170115999</v>
      </c>
      <c r="F49" s="75">
        <v>2.9896067962438764</v>
      </c>
      <c r="G49" s="75">
        <v>2.4767059765883506</v>
      </c>
      <c r="H49" s="75">
        <v>3.4352976825899608</v>
      </c>
      <c r="I49" s="75">
        <v>5.570565774457549</v>
      </c>
      <c r="J49" s="75">
        <v>6.5006876877691662</v>
      </c>
      <c r="K49" s="75">
        <v>7.1463605946444755</v>
      </c>
      <c r="L49" s="75">
        <v>5.9638739738818174</v>
      </c>
      <c r="M49" s="75">
        <v>6.5952399811803462</v>
      </c>
      <c r="N49" s="75">
        <v>8.8667689642868375</v>
      </c>
      <c r="O49" s="75">
        <v>11.662163825881361</v>
      </c>
      <c r="P49" s="75">
        <v>12.419456543404955</v>
      </c>
      <c r="Q49" s="75">
        <v>14.954025272067941</v>
      </c>
      <c r="R49" s="75">
        <v>22.115448184051992</v>
      </c>
      <c r="S49" s="75">
        <v>31.734870801514262</v>
      </c>
      <c r="T49" s="75">
        <v>21.633545656018832</v>
      </c>
      <c r="U49" s="75">
        <v>22.662275563616255</v>
      </c>
      <c r="V49" s="75">
        <v>20.421019126420397</v>
      </c>
      <c r="X49" s="201">
        <f>((0-('Appendix B'!$H$30))/(1+$Y$16)^0)</f>
        <v>-30932906.678150136</v>
      </c>
      <c r="Y49" s="201">
        <f>(((B49*'Appendix B'!$C$5*1000)-('Appendix B'!$E$31+'Appendix B'!$F$31+'Appendix B'!$G$31))/((1+$Y$16)^1))</f>
        <v>36555647.970511056</v>
      </c>
      <c r="Z49" s="201">
        <f>+(((C49*'Appendix B'!$C$6*1000)-('Appendix B'!$E$32+'Appendix B'!$F$32+'Appendix B'!$G$32))/((1+$Y$16)^2))</f>
        <v>11718235.759857649</v>
      </c>
      <c r="AA49" s="201">
        <f>(((D49*'Appendix B'!$C$7*1000)-('Appendix B'!$E$33+'Appendix B'!$F$33+'Appendix B'!$G$33))/((1+$Y$16)^3))</f>
        <v>7739842.407128782</v>
      </c>
      <c r="AB49" s="201">
        <f>(((E49*'Appendix B'!$C$8*1000)-('Appendix B'!$E$34+'Appendix B'!$F$34+'Appendix B'!$G$34))/((1+$Y$16)^4))</f>
        <v>2885195.6738225934</v>
      </c>
      <c r="AC49" s="201">
        <f>(((F49*'Appendix B'!$C$9*1000)-('Appendix B'!$E$35+'Appendix B'!$F$35+'Appendix B'!$G$35))/((1+$Y$16)^AC$34))</f>
        <v>-1126645.3292058057</v>
      </c>
      <c r="AD49" s="201">
        <f>(((G49*'Appendix B'!$C$10*1000)-('Appendix B'!$E$36+'Appendix B'!$F$36+'Appendix B'!$G$36))/((1+$Y$16)^AD$34))</f>
        <v>-1048607.8784301355</v>
      </c>
      <c r="AE49" s="201">
        <f>(((H49*'Appendix B'!$C$11*1000)-('Appendix B'!$E$37+'Appendix B'!$F$37+'Appendix B'!$G$37))/((1+$Y$16)^AE$34))</f>
        <v>-919554.37563661532</v>
      </c>
      <c r="AF49" s="201">
        <f>(((I49*'Appendix B'!$C$12*1000)-('Appendix B'!$E$38+'Appendix B'!$F$38+'Appendix B'!$G$38))/((1+$Y$16)^AF$34))</f>
        <v>-782368.46153052861</v>
      </c>
      <c r="AG49" s="201">
        <f>(((J49*'Appendix B'!$C$13*1000)-('Appendix B'!$E$39+'Appendix B'!$F$39+'Appendix B'!$G$39))/((1+$Y$16)^AG$34))</f>
        <v>-699039.20962153212</v>
      </c>
      <c r="AH49" s="201">
        <f>(((K49*'Appendix B'!$C$14*1000)-('Appendix B'!$E$40+'Appendix B'!$F$40+'Appendix B'!$G$40))/((1+$Y$16)^AH$34))</f>
        <v>-622512.63135193975</v>
      </c>
      <c r="AI49" s="201">
        <f>(((L49*'Appendix B'!$C$15*1000)-('Appendix B'!$E$41+'Appendix B'!$F$41+'Appendix B'!$G$41))/((1+$Y$16)^AI$34))</f>
        <v>-596778.59347370546</v>
      </c>
      <c r="AJ49" s="201">
        <f>(((M49*'Appendix B'!$C$16*1000)-('Appendix B'!$E$42+'Appendix B'!$F$42+'Appendix B'!$G$42))/((1+$Y$16)^AJ$34))</f>
        <v>-538257.52118003671</v>
      </c>
      <c r="AK49" s="201">
        <f>(((N49*'Appendix B'!$C$17*1000)-('Appendix B'!$E$43+'Appendix B'!$F$43+'Appendix B'!$G$43))/((1+$Y$16)^AK$34))</f>
        <v>-469717.55181042379</v>
      </c>
      <c r="AL49" s="201">
        <f>(((O49*'Appendix B'!$C$18*1000)-('Appendix B'!$E$44+'Appendix B'!$F$44+'Appendix B'!$G$44))/((1+$Y$16)^AL$34))</f>
        <v>-407312.36193968216</v>
      </c>
      <c r="AM49" s="201">
        <f>(((P49*'Appendix B'!$C$19*1000)-('Appendix B'!$E$45+'Appendix B'!$F$45+'Appendix B'!$G$45))/((1+$Y$16)^AM$34))</f>
        <v>-369193.25415691762</v>
      </c>
      <c r="AN49" s="201">
        <f>(((Q49*'Appendix B'!$C$20*1000)-('Appendix B'!$E$46+'Appendix B'!$F$46+'Appendix B'!$G$46))/((1+$Y$16)^AN$34))</f>
        <v>-319442.51916844497</v>
      </c>
      <c r="AO49" s="201">
        <f>(((R49*'Appendix B'!$C$21*1000)-('Appendix B'!$E$47+'Appendix B'!$F$47+'Appendix B'!$G$47))/((1+$Y$16)^AO$34))</f>
        <v>-261068.98248516661</v>
      </c>
      <c r="AP49" s="201">
        <f>(((S49*'Appendix B'!$C$22*1000)-('Appendix B'!$E$48+'Appendix B'!$F$48+'Appendix B'!$G$48))/((1+$Y$16)^AP$34))</f>
        <v>-199374.08833195074</v>
      </c>
      <c r="AQ49" s="201">
        <f>(((T49*'Appendix B'!$C$23*1000)-('Appendix B'!$E$49+'Appendix B'!$F$49+'Appendix B'!$G$49))/((1+$Y$16)^AQ$34))</f>
        <v>-225964.43451999317</v>
      </c>
      <c r="AR49" s="201">
        <f>(((U49*'Appendix B'!$C$24*1000)-('Appendix B'!$E$50+'Appendix B'!$F$50+'Appendix B'!$G$50))/((1+$Y$16)^AR$34))</f>
        <v>-205124.75182442725</v>
      </c>
      <c r="AS49" s="217">
        <f t="shared" si="14"/>
        <v>27966015.133169945</v>
      </c>
      <c r="AU49" s="207">
        <f t="shared" si="13"/>
        <v>1.1088589569277464E-8</v>
      </c>
      <c r="AW49" s="220">
        <f t="shared" si="15"/>
        <v>80000000</v>
      </c>
      <c r="AX49" s="201">
        <v>80</v>
      </c>
      <c r="AY49">
        <f>COUNTIFS($AS$35:$AS$1034,"&gt;80000001",$AS$35:$AS$1034,"&lt;85000000")</f>
        <v>18</v>
      </c>
      <c r="AZ49" s="114">
        <f t="shared" si="16"/>
        <v>1.7999999999999999E-2</v>
      </c>
    </row>
    <row r="50" spans="1:52" x14ac:dyDescent="0.35">
      <c r="A50">
        <v>16</v>
      </c>
      <c r="B50" s="75">
        <v>56</v>
      </c>
      <c r="C50" s="75">
        <v>52.082876588176923</v>
      </c>
      <c r="D50" s="75">
        <v>35.916037556997111</v>
      </c>
      <c r="E50" s="75">
        <v>35.397736073271972</v>
      </c>
      <c r="F50" s="75">
        <v>41.529495749024633</v>
      </c>
      <c r="G50" s="75">
        <v>34.107002855566819</v>
      </c>
      <c r="H50" s="75">
        <v>41.294776904026612</v>
      </c>
      <c r="I50" s="75">
        <v>48.727217927231393</v>
      </c>
      <c r="J50" s="75">
        <v>68.994065290991472</v>
      </c>
      <c r="K50" s="75">
        <v>72.57405129728275</v>
      </c>
      <c r="L50" s="75">
        <v>74.531569547533252</v>
      </c>
      <c r="M50" s="75">
        <v>109.08627160387717</v>
      </c>
      <c r="N50" s="75">
        <v>171.28936350853189</v>
      </c>
      <c r="O50" s="75">
        <v>195.19357403281521</v>
      </c>
      <c r="P50" s="75">
        <v>230.6696220438881</v>
      </c>
      <c r="Q50" s="75">
        <v>150.54811588530029</v>
      </c>
      <c r="R50" s="75">
        <v>184.60416296286712</v>
      </c>
      <c r="S50" s="75">
        <v>239.52482481456525</v>
      </c>
      <c r="T50" s="75">
        <v>169.24219191270865</v>
      </c>
      <c r="U50" s="75">
        <v>218.39129065865427</v>
      </c>
      <c r="V50" s="75">
        <v>214.53481524265476</v>
      </c>
      <c r="X50" s="201">
        <f>((0-('Appendix B'!$H$30))/(1+$Y$16)^0)</f>
        <v>-30932906.678150136</v>
      </c>
      <c r="Y50" s="201">
        <f>(((B50*'Appendix B'!$C$5*1000)-('Appendix B'!$E$31+'Appendix B'!$F$31+'Appendix B'!$G$31))/((1+$Y$16)^1))</f>
        <v>36555647.970511056</v>
      </c>
      <c r="Z50" s="201">
        <f>+(((C50*'Appendix B'!$C$6*1000)-('Appendix B'!$E$32+'Appendix B'!$F$32+'Appendix B'!$G$32))/((1+$Y$16)^2))</f>
        <v>10951666.971845893</v>
      </c>
      <c r="AA50" s="201">
        <f>(((D50*'Appendix B'!$C$7*1000)-('Appendix B'!$E$33+'Appendix B'!$F$33+'Appendix B'!$G$33))/((1+$Y$16)^3))</f>
        <v>2828372.3707906869</v>
      </c>
      <c r="AB50" s="201">
        <f>(((E50*'Appendix B'!$C$8*1000)-('Appendix B'!$E$34+'Appendix B'!$F$34+'Appendix B'!$G$34))/((1+$Y$16)^4))</f>
        <v>1399503.8883916417</v>
      </c>
      <c r="AC50" s="201">
        <f>(((F50*'Appendix B'!$C$9*1000)-('Appendix B'!$E$35+'Appendix B'!$F$35+'Appendix B'!$G$35))/((1+$Y$16)^AC$34))</f>
        <v>1113760.991548439</v>
      </c>
      <c r="AD50" s="201">
        <f>(((G50*'Appendix B'!$C$10*1000)-('Appendix B'!$E$36+'Appendix B'!$F$36+'Appendix B'!$G$36))/((1+$Y$16)^AD$34))</f>
        <v>316281.33888116764</v>
      </c>
      <c r="AE50" s="201">
        <f>(((H50*'Appendix B'!$C$11*1000)-('Appendix B'!$E$37+'Appendix B'!$F$37+'Appendix B'!$G$37))/((1+$Y$16)^AE$34))</f>
        <v>337821.40030712215</v>
      </c>
      <c r="AF50" s="201">
        <f>(((I50*'Appendix B'!$C$12*1000)-('Appendix B'!$E$38+'Appendix B'!$F$38+'Appendix B'!$G$38))/((1+$Y$16)^AF$34))</f>
        <v>349309.10237636231</v>
      </c>
      <c r="AG50" s="201">
        <f>(((J50*'Appendix B'!$C$13*1000)-('Appendix B'!$E$39+'Appendix B'!$F$39+'Appendix B'!$G$39))/((1+$Y$16)^AG$34))</f>
        <v>618966.51151427499</v>
      </c>
      <c r="AH50" s="201">
        <f>(((K50*'Appendix B'!$C$14*1000)-('Appendix B'!$E$40+'Appendix B'!$F$40+'Appendix B'!$G$40))/((1+$Y$16)^AH$34))</f>
        <v>485503.74233810767</v>
      </c>
      <c r="AI50" s="201">
        <f>(((L50*'Appendix B'!$C$15*1000)-('Appendix B'!$E$41+'Appendix B'!$F$41+'Appendix B'!$G$41))/((1+$Y$16)^AI$34))</f>
        <v>377642.28620244266</v>
      </c>
      <c r="AJ50" s="201">
        <f>(((M50*'Appendix B'!$C$16*1000)-('Appendix B'!$E$42+'Appendix B'!$F$42+'Appendix B'!$G$42))/((1+$Y$16)^AJ$34))</f>
        <v>673902.68272560241</v>
      </c>
      <c r="AK50" s="201">
        <f>(((N50*'Appendix B'!$C$17*1000)-('Appendix B'!$E$43+'Appendix B'!$F$43+'Appendix B'!$G$43))/((1+$Y$16)^AK$34))</f>
        <v>1141125.6122691575</v>
      </c>
      <c r="AL50" s="201">
        <f>(((O50*'Appendix B'!$C$18*1000)-('Appendix B'!$E$44+'Appendix B'!$F$44+'Appendix B'!$G$44))/((1+$Y$16)^AL$34))</f>
        <v>1128733.589060772</v>
      </c>
      <c r="AM50" s="201">
        <f>(((P50*'Appendix B'!$C$19*1000)-('Appendix B'!$E$45+'Appendix B'!$F$45+'Appendix B'!$G$45))/((1+$Y$16)^AM$34))</f>
        <v>1180526.7853924923</v>
      </c>
      <c r="AN50" s="201">
        <f>(((Q50*'Appendix B'!$C$20*1000)-('Appendix B'!$E$46+'Appendix B'!$F$46+'Appendix B'!$G$46))/((1+$Y$16)^AN$34))</f>
        <v>488108.39576484176</v>
      </c>
      <c r="AO50" s="201">
        <f>(((R50*'Appendix B'!$C$21*1000)-('Appendix B'!$E$47+'Appendix B'!$F$47+'Appendix B'!$G$47))/((1+$Y$16)^AO$34))</f>
        <v>581276.07020787708</v>
      </c>
      <c r="AP50" s="201">
        <f>(((S50*'Appendix B'!$C$22*1000)-('Appendix B'!$E$48+'Appendix B'!$F$48+'Appendix B'!$G$48))/((1+$Y$16)^AP$34))</f>
        <v>725716.41469222121</v>
      </c>
      <c r="AQ50" s="201">
        <f>(((T50*'Appendix B'!$C$23*1000)-('Appendix B'!$E$49+'Appendix B'!$F$49+'Appendix B'!$G$49))/((1+$Y$16)^AQ$34))</f>
        <v>340204.11130362493</v>
      </c>
      <c r="AR50" s="201">
        <f>(((U50*'Appendix B'!$C$24*1000)-('Appendix B'!$E$50+'Appendix B'!$F$50+'Appendix B'!$G$50))/((1+$Y$16)^AR$34))</f>
        <v>443559.78696007084</v>
      </c>
      <c r="AS50" s="217">
        <f t="shared" si="14"/>
        <v>31104723.34493373</v>
      </c>
      <c r="AU50" s="207">
        <f t="shared" si="13"/>
        <v>1.2239872265823678E-8</v>
      </c>
      <c r="AW50" s="220">
        <f t="shared" si="15"/>
        <v>85000000</v>
      </c>
      <c r="AX50" s="201">
        <v>85</v>
      </c>
      <c r="AY50">
        <f>COUNTIFS($AS$35:$AS$1034,"&gt;85000001",$AS$35:$AS$1034,"&lt;90000000")</f>
        <v>22</v>
      </c>
      <c r="AZ50" s="114">
        <f t="shared" si="16"/>
        <v>2.1999999999999999E-2</v>
      </c>
    </row>
    <row r="51" spans="1:52" x14ac:dyDescent="0.35">
      <c r="A51">
        <v>17</v>
      </c>
      <c r="B51" s="75">
        <v>56</v>
      </c>
      <c r="C51" s="75">
        <v>83.015445115929083</v>
      </c>
      <c r="D51" s="75">
        <v>107.76503440815002</v>
      </c>
      <c r="E51" s="75">
        <v>61.195453878619311</v>
      </c>
      <c r="F51" s="75">
        <v>76.684106311655881</v>
      </c>
      <c r="G51" s="75">
        <v>94.078202261772219</v>
      </c>
      <c r="H51" s="75">
        <v>86.47454956703362</v>
      </c>
      <c r="I51" s="75">
        <v>116.52840044902563</v>
      </c>
      <c r="J51" s="75">
        <v>150.16277693821513</v>
      </c>
      <c r="K51" s="75">
        <v>181.78050467263139</v>
      </c>
      <c r="L51" s="75">
        <v>221.38077099199262</v>
      </c>
      <c r="M51" s="75">
        <v>325.89353011146659</v>
      </c>
      <c r="N51" s="75">
        <v>500</v>
      </c>
      <c r="O51" s="75">
        <v>500</v>
      </c>
      <c r="P51" s="75">
        <v>457.36186501822937</v>
      </c>
      <c r="Q51" s="75">
        <v>388.95198004898617</v>
      </c>
      <c r="R51" s="75">
        <v>308.50224697594632</v>
      </c>
      <c r="S51" s="75">
        <v>266.38956014082243</v>
      </c>
      <c r="T51" s="75">
        <v>372.81419893474151</v>
      </c>
      <c r="U51" s="75">
        <v>388.43880235907949</v>
      </c>
      <c r="V51" s="75">
        <v>406.2425530179251</v>
      </c>
      <c r="X51" s="201">
        <f>((0-('Appendix B'!$H$30))/(1+$Y$16)^0)</f>
        <v>-30932906.678150136</v>
      </c>
      <c r="Y51" s="201">
        <f>(((B51*'Appendix B'!$C$5*1000)-('Appendix B'!$E$31+'Appendix B'!$F$31+'Appendix B'!$G$31))/((1+$Y$16)^1))</f>
        <v>36555647.970511056</v>
      </c>
      <c r="Z51" s="201">
        <f>+(((C51*'Appendix B'!$C$6*1000)-('Appendix B'!$E$32+'Appendix B'!$F$32+'Appendix B'!$G$32))/((1+$Y$16)^2))</f>
        <v>18765762.825513918</v>
      </c>
      <c r="AA51" s="201">
        <f>(((D51*'Appendix B'!$C$7*1000)-('Appendix B'!$E$33+'Appendix B'!$F$33+'Appendix B'!$G$33))/((1+$Y$16)^3))</f>
        <v>11941733.408654233</v>
      </c>
      <c r="AB51" s="201">
        <f>(((E51*'Appendix B'!$C$8*1000)-('Appendix B'!$E$34+'Appendix B'!$F$34+'Appendix B'!$G$34))/((1+$Y$16)^4))</f>
        <v>3482411.5717741675</v>
      </c>
      <c r="AC51" s="201">
        <f>(((F51*'Appendix B'!$C$9*1000)-('Appendix B'!$E$35+'Appendix B'!$F$35+'Appendix B'!$G$35))/((1+$Y$16)^AC$34))</f>
        <v>3157373.8261539256</v>
      </c>
      <c r="AD51" s="201">
        <f>(((G51*'Appendix B'!$C$10*1000)-('Appendix B'!$E$36+'Appendix B'!$F$36+'Appendix B'!$G$36))/((1+$Y$16)^AD$34))</f>
        <v>2904118.0491068028</v>
      </c>
      <c r="AE51" s="201">
        <f>(((H51*'Appendix B'!$C$11*1000)-('Appendix B'!$E$37+'Appendix B'!$F$37+'Appendix B'!$G$37))/((1+$Y$16)^AE$34))</f>
        <v>1838316.2004824113</v>
      </c>
      <c r="AF51" s="201">
        <f>(((I51*'Appendix B'!$C$12*1000)-('Appendix B'!$E$38+'Appendix B'!$F$38+'Appendix B'!$G$38))/((1+$Y$16)^AF$34))</f>
        <v>2127229.1503599472</v>
      </c>
      <c r="AG51" s="201">
        <f>(((J51*'Appendix B'!$C$13*1000)-('Appendix B'!$E$39+'Appendix B'!$F$39+'Appendix B'!$G$39))/((1+$Y$16)^AG$34))</f>
        <v>2330841.1201727651</v>
      </c>
      <c r="AH51" s="201">
        <f>(((K51*'Appendix B'!$C$14*1000)-('Appendix B'!$E$40+'Appendix B'!$F$40+'Appendix B'!$G$40))/((1+$Y$16)^AH$34))</f>
        <v>2334912.4124751659</v>
      </c>
      <c r="AI51" s="201">
        <f>(((L51*'Appendix B'!$C$15*1000)-('Appendix B'!$E$41+'Appendix B'!$F$41+'Appendix B'!$G$41))/((1+$Y$16)^AI$34))</f>
        <v>2464527.7627246603</v>
      </c>
      <c r="AJ51" s="201">
        <f>(((M51*'Appendix B'!$C$16*1000)-('Appendix B'!$E$42+'Appendix B'!$F$42+'Appendix B'!$G$42))/((1+$Y$16)^AJ$34))</f>
        <v>3238079.5333231678</v>
      </c>
      <c r="AK51" s="201">
        <f>(((N51*'Appendix B'!$C$17*1000)-('Appendix B'!$E$43+'Appendix B'!$F$43+'Appendix B'!$G$43))/((1+$Y$16)^AK$34))</f>
        <v>4401147.9215931827</v>
      </c>
      <c r="AL51" s="201">
        <f>(((O51*'Appendix B'!$C$18*1000)-('Appendix B'!$E$44+'Appendix B'!$F$44+'Appendix B'!$G$44))/((1+$Y$16)^AL$34))</f>
        <v>3679777.4453571774</v>
      </c>
      <c r="AM51" s="201">
        <f>(((P51*'Appendix B'!$C$19*1000)-('Appendix B'!$E$45+'Appendix B'!$F$45+'Appendix B'!$G$45))/((1+$Y$16)^AM$34))</f>
        <v>2790191.1397911739</v>
      </c>
      <c r="AN51" s="201">
        <f>(((Q51*'Appendix B'!$C$20*1000)-('Appendix B'!$E$46+'Appendix B'!$F$46+'Appendix B'!$G$46))/((1+$Y$16)^AN$34))</f>
        <v>1907958.3151700133</v>
      </c>
      <c r="AO51" s="201">
        <f>(((R51*'Appendix B'!$C$21*1000)-('Appendix B'!$E$47+'Appendix B'!$F$47+'Appendix B'!$G$47))/((1+$Y$16)^AO$34))</f>
        <v>1223566.4486420301</v>
      </c>
      <c r="AP51" s="201">
        <f>(((S51*'Appendix B'!$C$22*1000)-('Appendix B'!$E$48+'Appendix B'!$F$48+'Appendix B'!$G$48))/((1+$Y$16)^AP$34))</f>
        <v>845319.46111773583</v>
      </c>
      <c r="AQ51" s="201">
        <f>(((T51*'Appendix B'!$C$23*1000)-('Appendix B'!$E$49+'Appendix B'!$F$49+'Appendix B'!$G$49))/((1+$Y$16)^AQ$34))</f>
        <v>1121026.035417953</v>
      </c>
      <c r="AR51" s="201">
        <f>(((U51*'Appendix B'!$C$24*1000)-('Appendix B'!$E$50+'Appendix B'!$F$50+'Appendix B'!$G$50))/((1+$Y$16)^AR$34))</f>
        <v>1007130.7610707881</v>
      </c>
      <c r="AS51" s="217">
        <f t="shared" si="14"/>
        <v>77184164.68126215</v>
      </c>
      <c r="AU51" s="207">
        <f t="shared" si="13"/>
        <v>8.5641248866919609E-9</v>
      </c>
      <c r="AW51" s="220">
        <f t="shared" si="15"/>
        <v>90000000</v>
      </c>
      <c r="AX51" s="201">
        <v>90</v>
      </c>
      <c r="AY51">
        <f>COUNTIFS($AS$35:$AS$1034,"&gt;90000001",$AS$35:$AS$1034,"&lt;95000000")</f>
        <v>19</v>
      </c>
      <c r="AZ51" s="114">
        <f t="shared" si="16"/>
        <v>1.9E-2</v>
      </c>
    </row>
    <row r="52" spans="1:52" x14ac:dyDescent="0.35">
      <c r="A52">
        <v>18</v>
      </c>
      <c r="B52" s="75">
        <v>56</v>
      </c>
      <c r="C52" s="75">
        <v>101.00059853823092</v>
      </c>
      <c r="D52" s="75">
        <v>168.608927004093</v>
      </c>
      <c r="E52" s="75">
        <v>220.9392447796935</v>
      </c>
      <c r="F52" s="75">
        <v>172.13005641151148</v>
      </c>
      <c r="G52" s="75">
        <v>280.51731382719936</v>
      </c>
      <c r="H52" s="75">
        <v>427.27749565039136</v>
      </c>
      <c r="I52" s="75">
        <v>500</v>
      </c>
      <c r="J52" s="75">
        <v>500</v>
      </c>
      <c r="K52" s="75">
        <v>328.65186174872224</v>
      </c>
      <c r="L52" s="75">
        <v>414.06006200479908</v>
      </c>
      <c r="M52" s="75">
        <v>366.14449808385484</v>
      </c>
      <c r="N52" s="75">
        <v>491.76398133515562</v>
      </c>
      <c r="O52" s="75">
        <v>500</v>
      </c>
      <c r="P52" s="75">
        <v>500</v>
      </c>
      <c r="Q52" s="75">
        <v>500</v>
      </c>
      <c r="R52" s="75">
        <v>461.16319090259373</v>
      </c>
      <c r="S52" s="75">
        <v>441.43249371928709</v>
      </c>
      <c r="T52" s="75">
        <v>281.00594283834147</v>
      </c>
      <c r="U52" s="75">
        <v>257.30881301403252</v>
      </c>
      <c r="V52" s="75">
        <v>340.49531838829813</v>
      </c>
      <c r="X52" s="201">
        <f>((0-('Appendix B'!$H$30))/(1+$Y$16)^0)</f>
        <v>-30932906.678150136</v>
      </c>
      <c r="Y52" s="201">
        <f>(((B52*'Appendix B'!$C$5*1000)-('Appendix B'!$E$31+'Appendix B'!$F$31+'Appendix B'!$G$31))/((1+$Y$16)^1))</f>
        <v>36555647.970511056</v>
      </c>
      <c r="Z52" s="201">
        <f>+(((C52*'Appendix B'!$C$6*1000)-('Appendix B'!$E$32+'Appendix B'!$F$32+'Appendix B'!$G$32))/((1+$Y$16)^2))</f>
        <v>23309120.182298049</v>
      </c>
      <c r="AA52" s="201">
        <f>(((D52*'Appendix B'!$C$7*1000)-('Appendix B'!$E$33+'Appendix B'!$F$33+'Appendix B'!$G$33))/((1+$Y$16)^3))</f>
        <v>19659201.772541679</v>
      </c>
      <c r="AB52" s="201">
        <f>(((E52*'Appendix B'!$C$8*1000)-('Appendix B'!$E$34+'Appendix B'!$F$34+'Appendix B'!$G$34))/((1+$Y$16)^4))</f>
        <v>16380124.925764361</v>
      </c>
      <c r="AC52" s="201">
        <f>(((F52*'Appendix B'!$C$9*1000)-('Appendix B'!$E$35+'Appendix B'!$F$35+'Appendix B'!$G$35))/((1+$Y$16)^AC$34))</f>
        <v>8705851.408850275</v>
      </c>
      <c r="AD52" s="201">
        <f>(((G52*'Appendix B'!$C$10*1000)-('Appendix B'!$E$36+'Appendix B'!$F$36+'Appendix B'!$G$36))/((1+$Y$16)^AD$34))</f>
        <v>10949212.726351859</v>
      </c>
      <c r="AE52" s="201">
        <f>(((H52*'Appendix B'!$C$11*1000)-('Appendix B'!$E$37+'Appendix B'!$F$37+'Appendix B'!$G$37))/((1+$Y$16)^AE$34))</f>
        <v>13156944.390508866</v>
      </c>
      <c r="AF52" s="201">
        <f>(((I52*'Appendix B'!$C$12*1000)-('Appendix B'!$E$38+'Appendix B'!$F$38+'Appendix B'!$G$38))/((1+$Y$16)^AF$34))</f>
        <v>12182833.187278569</v>
      </c>
      <c r="AG52" s="201">
        <f>(((J52*'Appendix B'!$C$13*1000)-('Appendix B'!$E$39+'Appendix B'!$F$39+'Appendix B'!$G$39))/((1+$Y$16)^AG$34))</f>
        <v>9709022.283450475</v>
      </c>
      <c r="AH52" s="201">
        <f>(((K52*'Appendix B'!$C$14*1000)-('Appendix B'!$E$40+'Appendix B'!$F$40+'Appendix B'!$G$40))/((1+$Y$16)^AH$34))</f>
        <v>4822175.323923517</v>
      </c>
      <c r="AI52" s="201">
        <f>(((L52*'Appendix B'!$C$15*1000)-('Appendix B'!$E$41+'Appendix B'!$F$41+'Appendix B'!$G$41))/((1+$Y$16)^AI$34))</f>
        <v>5202708.223265361</v>
      </c>
      <c r="AJ52" s="201">
        <f>(((M52*'Appendix B'!$C$16*1000)-('Appendix B'!$E$42+'Appendix B'!$F$42+'Appendix B'!$G$42))/((1+$Y$16)^AJ$34))</f>
        <v>3714127.2496192027</v>
      </c>
      <c r="AK52" s="201">
        <f>(((N52*'Appendix B'!$C$17*1000)-('Appendix B'!$E$43+'Appendix B'!$F$43+'Appendix B'!$G$43))/((1+$Y$16)^AK$34))</f>
        <v>4319466.3402668703</v>
      </c>
      <c r="AL52" s="201">
        <f>(((O52*'Appendix B'!$C$18*1000)-('Appendix B'!$E$44+'Appendix B'!$F$44+'Appendix B'!$G$44))/((1+$Y$16)^AL$34))</f>
        <v>3679777.4453571774</v>
      </c>
      <c r="AM52" s="201">
        <f>(((P52*'Appendix B'!$C$19*1000)-('Appendix B'!$E$45+'Appendix B'!$F$45+'Appendix B'!$G$45))/((1+$Y$16)^AM$34))</f>
        <v>3092950.00404558</v>
      </c>
      <c r="AN52" s="201">
        <f>(((Q52*'Appendix B'!$C$20*1000)-('Appendix B'!$E$46+'Appendix B'!$F$46+'Appendix B'!$G$46))/((1+$Y$16)^AN$34))</f>
        <v>2569321.4299444244</v>
      </c>
      <c r="AO52" s="201">
        <f>(((R52*'Appendix B'!$C$21*1000)-('Appendix B'!$E$47+'Appendix B'!$F$47+'Appendix B'!$G$47))/((1+$Y$16)^AO$34))</f>
        <v>2014964.1222042022</v>
      </c>
      <c r="AP52" s="201">
        <f>(((S52*'Appendix B'!$C$22*1000)-('Appendix B'!$E$48+'Appendix B'!$F$48+'Appendix B'!$G$48))/((1+$Y$16)^AP$34))</f>
        <v>1624618.7118637948</v>
      </c>
      <c r="AQ52" s="201">
        <f>(((T52*'Appendix B'!$C$23*1000)-('Appendix B'!$E$49+'Appendix B'!$F$49+'Appendix B'!$G$49))/((1+$Y$16)^AQ$34))</f>
        <v>768885.77692448837</v>
      </c>
      <c r="AR52" s="201">
        <f>(((U52*'Appendix B'!$C$24*1000)-('Appendix B'!$E$50+'Appendix B'!$F$50+'Appendix B'!$G$50))/((1+$Y$16)^AR$34))</f>
        <v>572540.12759825331</v>
      </c>
      <c r="AS52" s="217">
        <f t="shared" si="14"/>
        <v>152056586.92441794</v>
      </c>
      <c r="AU52" s="207">
        <f t="shared" si="13"/>
        <v>3.5194962534233875E-12</v>
      </c>
      <c r="AW52" s="220">
        <f t="shared" si="15"/>
        <v>95000000</v>
      </c>
      <c r="AX52" s="201">
        <v>95</v>
      </c>
      <c r="AY52">
        <f>COUNTIFS($AS$35:$AS$1034,"&gt;95000001",$AS$35:$AS$1034,"&lt;100000000")</f>
        <v>16</v>
      </c>
      <c r="AZ52" s="114">
        <f t="shared" si="16"/>
        <v>1.6E-2</v>
      </c>
    </row>
    <row r="53" spans="1:52" x14ac:dyDescent="0.35">
      <c r="A53">
        <v>19</v>
      </c>
      <c r="B53" s="75">
        <v>56</v>
      </c>
      <c r="C53" s="75">
        <v>62.326107355859641</v>
      </c>
      <c r="D53" s="75">
        <v>62.348507303738565</v>
      </c>
      <c r="E53" s="75">
        <v>82.084389062382726</v>
      </c>
      <c r="F53" s="75">
        <v>87.454846623075838</v>
      </c>
      <c r="G53" s="75">
        <v>109.48311059415944</v>
      </c>
      <c r="H53" s="75">
        <v>50.045521453064254</v>
      </c>
      <c r="I53" s="75">
        <v>52.148977529226734</v>
      </c>
      <c r="J53" s="75">
        <v>63.769181035570817</v>
      </c>
      <c r="K53" s="75">
        <v>62.60952675980699</v>
      </c>
      <c r="L53" s="75">
        <v>78.149283745283512</v>
      </c>
      <c r="M53" s="75">
        <v>67.782480541993337</v>
      </c>
      <c r="N53" s="75">
        <v>104.87798680378717</v>
      </c>
      <c r="O53" s="75">
        <v>42.859616963975029</v>
      </c>
      <c r="P53" s="75">
        <v>37.972838248863468</v>
      </c>
      <c r="Q53" s="75">
        <v>36.107811280692729</v>
      </c>
      <c r="R53" s="75">
        <v>44.337239850793686</v>
      </c>
      <c r="S53" s="75">
        <v>47.06900429245907</v>
      </c>
      <c r="T53" s="75">
        <v>81.942245329648642</v>
      </c>
      <c r="U53" s="75">
        <v>103.82539466082704</v>
      </c>
      <c r="V53" s="75">
        <v>139.95550859102642</v>
      </c>
      <c r="X53" s="201">
        <f>((0-('Appendix B'!$H$30))/(1+$Y$16)^0)</f>
        <v>-30932906.678150136</v>
      </c>
      <c r="Y53" s="201">
        <f>(((B53*'Appendix B'!$C$5*1000)-('Appendix B'!$E$31+'Appendix B'!$F$31+'Appendix B'!$G$31))/((1+$Y$16)^1))</f>
        <v>36555647.970511056</v>
      </c>
      <c r="Z53" s="201">
        <f>+(((C53*'Appendix B'!$C$6*1000)-('Appendix B'!$E$32+'Appendix B'!$F$32+'Appendix B'!$G$32))/((1+$Y$16)^2))</f>
        <v>13539282.255009409</v>
      </c>
      <c r="AA53" s="201">
        <f>(((D53*'Appendix B'!$C$7*1000)-('Appendix B'!$E$33+'Appendix B'!$F$33+'Appendix B'!$G$33))/((1+$Y$16)^3))</f>
        <v>6181079.4437022433</v>
      </c>
      <c r="AB53" s="201">
        <f>(((E53*'Appendix B'!$C$8*1000)-('Appendix B'!$E$34+'Appendix B'!$F$34+'Appendix B'!$G$34))/((1+$Y$16)^4))</f>
        <v>5168984.1562266452</v>
      </c>
      <c r="AC53" s="201">
        <f>(((F53*'Appendix B'!$C$9*1000)-('Appendix B'!$E$35+'Appendix B'!$F$35+'Appendix B'!$G$35))/((1+$Y$16)^AC$34))</f>
        <v>3783500.0379464151</v>
      </c>
      <c r="AD53" s="201">
        <f>(((G53*'Appendix B'!$C$10*1000)-('Appendix B'!$E$36+'Appendix B'!$F$36+'Appendix B'!$G$36))/((1+$Y$16)^AD$34))</f>
        <v>3568860.2536138445</v>
      </c>
      <c r="AE53" s="201">
        <f>(((H53*'Appendix B'!$C$11*1000)-('Appendix B'!$E$37+'Appendix B'!$F$37+'Appendix B'!$G$37))/((1+$Y$16)^AE$34))</f>
        <v>628448.06617001584</v>
      </c>
      <c r="AF53" s="201">
        <f>(((I53*'Appendix B'!$C$12*1000)-('Appendix B'!$E$38+'Appendix B'!$F$38+'Appendix B'!$G$38))/((1+$Y$16)^AF$34))</f>
        <v>439036.37215978099</v>
      </c>
      <c r="AG53" s="201">
        <f>(((J53*'Appendix B'!$C$13*1000)-('Appendix B'!$E$39+'Appendix B'!$F$39+'Appendix B'!$G$39))/((1+$Y$16)^AG$34))</f>
        <v>508771.99803094962</v>
      </c>
      <c r="AH53" s="201">
        <f>(((K53*'Appendix B'!$C$14*1000)-('Appendix B'!$E$40+'Appendix B'!$F$40+'Appendix B'!$G$40))/((1+$Y$16)^AH$34))</f>
        <v>316754.75815434841</v>
      </c>
      <c r="AI53" s="201">
        <f>(((L53*'Appendix B'!$C$15*1000)-('Appendix B'!$E$41+'Appendix B'!$F$41+'Appendix B'!$G$41))/((1+$Y$16)^AI$34))</f>
        <v>429053.90535481967</v>
      </c>
      <c r="AJ53" s="201">
        <f>(((M53*'Appendix B'!$C$16*1000)-('Appendix B'!$E$42+'Appendix B'!$F$42+'Appendix B'!$G$42))/((1+$Y$16)^AJ$34))</f>
        <v>185403.2403552554</v>
      </c>
      <c r="AK53" s="201">
        <f>(((N53*'Appendix B'!$C$17*1000)-('Appendix B'!$E$43+'Appendix B'!$F$43+'Appendix B'!$G$43))/((1+$Y$16)^AK$34))</f>
        <v>482483.79902801808</v>
      </c>
      <c r="AL53" s="201">
        <f>(((O53*'Appendix B'!$C$18*1000)-('Appendix B'!$E$44+'Appendix B'!$F$44+'Appendix B'!$G$44))/((1+$Y$16)^AL$34))</f>
        <v>-146208.70932641008</v>
      </c>
      <c r="AM53" s="201">
        <f>(((P53*'Appendix B'!$C$19*1000)-('Appendix B'!$E$45+'Appendix B'!$F$45+'Appendix B'!$G$45))/((1+$Y$16)^AM$34))</f>
        <v>-187747.39996297582</v>
      </c>
      <c r="AN53" s="201">
        <f>(((Q53*'Appendix B'!$C$20*1000)-('Appendix B'!$E$46+'Appendix B'!$F$46+'Appendix B'!$G$46))/((1+$Y$16)^AN$34))</f>
        <v>-193457.97833550666</v>
      </c>
      <c r="AO53" s="201">
        <f>(((R53*'Appendix B'!$C$21*1000)-('Appendix B'!$E$47+'Appendix B'!$F$47+'Appendix B'!$G$47))/((1+$Y$16)^AO$34))</f>
        <v>-145870.72826834006</v>
      </c>
      <c r="AP53" s="201">
        <f>(((S53*'Appendix B'!$C$22*1000)-('Appendix B'!$E$48+'Appendix B'!$F$48+'Appendix B'!$G$48))/((1+$Y$16)^AP$34))</f>
        <v>-131105.8155371699</v>
      </c>
      <c r="AQ53" s="201">
        <f>(((T53*'Appendix B'!$C$23*1000)-('Appendix B'!$E$49+'Appendix B'!$F$49+'Appendix B'!$G$49))/((1+$Y$16)^AQ$34))</f>
        <v>5355.9498926835458</v>
      </c>
      <c r="AR53" s="201">
        <f>(((U53*'Appendix B'!$C$24*1000)-('Appendix B'!$E$50+'Appendix B'!$F$50+'Appendix B'!$G$50))/((1+$Y$16)^AR$34))</f>
        <v>63865.824009825694</v>
      </c>
      <c r="AS53" s="217">
        <f t="shared" si="14"/>
        <v>40923621.352015167</v>
      </c>
      <c r="AU53" s="207">
        <f t="shared" si="13"/>
        <v>1.5064360414536059E-8</v>
      </c>
      <c r="AW53" s="220">
        <f t="shared" si="15"/>
        <v>100000000</v>
      </c>
      <c r="AX53" s="201">
        <v>100</v>
      </c>
      <c r="AY53">
        <f>COUNTIFS($AS$35:$AS$1034,"&gt;100000001",$AS$35:$AS$1034,"&lt;105000000")</f>
        <v>9</v>
      </c>
      <c r="AZ53" s="114">
        <f t="shared" si="16"/>
        <v>8.9999999999999993E-3</v>
      </c>
    </row>
    <row r="54" spans="1:52" x14ac:dyDescent="0.35">
      <c r="A54">
        <v>20</v>
      </c>
      <c r="B54" s="75">
        <v>56</v>
      </c>
      <c r="C54" s="75">
        <v>78.842887381555386</v>
      </c>
      <c r="D54" s="75">
        <v>94.84763239252365</v>
      </c>
      <c r="E54" s="75">
        <v>104.62179803463671</v>
      </c>
      <c r="F54" s="75">
        <v>125.36864960772814</v>
      </c>
      <c r="G54" s="75">
        <v>90.951817614345231</v>
      </c>
      <c r="H54" s="75">
        <v>108.78724903620321</v>
      </c>
      <c r="I54" s="75">
        <v>57.606790253705725</v>
      </c>
      <c r="J54" s="75">
        <v>91.074150428000138</v>
      </c>
      <c r="K54" s="75">
        <v>47.516541499010827</v>
      </c>
      <c r="L54" s="75">
        <v>64.758368095537435</v>
      </c>
      <c r="M54" s="75">
        <v>55.634701964929413</v>
      </c>
      <c r="N54" s="75">
        <v>52.427899782192021</v>
      </c>
      <c r="O54" s="75">
        <v>58.202574819617226</v>
      </c>
      <c r="P54" s="75">
        <v>98.711880534902861</v>
      </c>
      <c r="Q54" s="75">
        <v>171.80332209974421</v>
      </c>
      <c r="R54" s="75">
        <v>255.63916568873171</v>
      </c>
      <c r="S54" s="75">
        <v>247.70310937493755</v>
      </c>
      <c r="T54" s="75">
        <v>337.6183819591231</v>
      </c>
      <c r="U54" s="75">
        <v>454.56560236143628</v>
      </c>
      <c r="V54" s="75">
        <v>500</v>
      </c>
      <c r="X54" s="201">
        <f>((0-('Appendix B'!$H$30))/(1+$Y$16)^0)</f>
        <v>-30932906.678150136</v>
      </c>
      <c r="Y54" s="201">
        <f>(((B54*'Appendix B'!$C$5*1000)-('Appendix B'!$E$31+'Appendix B'!$F$31+'Appendix B'!$G$31))/((1+$Y$16)^1))</f>
        <v>36555647.970511056</v>
      </c>
      <c r="Z54" s="201">
        <f>+(((C54*'Appendix B'!$C$6*1000)-('Appendix B'!$E$32+'Appendix B'!$F$32+'Appendix B'!$G$32))/((1+$Y$16)^2))</f>
        <v>17711703.378038436</v>
      </c>
      <c r="AA54" s="201">
        <f>(((D54*'Appendix B'!$C$7*1000)-('Appendix B'!$E$33+'Appendix B'!$F$33+'Appendix B'!$G$33))/((1+$Y$16)^3))</f>
        <v>10303283.974440033</v>
      </c>
      <c r="AB54" s="201">
        <f>(((E54*'Appendix B'!$C$8*1000)-('Appendix B'!$E$34+'Appendix B'!$F$34+'Appendix B'!$G$34))/((1+$Y$16)^4))</f>
        <v>6988654.5110249165</v>
      </c>
      <c r="AC54" s="201">
        <f>(((F54*'Appendix B'!$C$9*1000)-('Appendix B'!$E$35+'Appendix B'!$F$35+'Appendix B'!$G$35))/((1+$Y$16)^AC$34))</f>
        <v>5987510.6399156591</v>
      </c>
      <c r="AD54" s="201">
        <f>(((G54*'Appendix B'!$C$10*1000)-('Appendix B'!$E$36+'Appendix B'!$F$36+'Appendix B'!$G$36))/((1+$Y$16)^AD$34))</f>
        <v>2769210.4094230067</v>
      </c>
      <c r="AE54" s="201">
        <f>(((H54*'Appendix B'!$C$11*1000)-('Appendix B'!$E$37+'Appendix B'!$F$37+'Appendix B'!$G$37))/((1+$Y$16)^AE$34))</f>
        <v>2579357.7674926901</v>
      </c>
      <c r="AF54" s="201">
        <f>(((I54*'Appendix B'!$C$12*1000)-('Appendix B'!$E$38+'Appendix B'!$F$38+'Appendix B'!$G$38))/((1+$Y$16)^AF$34))</f>
        <v>582154.15123202594</v>
      </c>
      <c r="AG54" s="201">
        <f>(((J54*'Appendix B'!$C$13*1000)-('Appendix B'!$E$39+'Appendix B'!$F$39+'Appendix B'!$G$39))/((1+$Y$16)^AG$34))</f>
        <v>1084642.7103351015</v>
      </c>
      <c r="AH54" s="201">
        <f>(((K54*'Appendix B'!$C$14*1000)-('Appendix B'!$E$40+'Appendix B'!$F$40+'Appendix B'!$G$40))/((1+$Y$16)^AH$34))</f>
        <v>61155.414554860021</v>
      </c>
      <c r="AI54" s="201">
        <f>(((L54*'Appendix B'!$C$15*1000)-('Appendix B'!$E$41+'Appendix B'!$F$41+'Appendix B'!$G$41))/((1+$Y$16)^AI$34))</f>
        <v>238754.55669027474</v>
      </c>
      <c r="AJ54" s="201">
        <f>(((M54*'Appendix B'!$C$16*1000)-('Appendix B'!$E$42+'Appendix B'!$F$42+'Appendix B'!$G$42))/((1+$Y$16)^AJ$34))</f>
        <v>41731.608566220966</v>
      </c>
      <c r="AK54" s="201">
        <f>(((N54*'Appendix B'!$C$17*1000)-('Appendix B'!$E$43+'Appendix B'!$F$43+'Appendix B'!$G$43))/((1+$Y$16)^AK$34))</f>
        <v>-37695.455411242634</v>
      </c>
      <c r="AL54" s="201">
        <f>(((O54*'Appendix B'!$C$18*1000)-('Appendix B'!$E$44+'Appendix B'!$F$44+'Appendix B'!$G$44))/((1+$Y$16)^AL$34))</f>
        <v>-17797.511134464716</v>
      </c>
      <c r="AM54" s="201">
        <f>(((P54*'Appendix B'!$C$19*1000)-('Appendix B'!$E$45+'Appendix B'!$F$45+'Appendix B'!$G$45))/((1+$Y$16)^AM$34))</f>
        <v>243539.83777112741</v>
      </c>
      <c r="AN54" s="201">
        <f>(((Q54*'Appendix B'!$C$20*1000)-('Appendix B'!$E$46+'Appendix B'!$F$46+'Appendix B'!$G$46))/((1+$Y$16)^AN$34))</f>
        <v>614696.95982350886</v>
      </c>
      <c r="AO54" s="201">
        <f>(((R54*'Appendix B'!$C$21*1000)-('Appendix B'!$E$47+'Appendix B'!$F$47+'Appendix B'!$G$47))/((1+$Y$16)^AO$34))</f>
        <v>949523.07859624166</v>
      </c>
      <c r="AP54" s="201">
        <f>(((S54*'Appendix B'!$C$22*1000)-('Appendix B'!$E$48+'Appendix B'!$F$48+'Appendix B'!$G$48))/((1+$Y$16)^AP$34))</f>
        <v>762126.51648835756</v>
      </c>
      <c r="AQ54" s="201">
        <f>(((T54*'Appendix B'!$C$23*1000)-('Appendix B'!$E$49+'Appendix B'!$F$49+'Appendix B'!$G$49))/((1+$Y$16)^AQ$34))</f>
        <v>986028.7637709541</v>
      </c>
      <c r="AR54" s="201">
        <f>(((U54*'Appendix B'!$C$24*1000)-('Appendix B'!$E$50+'Appendix B'!$F$50+'Appendix B'!$G$50))/((1+$Y$16)^AR$34))</f>
        <v>1226288.0114150729</v>
      </c>
      <c r="AS54" s="217">
        <f t="shared" si="14"/>
        <v>58753103.581939429</v>
      </c>
      <c r="AU54" s="207">
        <f t="shared" si="13"/>
        <v>1.4828012626339015E-8</v>
      </c>
      <c r="AW54" s="220">
        <f t="shared" si="15"/>
        <v>105000000</v>
      </c>
      <c r="AX54" s="201">
        <v>105</v>
      </c>
      <c r="AY54">
        <f>COUNTIFS($AS$35:$AS$1034,"&gt;105000001",$AS$35:$AS$1034,"&lt;110000000")</f>
        <v>10</v>
      </c>
      <c r="AZ54" s="114">
        <f t="shared" si="16"/>
        <v>0.01</v>
      </c>
    </row>
    <row r="55" spans="1:52" x14ac:dyDescent="0.35">
      <c r="A55">
        <v>21</v>
      </c>
      <c r="B55" s="75">
        <v>56</v>
      </c>
      <c r="C55" s="75">
        <v>30.302102829795555</v>
      </c>
      <c r="D55" s="75">
        <v>22.20688084339125</v>
      </c>
      <c r="E55" s="75">
        <v>22.115715829149401</v>
      </c>
      <c r="F55" s="75">
        <v>20.820160740143908</v>
      </c>
      <c r="G55" s="75">
        <v>19.619013325883891</v>
      </c>
      <c r="H55" s="75">
        <v>20.414300398404819</v>
      </c>
      <c r="I55" s="75">
        <v>24.822241896724233</v>
      </c>
      <c r="J55" s="75">
        <v>20.985948591263423</v>
      </c>
      <c r="K55" s="75">
        <v>30.368844968492148</v>
      </c>
      <c r="L55" s="75">
        <v>42.625059745468427</v>
      </c>
      <c r="M55" s="75">
        <v>53.502681156566517</v>
      </c>
      <c r="N55" s="75">
        <v>77.621890405685861</v>
      </c>
      <c r="O55" s="75">
        <v>72.334463371093179</v>
      </c>
      <c r="P55" s="75">
        <v>91.144954659762149</v>
      </c>
      <c r="Q55" s="75">
        <v>149.86950494573392</v>
      </c>
      <c r="R55" s="75">
        <v>173.77514427000244</v>
      </c>
      <c r="S55" s="75">
        <v>223.01844058295325</v>
      </c>
      <c r="T55" s="75">
        <v>255.10854474699124</v>
      </c>
      <c r="U55" s="75">
        <v>231.74992603438562</v>
      </c>
      <c r="V55" s="75">
        <v>226.61406621536432</v>
      </c>
      <c r="X55" s="201">
        <f>((0-('Appendix B'!$H$30))/(1+$Y$16)^0)</f>
        <v>-30932906.678150136</v>
      </c>
      <c r="Y55" s="201">
        <f>(((B55*'Appendix B'!$C$5*1000)-('Appendix B'!$E$31+'Appendix B'!$F$31+'Appendix B'!$G$31))/((1+$Y$16)^1))</f>
        <v>36555647.970511056</v>
      </c>
      <c r="Z55" s="201">
        <f>+(((C55*'Appendix B'!$C$6*1000)-('Appendix B'!$E$32+'Appendix B'!$F$32+'Appendix B'!$G$32))/((1+$Y$16)^2))</f>
        <v>5449471.0012024771</v>
      </c>
      <c r="AA55" s="201">
        <f>(((D55*'Appendix B'!$C$7*1000)-('Appendix B'!$E$33+'Appendix B'!$F$33+'Appendix B'!$G$33))/((1+$Y$16)^3))</f>
        <v>1089496.3929594615</v>
      </c>
      <c r="AB55" s="201">
        <f>(((E55*'Appendix B'!$C$8*1000)-('Appendix B'!$E$34+'Appendix B'!$F$34+'Appendix B'!$G$34))/((1+$Y$16)^4))</f>
        <v>327113.60076741193</v>
      </c>
      <c r="AC55" s="201">
        <f>(((F55*'Appendix B'!$C$9*1000)-('Appendix B'!$E$35+'Appendix B'!$F$35+'Appendix B'!$G$35))/((1+$Y$16)^AC$34))</f>
        <v>-90117.024534060823</v>
      </c>
      <c r="AD55" s="201">
        <f>(((G55*'Appendix B'!$C$10*1000)-('Appendix B'!$E$36+'Appendix B'!$F$36+'Appendix B'!$G$36))/((1+$Y$16)^AD$34))</f>
        <v>-308894.6044633743</v>
      </c>
      <c r="AE55" s="201">
        <f>(((H55*'Appendix B'!$C$11*1000)-('Appendix B'!$E$37+'Appendix B'!$F$37+'Appendix B'!$G$37))/((1+$Y$16)^AE$34))</f>
        <v>-355653.67880768509</v>
      </c>
      <c r="AF55" s="201">
        <f>(((I55*'Appendix B'!$C$12*1000)-('Appendix B'!$E$38+'Appendix B'!$F$38+'Appendix B'!$G$38))/((1+$Y$16)^AF$34))</f>
        <v>-277540.37945301505</v>
      </c>
      <c r="AG55" s="201">
        <f>(((J55*'Appendix B'!$C$13*1000)-('Appendix B'!$E$39+'Appendix B'!$F$39+'Appendix B'!$G$39))/((1+$Y$16)^AG$34))</f>
        <v>-393540.33157775918</v>
      </c>
      <c r="AH55" s="201">
        <f>(((K55*'Appendix B'!$C$14*1000)-('Appendix B'!$E$40+'Appendix B'!$F$40+'Appendix B'!$G$40))/((1+$Y$16)^AH$34))</f>
        <v>-229240.41514414785</v>
      </c>
      <c r="AI55" s="201">
        <f>(((L55*'Appendix B'!$C$15*1000)-('Appendix B'!$E$41+'Appendix B'!$F$41+'Appendix B'!$G$41))/((1+$Y$16)^AI$34))</f>
        <v>-75783.617769030083</v>
      </c>
      <c r="AJ55" s="201">
        <f>(((M55*'Appendix B'!$C$16*1000)-('Appendix B'!$E$42+'Appendix B'!$F$42+'Appendix B'!$G$42))/((1+$Y$16)^AJ$34))</f>
        <v>16516.223991792325</v>
      </c>
      <c r="AK55" s="201">
        <f>(((N55*'Appendix B'!$C$17*1000)-('Appendix B'!$E$43+'Appendix B'!$F$43+'Appendix B'!$G$43))/((1+$Y$16)^AK$34))</f>
        <v>212168.59635825959</v>
      </c>
      <c r="AL55" s="201">
        <f>(((O55*'Appendix B'!$C$18*1000)-('Appendix B'!$E$44+'Appendix B'!$F$44+'Appendix B'!$G$44))/((1+$Y$16)^AL$34))</f>
        <v>100477.77572247791</v>
      </c>
      <c r="AM55" s="201">
        <f>(((P55*'Appendix B'!$C$19*1000)-('Appendix B'!$E$45+'Appendix B'!$F$45+'Appendix B'!$G$45))/((1+$Y$16)^AM$34))</f>
        <v>189809.67614857151</v>
      </c>
      <c r="AN55" s="201">
        <f>(((Q55*'Appendix B'!$C$20*1000)-('Appendix B'!$E$46+'Appendix B'!$F$46+'Appendix B'!$G$46))/((1+$Y$16)^AN$34))</f>
        <v>484066.82667689584</v>
      </c>
      <c r="AO55" s="201">
        <f>(((R55*'Appendix B'!$C$21*1000)-('Appendix B'!$E$47+'Appendix B'!$F$47+'Appendix B'!$G$47))/((1+$Y$16)^AO$34))</f>
        <v>525138.2003633657</v>
      </c>
      <c r="AP55" s="201">
        <f>(((S55*'Appendix B'!$C$22*1000)-('Appendix B'!$E$48+'Appendix B'!$F$48+'Appendix B'!$G$48))/((1+$Y$16)^AP$34))</f>
        <v>652229.22728482087</v>
      </c>
      <c r="AQ55" s="201">
        <f>(((T55*'Appendix B'!$C$23*1000)-('Appendix B'!$E$49+'Appendix B'!$F$49+'Appendix B'!$G$49))/((1+$Y$16)^AQ$34))</f>
        <v>669553.57254604332</v>
      </c>
      <c r="AR55" s="201">
        <f>(((U55*'Appendix B'!$C$24*1000)-('Appendix B'!$E$50+'Appendix B'!$F$50+'Appendix B'!$G$50))/((1+$Y$16)^AR$34))</f>
        <v>487832.93789422821</v>
      </c>
      <c r="AS55" s="217">
        <f t="shared" si="14"/>
        <v>15826615.324276727</v>
      </c>
      <c r="AU55" s="207">
        <f t="shared" si="13"/>
        <v>6.5277500976762035E-9</v>
      </c>
      <c r="AW55" s="220">
        <f t="shared" si="15"/>
        <v>110000000</v>
      </c>
      <c r="AX55" s="201">
        <v>110</v>
      </c>
      <c r="AY55">
        <f>COUNTIFS($AS$35:$AS$1034,"&gt;110000001",$AS$35:$AS$1034,"&lt;115000000")</f>
        <v>8</v>
      </c>
      <c r="AZ55" s="114">
        <f t="shared" si="16"/>
        <v>8.0000000000000002E-3</v>
      </c>
    </row>
    <row r="56" spans="1:52" x14ac:dyDescent="0.35">
      <c r="A56">
        <v>22</v>
      </c>
      <c r="B56" s="75">
        <v>56</v>
      </c>
      <c r="C56" s="75">
        <v>83.19071252965189</v>
      </c>
      <c r="D56" s="75">
        <v>124.07191651291473</v>
      </c>
      <c r="E56" s="75">
        <v>146.33629083361646</v>
      </c>
      <c r="F56" s="75">
        <v>183.69946312901558</v>
      </c>
      <c r="G56" s="75">
        <v>229.71168083014413</v>
      </c>
      <c r="H56" s="75">
        <v>349.16757209741485</v>
      </c>
      <c r="I56" s="75">
        <v>500</v>
      </c>
      <c r="J56" s="75">
        <v>500</v>
      </c>
      <c r="K56" s="75">
        <v>500</v>
      </c>
      <c r="L56" s="75">
        <v>500</v>
      </c>
      <c r="M56" s="75">
        <v>486.50135637025176</v>
      </c>
      <c r="N56" s="75">
        <v>500</v>
      </c>
      <c r="O56" s="75">
        <v>500</v>
      </c>
      <c r="P56" s="75">
        <v>500</v>
      </c>
      <c r="Q56" s="75">
        <v>500</v>
      </c>
      <c r="R56" s="75">
        <v>500</v>
      </c>
      <c r="S56" s="75">
        <v>500</v>
      </c>
      <c r="T56" s="75">
        <v>500</v>
      </c>
      <c r="U56" s="75">
        <v>334.80890721108995</v>
      </c>
      <c r="V56" s="75">
        <v>395.15415612686405</v>
      </c>
      <c r="X56" s="201">
        <f>((0-('Appendix B'!$H$30))/(1+$Y$16)^0)</f>
        <v>-30932906.678150136</v>
      </c>
      <c r="Y56" s="201">
        <f>(((B56*'Appendix B'!$C$5*1000)-('Appendix B'!$E$31+'Appendix B'!$F$31+'Appendix B'!$G$31))/((1+$Y$16)^1))</f>
        <v>36555647.970511056</v>
      </c>
      <c r="Z56" s="201">
        <f>+(((C56*'Appendix B'!$C$6*1000)-('Appendix B'!$E$32+'Appendix B'!$F$32+'Appendix B'!$G$32))/((1+$Y$16)^2))</f>
        <v>18810038.371840622</v>
      </c>
      <c r="AA56" s="201">
        <f>(((D56*'Appendix B'!$C$7*1000)-('Appendix B'!$E$33+'Appendix B'!$F$33+'Appendix B'!$G$33))/((1+$Y$16)^3))</f>
        <v>14010106.114406388</v>
      </c>
      <c r="AB56" s="201">
        <f>(((E56*'Appendix B'!$C$8*1000)-('Appendix B'!$E$34+'Appendix B'!$F$34+'Appendix B'!$G$34))/((1+$Y$16)^4))</f>
        <v>10356682.575173678</v>
      </c>
      <c r="AC56" s="201">
        <f>(((F56*'Appendix B'!$C$9*1000)-('Appendix B'!$E$35+'Appendix B'!$F$35+'Appendix B'!$G$35))/((1+$Y$16)^AC$34))</f>
        <v>9378405.8100585993</v>
      </c>
      <c r="AD56" s="201">
        <f>(((G56*'Appendix B'!$C$10*1000)-('Appendix B'!$E$36+'Appendix B'!$F$36+'Appendix B'!$G$36))/((1+$Y$16)^AD$34))</f>
        <v>8756882.3501408715</v>
      </c>
      <c r="AE56" s="201">
        <f>(((H56*'Appendix B'!$C$11*1000)-('Appendix B'!$E$37+'Appendix B'!$F$37+'Appendix B'!$G$37))/((1+$Y$16)^AE$34))</f>
        <v>10562784.942041866</v>
      </c>
      <c r="AF56" s="201">
        <f>(((I56*'Appendix B'!$C$12*1000)-('Appendix B'!$E$38+'Appendix B'!$F$38+'Appendix B'!$G$38))/((1+$Y$16)^AF$34))</f>
        <v>12182833.187278569</v>
      </c>
      <c r="AG56" s="201">
        <f>(((J56*'Appendix B'!$C$13*1000)-('Appendix B'!$E$39+'Appendix B'!$F$39+'Appendix B'!$G$39))/((1+$Y$16)^AG$34))</f>
        <v>9709022.283450475</v>
      </c>
      <c r="AH56" s="201">
        <f>(((K56*'Appendix B'!$C$14*1000)-('Appendix B'!$E$40+'Appendix B'!$F$40+'Appendix B'!$G$40))/((1+$Y$16)^AH$34))</f>
        <v>7723951.9378437446</v>
      </c>
      <c r="AI56" s="201">
        <f>(((L56*'Appendix B'!$C$15*1000)-('Appendix B'!$E$41+'Appendix B'!$F$41+'Appendix B'!$G$41))/((1+$Y$16)^AI$34))</f>
        <v>6424007.3974609841</v>
      </c>
      <c r="AJ56" s="201">
        <f>(((M56*'Appendix B'!$C$16*1000)-('Appendix B'!$E$42+'Appendix B'!$F$42+'Appendix B'!$G$42))/((1+$Y$16)^AJ$34))</f>
        <v>5137586.3715739576</v>
      </c>
      <c r="AK56" s="201">
        <f>(((N56*'Appendix B'!$C$17*1000)-('Appendix B'!$E$43+'Appendix B'!$F$43+'Appendix B'!$G$43))/((1+$Y$16)^AK$34))</f>
        <v>4401147.9215931827</v>
      </c>
      <c r="AL56" s="201">
        <f>(((O56*'Appendix B'!$C$18*1000)-('Appendix B'!$E$44+'Appendix B'!$F$44+'Appendix B'!$G$44))/((1+$Y$16)^AL$34))</f>
        <v>3679777.4453571774</v>
      </c>
      <c r="AM56" s="201">
        <f>(((P56*'Appendix B'!$C$19*1000)-('Appendix B'!$E$45+'Appendix B'!$F$45+'Appendix B'!$G$45))/((1+$Y$16)^AM$34))</f>
        <v>3092950.00404558</v>
      </c>
      <c r="AN56" s="201">
        <f>(((Q56*'Appendix B'!$C$20*1000)-('Appendix B'!$E$46+'Appendix B'!$F$46+'Appendix B'!$G$46))/((1+$Y$16)^AN$34))</f>
        <v>2569321.4299444244</v>
      </c>
      <c r="AO56" s="201">
        <f>(((R56*'Appendix B'!$C$21*1000)-('Appendix B'!$E$47+'Appendix B'!$F$47+'Appendix B'!$G$47))/((1+$Y$16)^AO$34))</f>
        <v>2216294.9903208939</v>
      </c>
      <c r="AP56" s="201">
        <f>(((S56*'Appendix B'!$C$22*1000)-('Appendix B'!$E$48+'Appendix B'!$F$48+'Appendix B'!$G$48))/((1+$Y$16)^AP$34))</f>
        <v>1885363.9634975337</v>
      </c>
      <c r="AQ56" s="201">
        <f>(((T56*'Appendix B'!$C$23*1000)-('Appendix B'!$E$49+'Appendix B'!$F$49+'Appendix B'!$G$49))/((1+$Y$16)^AQ$34))</f>
        <v>1608860.6024615879</v>
      </c>
      <c r="AR56" s="201">
        <f>(((U56*'Appendix B'!$C$24*1000)-('Appendix B'!$E$50+'Appendix B'!$F$50+'Appendix B'!$G$50))/((1+$Y$16)^AR$34))</f>
        <v>829390.71684565116</v>
      </c>
      <c r="AS56" s="217">
        <f t="shared" si="14"/>
        <v>138958149.70769668</v>
      </c>
      <c r="AU56" s="207">
        <f t="shared" si="13"/>
        <v>2.6236889717743026E-11</v>
      </c>
      <c r="AW56" s="220">
        <f t="shared" si="15"/>
        <v>115000000</v>
      </c>
      <c r="AX56" s="201">
        <v>115</v>
      </c>
      <c r="AY56">
        <f>COUNTIFS($AS$35:$AS$1034,"&gt;115000001",$AS$35:$AS$1034,"&lt;150000000")</f>
        <v>15</v>
      </c>
      <c r="AZ56" s="114">
        <f t="shared" si="16"/>
        <v>1.4999999999999999E-2</v>
      </c>
    </row>
    <row r="57" spans="1:52" x14ac:dyDescent="0.35">
      <c r="A57">
        <v>23</v>
      </c>
      <c r="B57" s="75">
        <v>56</v>
      </c>
      <c r="C57" s="75">
        <v>81.312423207622828</v>
      </c>
      <c r="D57" s="75">
        <v>83.308551371582993</v>
      </c>
      <c r="E57" s="75">
        <v>93.029052155638055</v>
      </c>
      <c r="F57" s="75">
        <v>106.77114536987771</v>
      </c>
      <c r="G57" s="75">
        <v>108.03562094774196</v>
      </c>
      <c r="H57" s="75">
        <v>134.08584477990644</v>
      </c>
      <c r="I57" s="75">
        <v>173.71238653113139</v>
      </c>
      <c r="J57" s="75">
        <v>139.968272263789</v>
      </c>
      <c r="K57" s="75">
        <v>190.56656191745557</v>
      </c>
      <c r="L57" s="75">
        <v>97.656790065691709</v>
      </c>
      <c r="M57" s="75">
        <v>108.61786611591556</v>
      </c>
      <c r="N57" s="75">
        <v>83.648414841917074</v>
      </c>
      <c r="O57" s="75">
        <v>63.909360191719664</v>
      </c>
      <c r="P57" s="75">
        <v>87.580631844068122</v>
      </c>
      <c r="Q57" s="75">
        <v>66.155020006639745</v>
      </c>
      <c r="R57" s="75">
        <v>97.37229206023008</v>
      </c>
      <c r="S57" s="75">
        <v>75.500860573053174</v>
      </c>
      <c r="T57" s="75">
        <v>61.679768358953105</v>
      </c>
      <c r="U57" s="75">
        <v>76.228677336878064</v>
      </c>
      <c r="V57" s="75">
        <v>53.352780821808274</v>
      </c>
      <c r="X57" s="201">
        <f>((0-('Appendix B'!$H$30))/(1+$Y$16)^0)</f>
        <v>-30932906.678150136</v>
      </c>
      <c r="Y57" s="201">
        <f>(((B57*'Appendix B'!$C$5*1000)-('Appendix B'!$E$31+'Appendix B'!$F$31+'Appendix B'!$G$31))/((1+$Y$16)^1))</f>
        <v>36555647.970511056</v>
      </c>
      <c r="Z57" s="201">
        <f>+(((C57*'Appendix B'!$C$6*1000)-('Appendix B'!$E$32+'Appendix B'!$F$32+'Appendix B'!$G$32))/((1+$Y$16)^2))</f>
        <v>18335550.364480741</v>
      </c>
      <c r="AA57" s="201">
        <f>(((D57*'Appendix B'!$C$7*1000)-('Appendix B'!$E$33+'Appendix B'!$F$33+'Appendix B'!$G$33))/((1+$Y$16)^3))</f>
        <v>8839661.4327523988</v>
      </c>
      <c r="AB57" s="201">
        <f>(((E57*'Appendix B'!$C$8*1000)-('Appendix B'!$E$34+'Appendix B'!$F$34+'Appendix B'!$G$34))/((1+$Y$16)^4))</f>
        <v>6052656.2322212663</v>
      </c>
      <c r="AC57" s="201">
        <f>(((F57*'Appendix B'!$C$9*1000)-('Appendix B'!$E$35+'Appendix B'!$F$35+'Appendix B'!$G$35))/((1+$Y$16)^AC$34))</f>
        <v>4906397.8713816544</v>
      </c>
      <c r="AD57" s="201">
        <f>(((G57*'Appendix B'!$C$10*1000)-('Appendix B'!$E$36+'Appendix B'!$F$36+'Appendix B'!$G$36))/((1+$Y$16)^AD$34))</f>
        <v>3506399.1575917588</v>
      </c>
      <c r="AE57" s="201">
        <f>(((H57*'Appendix B'!$C$11*1000)-('Appendix B'!$E$37+'Appendix B'!$F$37+'Appendix B'!$G$37))/((1+$Y$16)^AE$34))</f>
        <v>3419565.8767345771</v>
      </c>
      <c r="AF57" s="201">
        <f>(((I57*'Appendix B'!$C$12*1000)-('Appendix B'!$E$38+'Appendix B'!$F$38+'Appendix B'!$G$38))/((1+$Y$16)^AF$34))</f>
        <v>3626739.2104729768</v>
      </c>
      <c r="AG57" s="201">
        <f>(((J57*'Appendix B'!$C$13*1000)-('Appendix B'!$E$39+'Appendix B'!$F$39+'Appendix B'!$G$39))/((1+$Y$16)^AG$34))</f>
        <v>2115835.6907919315</v>
      </c>
      <c r="AH57" s="201">
        <f>(((K57*'Appendix B'!$C$14*1000)-('Appendix B'!$E$40+'Appendix B'!$F$40+'Appendix B'!$G$40))/((1+$Y$16)^AH$34))</f>
        <v>2483704.0813067653</v>
      </c>
      <c r="AI57" s="201">
        <f>(((L57*'Appendix B'!$C$15*1000)-('Appendix B'!$E$41+'Appendix B'!$F$41+'Appendix B'!$G$41))/((1+$Y$16)^AI$34))</f>
        <v>706276.60199047276</v>
      </c>
      <c r="AJ57" s="201">
        <f>(((M57*'Appendix B'!$C$16*1000)-('Appendix B'!$E$42+'Appendix B'!$F$42+'Appendix B'!$G$42))/((1+$Y$16)^AJ$34))</f>
        <v>668362.85662756639</v>
      </c>
      <c r="AK57" s="201">
        <f>(((N57*'Appendix B'!$C$17*1000)-('Appendix B'!$E$43+'Appendix B'!$F$43+'Appendix B'!$G$43))/((1+$Y$16)^AK$34))</f>
        <v>271937.28629023285</v>
      </c>
      <c r="AL57" s="201">
        <f>(((O57*'Appendix B'!$C$18*1000)-('Appendix B'!$E$44+'Appendix B'!$F$44+'Appendix B'!$G$44))/((1+$Y$16)^AL$34))</f>
        <v>29964.801344706724</v>
      </c>
      <c r="AM57" s="201">
        <f>(((P57*'Appendix B'!$C$19*1000)-('Appendix B'!$E$45+'Appendix B'!$F$45+'Appendix B'!$G$45))/((1+$Y$16)^AM$34))</f>
        <v>164500.63465374627</v>
      </c>
      <c r="AN57" s="201">
        <f>(((Q57*'Appendix B'!$C$20*1000)-('Appendix B'!$E$46+'Appendix B'!$F$46+'Appendix B'!$G$46))/((1+$Y$16)^AN$34))</f>
        <v>-14507.326518074093</v>
      </c>
      <c r="AO57" s="201">
        <f>(((R57*'Appendix B'!$C$21*1000)-('Appendix B'!$E$47+'Appendix B'!$F$47+'Appendix B'!$G$47))/((1+$Y$16)^AO$34))</f>
        <v>129064.14280099832</v>
      </c>
      <c r="AP57" s="201">
        <f>(((S57*'Appendix B'!$C$22*1000)-('Appendix B'!$E$48+'Appendix B'!$F$48+'Appendix B'!$G$48))/((1+$Y$16)^AP$34))</f>
        <v>-4525.8740118265905</v>
      </c>
      <c r="AQ57" s="201">
        <f>(((T57*'Appendix B'!$C$23*1000)-('Appendix B'!$E$49+'Appendix B'!$F$49+'Appendix B'!$G$49))/((1+$Y$16)^AQ$34))</f>
        <v>-72362.919646527604</v>
      </c>
      <c r="AR57" s="201">
        <f>(((U57*'Appendix B'!$C$24*1000)-('Appendix B'!$E$50+'Appendix B'!$F$50+'Appendix B'!$G$50))/((1+$Y$16)^AR$34))</f>
        <v>-27595.137159164671</v>
      </c>
      <c r="AS57" s="217">
        <f t="shared" si="14"/>
        <v>60879357.533802718</v>
      </c>
      <c r="AU57" s="207">
        <f t="shared" si="13"/>
        <v>1.4307999157948036E-8</v>
      </c>
      <c r="AZ57" s="115">
        <f>SUM(AZ35:AZ56)</f>
        <v>0.99800000000000022</v>
      </c>
    </row>
    <row r="58" spans="1:52" x14ac:dyDescent="0.35">
      <c r="A58">
        <v>24</v>
      </c>
      <c r="B58" s="75">
        <v>56</v>
      </c>
      <c r="C58" s="75">
        <v>39.963625047735007</v>
      </c>
      <c r="D58" s="75">
        <v>43.503240871511402</v>
      </c>
      <c r="E58" s="75">
        <v>29.445556597809535</v>
      </c>
      <c r="F58" s="75">
        <v>20.607520195244653</v>
      </c>
      <c r="G58" s="75">
        <v>18.013450954306062</v>
      </c>
      <c r="H58" s="75">
        <v>23.215686540368445</v>
      </c>
      <c r="I58" s="75">
        <v>30.385640223170881</v>
      </c>
      <c r="J58" s="75">
        <v>22.492409364506599</v>
      </c>
      <c r="K58" s="75">
        <v>11.705616148059679</v>
      </c>
      <c r="L58" s="75">
        <v>5.9389470363314363</v>
      </c>
      <c r="M58" s="75">
        <v>7.0955730950775484</v>
      </c>
      <c r="N58" s="75">
        <v>7.7281444831115245</v>
      </c>
      <c r="O58" s="75">
        <v>8.2759432808203464</v>
      </c>
      <c r="P58" s="75">
        <v>8.4784208659912501</v>
      </c>
      <c r="Q58" s="75">
        <v>11.563862583846843</v>
      </c>
      <c r="R58" s="75">
        <v>13.734441325008655</v>
      </c>
      <c r="S58" s="75">
        <v>17.607076538344</v>
      </c>
      <c r="T58" s="75">
        <v>13.13929885346227</v>
      </c>
      <c r="U58" s="75">
        <v>14.561393923271622</v>
      </c>
      <c r="V58" s="75">
        <v>22.620863281642883</v>
      </c>
      <c r="X58" s="201">
        <f>((0-('Appendix B'!$H$30))/(1+$Y$16)^0)</f>
        <v>-30932906.678150136</v>
      </c>
      <c r="Y58" s="201">
        <f>(((B58*'Appendix B'!$C$5*1000)-('Appendix B'!$E$31+'Appendix B'!$F$31+'Appendix B'!$G$31))/((1+$Y$16)^1))</f>
        <v>36555647.970511056</v>
      </c>
      <c r="Z58" s="201">
        <f>+(((C58*'Appendix B'!$C$6*1000)-('Appendix B'!$E$32+'Appendix B'!$F$32+'Appendix B'!$G$32))/((1+$Y$16)^2))</f>
        <v>7890136.7556673363</v>
      </c>
      <c r="AA58" s="201">
        <f>(((D58*'Appendix B'!$C$7*1000)-('Appendix B'!$E$33+'Appendix B'!$F$33+'Appendix B'!$G$33))/((1+$Y$16)^3))</f>
        <v>3790736.8588584717</v>
      </c>
      <c r="AB58" s="201">
        <f>(((E58*'Appendix B'!$C$8*1000)-('Appendix B'!$E$34+'Appendix B'!$F$34+'Appendix B'!$G$34))/((1+$Y$16)^4))</f>
        <v>918924.9295915477</v>
      </c>
      <c r="AC58" s="201">
        <f>(((F58*'Appendix B'!$C$9*1000)-('Appendix B'!$E$35+'Appendix B'!$F$35+'Appendix B'!$G$35))/((1+$Y$16)^AC$34))</f>
        <v>-102478.27501468889</v>
      </c>
      <c r="AD58" s="201">
        <f>(((G58*'Appendix B'!$C$10*1000)-('Appendix B'!$E$36+'Appendix B'!$F$36+'Appendix B'!$G$36))/((1+$Y$16)^AD$34))</f>
        <v>-378176.74800669844</v>
      </c>
      <c r="AE58" s="201">
        <f>(((H58*'Appendix B'!$C$11*1000)-('Appendix B'!$E$37+'Appendix B'!$F$37+'Appendix B'!$G$37))/((1+$Y$16)^AE$34))</f>
        <v>-262615.02253438084</v>
      </c>
      <c r="AF58" s="201">
        <f>(((I58*'Appendix B'!$C$12*1000)-('Appendix B'!$E$38+'Appendix B'!$F$38+'Appendix B'!$G$38))/((1+$Y$16)^AF$34))</f>
        <v>-131653.87642147375</v>
      </c>
      <c r="AG58" s="201">
        <f>(((J58*'Appendix B'!$C$13*1000)-('Appendix B'!$E$39+'Appendix B'!$F$39+'Appendix B'!$G$39))/((1+$Y$16)^AG$34))</f>
        <v>-361768.58241087146</v>
      </c>
      <c r="AH58" s="201">
        <f>(((K58*'Appendix B'!$C$14*1000)-('Appendix B'!$E$40+'Appendix B'!$F$40+'Appendix B'!$G$40))/((1+$Y$16)^AH$34))</f>
        <v>-545301.74784420768</v>
      </c>
      <c r="AI58" s="201">
        <f>(((L58*'Appendix B'!$C$15*1000)-('Appendix B'!$E$41+'Appendix B'!$F$41+'Appendix B'!$G$41))/((1+$Y$16)^AI$34))</f>
        <v>-597132.83213102457</v>
      </c>
      <c r="AJ58" s="201">
        <f>(((M58*'Appendix B'!$C$16*1000)-('Appendix B'!$E$42+'Appendix B'!$F$42+'Appendix B'!$G$42))/((1+$Y$16)^AJ$34))</f>
        <v>-532340.0874323207</v>
      </c>
      <c r="AK58" s="201">
        <f>(((N58*'Appendix B'!$C$17*1000)-('Appendix B'!$E$43+'Appendix B'!$F$43+'Appendix B'!$G$43))/((1+$Y$16)^AK$34))</f>
        <v>-481009.97985654318</v>
      </c>
      <c r="AL58" s="201">
        <f>(((O58*'Appendix B'!$C$18*1000)-('Appendix B'!$E$44+'Appendix B'!$F$44+'Appendix B'!$G$44))/((1+$Y$16)^AL$34))</f>
        <v>-435652.9623392045</v>
      </c>
      <c r="AM58" s="201">
        <f>(((P58*'Appendix B'!$C$19*1000)-('Appendix B'!$E$45+'Appendix B'!$F$45+'Appendix B'!$G$45))/((1+$Y$16)^AM$34))</f>
        <v>-397177.20528869214</v>
      </c>
      <c r="AN58" s="201">
        <f>(((Q58*'Appendix B'!$C$20*1000)-('Appendix B'!$E$46+'Appendix B'!$F$46+'Appendix B'!$G$46))/((1+$Y$16)^AN$34))</f>
        <v>-339633.1408117931</v>
      </c>
      <c r="AO58" s="201">
        <f>(((R58*'Appendix B'!$C$21*1000)-('Appendix B'!$E$47+'Appendix B'!$F$47+'Appendix B'!$G$47))/((1+$Y$16)^AO$34))</f>
        <v>-304516.30542024865</v>
      </c>
      <c r="AP58" s="201">
        <f>(((S58*'Appendix B'!$C$22*1000)-('Appendix B'!$E$48+'Appendix B'!$F$48+'Appendix B'!$G$48))/((1+$Y$16)^AP$34))</f>
        <v>-262271.68299005105</v>
      </c>
      <c r="AQ58" s="201">
        <f>(((T58*'Appendix B'!$C$23*1000)-('Appendix B'!$E$49+'Appendix B'!$F$49+'Appendix B'!$G$49))/((1+$Y$16)^AQ$34))</f>
        <v>-258545.01487236129</v>
      </c>
      <c r="AR58" s="201">
        <f>(((U58*'Appendix B'!$C$24*1000)-('Appendix B'!$E$50+'Appendix B'!$F$50+'Appendix B'!$G$50))/((1+$Y$16)^AR$34))</f>
        <v>-231972.67045347259</v>
      </c>
      <c r="AS58" s="217">
        <f t="shared" si="14"/>
        <v>18222539.836478274</v>
      </c>
      <c r="AU58" s="207">
        <f t="shared" si="13"/>
        <v>7.383456676504224E-9</v>
      </c>
    </row>
    <row r="59" spans="1:52" x14ac:dyDescent="0.35">
      <c r="A59">
        <v>25</v>
      </c>
      <c r="B59" s="75">
        <v>56</v>
      </c>
      <c r="C59" s="75">
        <v>66.827593618189027</v>
      </c>
      <c r="D59" s="75">
        <v>82.163355498974965</v>
      </c>
      <c r="E59" s="75">
        <v>111.22462439917652</v>
      </c>
      <c r="F59" s="75">
        <v>96.502952415465515</v>
      </c>
      <c r="G59" s="75">
        <v>162.09058638979479</v>
      </c>
      <c r="H59" s="75">
        <v>169.9242348449217</v>
      </c>
      <c r="I59" s="75">
        <v>205.49787828610283</v>
      </c>
      <c r="J59" s="75">
        <v>221.0980510961993</v>
      </c>
      <c r="K59" s="75">
        <v>303.98276456968506</v>
      </c>
      <c r="L59" s="75">
        <v>357.40591358551256</v>
      </c>
      <c r="M59" s="75">
        <v>500</v>
      </c>
      <c r="N59" s="75">
        <v>500</v>
      </c>
      <c r="O59" s="75">
        <v>356.56772077991275</v>
      </c>
      <c r="P59" s="75">
        <v>411.54430037654322</v>
      </c>
      <c r="Q59" s="75">
        <v>496.9836907587619</v>
      </c>
      <c r="R59" s="75">
        <v>500</v>
      </c>
      <c r="S59" s="75">
        <v>286.62878789287618</v>
      </c>
      <c r="T59" s="75">
        <v>304.7245240347192</v>
      </c>
      <c r="U59" s="75">
        <v>500</v>
      </c>
      <c r="V59" s="75">
        <v>500</v>
      </c>
      <c r="X59" s="201">
        <f>((0-('Appendix B'!$H$30))/(1+$Y$16)^0)</f>
        <v>-30932906.678150136</v>
      </c>
      <c r="Y59" s="201">
        <f>(((B59*'Appendix B'!$C$5*1000)-('Appendix B'!$E$31+'Appendix B'!$F$31+'Appendix B'!$G$31))/((1+$Y$16)^1))</f>
        <v>36555647.970511056</v>
      </c>
      <c r="Z59" s="201">
        <f>+(((C59*'Appendix B'!$C$6*1000)-('Appendix B'!$E$32+'Appendix B'!$F$32+'Appendix B'!$G$32))/((1+$Y$16)^2))</f>
        <v>14676434.674351929</v>
      </c>
      <c r="AA59" s="201">
        <f>(((D59*'Appendix B'!$C$7*1000)-('Appendix B'!$E$33+'Appendix B'!$F$33+'Appendix B'!$G$33))/((1+$Y$16)^3))</f>
        <v>8694404.2419280186</v>
      </c>
      <c r="AB59" s="201">
        <f>(((E59*'Appendix B'!$C$8*1000)-('Appendix B'!$E$34+'Appendix B'!$F$34+'Appendix B'!$G$34))/((1+$Y$16)^4))</f>
        <v>7521766.6983320415</v>
      </c>
      <c r="AC59" s="201">
        <f>(((F59*'Appendix B'!$C$9*1000)-('Appendix B'!$E$35+'Appendix B'!$F$35+'Appendix B'!$G$35))/((1+$Y$16)^AC$34))</f>
        <v>4309485.814214726</v>
      </c>
      <c r="AD59" s="201">
        <f>(((G59*'Appendix B'!$C$10*1000)-('Appendix B'!$E$36+'Appendix B'!$F$36+'Appendix B'!$G$36))/((1+$Y$16)^AD$34))</f>
        <v>5838942.5338452598</v>
      </c>
      <c r="AE59" s="201">
        <f>(((H59*'Appendix B'!$C$11*1000)-('Appendix B'!$E$37+'Appendix B'!$F$37+'Appendix B'!$G$37))/((1+$Y$16)^AE$34))</f>
        <v>4609817.9468438216</v>
      </c>
      <c r="AF59" s="201">
        <f>(((I59*'Appendix B'!$C$12*1000)-('Appendix B'!$E$38+'Appendix B'!$F$38+'Appendix B'!$G$38))/((1+$Y$16)^AF$34))</f>
        <v>4460235.9272598149</v>
      </c>
      <c r="AG59" s="201">
        <f>(((J59*'Appendix B'!$C$13*1000)-('Appendix B'!$E$39+'Appendix B'!$F$39+'Appendix B'!$G$39))/((1+$Y$16)^AG$34))</f>
        <v>3826889.1936847884</v>
      </c>
      <c r="AH59" s="201">
        <f>(((K59*'Appendix B'!$C$14*1000)-('Appendix B'!$E$40+'Appendix B'!$F$40+'Appendix B'!$G$40))/((1+$Y$16)^AH$34))</f>
        <v>4404404.7545364173</v>
      </c>
      <c r="AI59" s="201">
        <f>(((L59*'Appendix B'!$C$15*1000)-('Appendix B'!$E$41+'Appendix B'!$F$41+'Appendix B'!$G$41))/((1+$Y$16)^AI$34))</f>
        <v>4397591.6931243381</v>
      </c>
      <c r="AJ59" s="201">
        <f>(((M59*'Appendix B'!$C$16*1000)-('Appendix B'!$E$42+'Appendix B'!$F$42+'Appendix B'!$G$42))/((1+$Y$16)^AJ$34))</f>
        <v>5297234.668167565</v>
      </c>
      <c r="AK59" s="201">
        <f>(((N59*'Appendix B'!$C$17*1000)-('Appendix B'!$E$43+'Appendix B'!$F$43+'Appendix B'!$G$43))/((1+$Y$16)^AK$34))</f>
        <v>4401147.9215931827</v>
      </c>
      <c r="AL59" s="201">
        <f>(((O59*'Appendix B'!$C$18*1000)-('Appendix B'!$E$44+'Appendix B'!$F$44+'Appendix B'!$G$44))/((1+$Y$16)^AL$34))</f>
        <v>2479336.7606244124</v>
      </c>
      <c r="AM59" s="201">
        <f>(((P59*'Appendix B'!$C$19*1000)-('Appendix B'!$E$45+'Appendix B'!$F$45+'Appendix B'!$G$45))/((1+$Y$16)^AM$34))</f>
        <v>2464856.2291589333</v>
      </c>
      <c r="AN59" s="201">
        <f>(((Q59*'Appendix B'!$C$20*1000)-('Appendix B'!$E$46+'Appendix B'!$F$46+'Appendix B'!$G$46))/((1+$Y$16)^AN$34))</f>
        <v>2551357.348497605</v>
      </c>
      <c r="AO59" s="201">
        <f>(((R59*'Appendix B'!$C$21*1000)-('Appendix B'!$E$47+'Appendix B'!$F$47+'Appendix B'!$G$47))/((1+$Y$16)^AO$34))</f>
        <v>2216294.9903208939</v>
      </c>
      <c r="AP59" s="201">
        <f>(((S59*'Appendix B'!$C$22*1000)-('Appendix B'!$E$48+'Appendix B'!$F$48+'Appendix B'!$G$48))/((1+$Y$16)^AP$34))</f>
        <v>935425.44083604414</v>
      </c>
      <c r="AQ59" s="201">
        <f>(((T59*'Appendix B'!$C$23*1000)-('Appendix B'!$E$49+'Appendix B'!$F$49+'Appendix B'!$G$49))/((1+$Y$16)^AQ$34))</f>
        <v>859860.89908366161</v>
      </c>
      <c r="AR59" s="201">
        <f>(((U59*'Appendix B'!$C$24*1000)-('Appendix B'!$E$50+'Appendix B'!$F$50+'Appendix B'!$G$50))/((1+$Y$16)^AR$34))</f>
        <v>1376866.5613700326</v>
      </c>
      <c r="AS59" s="217">
        <f t="shared" si="14"/>
        <v>90945095.590134397</v>
      </c>
      <c r="AU59" s="207">
        <f t="shared" si="13"/>
        <v>3.9936837229781735E-9</v>
      </c>
    </row>
    <row r="60" spans="1:52" x14ac:dyDescent="0.35">
      <c r="A60">
        <v>26</v>
      </c>
      <c r="B60" s="75">
        <v>56</v>
      </c>
      <c r="C60" s="75">
        <v>63.50524582413432</v>
      </c>
      <c r="D60" s="75">
        <v>51.314985149336792</v>
      </c>
      <c r="E60" s="75">
        <v>52.617220773936481</v>
      </c>
      <c r="F60" s="75">
        <v>82.382711972655841</v>
      </c>
      <c r="G60" s="75">
        <v>72.806623524211403</v>
      </c>
      <c r="H60" s="75">
        <v>39.779283930746189</v>
      </c>
      <c r="I60" s="75">
        <v>32.692289906618704</v>
      </c>
      <c r="J60" s="75">
        <v>10.283662118988584</v>
      </c>
      <c r="K60" s="75">
        <v>10.723614423290798</v>
      </c>
      <c r="L60" s="75">
        <v>10.503746026224674</v>
      </c>
      <c r="M60" s="75">
        <v>14.454669824963403</v>
      </c>
      <c r="N60" s="75">
        <v>21.445633735725714</v>
      </c>
      <c r="O60" s="75">
        <v>13.609375207659109</v>
      </c>
      <c r="P60" s="75">
        <v>17.992027202666481</v>
      </c>
      <c r="Q60" s="75">
        <v>13.359320200220719</v>
      </c>
      <c r="R60" s="75">
        <v>20.180018384162597</v>
      </c>
      <c r="S60" s="75">
        <v>20.567371782859436</v>
      </c>
      <c r="T60" s="75">
        <v>17.528578618428675</v>
      </c>
      <c r="U60" s="75">
        <v>22.028018199425688</v>
      </c>
      <c r="V60" s="75">
        <v>9.5324231389021854</v>
      </c>
      <c r="X60" s="201">
        <f>((0-('Appendix B'!$H$30))/(1+$Y$16)^0)</f>
        <v>-30932906.678150136</v>
      </c>
      <c r="Y60" s="201">
        <f>(((B60*'Appendix B'!$C$5*1000)-('Appendix B'!$E$31+'Appendix B'!$F$31+'Appendix B'!$G$31))/((1+$Y$16)^1))</f>
        <v>36555647.970511056</v>
      </c>
      <c r="Z60" s="201">
        <f>+(((C60*'Appendix B'!$C$6*1000)-('Appendix B'!$E$32+'Appendix B'!$F$32+'Appendix B'!$G$32))/((1+$Y$16)^2))</f>
        <v>13837152.799047131</v>
      </c>
      <c r="AA60" s="201">
        <f>(((D60*'Appendix B'!$C$7*1000)-('Appendix B'!$E$33+'Appendix B'!$F$33+'Appendix B'!$G$33))/((1+$Y$16)^3))</f>
        <v>4781582.2298352141</v>
      </c>
      <c r="AB60" s="201">
        <f>(((E60*'Appendix B'!$C$8*1000)-('Appendix B'!$E$34+'Appendix B'!$F$34+'Appendix B'!$G$34))/((1+$Y$16)^4))</f>
        <v>2789805.0482666264</v>
      </c>
      <c r="AC60" s="201">
        <f>(((F60*'Appendix B'!$C$9*1000)-('Appendix B'!$E$35+'Appendix B'!$F$35+'Appendix B'!$G$35))/((1+$Y$16)^AC$34))</f>
        <v>3488645.9831140209</v>
      </c>
      <c r="AD60" s="201">
        <f>(((G60*'Appendix B'!$C$10*1000)-('Appendix B'!$E$36+'Appendix B'!$F$36+'Appendix B'!$G$36))/((1+$Y$16)^AD$34))</f>
        <v>1986221.243864334</v>
      </c>
      <c r="AE60" s="201">
        <f>(((H60*'Appendix B'!$C$11*1000)-('Appendix B'!$E$37+'Appendix B'!$F$37+'Appendix B'!$G$37))/((1+$Y$16)^AE$34))</f>
        <v>287489.37798662484</v>
      </c>
      <c r="AF60" s="201">
        <f>(((I60*'Appendix B'!$C$12*1000)-('Appendix B'!$E$38+'Appendix B'!$F$38+'Appendix B'!$G$38))/((1+$Y$16)^AF$34))</f>
        <v>-71167.634687288344</v>
      </c>
      <c r="AG60" s="201">
        <f>(((J60*'Appendix B'!$C$13*1000)-('Appendix B'!$E$39+'Appendix B'!$F$39+'Appendix B'!$G$39))/((1+$Y$16)^AG$34))</f>
        <v>-619255.04473106575</v>
      </c>
      <c r="AH60" s="201">
        <f>(((K60*'Appendix B'!$C$14*1000)-('Appendix B'!$E$40+'Appendix B'!$F$40+'Appendix B'!$G$40))/((1+$Y$16)^AH$34))</f>
        <v>-561931.92351372621</v>
      </c>
      <c r="AI60" s="201">
        <f>(((L60*'Appendix B'!$C$15*1000)-('Appendix B'!$E$41+'Appendix B'!$F$41+'Appendix B'!$G$41))/((1+$Y$16)^AI$34))</f>
        <v>-532262.11699230818</v>
      </c>
      <c r="AJ60" s="201">
        <f>(((M60*'Appendix B'!$C$16*1000)-('Appendix B'!$E$42+'Appendix B'!$F$42+'Appendix B'!$G$42))/((1+$Y$16)^AJ$34))</f>
        <v>-445304.13851633464</v>
      </c>
      <c r="AK60" s="201">
        <f>(((N60*'Appendix B'!$C$17*1000)-('Appendix B'!$E$43+'Appendix B'!$F$43+'Appendix B'!$G$43))/((1+$Y$16)^AK$34))</f>
        <v>-344965.33746604499</v>
      </c>
      <c r="AL60" s="201">
        <f>(((O60*'Appendix B'!$C$18*1000)-('Appendix B'!$E$44+'Appendix B'!$F$44+'Appendix B'!$G$44))/((1+$Y$16)^AL$34))</f>
        <v>-391015.39045480487</v>
      </c>
      <c r="AM60" s="201">
        <f>(((P60*'Appendix B'!$C$19*1000)-('Appendix B'!$E$45+'Appendix B'!$F$45+'Appendix B'!$G$45))/((1+$Y$16)^AM$34))</f>
        <v>-329624.32919111493</v>
      </c>
      <c r="AN60" s="201">
        <f>(((Q60*'Appendix B'!$C$20*1000)-('Appendix B'!$E$46+'Appendix B'!$F$46+'Appendix B'!$G$46))/((1+$Y$16)^AN$34))</f>
        <v>-328940.02406703454</v>
      </c>
      <c r="AO60" s="201">
        <f>(((R60*'Appendix B'!$C$21*1000)-('Appendix B'!$E$47+'Appendix B'!$F$47+'Appendix B'!$G$47))/((1+$Y$16)^AO$34))</f>
        <v>-271102.29291531397</v>
      </c>
      <c r="AP60" s="201">
        <f>(((S60*'Appendix B'!$C$22*1000)-('Appendix B'!$E$48+'Appendix B'!$F$48+'Appendix B'!$G$48))/((1+$Y$16)^AP$34))</f>
        <v>-249092.31139888722</v>
      </c>
      <c r="AQ60" s="201">
        <f>(((T60*'Appendix B'!$C$23*1000)-('Appendix B'!$E$49+'Appendix B'!$F$49+'Appendix B'!$G$49))/((1+$Y$16)^AQ$34))</f>
        <v>-241709.46895574508</v>
      </c>
      <c r="AR60" s="201">
        <f>(((U60*'Appendix B'!$C$24*1000)-('Appendix B'!$E$50+'Appendix B'!$F$50+'Appendix B'!$G$50))/((1+$Y$16)^AR$34))</f>
        <v>-207226.80575629245</v>
      </c>
      <c r="AS60" s="217">
        <f t="shared" si="14"/>
        <v>32793637.974474873</v>
      </c>
      <c r="AU60" s="207">
        <f t="shared" si="13"/>
        <v>1.2824472505732978E-8</v>
      </c>
    </row>
    <row r="61" spans="1:52" x14ac:dyDescent="0.35">
      <c r="A61">
        <v>27</v>
      </c>
      <c r="B61" s="75">
        <v>56</v>
      </c>
      <c r="C61" s="75">
        <v>42.342301027814045</v>
      </c>
      <c r="D61" s="75">
        <v>27.449440851533662</v>
      </c>
      <c r="E61" s="75">
        <v>15.770535207082427</v>
      </c>
      <c r="F61" s="75">
        <v>12.92607938018579</v>
      </c>
      <c r="G61" s="75">
        <v>11.836480400743238</v>
      </c>
      <c r="H61" s="75">
        <v>12.825293827749286</v>
      </c>
      <c r="I61" s="75">
        <v>15.425445201020967</v>
      </c>
      <c r="J61" s="75">
        <v>19.526811010757534</v>
      </c>
      <c r="K61" s="75">
        <v>21.793566637753223</v>
      </c>
      <c r="L61" s="75">
        <v>28.65434924829615</v>
      </c>
      <c r="M61" s="75">
        <v>17.995499996882955</v>
      </c>
      <c r="N61" s="75">
        <v>23.85856141681742</v>
      </c>
      <c r="O61" s="75">
        <v>22.086972427517203</v>
      </c>
      <c r="P61" s="75">
        <v>31.220403545098922</v>
      </c>
      <c r="Q61" s="75">
        <v>17.741117002699944</v>
      </c>
      <c r="R61" s="75">
        <v>24.363251022437581</v>
      </c>
      <c r="S61" s="75">
        <v>31.344817431250064</v>
      </c>
      <c r="T61" s="75">
        <v>29.87233153296296</v>
      </c>
      <c r="U61" s="75">
        <v>37.989670092173711</v>
      </c>
      <c r="V61" s="75">
        <v>34.701155709068061</v>
      </c>
      <c r="X61" s="201">
        <f>((0-('Appendix B'!$H$30))/(1+$Y$16)^0)</f>
        <v>-30932906.678150136</v>
      </c>
      <c r="Y61" s="201">
        <f>(((B61*'Appendix B'!$C$5*1000)-('Appendix B'!$E$31+'Appendix B'!$F$31+'Appendix B'!$G$31))/((1+$Y$16)^1))</f>
        <v>36555647.970511056</v>
      </c>
      <c r="Z61" s="201">
        <f>+(((C61*'Appendix B'!$C$6*1000)-('Appendix B'!$E$32+'Appendix B'!$F$32+'Appendix B'!$G$32))/((1+$Y$16)^2))</f>
        <v>8491030.9910257477</v>
      </c>
      <c r="AA61" s="201">
        <f>(((D61*'Appendix B'!$C$7*1000)-('Appendix B'!$E$33+'Appendix B'!$F$33+'Appendix B'!$G$33))/((1+$Y$16)^3))</f>
        <v>1754465.2054794936</v>
      </c>
      <c r="AB61" s="201">
        <f>(((E61*'Appendix B'!$C$8*1000)-('Appendix B'!$E$34+'Appendix B'!$F$34+'Appendix B'!$G$34))/((1+$Y$16)^4))</f>
        <v>-185196.26981399697</v>
      </c>
      <c r="AC61" s="201">
        <f>(((F61*'Appendix B'!$C$9*1000)-('Appendix B'!$E$35+'Appendix B'!$F$35+'Appendix B'!$G$35))/((1+$Y$16)^AC$34))</f>
        <v>-549016.88792150666</v>
      </c>
      <c r="AD61" s="201">
        <f>(((G61*'Appendix B'!$C$10*1000)-('Appendix B'!$E$36+'Appendix B'!$F$36+'Appendix B'!$G$36))/((1+$Y$16)^AD$34))</f>
        <v>-644721.21126181597</v>
      </c>
      <c r="AE61" s="201">
        <f>(((H61*'Appendix B'!$C$11*1000)-('Appendix B'!$E$37+'Appendix B'!$F$37+'Appendix B'!$G$37))/((1+$Y$16)^AE$34))</f>
        <v>-607697.1094531113</v>
      </c>
      <c r="AF61" s="201">
        <f>(((I61*'Appendix B'!$C$12*1000)-('Appendix B'!$E$38+'Appendix B'!$F$38+'Appendix B'!$G$38))/((1+$Y$16)^AF$34))</f>
        <v>-523948.37133053818</v>
      </c>
      <c r="AG61" s="201">
        <f>(((J61*'Appendix B'!$C$13*1000)-('Appendix B'!$E$39+'Appendix B'!$F$39+'Appendix B'!$G$39))/((1+$Y$16)^AG$34))</f>
        <v>-424314.01917136845</v>
      </c>
      <c r="AH61" s="201">
        <f>(((K61*'Appendix B'!$C$14*1000)-('Appendix B'!$E$40+'Appendix B'!$F$40+'Appendix B'!$G$40))/((1+$Y$16)^AH$34))</f>
        <v>-374462.54811826878</v>
      </c>
      <c r="AI61" s="201">
        <f>(((L61*'Appendix B'!$C$15*1000)-('Appendix B'!$E$41+'Appendix B'!$F$41+'Appendix B'!$G$41))/((1+$Y$16)^AI$34))</f>
        <v>-274322.4763155118</v>
      </c>
      <c r="AJ61" s="201">
        <f>(((M61*'Appendix B'!$C$16*1000)-('Appendix B'!$E$42+'Appendix B'!$F$42+'Appendix B'!$G$42))/((1+$Y$16)^AJ$34))</f>
        <v>-403426.78246639547</v>
      </c>
      <c r="AK61" s="201">
        <f>(((N61*'Appendix B'!$C$17*1000)-('Appendix B'!$E$43+'Appendix B'!$F$43+'Appendix B'!$G$43))/((1+$Y$16)^AK$34))</f>
        <v>-321034.8734107737</v>
      </c>
      <c r="AL61" s="201">
        <f>(((O61*'Appendix B'!$C$18*1000)-('Appendix B'!$E$44+'Appendix B'!$F$44+'Appendix B'!$G$44))/((1+$Y$16)^AL$34))</f>
        <v>-320063.07297904813</v>
      </c>
      <c r="AM61" s="201">
        <f>(((P61*'Appendix B'!$C$19*1000)-('Appendix B'!$E$45+'Appendix B'!$F$45+'Appendix B'!$G$45))/((1+$Y$16)^AM$34))</f>
        <v>-235694.13737862118</v>
      </c>
      <c r="AN61" s="201">
        <f>(((Q61*'Appendix B'!$C$20*1000)-('Appendix B'!$E$46+'Appendix B'!$F$46+'Appendix B'!$G$46))/((1+$Y$16)^AN$34))</f>
        <v>-302843.5769365537</v>
      </c>
      <c r="AO61" s="201">
        <f>(((R61*'Appendix B'!$C$21*1000)-('Appendix B'!$E$47+'Appendix B'!$F$47+'Appendix B'!$G$47))/((1+$Y$16)^AO$34))</f>
        <v>-249416.32338868186</v>
      </c>
      <c r="AP61" s="201">
        <f>(((S61*'Appendix B'!$C$22*1000)-('Appendix B'!$E$48+'Appendix B'!$F$48+'Appendix B'!$G$48))/((1+$Y$16)^AP$34))</f>
        <v>-201110.62400913422</v>
      </c>
      <c r="AQ61" s="201">
        <f>(((T61*'Appendix B'!$C$23*1000)-('Appendix B'!$E$49+'Appendix B'!$F$49+'Appendix B'!$G$49))/((1+$Y$16)^AQ$34))</f>
        <v>-194363.70151692754</v>
      </c>
      <c r="AR61" s="201">
        <f>(((U61*'Appendix B'!$C$24*1000)-('Appendix B'!$E$50+'Appendix B'!$F$50+'Appendix B'!$G$50))/((1+$Y$16)^AR$34))</f>
        <v>-154326.74496940072</v>
      </c>
      <c r="AS61" s="217">
        <f t="shared" si="14"/>
        <v>15868237.488866162</v>
      </c>
      <c r="AU61" s="207">
        <f t="shared" si="13"/>
        <v>6.5422445451557939E-9</v>
      </c>
    </row>
    <row r="62" spans="1:52" x14ac:dyDescent="0.35">
      <c r="A62">
        <v>28</v>
      </c>
      <c r="B62" s="75">
        <v>56</v>
      </c>
      <c r="C62" s="75">
        <v>39.887986124485849</v>
      </c>
      <c r="D62" s="75">
        <v>26.264703165536723</v>
      </c>
      <c r="E62" s="75">
        <v>29.945491174803593</v>
      </c>
      <c r="F62" s="75">
        <v>34.368166791519208</v>
      </c>
      <c r="G62" s="75">
        <v>20.062602603381851</v>
      </c>
      <c r="H62" s="75">
        <v>22.353151466865526</v>
      </c>
      <c r="I62" s="75">
        <v>24.541881776144837</v>
      </c>
      <c r="J62" s="75">
        <v>29.259440757268294</v>
      </c>
      <c r="K62" s="75">
        <v>34.748881002069332</v>
      </c>
      <c r="L62" s="75">
        <v>28.657875181462515</v>
      </c>
      <c r="M62" s="75">
        <v>39.123487803193463</v>
      </c>
      <c r="N62" s="75">
        <v>35.859103240231001</v>
      </c>
      <c r="O62" s="75">
        <v>30.618994850011369</v>
      </c>
      <c r="P62" s="75">
        <v>47.120221288211638</v>
      </c>
      <c r="Q62" s="75">
        <v>43.631736655099893</v>
      </c>
      <c r="R62" s="75">
        <v>29.691926942545962</v>
      </c>
      <c r="S62" s="75">
        <v>27.944928364108929</v>
      </c>
      <c r="T62" s="75">
        <v>27.496797107715047</v>
      </c>
      <c r="U62" s="75">
        <v>15.618949602541514</v>
      </c>
      <c r="V62" s="75">
        <v>21.254409439551296</v>
      </c>
      <c r="X62" s="201">
        <f>((0-('Appendix B'!$H$30))/(1+$Y$16)^0)</f>
        <v>-30932906.678150136</v>
      </c>
      <c r="Y62" s="201">
        <f>(((B62*'Appendix B'!$C$5*1000)-('Appendix B'!$E$31+'Appendix B'!$F$31+'Appendix B'!$G$31))/((1+$Y$16)^1))</f>
        <v>36555647.970511056</v>
      </c>
      <c r="Z62" s="201">
        <f>+(((C62*'Appendix B'!$C$6*1000)-('Appendix B'!$E$32+'Appendix B'!$F$32+'Appendix B'!$G$32))/((1+$Y$16)^2))</f>
        <v>7871029.0699927108</v>
      </c>
      <c r="AA62" s="201">
        <f>(((D62*'Appendix B'!$C$7*1000)-('Appendix B'!$E$33+'Appendix B'!$F$33+'Appendix B'!$G$33))/((1+$Y$16)^3))</f>
        <v>1604192.512180507</v>
      </c>
      <c r="AB62" s="201">
        <f>(((E62*'Appendix B'!$C$8*1000)-('Appendix B'!$E$34+'Appendix B'!$F$34+'Appendix B'!$G$34))/((1+$Y$16)^4))</f>
        <v>959289.64632605156</v>
      </c>
      <c r="AC62" s="201">
        <f>(((F62*'Appendix B'!$C$9*1000)-('Appendix B'!$E$35+'Appendix B'!$F$35+'Appendix B'!$G$35))/((1+$Y$16)^AC$34))</f>
        <v>697457.59531776747</v>
      </c>
      <c r="AD62" s="201">
        <f>(((G62*'Appendix B'!$C$10*1000)-('Appendix B'!$E$36+'Appendix B'!$F$36+'Appendix B'!$G$36))/((1+$Y$16)^AD$34))</f>
        <v>-289753.13942786079</v>
      </c>
      <c r="AE62" s="201">
        <f>(((H62*'Appendix B'!$C$11*1000)-('Appendix B'!$E$37+'Appendix B'!$F$37+'Appendix B'!$G$37))/((1+$Y$16)^AE$34))</f>
        <v>-291261.23557342187</v>
      </c>
      <c r="AF62" s="201">
        <f>(((I62*'Appendix B'!$C$12*1000)-('Appendix B'!$E$38+'Appendix B'!$F$38+'Appendix B'!$G$38))/((1+$Y$16)^AF$34))</f>
        <v>-284892.13735005434</v>
      </c>
      <c r="AG62" s="201">
        <f>(((J62*'Appendix B'!$C$13*1000)-('Appendix B'!$E$39+'Appendix B'!$F$39+'Appendix B'!$G$39))/((1+$Y$16)^AG$34))</f>
        <v>-219049.68269971808</v>
      </c>
      <c r="AH62" s="201">
        <f>(((K62*'Appendix B'!$C$14*1000)-('Appendix B'!$E$40+'Appendix B'!$F$40+'Appendix B'!$G$40))/((1+$Y$16)^AH$34))</f>
        <v>-155064.60990882374</v>
      </c>
      <c r="AI62" s="201">
        <f>(((L62*'Appendix B'!$C$15*1000)-('Appendix B'!$E$41+'Appendix B'!$F$41+'Appendix B'!$G$41))/((1+$Y$16)^AI$34))</f>
        <v>-274272.36900376825</v>
      </c>
      <c r="AJ62" s="201">
        <f>(((M62*'Appendix B'!$C$16*1000)-('Appendix B'!$E$42+'Appendix B'!$F$42+'Appendix B'!$G$42))/((1+$Y$16)^AJ$34))</f>
        <v>-153546.32364055503</v>
      </c>
      <c r="AK62" s="201">
        <f>(((N62*'Appendix B'!$C$17*1000)-('Appendix B'!$E$43+'Appendix B'!$F$43+'Appendix B'!$G$43))/((1+$Y$16)^AK$34))</f>
        <v>-202018.23772816252</v>
      </c>
      <c r="AL62" s="201">
        <f>(((O62*'Appendix B'!$C$18*1000)-('Appendix B'!$E$44+'Appendix B'!$F$44+'Appendix B'!$G$44))/((1+$Y$16)^AL$34))</f>
        <v>-248655.24975608828</v>
      </c>
      <c r="AM62" s="201">
        <f>(((P62*'Appendix B'!$C$19*1000)-('Appendix B'!$E$45+'Appendix B'!$F$45+'Appendix B'!$G$45))/((1+$Y$16)^AM$34))</f>
        <v>-122794.95068072839</v>
      </c>
      <c r="AN62" s="201">
        <f>(((Q62*'Appendix B'!$C$20*1000)-('Appendix B'!$E$46+'Appendix B'!$F$46+'Appendix B'!$G$46))/((1+$Y$16)^AN$34))</f>
        <v>-148648.11388998834</v>
      </c>
      <c r="AO62" s="201">
        <f>(((R62*'Appendix B'!$C$21*1000)-('Appendix B'!$E$47+'Appendix B'!$F$47+'Appendix B'!$G$47))/((1+$Y$16)^AO$34))</f>
        <v>-221792.35082653898</v>
      </c>
      <c r="AP62" s="201">
        <f>(((S62*'Appendix B'!$C$22*1000)-('Appendix B'!$E$48+'Appendix B'!$F$48+'Appendix B'!$G$48))/((1+$Y$16)^AP$34))</f>
        <v>-216247.08766680668</v>
      </c>
      <c r="AQ62" s="201">
        <f>(((T62*'Appendix B'!$C$23*1000)-('Appendix B'!$E$49+'Appendix B'!$F$49+'Appendix B'!$G$49))/((1+$Y$16)^AQ$34))</f>
        <v>-203475.31459112169</v>
      </c>
      <c r="AR62" s="201">
        <f>(((U62*'Appendix B'!$C$24*1000)-('Appendix B'!$E$50+'Appendix B'!$F$50+'Appendix B'!$G$50))/((1+$Y$16)^AR$34))</f>
        <v>-228467.72246345173</v>
      </c>
      <c r="AS62" s="217">
        <f t="shared" si="14"/>
        <v>16754710.116177958</v>
      </c>
      <c r="AU62" s="207">
        <f t="shared" si="13"/>
        <v>6.8542114807795197E-9</v>
      </c>
    </row>
    <row r="63" spans="1:52" x14ac:dyDescent="0.35">
      <c r="A63">
        <v>29</v>
      </c>
      <c r="B63" s="75">
        <v>56</v>
      </c>
      <c r="C63" s="75">
        <v>83.708255381622436</v>
      </c>
      <c r="D63" s="75">
        <v>95.218510850137164</v>
      </c>
      <c r="E63" s="75">
        <v>101.15224094477679</v>
      </c>
      <c r="F63" s="75">
        <v>105.94492506108713</v>
      </c>
      <c r="G63" s="75">
        <v>80.795093500374904</v>
      </c>
      <c r="H63" s="75">
        <v>94.789368544805299</v>
      </c>
      <c r="I63" s="75">
        <v>128.57411129317791</v>
      </c>
      <c r="J63" s="75">
        <v>91.289472838704768</v>
      </c>
      <c r="K63" s="75">
        <v>90.20475521185044</v>
      </c>
      <c r="L63" s="75">
        <v>141.98678472549517</v>
      </c>
      <c r="M63" s="75">
        <v>107.64818206315998</v>
      </c>
      <c r="N63" s="75">
        <v>81.580096454949981</v>
      </c>
      <c r="O63" s="75">
        <v>96.271061421608323</v>
      </c>
      <c r="P63" s="75">
        <v>105.8416118326894</v>
      </c>
      <c r="Q63" s="75">
        <v>133.55505415627269</v>
      </c>
      <c r="R63" s="75">
        <v>166.78459235226072</v>
      </c>
      <c r="S63" s="75">
        <v>176.77142012177097</v>
      </c>
      <c r="T63" s="75">
        <v>151.08130830751784</v>
      </c>
      <c r="U63" s="75">
        <v>110.43163877156036</v>
      </c>
      <c r="V63" s="75">
        <v>157.96012589548624</v>
      </c>
      <c r="X63" s="201">
        <f>((0-('Appendix B'!$H$30))/(1+$Y$16)^0)</f>
        <v>-30932906.678150136</v>
      </c>
      <c r="Y63" s="201">
        <f>(((B63*'Appendix B'!$C$5*1000)-('Appendix B'!$E$31+'Appendix B'!$F$31+'Appendix B'!$G$31))/((1+$Y$16)^1))</f>
        <v>36555647.970511056</v>
      </c>
      <c r="Z63" s="201">
        <f>+(((C63*'Appendix B'!$C$6*1000)-('Appendix B'!$E$32+'Appendix B'!$F$32+'Appendix B'!$G$32))/((1+$Y$16)^2))</f>
        <v>18940778.547848001</v>
      </c>
      <c r="AA63" s="201">
        <f>(((D63*'Appendix B'!$C$7*1000)-('Appendix B'!$E$33+'Appendix B'!$F$33+'Appendix B'!$G$33))/((1+$Y$16)^3))</f>
        <v>10350326.374940071</v>
      </c>
      <c r="AB63" s="201">
        <f>(((E63*'Appendix B'!$C$8*1000)-('Appendix B'!$E$34+'Appendix B'!$F$34+'Appendix B'!$G$34))/((1+$Y$16)^4))</f>
        <v>6708522.4786129044</v>
      </c>
      <c r="AC63" s="201">
        <f>(((F63*'Appendix B'!$C$9*1000)-('Appendix B'!$E$35+'Appendix B'!$F$35+'Appendix B'!$G$35))/((1+$Y$16)^AC$34))</f>
        <v>4858367.9145642407</v>
      </c>
      <c r="AD63" s="201">
        <f>(((G63*'Appendix B'!$C$10*1000)-('Appendix B'!$E$36+'Appendix B'!$F$36+'Appendix B'!$G$36))/((1+$Y$16)^AD$34))</f>
        <v>2330934.30726043</v>
      </c>
      <c r="AE63" s="201">
        <f>(((H63*'Appendix B'!$C$11*1000)-('Appendix B'!$E$37+'Appendix B'!$F$37+'Appendix B'!$G$37))/((1+$Y$16)^AE$34))</f>
        <v>2114465.058813449</v>
      </c>
      <c r="AF63" s="201">
        <f>(((I63*'Appendix B'!$C$12*1000)-('Appendix B'!$E$38+'Appendix B'!$F$38+'Appendix B'!$G$38))/((1+$Y$16)^AF$34))</f>
        <v>2443098.4317717794</v>
      </c>
      <c r="AG63" s="201">
        <f>(((J63*'Appendix B'!$C$13*1000)-('Appendix B'!$E$39+'Appendix B'!$F$39+'Appendix B'!$G$39))/((1+$Y$16)^AG$34))</f>
        <v>1089183.93022242</v>
      </c>
      <c r="AH63" s="201">
        <f>(((K63*'Appendix B'!$C$14*1000)-('Appendix B'!$E$40+'Appendix B'!$F$40+'Appendix B'!$G$40))/((1+$Y$16)^AH$34))</f>
        <v>784079.29050787492</v>
      </c>
      <c r="AI63" s="201">
        <f>(((L63*'Appendix B'!$C$15*1000)-('Appendix B'!$E$41+'Appendix B'!$F$41+'Appendix B'!$G$41))/((1+$Y$16)^AI$34))</f>
        <v>1336253.6200462407</v>
      </c>
      <c r="AJ63" s="201">
        <f>(((M63*'Appendix B'!$C$16*1000)-('Appendix B'!$E$42+'Appendix B'!$F$42+'Appendix B'!$G$42))/((1+$Y$16)^AJ$34))</f>
        <v>656894.41494537774</v>
      </c>
      <c r="AK63" s="201">
        <f>(((N63*'Appendix B'!$C$17*1000)-('Appendix B'!$E$43+'Appendix B'!$F$43+'Appendix B'!$G$43))/((1+$Y$16)^AK$34))</f>
        <v>251424.52115349282</v>
      </c>
      <c r="AL63" s="201">
        <f>(((O63*'Appendix B'!$C$18*1000)-('Appendix B'!$E$44+'Appendix B'!$F$44+'Appendix B'!$G$44))/((1+$Y$16)^AL$34))</f>
        <v>300812.50030593266</v>
      </c>
      <c r="AM63" s="201">
        <f>(((P63*'Appendix B'!$C$19*1000)-('Appendix B'!$E$45+'Appendix B'!$F$45+'Appendix B'!$G$45))/((1+$Y$16)^AM$34))</f>
        <v>294165.62970784854</v>
      </c>
      <c r="AN63" s="201">
        <f>(((Q63*'Appendix B'!$C$20*1000)-('Appendix B'!$E$46+'Appendix B'!$F$46+'Appendix B'!$G$46))/((1+$Y$16)^AN$34))</f>
        <v>386903.67154174275</v>
      </c>
      <c r="AO63" s="201">
        <f>(((R63*'Appendix B'!$C$21*1000)-('Appendix B'!$E$47+'Appendix B'!$F$47+'Appendix B'!$G$47))/((1+$Y$16)^AO$34))</f>
        <v>488899.02626737271</v>
      </c>
      <c r="AP63" s="201">
        <f>(((S63*'Appendix B'!$C$22*1000)-('Appendix B'!$E$48+'Appendix B'!$F$48+'Appendix B'!$G$48))/((1+$Y$16)^AP$34))</f>
        <v>446335.34937810939</v>
      </c>
      <c r="AQ63" s="201">
        <f>(((T63*'Appendix B'!$C$23*1000)-('Appendix B'!$E$49+'Appendix B'!$F$49+'Appendix B'!$G$49))/((1+$Y$16)^AQ$34))</f>
        <v>270546.12498389161</v>
      </c>
      <c r="AR63" s="201">
        <f>(((U63*'Appendix B'!$C$24*1000)-('Appendix B'!$E$50+'Appendix B'!$F$50+'Appendix B'!$G$50))/((1+$Y$16)^AR$34))</f>
        <v>85760.219237779282</v>
      </c>
      <c r="AS63" s="217">
        <f t="shared" si="14"/>
        <v>59760492.704469875</v>
      </c>
      <c r="AU63" s="207">
        <f t="shared" si="13"/>
        <v>1.4592424094966808E-8</v>
      </c>
    </row>
    <row r="64" spans="1:52" x14ac:dyDescent="0.35">
      <c r="A64">
        <v>30</v>
      </c>
      <c r="B64" s="75">
        <v>56</v>
      </c>
      <c r="C64" s="75">
        <v>27.531473653555324</v>
      </c>
      <c r="D64" s="75">
        <v>27.026079166796762</v>
      </c>
      <c r="E64" s="75">
        <v>30.46516006092282</v>
      </c>
      <c r="F64" s="75">
        <v>36.081357530833763</v>
      </c>
      <c r="G64" s="75">
        <v>24.846023260639324</v>
      </c>
      <c r="H64" s="75">
        <v>21.772662651784888</v>
      </c>
      <c r="I64" s="75">
        <v>25.929254505807165</v>
      </c>
      <c r="J64" s="75">
        <v>32.96876294921131</v>
      </c>
      <c r="K64" s="75">
        <v>42.870150174131368</v>
      </c>
      <c r="L64" s="75">
        <v>45.965553070763107</v>
      </c>
      <c r="M64" s="75">
        <v>52.731181760203228</v>
      </c>
      <c r="N64" s="75">
        <v>53.20536066663621</v>
      </c>
      <c r="O64" s="75">
        <v>54.384199421569853</v>
      </c>
      <c r="P64" s="75">
        <v>44.897996822505931</v>
      </c>
      <c r="Q64" s="75">
        <v>38.59313656326475</v>
      </c>
      <c r="R64" s="75">
        <v>27.839432143359979</v>
      </c>
      <c r="S64" s="75">
        <v>20.939644866026899</v>
      </c>
      <c r="T64" s="75">
        <v>23.018058535317223</v>
      </c>
      <c r="U64" s="75">
        <v>30.133442679292038</v>
      </c>
      <c r="V64" s="75">
        <v>44.938995039901343</v>
      </c>
      <c r="X64" s="201">
        <f>((0-('Appendix B'!$H$30))/(1+$Y$16)^0)</f>
        <v>-30932906.678150136</v>
      </c>
      <c r="Y64" s="201">
        <f>(((B64*'Appendix B'!$C$5*1000)-('Appendix B'!$E$31+'Appendix B'!$F$31+'Appendix B'!$G$31))/((1+$Y$16)^1))</f>
        <v>36555647.970511056</v>
      </c>
      <c r="Z64" s="201">
        <f>+(((C64*'Appendix B'!$C$6*1000)-('Appendix B'!$E$32+'Appendix B'!$F$32+'Appendix B'!$G$32))/((1+$Y$16)^2))</f>
        <v>4749562.6848695967</v>
      </c>
      <c r="AA64" s="201">
        <f>(((D64*'Appendix B'!$C$7*1000)-('Appendix B'!$E$33+'Appendix B'!$F$33+'Appendix B'!$G$33))/((1+$Y$16)^3))</f>
        <v>1700765.8074127606</v>
      </c>
      <c r="AB64" s="201">
        <f>(((E64*'Appendix B'!$C$8*1000)-('Appendix B'!$E$34+'Appendix B'!$F$34+'Appendix B'!$G$34))/((1+$Y$16)^4))</f>
        <v>1001247.7111393746</v>
      </c>
      <c r="AC64" s="201">
        <f>(((F64*'Appendix B'!$C$9*1000)-('Appendix B'!$E$35+'Appendix B'!$F$35+'Appendix B'!$G$35))/((1+$Y$16)^AC$34))</f>
        <v>797049.04369273793</v>
      </c>
      <c r="AD64" s="201">
        <f>(((G64*'Appendix B'!$C$10*1000)-('Appendix B'!$E$36+'Appendix B'!$F$36+'Appendix B'!$G$36))/((1+$Y$16)^AD$34))</f>
        <v>-83342.200512711337</v>
      </c>
      <c r="AE64" s="201">
        <f>(((H64*'Appendix B'!$C$11*1000)-('Appendix B'!$E$37+'Appendix B'!$F$37+'Appendix B'!$G$37))/((1+$Y$16)^AE$34))</f>
        <v>-310540.22697263269</v>
      </c>
      <c r="AF64" s="201">
        <f>(((I64*'Appendix B'!$C$12*1000)-('Appendix B'!$E$38+'Appendix B'!$F$38+'Appendix B'!$G$38))/((1+$Y$16)^AF$34))</f>
        <v>-248511.68352390645</v>
      </c>
      <c r="AG64" s="201">
        <f>(((J64*'Appendix B'!$C$13*1000)-('Appendix B'!$E$39+'Appendix B'!$F$39+'Appendix B'!$G$39))/((1+$Y$16)^AG$34))</f>
        <v>-140818.86756347839</v>
      </c>
      <c r="AH64" s="201">
        <f>(((K64*'Appendix B'!$C$14*1000)-('Appendix B'!$E$40+'Appendix B'!$F$40+'Appendix B'!$G$40))/((1+$Y$16)^AH$34))</f>
        <v>-17531.111153898226</v>
      </c>
      <c r="AI64" s="201">
        <f>(((L64*'Appendix B'!$C$15*1000)-('Appendix B'!$E$41+'Appendix B'!$F$41+'Appendix B'!$G$41))/((1+$Y$16)^AI$34))</f>
        <v>-28311.606097155225</v>
      </c>
      <c r="AJ64" s="201">
        <f>(((M64*'Appendix B'!$C$16*1000)-('Appendix B'!$E$42+'Appendix B'!$F$42+'Appendix B'!$G$42))/((1+$Y$16)^AJ$34))</f>
        <v>7391.7098679467781</v>
      </c>
      <c r="AK64" s="201">
        <f>(((N64*'Appendix B'!$C$17*1000)-('Appendix B'!$E$43+'Appendix B'!$F$43+'Appendix B'!$G$43))/((1+$Y$16)^AK$34))</f>
        <v>-29984.90532084227</v>
      </c>
      <c r="AL64" s="201">
        <f>(((O64*'Appendix B'!$C$18*1000)-('Appendix B'!$E$44+'Appendix B'!$F$44+'Appendix B'!$G$44))/((1+$Y$16)^AL$34))</f>
        <v>-49754.984043092845</v>
      </c>
      <c r="AM64" s="201">
        <f>(((P64*'Appendix B'!$C$19*1000)-('Appendix B'!$E$45+'Appendix B'!$F$45+'Appendix B'!$G$45))/((1+$Y$16)^AM$34))</f>
        <v>-138574.20921638107</v>
      </c>
      <c r="AN64" s="201">
        <f>(((Q64*'Appendix B'!$C$20*1000)-('Appendix B'!$E$46+'Appendix B'!$F$46+'Appendix B'!$G$46))/((1+$Y$16)^AN$34))</f>
        <v>-178656.25138139704</v>
      </c>
      <c r="AO64" s="201">
        <f>(((R64*'Appendix B'!$C$21*1000)-('Appendix B'!$E$47+'Appendix B'!$F$47+'Appendix B'!$G$47))/((1+$Y$16)^AO$34))</f>
        <v>-231395.72439840838</v>
      </c>
      <c r="AP64" s="201">
        <f>(((S64*'Appendix B'!$C$22*1000)-('Appendix B'!$E$48+'Appendix B'!$F$48+'Appendix B'!$G$48))/((1+$Y$16)^AP$34))</f>
        <v>-247434.93438369178</v>
      </c>
      <c r="AQ64" s="201">
        <f>(((T64*'Appendix B'!$C$23*1000)-('Appendix B'!$E$49+'Appendix B'!$F$49+'Appendix B'!$G$49))/((1+$Y$16)^AQ$34))</f>
        <v>-220653.98920784457</v>
      </c>
      <c r="AR64" s="201">
        <f>(((U64*'Appendix B'!$C$24*1000)-('Appendix B'!$E$50+'Appendix B'!$F$50+'Appendix B'!$G$50))/((1+$Y$16)^AR$34))</f>
        <v>-180363.8312615724</v>
      </c>
      <c r="AS64" s="217">
        <f t="shared" si="14"/>
        <v>13878758.249343332</v>
      </c>
      <c r="AU64" s="207">
        <f t="shared" si="13"/>
        <v>5.8660188048809178E-9</v>
      </c>
    </row>
    <row r="65" spans="1:47" x14ac:dyDescent="0.35">
      <c r="A65">
        <v>31</v>
      </c>
      <c r="B65" s="75">
        <v>56</v>
      </c>
      <c r="C65" s="75">
        <v>49.780468354779259</v>
      </c>
      <c r="D65" s="75">
        <v>61.220357626612305</v>
      </c>
      <c r="E65" s="75">
        <v>55.301708939624035</v>
      </c>
      <c r="F65" s="75">
        <v>50.000048787761308</v>
      </c>
      <c r="G65" s="75">
        <v>46.476463285400769</v>
      </c>
      <c r="H65" s="75">
        <v>65.035981680853638</v>
      </c>
      <c r="I65" s="75">
        <v>67.812006604908305</v>
      </c>
      <c r="J65" s="75">
        <v>47.646591682967376</v>
      </c>
      <c r="K65" s="75">
        <v>40.564801792834281</v>
      </c>
      <c r="L65" s="75">
        <v>44.008010288174724</v>
      </c>
      <c r="M65" s="75">
        <v>49.518392030632064</v>
      </c>
      <c r="N65" s="75">
        <v>47.517524918139237</v>
      </c>
      <c r="O65" s="75">
        <v>43.623450344760322</v>
      </c>
      <c r="P65" s="75">
        <v>52.210188110120839</v>
      </c>
      <c r="Q65" s="75">
        <v>39.224606518117923</v>
      </c>
      <c r="R65" s="75">
        <v>40.354476305132479</v>
      </c>
      <c r="S65" s="75">
        <v>44.139943548420291</v>
      </c>
      <c r="T65" s="75">
        <v>47.431620171359725</v>
      </c>
      <c r="U65" s="75">
        <v>64.446670671980954</v>
      </c>
      <c r="V65" s="75">
        <v>65.303862823046842</v>
      </c>
      <c r="X65" s="201">
        <f>((0-('Appendix B'!$H$30))/(1+$Y$16)^0)</f>
        <v>-30932906.678150136</v>
      </c>
      <c r="Y65" s="201">
        <f>(((B65*'Appendix B'!$C$5*1000)-('Appendix B'!$E$31+'Appendix B'!$F$31+'Appendix B'!$G$31))/((1+$Y$16)^1))</f>
        <v>36555647.970511056</v>
      </c>
      <c r="Z65" s="201">
        <f>+(((C65*'Appendix B'!$C$6*1000)-('Appendix B'!$E$32+'Appendix B'!$F$32+'Appendix B'!$G$32))/((1+$Y$16)^2))</f>
        <v>10370039.273715928</v>
      </c>
      <c r="AA65" s="201">
        <f>(((D65*'Appendix B'!$C$7*1000)-('Appendix B'!$E$33+'Appendix B'!$F$33+'Appendix B'!$G$33))/((1+$Y$16)^3))</f>
        <v>6037984.4004450617</v>
      </c>
      <c r="AB65" s="201">
        <f>(((E65*'Appendix B'!$C$8*1000)-('Appendix B'!$E$34+'Appendix B'!$F$34+'Appendix B'!$G$34))/((1+$Y$16)^4))</f>
        <v>3006550.6173301451</v>
      </c>
      <c r="AC65" s="201">
        <f>(((F65*'Appendix B'!$C$9*1000)-('Appendix B'!$E$35+'Appendix B'!$F$35+'Appendix B'!$G$35))/((1+$Y$16)^AC$34))</f>
        <v>1606172.388776931</v>
      </c>
      <c r="AD65" s="201">
        <f>(((G65*'Appendix B'!$C$10*1000)-('Appendix B'!$E$36+'Appendix B'!$F$36+'Appendix B'!$G$36))/((1+$Y$16)^AD$34))</f>
        <v>850039.94472781813</v>
      </c>
      <c r="AE65" s="201">
        <f>(((H65*'Appendix B'!$C$11*1000)-('Appendix B'!$E$37+'Appendix B'!$F$37+'Appendix B'!$G$37))/((1+$Y$16)^AE$34))</f>
        <v>1126305.9857263418</v>
      </c>
      <c r="AF65" s="201">
        <f>(((I65*'Appendix B'!$C$12*1000)-('Appendix B'!$E$38+'Appendix B'!$F$38+'Appendix B'!$G$38))/((1+$Y$16)^AF$34))</f>
        <v>849760.96972638881</v>
      </c>
      <c r="AG65" s="201">
        <f>(((J65*'Appendix B'!$C$13*1000)-('Appendix B'!$E$39+'Appendix B'!$F$39+'Appendix B'!$G$39))/((1+$Y$16)^AG$34))</f>
        <v>168741.32884274903</v>
      </c>
      <c r="AH65" s="201">
        <f>(((K65*'Appendix B'!$C$14*1000)-('Appendix B'!$E$40+'Appendix B'!$F$40+'Appendix B'!$G$40))/((1+$Y$16)^AH$34))</f>
        <v>-56572.130729941731</v>
      </c>
      <c r="AI65" s="201">
        <f>(((L65*'Appendix B'!$C$15*1000)-('Appendix B'!$E$41+'Appendix B'!$F$41+'Appendix B'!$G$41))/((1+$Y$16)^AI$34))</f>
        <v>-56130.39954289046</v>
      </c>
      <c r="AJ65" s="201">
        <f>(((M65*'Appendix B'!$C$16*1000)-('Appendix B'!$E$42+'Appendix B'!$F$42+'Appendix B'!$G$42))/((1+$Y$16)^AJ$34))</f>
        <v>-30605.915797872993</v>
      </c>
      <c r="AK65" s="201">
        <f>(((N65*'Appendix B'!$C$17*1000)-('Appendix B'!$E$43+'Appendix B'!$F$43+'Appendix B'!$G$43))/((1+$Y$16)^AK$34))</f>
        <v>-86394.614570856575</v>
      </c>
      <c r="AL65" s="201">
        <f>(((O65*'Appendix B'!$C$18*1000)-('Appendix B'!$E$44+'Appendix B'!$F$44+'Appendix B'!$G$44))/((1+$Y$16)^AL$34))</f>
        <v>-139815.88986040506</v>
      </c>
      <c r="AM65" s="201">
        <f>(((P65*'Appendix B'!$C$19*1000)-('Appendix B'!$E$45+'Appendix B'!$F$45+'Appendix B'!$G$45))/((1+$Y$16)^AM$34))</f>
        <v>-86652.831079280222</v>
      </c>
      <c r="AN65" s="201">
        <f>(((Q65*'Appendix B'!$C$20*1000)-('Appendix B'!$E$46+'Appendix B'!$F$46+'Appendix B'!$G$46))/((1+$Y$16)^AN$34))</f>
        <v>-174895.43748834086</v>
      </c>
      <c r="AO65" s="201">
        <f>(((R65*'Appendix B'!$C$21*1000)-('Appendix B'!$E$47+'Appendix B'!$F$47+'Appendix B'!$G$47))/((1+$Y$16)^AO$34))</f>
        <v>-166517.46163256577</v>
      </c>
      <c r="AP65" s="201">
        <f>(((S65*'Appendix B'!$C$22*1000)-('Appendix B'!$E$48+'Appendix B'!$F$48+'Appendix B'!$G$48))/((1+$Y$16)^AP$34))</f>
        <v>-144146.1296849896</v>
      </c>
      <c r="AQ65" s="201">
        <f>(((T65*'Appendix B'!$C$23*1000)-('Appendix B'!$E$49+'Appendix B'!$F$49+'Appendix B'!$G$49))/((1+$Y$16)^AQ$34))</f>
        <v>-127013.19620296314</v>
      </c>
      <c r="AR65" s="201">
        <f>(((U65*'Appendix B'!$C$24*1000)-('Appendix B'!$E$50+'Appendix B'!$F$50+'Appendix B'!$G$50))/((1+$Y$16)^AR$34))</f>
        <v>-66643.02975528095</v>
      </c>
      <c r="AS65" s="217">
        <f t="shared" si="14"/>
        <v>29638336.201652277</v>
      </c>
      <c r="AU65" s="207">
        <f t="shared" si="13"/>
        <v>1.1710695395497234E-8</v>
      </c>
    </row>
    <row r="66" spans="1:47" x14ac:dyDescent="0.35">
      <c r="A66">
        <v>32</v>
      </c>
      <c r="B66" s="75">
        <v>56</v>
      </c>
      <c r="C66" s="75">
        <v>61.335816065395321</v>
      </c>
      <c r="D66" s="75">
        <v>42.600509331245021</v>
      </c>
      <c r="E66" s="75">
        <v>44.096097330322507</v>
      </c>
      <c r="F66" s="75">
        <v>36.577717465599534</v>
      </c>
      <c r="G66" s="75">
        <v>43.032543569153525</v>
      </c>
      <c r="H66" s="75">
        <v>32.463120259832799</v>
      </c>
      <c r="I66" s="75">
        <v>46.551617116605158</v>
      </c>
      <c r="J66" s="75">
        <v>57.856865750168637</v>
      </c>
      <c r="K66" s="75">
        <v>84.64803845443646</v>
      </c>
      <c r="L66" s="75">
        <v>97.714404193491134</v>
      </c>
      <c r="M66" s="75">
        <v>130.35777920353743</v>
      </c>
      <c r="N66" s="75">
        <v>142.26717735114292</v>
      </c>
      <c r="O66" s="75">
        <v>147.66170006574896</v>
      </c>
      <c r="P66" s="75">
        <v>231.82037921438541</v>
      </c>
      <c r="Q66" s="75">
        <v>260.43755066554206</v>
      </c>
      <c r="R66" s="75">
        <v>235.367753632579</v>
      </c>
      <c r="S66" s="75">
        <v>243.14150990033696</v>
      </c>
      <c r="T66" s="75">
        <v>233.32479387946157</v>
      </c>
      <c r="U66" s="75">
        <v>227.7036860302436</v>
      </c>
      <c r="V66" s="75">
        <v>262.30598379618124</v>
      </c>
      <c r="X66" s="201">
        <f>((0-('Appendix B'!$H$30))/(1+$Y$16)^0)</f>
        <v>-30932906.678150136</v>
      </c>
      <c r="Y66" s="201">
        <f>(((B66*'Appendix B'!$C$5*1000)-('Appendix B'!$E$31+'Appendix B'!$F$31+'Appendix B'!$G$31))/((1+$Y$16)^1))</f>
        <v>36555647.970511056</v>
      </c>
      <c r="Z66" s="201">
        <f>+(((C66*'Appendix B'!$C$6*1000)-('Appendix B'!$E$32+'Appendix B'!$F$32+'Appendix B'!$G$32))/((1+$Y$16)^2))</f>
        <v>13289117.737963298</v>
      </c>
      <c r="AA66" s="201">
        <f>(((D66*'Appendix B'!$C$7*1000)-('Appendix B'!$E$33+'Appendix B'!$F$33+'Appendix B'!$G$33))/((1+$Y$16)^3))</f>
        <v>3676233.9596216516</v>
      </c>
      <c r="AB66" s="201">
        <f>(((E66*'Appendix B'!$C$8*1000)-('Appendix B'!$E$34+'Appendix B'!$F$34+'Appendix B'!$G$34))/((1+$Y$16)^4))</f>
        <v>2101809.5586781809</v>
      </c>
      <c r="AC66" s="201">
        <f>(((F66*'Appendix B'!$C$9*1000)-('Appendix B'!$E$35+'Appendix B'!$F$35+'Appendix B'!$G$35))/((1+$Y$16)^AC$34))</f>
        <v>825903.51020614407</v>
      </c>
      <c r="AD66" s="201">
        <f>(((G66*'Appendix B'!$C$10*1000)-('Appendix B'!$E$36+'Appendix B'!$F$36+'Appendix B'!$G$36))/((1+$Y$16)^AD$34))</f>
        <v>701430.24612218549</v>
      </c>
      <c r="AE66" s="201">
        <f>(((H66*'Appendix B'!$C$11*1000)-('Appendix B'!$E$37+'Appendix B'!$F$37+'Appendix B'!$G$37))/((1+$Y$16)^AE$34))</f>
        <v>44507.510253024833</v>
      </c>
      <c r="AF66" s="201">
        <f>(((I66*'Appendix B'!$C$12*1000)-('Appendix B'!$E$38+'Appendix B'!$F$38+'Appendix B'!$G$38))/((1+$Y$16)^AF$34))</f>
        <v>292259.29655065452</v>
      </c>
      <c r="AG66" s="201">
        <f>(((J66*'Appendix B'!$C$13*1000)-('Appendix B'!$E$39+'Appendix B'!$F$39+'Appendix B'!$G$39))/((1+$Y$16)^AG$34))</f>
        <v>384079.33986172715</v>
      </c>
      <c r="AH66" s="201">
        <f>(((K66*'Appendix B'!$C$14*1000)-('Appendix B'!$E$40+'Appendix B'!$F$40+'Appendix B'!$G$40))/((1+$Y$16)^AH$34))</f>
        <v>689976.42542044376</v>
      </c>
      <c r="AI66" s="201">
        <f>(((L66*'Appendix B'!$C$15*1000)-('Appendix B'!$E$41+'Appendix B'!$F$41+'Appendix B'!$G$41))/((1+$Y$16)^AI$34))</f>
        <v>707095.36086259771</v>
      </c>
      <c r="AJ66" s="201">
        <f>(((M66*'Appendix B'!$C$16*1000)-('Appendix B'!$E$42+'Appendix B'!$F$42+'Appendix B'!$G$42))/((1+$Y$16)^AJ$34))</f>
        <v>925480.54842906888</v>
      </c>
      <c r="AK66" s="201">
        <f>(((N66*'Appendix B'!$C$17*1000)-('Appendix B'!$E$43+'Appendix B'!$F$43+'Appendix B'!$G$43))/((1+$Y$16)^AK$34))</f>
        <v>853295.02866436227</v>
      </c>
      <c r="AL66" s="201">
        <f>(((O66*'Appendix B'!$C$18*1000)-('Appendix B'!$E$44+'Appendix B'!$F$44+'Appendix B'!$G$44))/((1+$Y$16)^AL$34))</f>
        <v>730920.79795185465</v>
      </c>
      <c r="AM66" s="201">
        <f>(((P66*'Appendix B'!$C$19*1000)-('Appendix B'!$E$45+'Appendix B'!$F$45+'Appendix B'!$G$45))/((1+$Y$16)^AM$34))</f>
        <v>1188697.9198504447</v>
      </c>
      <c r="AN66" s="201">
        <f>(((Q66*'Appendix B'!$C$20*1000)-('Appendix B'!$E$46+'Appendix B'!$F$46+'Appendix B'!$G$46))/((1+$Y$16)^AN$34))</f>
        <v>1142571.3830303492</v>
      </c>
      <c r="AO66" s="201">
        <f>(((R66*'Appendix B'!$C$21*1000)-('Appendix B'!$E$47+'Appendix B'!$F$47+'Appendix B'!$G$47))/((1+$Y$16)^AO$34))</f>
        <v>844435.63495533343</v>
      </c>
      <c r="AP66" s="201">
        <f>(((S66*'Appendix B'!$C$22*1000)-('Appendix B'!$E$48+'Appendix B'!$F$48+'Appendix B'!$G$48))/((1+$Y$16)^AP$34))</f>
        <v>741818.06426988286</v>
      </c>
      <c r="AQ66" s="201">
        <f>(((T66*'Appendix B'!$C$23*1000)-('Appendix B'!$E$49+'Appendix B'!$F$49+'Appendix B'!$G$49))/((1+$Y$16)^AQ$34))</f>
        <v>585999.6963740075</v>
      </c>
      <c r="AR66" s="201">
        <f>(((U66*'Appendix B'!$C$24*1000)-('Appendix B'!$E$50+'Appendix B'!$F$50+'Appendix B'!$G$50))/((1+$Y$16)^AR$34))</f>
        <v>474422.90091210889</v>
      </c>
      <c r="AS66" s="217">
        <f t="shared" si="14"/>
        <v>35822796.212338239</v>
      </c>
      <c r="AU66" s="207">
        <f t="shared" si="13"/>
        <v>1.3785906524574661E-8</v>
      </c>
    </row>
    <row r="67" spans="1:47" x14ac:dyDescent="0.35">
      <c r="A67">
        <v>33</v>
      </c>
      <c r="B67" s="75">
        <v>56</v>
      </c>
      <c r="C67" s="75">
        <v>35.286717775612246</v>
      </c>
      <c r="D67" s="75">
        <v>63.939391773606722</v>
      </c>
      <c r="E67" s="75">
        <v>83.733996478575648</v>
      </c>
      <c r="F67" s="75">
        <v>105.48850815122876</v>
      </c>
      <c r="G67" s="75">
        <v>136.86387659259952</v>
      </c>
      <c r="H67" s="75">
        <v>159.7011570363253</v>
      </c>
      <c r="I67" s="75">
        <v>216.79533341150193</v>
      </c>
      <c r="J67" s="75">
        <v>352.21241189538472</v>
      </c>
      <c r="K67" s="75">
        <v>437.39976130024149</v>
      </c>
      <c r="L67" s="75">
        <v>385.09381426101311</v>
      </c>
      <c r="M67" s="75">
        <v>500</v>
      </c>
      <c r="N67" s="75">
        <v>500</v>
      </c>
      <c r="O67" s="75">
        <v>500</v>
      </c>
      <c r="P67" s="75">
        <v>500</v>
      </c>
      <c r="Q67" s="75">
        <v>500</v>
      </c>
      <c r="R67" s="75">
        <v>500</v>
      </c>
      <c r="S67" s="75">
        <v>500</v>
      </c>
      <c r="T67" s="75">
        <v>426.51359417061849</v>
      </c>
      <c r="U67" s="75">
        <v>397.58145438830365</v>
      </c>
      <c r="V67" s="75">
        <v>500</v>
      </c>
      <c r="X67" s="201">
        <f>((0-('Appendix B'!$H$30))/(1+$Y$16)^0)</f>
        <v>-30932906.678150136</v>
      </c>
      <c r="Y67" s="201">
        <f>(((B67*'Appendix B'!$C$5*1000)-('Appendix B'!$E$31+'Appendix B'!$F$31+'Appendix B'!$G$31))/((1+$Y$16)^1))</f>
        <v>36555647.970511056</v>
      </c>
      <c r="Z67" s="201">
        <f>+(((C67*'Appendix B'!$C$6*1000)-('Appendix B'!$E$32+'Appendix B'!$F$32+'Appendix B'!$G$32))/((1+$Y$16)^2))</f>
        <v>6708669.9890037123</v>
      </c>
      <c r="AA67" s="201">
        <f>(((D67*'Appendix B'!$C$7*1000)-('Appendix B'!$E$33+'Appendix B'!$F$33+'Appendix B'!$G$33))/((1+$Y$16)^3))</f>
        <v>6382867.9888293836</v>
      </c>
      <c r="AB67" s="201">
        <f>(((E67*'Appendix B'!$C$8*1000)-('Appendix B'!$E$34+'Appendix B'!$F$34+'Appendix B'!$G$34))/((1+$Y$16)^4))</f>
        <v>5302173.4556708327</v>
      </c>
      <c r="AC67" s="201">
        <f>(((F67*'Appendix B'!$C$9*1000)-('Appendix B'!$E$35+'Appendix B'!$F$35+'Appendix B'!$G$35))/((1+$Y$16)^AC$34))</f>
        <v>4831835.4216710031</v>
      </c>
      <c r="AD67" s="201">
        <f>(((G67*'Appendix B'!$C$10*1000)-('Appendix B'!$E$36+'Appendix B'!$F$36+'Appendix B'!$G$36))/((1+$Y$16)^AD$34))</f>
        <v>4750376.5832260437</v>
      </c>
      <c r="AE67" s="201">
        <f>(((H67*'Appendix B'!$C$11*1000)-('Appendix B'!$E$37+'Appendix B'!$F$37+'Appendix B'!$G$37))/((1+$Y$16)^AE$34))</f>
        <v>4270292.6639699135</v>
      </c>
      <c r="AF67" s="201">
        <f>(((I67*'Appendix B'!$C$12*1000)-('Appendix B'!$E$38+'Appendix B'!$F$38+'Appendix B'!$G$38))/((1+$Y$16)^AF$34))</f>
        <v>4756484.0340267653</v>
      </c>
      <c r="AG67" s="201">
        <f>(((J67*'Appendix B'!$C$13*1000)-('Appendix B'!$E$39+'Appendix B'!$F$39+'Appendix B'!$G$39))/((1+$Y$16)^AG$34))</f>
        <v>6592133.8369424809</v>
      </c>
      <c r="AH67" s="201">
        <f>(((K67*'Appendix B'!$C$14*1000)-('Appendix B'!$E$40+'Appendix B'!$F$40+'Appendix B'!$G$40))/((1+$Y$16)^AH$34))</f>
        <v>6663818.3960459605</v>
      </c>
      <c r="AI67" s="201">
        <f>(((L67*'Appendix B'!$C$15*1000)-('Appendix B'!$E$41+'Appendix B'!$F$41+'Appendix B'!$G$41))/((1+$Y$16)^AI$34))</f>
        <v>4791066.6131561343</v>
      </c>
      <c r="AJ67" s="201">
        <f>(((M67*'Appendix B'!$C$16*1000)-('Appendix B'!$E$42+'Appendix B'!$F$42+'Appendix B'!$G$42))/((1+$Y$16)^AJ$34))</f>
        <v>5297234.668167565</v>
      </c>
      <c r="AK67" s="201">
        <f>(((N67*'Appendix B'!$C$17*1000)-('Appendix B'!$E$43+'Appendix B'!$F$43+'Appendix B'!$G$43))/((1+$Y$16)^AK$34))</f>
        <v>4401147.9215931827</v>
      </c>
      <c r="AL67" s="201">
        <f>(((O67*'Appendix B'!$C$18*1000)-('Appendix B'!$E$44+'Appendix B'!$F$44+'Appendix B'!$G$44))/((1+$Y$16)^AL$34))</f>
        <v>3679777.4453571774</v>
      </c>
      <c r="AM67" s="201">
        <f>(((P67*'Appendix B'!$C$19*1000)-('Appendix B'!$E$45+'Appendix B'!$F$45+'Appendix B'!$G$45))/((1+$Y$16)^AM$34))</f>
        <v>3092950.00404558</v>
      </c>
      <c r="AN67" s="201">
        <f>(((Q67*'Appendix B'!$C$20*1000)-('Appendix B'!$E$46+'Appendix B'!$F$46+'Appendix B'!$G$46))/((1+$Y$16)^AN$34))</f>
        <v>2569321.4299444244</v>
      </c>
      <c r="AO67" s="201">
        <f>(((R67*'Appendix B'!$C$21*1000)-('Appendix B'!$E$47+'Appendix B'!$F$47+'Appendix B'!$G$47))/((1+$Y$16)^AO$34))</f>
        <v>2216294.9903208939</v>
      </c>
      <c r="AP67" s="201">
        <f>(((S67*'Appendix B'!$C$22*1000)-('Appendix B'!$E$48+'Appendix B'!$F$48+'Appendix B'!$G$48))/((1+$Y$16)^AP$34))</f>
        <v>1885363.9634975337</v>
      </c>
      <c r="AQ67" s="201">
        <f>(((T67*'Appendix B'!$C$23*1000)-('Appendix B'!$E$49+'Appendix B'!$F$49+'Appendix B'!$G$49))/((1+$Y$16)^AQ$34))</f>
        <v>1326995.7349126146</v>
      </c>
      <c r="AR67" s="201">
        <f>(((U67*'Appendix B'!$C$24*1000)-('Appendix B'!$E$50+'Appendix B'!$F$50+'Appendix B'!$G$50))/((1+$Y$16)^AR$34))</f>
        <v>1037431.3121258515</v>
      </c>
      <c r="AS67" s="217">
        <f t="shared" si="14"/>
        <v>86178977.74486798</v>
      </c>
      <c r="AU67" s="207">
        <f t="shared" si="13"/>
        <v>5.38220472104263E-9</v>
      </c>
    </row>
    <row r="68" spans="1:47" x14ac:dyDescent="0.35">
      <c r="A68">
        <v>34</v>
      </c>
      <c r="B68" s="75">
        <v>56</v>
      </c>
      <c r="C68" s="75">
        <v>60.277046059904492</v>
      </c>
      <c r="D68" s="75">
        <v>57.91535080490079</v>
      </c>
      <c r="E68" s="75">
        <v>47.756880497921678</v>
      </c>
      <c r="F68" s="75">
        <v>48.69637071771168</v>
      </c>
      <c r="G68" s="75">
        <v>37.867303445723053</v>
      </c>
      <c r="H68" s="75">
        <v>65.796664739394572</v>
      </c>
      <c r="I68" s="75">
        <v>75.227875741069681</v>
      </c>
      <c r="J68" s="75">
        <v>72.972766537633717</v>
      </c>
      <c r="K68" s="75">
        <v>81.417117166778624</v>
      </c>
      <c r="L68" s="75">
        <v>117.93948925469624</v>
      </c>
      <c r="M68" s="75">
        <v>141.52409444611231</v>
      </c>
      <c r="N68" s="75">
        <v>131.61670980580891</v>
      </c>
      <c r="O68" s="75">
        <v>184.9918741025682</v>
      </c>
      <c r="P68" s="75">
        <v>167.98356491691223</v>
      </c>
      <c r="Q68" s="75">
        <v>147.31088512390673</v>
      </c>
      <c r="R68" s="75">
        <v>217.44598250295431</v>
      </c>
      <c r="S68" s="75">
        <v>149.90918217849983</v>
      </c>
      <c r="T68" s="75">
        <v>150.80718287600786</v>
      </c>
      <c r="U68" s="75">
        <v>202.86848519054689</v>
      </c>
      <c r="V68" s="75">
        <v>201.84248611204458</v>
      </c>
      <c r="X68" s="201">
        <f>((0-('Appendix B'!$H$30))/(1+$Y$16)^0)</f>
        <v>-30932906.678150136</v>
      </c>
      <c r="Y68" s="201">
        <f>(((B68*'Appendix B'!$C$5*1000)-('Appendix B'!$E$31+'Appendix B'!$F$31+'Appendix B'!$G$31))/((1+$Y$16)^1))</f>
        <v>36555647.970511056</v>
      </c>
      <c r="Z68" s="201">
        <f>+(((C68*'Appendix B'!$C$6*1000)-('Appendix B'!$E$32+'Appendix B'!$F$32+'Appendix B'!$G$32))/((1+$Y$16)^2))</f>
        <v>13021654.326301532</v>
      </c>
      <c r="AA68" s="201">
        <f>(((D68*'Appendix B'!$C$7*1000)-('Appendix B'!$E$33+'Appendix B'!$F$33+'Appendix B'!$G$33))/((1+$Y$16)^3))</f>
        <v>5618775.7584474999</v>
      </c>
      <c r="AB68" s="201">
        <f>(((E68*'Appendix B'!$C$8*1000)-('Appendix B'!$E$34+'Appendix B'!$F$34+'Appendix B'!$G$34))/((1+$Y$16)^4))</f>
        <v>2397381.1842197711</v>
      </c>
      <c r="AC68" s="201">
        <f>(((F68*'Appendix B'!$C$9*1000)-('Appendix B'!$E$35+'Appendix B'!$F$35+'Appendix B'!$G$35))/((1+$Y$16)^AC$34))</f>
        <v>1530386.7892920338</v>
      </c>
      <c r="AD68" s="201">
        <f>(((G68*'Appendix B'!$C$10*1000)-('Appendix B'!$E$36+'Appendix B'!$F$36+'Appendix B'!$G$36))/((1+$Y$16)^AD$34))</f>
        <v>478543.29136902344</v>
      </c>
      <c r="AE68" s="201">
        <f>(((H68*'Appendix B'!$C$11*1000)-('Appendix B'!$E$37+'Appendix B'!$F$37+'Appendix B'!$G$37))/((1+$Y$16)^AE$34))</f>
        <v>1151569.5252849788</v>
      </c>
      <c r="AF68" s="201">
        <f>(((I68*'Appendix B'!$C$12*1000)-('Appendix B'!$E$38+'Appendix B'!$F$38+'Appendix B'!$G$38))/((1+$Y$16)^AF$34))</f>
        <v>1044223.9852669487</v>
      </c>
      <c r="AG68" s="201">
        <f>(((J68*'Appendix B'!$C$13*1000)-('Appendix B'!$E$39+'Appendix B'!$F$39+'Appendix B'!$G$39))/((1+$Y$16)^AG$34))</f>
        <v>702878.61879481119</v>
      </c>
      <c r="AH68" s="201">
        <f>(((K68*'Appendix B'!$C$14*1000)-('Appendix B'!$E$40+'Appendix B'!$F$40+'Appendix B'!$G$40))/((1+$Y$16)^AH$34))</f>
        <v>635260.85086197522</v>
      </c>
      <c r="AI68" s="201">
        <f>(((L68*'Appendix B'!$C$15*1000)-('Appendix B'!$E$41+'Appendix B'!$F$41+'Appendix B'!$G$41))/((1+$Y$16)^AI$34))</f>
        <v>994515.62505531043</v>
      </c>
      <c r="AJ68" s="201">
        <f>(((M68*'Appendix B'!$C$16*1000)-('Appendix B'!$E$42+'Appendix B'!$F$42+'Appendix B'!$G$42))/((1+$Y$16)^AJ$34))</f>
        <v>1057544.4251118826</v>
      </c>
      <c r="AK68" s="201">
        <f>(((N68*'Appendix B'!$C$17*1000)-('Appendix B'!$E$43+'Appendix B'!$F$43+'Appendix B'!$G$43))/((1+$Y$16)^AK$34))</f>
        <v>747667.89662775863</v>
      </c>
      <c r="AL68" s="201">
        <f>(((O68*'Appendix B'!$C$18*1000)-('Appendix B'!$E$44+'Appendix B'!$F$44+'Appendix B'!$G$44))/((1+$Y$16)^AL$34))</f>
        <v>1043351.5835854743</v>
      </c>
      <c r="AM68" s="201">
        <f>(((P68*'Appendix B'!$C$19*1000)-('Appendix B'!$E$45+'Appendix B'!$F$45+'Appendix B'!$G$45))/((1+$Y$16)^AM$34))</f>
        <v>735414.45886920008</v>
      </c>
      <c r="AN68" s="201">
        <f>(((Q68*'Appendix B'!$C$20*1000)-('Appendix B'!$E$46+'Appendix B'!$F$46+'Appendix B'!$G$46))/((1+$Y$16)^AN$34))</f>
        <v>468828.58311673475</v>
      </c>
      <c r="AO68" s="201">
        <f>(((R68*'Appendix B'!$C$21*1000)-('Appendix B'!$E$47+'Appendix B'!$F$47+'Appendix B'!$G$47))/((1+$Y$16)^AO$34))</f>
        <v>751528.7812880741</v>
      </c>
      <c r="AP68" s="201">
        <f>(((S68*'Appendix B'!$C$22*1000)-('Appendix B'!$E$48+'Appendix B'!$F$48+'Appendix B'!$G$48))/((1+$Y$16)^AP$34))</f>
        <v>326743.42141736258</v>
      </c>
      <c r="AQ68" s="201">
        <f>(((T68*'Appendix B'!$C$23*1000)-('Appendix B'!$E$49+'Appendix B'!$F$49+'Appendix B'!$G$49))/((1+$Y$16)^AQ$34))</f>
        <v>269494.68795179931</v>
      </c>
      <c r="AR68" s="201">
        <f>(((U68*'Appendix B'!$C$24*1000)-('Appendix B'!$E$50+'Appendix B'!$F$50+'Appendix B'!$G$50))/((1+$Y$16)^AR$34))</f>
        <v>392114.14973131649</v>
      </c>
      <c r="AS68" s="217">
        <f t="shared" si="14"/>
        <v>38990619.234954417</v>
      </c>
      <c r="AU68" s="207">
        <f t="shared" si="13"/>
        <v>1.4637746703560012E-8</v>
      </c>
    </row>
    <row r="69" spans="1:47" x14ac:dyDescent="0.35">
      <c r="A69">
        <v>35</v>
      </c>
      <c r="B69" s="75">
        <v>56</v>
      </c>
      <c r="C69" s="75">
        <v>86.557195506818729</v>
      </c>
      <c r="D69" s="75">
        <v>61.897754123696288</v>
      </c>
      <c r="E69" s="75">
        <v>67.517794763580113</v>
      </c>
      <c r="F69" s="75">
        <v>56.051440209347433</v>
      </c>
      <c r="G69" s="75">
        <v>43.37956365987629</v>
      </c>
      <c r="H69" s="75">
        <v>50.838013959431613</v>
      </c>
      <c r="I69" s="75">
        <v>67.003178689732309</v>
      </c>
      <c r="J69" s="75">
        <v>62.913923257939842</v>
      </c>
      <c r="K69" s="75">
        <v>77.94008077117519</v>
      </c>
      <c r="L69" s="75">
        <v>49.001617091329749</v>
      </c>
      <c r="M69" s="75">
        <v>57.640225162529326</v>
      </c>
      <c r="N69" s="75">
        <v>72.133604632379431</v>
      </c>
      <c r="O69" s="75">
        <v>46.682268824315784</v>
      </c>
      <c r="P69" s="75">
        <v>50.621607872116797</v>
      </c>
      <c r="Q69" s="75">
        <v>73.424250779393347</v>
      </c>
      <c r="R69" s="75">
        <v>93.245813687451445</v>
      </c>
      <c r="S69" s="75">
        <v>115.29284458608356</v>
      </c>
      <c r="T69" s="75">
        <v>93.241638508143723</v>
      </c>
      <c r="U69" s="75">
        <v>26.357669233312478</v>
      </c>
      <c r="V69" s="75">
        <v>22.903810114948833</v>
      </c>
      <c r="X69" s="201">
        <f>((0-('Appendix B'!$H$30))/(1+$Y$16)^0)</f>
        <v>-30932906.678150136</v>
      </c>
      <c r="Y69" s="201">
        <f>(((B69*'Appendix B'!$C$5*1000)-('Appendix B'!$E$31+'Appendix B'!$F$31+'Appendix B'!$G$31))/((1+$Y$16)^1))</f>
        <v>36555647.970511056</v>
      </c>
      <c r="Z69" s="201">
        <f>+(((C69*'Appendix B'!$C$6*1000)-('Appendix B'!$E$32+'Appendix B'!$F$32+'Appendix B'!$G$32))/((1+$Y$16)^2))</f>
        <v>19660469.54924906</v>
      </c>
      <c r="AA69" s="201">
        <f>(((D69*'Appendix B'!$C$7*1000)-('Appendix B'!$E$33+'Appendix B'!$F$33+'Appendix B'!$G$33))/((1+$Y$16)^3))</f>
        <v>6123905.6953032147</v>
      </c>
      <c r="AB69" s="201">
        <f>(((E69*'Appendix B'!$C$8*1000)-('Appendix B'!$E$34+'Appendix B'!$F$34+'Appendix B'!$G$34))/((1+$Y$16)^4))</f>
        <v>3992877.3620278579</v>
      </c>
      <c r="AC69" s="201">
        <f>(((F69*'Appendix B'!$C$9*1000)-('Appendix B'!$E$35+'Appendix B'!$F$35+'Appendix B'!$G$35))/((1+$Y$16)^AC$34))</f>
        <v>1957952.7378819943</v>
      </c>
      <c r="AD69" s="201">
        <f>(((G69*'Appendix B'!$C$10*1000)-('Appendix B'!$E$36+'Appendix B'!$F$36+'Appendix B'!$G$36))/((1+$Y$16)^AD$34))</f>
        <v>716404.62280382449</v>
      </c>
      <c r="AE69" s="201">
        <f>(((H69*'Appendix B'!$C$11*1000)-('Appendix B'!$E$37+'Appendix B'!$F$37+'Appendix B'!$G$37))/((1+$Y$16)^AE$34))</f>
        <v>654768.04997895961</v>
      </c>
      <c r="AF69" s="201">
        <f>(((I69*'Appendix B'!$C$12*1000)-('Appendix B'!$E$38+'Appendix B'!$F$38+'Appendix B'!$G$38))/((1+$Y$16)^AF$34))</f>
        <v>828551.43749886577</v>
      </c>
      <c r="AG69" s="201">
        <f>(((J69*'Appendix B'!$C$13*1000)-('Appendix B'!$E$39+'Appendix B'!$F$39+'Appendix B'!$G$39))/((1+$Y$16)^AG$34))</f>
        <v>490734.33248628245</v>
      </c>
      <c r="AH69" s="201">
        <f>(((K69*'Appendix B'!$C$14*1000)-('Appendix B'!$E$40+'Appendix B'!$F$40+'Appendix B'!$G$40))/((1+$Y$16)^AH$34))</f>
        <v>576377.32285004319</v>
      </c>
      <c r="AI69" s="201">
        <f>(((L69*'Appendix B'!$C$15*1000)-('Appendix B'!$E$41+'Appendix B'!$F$41+'Appendix B'!$G$41))/((1+$Y$16)^AI$34))</f>
        <v>14834.136937127014</v>
      </c>
      <c r="AJ69" s="201">
        <f>(((M69*'Appendix B'!$C$16*1000)-('Appendix B'!$E$42+'Appendix B'!$F$42+'Appendix B'!$G$42))/((1+$Y$16)^AJ$34))</f>
        <v>65450.907412675879</v>
      </c>
      <c r="AK69" s="201">
        <f>(((N69*'Appendix B'!$C$17*1000)-('Appendix B'!$E$43+'Appendix B'!$F$43+'Appendix B'!$G$43))/((1+$Y$16)^AK$34))</f>
        <v>157737.94497473183</v>
      </c>
      <c r="AL69" s="201">
        <f>(((O69*'Appendix B'!$C$18*1000)-('Appendix B'!$E$44+'Appendix B'!$F$44+'Appendix B'!$G$44))/((1+$Y$16)^AL$34))</f>
        <v>-114215.44503698798</v>
      </c>
      <c r="AM69" s="201">
        <f>(((P69*'Appendix B'!$C$19*1000)-('Appendix B'!$E$45+'Appendix B'!$F$45+'Appendix B'!$G$45))/((1+$Y$16)^AM$34))</f>
        <v>-97932.797917434102</v>
      </c>
      <c r="AN69" s="201">
        <f>(((Q69*'Appendix B'!$C$20*1000)-('Appendix B'!$E$46+'Appendix B'!$F$46+'Appendix B'!$G$46))/((1+$Y$16)^AN$34))</f>
        <v>28785.666081011252</v>
      </c>
      <c r="AO69" s="201">
        <f>(((R69*'Appendix B'!$C$21*1000)-('Appendix B'!$E$47+'Appendix B'!$F$47+'Appendix B'!$G$47))/((1+$Y$16)^AO$34))</f>
        <v>107672.38862849181</v>
      </c>
      <c r="AP69" s="201">
        <f>(((S69*'Appendix B'!$C$22*1000)-('Appendix B'!$E$48+'Appendix B'!$F$48+'Appendix B'!$G$48))/((1+$Y$16)^AP$34))</f>
        <v>172629.88253948398</v>
      </c>
      <c r="AQ69" s="201">
        <f>(((T69*'Appendix B'!$C$23*1000)-('Appendix B'!$E$49+'Appendix B'!$F$49+'Appendix B'!$G$49))/((1+$Y$16)^AQ$34))</f>
        <v>48695.965310431755</v>
      </c>
      <c r="AR69" s="201">
        <f>(((U69*'Appendix B'!$C$24*1000)-('Appendix B'!$E$50+'Appendix B'!$F$50+'Appendix B'!$G$50))/((1+$Y$16)^AR$34))</f>
        <v>-192877.48875466679</v>
      </c>
      <c r="AS69" s="217">
        <f t="shared" si="14"/>
        <v>41220589.294324994</v>
      </c>
      <c r="AU69" s="207">
        <f t="shared" si="13"/>
        <v>1.5123011084680669E-8</v>
      </c>
    </row>
    <row r="70" spans="1:47" x14ac:dyDescent="0.35">
      <c r="A70">
        <v>36</v>
      </c>
      <c r="B70" s="75">
        <v>56</v>
      </c>
      <c r="C70" s="75">
        <v>60.571401154802693</v>
      </c>
      <c r="D70" s="75">
        <v>72.061794714381207</v>
      </c>
      <c r="E70" s="75">
        <v>74.463442896474646</v>
      </c>
      <c r="F70" s="75">
        <v>68.292004868187774</v>
      </c>
      <c r="G70" s="75">
        <v>70.77818708991002</v>
      </c>
      <c r="H70" s="75">
        <v>115.89613490319471</v>
      </c>
      <c r="I70" s="75">
        <v>127.27220931727693</v>
      </c>
      <c r="J70" s="75">
        <v>175.76852363579439</v>
      </c>
      <c r="K70" s="75">
        <v>202.85455473057715</v>
      </c>
      <c r="L70" s="75">
        <v>166.97056903596047</v>
      </c>
      <c r="M70" s="75">
        <v>154.80148037031412</v>
      </c>
      <c r="N70" s="75">
        <v>272.34790946171125</v>
      </c>
      <c r="O70" s="75">
        <v>312.54756918361591</v>
      </c>
      <c r="P70" s="75">
        <v>241.07358686901219</v>
      </c>
      <c r="Q70" s="75">
        <v>290.1441545572643</v>
      </c>
      <c r="R70" s="75">
        <v>438.24192154634704</v>
      </c>
      <c r="S70" s="75">
        <v>458.2822871042178</v>
      </c>
      <c r="T70" s="75">
        <v>500</v>
      </c>
      <c r="U70" s="75">
        <v>500</v>
      </c>
      <c r="V70" s="75">
        <v>331.2760445520903</v>
      </c>
      <c r="X70" s="201">
        <f>((0-('Appendix B'!$H$30))/(1+$Y$16)^0)</f>
        <v>-30932906.678150136</v>
      </c>
      <c r="Y70" s="201">
        <f>(((B70*'Appendix B'!$C$5*1000)-('Appendix B'!$E$31+'Appendix B'!$F$31+'Appendix B'!$G$31))/((1+$Y$16)^1))</f>
        <v>36555647.970511056</v>
      </c>
      <c r="Z70" s="201">
        <f>+(((C70*'Appendix B'!$C$6*1000)-('Appendix B'!$E$32+'Appendix B'!$F$32+'Appendix B'!$G$32))/((1+$Y$16)^2))</f>
        <v>13096013.457664531</v>
      </c>
      <c r="AA70" s="201">
        <f>(((D70*'Appendix B'!$C$7*1000)-('Appendix B'!$E$33+'Appendix B'!$F$33+'Appendix B'!$G$33))/((1+$Y$16)^3))</f>
        <v>7413117.4528216524</v>
      </c>
      <c r="AB70" s="201">
        <f>(((E70*'Appendix B'!$C$8*1000)-('Appendix B'!$E$34+'Appendix B'!$F$34+'Appendix B'!$G$34))/((1+$Y$16)^4))</f>
        <v>4553668.9782179827</v>
      </c>
      <c r="AC70" s="201">
        <f>(((F70*'Appendix B'!$C$9*1000)-('Appendix B'!$E$35+'Appendix B'!$F$35+'Appendix B'!$G$35))/((1+$Y$16)^AC$34))</f>
        <v>2669522.9882495222</v>
      </c>
      <c r="AD70" s="201">
        <f>(((G70*'Appendix B'!$C$10*1000)-('Appendix B'!$E$36+'Appendix B'!$F$36+'Appendix B'!$G$36))/((1+$Y$16)^AD$34))</f>
        <v>1898691.5242486021</v>
      </c>
      <c r="AE70" s="201">
        <f>(((H70*'Appendix B'!$C$11*1000)-('Appendix B'!$E$37+'Appendix B'!$F$37+'Appendix B'!$G$37))/((1+$Y$16)^AE$34))</f>
        <v>2815455.5973340147</v>
      </c>
      <c r="AF70" s="201">
        <f>(((I70*'Appendix B'!$C$12*1000)-('Appendix B'!$E$38+'Appendix B'!$F$38+'Appendix B'!$G$38))/((1+$Y$16)^AF$34))</f>
        <v>2408959.239247818</v>
      </c>
      <c r="AG70" s="201">
        <f>(((J70*'Appendix B'!$C$13*1000)-('Appendix B'!$E$39+'Appendix B'!$F$39+'Appendix B'!$G$39))/((1+$Y$16)^AG$34))</f>
        <v>2870874.6714977873</v>
      </c>
      <c r="AH70" s="201">
        <f>(((K70*'Appendix B'!$C$14*1000)-('Appendix B'!$E$40+'Appendix B'!$F$40+'Appendix B'!$G$40))/((1+$Y$16)^AH$34))</f>
        <v>2691800.9450430144</v>
      </c>
      <c r="AI70" s="201">
        <f>(((L70*'Appendix B'!$C$15*1000)-('Appendix B'!$E$41+'Appendix B'!$F$41+'Appendix B'!$G$41))/((1+$Y$16)^AI$34))</f>
        <v>1691300.131114898</v>
      </c>
      <c r="AJ70" s="201">
        <f>(((M70*'Appendix B'!$C$16*1000)-('Appendix B'!$E$42+'Appendix B'!$F$42+'Appendix B'!$G$42))/((1+$Y$16)^AJ$34))</f>
        <v>1214575.9094710492</v>
      </c>
      <c r="AK70" s="201">
        <f>(((N70*'Appendix B'!$C$17*1000)-('Appendix B'!$E$43+'Appendix B'!$F$43+'Appendix B'!$G$43))/((1+$Y$16)^AK$34))</f>
        <v>2143384.3705243478</v>
      </c>
      <c r="AL70" s="201">
        <f>(((O70*'Appendix B'!$C$18*1000)-('Appendix B'!$E$44+'Appendix B'!$F$44+'Appendix B'!$G$44))/((1+$Y$16)^AL$34))</f>
        <v>2110914.9436412649</v>
      </c>
      <c r="AM70" s="201">
        <f>(((P70*'Appendix B'!$C$19*1000)-('Appendix B'!$E$45+'Appendix B'!$F$45+'Appendix B'!$G$45))/((1+$Y$16)^AM$34))</f>
        <v>1254401.7936578412</v>
      </c>
      <c r="AN70" s="201">
        <f>(((Q70*'Appendix B'!$C$20*1000)-('Appendix B'!$E$46+'Appendix B'!$F$46+'Appendix B'!$G$46))/((1+$Y$16)^AN$34))</f>
        <v>1319493.5117442678</v>
      </c>
      <c r="AO70" s="201">
        <f>(((R70*'Appendix B'!$C$21*1000)-('Appendix B'!$E$47+'Appendix B'!$F$47+'Appendix B'!$G$47))/((1+$Y$16)^AO$34))</f>
        <v>1896139.7603402955</v>
      </c>
      <c r="AP70" s="201">
        <f>(((S70*'Appendix B'!$C$22*1000)-('Appendix B'!$E$48+'Appendix B'!$F$48+'Appendix B'!$G$48))/((1+$Y$16)^AP$34))</f>
        <v>1699634.77273332</v>
      </c>
      <c r="AQ70" s="201">
        <f>(((T70*'Appendix B'!$C$23*1000)-('Appendix B'!$E$49+'Appendix B'!$F$49+'Appendix B'!$G$49))/((1+$Y$16)^AQ$34))</f>
        <v>1608860.6024615879</v>
      </c>
      <c r="AR70" s="201">
        <f>(((U70*'Appendix B'!$C$24*1000)-('Appendix B'!$E$50+'Appendix B'!$F$50+'Appendix B'!$G$50))/((1+$Y$16)^AR$34))</f>
        <v>1376866.5613700326</v>
      </c>
      <c r="AS70" s="217">
        <f t="shared" si="14"/>
        <v>62356418.503744721</v>
      </c>
      <c r="AU70" s="207">
        <f t="shared" si="13"/>
        <v>1.3898456865918359E-8</v>
      </c>
    </row>
    <row r="71" spans="1:47" x14ac:dyDescent="0.35">
      <c r="A71">
        <v>37</v>
      </c>
      <c r="B71" s="75">
        <v>56</v>
      </c>
      <c r="C71" s="75">
        <v>43.772477242934059</v>
      </c>
      <c r="D71" s="75">
        <v>69.500163508164832</v>
      </c>
      <c r="E71" s="75">
        <v>100.01795038763942</v>
      </c>
      <c r="F71" s="75">
        <v>105.0910879060819</v>
      </c>
      <c r="G71" s="75">
        <v>91.262917908018451</v>
      </c>
      <c r="H71" s="75">
        <v>78.164306358108803</v>
      </c>
      <c r="I71" s="75">
        <v>65.271379557236145</v>
      </c>
      <c r="J71" s="75">
        <v>89.982873271022285</v>
      </c>
      <c r="K71" s="75">
        <v>80.970346958624262</v>
      </c>
      <c r="L71" s="75">
        <v>69.796836267972324</v>
      </c>
      <c r="M71" s="75">
        <v>67.965495661988953</v>
      </c>
      <c r="N71" s="75">
        <v>103.56490888301275</v>
      </c>
      <c r="O71" s="75">
        <v>130.6573369397627</v>
      </c>
      <c r="P71" s="75">
        <v>86.03951094727492</v>
      </c>
      <c r="Q71" s="75">
        <v>80.534574165704228</v>
      </c>
      <c r="R71" s="75">
        <v>121.50657121070145</v>
      </c>
      <c r="S71" s="75">
        <v>191.30364097074045</v>
      </c>
      <c r="T71" s="75">
        <v>192.72309580003878</v>
      </c>
      <c r="U71" s="75">
        <v>173.53019985928918</v>
      </c>
      <c r="V71" s="75">
        <v>244.44547490474127</v>
      </c>
      <c r="X71" s="201">
        <f>((0-('Appendix B'!$H$30))/(1+$Y$16)^0)</f>
        <v>-30932906.678150136</v>
      </c>
      <c r="Y71" s="201">
        <f>(((B71*'Appendix B'!$C$5*1000)-('Appendix B'!$E$31+'Appendix B'!$F$31+'Appendix B'!$G$31))/((1+$Y$16)^1))</f>
        <v>36555647.970511056</v>
      </c>
      <c r="Z71" s="201">
        <f>+(((C71*'Appendix B'!$C$6*1000)-('Appendix B'!$E$32+'Appendix B'!$F$32+'Appendix B'!$G$32))/((1+$Y$16)^2))</f>
        <v>8852317.9634463359</v>
      </c>
      <c r="AA71" s="201">
        <f>(((D71*'Appendix B'!$C$7*1000)-('Appendix B'!$E$33+'Appendix B'!$F$33+'Appendix B'!$G$33))/((1+$Y$16)^3))</f>
        <v>7088198.9285384137</v>
      </c>
      <c r="AB71" s="201">
        <f>(((E71*'Appendix B'!$C$8*1000)-('Appendix B'!$E$34+'Appendix B'!$F$34+'Appendix B'!$G$34))/((1+$Y$16)^4))</f>
        <v>6616939.8613257287</v>
      </c>
      <c r="AC71" s="201">
        <f>(((F71*'Appendix B'!$C$9*1000)-('Appendix B'!$E$35+'Appendix B'!$F$35+'Appendix B'!$G$35))/((1+$Y$16)^AC$34))</f>
        <v>4808732.5313042551</v>
      </c>
      <c r="AD71" s="201">
        <f>(((G71*'Appendix B'!$C$10*1000)-('Appendix B'!$E$36+'Appendix B'!$F$36+'Appendix B'!$G$36))/((1+$Y$16)^AD$34))</f>
        <v>2782634.799271815</v>
      </c>
      <c r="AE71" s="201">
        <f>(((H71*'Appendix B'!$C$11*1000)-('Appendix B'!$E$37+'Appendix B'!$F$37+'Appendix B'!$G$37))/((1+$Y$16)^AE$34))</f>
        <v>1562319.3109851417</v>
      </c>
      <c r="AF71" s="201">
        <f>(((I71*'Appendix B'!$C$12*1000)-('Appendix B'!$E$38+'Appendix B'!$F$38+'Appendix B'!$G$38))/((1+$Y$16)^AF$34))</f>
        <v>783139.24434492213</v>
      </c>
      <c r="AG71" s="201">
        <f>(((J71*'Appendix B'!$C$13*1000)-('Appendix B'!$E$39+'Appendix B'!$F$39+'Appendix B'!$G$39))/((1+$Y$16)^AG$34))</f>
        <v>1061627.3190823896</v>
      </c>
      <c r="AH71" s="201">
        <f>(((K71*'Appendix B'!$C$14*1000)-('Appendix B'!$E$40+'Appendix B'!$F$40+'Appendix B'!$G$40))/((1+$Y$16)^AH$34))</f>
        <v>627694.80809635483</v>
      </c>
      <c r="AI71" s="201">
        <f>(((L71*'Appendix B'!$C$15*1000)-('Appendix B'!$E$41+'Appendix B'!$F$41+'Appendix B'!$G$41))/((1+$Y$16)^AI$34))</f>
        <v>310356.62159459537</v>
      </c>
      <c r="AJ71" s="201">
        <f>(((M71*'Appendix B'!$C$16*1000)-('Appendix B'!$E$42+'Appendix B'!$F$42+'Appendix B'!$G$42))/((1+$Y$16)^AJ$34))</f>
        <v>187567.75798825533</v>
      </c>
      <c r="AK71" s="201">
        <f>(((N71*'Appendix B'!$C$17*1000)-('Appendix B'!$E$43+'Appendix B'!$F$43+'Appendix B'!$G$43))/((1+$Y$16)^AK$34))</f>
        <v>469461.21064665134</v>
      </c>
      <c r="AL71" s="201">
        <f>(((O71*'Appendix B'!$C$18*1000)-('Appendix B'!$E$44+'Appendix B'!$F$44+'Appendix B'!$G$44))/((1+$Y$16)^AL$34))</f>
        <v>588604.65108869609</v>
      </c>
      <c r="AM71" s="201">
        <f>(((P71*'Appendix B'!$C$19*1000)-('Appendix B'!$E$45+'Appendix B'!$F$45+'Appendix B'!$G$45))/((1+$Y$16)^AM$34))</f>
        <v>153557.66042207953</v>
      </c>
      <c r="AN71" s="201">
        <f>(((Q71*'Appendix B'!$C$20*1000)-('Appendix B'!$E$46+'Appendix B'!$F$46+'Appendix B'!$G$46))/((1+$Y$16)^AN$34))</f>
        <v>71132.261940156764</v>
      </c>
      <c r="AO71" s="201">
        <f>(((R71*'Appendix B'!$C$21*1000)-('Appendix B'!$E$47+'Appendix B'!$F$47+'Appendix B'!$G$47))/((1+$Y$16)^AO$34))</f>
        <v>254176.77397901853</v>
      </c>
      <c r="AP71" s="201">
        <f>(((S71*'Appendix B'!$C$22*1000)-('Appendix B'!$E$48+'Appendix B'!$F$48+'Appendix B'!$G$48))/((1+$Y$16)^AP$34))</f>
        <v>511033.46993492491</v>
      </c>
      <c r="AQ71" s="201">
        <f>(((T71*'Appendix B'!$C$23*1000)-('Appendix B'!$E$49+'Appendix B'!$F$49+'Appendix B'!$G$49))/((1+$Y$16)^AQ$34))</f>
        <v>430267.59705225425</v>
      </c>
      <c r="AR71" s="201">
        <f>(((U71*'Appendix B'!$C$24*1000)-('Appendix B'!$E$50+'Appendix B'!$F$50+'Appendix B'!$G$50))/((1+$Y$16)^AR$34))</f>
        <v>294881.28888238157</v>
      </c>
      <c r="AS71" s="217">
        <f t="shared" si="14"/>
        <v>43077385.352285296</v>
      </c>
      <c r="AU71" s="207">
        <f t="shared" si="13"/>
        <v>1.5445635607472628E-8</v>
      </c>
    </row>
    <row r="72" spans="1:47" x14ac:dyDescent="0.35">
      <c r="A72">
        <v>38</v>
      </c>
      <c r="B72" s="75">
        <v>56</v>
      </c>
      <c r="C72" s="75">
        <v>82.980234835810393</v>
      </c>
      <c r="D72" s="75">
        <v>119.7513264574475</v>
      </c>
      <c r="E72" s="75">
        <v>163.73105438347446</v>
      </c>
      <c r="F72" s="75">
        <v>160.64990346567225</v>
      </c>
      <c r="G72" s="75">
        <v>52.182609907023675</v>
      </c>
      <c r="H72" s="75">
        <v>38.667581275826763</v>
      </c>
      <c r="I72" s="75">
        <v>36.520931407652455</v>
      </c>
      <c r="J72" s="75">
        <v>39.456711116469712</v>
      </c>
      <c r="K72" s="75">
        <v>58.953934301043041</v>
      </c>
      <c r="L72" s="75">
        <v>62.450988876218716</v>
      </c>
      <c r="M72" s="75">
        <v>70.105611540586807</v>
      </c>
      <c r="N72" s="75">
        <v>69.273069127643438</v>
      </c>
      <c r="O72" s="75">
        <v>52.857822453577526</v>
      </c>
      <c r="P72" s="75">
        <v>71.201973362094023</v>
      </c>
      <c r="Q72" s="75">
        <v>43.046120291348942</v>
      </c>
      <c r="R72" s="75">
        <v>72.361061009138496</v>
      </c>
      <c r="S72" s="75">
        <v>93.630413751524628</v>
      </c>
      <c r="T72" s="75">
        <v>135.01632952017829</v>
      </c>
      <c r="U72" s="75">
        <v>163.71747846458672</v>
      </c>
      <c r="V72" s="75">
        <v>121.90197861815579</v>
      </c>
      <c r="X72" s="201">
        <f>((0-('Appendix B'!$H$30))/(1+$Y$16)^0)</f>
        <v>-30932906.678150136</v>
      </c>
      <c r="Y72" s="201">
        <f>(((B72*'Appendix B'!$C$5*1000)-('Appendix B'!$E$31+'Appendix B'!$F$31+'Appendix B'!$G$31))/((1+$Y$16)^1))</f>
        <v>36555647.970511056</v>
      </c>
      <c r="Z72" s="201">
        <f>+(((C72*'Appendix B'!$C$6*1000)-('Appendix B'!$E$32+'Appendix B'!$F$32+'Appendix B'!$G$32))/((1+$Y$16)^2))</f>
        <v>18756868.10655015</v>
      </c>
      <c r="AA72" s="201">
        <f>(((D72*'Appendix B'!$C$7*1000)-('Appendix B'!$E$33+'Appendix B'!$F$33+'Appendix B'!$G$33))/((1+$Y$16)^3))</f>
        <v>13462080.410531247</v>
      </c>
      <c r="AB72" s="201">
        <f>(((E72*'Appendix B'!$C$8*1000)-('Appendix B'!$E$34+'Appendix B'!$F$34+'Appendix B'!$G$34))/((1+$Y$16)^4))</f>
        <v>11761135.748977732</v>
      </c>
      <c r="AC72" s="201">
        <f>(((F72*'Appendix B'!$C$9*1000)-('Appendix B'!$E$35+'Appendix B'!$F$35+'Appendix B'!$G$35))/((1+$Y$16)^AC$34))</f>
        <v>8038485.5206248006</v>
      </c>
      <c r="AD72" s="201">
        <f>(((G72*'Appendix B'!$C$10*1000)-('Appendix B'!$E$36+'Appendix B'!$F$36+'Appendix B'!$G$36))/((1+$Y$16)^AD$34))</f>
        <v>1096267.7315250549</v>
      </c>
      <c r="AE72" s="201">
        <f>(((H72*'Appendix B'!$C$11*1000)-('Appendix B'!$E$37+'Appendix B'!$F$37+'Appendix B'!$G$37))/((1+$Y$16)^AE$34))</f>
        <v>250567.89842341526</v>
      </c>
      <c r="AF72" s="201">
        <f>(((I72*'Appendix B'!$C$12*1000)-('Appendix B'!$E$38+'Appendix B'!$F$38+'Appendix B'!$G$38))/((1+$Y$16)^AF$34))</f>
        <v>29229.116933405054</v>
      </c>
      <c r="AG72" s="201">
        <f>(((J72*'Appendix B'!$C$13*1000)-('Appendix B'!$E$39+'Appendix B'!$F$39+'Appendix B'!$G$39))/((1+$Y$16)^AG$34))</f>
        <v>-3985.9241247125133</v>
      </c>
      <c r="AH72" s="201">
        <f>(((K72*'Appendix B'!$C$14*1000)-('Appendix B'!$E$40+'Appendix B'!$F$40+'Appendix B'!$G$40))/((1+$Y$16)^AH$34))</f>
        <v>254847.38749293852</v>
      </c>
      <c r="AI72" s="201">
        <f>(((L72*'Appendix B'!$C$15*1000)-('Appendix B'!$E$41+'Appendix B'!$F$41+'Appendix B'!$G$41))/((1+$Y$16)^AI$34))</f>
        <v>205964.21030594935</v>
      </c>
      <c r="AJ72" s="201">
        <f>(((M72*'Appendix B'!$C$16*1000)-('Appendix B'!$E$42+'Appendix B'!$F$42+'Appendix B'!$G$42))/((1+$Y$16)^AJ$34))</f>
        <v>212878.88286143309</v>
      </c>
      <c r="AK72" s="201">
        <f>(((N72*'Appendix B'!$C$17*1000)-('Appendix B'!$E$43+'Appendix B'!$F$43+'Appendix B'!$G$43))/((1+$Y$16)^AK$34))</f>
        <v>129368.28325161687</v>
      </c>
      <c r="AL72" s="201">
        <f>(((O72*'Appendix B'!$C$18*1000)-('Appendix B'!$E$44+'Appendix B'!$F$44+'Appendix B'!$G$44))/((1+$Y$16)^AL$34))</f>
        <v>-62529.828189614833</v>
      </c>
      <c r="AM72" s="201">
        <f>(((P72*'Appendix B'!$C$19*1000)-('Appendix B'!$E$45+'Appendix B'!$F$45+'Appendix B'!$G$45))/((1+$Y$16)^AM$34))</f>
        <v>48201.363071315347</v>
      </c>
      <c r="AN72" s="201">
        <f>(((Q72*'Appendix B'!$C$20*1000)-('Appendix B'!$E$46+'Appendix B'!$F$46+'Appendix B'!$G$46))/((1+$Y$16)^AN$34))</f>
        <v>-152135.83985362135</v>
      </c>
      <c r="AO72" s="201">
        <f>(((R72*'Appendix B'!$C$21*1000)-('Appendix B'!$E$47+'Appendix B'!$F$47+'Appendix B'!$G$47))/((1+$Y$16)^AO$34))</f>
        <v>-594.62621768829581</v>
      </c>
      <c r="AP72" s="201">
        <f>(((S72*'Appendix B'!$C$22*1000)-('Appendix B'!$E$48+'Appendix B'!$F$48+'Appendix B'!$G$48))/((1+$Y$16)^AP$34))</f>
        <v>76187.736755045422</v>
      </c>
      <c r="AQ72" s="201">
        <f>(((T72*'Appendix B'!$C$23*1000)-('Appendix B'!$E$49+'Appendix B'!$F$49+'Appendix B'!$G$49))/((1+$Y$16)^AQ$34))</f>
        <v>208927.20285856869</v>
      </c>
      <c r="AR72" s="201">
        <f>(((U72*'Appendix B'!$C$24*1000)-('Appendix B'!$E$50+'Appendix B'!$F$50+'Appendix B'!$G$50))/((1+$Y$16)^AR$34))</f>
        <v>262359.99586380395</v>
      </c>
      <c r="AS72" s="217">
        <f t="shared" si="14"/>
        <v>60416110.888387412</v>
      </c>
      <c r="AU72" s="207">
        <f t="shared" si="13"/>
        <v>1.4428573383743669E-8</v>
      </c>
    </row>
    <row r="73" spans="1:47" x14ac:dyDescent="0.35">
      <c r="A73">
        <v>39</v>
      </c>
      <c r="B73" s="75">
        <v>56</v>
      </c>
      <c r="C73" s="75">
        <v>79.925270444203065</v>
      </c>
      <c r="D73" s="75">
        <v>124.6124792807575</v>
      </c>
      <c r="E73" s="75">
        <v>200.34127246486983</v>
      </c>
      <c r="F73" s="75">
        <v>234.95425458976362</v>
      </c>
      <c r="G73" s="75">
        <v>174.85817239532389</v>
      </c>
      <c r="H73" s="75">
        <v>311.83639059269035</v>
      </c>
      <c r="I73" s="75">
        <v>344.90293079859993</v>
      </c>
      <c r="J73" s="75">
        <v>292.76500613958996</v>
      </c>
      <c r="K73" s="75">
        <v>353.23842047154449</v>
      </c>
      <c r="L73" s="75">
        <v>287.51581700110466</v>
      </c>
      <c r="M73" s="75">
        <v>233.99793888471697</v>
      </c>
      <c r="N73" s="75">
        <v>139.22379864837046</v>
      </c>
      <c r="O73" s="75">
        <v>98.284052095235339</v>
      </c>
      <c r="P73" s="75">
        <v>167.86875712126067</v>
      </c>
      <c r="Q73" s="75">
        <v>168.44521730410091</v>
      </c>
      <c r="R73" s="75">
        <v>223.07983795039343</v>
      </c>
      <c r="S73" s="75">
        <v>219.67554269300612</v>
      </c>
      <c r="T73" s="75">
        <v>143.51564128466609</v>
      </c>
      <c r="U73" s="75">
        <v>240.90969803664464</v>
      </c>
      <c r="V73" s="75">
        <v>301.21508897962315</v>
      </c>
      <c r="X73" s="201">
        <f>((0-('Appendix B'!$H$30))/(1+$Y$16)^0)</f>
        <v>-30932906.678150136</v>
      </c>
      <c r="Y73" s="201">
        <f>(((B73*'Appendix B'!$C$5*1000)-('Appendix B'!$E$31+'Appendix B'!$F$31+'Appendix B'!$G$31))/((1+$Y$16)^1))</f>
        <v>36555647.970511056</v>
      </c>
      <c r="Z73" s="201">
        <f>+(((C73*'Appendix B'!$C$6*1000)-('Appendix B'!$E$32+'Appendix B'!$F$32+'Appendix B'!$G$32))/((1+$Y$16)^2))</f>
        <v>17985131.851795066</v>
      </c>
      <c r="AA73" s="201">
        <f>(((D73*'Appendix B'!$C$7*1000)-('Appendix B'!$E$33+'Appendix B'!$F$33+'Appendix B'!$G$33))/((1+$Y$16)^3))</f>
        <v>14078671.35376782</v>
      </c>
      <c r="AB73" s="201">
        <f>(((E73*'Appendix B'!$C$8*1000)-('Appendix B'!$E$34+'Appendix B'!$F$34+'Appendix B'!$G$34))/((1+$Y$16)^4))</f>
        <v>14717044.682761095</v>
      </c>
      <c r="AC73" s="201">
        <f>(((F73*'Appendix B'!$C$9*1000)-('Appendix B'!$E$35+'Appendix B'!$F$35+'Appendix B'!$G$35))/((1+$Y$16)^AC$34))</f>
        <v>12357956.656670863</v>
      </c>
      <c r="AD73" s="201">
        <f>(((G73*'Appendix B'!$C$10*1000)-('Appendix B'!$E$36+'Appendix B'!$F$36+'Appendix B'!$G$36))/((1+$Y$16)^AD$34))</f>
        <v>6389880.7857597684</v>
      </c>
      <c r="AE73" s="201">
        <f>(((H73*'Appendix B'!$C$11*1000)-('Appendix B'!$E$37+'Appendix B'!$F$37+'Appendix B'!$G$37))/((1+$Y$16)^AE$34))</f>
        <v>9322954.80500127</v>
      </c>
      <c r="AF73" s="201">
        <f>(((I73*'Appendix B'!$C$12*1000)-('Appendix B'!$E$38+'Appendix B'!$F$38+'Appendix B'!$G$38))/((1+$Y$16)^AF$34))</f>
        <v>8115792.1938854447</v>
      </c>
      <c r="AG73" s="201">
        <f>(((J73*'Appendix B'!$C$13*1000)-('Appendix B'!$E$39+'Appendix B'!$F$39+'Appendix B'!$G$39))/((1+$Y$16)^AG$34))</f>
        <v>5338368.6557694403</v>
      </c>
      <c r="AH73" s="201">
        <f>(((K73*'Appendix B'!$C$14*1000)-('Appendix B'!$E$40+'Appendix B'!$F$40+'Appendix B'!$G$40))/((1+$Y$16)^AH$34))</f>
        <v>5238548.1065331344</v>
      </c>
      <c r="AI73" s="201">
        <f>(((L73*'Appendix B'!$C$15*1000)-('Appendix B'!$E$41+'Appendix B'!$F$41+'Appendix B'!$G$41))/((1+$Y$16)^AI$34))</f>
        <v>3404378.0693519297</v>
      </c>
      <c r="AJ73" s="201">
        <f>(((M73*'Appendix B'!$C$16*1000)-('Appendix B'!$E$42+'Appendix B'!$F$42+'Appendix B'!$G$42))/((1+$Y$16)^AJ$34))</f>
        <v>2151231.4761241996</v>
      </c>
      <c r="AK73" s="201">
        <f>(((N73*'Appendix B'!$C$17*1000)-('Appendix B'!$E$43+'Appendix B'!$F$43+'Appendix B'!$G$43))/((1+$Y$16)^AK$34))</f>
        <v>823112.00029431027</v>
      </c>
      <c r="AL73" s="201">
        <f>(((O73*'Appendix B'!$C$18*1000)-('Appendix B'!$E$44+'Appendix B'!$F$44+'Appendix B'!$G$44))/((1+$Y$16)^AL$34))</f>
        <v>317660.00433883985</v>
      </c>
      <c r="AM73" s="201">
        <f>(((P73*'Appendix B'!$C$19*1000)-('Appendix B'!$E$45+'Appendix B'!$F$45+'Appendix B'!$G$45))/((1+$Y$16)^AM$34))</f>
        <v>734599.24784193817</v>
      </c>
      <c r="AN73" s="201">
        <f>(((Q73*'Appendix B'!$C$20*1000)-('Appendix B'!$E$46+'Appendix B'!$F$46+'Appendix B'!$G$46))/((1+$Y$16)^AN$34))</f>
        <v>594697.26376080327</v>
      </c>
      <c r="AO73" s="201">
        <f>(((R73*'Appendix B'!$C$21*1000)-('Appendix B'!$E$47+'Appendix B'!$F$47+'Appendix B'!$G$47))/((1+$Y$16)^AO$34))</f>
        <v>780734.81119727762</v>
      </c>
      <c r="AP73" s="201">
        <f>(((S73*'Appendix B'!$C$22*1000)-('Appendix B'!$E$48+'Appendix B'!$F$48+'Appendix B'!$G$48))/((1+$Y$16)^AP$34))</f>
        <v>637346.49098865036</v>
      </c>
      <c r="AQ73" s="201">
        <f>(((T73*'Appendix B'!$C$23*1000)-('Appendix B'!$E$49+'Appendix B'!$F$49+'Appendix B'!$G$49))/((1+$Y$16)^AQ$34))</f>
        <v>241527.21040713415</v>
      </c>
      <c r="AR73" s="201">
        <f>(((U73*'Appendix B'!$C$24*1000)-('Appendix B'!$E$50+'Appendix B'!$F$50+'Appendix B'!$G$50))/((1+$Y$16)^AR$34))</f>
        <v>518190.22791467537</v>
      </c>
      <c r="AS73" s="217">
        <f t="shared" si="14"/>
        <v>109370567.18652456</v>
      </c>
      <c r="AU73" s="207">
        <f t="shared" si="13"/>
        <v>8.9641802031126937E-10</v>
      </c>
    </row>
    <row r="74" spans="1:47" x14ac:dyDescent="0.35">
      <c r="A74">
        <v>40</v>
      </c>
      <c r="B74" s="75">
        <v>56</v>
      </c>
      <c r="C74" s="75">
        <v>85.703532906710052</v>
      </c>
      <c r="D74" s="75">
        <v>68.227064598337279</v>
      </c>
      <c r="E74" s="75">
        <v>47.859489588198002</v>
      </c>
      <c r="F74" s="75">
        <v>66.048490801110603</v>
      </c>
      <c r="G74" s="75">
        <v>46.638580005729771</v>
      </c>
      <c r="H74" s="75">
        <v>60.813561544949067</v>
      </c>
      <c r="I74" s="75">
        <v>59.880084213870553</v>
      </c>
      <c r="J74" s="75">
        <v>38.558082281257825</v>
      </c>
      <c r="K74" s="75">
        <v>46.443958706723414</v>
      </c>
      <c r="L74" s="75">
        <v>45.606442848878842</v>
      </c>
      <c r="M74" s="75">
        <v>46.098412720118475</v>
      </c>
      <c r="N74" s="75">
        <v>21.831678010227435</v>
      </c>
      <c r="O74" s="75">
        <v>20.388744893579538</v>
      </c>
      <c r="P74" s="75">
        <v>24.697344264554616</v>
      </c>
      <c r="Q74" s="75">
        <v>37.268123280081298</v>
      </c>
      <c r="R74" s="75">
        <v>49.070503787574538</v>
      </c>
      <c r="S74" s="75">
        <v>59.66540095042761</v>
      </c>
      <c r="T74" s="75">
        <v>73.35845223256743</v>
      </c>
      <c r="U74" s="75">
        <v>101.98557066319049</v>
      </c>
      <c r="V74" s="75">
        <v>109.71583875817808</v>
      </c>
      <c r="X74" s="201">
        <f>((0-('Appendix B'!$H$30))/(1+$Y$16)^0)</f>
        <v>-30932906.678150136</v>
      </c>
      <c r="Y74" s="201">
        <f>(((B74*'Appendix B'!$C$5*1000)-('Appendix B'!$E$31+'Appendix B'!$F$31+'Appendix B'!$G$31))/((1+$Y$16)^1))</f>
        <v>36555647.970511056</v>
      </c>
      <c r="Z74" s="201">
        <f>+(((C74*'Appendix B'!$C$6*1000)-('Appendix B'!$E$32+'Appendix B'!$F$32+'Appendix B'!$G$32))/((1+$Y$16)^2))</f>
        <v>19444819.77616423</v>
      </c>
      <c r="AA74" s="201">
        <f>(((D74*'Appendix B'!$C$7*1000)-('Appendix B'!$E$33+'Appendix B'!$F$33+'Appendix B'!$G$33))/((1+$Y$16)^3))</f>
        <v>6926718.4554539407</v>
      </c>
      <c r="AB74" s="201">
        <f>(((E74*'Appendix B'!$C$8*1000)-('Appendix B'!$E$34+'Appendix B'!$F$34+'Appendix B'!$G$34))/((1+$Y$16)^4))</f>
        <v>2405665.841960974</v>
      </c>
      <c r="AC74" s="201">
        <f>(((F74*'Appendix B'!$C$9*1000)-('Appendix B'!$E$35+'Appendix B'!$F$35+'Appendix B'!$G$35))/((1+$Y$16)^AC$34))</f>
        <v>2539102.7085559531</v>
      </c>
      <c r="AD74" s="201">
        <f>(((G74*'Appendix B'!$C$10*1000)-('Appendix B'!$E$36+'Appendix B'!$F$36+'Appendix B'!$G$36))/((1+$Y$16)^AD$34))</f>
        <v>857035.49599847279</v>
      </c>
      <c r="AE74" s="201">
        <f>(((H74*'Appendix B'!$C$11*1000)-('Appendix B'!$E$37+'Appendix B'!$F$37+'Appendix B'!$G$37))/((1+$Y$16)^AE$34))</f>
        <v>986072.44570085406</v>
      </c>
      <c r="AF74" s="201">
        <f>(((I74*'Appendix B'!$C$12*1000)-('Appendix B'!$E$38+'Appendix B'!$F$38+'Appendix B'!$G$38))/((1+$Y$16)^AF$34))</f>
        <v>641765.72077121283</v>
      </c>
      <c r="AG74" s="201">
        <f>(((J74*'Appendix B'!$C$13*1000)-('Appendix B'!$E$39+'Appendix B'!$F$39+'Appendix B'!$G$39))/((1+$Y$16)^AG$34))</f>
        <v>-22938.299422888242</v>
      </c>
      <c r="AH74" s="201">
        <f>(((K74*'Appendix B'!$C$14*1000)-('Appendix B'!$E$40+'Appendix B'!$F$40+'Appendix B'!$G$40))/((1+$Y$16)^AH$34))</f>
        <v>42991.250678223056</v>
      </c>
      <c r="AI74" s="201">
        <f>(((L74*'Appendix B'!$C$15*1000)-('Appendix B'!$E$41+'Appendix B'!$F$41+'Appendix B'!$G$41))/((1+$Y$16)^AI$34))</f>
        <v>-33414.949521221308</v>
      </c>
      <c r="AJ74" s="201">
        <f>(((M74*'Appendix B'!$C$16*1000)-('Appendix B'!$E$42+'Appendix B'!$F$42+'Appendix B'!$G$42))/((1+$Y$16)^AJ$34))</f>
        <v>-71053.970156876821</v>
      </c>
      <c r="AK74" s="201">
        <f>(((N74*'Appendix B'!$C$17*1000)-('Appendix B'!$E$43+'Appendix B'!$F$43+'Appendix B'!$G$43))/((1+$Y$16)^AK$34))</f>
        <v>-341136.70277172758</v>
      </c>
      <c r="AL74" s="201">
        <f>(((O74*'Appendix B'!$C$18*1000)-('Appendix B'!$E$44+'Appendix B'!$F$44+'Appendix B'!$G$44))/((1+$Y$16)^AL$34))</f>
        <v>-334276.20153530582</v>
      </c>
      <c r="AM74" s="201">
        <f>(((P74*'Appendix B'!$C$19*1000)-('Appendix B'!$E$45+'Appendix B'!$F$45+'Appendix B'!$G$45))/((1+$Y$16)^AM$34))</f>
        <v>-282012.15809144342</v>
      </c>
      <c r="AN74" s="201">
        <f>(((Q74*'Appendix B'!$C$20*1000)-('Appendix B'!$E$46+'Appendix B'!$F$46+'Appendix B'!$G$46))/((1+$Y$16)^AN$34))</f>
        <v>-186547.56644014589</v>
      </c>
      <c r="AO74" s="201">
        <f>(((R74*'Appendix B'!$C$21*1000)-('Appendix B'!$E$47+'Appendix B'!$F$47+'Appendix B'!$G$47))/((1+$Y$16)^AO$34))</f>
        <v>-121333.38445547874</v>
      </c>
      <c r="AP74" s="201">
        <f>(((S74*'Appendix B'!$C$22*1000)-('Appendix B'!$E$48+'Appendix B'!$F$48+'Appendix B'!$G$48))/((1+$Y$16)^AP$34))</f>
        <v>-75026.073973339429</v>
      </c>
      <c r="AQ74" s="201">
        <f>(((T74*'Appendix B'!$C$23*1000)-('Appendix B'!$E$49+'Appendix B'!$F$49+'Appendix B'!$G$49))/((1+$Y$16)^AQ$34))</f>
        <v>-27568.094725773393</v>
      </c>
      <c r="AR74" s="201">
        <f>(((U74*'Appendix B'!$C$24*1000)-('Appendix B'!$E$50+'Appendix B'!$F$50+'Appendix B'!$G$50))/((1+$Y$16)^AR$34))</f>
        <v>57768.284609384718</v>
      </c>
      <c r="AS74" s="217">
        <f t="shared" si="14"/>
        <v>39524681.272254154</v>
      </c>
      <c r="AU74" s="207">
        <f t="shared" si="13"/>
        <v>1.4763178757472837E-8</v>
      </c>
    </row>
    <row r="75" spans="1:47" x14ac:dyDescent="0.35">
      <c r="A75">
        <v>41</v>
      </c>
      <c r="B75" s="75">
        <v>56</v>
      </c>
      <c r="C75" s="75">
        <v>53.141951732685641</v>
      </c>
      <c r="D75" s="75">
        <v>37.238669707810992</v>
      </c>
      <c r="E75" s="75">
        <v>49.055323809605106</v>
      </c>
      <c r="F75" s="75">
        <v>41.731541740887096</v>
      </c>
      <c r="G75" s="75">
        <v>32.69815419957618</v>
      </c>
      <c r="H75" s="75">
        <v>48.903804686624397</v>
      </c>
      <c r="I75" s="75">
        <v>53.327069103869093</v>
      </c>
      <c r="J75" s="75">
        <v>89.962750602626443</v>
      </c>
      <c r="K75" s="75">
        <v>45.500066178906849</v>
      </c>
      <c r="L75" s="75">
        <v>46.140430121433248</v>
      </c>
      <c r="M75" s="75">
        <v>60.115662662151493</v>
      </c>
      <c r="N75" s="75">
        <v>67.04300191652888</v>
      </c>
      <c r="O75" s="75">
        <v>87.621942570549123</v>
      </c>
      <c r="P75" s="75">
        <v>132.15564919212773</v>
      </c>
      <c r="Q75" s="75">
        <v>209.93115248123007</v>
      </c>
      <c r="R75" s="75">
        <v>270.76565179432157</v>
      </c>
      <c r="S75" s="75">
        <v>201.82127921816539</v>
      </c>
      <c r="T75" s="75">
        <v>218.99513290717263</v>
      </c>
      <c r="U75" s="75">
        <v>343.73003298160631</v>
      </c>
      <c r="V75" s="75">
        <v>481.14063613343183</v>
      </c>
      <c r="X75" s="201">
        <f>((0-('Appendix B'!$H$30))/(1+$Y$16)^0)</f>
        <v>-30932906.678150136</v>
      </c>
      <c r="Y75" s="201">
        <f>(((B75*'Appendix B'!$C$5*1000)-('Appendix B'!$E$31+'Appendix B'!$F$31+'Appendix B'!$G$31))/((1+$Y$16)^1))</f>
        <v>36555647.970511056</v>
      </c>
      <c r="Z75" s="201">
        <f>+(((C75*'Appendix B'!$C$6*1000)-('Appendix B'!$E$32+'Appendix B'!$F$32+'Appendix B'!$G$32))/((1+$Y$16)^2))</f>
        <v>11219207.466842405</v>
      </c>
      <c r="AA75" s="201">
        <f>(((D75*'Appendix B'!$C$7*1000)-('Appendix B'!$E$33+'Appendix B'!$F$33+'Appendix B'!$G$33))/((1+$Y$16)^3))</f>
        <v>2996135.6637928695</v>
      </c>
      <c r="AB75" s="201">
        <f>(((E75*'Appendix B'!$C$8*1000)-('Appendix B'!$E$34+'Appendix B'!$F$34+'Appendix B'!$G$34))/((1+$Y$16)^4))</f>
        <v>2502217.4945767075</v>
      </c>
      <c r="AC75" s="201">
        <f>(((F75*'Appendix B'!$C$9*1000)-('Appendix B'!$E$35+'Appendix B'!$F$35+'Appendix B'!$G$35))/((1+$Y$16)^AC$34))</f>
        <v>1125506.3579610491</v>
      </c>
      <c r="AD75" s="201">
        <f>(((G75*'Appendix B'!$C$10*1000)-('Appendix B'!$E$36+'Appendix B'!$F$36+'Appendix B'!$G$36))/((1+$Y$16)^AD$34))</f>
        <v>255487.65279145181</v>
      </c>
      <c r="AE75" s="201">
        <f>(((H75*'Appendix B'!$C$11*1000)-('Appendix B'!$E$37+'Appendix B'!$F$37+'Appendix B'!$G$37))/((1+$Y$16)^AE$34))</f>
        <v>590529.76843766216</v>
      </c>
      <c r="AF75" s="201">
        <f>(((I75*'Appendix B'!$C$12*1000)-('Appendix B'!$E$38+'Appendix B'!$F$38+'Appendix B'!$G$38))/((1+$Y$16)^AF$34))</f>
        <v>469928.93997368187</v>
      </c>
      <c r="AG75" s="201">
        <f>(((J75*'Appendix B'!$C$13*1000)-('Appendix B'!$E$39+'Appendix B'!$F$39+'Appendix B'!$G$39))/((1+$Y$16)^AG$34))</f>
        <v>1061202.9254412162</v>
      </c>
      <c r="AH75" s="201">
        <f>(((K75*'Appendix B'!$C$14*1000)-('Appendix B'!$E$40+'Appendix B'!$F$40+'Appendix B'!$G$40))/((1+$Y$16)^AH$34))</f>
        <v>27006.453345581278</v>
      </c>
      <c r="AI75" s="201">
        <f>(((L75*'Appendix B'!$C$15*1000)-('Appendix B'!$E$41+'Appendix B'!$F$41+'Appendix B'!$G$41))/((1+$Y$16)^AI$34))</f>
        <v>-25826.414665190969</v>
      </c>
      <c r="AJ75" s="201">
        <f>(((M75*'Appendix B'!$C$16*1000)-('Appendix B'!$E$42+'Appendix B'!$F$42+'Appendix B'!$G$42))/((1+$Y$16)^AJ$34))</f>
        <v>94727.877082997613</v>
      </c>
      <c r="AK75" s="201">
        <f>(((N75*'Appendix B'!$C$17*1000)-('Appendix B'!$E$43+'Appendix B'!$F$43+'Appendix B'!$G$43))/((1+$Y$16)^AK$34))</f>
        <v>107251.35713957061</v>
      </c>
      <c r="AL75" s="201">
        <f>(((O75*'Appendix B'!$C$18*1000)-('Appendix B'!$E$44+'Appendix B'!$F$44+'Appendix B'!$G$44))/((1+$Y$16)^AL$34))</f>
        <v>228424.65140360218</v>
      </c>
      <c r="AM75" s="201">
        <f>(((P75*'Appendix B'!$C$19*1000)-('Appendix B'!$E$45+'Appendix B'!$F$45+'Appendix B'!$G$45))/((1+$Y$16)^AM$34))</f>
        <v>481012.64044829679</v>
      </c>
      <c r="AN75" s="201">
        <f>(((Q75*'Appendix B'!$C$20*1000)-('Appendix B'!$E$46+'Appendix B'!$F$46+'Appendix B'!$G$46))/((1+$Y$16)^AN$34))</f>
        <v>841772.96416661621</v>
      </c>
      <c r="AO75" s="201">
        <f>(((R75*'Appendix B'!$C$21*1000)-('Appendix B'!$E$47+'Appendix B'!$F$47+'Appendix B'!$G$47))/((1+$Y$16)^AO$34))</f>
        <v>1027939.1135376103</v>
      </c>
      <c r="AP75" s="201">
        <f>(((S75*'Appendix B'!$C$22*1000)-('Appendix B'!$E$48+'Appendix B'!$F$48+'Appendix B'!$G$48))/((1+$Y$16)^AP$34))</f>
        <v>557858.48273763957</v>
      </c>
      <c r="AQ75" s="201">
        <f>(((T75*'Appendix B'!$C$23*1000)-('Appendix B'!$E$49+'Appendix B'!$F$49+'Appendix B'!$G$49))/((1+$Y$16)^AQ$34))</f>
        <v>531036.76892653387</v>
      </c>
      <c r="AR75" s="201">
        <f>(((U75*'Appendix B'!$C$24*1000)-('Appendix B'!$E$50+'Appendix B'!$F$50+'Appendix B'!$G$50))/((1+$Y$16)^AR$34))</f>
        <v>858957.08621135808</v>
      </c>
      <c r="AS75" s="217">
        <f t="shared" si="14"/>
        <v>30598944.957177769</v>
      </c>
      <c r="AU75" s="207">
        <f t="shared" si="13"/>
        <v>1.2059371536016622E-8</v>
      </c>
    </row>
    <row r="76" spans="1:47" x14ac:dyDescent="0.35">
      <c r="A76">
        <v>42</v>
      </c>
      <c r="B76" s="75">
        <v>56</v>
      </c>
      <c r="C76" s="75">
        <v>70.657562142300677</v>
      </c>
      <c r="D76" s="75">
        <v>97.099129746757427</v>
      </c>
      <c r="E76" s="75">
        <v>85.483929973929236</v>
      </c>
      <c r="F76" s="75">
        <v>72.084199547949581</v>
      </c>
      <c r="G76" s="75">
        <v>62.377372717219124</v>
      </c>
      <c r="H76" s="75">
        <v>67.485277149704956</v>
      </c>
      <c r="I76" s="75">
        <v>77.855905426963091</v>
      </c>
      <c r="J76" s="75">
        <v>151.69634007378045</v>
      </c>
      <c r="K76" s="75">
        <v>129.05558182619112</v>
      </c>
      <c r="L76" s="75">
        <v>218.08947655166688</v>
      </c>
      <c r="M76" s="75">
        <v>387.88598702375566</v>
      </c>
      <c r="N76" s="75">
        <v>500</v>
      </c>
      <c r="O76" s="75">
        <v>500</v>
      </c>
      <c r="P76" s="75">
        <v>500</v>
      </c>
      <c r="Q76" s="75">
        <v>500</v>
      </c>
      <c r="R76" s="75">
        <v>500</v>
      </c>
      <c r="S76" s="75">
        <v>452.93762934240857</v>
      </c>
      <c r="T76" s="75">
        <v>500</v>
      </c>
      <c r="U76" s="75">
        <v>500</v>
      </c>
      <c r="V76" s="75">
        <v>440.77275219307472</v>
      </c>
      <c r="X76" s="201">
        <f>((0-('Appendix B'!$H$30))/(1+$Y$16)^0)</f>
        <v>-30932906.678150136</v>
      </c>
      <c r="Y76" s="201">
        <f>(((B76*'Appendix B'!$C$5*1000)-('Appendix B'!$E$31+'Appendix B'!$F$31+'Appendix B'!$G$31))/((1+$Y$16)^1))</f>
        <v>36555647.970511056</v>
      </c>
      <c r="Z76" s="201">
        <f>+(((C76*'Appendix B'!$C$6*1000)-('Appendix B'!$E$32+'Appendix B'!$F$32+'Appendix B'!$G$32))/((1+$Y$16)^2))</f>
        <v>15643950.227969442</v>
      </c>
      <c r="AA76" s="201">
        <f>(((D76*'Appendix B'!$C$7*1000)-('Appendix B'!$E$33+'Appendix B'!$F$33+'Appendix B'!$G$33))/((1+$Y$16)^3))</f>
        <v>10588864.97298111</v>
      </c>
      <c r="AB76" s="201">
        <f>(((E76*'Appendix B'!$C$8*1000)-('Appendix B'!$E$34+'Appendix B'!$F$34+'Appendix B'!$G$34))/((1+$Y$16)^4))</f>
        <v>5443463.0825433647</v>
      </c>
      <c r="AC76" s="201">
        <f>(((F76*'Appendix B'!$C$9*1000)-('Appendix B'!$E$35+'Appendix B'!$F$35+'Appendix B'!$G$35))/((1+$Y$16)^AC$34))</f>
        <v>2889971.3901761174</v>
      </c>
      <c r="AD76" s="201">
        <f>(((G76*'Appendix B'!$C$10*1000)-('Appendix B'!$E$36+'Appendix B'!$F$36+'Appendix B'!$G$36))/((1+$Y$16)^AD$34))</f>
        <v>1536185.2538272182</v>
      </c>
      <c r="AE76" s="201">
        <f>(((H76*'Appendix B'!$C$11*1000)-('Appendix B'!$E$37+'Appendix B'!$F$37+'Appendix B'!$G$37))/((1+$Y$16)^AE$34))</f>
        <v>1207651.1297693863</v>
      </c>
      <c r="AF76" s="201">
        <f>(((I76*'Appendix B'!$C$12*1000)-('Appendix B'!$E$38+'Appendix B'!$F$38+'Appendix B'!$G$38))/((1+$Y$16)^AF$34))</f>
        <v>1113137.6308916986</v>
      </c>
      <c r="AG76" s="201">
        <f>(((J76*'Appendix B'!$C$13*1000)-('Appendix B'!$E$39+'Appendix B'!$F$39+'Appendix B'!$G$39))/((1+$Y$16)^AG$34))</f>
        <v>2363184.4670027471</v>
      </c>
      <c r="AH76" s="201">
        <f>(((K76*'Appendix B'!$C$14*1000)-('Appendix B'!$E$40+'Appendix B'!$F$40+'Appendix B'!$G$40))/((1+$Y$16)^AH$34))</f>
        <v>1442017.1079333448</v>
      </c>
      <c r="AI76" s="201">
        <f>(((L76*'Appendix B'!$C$15*1000)-('Appendix B'!$E$41+'Appendix B'!$F$41+'Appendix B'!$G$41))/((1+$Y$16)^AI$34))</f>
        <v>2417754.9202514794</v>
      </c>
      <c r="AJ76" s="201">
        <f>(((M76*'Appendix B'!$C$16*1000)-('Appendix B'!$E$42+'Appendix B'!$F$42+'Appendix B'!$G$42))/((1+$Y$16)^AJ$34))</f>
        <v>3971263.5790067413</v>
      </c>
      <c r="AK76" s="201">
        <f>(((N76*'Appendix B'!$C$17*1000)-('Appendix B'!$E$43+'Appendix B'!$F$43+'Appendix B'!$G$43))/((1+$Y$16)^AK$34))</f>
        <v>4401147.9215931827</v>
      </c>
      <c r="AL76" s="201">
        <f>(((O76*'Appendix B'!$C$18*1000)-('Appendix B'!$E$44+'Appendix B'!$F$44+'Appendix B'!$G$44))/((1+$Y$16)^AL$34))</f>
        <v>3679777.4453571774</v>
      </c>
      <c r="AM76" s="201">
        <f>(((P76*'Appendix B'!$C$19*1000)-('Appendix B'!$E$45+'Appendix B'!$F$45+'Appendix B'!$G$45))/((1+$Y$16)^AM$34))</f>
        <v>3092950.00404558</v>
      </c>
      <c r="AN76" s="201">
        <f>(((Q76*'Appendix B'!$C$20*1000)-('Appendix B'!$E$46+'Appendix B'!$F$46+'Appendix B'!$G$46))/((1+$Y$16)^AN$34))</f>
        <v>2569321.4299444244</v>
      </c>
      <c r="AO76" s="201">
        <f>(((R76*'Appendix B'!$C$21*1000)-('Appendix B'!$E$47+'Appendix B'!$F$47+'Appendix B'!$G$47))/((1+$Y$16)^AO$34))</f>
        <v>2216294.9903208939</v>
      </c>
      <c r="AP76" s="201">
        <f>(((S76*'Appendix B'!$C$22*1000)-('Appendix B'!$E$48+'Appendix B'!$F$48+'Appendix B'!$G$48))/((1+$Y$16)^AP$34))</f>
        <v>1675840.1087379011</v>
      </c>
      <c r="AQ76" s="201">
        <f>(((T76*'Appendix B'!$C$23*1000)-('Appendix B'!$E$49+'Appendix B'!$F$49+'Appendix B'!$G$49))/((1+$Y$16)^AQ$34))</f>
        <v>1608860.6024615879</v>
      </c>
      <c r="AR76" s="201">
        <f>(((U76*'Appendix B'!$C$24*1000)-('Appendix B'!$E$50+'Appendix B'!$F$50+'Appendix B'!$G$50))/((1+$Y$16)^AR$34))</f>
        <v>1376866.5613700326</v>
      </c>
      <c r="AS76" s="217">
        <f t="shared" si="14"/>
        <v>74861244.11854434</v>
      </c>
      <c r="AU76" s="207">
        <f t="shared" si="13"/>
        <v>9.4553866381850527E-9</v>
      </c>
    </row>
    <row r="77" spans="1:47" x14ac:dyDescent="0.35">
      <c r="A77">
        <v>43</v>
      </c>
      <c r="B77" s="75">
        <v>56</v>
      </c>
      <c r="C77" s="75">
        <v>56.436046051316225</v>
      </c>
      <c r="D77" s="75">
        <v>100.97087414048079</v>
      </c>
      <c r="E77" s="75">
        <v>103.92682911892348</v>
      </c>
      <c r="F77" s="75">
        <v>165.91846487312418</v>
      </c>
      <c r="G77" s="75">
        <v>161.41373889553682</v>
      </c>
      <c r="H77" s="75">
        <v>147.79186586470476</v>
      </c>
      <c r="I77" s="75">
        <v>207.20766290140074</v>
      </c>
      <c r="J77" s="75">
        <v>212.89852212247595</v>
      </c>
      <c r="K77" s="75">
        <v>241.82800009035023</v>
      </c>
      <c r="L77" s="75">
        <v>147.9824740436668</v>
      </c>
      <c r="M77" s="75">
        <v>152.13425233176511</v>
      </c>
      <c r="N77" s="75">
        <v>126.10955115299691</v>
      </c>
      <c r="O77" s="75">
        <v>131.94535982438495</v>
      </c>
      <c r="P77" s="75">
        <v>114.52184282332415</v>
      </c>
      <c r="Q77" s="75">
        <v>170.73925702504505</v>
      </c>
      <c r="R77" s="75">
        <v>210.73863942504329</v>
      </c>
      <c r="S77" s="75">
        <v>264.42493117953228</v>
      </c>
      <c r="T77" s="75">
        <v>288.8888008380747</v>
      </c>
      <c r="U77" s="75">
        <v>375.67138806864165</v>
      </c>
      <c r="V77" s="75">
        <v>323.81024075041893</v>
      </c>
      <c r="X77" s="201">
        <f>((0-('Appendix B'!$H$30))/(1+$Y$16)^0)</f>
        <v>-30932906.678150136</v>
      </c>
      <c r="Y77" s="201">
        <f>(((B77*'Appendix B'!$C$5*1000)-('Appendix B'!$E$31+'Appendix B'!$F$31+'Appendix B'!$G$31))/((1+$Y$16)^1))</f>
        <v>36555647.970511056</v>
      </c>
      <c r="Z77" s="201">
        <f>+(((C77*'Appendix B'!$C$6*1000)-('Appendix B'!$E$32+'Appendix B'!$F$32+'Appendix B'!$G$32))/((1+$Y$16)^2))</f>
        <v>12051352.031032376</v>
      </c>
      <c r="AA77" s="201">
        <f>(((D77*'Appendix B'!$C$7*1000)-('Appendix B'!$E$33+'Appendix B'!$F$33+'Appendix B'!$G$33))/((1+$Y$16)^3))</f>
        <v>11079958.878988218</v>
      </c>
      <c r="AB77" s="201">
        <f>(((E77*'Appendix B'!$C$8*1000)-('Appendix B'!$E$34+'Appendix B'!$F$34+'Appendix B'!$G$34))/((1+$Y$16)^4))</f>
        <v>6932542.7221770268</v>
      </c>
      <c r="AC77" s="201">
        <f>(((F77*'Appendix B'!$C$9*1000)-('Appendix B'!$E$35+'Appendix B'!$F$35+'Appendix B'!$G$35))/((1+$Y$16)^AC$34))</f>
        <v>8344758.2837092802</v>
      </c>
      <c r="AD77" s="201">
        <f>(((G77*'Appendix B'!$C$10*1000)-('Appendix B'!$E$36+'Appendix B'!$F$36+'Appendix B'!$G$36))/((1+$Y$16)^AD$34))</f>
        <v>5809735.6677127182</v>
      </c>
      <c r="AE77" s="201">
        <f>(((H77*'Appendix B'!$C$11*1000)-('Appendix B'!$E$37+'Appendix B'!$F$37+'Appendix B'!$G$37))/((1+$Y$16)^AE$34))</f>
        <v>3874765.4529305855</v>
      </c>
      <c r="AF77" s="201">
        <f>(((I77*'Appendix B'!$C$12*1000)-('Appendix B'!$E$38+'Appendix B'!$F$38+'Appendix B'!$G$38))/((1+$Y$16)^AF$34))</f>
        <v>4505070.8435873426</v>
      </c>
      <c r="AG77" s="201">
        <f>(((J77*'Appendix B'!$C$13*1000)-('Appendix B'!$E$39+'Appendix B'!$F$39+'Appendix B'!$G$39))/((1+$Y$16)^AG$34))</f>
        <v>3653958.4526612945</v>
      </c>
      <c r="AH77" s="201">
        <f>(((K77*'Appendix B'!$C$14*1000)-('Appendix B'!$E$40+'Appendix B'!$F$40+'Appendix B'!$G$40))/((1+$Y$16)^AH$34))</f>
        <v>3351815.3079831027</v>
      </c>
      <c r="AI77" s="201">
        <f>(((L77*'Appendix B'!$C$15*1000)-('Appendix B'!$E$41+'Appendix B'!$F$41+'Appendix B'!$G$41))/((1+$Y$16)^AI$34))</f>
        <v>1421458.829449876</v>
      </c>
      <c r="AJ77" s="201">
        <f>(((M77*'Appendix B'!$C$16*1000)-('Appendix B'!$E$42+'Appendix B'!$F$42+'Appendix B'!$G$42))/((1+$Y$16)^AJ$34))</f>
        <v>1183030.6353930933</v>
      </c>
      <c r="AK77" s="201">
        <f>(((N77*'Appendix B'!$C$17*1000)-('Appendix B'!$E$43+'Appendix B'!$F$43+'Appendix B'!$G$43))/((1+$Y$16)^AK$34))</f>
        <v>693050.0714767921</v>
      </c>
      <c r="AL77" s="201">
        <f>(((O77*'Appendix B'!$C$18*1000)-('Appendix B'!$E$44+'Appendix B'!$F$44+'Appendix B'!$G$44))/((1+$Y$16)^AL$34))</f>
        <v>599384.61695115629</v>
      </c>
      <c r="AM77" s="201">
        <f>(((P77*'Appendix B'!$C$19*1000)-('Appendix B'!$E$45+'Appendix B'!$F$45+'Appendix B'!$G$45))/((1+$Y$16)^AM$34))</f>
        <v>355800.99151047092</v>
      </c>
      <c r="AN77" s="201">
        <f>(((Q77*'Appendix B'!$C$20*1000)-('Appendix B'!$E$46+'Appendix B'!$F$46+'Appendix B'!$G$46))/((1+$Y$16)^AN$34))</f>
        <v>608359.76090329245</v>
      </c>
      <c r="AO77" s="201">
        <f>(((R77*'Appendix B'!$C$21*1000)-('Appendix B'!$E$47+'Appendix B'!$F$47+'Appendix B'!$G$47))/((1+$Y$16)^AO$34))</f>
        <v>716757.76801441936</v>
      </c>
      <c r="AP77" s="201">
        <f>(((S77*'Appendix B'!$C$22*1000)-('Appendix B'!$E$48+'Appendix B'!$F$48+'Appendix B'!$G$48))/((1+$Y$16)^AP$34))</f>
        <v>836572.84195278061</v>
      </c>
      <c r="AQ77" s="201">
        <f>(((T77*'Appendix B'!$C$23*1000)-('Appendix B'!$E$49+'Appendix B'!$F$49+'Appendix B'!$G$49))/((1+$Y$16)^AQ$34))</f>
        <v>799121.31097905757</v>
      </c>
      <c r="AR77" s="201">
        <f>(((U77*'Appendix B'!$C$24*1000)-('Appendix B'!$E$50+'Appendix B'!$F$50+'Appendix B'!$G$50))/((1+$Y$16)^AR$34))</f>
        <v>964817.03335677576</v>
      </c>
      <c r="AS77" s="217">
        <f t="shared" si="14"/>
        <v>73405052.793130562</v>
      </c>
      <c r="AU77" s="207">
        <f t="shared" si="13"/>
        <v>1.0016781686449876E-8</v>
      </c>
    </row>
    <row r="78" spans="1:47" x14ac:dyDescent="0.35">
      <c r="A78">
        <v>44</v>
      </c>
      <c r="B78" s="75">
        <v>56</v>
      </c>
      <c r="C78" s="75">
        <v>60.566155844300489</v>
      </c>
      <c r="D78" s="75">
        <v>83.450145597681058</v>
      </c>
      <c r="E78" s="75">
        <v>116.09743579059494</v>
      </c>
      <c r="F78" s="75">
        <v>123.5251460136575</v>
      </c>
      <c r="G78" s="75">
        <v>99.191889870567337</v>
      </c>
      <c r="H78" s="75">
        <v>106.37599497341833</v>
      </c>
      <c r="I78" s="75">
        <v>127.72003454306497</v>
      </c>
      <c r="J78" s="75">
        <v>163.29993867440101</v>
      </c>
      <c r="K78" s="75">
        <v>224.7296616459802</v>
      </c>
      <c r="L78" s="75">
        <v>195.22428701903155</v>
      </c>
      <c r="M78" s="75">
        <v>140.37281973456265</v>
      </c>
      <c r="N78" s="75">
        <v>185.34783448727279</v>
      </c>
      <c r="O78" s="75">
        <v>212.99302937371172</v>
      </c>
      <c r="P78" s="75">
        <v>113.95593042291412</v>
      </c>
      <c r="Q78" s="75">
        <v>116.67995746167075</v>
      </c>
      <c r="R78" s="75">
        <v>137.96143576661649</v>
      </c>
      <c r="S78" s="75">
        <v>175.3146034128637</v>
      </c>
      <c r="T78" s="75">
        <v>216.86075307184896</v>
      </c>
      <c r="U78" s="75">
        <v>87.196340578997905</v>
      </c>
      <c r="V78" s="75">
        <v>99.056324469971472</v>
      </c>
      <c r="X78" s="201">
        <f>((0-('Appendix B'!$H$30))/(1+$Y$16)^0)</f>
        <v>-30932906.678150136</v>
      </c>
      <c r="Y78" s="201">
        <f>(((B78*'Appendix B'!$C$5*1000)-('Appendix B'!$E$31+'Appendix B'!$F$31+'Appendix B'!$G$31))/((1+$Y$16)^1))</f>
        <v>36555647.970511056</v>
      </c>
      <c r="Z78" s="201">
        <f>+(((C78*'Appendix B'!$C$6*1000)-('Appendix B'!$E$32+'Appendix B'!$F$32+'Appendix B'!$G$32))/((1+$Y$16)^2))</f>
        <v>13094688.402520478</v>
      </c>
      <c r="AA78" s="201">
        <f>(((D78*'Appendix B'!$C$7*1000)-('Appendix B'!$E$33+'Appendix B'!$F$33+'Appendix B'!$G$33))/((1+$Y$16)^3))</f>
        <v>8857621.311941551</v>
      </c>
      <c r="AB78" s="201">
        <f>(((E78*'Appendix B'!$C$8*1000)-('Appendix B'!$E$34+'Appendix B'!$F$34+'Appendix B'!$G$34))/((1+$Y$16)^4))</f>
        <v>7915197.4802113408</v>
      </c>
      <c r="AC78" s="201">
        <f>(((F78*'Appendix B'!$C$9*1000)-('Appendix B'!$E$35+'Appendix B'!$F$35+'Appendix B'!$G$35))/((1+$Y$16)^AC$34))</f>
        <v>5880343.8260841686</v>
      </c>
      <c r="AD78" s="201">
        <f>(((G78*'Appendix B'!$C$10*1000)-('Appendix B'!$E$36+'Appendix B'!$F$36+'Appendix B'!$G$36))/((1+$Y$16)^AD$34))</f>
        <v>3124780.4445515163</v>
      </c>
      <c r="AE78" s="201">
        <f>(((H78*'Appendix B'!$C$11*1000)-('Appendix B'!$E$37+'Appendix B'!$F$37+'Appendix B'!$G$37))/((1+$Y$16)^AE$34))</f>
        <v>2499276.0413163058</v>
      </c>
      <c r="AF78" s="201">
        <f>(((I78*'Appendix B'!$C$12*1000)-('Appendix B'!$E$38+'Appendix B'!$F$38+'Appendix B'!$G$38))/((1+$Y$16)^AF$34))</f>
        <v>2420702.359608077</v>
      </c>
      <c r="AG78" s="201">
        <f>(((J78*'Appendix B'!$C$13*1000)-('Appendix B'!$E$39+'Appendix B'!$F$39+'Appendix B'!$G$39))/((1+$Y$16)^AG$34))</f>
        <v>2607908.1469818042</v>
      </c>
      <c r="AH78" s="201">
        <f>(((K78*'Appendix B'!$C$14*1000)-('Appendix B'!$E$40+'Appendix B'!$F$40+'Appendix B'!$G$40))/((1+$Y$16)^AH$34))</f>
        <v>3062255.3562898654</v>
      </c>
      <c r="AI78" s="201">
        <f>(((L78*'Appendix B'!$C$15*1000)-('Appendix B'!$E$41+'Appendix B'!$F$41+'Appendix B'!$G$41))/((1+$Y$16)^AI$34))</f>
        <v>2092815.9251175376</v>
      </c>
      <c r="AJ78" s="201">
        <f>(((M78*'Appendix B'!$C$16*1000)-('Appendix B'!$E$42+'Appendix B'!$F$42+'Appendix B'!$G$42))/((1+$Y$16)^AJ$34))</f>
        <v>1043928.3128822702</v>
      </c>
      <c r="AK78" s="201">
        <f>(((N78*'Appendix B'!$C$17*1000)-('Appendix B'!$E$43+'Appendix B'!$F$43+'Appendix B'!$G$43))/((1+$Y$16)^AK$34))</f>
        <v>1280551.976791041</v>
      </c>
      <c r="AL78" s="201">
        <f>(((O78*'Appendix B'!$C$18*1000)-('Appendix B'!$E$44+'Appendix B'!$F$44+'Appendix B'!$G$44))/((1+$Y$16)^AL$34))</f>
        <v>1277704.1727639672</v>
      </c>
      <c r="AM78" s="201">
        <f>(((P78*'Appendix B'!$C$19*1000)-('Appendix B'!$E$45+'Appendix B'!$F$45+'Appendix B'!$G$45))/((1+$Y$16)^AM$34))</f>
        <v>351782.64043369709</v>
      </c>
      <c r="AN78" s="201">
        <f>(((Q78*'Appendix B'!$C$20*1000)-('Appendix B'!$E$46+'Appendix B'!$F$46+'Appendix B'!$G$46))/((1+$Y$16)^AN$34))</f>
        <v>286401.50574910169</v>
      </c>
      <c r="AO78" s="201">
        <f>(((R78*'Appendix B'!$C$21*1000)-('Appendix B'!$E$47+'Appendix B'!$F$47+'Appendix B'!$G$47))/((1+$Y$16)^AO$34))</f>
        <v>339479.15187201096</v>
      </c>
      <c r="AP78" s="201">
        <f>(((S78*'Appendix B'!$C$22*1000)-('Appendix B'!$E$48+'Appendix B'!$F$48+'Appendix B'!$G$48))/((1+$Y$16)^AP$34))</f>
        <v>439849.53388978029</v>
      </c>
      <c r="AQ78" s="201">
        <f>(((T78*'Appendix B'!$C$23*1000)-('Appendix B'!$E$49+'Appendix B'!$F$49+'Appendix B'!$G$49))/((1+$Y$16)^AQ$34))</f>
        <v>522850.12974078424</v>
      </c>
      <c r="AR78" s="201">
        <f>(((U78*'Appendix B'!$C$24*1000)-('Appendix B'!$E$50+'Appendix B'!$F$50+'Appendix B'!$G$50))/((1+$Y$16)^AR$34))</f>
        <v>8753.8608077625486</v>
      </c>
      <c r="AS78" s="217">
        <f t="shared" si="14"/>
        <v>62729631.871913999</v>
      </c>
      <c r="AU78" s="207">
        <f t="shared" si="13"/>
        <v>1.3789254834998484E-8</v>
      </c>
    </row>
    <row r="79" spans="1:47" x14ac:dyDescent="0.35">
      <c r="A79">
        <v>45</v>
      </c>
      <c r="B79" s="75">
        <v>56</v>
      </c>
      <c r="C79" s="75">
        <v>65.471287066239597</v>
      </c>
      <c r="D79" s="75">
        <v>56.118571737458588</v>
      </c>
      <c r="E79" s="75">
        <v>68.018145878147592</v>
      </c>
      <c r="F79" s="75">
        <v>80.118394642305574</v>
      </c>
      <c r="G79" s="75">
        <v>84.624267095537178</v>
      </c>
      <c r="H79" s="75">
        <v>113.17868200493164</v>
      </c>
      <c r="I79" s="75">
        <v>133.34392006353573</v>
      </c>
      <c r="J79" s="75">
        <v>87.828076582923359</v>
      </c>
      <c r="K79" s="75">
        <v>118.3385677762403</v>
      </c>
      <c r="L79" s="75">
        <v>144.96839658375757</v>
      </c>
      <c r="M79" s="75">
        <v>213.74866372610245</v>
      </c>
      <c r="N79" s="75">
        <v>214.63036830815722</v>
      </c>
      <c r="O79" s="75">
        <v>127.33865296506633</v>
      </c>
      <c r="P79" s="75">
        <v>90.453003071030835</v>
      </c>
      <c r="Q79" s="75">
        <v>62.009483026345876</v>
      </c>
      <c r="R79" s="75">
        <v>85.085643095772397</v>
      </c>
      <c r="S79" s="75">
        <v>123.30081797392947</v>
      </c>
      <c r="T79" s="75">
        <v>159.38728692961092</v>
      </c>
      <c r="U79" s="75">
        <v>172.70328141935477</v>
      </c>
      <c r="V79" s="75">
        <v>180.54040049684136</v>
      </c>
      <c r="X79" s="201">
        <f>((0-('Appendix B'!$H$30))/(1+$Y$16)^0)</f>
        <v>-30932906.678150136</v>
      </c>
      <c r="Y79" s="201">
        <f>(((B79*'Appendix B'!$C$5*1000)-('Appendix B'!$E$31+'Appendix B'!$F$31+'Appendix B'!$G$31))/((1+$Y$16)^1))</f>
        <v>36555647.970511056</v>
      </c>
      <c r="Z79" s="201">
        <f>+(((C79*'Appendix B'!$C$6*1000)-('Appendix B'!$E$32+'Appendix B'!$F$32+'Appendix B'!$G$32))/((1+$Y$16)^2))</f>
        <v>14333808.442250246</v>
      </c>
      <c r="AA79" s="201">
        <f>(((D79*'Appendix B'!$C$7*1000)-('Appendix B'!$E$33+'Appendix B'!$F$33+'Appendix B'!$G$33))/((1+$Y$16)^3))</f>
        <v>5390871.444337179</v>
      </c>
      <c r="AB79" s="201">
        <f>(((E79*'Appendix B'!$C$8*1000)-('Appendix B'!$E$34+'Appendix B'!$F$34+'Appendix B'!$G$34))/((1+$Y$16)^4))</f>
        <v>4033275.7100051967</v>
      </c>
      <c r="AC79" s="201">
        <f>(((F79*'Appendix B'!$C$9*1000)-('Appendix B'!$E$35+'Appendix B'!$F$35+'Appendix B'!$G$35))/((1+$Y$16)^AC$34))</f>
        <v>3357016.3651531194</v>
      </c>
      <c r="AD79" s="201">
        <f>(((G79*'Appendix B'!$C$10*1000)-('Appendix B'!$E$36+'Appendix B'!$F$36+'Appendix B'!$G$36))/((1+$Y$16)^AD$34))</f>
        <v>2496168.2211641469</v>
      </c>
      <c r="AE79" s="201">
        <f>(((H79*'Appendix B'!$C$11*1000)-('Appendix B'!$E$37+'Appendix B'!$F$37+'Appendix B'!$G$37))/((1+$Y$16)^AE$34))</f>
        <v>2725204.5025801971</v>
      </c>
      <c r="AF79" s="201">
        <f>(((I79*'Appendix B'!$C$12*1000)-('Appendix B'!$E$38+'Appendix B'!$F$38+'Appendix B'!$G$38))/((1+$Y$16)^AF$34))</f>
        <v>2568174.9912424218</v>
      </c>
      <c r="AG79" s="201">
        <f>(((J79*'Appendix B'!$C$13*1000)-('Appendix B'!$E$39+'Appendix B'!$F$39+'Appendix B'!$G$39))/((1+$Y$16)^AG$34))</f>
        <v>1016181.9539617749</v>
      </c>
      <c r="AH79" s="201">
        <f>(((K79*'Appendix B'!$C$14*1000)-('Appendix B'!$E$40+'Appendix B'!$F$40+'Appendix B'!$G$40))/((1+$Y$16)^AH$34))</f>
        <v>1260524.7318936542</v>
      </c>
      <c r="AI79" s="201">
        <f>(((L79*'Appendix B'!$C$15*1000)-('Appendix B'!$E$41+'Appendix B'!$F$41+'Appendix B'!$G$41))/((1+$Y$16)^AI$34))</f>
        <v>1378625.5391471263</v>
      </c>
      <c r="AJ79" s="201">
        <f>(((M79*'Appendix B'!$C$16*1000)-('Appendix B'!$E$42+'Appendix B'!$F$42+'Appendix B'!$G$42))/((1+$Y$16)^AJ$34))</f>
        <v>1911743.5412620828</v>
      </c>
      <c r="AK79" s="201">
        <f>(((N79*'Appendix B'!$C$17*1000)-('Appendix B'!$E$43+'Appendix B'!$F$43+'Appendix B'!$G$43))/((1+$Y$16)^AK$34))</f>
        <v>1570964.5857304423</v>
      </c>
      <c r="AL79" s="201">
        <f>(((O79*'Appendix B'!$C$18*1000)-('Appendix B'!$E$44+'Appendix B'!$F$44+'Appendix B'!$G$44))/((1+$Y$16)^AL$34))</f>
        <v>560829.29058645398</v>
      </c>
      <c r="AM79" s="201">
        <f>(((P79*'Appendix B'!$C$19*1000)-('Appendix B'!$E$45+'Appendix B'!$F$45+'Appendix B'!$G$45))/((1+$Y$16)^AM$34))</f>
        <v>184896.36375315618</v>
      </c>
      <c r="AN79" s="201">
        <f>(((Q79*'Appendix B'!$C$20*1000)-('Appendix B'!$E$46+'Appendix B'!$F$46+'Appendix B'!$G$46))/((1+$Y$16)^AN$34))</f>
        <v>-39196.692892270541</v>
      </c>
      <c r="AO79" s="201">
        <f>(((R79*'Appendix B'!$C$21*1000)-('Appendix B'!$E$47+'Appendix B'!$F$47+'Appendix B'!$G$47))/((1+$Y$16)^AO$34))</f>
        <v>65369.885735359916</v>
      </c>
      <c r="AP79" s="201">
        <f>(((S79*'Appendix B'!$C$22*1000)-('Appendix B'!$E$48+'Appendix B'!$F$48+'Appendix B'!$G$48))/((1+$Y$16)^AP$34))</f>
        <v>208281.75110431973</v>
      </c>
      <c r="AQ79" s="201">
        <f>(((T79*'Appendix B'!$C$23*1000)-('Appendix B'!$E$49+'Appendix B'!$F$49+'Appendix B'!$G$49))/((1+$Y$16)^AQ$34))</f>
        <v>302404.58285454201</v>
      </c>
      <c r="AR79" s="201">
        <f>(((U79*'Appendix B'!$C$24*1000)-('Appendix B'!$E$50+'Appendix B'!$F$50+'Appendix B'!$G$50))/((1+$Y$16)^AR$34))</f>
        <v>292140.71816750418</v>
      </c>
      <c r="AS79" s="217">
        <f t="shared" si="14"/>
        <v>49279223.91328986</v>
      </c>
      <c r="AU79" s="207">
        <f t="shared" si="13"/>
        <v>1.5926811928692208E-8</v>
      </c>
    </row>
    <row r="80" spans="1:47" x14ac:dyDescent="0.35">
      <c r="A80">
        <v>46</v>
      </c>
      <c r="B80" s="75">
        <v>56</v>
      </c>
      <c r="C80" s="75">
        <v>27.838938372995585</v>
      </c>
      <c r="D80" s="75">
        <v>31.925541481928057</v>
      </c>
      <c r="E80" s="75">
        <v>32.858022991253605</v>
      </c>
      <c r="F80" s="75">
        <v>32.830345514482346</v>
      </c>
      <c r="G80" s="75">
        <v>34.915720717056189</v>
      </c>
      <c r="H80" s="75">
        <v>28.034424241796522</v>
      </c>
      <c r="I80" s="75">
        <v>23.848798514600794</v>
      </c>
      <c r="J80" s="75">
        <v>16.268233810886855</v>
      </c>
      <c r="K80" s="75">
        <v>22.985305400774134</v>
      </c>
      <c r="L80" s="75">
        <v>13.310750984731667</v>
      </c>
      <c r="M80" s="75">
        <v>18.619337301213726</v>
      </c>
      <c r="N80" s="75">
        <v>18.979425030695971</v>
      </c>
      <c r="O80" s="75">
        <v>27.047044888080428</v>
      </c>
      <c r="P80" s="75">
        <v>23.242508735324414</v>
      </c>
      <c r="Q80" s="75">
        <v>21.233116489362224</v>
      </c>
      <c r="R80" s="75">
        <v>28.645948972329805</v>
      </c>
      <c r="S80" s="75">
        <v>24.888229888657705</v>
      </c>
      <c r="T80" s="75">
        <v>20.918691513258722</v>
      </c>
      <c r="U80" s="75">
        <v>17.01944700925219</v>
      </c>
      <c r="V80" s="75">
        <v>6.3729368880976782</v>
      </c>
      <c r="X80" s="201">
        <f>((0-('Appendix B'!$H$30))/(1+$Y$16)^0)</f>
        <v>-30932906.678150136</v>
      </c>
      <c r="Y80" s="201">
        <f>(((B80*'Appendix B'!$C$5*1000)-('Appendix B'!$E$31+'Appendix B'!$F$31+'Appendix B'!$G$31))/((1+$Y$16)^1))</f>
        <v>36555647.970511056</v>
      </c>
      <c r="Z80" s="201">
        <f>+(((C80*'Appendix B'!$C$6*1000)-('Appendix B'!$E$32+'Appendix B'!$F$32+'Appendix B'!$G$32))/((1+$Y$16)^2))</f>
        <v>4827233.5316074546</v>
      </c>
      <c r="AA80" s="201">
        <f>(((D80*'Appendix B'!$C$7*1000)-('Appendix B'!$E$33+'Appendix B'!$F$33+'Appendix B'!$G$33))/((1+$Y$16)^3))</f>
        <v>2322215.9448683923</v>
      </c>
      <c r="AB80" s="201">
        <f>(((E80*'Appendix B'!$C$8*1000)-('Appendix B'!$E$34+'Appendix B'!$F$34+'Appendix B'!$G$34))/((1+$Y$16)^4))</f>
        <v>1194447.4592905117</v>
      </c>
      <c r="AC80" s="201">
        <f>(((F80*'Appendix B'!$C$9*1000)-('Appendix B'!$E$35+'Appendix B'!$F$35+'Appendix B'!$G$35))/((1+$Y$16)^AC$34))</f>
        <v>608060.74953326082</v>
      </c>
      <c r="AD80" s="201">
        <f>(((G80*'Appendix B'!$C$10*1000)-('Appendix B'!$E$36+'Appendix B'!$F$36+'Appendix B'!$G$36))/((1+$Y$16)^AD$34))</f>
        <v>351178.58607480663</v>
      </c>
      <c r="AE80" s="201">
        <f>(((H80*'Appendix B'!$C$11*1000)-('Appendix B'!$E$37+'Appendix B'!$F$37+'Appendix B'!$G$37))/((1+$Y$16)^AE$34))</f>
        <v>-102576.79218884069</v>
      </c>
      <c r="AF80" s="201">
        <f>(((I80*'Appendix B'!$C$12*1000)-('Appendix B'!$E$38+'Appendix B'!$F$38+'Appendix B'!$G$38))/((1+$Y$16)^AF$34))</f>
        <v>-303066.5493556991</v>
      </c>
      <c r="AG80" s="201">
        <f>(((J80*'Appendix B'!$C$13*1000)-('Appendix B'!$E$39+'Appendix B'!$F$39+'Appendix B'!$G$39))/((1+$Y$16)^AG$34))</f>
        <v>-493038.47537632158</v>
      </c>
      <c r="AH80" s="201">
        <f>(((K80*'Appendix B'!$C$14*1000)-('Appendix B'!$E$40+'Appendix B'!$F$40+'Appendix B'!$G$40))/((1+$Y$16)^AH$34))</f>
        <v>-354280.48073353304</v>
      </c>
      <c r="AI80" s="201">
        <f>(((L80*'Appendix B'!$C$15*1000)-('Appendix B'!$E$41+'Appendix B'!$F$41+'Appendix B'!$G$41))/((1+$Y$16)^AI$34))</f>
        <v>-492371.55018762843</v>
      </c>
      <c r="AJ80" s="201">
        <f>(((M80*'Appendix B'!$C$16*1000)-('Appendix B'!$E$42+'Appendix B'!$F$42+'Appendix B'!$G$42))/((1+$Y$16)^AJ$34))</f>
        <v>-396048.66613710218</v>
      </c>
      <c r="AK80" s="201">
        <f>(((N80*'Appendix B'!$C$17*1000)-('Appendix B'!$E$43+'Appendix B'!$F$43+'Appendix B'!$G$43))/((1+$Y$16)^AK$34))</f>
        <v>-369424.22168001777</v>
      </c>
      <c r="AL80" s="201">
        <f>(((O80*'Appendix B'!$C$18*1000)-('Appendix B'!$E$44+'Appendix B'!$F$44+'Appendix B'!$G$44))/((1+$Y$16)^AL$34))</f>
        <v>-278550.29208161694</v>
      </c>
      <c r="AM80" s="201">
        <f>(((P80*'Appendix B'!$C$19*1000)-('Appendix B'!$E$45+'Appendix B'!$F$45+'Appendix B'!$G$45))/((1+$Y$16)^AM$34))</f>
        <v>-292342.44933647587</v>
      </c>
      <c r="AN80" s="201">
        <f>(((Q80*'Appendix B'!$C$20*1000)-('Appendix B'!$E$46+'Appendix B'!$F$46+'Appendix B'!$G$46))/((1+$Y$16)^AN$34))</f>
        <v>-282046.45098772203</v>
      </c>
      <c r="AO80" s="201">
        <f>(((R80*'Appendix B'!$C$21*1000)-('Appendix B'!$E$47+'Appendix B'!$F$47+'Appendix B'!$G$47))/((1+$Y$16)^AO$34))</f>
        <v>-227214.72351030866</v>
      </c>
      <c r="AP80" s="201">
        <f>(((S80*'Appendix B'!$C$22*1000)-('Appendix B'!$E$48+'Appendix B'!$F$48+'Appendix B'!$G$48))/((1+$Y$16)^AP$34))</f>
        <v>-229855.65090885249</v>
      </c>
      <c r="AQ80" s="201">
        <f>(((T80*'Appendix B'!$C$23*1000)-('Appendix B'!$E$49+'Appendix B'!$F$49+'Appendix B'!$G$49))/((1+$Y$16)^AQ$34))</f>
        <v>-228706.33305199828</v>
      </c>
      <c r="AR80" s="201">
        <f>(((U80*'Appendix B'!$C$24*1000)-('Appendix B'!$E$50+'Appendix B'!$F$50+'Appendix B'!$G$50))/((1+$Y$16)^AR$34))</f>
        <v>-223826.19798686926</v>
      </c>
      <c r="AS80" s="217">
        <f t="shared" si="14"/>
        <v>14925877.563735347</v>
      </c>
      <c r="AU80" s="207">
        <f t="shared" si="13"/>
        <v>6.2176195991131484E-9</v>
      </c>
    </row>
    <row r="81" spans="1:47" x14ac:dyDescent="0.35">
      <c r="A81">
        <v>47</v>
      </c>
      <c r="B81" s="75">
        <v>56</v>
      </c>
      <c r="C81" s="75">
        <v>57.081859436104182</v>
      </c>
      <c r="D81" s="75">
        <v>58.659009414455809</v>
      </c>
      <c r="E81" s="75">
        <v>60.616012953201121</v>
      </c>
      <c r="F81" s="75">
        <v>61.305892902914877</v>
      </c>
      <c r="G81" s="75">
        <v>59.907387399036864</v>
      </c>
      <c r="H81" s="75">
        <v>63.736646624157153</v>
      </c>
      <c r="I81" s="75">
        <v>35.373958896791507</v>
      </c>
      <c r="J81" s="75">
        <v>59.595845628396944</v>
      </c>
      <c r="K81" s="75">
        <v>75.523719308077546</v>
      </c>
      <c r="L81" s="75">
        <v>61.98552175543734</v>
      </c>
      <c r="M81" s="75">
        <v>67.228216368863031</v>
      </c>
      <c r="N81" s="75">
        <v>92.824884652975058</v>
      </c>
      <c r="O81" s="75">
        <v>110.98530144785141</v>
      </c>
      <c r="P81" s="75">
        <v>133.88029374761592</v>
      </c>
      <c r="Q81" s="75">
        <v>139.39963997197489</v>
      </c>
      <c r="R81" s="75">
        <v>174.40256421686345</v>
      </c>
      <c r="S81" s="75">
        <v>105.21912458835585</v>
      </c>
      <c r="T81" s="75">
        <v>107.65437467452155</v>
      </c>
      <c r="U81" s="75">
        <v>79.468608918934706</v>
      </c>
      <c r="V81" s="75">
        <v>75.242494107999491</v>
      </c>
      <c r="X81" s="201">
        <f>((0-('Appendix B'!$H$30))/(1+$Y$16)^0)</f>
        <v>-30932906.678150136</v>
      </c>
      <c r="Y81" s="201">
        <f>(((B81*'Appendix B'!$C$5*1000)-('Appendix B'!$E$31+'Appendix B'!$F$31+'Appendix B'!$G$31))/((1+$Y$16)^1))</f>
        <v>36555647.970511056</v>
      </c>
      <c r="Z81" s="201">
        <f>+(((C81*'Appendix B'!$C$6*1000)-('Appendix B'!$E$32+'Appendix B'!$F$32+'Appendix B'!$G$32))/((1+$Y$16)^2))</f>
        <v>12214495.537456268</v>
      </c>
      <c r="AA81" s="201">
        <f>(((D81*'Appendix B'!$C$7*1000)-('Appendix B'!$E$33+'Appendix B'!$F$33+'Appendix B'!$G$33))/((1+$Y$16)^3))</f>
        <v>5713101.7712633871</v>
      </c>
      <c r="AB81" s="201">
        <f>(((E81*'Appendix B'!$C$8*1000)-('Appendix B'!$E$34+'Appendix B'!$F$34+'Appendix B'!$G$34))/((1+$Y$16)^4))</f>
        <v>3435627.5126288398</v>
      </c>
      <c r="AC81" s="201">
        <f>(((F81*'Appendix B'!$C$9*1000)-('Appendix B'!$E$35+'Appendix B'!$F$35+'Appendix B'!$G$35))/((1+$Y$16)^AC$34))</f>
        <v>2263405.3311989056</v>
      </c>
      <c r="AD81" s="201">
        <f>(((G81*'Appendix B'!$C$10*1000)-('Appendix B'!$E$36+'Appendix B'!$F$36+'Appendix B'!$G$36))/((1+$Y$16)^AD$34))</f>
        <v>1429602.1148638674</v>
      </c>
      <c r="AE81" s="201">
        <f>(((H81*'Appendix B'!$C$11*1000)-('Appendix B'!$E$37+'Appendix B'!$F$37+'Appendix B'!$G$37))/((1+$Y$16)^AE$34))</f>
        <v>1083152.9244924835</v>
      </c>
      <c r="AF81" s="201">
        <f>(((I81*'Appendix B'!$C$12*1000)-('Appendix B'!$E$38+'Appendix B'!$F$38+'Appendix B'!$G$38))/((1+$Y$16)^AF$34))</f>
        <v>-847.42960603403503</v>
      </c>
      <c r="AG81" s="201">
        <f>(((J81*'Appendix B'!$C$13*1000)-('Appendix B'!$E$39+'Appendix B'!$F$39+'Appendix B'!$G$39))/((1+$Y$16)^AG$34))</f>
        <v>420754.99280846061</v>
      </c>
      <c r="AH81" s="201">
        <f>(((K81*'Appendix B'!$C$14*1000)-('Appendix B'!$E$40+'Appendix B'!$F$40+'Appendix B'!$G$40))/((1+$Y$16)^AH$34))</f>
        <v>535456.2993947881</v>
      </c>
      <c r="AI81" s="201">
        <f>(((L81*'Appendix B'!$C$15*1000)-('Appendix B'!$E$41+'Appendix B'!$F$41+'Appendix B'!$G$41))/((1+$Y$16)^AI$34))</f>
        <v>199349.42068092947</v>
      </c>
      <c r="AJ81" s="201">
        <f>(((M81*'Appendix B'!$C$16*1000)-('Appendix B'!$E$42+'Appendix B'!$F$42+'Appendix B'!$G$42))/((1+$Y$16)^AJ$34))</f>
        <v>178847.96461569064</v>
      </c>
      <c r="AK81" s="201">
        <f>(((N81*'Appendix B'!$C$17*1000)-('Appendix B'!$E$43+'Appendix B'!$F$43+'Appendix B'!$G$43))/((1+$Y$16)^AK$34))</f>
        <v>362945.89077043475</v>
      </c>
      <c r="AL81" s="201">
        <f>(((O81*'Appendix B'!$C$18*1000)-('Appendix B'!$E$44+'Appendix B'!$F$44+'Appendix B'!$G$44))/((1+$Y$16)^AL$34))</f>
        <v>423961.71377776179</v>
      </c>
      <c r="AM81" s="201">
        <f>(((P81*'Appendix B'!$C$19*1000)-('Appendix B'!$E$45+'Appendix B'!$F$45+'Appendix B'!$G$45))/((1+$Y$16)^AM$34))</f>
        <v>493258.7536304376</v>
      </c>
      <c r="AN81" s="201">
        <f>(((Q81*'Appendix B'!$C$20*1000)-('Appendix B'!$E$46+'Appendix B'!$F$46+'Appendix B'!$G$46))/((1+$Y$16)^AN$34))</f>
        <v>421711.97772625904</v>
      </c>
      <c r="AO81" s="201">
        <f>(((R81*'Appendix B'!$C$21*1000)-('Appendix B'!$E$47+'Appendix B'!$F$47+'Appendix B'!$G$47))/((1+$Y$16)^AO$34))</f>
        <v>528390.75909594435</v>
      </c>
      <c r="AP81" s="201">
        <f>(((S81*'Appendix B'!$C$22*1000)-('Appendix B'!$E$48+'Appendix B'!$F$48+'Appendix B'!$G$48))/((1+$Y$16)^AP$34))</f>
        <v>127781.21435296876</v>
      </c>
      <c r="AQ81" s="201">
        <f>(((T81*'Appendix B'!$C$23*1000)-('Appendix B'!$E$49+'Appendix B'!$F$49+'Appendix B'!$G$49))/((1+$Y$16)^AQ$34))</f>
        <v>103977.53643511629</v>
      </c>
      <c r="AR81" s="201">
        <f>(((U81*'Appendix B'!$C$24*1000)-('Appendix B'!$E$50+'Appendix B'!$F$50+'Appendix B'!$G$50))/((1+$Y$16)^AR$34))</f>
        <v>-16857.365230055202</v>
      </c>
      <c r="AS81" s="217">
        <f t="shared" si="14"/>
        <v>35558563.007553458</v>
      </c>
      <c r="AU81" s="207">
        <f t="shared" si="13"/>
        <v>1.370722446737765E-8</v>
      </c>
    </row>
    <row r="82" spans="1:47" x14ac:dyDescent="0.35">
      <c r="A82">
        <v>48</v>
      </c>
      <c r="B82" s="75">
        <v>56</v>
      </c>
      <c r="C82" s="75">
        <v>88.592759315323377</v>
      </c>
      <c r="D82" s="75">
        <v>100.39479554833494</v>
      </c>
      <c r="E82" s="75">
        <v>120.45195195909179</v>
      </c>
      <c r="F82" s="75">
        <v>170.98135480300189</v>
      </c>
      <c r="G82" s="75">
        <v>144.20880700863864</v>
      </c>
      <c r="H82" s="75">
        <v>184.64618976301387</v>
      </c>
      <c r="I82" s="75">
        <v>130.78039198728635</v>
      </c>
      <c r="J82" s="75">
        <v>208.33636498867386</v>
      </c>
      <c r="K82" s="75">
        <v>281.63664975420312</v>
      </c>
      <c r="L82" s="75">
        <v>179.29316315553808</v>
      </c>
      <c r="M82" s="75">
        <v>210.77206900319527</v>
      </c>
      <c r="N82" s="75">
        <v>265.34258193825775</v>
      </c>
      <c r="O82" s="75">
        <v>286.16586200011147</v>
      </c>
      <c r="P82" s="75">
        <v>439.77936065048846</v>
      </c>
      <c r="Q82" s="75">
        <v>489.22637177350452</v>
      </c>
      <c r="R82" s="75">
        <v>481.49404831098116</v>
      </c>
      <c r="S82" s="75">
        <v>500</v>
      </c>
      <c r="T82" s="75">
        <v>457.55020876960549</v>
      </c>
      <c r="U82" s="75">
        <v>393.1879827500303</v>
      </c>
      <c r="V82" s="75">
        <v>251.87838507736288</v>
      </c>
      <c r="X82" s="201">
        <f>((0-('Appendix B'!$H$30))/(1+$Y$16)^0)</f>
        <v>-30932906.678150136</v>
      </c>
      <c r="Y82" s="201">
        <f>(((B82*'Appendix B'!$C$5*1000)-('Appendix B'!$E$31+'Appendix B'!$F$31+'Appendix B'!$G$31))/((1+$Y$16)^1))</f>
        <v>36555647.970511056</v>
      </c>
      <c r="Z82" s="201">
        <f>+(((C82*'Appendix B'!$C$6*1000)-('Appendix B'!$E$32+'Appendix B'!$F$32+'Appendix B'!$G$32))/((1+$Y$16)^2))</f>
        <v>20174687.78177774</v>
      </c>
      <c r="AA82" s="201">
        <f>(((D82*'Appendix B'!$C$7*1000)-('Appendix B'!$E$33+'Appendix B'!$F$33+'Appendix B'!$G$33))/((1+$Y$16)^3))</f>
        <v>11006888.79552852</v>
      </c>
      <c r="AB82" s="201">
        <f>(((E82*'Appendix B'!$C$8*1000)-('Appendix B'!$E$34+'Appendix B'!$F$34+'Appendix B'!$G$34))/((1+$Y$16)^4))</f>
        <v>8266781.1068411153</v>
      </c>
      <c r="AC82" s="201">
        <f>(((F82*'Appendix B'!$C$9*1000)-('Appendix B'!$E$35+'Appendix B'!$F$35+'Appendix B'!$G$35))/((1+$Y$16)^AC$34))</f>
        <v>8639074.9231287241</v>
      </c>
      <c r="AD82" s="201">
        <f>(((G82*'Appendix B'!$C$10*1000)-('Appendix B'!$E$36+'Appendix B'!$F$36+'Appendix B'!$G$36))/((1+$Y$16)^AD$34))</f>
        <v>5067320.0619771471</v>
      </c>
      <c r="AE82" s="201">
        <f>(((H82*'Appendix B'!$C$11*1000)-('Appendix B'!$E$37+'Appendix B'!$F$37+'Appendix B'!$G$37))/((1+$Y$16)^AE$34))</f>
        <v>5098758.3620110657</v>
      </c>
      <c r="AF82" s="201">
        <f>(((I82*'Appendix B'!$C$12*1000)-('Appendix B'!$E$38+'Appendix B'!$F$38+'Appendix B'!$G$38))/((1+$Y$16)^AF$34))</f>
        <v>2500952.7424436272</v>
      </c>
      <c r="AG82" s="201">
        <f>(((J82*'Appendix B'!$C$13*1000)-('Appendix B'!$E$39+'Appendix B'!$F$39+'Appendix B'!$G$39))/((1+$Y$16)^AG$34))</f>
        <v>3557741.0703772292</v>
      </c>
      <c r="AH82" s="201">
        <f>(((K82*'Appendix B'!$C$14*1000)-('Appendix B'!$E$40+'Appendix B'!$F$40+'Appendix B'!$G$40))/((1+$Y$16)^AH$34))</f>
        <v>4025973.835792203</v>
      </c>
      <c r="AI82" s="201">
        <f>(((L82*'Appendix B'!$C$15*1000)-('Appendix B'!$E$41+'Appendix B'!$F$41+'Appendix B'!$G$41))/((1+$Y$16)^AI$34))</f>
        <v>1866417.4790355861</v>
      </c>
      <c r="AJ82" s="201">
        <f>(((M82*'Appendix B'!$C$16*1000)-('Appendix B'!$E$42+'Appendix B'!$F$42+'Appendix B'!$G$42))/((1+$Y$16)^AJ$34))</f>
        <v>1876539.3911121823</v>
      </c>
      <c r="AK82" s="201">
        <f>(((N82*'Appendix B'!$C$17*1000)-('Appendix B'!$E$43+'Appendix B'!$F$43+'Appendix B'!$G$43))/((1+$Y$16)^AK$34))</f>
        <v>2073908.2980298914</v>
      </c>
      <c r="AL82" s="201">
        <f>(((O82*'Appendix B'!$C$18*1000)-('Appendix B'!$E$44+'Appendix B'!$F$44+'Appendix B'!$G$44))/((1+$Y$16)^AL$34))</f>
        <v>1890116.1471082305</v>
      </c>
      <c r="AM82" s="201">
        <f>(((P82*'Appendix B'!$C$19*1000)-('Appendix B'!$E$45+'Appendix B'!$F$45+'Appendix B'!$G$45))/((1+$Y$16)^AM$34))</f>
        <v>2665343.7688777582</v>
      </c>
      <c r="AN82" s="201">
        <f>(((Q82*'Appendix B'!$C$20*1000)-('Appendix B'!$E$46+'Appendix B'!$F$46+'Appendix B'!$G$46))/((1+$Y$16)^AN$34))</f>
        <v>2505157.4734466886</v>
      </c>
      <c r="AO82" s="201">
        <f>(((R82*'Appendix B'!$C$21*1000)-('Appendix B'!$E$47+'Appendix B'!$F$47+'Appendix B'!$G$47))/((1+$Y$16)^AO$34))</f>
        <v>2120359.7318517691</v>
      </c>
      <c r="AP82" s="201">
        <f>(((S82*'Appendix B'!$C$22*1000)-('Appendix B'!$E$48+'Appendix B'!$F$48+'Appendix B'!$G$48))/((1+$Y$16)^AP$34))</f>
        <v>1885363.9634975337</v>
      </c>
      <c r="AQ82" s="201">
        <f>(((T82*'Appendix B'!$C$23*1000)-('Appendix B'!$E$49+'Appendix B'!$F$49+'Appendix B'!$G$49))/((1+$Y$16)^AQ$34))</f>
        <v>1446039.9467553212</v>
      </c>
      <c r="AR82" s="201">
        <f>(((U82*'Appendix B'!$C$24*1000)-('Appendix B'!$E$50+'Appendix B'!$F$50+'Appendix B'!$G$50))/((1+$Y$16)^AR$34))</f>
        <v>1022870.4810607573</v>
      </c>
      <c r="AS82" s="217">
        <f t="shared" si="14"/>
        <v>93313036.653013989</v>
      </c>
      <c r="AU82" s="207">
        <f t="shared" si="13"/>
        <v>3.3973859769984551E-9</v>
      </c>
    </row>
    <row r="83" spans="1:47" x14ac:dyDescent="0.35">
      <c r="A83">
        <v>49</v>
      </c>
      <c r="B83" s="75">
        <v>56</v>
      </c>
      <c r="C83" s="75">
        <v>67.525125004790539</v>
      </c>
      <c r="D83" s="75">
        <v>70.881918674073091</v>
      </c>
      <c r="E83" s="75">
        <v>113.23008765148322</v>
      </c>
      <c r="F83" s="75">
        <v>173.88606270716537</v>
      </c>
      <c r="G83" s="75">
        <v>192.07658576347694</v>
      </c>
      <c r="H83" s="75">
        <v>153.94852451611166</v>
      </c>
      <c r="I83" s="75">
        <v>209.64142722536337</v>
      </c>
      <c r="J83" s="75">
        <v>255.64354103827026</v>
      </c>
      <c r="K83" s="75">
        <v>332.35170296097863</v>
      </c>
      <c r="L83" s="75">
        <v>480.9240996226398</v>
      </c>
      <c r="M83" s="75">
        <v>500</v>
      </c>
      <c r="N83" s="75">
        <v>500</v>
      </c>
      <c r="O83" s="75">
        <v>500</v>
      </c>
      <c r="P83" s="75">
        <v>460.08718974070206</v>
      </c>
      <c r="Q83" s="75">
        <v>500</v>
      </c>
      <c r="R83" s="75">
        <v>498.44218519376733</v>
      </c>
      <c r="S83" s="75">
        <v>500</v>
      </c>
      <c r="T83" s="75">
        <v>500</v>
      </c>
      <c r="U83" s="75">
        <v>500</v>
      </c>
      <c r="V83" s="75">
        <v>323.834991715706</v>
      </c>
      <c r="X83" s="201">
        <f>((0-('Appendix B'!$H$30))/(1+$Y$16)^0)</f>
        <v>-30932906.678150136</v>
      </c>
      <c r="Y83" s="201">
        <f>(((B83*'Appendix B'!$C$5*1000)-('Appendix B'!$E$31+'Appendix B'!$F$31+'Appendix B'!$G$31))/((1+$Y$16)^1))</f>
        <v>36555647.970511056</v>
      </c>
      <c r="Z83" s="201">
        <f>+(((C83*'Appendix B'!$C$6*1000)-('Appendix B'!$E$32+'Appendix B'!$F$32+'Appendix B'!$G$32))/((1+$Y$16)^2))</f>
        <v>14852643.032573327</v>
      </c>
      <c r="AA83" s="201">
        <f>(((D83*'Appendix B'!$C$7*1000)-('Appendix B'!$E$33+'Appendix B'!$F$33+'Appendix B'!$G$33))/((1+$Y$16)^3))</f>
        <v>7263461.4129811991</v>
      </c>
      <c r="AB83" s="201">
        <f>(((E83*'Appendix B'!$C$8*1000)-('Appendix B'!$E$34+'Appendix B'!$F$34+'Appendix B'!$G$34))/((1+$Y$16)^4))</f>
        <v>7683687.7972637108</v>
      </c>
      <c r="AC83" s="201">
        <f>(((F83*'Appendix B'!$C$9*1000)-('Appendix B'!$E$35+'Appendix B'!$F$35+'Appendix B'!$G$35))/((1+$Y$16)^AC$34))</f>
        <v>8807931.8172522653</v>
      </c>
      <c r="AD83" s="201">
        <f>(((G83*'Appendix B'!$C$10*1000)-('Appendix B'!$E$36+'Appendix B'!$F$36+'Appendix B'!$G$36))/((1+$Y$16)^AD$34))</f>
        <v>7132878.1352731045</v>
      </c>
      <c r="AE83" s="201">
        <f>(((H83*'Appendix B'!$C$11*1000)-('Appendix B'!$E$37+'Appendix B'!$F$37+'Appendix B'!$G$37))/((1+$Y$16)^AE$34))</f>
        <v>4079238.2456955276</v>
      </c>
      <c r="AF83" s="201">
        <f>(((I83*'Appendix B'!$C$12*1000)-('Appendix B'!$E$38+'Appendix B'!$F$38+'Appendix B'!$G$38))/((1+$Y$16)^AF$34))</f>
        <v>4568890.3556179693</v>
      </c>
      <c r="AG83" s="201">
        <f>(((J83*'Appendix B'!$C$13*1000)-('Appendix B'!$E$39+'Appendix B'!$F$39+'Appendix B'!$G$39))/((1+$Y$16)^AG$34))</f>
        <v>4555464.8464870984</v>
      </c>
      <c r="AH83" s="201">
        <f>(((K83*'Appendix B'!$C$14*1000)-('Appendix B'!$E$40+'Appendix B'!$F$40+'Appendix B'!$G$40))/((1+$Y$16)^AH$34))</f>
        <v>4884832.0461646402</v>
      </c>
      <c r="AI83" s="201">
        <f>(((L83*'Appendix B'!$C$15*1000)-('Appendix B'!$E$41+'Appendix B'!$F$41+'Appendix B'!$G$41))/((1+$Y$16)^AI$34))</f>
        <v>6152918.2866076697</v>
      </c>
      <c r="AJ83" s="201">
        <f>(((M83*'Appendix B'!$C$16*1000)-('Appendix B'!$E$42+'Appendix B'!$F$42+'Appendix B'!$G$42))/((1+$Y$16)^AJ$34))</f>
        <v>5297234.668167565</v>
      </c>
      <c r="AK83" s="201">
        <f>(((N83*'Appendix B'!$C$17*1000)-('Appendix B'!$E$43+'Appendix B'!$F$43+'Appendix B'!$G$43))/((1+$Y$16)^AK$34))</f>
        <v>4401147.9215931827</v>
      </c>
      <c r="AL83" s="201">
        <f>(((O83*'Appendix B'!$C$18*1000)-('Appendix B'!$E$44+'Appendix B'!$F$44+'Appendix B'!$G$44))/((1+$Y$16)^AL$34))</f>
        <v>3679777.4453571774</v>
      </c>
      <c r="AM83" s="201">
        <f>(((P83*'Appendix B'!$C$19*1000)-('Appendix B'!$E$45+'Appendix B'!$F$45+'Appendix B'!$G$45))/((1+$Y$16)^AM$34))</f>
        <v>2809542.7417796995</v>
      </c>
      <c r="AN83" s="201">
        <f>(((Q83*'Appendix B'!$C$20*1000)-('Appendix B'!$E$46+'Appendix B'!$F$46+'Appendix B'!$G$46))/((1+$Y$16)^AN$34))</f>
        <v>2569321.4299444244</v>
      </c>
      <c r="AO83" s="201">
        <f>(((R83*'Appendix B'!$C$21*1000)-('Appendix B'!$E$47+'Appendix B'!$F$47+'Appendix B'!$G$47))/((1+$Y$16)^AO$34))</f>
        <v>2208219.2442801408</v>
      </c>
      <c r="AP83" s="201">
        <f>(((S83*'Appendix B'!$C$22*1000)-('Appendix B'!$E$48+'Appendix B'!$F$48+'Appendix B'!$G$48))/((1+$Y$16)^AP$34))</f>
        <v>1885363.9634975337</v>
      </c>
      <c r="AQ83" s="201">
        <f>(((T83*'Appendix B'!$C$23*1000)-('Appendix B'!$E$49+'Appendix B'!$F$49+'Appendix B'!$G$49))/((1+$Y$16)^AQ$34))</f>
        <v>1608860.6024615879</v>
      </c>
      <c r="AR83" s="201">
        <f>(((U83*'Appendix B'!$C$24*1000)-('Appendix B'!$E$50+'Appendix B'!$F$50+'Appendix B'!$G$50))/((1+$Y$16)^AR$34))</f>
        <v>1376866.5613700326</v>
      </c>
      <c r="AS83" s="217">
        <f t="shared" si="14"/>
        <v>101441021.8467288</v>
      </c>
      <c r="AU83" s="207">
        <f t="shared" si="13"/>
        <v>1.8220421010499731E-9</v>
      </c>
    </row>
    <row r="84" spans="1:47" x14ac:dyDescent="0.35">
      <c r="A84">
        <v>50</v>
      </c>
      <c r="B84" s="75">
        <v>56</v>
      </c>
      <c r="C84" s="75">
        <v>95.193028265185063</v>
      </c>
      <c r="D84" s="75">
        <v>135.0257846275093</v>
      </c>
      <c r="E84" s="75">
        <v>136.28227566193431</v>
      </c>
      <c r="F84" s="75">
        <v>136.88070652656432</v>
      </c>
      <c r="G84" s="75">
        <v>163.09657946328352</v>
      </c>
      <c r="H84" s="75">
        <v>129.24071195906185</v>
      </c>
      <c r="I84" s="75">
        <v>140.42816369734194</v>
      </c>
      <c r="J84" s="75">
        <v>238.1370620041159</v>
      </c>
      <c r="K84" s="75">
        <v>336.65006785146142</v>
      </c>
      <c r="L84" s="75">
        <v>401.33670905475799</v>
      </c>
      <c r="M84" s="75">
        <v>386.60553648067162</v>
      </c>
      <c r="N84" s="75">
        <v>470.21072850011012</v>
      </c>
      <c r="O84" s="75">
        <v>500</v>
      </c>
      <c r="P84" s="75">
        <v>500</v>
      </c>
      <c r="Q84" s="75">
        <v>439.53711050807675</v>
      </c>
      <c r="R84" s="75">
        <v>280.42997077978112</v>
      </c>
      <c r="S84" s="75">
        <v>222.46567138547238</v>
      </c>
      <c r="T84" s="75">
        <v>312.86322739411111</v>
      </c>
      <c r="U84" s="75">
        <v>497.02024070494161</v>
      </c>
      <c r="V84" s="75">
        <v>500</v>
      </c>
      <c r="X84" s="201">
        <f>((0-('Appendix B'!$H$30))/(1+$Y$16)^0)</f>
        <v>-30932906.678150136</v>
      </c>
      <c r="Y84" s="201">
        <f>(((B84*'Appendix B'!$C$5*1000)-('Appendix B'!$E$31+'Appendix B'!$F$31+'Appendix B'!$G$31))/((1+$Y$16)^1))</f>
        <v>36555647.970511056</v>
      </c>
      <c r="Z84" s="201">
        <f>+(((C84*'Appendix B'!$C$6*1000)-('Appendix B'!$E$32+'Appendix B'!$F$32+'Appendix B'!$G$32))/((1+$Y$16)^2))</f>
        <v>21842028.603731647</v>
      </c>
      <c r="AA84" s="201">
        <f>(((D84*'Appendix B'!$C$7*1000)-('Appendix B'!$E$33+'Appendix B'!$F$33+'Appendix B'!$G$33))/((1+$Y$16)^3))</f>
        <v>15399499.97186343</v>
      </c>
      <c r="AB84" s="201">
        <f>(((E84*'Appendix B'!$C$8*1000)-('Appendix B'!$E$34+'Appendix B'!$F$34+'Appendix B'!$G$34))/((1+$Y$16)^4))</f>
        <v>9544921.4105639718</v>
      </c>
      <c r="AC84" s="201">
        <f>(((F84*'Appendix B'!$C$9*1000)-('Appendix B'!$E$35+'Appendix B'!$F$35+'Appendix B'!$G$35))/((1+$Y$16)^AC$34))</f>
        <v>6656731.1744491998</v>
      </c>
      <c r="AD84" s="201">
        <f>(((G84*'Appendix B'!$C$10*1000)-('Appendix B'!$E$36+'Appendix B'!$F$36+'Appendix B'!$G$36))/((1+$Y$16)^AD$34))</f>
        <v>5882352.4678066177</v>
      </c>
      <c r="AE84" s="201">
        <f>(((H84*'Appendix B'!$C$11*1000)-('Appendix B'!$E$37+'Appendix B'!$F$37+'Appendix B'!$G$37))/((1+$Y$16)^AE$34))</f>
        <v>3258651.0209192741</v>
      </c>
      <c r="AF84" s="201">
        <f>(((I84*'Appendix B'!$C$12*1000)-('Appendix B'!$E$38+'Appendix B'!$F$38+'Appendix B'!$G$38))/((1+$Y$16)^AF$34))</f>
        <v>2753941.9397362117</v>
      </c>
      <c r="AG84" s="201">
        <f>(((J84*'Appendix B'!$C$13*1000)-('Appendix B'!$E$39+'Appendix B'!$F$39+'Appendix B'!$G$39))/((1+$Y$16)^AG$34))</f>
        <v>4186247.4924426964</v>
      </c>
      <c r="AH84" s="201">
        <f>(((K84*'Appendix B'!$C$14*1000)-('Appendix B'!$E$40+'Appendix B'!$F$40+'Appendix B'!$G$40))/((1+$Y$16)^AH$34))</f>
        <v>4957624.7525493894</v>
      </c>
      <c r="AI84" s="201">
        <f>(((L84*'Appendix B'!$C$15*1000)-('Appendix B'!$E$41+'Appendix B'!$F$41+'Appendix B'!$G$41))/((1+$Y$16)^AI$34))</f>
        <v>5021895.6602896666</v>
      </c>
      <c r="AJ84" s="201">
        <f>(((M84*'Appendix B'!$C$16*1000)-('Appendix B'!$E$42+'Appendix B'!$F$42+'Appendix B'!$G$42))/((1+$Y$16)^AJ$34))</f>
        <v>3956119.7057641568</v>
      </c>
      <c r="AK84" s="201">
        <f>(((N84*'Appendix B'!$C$17*1000)-('Appendix B'!$E$43+'Appendix B'!$F$43+'Appendix B'!$G$43))/((1+$Y$16)^AK$34))</f>
        <v>4105709.6884264504</v>
      </c>
      <c r="AL84" s="201">
        <f>(((O84*'Appendix B'!$C$18*1000)-('Appendix B'!$E$44+'Appendix B'!$F$44+'Appendix B'!$G$44))/((1+$Y$16)^AL$34))</f>
        <v>3679777.4453571774</v>
      </c>
      <c r="AM84" s="201">
        <f>(((P84*'Appendix B'!$C$19*1000)-('Appendix B'!$E$45+'Appendix B'!$F$45+'Appendix B'!$G$45))/((1+$Y$16)^AM$34))</f>
        <v>3092950.00404558</v>
      </c>
      <c r="AN84" s="201">
        <f>(((Q84*'Appendix B'!$C$20*1000)-('Appendix B'!$E$46+'Appendix B'!$F$46+'Appendix B'!$G$46))/((1+$Y$16)^AN$34))</f>
        <v>2209225.6358881318</v>
      </c>
      <c r="AO84" s="201">
        <f>(((R84*'Appendix B'!$C$21*1000)-('Appendix B'!$E$47+'Appendix B'!$F$47+'Appendix B'!$G$47))/((1+$Y$16)^AO$34))</f>
        <v>1078039.1546151137</v>
      </c>
      <c r="AP84" s="201">
        <f>(((S84*'Appendix B'!$C$22*1000)-('Appendix B'!$E$48+'Appendix B'!$F$48+'Appendix B'!$G$48))/((1+$Y$16)^AP$34))</f>
        <v>649768.27320557903</v>
      </c>
      <c r="AQ84" s="201">
        <f>(((T84*'Appendix B'!$C$23*1000)-('Appendix B'!$E$49+'Appendix B'!$F$49+'Appendix B'!$G$49))/((1+$Y$16)^AQ$34))</f>
        <v>891077.75502490287</v>
      </c>
      <c r="AR84" s="201">
        <f>(((U84*'Appendix B'!$C$24*1000)-('Appendix B'!$E$50+'Appendix B'!$F$50+'Appendix B'!$G$50))/((1+$Y$16)^AR$34))</f>
        <v>1366991.0516860685</v>
      </c>
      <c r="AS84" s="217">
        <f t="shared" si="14"/>
        <v>106156294.50072624</v>
      </c>
      <c r="AU84" s="207">
        <f t="shared" si="13"/>
        <v>1.2095516632169782E-9</v>
      </c>
    </row>
    <row r="85" spans="1:47" x14ac:dyDescent="0.35">
      <c r="A85">
        <v>51</v>
      </c>
      <c r="B85" s="75">
        <v>56</v>
      </c>
      <c r="C85" s="75">
        <v>47.133291893761267</v>
      </c>
      <c r="D85" s="75">
        <v>41.560913977007282</v>
      </c>
      <c r="E85" s="75">
        <v>62.995990661744628</v>
      </c>
      <c r="F85" s="75">
        <v>52.143834502807785</v>
      </c>
      <c r="G85" s="75">
        <v>50.963801341769638</v>
      </c>
      <c r="H85" s="75">
        <v>33.598175774708693</v>
      </c>
      <c r="I85" s="75">
        <v>24.76690307871587</v>
      </c>
      <c r="J85" s="75">
        <v>38.392683381400531</v>
      </c>
      <c r="K85" s="75">
        <v>45.994737071119175</v>
      </c>
      <c r="L85" s="75">
        <v>49.587844401269244</v>
      </c>
      <c r="M85" s="75">
        <v>33.800419176514723</v>
      </c>
      <c r="N85" s="75">
        <v>26.872834000788899</v>
      </c>
      <c r="O85" s="75">
        <v>49.366880671322875</v>
      </c>
      <c r="P85" s="75">
        <v>24.871171429641628</v>
      </c>
      <c r="Q85" s="75">
        <v>28.311729003553111</v>
      </c>
      <c r="R85" s="75">
        <v>41.184225872368188</v>
      </c>
      <c r="S85" s="75">
        <v>35.210528521408449</v>
      </c>
      <c r="T85" s="75">
        <v>45.824214940494954</v>
      </c>
      <c r="U85" s="75">
        <v>49.393102461130702</v>
      </c>
      <c r="V85" s="75">
        <v>40.624798571450789</v>
      </c>
      <c r="X85" s="201">
        <f>((0-('Appendix B'!$H$30))/(1+$Y$16)^0)</f>
        <v>-30932906.678150136</v>
      </c>
      <c r="Y85" s="201">
        <f>(((B85*'Appendix B'!$C$5*1000)-('Appendix B'!$E$31+'Appendix B'!$F$31+'Appendix B'!$G$31))/((1+$Y$16)^1))</f>
        <v>36555647.970511056</v>
      </c>
      <c r="Z85" s="201">
        <f>+(((C85*'Appendix B'!$C$6*1000)-('Appendix B'!$E$32+'Appendix B'!$F$32+'Appendix B'!$G$32))/((1+$Y$16)^2))</f>
        <v>9701317.2246752921</v>
      </c>
      <c r="AA85" s="201">
        <f>(((D85*'Appendix B'!$C$7*1000)-('Appendix B'!$E$33+'Appendix B'!$F$33+'Appendix B'!$G$33))/((1+$Y$16)^3))</f>
        <v>3544371.1889265855</v>
      </c>
      <c r="AB85" s="201">
        <f>(((E85*'Appendix B'!$C$8*1000)-('Appendix B'!$E$34+'Appendix B'!$F$34+'Appendix B'!$G$34))/((1+$Y$16)^4))</f>
        <v>3627786.9079989563</v>
      </c>
      <c r="AC85" s="201">
        <f>(((F85*'Appendix B'!$C$9*1000)-('Appendix B'!$E$35+'Appendix B'!$F$35+'Appendix B'!$G$35))/((1+$Y$16)^AC$34))</f>
        <v>1730795.2456880496</v>
      </c>
      <c r="AD85" s="201">
        <f>(((G85*'Appendix B'!$C$10*1000)-('Appendix B'!$E$36+'Appendix B'!$F$36+'Appendix B'!$G$36))/((1+$Y$16)^AD$34))</f>
        <v>1043674.5271347578</v>
      </c>
      <c r="AE85" s="201">
        <f>(((H85*'Appendix B'!$C$11*1000)-('Appendix B'!$E$37+'Appendix B'!$F$37+'Appendix B'!$G$37))/((1+$Y$16)^AE$34))</f>
        <v>82204.576829371013</v>
      </c>
      <c r="AF85" s="201">
        <f>(((I85*'Appendix B'!$C$12*1000)-('Appendix B'!$E$38+'Appendix B'!$F$38+'Appendix B'!$G$38))/((1+$Y$16)^AF$34))</f>
        <v>-278991.50449699431</v>
      </c>
      <c r="AG85" s="201">
        <f>(((J85*'Appendix B'!$C$13*1000)-('Appendix B'!$E$39+'Appendix B'!$F$39+'Appendix B'!$G$39))/((1+$Y$16)^AG$34))</f>
        <v>-26426.616179674354</v>
      </c>
      <c r="AH85" s="201">
        <f>(((K85*'Appendix B'!$C$14*1000)-('Appendix B'!$E$40+'Appendix B'!$F$40+'Appendix B'!$G$40))/((1+$Y$16)^AH$34))</f>
        <v>35383.693047501787</v>
      </c>
      <c r="AI85" s="201">
        <f>(((L85*'Appendix B'!$C$15*1000)-('Appendix B'!$E$41+'Appendix B'!$F$41+'Appendix B'!$G$41))/((1+$Y$16)^AI$34))</f>
        <v>23165.059046472812</v>
      </c>
      <c r="AJ85" s="201">
        <f>(((M85*'Appendix B'!$C$16*1000)-('Appendix B'!$E$42+'Appendix B'!$F$42+'Appendix B'!$G$42))/((1+$Y$16)^AJ$34))</f>
        <v>-216502.19255669648</v>
      </c>
      <c r="AK85" s="201">
        <f>(((N85*'Appendix B'!$C$17*1000)-('Appendix B'!$E$43+'Appendix B'!$F$43+'Appendix B'!$G$43))/((1+$Y$16)^AK$34))</f>
        <v>-291140.50803514686</v>
      </c>
      <c r="AL85" s="201">
        <f>(((O85*'Appendix B'!$C$18*1000)-('Appendix B'!$E$44+'Appendix B'!$F$44+'Appendix B'!$G$44))/((1+$Y$16)^AL$34))</f>
        <v>-91746.881465479542</v>
      </c>
      <c r="AM85" s="201">
        <f>(((P85*'Appendix B'!$C$19*1000)-('Appendix B'!$E$45+'Appendix B'!$F$45+'Appendix B'!$G$45))/((1+$Y$16)^AM$34))</f>
        <v>-280777.87063724763</v>
      </c>
      <c r="AN85" s="201">
        <f>(((Q85*'Appendix B'!$C$20*1000)-('Appendix B'!$E$46+'Appendix B'!$F$46+'Appendix B'!$G$46))/((1+$Y$16)^AN$34))</f>
        <v>-239888.71397690853</v>
      </c>
      <c r="AO85" s="201">
        <f>(((R85*'Appendix B'!$C$21*1000)-('Appendix B'!$E$47+'Appendix B'!$F$47+'Appendix B'!$G$47))/((1+$Y$16)^AO$34))</f>
        <v>-162216.02172095954</v>
      </c>
      <c r="AP85" s="201">
        <f>(((S85*'Appendix B'!$C$22*1000)-('Appendix B'!$E$48+'Appendix B'!$F$48+'Appendix B'!$G$48))/((1+$Y$16)^AP$34))</f>
        <v>-183900.29912155026</v>
      </c>
      <c r="AQ85" s="201">
        <f>(((T85*'Appendix B'!$C$23*1000)-('Appendix B'!$E$49+'Appendix B'!$F$49+'Appendix B'!$G$49))/((1+$Y$16)^AQ$34))</f>
        <v>-133178.56866038273</v>
      </c>
      <c r="AR85" s="201">
        <f>(((U85*'Appendix B'!$C$24*1000)-('Appendix B'!$E$50+'Appendix B'!$F$50+'Appendix B'!$G$50))/((1+$Y$16)^AR$34))</f>
        <v>-116533.52221586417</v>
      </c>
      <c r="AS85" s="217">
        <f t="shared" si="14"/>
        <v>25411439.715707909</v>
      </c>
      <c r="AU85" s="207">
        <f t="shared" si="13"/>
        <v>1.0114076934798431E-8</v>
      </c>
    </row>
    <row r="86" spans="1:47" x14ac:dyDescent="0.35">
      <c r="A86">
        <v>52</v>
      </c>
      <c r="B86" s="75">
        <v>56</v>
      </c>
      <c r="C86" s="75">
        <v>79.36029127744365</v>
      </c>
      <c r="D86" s="75">
        <v>77.007574727011644</v>
      </c>
      <c r="E86" s="75">
        <v>108.54690484944847</v>
      </c>
      <c r="F86" s="75">
        <v>97.907033291427368</v>
      </c>
      <c r="G86" s="75">
        <v>101.13102974518178</v>
      </c>
      <c r="H86" s="75">
        <v>103.98967561058744</v>
      </c>
      <c r="I86" s="75">
        <v>143.57929288196388</v>
      </c>
      <c r="J86" s="75">
        <v>185.21208349347728</v>
      </c>
      <c r="K86" s="75">
        <v>186.43689934269889</v>
      </c>
      <c r="L86" s="75">
        <v>216.18767886710364</v>
      </c>
      <c r="M86" s="75">
        <v>317.12493626232265</v>
      </c>
      <c r="N86" s="75">
        <v>203.77822031445166</v>
      </c>
      <c r="O86" s="75">
        <v>143.65513936862175</v>
      </c>
      <c r="P86" s="75">
        <v>179.18019616733056</v>
      </c>
      <c r="Q86" s="75">
        <v>314.59491331698007</v>
      </c>
      <c r="R86" s="75">
        <v>341.27630743953455</v>
      </c>
      <c r="S86" s="75">
        <v>500</v>
      </c>
      <c r="T86" s="75">
        <v>500</v>
      </c>
      <c r="U86" s="75">
        <v>500</v>
      </c>
      <c r="V86" s="75">
        <v>500</v>
      </c>
      <c r="X86" s="201">
        <f>((0-('Appendix B'!$H$30))/(1+$Y$16)^0)</f>
        <v>-30932906.678150136</v>
      </c>
      <c r="Y86" s="201">
        <f>(((B86*'Appendix B'!$C$5*1000)-('Appendix B'!$E$31+'Appendix B'!$F$31+'Appendix B'!$G$31))/((1+$Y$16)^1))</f>
        <v>36555647.970511056</v>
      </c>
      <c r="Z86" s="201">
        <f>+(((C86*'Appendix B'!$C$6*1000)-('Appendix B'!$E$32+'Appendix B'!$F$32+'Appendix B'!$G$32))/((1+$Y$16)^2))</f>
        <v>17842408.451362841</v>
      </c>
      <c r="AA86" s="201">
        <f>(((D86*'Appendix B'!$C$7*1000)-('Appendix B'!$E$33+'Appendix B'!$F$33+'Appendix B'!$G$33))/((1+$Y$16)^3))</f>
        <v>8040442.5491250297</v>
      </c>
      <c r="AB86" s="201">
        <f>(((E86*'Appendix B'!$C$8*1000)-('Appendix B'!$E$34+'Appendix B'!$F$34+'Appendix B'!$G$34))/((1+$Y$16)^4))</f>
        <v>7305567.6273073936</v>
      </c>
      <c r="AC86" s="201">
        <f>(((F86*'Appendix B'!$C$9*1000)-('Appendix B'!$E$35+'Appendix B'!$F$35+'Appendix B'!$G$35))/((1+$Y$16)^AC$34))</f>
        <v>4391108.0439312998</v>
      </c>
      <c r="AD86" s="201">
        <f>(((G86*'Appendix B'!$C$10*1000)-('Appendix B'!$E$36+'Appendix B'!$F$36+'Appendix B'!$G$36))/((1+$Y$16)^AD$34))</f>
        <v>3208456.8993077367</v>
      </c>
      <c r="AE86" s="201">
        <f>(((H86*'Appendix B'!$C$11*1000)-('Appendix B'!$E$37+'Appendix B'!$F$37+'Appendix B'!$G$37))/((1+$Y$16)^AE$34))</f>
        <v>2420022.4376695305</v>
      </c>
      <c r="AF86" s="201">
        <f>(((I86*'Appendix B'!$C$12*1000)-('Appendix B'!$E$38+'Appendix B'!$F$38+'Appendix B'!$G$38))/((1+$Y$16)^AF$34))</f>
        <v>2836572.5892728125</v>
      </c>
      <c r="AG86" s="201">
        <f>(((J86*'Appendix B'!$C$13*1000)-('Appendix B'!$E$39+'Appendix B'!$F$39+'Appendix B'!$G$39))/((1+$Y$16)^AG$34))</f>
        <v>3070042.4297095435</v>
      </c>
      <c r="AH86" s="201">
        <f>(((K86*'Appendix B'!$C$14*1000)-('Appendix B'!$E$40+'Appendix B'!$F$40+'Appendix B'!$G$40))/((1+$Y$16)^AH$34))</f>
        <v>2413768.3445948949</v>
      </c>
      <c r="AI86" s="201">
        <f>(((L86*'Appendix B'!$C$15*1000)-('Appendix B'!$E$41+'Appendix B'!$F$41+'Appendix B'!$G$41))/((1+$Y$16)^AI$34))</f>
        <v>2390728.3247497012</v>
      </c>
      <c r="AJ86" s="201">
        <f>(((M86*'Appendix B'!$C$16*1000)-('Appendix B'!$E$42+'Appendix B'!$F$42+'Appendix B'!$G$42))/((1+$Y$16)^AJ$34))</f>
        <v>3134373.4788532248</v>
      </c>
      <c r="AK86" s="201">
        <f>(((N86*'Appendix B'!$C$17*1000)-('Appendix B'!$E$43+'Appendix B'!$F$43+'Appendix B'!$G$43))/((1+$Y$16)^AK$34))</f>
        <v>1463337.2666355087</v>
      </c>
      <c r="AL86" s="201">
        <f>(((O86*'Appendix B'!$C$18*1000)-('Appendix B'!$E$44+'Appendix B'!$F$44+'Appendix B'!$G$44))/((1+$Y$16)^AL$34))</f>
        <v>697388.32888118818</v>
      </c>
      <c r="AM86" s="201">
        <f>(((P86*'Appendix B'!$C$19*1000)-('Appendix B'!$E$45+'Appendix B'!$F$45+'Appendix B'!$G$45))/((1+$Y$16)^AM$34))</f>
        <v>814917.92125800659</v>
      </c>
      <c r="AN86" s="201">
        <f>(((Q86*'Appendix B'!$C$20*1000)-('Appendix B'!$E$46+'Appendix B'!$F$46+'Appendix B'!$G$46))/((1+$Y$16)^AN$34))</f>
        <v>1465113.6675926719</v>
      </c>
      <c r="AO86" s="201">
        <f>(((R86*'Appendix B'!$C$21*1000)-('Appendix B'!$E$47+'Appendix B'!$F$47+'Appendix B'!$G$47))/((1+$Y$16)^AO$34))</f>
        <v>1393467.8951870771</v>
      </c>
      <c r="AP86" s="201">
        <f>(((S86*'Appendix B'!$C$22*1000)-('Appendix B'!$E$48+'Appendix B'!$F$48+'Appendix B'!$G$48))/((1+$Y$16)^AP$34))</f>
        <v>1885363.9634975337</v>
      </c>
      <c r="AQ86" s="201">
        <f>(((T86*'Appendix B'!$C$23*1000)-('Appendix B'!$E$49+'Appendix B'!$F$49+'Appendix B'!$G$49))/((1+$Y$16)^AQ$34))</f>
        <v>1608860.6024615879</v>
      </c>
      <c r="AR86" s="201">
        <f>(((U86*'Appendix B'!$C$24*1000)-('Appendix B'!$E$50+'Appendix B'!$F$50+'Appendix B'!$G$50))/((1+$Y$16)^AR$34))</f>
        <v>1376866.5613700326</v>
      </c>
      <c r="AS86" s="217">
        <f t="shared" si="14"/>
        <v>73381548.675128564</v>
      </c>
      <c r="AU86" s="207">
        <f t="shared" si="13"/>
        <v>1.0025833357281212E-8</v>
      </c>
    </row>
    <row r="87" spans="1:47" x14ac:dyDescent="0.35">
      <c r="A87">
        <v>53</v>
      </c>
      <c r="B87" s="75">
        <v>56</v>
      </c>
      <c r="C87" s="75">
        <v>67.362428924892029</v>
      </c>
      <c r="D87" s="75">
        <v>110.2159445440879</v>
      </c>
      <c r="E87" s="75">
        <v>163.41369933312097</v>
      </c>
      <c r="F87" s="75">
        <v>273.66232143787266</v>
      </c>
      <c r="G87" s="75">
        <v>328.57997720228684</v>
      </c>
      <c r="H87" s="75">
        <v>500</v>
      </c>
      <c r="I87" s="75">
        <v>500</v>
      </c>
      <c r="J87" s="75">
        <v>500</v>
      </c>
      <c r="K87" s="75">
        <v>460.63204147102095</v>
      </c>
      <c r="L87" s="75">
        <v>500</v>
      </c>
      <c r="M87" s="75">
        <v>500</v>
      </c>
      <c r="N87" s="75">
        <v>413.96848725740949</v>
      </c>
      <c r="O87" s="75">
        <v>407.11352702514188</v>
      </c>
      <c r="P87" s="75">
        <v>154.68471845739009</v>
      </c>
      <c r="Q87" s="75">
        <v>133.96707196838031</v>
      </c>
      <c r="R87" s="75">
        <v>47.817387387168836</v>
      </c>
      <c r="S87" s="75">
        <v>49.487999388774398</v>
      </c>
      <c r="T87" s="75">
        <v>24.396734708907903</v>
      </c>
      <c r="U87" s="75">
        <v>21.579068417544704</v>
      </c>
      <c r="V87" s="75">
        <v>22.799458073101061</v>
      </c>
      <c r="X87" s="201">
        <f>((0-('Appendix B'!$H$30))/(1+$Y$16)^0)</f>
        <v>-30932906.678150136</v>
      </c>
      <c r="Y87" s="201">
        <f>(((B87*'Appendix B'!$C$5*1000)-('Appendix B'!$E$31+'Appendix B'!$F$31+'Appendix B'!$G$31))/((1+$Y$16)^1))</f>
        <v>36555647.970511056</v>
      </c>
      <c r="Z87" s="201">
        <f>+(((C87*'Appendix B'!$C$6*1000)-('Appendix B'!$E$32+'Appendix B'!$F$32+'Appendix B'!$G$32))/((1+$Y$16)^2))</f>
        <v>14811543.22017972</v>
      </c>
      <c r="AA87" s="201">
        <f>(((D87*'Appendix B'!$C$7*1000)-('Appendix B'!$E$33+'Appendix B'!$F$33+'Appendix B'!$G$33))/((1+$Y$16)^3))</f>
        <v>12252608.019561242</v>
      </c>
      <c r="AB87" s="201">
        <f>(((E87*'Appendix B'!$C$8*1000)-('Appendix B'!$E$34+'Appendix B'!$F$34+'Appendix B'!$G$34))/((1+$Y$16)^4))</f>
        <v>11735512.502854601</v>
      </c>
      <c r="AC87" s="201">
        <f>(((F87*'Appendix B'!$C$9*1000)-('Appendix B'!$E$35+'Appendix B'!$F$35+'Appendix B'!$G$35))/((1+$Y$16)^AC$34))</f>
        <v>14608139.518820083</v>
      </c>
      <c r="AD87" s="201">
        <f>(((G87*'Appendix B'!$C$10*1000)-('Appendix B'!$E$36+'Appendix B'!$F$36+'Appendix B'!$G$36))/((1+$Y$16)^AD$34))</f>
        <v>13023180.329214221</v>
      </c>
      <c r="AE87" s="201">
        <f>(((H87*'Appendix B'!$C$11*1000)-('Appendix B'!$E$37+'Appendix B'!$F$37+'Appendix B'!$G$37))/((1+$Y$16)^AE$34))</f>
        <v>15572178.757583477</v>
      </c>
      <c r="AF87" s="201">
        <f>(((I87*'Appendix B'!$C$12*1000)-('Appendix B'!$E$38+'Appendix B'!$F$38+'Appendix B'!$G$38))/((1+$Y$16)^AF$34))</f>
        <v>12182833.187278569</v>
      </c>
      <c r="AG87" s="201">
        <f>(((J87*'Appendix B'!$C$13*1000)-('Appendix B'!$E$39+'Appendix B'!$F$39+'Appendix B'!$G$39))/((1+$Y$16)^AG$34))</f>
        <v>9709022.283450475</v>
      </c>
      <c r="AH87" s="201">
        <f>(((K87*'Appendix B'!$C$14*1000)-('Appendix B'!$E$40+'Appendix B'!$F$40+'Appendix B'!$G$40))/((1+$Y$16)^AH$34))</f>
        <v>7057256.5038399799</v>
      </c>
      <c r="AI87" s="201">
        <f>(((L87*'Appendix B'!$C$15*1000)-('Appendix B'!$E$41+'Appendix B'!$F$41+'Appendix B'!$G$41))/((1+$Y$16)^AI$34))</f>
        <v>6424007.3974609841</v>
      </c>
      <c r="AJ87" s="201">
        <f>(((M87*'Appendix B'!$C$16*1000)-('Appendix B'!$E$42+'Appendix B'!$F$42+'Appendix B'!$G$42))/((1+$Y$16)^AJ$34))</f>
        <v>5297234.668167565</v>
      </c>
      <c r="AK87" s="201">
        <f>(((N87*'Appendix B'!$C$17*1000)-('Appendix B'!$E$43+'Appendix B'!$F$43+'Appendix B'!$G$43))/((1+$Y$16)^AK$34))</f>
        <v>3547921.3456621091</v>
      </c>
      <c r="AL87" s="201">
        <f>(((O87*'Appendix B'!$C$18*1000)-('Appendix B'!$E$44+'Appendix B'!$F$44+'Appendix B'!$G$44))/((1+$Y$16)^AL$34))</f>
        <v>2902374.3264312511</v>
      </c>
      <c r="AM87" s="201">
        <f>(((P87*'Appendix B'!$C$19*1000)-('Appendix B'!$E$45+'Appendix B'!$F$45+'Appendix B'!$G$45))/((1+$Y$16)^AM$34))</f>
        <v>640983.88277340995</v>
      </c>
      <c r="AN87" s="201">
        <f>(((Q87*'Appendix B'!$C$20*1000)-('Appendix B'!$E$46+'Appendix B'!$F$46+'Appendix B'!$G$46))/((1+$Y$16)^AN$34))</f>
        <v>389357.50533074903</v>
      </c>
      <c r="AO87" s="201">
        <f>(((R87*'Appendix B'!$C$21*1000)-('Appendix B'!$E$47+'Appendix B'!$F$47+'Appendix B'!$G$47))/((1+$Y$16)^AO$34))</f>
        <v>-127829.56729357375</v>
      </c>
      <c r="AP87" s="201">
        <f>(((S87*'Appendix B'!$C$22*1000)-('Appendix B'!$E$48+'Appendix B'!$F$48+'Appendix B'!$G$48))/((1+$Y$16)^AP$34))</f>
        <v>-120336.33728644173</v>
      </c>
      <c r="AQ87" s="201">
        <f>(((T87*'Appendix B'!$C$23*1000)-('Appendix B'!$E$49+'Appendix B'!$F$49+'Appendix B'!$G$49))/((1+$Y$16)^AQ$34))</f>
        <v>-215365.93119662133</v>
      </c>
      <c r="AR87" s="201">
        <f>(((U87*'Appendix B'!$C$24*1000)-('Appendix B'!$E$50+'Appendix B'!$F$50+'Appendix B'!$G$50))/((1+$Y$16)^AR$34))</f>
        <v>-208714.71383193193</v>
      </c>
      <c r="AS87" s="217">
        <f t="shared" si="14"/>
        <v>135776894.74096933</v>
      </c>
      <c r="AU87" s="207">
        <f t="shared" si="13"/>
        <v>4.1008917306785842E-11</v>
      </c>
    </row>
    <row r="88" spans="1:47" x14ac:dyDescent="0.35">
      <c r="A88">
        <v>54</v>
      </c>
      <c r="B88" s="75">
        <v>56</v>
      </c>
      <c r="C88" s="75">
        <v>66.331186491685415</v>
      </c>
      <c r="D88" s="75">
        <v>46.620017201336495</v>
      </c>
      <c r="E88" s="75">
        <v>40.75410368401166</v>
      </c>
      <c r="F88" s="75">
        <v>36.413713722436356</v>
      </c>
      <c r="G88" s="75">
        <v>26.106466461589122</v>
      </c>
      <c r="H88" s="75">
        <v>39.365150878684119</v>
      </c>
      <c r="I88" s="75">
        <v>46.578918031320534</v>
      </c>
      <c r="J88" s="75">
        <v>57.13559051826401</v>
      </c>
      <c r="K88" s="75">
        <v>41.681373860906007</v>
      </c>
      <c r="L88" s="75">
        <v>68.100006395269588</v>
      </c>
      <c r="M88" s="75">
        <v>102.23413195217015</v>
      </c>
      <c r="N88" s="75">
        <v>78.916101436917032</v>
      </c>
      <c r="O88" s="75">
        <v>92.047627358283023</v>
      </c>
      <c r="P88" s="75">
        <v>77.495477675972737</v>
      </c>
      <c r="Q88" s="75">
        <v>81.217288583923207</v>
      </c>
      <c r="R88" s="75">
        <v>79.996252214712726</v>
      </c>
      <c r="S88" s="75">
        <v>86.242848669736148</v>
      </c>
      <c r="T88" s="75">
        <v>89.938457191125323</v>
      </c>
      <c r="U88" s="75">
        <v>51.913076120633797</v>
      </c>
      <c r="V88" s="75">
        <v>84.200060550337938</v>
      </c>
      <c r="X88" s="201">
        <f>((0-('Appendix B'!$H$30))/(1+$Y$16)^0)</f>
        <v>-30932906.678150136</v>
      </c>
      <c r="Y88" s="201">
        <f>(((B88*'Appendix B'!$C$5*1000)-('Appendix B'!$E$31+'Appendix B'!$F$31+'Appendix B'!$G$31))/((1+$Y$16)^1))</f>
        <v>36555647.970511056</v>
      </c>
      <c r="Z88" s="201">
        <f>+(((C88*'Appendix B'!$C$6*1000)-('Appendix B'!$E$32+'Appendix B'!$F$32+'Appendix B'!$G$32))/((1+$Y$16)^2))</f>
        <v>14551033.744084433</v>
      </c>
      <c r="AA88" s="201">
        <f>(((D88*'Appendix B'!$C$7*1000)-('Appendix B'!$E$33+'Appendix B'!$F$33+'Appendix B'!$G$33))/((1+$Y$16)^3))</f>
        <v>4186070.2554653538</v>
      </c>
      <c r="AB88" s="201">
        <f>(((E88*'Appendix B'!$C$8*1000)-('Appendix B'!$E$34+'Appendix B'!$F$34+'Appendix B'!$G$34))/((1+$Y$16)^4))</f>
        <v>1831976.9984400983</v>
      </c>
      <c r="AC88" s="201">
        <f>(((F88*'Appendix B'!$C$9*1000)-('Appendix B'!$E$35+'Appendix B'!$F$35+'Appendix B'!$G$35))/((1+$Y$16)^AC$34))</f>
        <v>816369.6212201037</v>
      </c>
      <c r="AD88" s="201">
        <f>(((G88*'Appendix B'!$C$10*1000)-('Appendix B'!$E$36+'Appendix B'!$F$36+'Appendix B'!$G$36))/((1+$Y$16)^AD$34))</f>
        <v>-28952.40643040913</v>
      </c>
      <c r="AE88" s="201">
        <f>(((H88*'Appendix B'!$C$11*1000)-('Appendix B'!$E$37+'Appendix B'!$F$37+'Appendix B'!$G$37))/((1+$Y$16)^AE$34))</f>
        <v>273735.33597683272</v>
      </c>
      <c r="AF88" s="201">
        <f>(((I88*'Appendix B'!$C$12*1000)-('Appendix B'!$E$38+'Appendix B'!$F$38+'Appendix B'!$G$38))/((1+$Y$16)^AF$34))</f>
        <v>292975.19621192</v>
      </c>
      <c r="AG88" s="201">
        <f>(((J88*'Appendix B'!$C$13*1000)-('Appendix B'!$E$39+'Appendix B'!$F$39+'Appendix B'!$G$39))/((1+$Y$16)^AG$34))</f>
        <v>368867.40991613187</v>
      </c>
      <c r="AH88" s="201">
        <f>(((K88*'Appendix B'!$C$14*1000)-('Appendix B'!$E$40+'Appendix B'!$F$40+'Appendix B'!$G$40))/((1+$Y$16)^AH$34))</f>
        <v>-37663.009522358836</v>
      </c>
      <c r="AI88" s="201">
        <f>(((L88*'Appendix B'!$C$15*1000)-('Appendix B'!$E$41+'Appendix B'!$F$41+'Appendix B'!$G$41))/((1+$Y$16)^AI$34))</f>
        <v>286242.83968334895</v>
      </c>
      <c r="AJ88" s="201">
        <f>(((M88*'Appendix B'!$C$16*1000)-('Appendix B'!$E$42+'Appendix B'!$F$42+'Appendix B'!$G$42))/((1+$Y$16)^AJ$34))</f>
        <v>592862.50910358445</v>
      </c>
      <c r="AK88" s="201">
        <f>(((N88*'Appendix B'!$C$17*1000)-('Appendix B'!$E$43+'Appendix B'!$F$43+'Appendix B'!$G$43))/((1+$Y$16)^AK$34))</f>
        <v>225004.07037826866</v>
      </c>
      <c r="AL88" s="201">
        <f>(((O88*'Appendix B'!$C$18*1000)-('Appendix B'!$E$44+'Appendix B'!$F$44+'Appendix B'!$G$44))/((1+$Y$16)^AL$34))</f>
        <v>265464.93345089897</v>
      </c>
      <c r="AM88" s="201">
        <f>(((P88*'Appendix B'!$C$19*1000)-('Appendix B'!$E$45+'Appendix B'!$F$45+'Appendix B'!$G$45))/((1+$Y$16)^AM$34))</f>
        <v>92889.392204502452</v>
      </c>
      <c r="AN88" s="201">
        <f>(((Q88*'Appendix B'!$C$20*1000)-('Appendix B'!$E$46+'Appendix B'!$F$46+'Appendix B'!$G$46))/((1+$Y$16)^AN$34))</f>
        <v>75198.269909806942</v>
      </c>
      <c r="AO88" s="201">
        <f>(((R88*'Appendix B'!$C$21*1000)-('Appendix B'!$E$47+'Appendix B'!$F$47+'Appendix B'!$G$47))/((1+$Y$16)^AO$34))</f>
        <v>38986.372051241371</v>
      </c>
      <c r="AP88" s="201">
        <f>(((S88*'Appendix B'!$C$22*1000)-('Appendix B'!$E$48+'Appendix B'!$F$48+'Appendix B'!$G$48))/((1+$Y$16)^AP$34))</f>
        <v>43297.954714830586</v>
      </c>
      <c r="AQ88" s="201">
        <f>(((T88*'Appendix B'!$C$23*1000)-('Appendix B'!$E$49+'Appendix B'!$F$49+'Appendix B'!$G$49))/((1+$Y$16)^AQ$34))</f>
        <v>36026.264650784193</v>
      </c>
      <c r="AR88" s="201">
        <f>(((U88*'Appendix B'!$C$24*1000)-('Appendix B'!$E$50+'Appendix B'!$F$50+'Appendix B'!$G$50))/((1+$Y$16)^AR$34))</f>
        <v>-108181.83276261618</v>
      </c>
      <c r="AS88" s="217">
        <f t="shared" si="14"/>
        <v>29599742.459823046</v>
      </c>
      <c r="AU88" s="207">
        <f t="shared" si="13"/>
        <v>1.1696540041620629E-8</v>
      </c>
    </row>
    <row r="89" spans="1:47" x14ac:dyDescent="0.35">
      <c r="A89">
        <v>55</v>
      </c>
      <c r="B89" s="75">
        <v>56</v>
      </c>
      <c r="C89" s="75">
        <v>40.457866741095792</v>
      </c>
      <c r="D89" s="75">
        <v>56.757170874530757</v>
      </c>
      <c r="E89" s="75">
        <v>59.330815679458709</v>
      </c>
      <c r="F89" s="75">
        <v>57.237208412736919</v>
      </c>
      <c r="G89" s="75">
        <v>61.395795457449715</v>
      </c>
      <c r="H89" s="75">
        <v>54.85573906745681</v>
      </c>
      <c r="I89" s="75">
        <v>39.782275612360351</v>
      </c>
      <c r="J89" s="75">
        <v>57.297168125841779</v>
      </c>
      <c r="K89" s="75">
        <v>56.941814508843301</v>
      </c>
      <c r="L89" s="75">
        <v>66.900690126127017</v>
      </c>
      <c r="M89" s="75">
        <v>101.12428433383739</v>
      </c>
      <c r="N89" s="75">
        <v>133.43241248396572</v>
      </c>
      <c r="O89" s="75">
        <v>167.40223687049715</v>
      </c>
      <c r="P89" s="75">
        <v>232.89561996790172</v>
      </c>
      <c r="Q89" s="75">
        <v>342.1129418122199</v>
      </c>
      <c r="R89" s="75">
        <v>261.40799908231543</v>
      </c>
      <c r="S89" s="75">
        <v>185.91155909454073</v>
      </c>
      <c r="T89" s="75">
        <v>255.70841081633523</v>
      </c>
      <c r="U89" s="75">
        <v>304.19998485476754</v>
      </c>
      <c r="V89" s="75">
        <v>325.36785669204181</v>
      </c>
      <c r="X89" s="201">
        <f>((0-('Appendix B'!$H$30))/(1+$Y$16)^0)</f>
        <v>-30932906.678150136</v>
      </c>
      <c r="Y89" s="201">
        <f>(((B89*'Appendix B'!$C$5*1000)-('Appendix B'!$E$31+'Appendix B'!$F$31+'Appendix B'!$G$31))/((1+$Y$16)^1))</f>
        <v>36555647.970511056</v>
      </c>
      <c r="Z89" s="201">
        <f>+(((C89*'Appendix B'!$C$6*1000)-('Appendix B'!$E$32+'Appendix B'!$F$32+'Appendix B'!$G$32))/((1+$Y$16)^2))</f>
        <v>8014990.6604872802</v>
      </c>
      <c r="AA89" s="201">
        <f>(((D89*'Appendix B'!$C$7*1000)-('Appendix B'!$E$33+'Appendix B'!$F$33+'Appendix B'!$G$33))/((1+$Y$16)^3))</f>
        <v>5471871.6635422362</v>
      </c>
      <c r="AB89" s="201">
        <f>(((E89*'Appendix B'!$C$8*1000)-('Appendix B'!$E$34+'Appendix B'!$F$34+'Appendix B'!$G$34))/((1+$Y$16)^4))</f>
        <v>3331860.6873484482</v>
      </c>
      <c r="AC89" s="201">
        <f>(((F89*'Appendix B'!$C$9*1000)-('Appendix B'!$E$35+'Appendix B'!$F$35+'Appendix B'!$G$35))/((1+$Y$16)^AC$34))</f>
        <v>2026883.9841831471</v>
      </c>
      <c r="AD89" s="201">
        <f>(((G89*'Appendix B'!$C$10*1000)-('Appendix B'!$E$36+'Appendix B'!$F$36+'Appendix B'!$G$36))/((1+$Y$16)^AD$34))</f>
        <v>1493828.8945763621</v>
      </c>
      <c r="AE89" s="201">
        <f>(((H89*'Appendix B'!$C$11*1000)-('Appendix B'!$E$37+'Appendix B'!$F$37+'Appendix B'!$G$37))/((1+$Y$16)^AE$34))</f>
        <v>788203.33036631939</v>
      </c>
      <c r="AF89" s="201">
        <f>(((I89*'Appendix B'!$C$12*1000)-('Appendix B'!$E$38+'Appendix B'!$F$38+'Appendix B'!$G$38))/((1+$Y$16)^AF$34))</f>
        <v>114749.88558757119</v>
      </c>
      <c r="AG89" s="201">
        <f>(((J89*'Appendix B'!$C$13*1000)-('Appendix B'!$E$39+'Appendix B'!$F$39+'Appendix B'!$G$39))/((1+$Y$16)^AG$34))</f>
        <v>372275.13437210588</v>
      </c>
      <c r="AH89" s="201">
        <f>(((K89*'Appendix B'!$C$14*1000)-('Appendix B'!$E$40+'Appendix B'!$F$40+'Appendix B'!$G$40))/((1+$Y$16)^AH$34))</f>
        <v>220772.18704431219</v>
      </c>
      <c r="AI89" s="201">
        <f>(((L89*'Appendix B'!$C$15*1000)-('Appendix B'!$E$41+'Appendix B'!$F$41+'Appendix B'!$G$41))/((1+$Y$16)^AI$34))</f>
        <v>269199.26246800349</v>
      </c>
      <c r="AJ89" s="201">
        <f>(((M89*'Appendix B'!$C$16*1000)-('Appendix B'!$E$42+'Appendix B'!$F$42+'Appendix B'!$G$42))/((1+$Y$16)^AJ$34))</f>
        <v>579736.35460945312</v>
      </c>
      <c r="AK89" s="201">
        <f>(((N89*'Appendix B'!$C$17*1000)-('Appendix B'!$E$43+'Appendix B'!$F$43+'Appendix B'!$G$43))/((1+$Y$16)^AK$34))</f>
        <v>765675.31890368566</v>
      </c>
      <c r="AL89" s="201">
        <f>(((O89*'Appendix B'!$C$18*1000)-('Appendix B'!$E$44+'Appendix B'!$F$44+'Appendix B'!$G$44))/((1+$Y$16)^AL$34))</f>
        <v>896137.04946607805</v>
      </c>
      <c r="AM89" s="201">
        <f>(((P89*'Appendix B'!$C$19*1000)-('Appendix B'!$E$45+'Appendix B'!$F$45+'Appendix B'!$G$45))/((1+$Y$16)^AM$34))</f>
        <v>1196332.8379694908</v>
      </c>
      <c r="AN89" s="201">
        <f>(((Q89*'Appendix B'!$C$20*1000)-('Appendix B'!$E$46+'Appendix B'!$F$46+'Appendix B'!$G$46))/((1+$Y$16)^AN$34))</f>
        <v>1629001.4077441045</v>
      </c>
      <c r="AO89" s="201">
        <f>(((R89*'Appendix B'!$C$21*1000)-('Appendix B'!$E$47+'Appendix B'!$F$47+'Appendix B'!$G$47))/((1+$Y$16)^AO$34))</f>
        <v>979428.83713159803</v>
      </c>
      <c r="AP89" s="201">
        <f>(((S89*'Appendix B'!$C$22*1000)-('Appendix B'!$E$48+'Appendix B'!$F$48+'Appendix B'!$G$48))/((1+$Y$16)^AP$34))</f>
        <v>487027.67158488632</v>
      </c>
      <c r="AQ89" s="201">
        <f>(((T89*'Appendix B'!$C$23*1000)-('Appendix B'!$E$49+'Appendix B'!$F$49+'Appendix B'!$G$49))/((1+$Y$16)^AQ$34))</f>
        <v>671854.42218312214</v>
      </c>
      <c r="AR89" s="201">
        <f>(((U89*'Appendix B'!$C$24*1000)-('Appendix B'!$E$50+'Appendix B'!$F$50+'Appendix B'!$G$50))/((1+$Y$16)^AR$34))</f>
        <v>727946.71442342235</v>
      </c>
      <c r="AS89" s="217">
        <f t="shared" si="14"/>
        <v>35660517.596352547</v>
      </c>
      <c r="AU89" s="207">
        <f t="shared" si="13"/>
        <v>1.3737711780309364E-8</v>
      </c>
    </row>
    <row r="90" spans="1:47" x14ac:dyDescent="0.35">
      <c r="A90">
        <v>56</v>
      </c>
      <c r="B90" s="75">
        <v>56</v>
      </c>
      <c r="C90" s="75">
        <v>59.020454900552906</v>
      </c>
      <c r="D90" s="75">
        <v>91.796016645662505</v>
      </c>
      <c r="E90" s="75">
        <v>146.24723320213556</v>
      </c>
      <c r="F90" s="75">
        <v>175.47823450409436</v>
      </c>
      <c r="G90" s="75">
        <v>99.491026335741452</v>
      </c>
      <c r="H90" s="75">
        <v>48.564457518102813</v>
      </c>
      <c r="I90" s="75">
        <v>61.216361786467118</v>
      </c>
      <c r="J90" s="75">
        <v>76.48249111915564</v>
      </c>
      <c r="K90" s="75">
        <v>106.55483416080469</v>
      </c>
      <c r="L90" s="75">
        <v>136.36607518020901</v>
      </c>
      <c r="M90" s="75">
        <v>114.60830757329316</v>
      </c>
      <c r="N90" s="75">
        <v>136.14993853867821</v>
      </c>
      <c r="O90" s="75">
        <v>129.82655613636786</v>
      </c>
      <c r="P90" s="75">
        <v>96.043703934604849</v>
      </c>
      <c r="Q90" s="75">
        <v>111.49947585349027</v>
      </c>
      <c r="R90" s="75">
        <v>153.58216162695493</v>
      </c>
      <c r="S90" s="75">
        <v>158.03626945124967</v>
      </c>
      <c r="T90" s="75">
        <v>186.51857015155514</v>
      </c>
      <c r="U90" s="75">
        <v>156.53535963441553</v>
      </c>
      <c r="V90" s="75">
        <v>132.02986252987671</v>
      </c>
      <c r="X90" s="201">
        <f>((0-('Appendix B'!$H$30))/(1+$Y$16)^0)</f>
        <v>-30932906.678150136</v>
      </c>
      <c r="Y90" s="201">
        <f>(((B90*'Appendix B'!$C$5*1000)-('Appendix B'!$E$31+'Appendix B'!$F$31+'Appendix B'!$G$31))/((1+$Y$16)^1))</f>
        <v>36555647.970511056</v>
      </c>
      <c r="Z90" s="201">
        <f>+(((C90*'Appendix B'!$C$6*1000)-('Appendix B'!$E$32+'Appendix B'!$F$32+'Appendix B'!$G$32))/((1+$Y$16)^2))</f>
        <v>12704217.907814797</v>
      </c>
      <c r="AA90" s="201">
        <f>(((D90*'Appendix B'!$C$7*1000)-('Appendix B'!$E$33+'Appendix B'!$F$33+'Appendix B'!$G$33))/((1+$Y$16)^3))</f>
        <v>9916215.5772626959</v>
      </c>
      <c r="AB90" s="201">
        <f>(((E90*'Appendix B'!$C$8*1000)-('Appendix B'!$E$34+'Appendix B'!$F$34+'Appendix B'!$G$34))/((1+$Y$16)^4))</f>
        <v>10349492.062188182</v>
      </c>
      <c r="AC90" s="201">
        <f>(((F90*'Appendix B'!$C$9*1000)-('Appendix B'!$E$35+'Appendix B'!$F$35+'Appendix B'!$G$35))/((1+$Y$16)^AC$34))</f>
        <v>8900488.1752100363</v>
      </c>
      <c r="AD90" s="201">
        <f>(((G90*'Appendix B'!$C$10*1000)-('Appendix B'!$E$36+'Appendix B'!$F$36+'Appendix B'!$G$36))/((1+$Y$16)^AD$34))</f>
        <v>3137688.5793497115</v>
      </c>
      <c r="AE90" s="201">
        <f>(((H90*'Appendix B'!$C$11*1000)-('Appendix B'!$E$37+'Appendix B'!$F$37+'Appendix B'!$G$37))/((1+$Y$16)^AE$34))</f>
        <v>579259.48902260524</v>
      </c>
      <c r="AF90" s="201">
        <f>(((I90*'Appendix B'!$C$12*1000)-('Appendix B'!$E$38+'Appendix B'!$F$38+'Appendix B'!$G$38))/((1+$Y$16)^AF$34))</f>
        <v>676806.3291739733</v>
      </c>
      <c r="AG90" s="201">
        <f>(((J90*'Appendix B'!$C$13*1000)-('Appendix B'!$E$39+'Appendix B'!$F$39+'Appendix B'!$G$39))/((1+$Y$16)^AG$34))</f>
        <v>776899.85521168169</v>
      </c>
      <c r="AH90" s="201">
        <f>(((K90*'Appendix B'!$C$14*1000)-('Appendix B'!$E$40+'Appendix B'!$F$40+'Appendix B'!$G$40))/((1+$Y$16)^AH$34))</f>
        <v>1060967.4855826823</v>
      </c>
      <c r="AI90" s="201">
        <f>(((L90*'Appendix B'!$C$15*1000)-('Appendix B'!$E$41+'Appendix B'!$F$41+'Appendix B'!$G$41))/((1+$Y$16)^AI$34))</f>
        <v>1256377.2774959966</v>
      </c>
      <c r="AJ90" s="201">
        <f>(((M90*'Appendix B'!$C$16*1000)-('Appendix B'!$E$42+'Appendix B'!$F$42+'Appendix B'!$G$42))/((1+$Y$16)^AJ$34))</f>
        <v>739211.73602211801</v>
      </c>
      <c r="AK90" s="201">
        <f>(((N90*'Appendix B'!$C$17*1000)-('Appendix B'!$E$43+'Appendix B'!$F$43+'Appendix B'!$G$43))/((1+$Y$16)^AK$34))</f>
        <v>792626.66936527018</v>
      </c>
      <c r="AL90" s="201">
        <f>(((O90*'Appendix B'!$C$18*1000)-('Appendix B'!$E$44+'Appendix B'!$F$44+'Appendix B'!$G$44))/((1+$Y$16)^AL$34))</f>
        <v>581651.5225327462</v>
      </c>
      <c r="AM90" s="201">
        <f>(((P90*'Appendix B'!$C$19*1000)-('Appendix B'!$E$45+'Appendix B'!$F$45+'Appendix B'!$G$45))/((1+$Y$16)^AM$34))</f>
        <v>224594.02512050874</v>
      </c>
      <c r="AN90" s="201">
        <f>(((Q90*'Appendix B'!$C$20*1000)-('Appendix B'!$E$46+'Appendix B'!$F$46+'Appendix B'!$G$46))/((1+$Y$16)^AN$34))</f>
        <v>255548.3716371278</v>
      </c>
      <c r="AO90" s="201">
        <f>(((R90*'Appendix B'!$C$21*1000)-('Appendix B'!$E$47+'Appendix B'!$F$47+'Appendix B'!$G$47))/((1+$Y$16)^AO$34))</f>
        <v>420457.33651604323</v>
      </c>
      <c r="AP90" s="201">
        <f>(((S90*'Appendix B'!$C$22*1000)-('Appendix B'!$E$48+'Appendix B'!$F$48+'Appendix B'!$G$48))/((1+$Y$16)^AP$34))</f>
        <v>362925.59051682375</v>
      </c>
      <c r="AQ90" s="201">
        <f>(((T90*'Appendix B'!$C$23*1000)-('Appendix B'!$E$49+'Appendix B'!$F$49+'Appendix B'!$G$49))/((1+$Y$16)^AQ$34))</f>
        <v>406469.48391314584</v>
      </c>
      <c r="AR90" s="201">
        <f>(((U90*'Appendix B'!$C$24*1000)-('Appendix B'!$E$50+'Appendix B'!$F$50+'Appendix B'!$G$50))/((1+$Y$16)^AR$34))</f>
        <v>238557.03829727817</v>
      </c>
      <c r="AS90" s="217">
        <f t="shared" si="14"/>
        <v>59003195.804594308</v>
      </c>
      <c r="AU90" s="207">
        <f t="shared" si="13"/>
        <v>1.4771402652550494E-8</v>
      </c>
    </row>
    <row r="91" spans="1:47" x14ac:dyDescent="0.35">
      <c r="A91">
        <v>57</v>
      </c>
      <c r="B91" s="75">
        <v>56</v>
      </c>
      <c r="C91" s="75">
        <v>96.147692097115737</v>
      </c>
      <c r="D91" s="75">
        <v>118.58207333124943</v>
      </c>
      <c r="E91" s="75">
        <v>110.96163287138106</v>
      </c>
      <c r="F91" s="75">
        <v>116.76737568408213</v>
      </c>
      <c r="G91" s="75">
        <v>141.94273516661698</v>
      </c>
      <c r="H91" s="75">
        <v>151.3092875174726</v>
      </c>
      <c r="I91" s="75">
        <v>195.66270826431594</v>
      </c>
      <c r="J91" s="75">
        <v>300.00710266021815</v>
      </c>
      <c r="K91" s="75">
        <v>193.23964724523645</v>
      </c>
      <c r="L91" s="75">
        <v>264.76081594719102</v>
      </c>
      <c r="M91" s="75">
        <v>344.12190261437559</v>
      </c>
      <c r="N91" s="75">
        <v>300.20913482321049</v>
      </c>
      <c r="O91" s="75">
        <v>241.17404103238334</v>
      </c>
      <c r="P91" s="75">
        <v>311.24181606737727</v>
      </c>
      <c r="Q91" s="75">
        <v>343.86571483481299</v>
      </c>
      <c r="R91" s="75">
        <v>435.34664998283148</v>
      </c>
      <c r="S91" s="75">
        <v>364.33638783552004</v>
      </c>
      <c r="T91" s="75">
        <v>467.67730814993843</v>
      </c>
      <c r="U91" s="75">
        <v>254.67854910438089</v>
      </c>
      <c r="V91" s="75">
        <v>227.90071969646834</v>
      </c>
      <c r="X91" s="201">
        <f>((0-('Appendix B'!$H$30))/(1+$Y$16)^0)</f>
        <v>-30932906.678150136</v>
      </c>
      <c r="Y91" s="201">
        <f>(((B91*'Appendix B'!$C$5*1000)-('Appendix B'!$E$31+'Appendix B'!$F$31+'Appendix B'!$G$31))/((1+$Y$16)^1))</f>
        <v>36555647.970511056</v>
      </c>
      <c r="Z91" s="201">
        <f>+(((C91*'Appendix B'!$C$6*1000)-('Appendix B'!$E$32+'Appendix B'!$F$32+'Appendix B'!$G$32))/((1+$Y$16)^2))</f>
        <v>22083193.015411314</v>
      </c>
      <c r="AA91" s="201">
        <f>(((D91*'Appendix B'!$C$7*1000)-('Appendix B'!$E$33+'Appendix B'!$F$33+'Appendix B'!$G$33))/((1+$Y$16)^3))</f>
        <v>13313771.786184428</v>
      </c>
      <c r="AB91" s="201">
        <f>(((E91*'Appendix B'!$C$8*1000)-('Appendix B'!$E$34+'Appendix B'!$F$34+'Appendix B'!$G$34))/((1+$Y$16)^4))</f>
        <v>7500532.7629101994</v>
      </c>
      <c r="AC91" s="201">
        <f>(((F91*'Appendix B'!$C$9*1000)-('Appendix B'!$E$35+'Appendix B'!$F$35+'Appendix B'!$G$35))/((1+$Y$16)^AC$34))</f>
        <v>5487500.1575635886</v>
      </c>
      <c r="AD91" s="201">
        <f>(((G91*'Appendix B'!$C$10*1000)-('Appendix B'!$E$36+'Appendix B'!$F$36+'Appendix B'!$G$36))/((1+$Y$16)^AD$34))</f>
        <v>4969536.0596751105</v>
      </c>
      <c r="AE91" s="201">
        <f>(((H91*'Appendix B'!$C$11*1000)-('Appendix B'!$E$37+'Appendix B'!$F$37+'Appendix B'!$G$37))/((1+$Y$16)^AE$34))</f>
        <v>3991584.8300303645</v>
      </c>
      <c r="AF91" s="201">
        <f>(((I91*'Appendix B'!$C$12*1000)-('Appendix B'!$E$38+'Appendix B'!$F$38+'Appendix B'!$G$38))/((1+$Y$16)^AF$34))</f>
        <v>4202332.6679554321</v>
      </c>
      <c r="AG91" s="201">
        <f>(((J91*'Appendix B'!$C$13*1000)-('Appendix B'!$E$39+'Appendix B'!$F$39+'Appendix B'!$G$39))/((1+$Y$16)^AG$34))</f>
        <v>5491106.8340098429</v>
      </c>
      <c r="AH91" s="201">
        <f>(((K91*'Appendix B'!$C$14*1000)-('Appendix B'!$E$40+'Appendix B'!$F$40+'Appendix B'!$G$40))/((1+$Y$16)^AH$34))</f>
        <v>2528972.7172565339</v>
      </c>
      <c r="AI91" s="201">
        <f>(((L91*'Appendix B'!$C$15*1000)-('Appendix B'!$E$41+'Appendix B'!$F$41+'Appendix B'!$G$41))/((1+$Y$16)^AI$34))</f>
        <v>3081004.9712992269</v>
      </c>
      <c r="AJ91" s="201">
        <f>(((M91*'Appendix B'!$C$16*1000)-('Appendix B'!$E$42+'Appendix B'!$F$42+'Appendix B'!$G$42))/((1+$Y$16)^AJ$34))</f>
        <v>3453666.2766719488</v>
      </c>
      <c r="AK91" s="201">
        <f>(((N91*'Appendix B'!$C$17*1000)-('Appendix B'!$E$43+'Appendix B'!$F$43+'Appendix B'!$G$43))/((1+$Y$16)^AK$34))</f>
        <v>2419701.0033326359</v>
      </c>
      <c r="AL91" s="201">
        <f>(((O91*'Appendix B'!$C$18*1000)-('Appendix B'!$E$44+'Appendix B'!$F$44+'Appendix B'!$G$44))/((1+$Y$16)^AL$34))</f>
        <v>1513562.0501953682</v>
      </c>
      <c r="AM91" s="201">
        <f>(((P91*'Appendix B'!$C$19*1000)-('Appendix B'!$E$45+'Appendix B'!$F$45+'Appendix B'!$G$45))/((1+$Y$16)^AM$34))</f>
        <v>1752642.4739296811</v>
      </c>
      <c r="AN91" s="201">
        <f>(((Q91*'Appendix B'!$C$20*1000)-('Appendix B'!$E$46+'Appendix B'!$F$46+'Appendix B'!$G$46))/((1+$Y$16)^AN$34))</f>
        <v>1639440.3099976166</v>
      </c>
      <c r="AO91" s="201">
        <f>(((R91*'Appendix B'!$C$21*1000)-('Appendix B'!$E$47+'Appendix B'!$F$47+'Appendix B'!$G$47))/((1+$Y$16)^AO$34))</f>
        <v>1881130.6092060152</v>
      </c>
      <c r="AP91" s="201">
        <f>(((S91*'Appendix B'!$C$22*1000)-('Appendix B'!$E$48+'Appendix B'!$F$48+'Appendix B'!$G$48))/((1+$Y$16)^AP$34))</f>
        <v>1281383.2762914891</v>
      </c>
      <c r="AQ91" s="201">
        <f>(((T91*'Appendix B'!$C$23*1000)-('Appendix B'!$E$49+'Appendix B'!$F$49+'Appendix B'!$G$49))/((1+$Y$16)^AQ$34))</f>
        <v>1484883.5055506756</v>
      </c>
      <c r="AR91" s="201">
        <f>(((U91*'Appendix B'!$C$24*1000)-('Appendix B'!$E$50+'Appendix B'!$F$50+'Appendix B'!$G$50))/((1+$Y$16)^AR$34))</f>
        <v>563822.91451522917</v>
      </c>
      <c r="AS91" s="217">
        <f t="shared" si="14"/>
        <v>94262509.514347628</v>
      </c>
      <c r="AU91" s="207">
        <f t="shared" si="13"/>
        <v>3.1761071898934866E-9</v>
      </c>
    </row>
    <row r="92" spans="1:47" x14ac:dyDescent="0.35">
      <c r="A92">
        <v>58</v>
      </c>
      <c r="B92" s="75">
        <v>56</v>
      </c>
      <c r="C92" s="75">
        <v>64.345007923260965</v>
      </c>
      <c r="D92" s="75">
        <v>92.757116249221951</v>
      </c>
      <c r="E92" s="75">
        <v>118.15558425102975</v>
      </c>
      <c r="F92" s="75">
        <v>133.8899635693935</v>
      </c>
      <c r="G92" s="75">
        <v>184.65032241826225</v>
      </c>
      <c r="H92" s="75">
        <v>179.81648999423018</v>
      </c>
      <c r="I92" s="75">
        <v>184.21868198839041</v>
      </c>
      <c r="J92" s="75">
        <v>162.80374205583746</v>
      </c>
      <c r="K92" s="75">
        <v>252.95311262292677</v>
      </c>
      <c r="L92" s="75">
        <v>238.10888346423911</v>
      </c>
      <c r="M92" s="75">
        <v>326.93881268859548</v>
      </c>
      <c r="N92" s="75">
        <v>323.6712354415148</v>
      </c>
      <c r="O92" s="75">
        <v>158.5234568209984</v>
      </c>
      <c r="P92" s="75">
        <v>235.13684801053392</v>
      </c>
      <c r="Q92" s="75">
        <v>243.55384285366276</v>
      </c>
      <c r="R92" s="75">
        <v>140.46165175463952</v>
      </c>
      <c r="S92" s="75">
        <v>144.88183914473822</v>
      </c>
      <c r="T92" s="75">
        <v>217.51510923274742</v>
      </c>
      <c r="U92" s="75">
        <v>277.35924085564096</v>
      </c>
      <c r="V92" s="75">
        <v>311.93339294840621</v>
      </c>
      <c r="X92" s="201">
        <f>((0-('Appendix B'!$H$30))/(1+$Y$16)^0)</f>
        <v>-30932906.678150136</v>
      </c>
      <c r="Y92" s="201">
        <f>(((B92*'Appendix B'!$C$5*1000)-('Appendix B'!$E$31+'Appendix B'!$F$31+'Appendix B'!$G$31))/((1+$Y$16)^1))</f>
        <v>36555647.970511056</v>
      </c>
      <c r="Z92" s="201">
        <f>+(((C92*'Appendix B'!$C$6*1000)-('Appendix B'!$E$32+'Appendix B'!$F$32+'Appendix B'!$G$32))/((1+$Y$16)^2))</f>
        <v>14049291.067841906</v>
      </c>
      <c r="AA92" s="201">
        <f>(((D92*'Appendix B'!$C$7*1000)-('Appendix B'!$E$33+'Appendix B'!$F$33+'Appendix B'!$G$33))/((1+$Y$16)^3))</f>
        <v>10038121.909493476</v>
      </c>
      <c r="AB92" s="201">
        <f>(((E92*'Appendix B'!$C$8*1000)-('Appendix B'!$E$34+'Appendix B'!$F$34+'Appendix B'!$G$34))/((1+$Y$16)^4))</f>
        <v>8081372.3827406261</v>
      </c>
      <c r="AC92" s="201">
        <f>(((F92*'Appendix B'!$C$9*1000)-('Appendix B'!$E$35+'Appendix B'!$F$35+'Appendix B'!$G$35))/((1+$Y$16)^AC$34))</f>
        <v>6482872.8783548288</v>
      </c>
      <c r="AD92" s="201">
        <f>(((G92*'Appendix B'!$C$10*1000)-('Appendix B'!$E$36+'Appendix B'!$F$36+'Appendix B'!$G$36))/((1+$Y$16)^AD$34))</f>
        <v>6812425.0328700682</v>
      </c>
      <c r="AE92" s="201">
        <f>(((H92*'Appendix B'!$C$11*1000)-('Appendix B'!$E$37+'Appendix B'!$F$37+'Appendix B'!$G$37))/((1+$Y$16)^AE$34))</f>
        <v>4938356.0633204058</v>
      </c>
      <c r="AF92" s="201">
        <f>(((I92*'Appendix B'!$C$12*1000)-('Appendix B'!$E$38+'Appendix B'!$F$38+'Appendix B'!$G$38))/((1+$Y$16)^AF$34))</f>
        <v>3902241.0915426076</v>
      </c>
      <c r="AG92" s="201">
        <f>(((J92*'Appendix B'!$C$13*1000)-('Appendix B'!$E$39+'Appendix B'!$F$39+'Appendix B'!$G$39))/((1+$Y$16)^AG$34))</f>
        <v>2597443.1984199379</v>
      </c>
      <c r="AH92" s="201">
        <f>(((K92*'Appendix B'!$C$14*1000)-('Appendix B'!$E$40+'Appendix B'!$F$40+'Appendix B'!$G$40))/((1+$Y$16)^AH$34))</f>
        <v>3540218.8220435814</v>
      </c>
      <c r="AI92" s="201">
        <f>(((L92*'Appendix B'!$C$15*1000)-('Appendix B'!$E$41+'Appendix B'!$F$41+'Appendix B'!$G$41))/((1+$Y$16)^AI$34))</f>
        <v>2702252.2762022829</v>
      </c>
      <c r="AJ92" s="201">
        <f>(((M92*'Appendix B'!$C$16*1000)-('Appendix B'!$E$42+'Appendix B'!$F$42+'Appendix B'!$G$42))/((1+$Y$16)^AJ$34))</f>
        <v>3250442.0778480005</v>
      </c>
      <c r="AK92" s="201">
        <f>(((N92*'Appendix B'!$C$17*1000)-('Appendix B'!$E$43+'Appendix B'!$F$43+'Appendix B'!$G$43))/((1+$Y$16)^AK$34))</f>
        <v>2652388.8538253056</v>
      </c>
      <c r="AL92" s="201">
        <f>(((O92*'Appendix B'!$C$18*1000)-('Appendix B'!$E$44+'Appendix B'!$F$44+'Appendix B'!$G$44))/((1+$Y$16)^AL$34))</f>
        <v>821827.07642397645</v>
      </c>
      <c r="AM92" s="201">
        <f>(((P92*'Appendix B'!$C$19*1000)-('Appendix B'!$E$45+'Appendix B'!$F$45+'Appendix B'!$G$45))/((1+$Y$16)^AM$34))</f>
        <v>1212247.034427956</v>
      </c>
      <c r="AN92" s="201">
        <f>(((Q92*'Appendix B'!$C$20*1000)-('Appendix B'!$E$46+'Appendix B'!$F$46+'Appendix B'!$G$46))/((1+$Y$16)^AN$34))</f>
        <v>1042017.9324390531</v>
      </c>
      <c r="AO92" s="201">
        <f>(((R92*'Appendix B'!$C$21*1000)-('Appendix B'!$E$47+'Appendix B'!$F$47+'Appendix B'!$G$47))/((1+$Y$16)^AO$34))</f>
        <v>352440.32625905733</v>
      </c>
      <c r="AP92" s="201">
        <f>(((S92*'Appendix B'!$C$22*1000)-('Appendix B'!$E$48+'Appendix B'!$F$48+'Appendix B'!$G$48))/((1+$Y$16)^AP$34))</f>
        <v>304361.45729369996</v>
      </c>
      <c r="AQ92" s="201">
        <f>(((T92*'Appendix B'!$C$23*1000)-('Appendix B'!$E$49+'Appendix B'!$F$49+'Appendix B'!$G$49))/((1+$Y$16)^AQ$34))</f>
        <v>525359.98187656188</v>
      </c>
      <c r="AR92" s="201">
        <f>(((U92*'Appendix B'!$C$24*1000)-('Appendix B'!$E$50+'Appendix B'!$F$50+'Appendix B'!$G$50))/((1+$Y$16)^AR$34))</f>
        <v>638991.19787288923</v>
      </c>
      <c r="AS92" s="217">
        <f t="shared" si="14"/>
        <v>79567411.953457177</v>
      </c>
      <c r="AU92" s="207">
        <f t="shared" si="13"/>
        <v>7.6681095952499581E-9</v>
      </c>
    </row>
    <row r="93" spans="1:47" x14ac:dyDescent="0.35">
      <c r="A93">
        <v>59</v>
      </c>
      <c r="B93" s="75">
        <v>56</v>
      </c>
      <c r="C93" s="75">
        <v>46.357399701934817</v>
      </c>
      <c r="D93" s="75">
        <v>50.702134978246079</v>
      </c>
      <c r="E93" s="75">
        <v>44.825959456736236</v>
      </c>
      <c r="F93" s="75">
        <v>67.346304159319914</v>
      </c>
      <c r="G93" s="75">
        <v>69.619566459673138</v>
      </c>
      <c r="H93" s="75">
        <v>44.971304316361952</v>
      </c>
      <c r="I93" s="75">
        <v>56.853390759337714</v>
      </c>
      <c r="J93" s="75">
        <v>66.882118937033397</v>
      </c>
      <c r="K93" s="75">
        <v>95.253087025481946</v>
      </c>
      <c r="L93" s="75">
        <v>114.67368269838322</v>
      </c>
      <c r="M93" s="75">
        <v>107.80412471434451</v>
      </c>
      <c r="N93" s="75">
        <v>82.389398250001832</v>
      </c>
      <c r="O93" s="75">
        <v>143.17779637234139</v>
      </c>
      <c r="P93" s="75">
        <v>111.30668434486611</v>
      </c>
      <c r="Q93" s="75">
        <v>114.54788209161659</v>
      </c>
      <c r="R93" s="75">
        <v>126.90935838756199</v>
      </c>
      <c r="S93" s="75">
        <v>70.948523978239308</v>
      </c>
      <c r="T93" s="75">
        <v>100.09655007592508</v>
      </c>
      <c r="U93" s="75">
        <v>114.37889286676082</v>
      </c>
      <c r="V93" s="75">
        <v>127.91867379513548</v>
      </c>
      <c r="X93" s="201">
        <f>((0-('Appendix B'!$H$30))/(1+$Y$16)^0)</f>
        <v>-30932906.678150136</v>
      </c>
      <c r="Y93" s="201">
        <f>(((B93*'Appendix B'!$C$5*1000)-('Appendix B'!$E$31+'Appendix B'!$F$31+'Appendix B'!$G$31))/((1+$Y$16)^1))</f>
        <v>36555647.970511056</v>
      </c>
      <c r="Z93" s="201">
        <f>+(((C93*'Appendix B'!$C$6*1000)-('Appendix B'!$E$32+'Appendix B'!$F$32+'Appendix B'!$G$32))/((1+$Y$16)^2))</f>
        <v>9505313.5868394971</v>
      </c>
      <c r="AA93" s="201">
        <f>(((D93*'Appendix B'!$C$7*1000)-('Appendix B'!$E$33+'Appendix B'!$F$33+'Appendix B'!$G$33))/((1+$Y$16)^3))</f>
        <v>4703848.0217593992</v>
      </c>
      <c r="AB93" s="201">
        <f>(((E93*'Appendix B'!$C$8*1000)-('Appendix B'!$E$34+'Appendix B'!$F$34+'Appendix B'!$G$34))/((1+$Y$16)^4))</f>
        <v>2160738.6252873968</v>
      </c>
      <c r="AC93" s="201">
        <f>(((F93*'Appendix B'!$C$9*1000)-('Appendix B'!$E$35+'Appendix B'!$F$35+'Appendix B'!$G$35))/((1+$Y$16)^AC$34))</f>
        <v>2614547.3797757868</v>
      </c>
      <c r="AD93" s="201">
        <f>(((G93*'Appendix B'!$C$10*1000)-('Appendix B'!$E$36+'Appendix B'!$F$36+'Appendix B'!$G$36))/((1+$Y$16)^AD$34))</f>
        <v>1848695.5089972964</v>
      </c>
      <c r="AE93" s="201">
        <f>(((H93*'Appendix B'!$C$11*1000)-('Appendix B'!$E$37+'Appendix B'!$F$37+'Appendix B'!$G$37))/((1+$Y$16)^AE$34))</f>
        <v>459924.94221865706</v>
      </c>
      <c r="AF93" s="201">
        <f>(((I93*'Appendix B'!$C$12*1000)-('Appendix B'!$E$38+'Appendix B'!$F$38+'Appendix B'!$G$38))/((1+$Y$16)^AF$34))</f>
        <v>562398.09366257268</v>
      </c>
      <c r="AG93" s="201">
        <f>(((J93*'Appendix B'!$C$13*1000)-('Appendix B'!$E$39+'Appendix B'!$F$39+'Appendix B'!$G$39))/((1+$Y$16)^AG$34))</f>
        <v>574424.87391994044</v>
      </c>
      <c r="AH93" s="201">
        <f>(((K93*'Appendix B'!$C$14*1000)-('Appendix B'!$E$40+'Appendix B'!$F$40+'Appendix B'!$G$40))/((1+$Y$16)^AH$34))</f>
        <v>869572.66875878349</v>
      </c>
      <c r="AI93" s="201">
        <f>(((L93*'Appendix B'!$C$15*1000)-('Appendix B'!$E$41+'Appendix B'!$F$41+'Appendix B'!$G$41))/((1+$Y$16)^AI$34))</f>
        <v>948104.99289345706</v>
      </c>
      <c r="AJ93" s="201">
        <f>(((M93*'Appendix B'!$C$16*1000)-('Appendix B'!$E$42+'Appendix B'!$F$42+'Appendix B'!$G$42))/((1+$Y$16)^AJ$34))</f>
        <v>658738.74681388016</v>
      </c>
      <c r="AK93" s="201">
        <f>(((N93*'Appendix B'!$C$17*1000)-('Appendix B'!$E$43+'Appendix B'!$F$43+'Appendix B'!$G$43))/((1+$Y$16)^AK$34))</f>
        <v>259450.85682369099</v>
      </c>
      <c r="AL93" s="201">
        <f>(((O93*'Appendix B'!$C$18*1000)-('Appendix B'!$E$44+'Appendix B'!$F$44+'Appendix B'!$G$44))/((1+$Y$16)^AL$34))</f>
        <v>693393.25917705335</v>
      </c>
      <c r="AM93" s="201">
        <f>(((P93*'Appendix B'!$C$19*1000)-('Appendix B'!$E$45+'Appendix B'!$F$45+'Appendix B'!$G$45))/((1+$Y$16)^AM$34))</f>
        <v>332971.24696953234</v>
      </c>
      <c r="AN93" s="201">
        <f>(((Q93*'Appendix B'!$C$20*1000)-('Appendix B'!$E$46+'Appendix B'!$F$46+'Appendix B'!$G$46))/((1+$Y$16)^AN$34))</f>
        <v>273703.61155616748</v>
      </c>
      <c r="AO93" s="201">
        <f>(((R93*'Appendix B'!$C$21*1000)-('Appendix B'!$E$47+'Appendix B'!$F$47+'Appendix B'!$G$47))/((1+$Y$16)^AO$34))</f>
        <v>282184.94091773109</v>
      </c>
      <c r="AP93" s="201">
        <f>(((S93*'Appendix B'!$C$22*1000)-('Appendix B'!$E$48+'Appendix B'!$F$48+'Appendix B'!$G$48))/((1+$Y$16)^AP$34))</f>
        <v>-24793.087460303475</v>
      </c>
      <c r="AQ93" s="201">
        <f>(((T93*'Appendix B'!$C$23*1000)-('Appendix B'!$E$49+'Appendix B'!$F$49+'Appendix B'!$G$49))/((1+$Y$16)^AQ$34))</f>
        <v>74988.702304517996</v>
      </c>
      <c r="AR93" s="201">
        <f>(((U93*'Appendix B'!$C$24*1000)-('Appendix B'!$E$50+'Appendix B'!$F$50+'Appendix B'!$G$50))/((1+$Y$16)^AR$34))</f>
        <v>98842.197405232146</v>
      </c>
      <c r="AS93" s="217">
        <f t="shared" si="14"/>
        <v>32544583.548441511</v>
      </c>
      <c r="AU93" s="207">
        <f t="shared" si="13"/>
        <v>1.2740181324534266E-8</v>
      </c>
    </row>
    <row r="94" spans="1:47" x14ac:dyDescent="0.35">
      <c r="A94">
        <v>60</v>
      </c>
      <c r="B94" s="75">
        <v>56</v>
      </c>
      <c r="C94" s="75">
        <v>60.29138315348235</v>
      </c>
      <c r="D94" s="75">
        <v>63.944659121931053</v>
      </c>
      <c r="E94" s="75">
        <v>74.266164468395345</v>
      </c>
      <c r="F94" s="75">
        <v>109.70863125709073</v>
      </c>
      <c r="G94" s="75">
        <v>104.04797692749305</v>
      </c>
      <c r="H94" s="75">
        <v>93.155605897220028</v>
      </c>
      <c r="I94" s="75">
        <v>139.57750172045615</v>
      </c>
      <c r="J94" s="75">
        <v>114.71072768316377</v>
      </c>
      <c r="K94" s="75">
        <v>92.155620111440328</v>
      </c>
      <c r="L94" s="75">
        <v>97.066937502607217</v>
      </c>
      <c r="M94" s="75">
        <v>88.240832630546151</v>
      </c>
      <c r="N94" s="75">
        <v>84.080769730663334</v>
      </c>
      <c r="O94" s="75">
        <v>54.137157325630355</v>
      </c>
      <c r="P94" s="75">
        <v>68.113211539886919</v>
      </c>
      <c r="Q94" s="75">
        <v>77.357224524198656</v>
      </c>
      <c r="R94" s="75">
        <v>76.207175476235207</v>
      </c>
      <c r="S94" s="75">
        <v>97.989706841445653</v>
      </c>
      <c r="T94" s="75">
        <v>122.37218419922348</v>
      </c>
      <c r="U94" s="75">
        <v>194.05228754178933</v>
      </c>
      <c r="V94" s="75">
        <v>303.51671295561442</v>
      </c>
      <c r="X94" s="201">
        <f>((0-('Appendix B'!$H$30))/(1+$Y$16)^0)</f>
        <v>-30932906.678150136</v>
      </c>
      <c r="Y94" s="201">
        <f>(((B94*'Appendix B'!$C$5*1000)-('Appendix B'!$E$31+'Appendix B'!$F$31+'Appendix B'!$G$31))/((1+$Y$16)^1))</f>
        <v>36555647.970511056</v>
      </c>
      <c r="Z94" s="201">
        <f>+(((C94*'Appendix B'!$C$6*1000)-('Appendix B'!$E$32+'Appendix B'!$F$32+'Appendix B'!$G$32))/((1+$Y$16)^2))</f>
        <v>13025276.121348387</v>
      </c>
      <c r="AA94" s="201">
        <f>(((D94*'Appendix B'!$C$7*1000)-('Appendix B'!$E$33+'Appendix B'!$F$33+'Appendix B'!$G$33))/((1+$Y$16)^3))</f>
        <v>6383536.1018037554</v>
      </c>
      <c r="AB94" s="201">
        <f>(((E94*'Appendix B'!$C$8*1000)-('Appendix B'!$E$34+'Appendix B'!$F$34+'Appendix B'!$G$34))/((1+$Y$16)^4))</f>
        <v>4537740.7183342036</v>
      </c>
      <c r="AC94" s="201">
        <f>(((F94*'Appendix B'!$C$9*1000)-('Appendix B'!$E$35+'Appendix B'!$F$35+'Appendix B'!$G$35))/((1+$Y$16)^AC$34))</f>
        <v>5077160.2198902788</v>
      </c>
      <c r="AD94" s="201">
        <f>(((G94*'Appendix B'!$C$10*1000)-('Appendix B'!$E$36+'Appendix B'!$F$36+'Appendix B'!$G$36))/((1+$Y$16)^AD$34))</f>
        <v>3334327.034888071</v>
      </c>
      <c r="AE94" s="201">
        <f>(((H94*'Appendix B'!$C$11*1000)-('Appendix B'!$E$37+'Appendix B'!$F$37+'Appendix B'!$G$37))/((1+$Y$16)^AE$34))</f>
        <v>2060205.1054553932</v>
      </c>
      <c r="AF94" s="201">
        <f>(((I94*'Appendix B'!$C$12*1000)-('Appendix B'!$E$38+'Appendix B'!$F$38+'Appendix B'!$G$38))/((1+$Y$16)^AF$34))</f>
        <v>2731635.4116417132</v>
      </c>
      <c r="AG94" s="201">
        <f>(((J94*'Appendix B'!$C$13*1000)-('Appendix B'!$E$39+'Appendix B'!$F$39+'Appendix B'!$G$39))/((1+$Y$16)^AG$34))</f>
        <v>1583145.8357089465</v>
      </c>
      <c r="AH94" s="201">
        <f>(((K94*'Appendix B'!$C$14*1000)-('Appendix B'!$E$40+'Appendix B'!$F$40+'Appendix B'!$G$40))/((1+$Y$16)^AH$34))</f>
        <v>817117.14081848715</v>
      </c>
      <c r="AI94" s="201">
        <f>(((L94*'Appendix B'!$C$15*1000)-('Appendix B'!$E$41+'Appendix B'!$F$41+'Appendix B'!$G$41))/((1+$Y$16)^AI$34))</f>
        <v>697894.16112540604</v>
      </c>
      <c r="AJ94" s="201">
        <f>(((M94*'Appendix B'!$C$16*1000)-('Appendix B'!$E$42+'Appendix B'!$F$42+'Appendix B'!$G$42))/((1+$Y$16)^AJ$34))</f>
        <v>427363.92556453357</v>
      </c>
      <c r="AK94" s="201">
        <f>(((N94*'Appendix B'!$C$17*1000)-('Appendix B'!$E$43+'Appendix B'!$F$43+'Appendix B'!$G$43))/((1+$Y$16)^AK$34))</f>
        <v>276225.21137200837</v>
      </c>
      <c r="AL94" s="201">
        <f>(((O94*'Appendix B'!$C$18*1000)-('Appendix B'!$E$44+'Appendix B'!$F$44+'Appendix B'!$G$44))/((1+$Y$16)^AL$34))</f>
        <v>-51822.575692754806</v>
      </c>
      <c r="AM94" s="201">
        <f>(((P94*'Appendix B'!$C$19*1000)-('Appendix B'!$E$45+'Appendix B'!$F$45+'Appendix B'!$G$45))/((1+$Y$16)^AM$34))</f>
        <v>26269.118106951726</v>
      </c>
      <c r="AN94" s="201">
        <f>(((Q94*'Appendix B'!$C$20*1000)-('Appendix B'!$E$46+'Appendix B'!$F$46+'Appendix B'!$G$46))/((1+$Y$16)^AN$34))</f>
        <v>52209.080270096645</v>
      </c>
      <c r="AO94" s="201">
        <f>(((R94*'Appendix B'!$C$21*1000)-('Appendix B'!$E$47+'Appendix B'!$F$47+'Appendix B'!$G$47))/((1+$Y$16)^AO$34))</f>
        <v>19343.715333354903</v>
      </c>
      <c r="AP94" s="201">
        <f>(((S94*'Appendix B'!$C$22*1000)-('Appendix B'!$E$48+'Appendix B'!$F$48+'Appendix B'!$G$48))/((1+$Y$16)^AP$34))</f>
        <v>95595.511575244629</v>
      </c>
      <c r="AQ94" s="201">
        <f>(((T94*'Appendix B'!$C$23*1000)-('Appendix B'!$E$49+'Appendix B'!$F$49+'Appendix B'!$G$49))/((1+$Y$16)^AQ$34))</f>
        <v>160429.2486323741</v>
      </c>
      <c r="AR94" s="201">
        <f>(((U94*'Appendix B'!$C$24*1000)-('Appendix B'!$E$50+'Appendix B'!$F$50+'Appendix B'!$G$50))/((1+$Y$16)^AR$34))</f>
        <v>362895.53284490138</v>
      </c>
      <c r="AS94" s="217">
        <f t="shared" si="14"/>
        <v>47291110.487075046</v>
      </c>
      <c r="AU94" s="207">
        <f t="shared" si="13"/>
        <v>1.5876590315898968E-8</v>
      </c>
    </row>
    <row r="95" spans="1:47" x14ac:dyDescent="0.35">
      <c r="A95">
        <v>61</v>
      </c>
      <c r="B95" s="75">
        <v>56</v>
      </c>
      <c r="C95" s="75">
        <v>57.71576952231591</v>
      </c>
      <c r="D95" s="75">
        <v>41.433587571476849</v>
      </c>
      <c r="E95" s="75">
        <v>53.099448786353406</v>
      </c>
      <c r="F95" s="75">
        <v>56.951298454128576</v>
      </c>
      <c r="G95" s="75">
        <v>46.923897429403731</v>
      </c>
      <c r="H95" s="75">
        <v>37.705482612352071</v>
      </c>
      <c r="I95" s="75">
        <v>41.123939203596045</v>
      </c>
      <c r="J95" s="75">
        <v>51.216718136308998</v>
      </c>
      <c r="K95" s="75">
        <v>60.227207760027028</v>
      </c>
      <c r="L95" s="75">
        <v>63.564581958015339</v>
      </c>
      <c r="M95" s="75">
        <v>41.557239346014626</v>
      </c>
      <c r="N95" s="75">
        <v>68.38001488486448</v>
      </c>
      <c r="O95" s="75">
        <v>79.269584715345047</v>
      </c>
      <c r="P95" s="75">
        <v>83.516300568622725</v>
      </c>
      <c r="Q95" s="75">
        <v>112.25509447911674</v>
      </c>
      <c r="R95" s="75">
        <v>127.0278523460801</v>
      </c>
      <c r="S95" s="75">
        <v>102.93649925088772</v>
      </c>
      <c r="T95" s="75">
        <v>103.46239558514318</v>
      </c>
      <c r="U95" s="75">
        <v>118.5783078487396</v>
      </c>
      <c r="V95" s="75">
        <v>159.8231214156217</v>
      </c>
      <c r="X95" s="201">
        <f>((0-('Appendix B'!$H$30))/(1+$Y$16)^0)</f>
        <v>-30932906.678150136</v>
      </c>
      <c r="Y95" s="201">
        <f>(((B95*'Appendix B'!$C$5*1000)-('Appendix B'!$E$31+'Appendix B'!$F$31+'Appendix B'!$G$31))/((1+$Y$16)^1))</f>
        <v>36555647.970511056</v>
      </c>
      <c r="Z95" s="201">
        <f>+(((C95*'Appendix B'!$C$6*1000)-('Appendix B'!$E$32+'Appendix B'!$F$32+'Appendix B'!$G$32))/((1+$Y$16)^2))</f>
        <v>12374632.067076217</v>
      </c>
      <c r="AA95" s="201">
        <f>(((D95*'Appendix B'!$C$7*1000)-('Appendix B'!$E$33+'Appendix B'!$F$33+'Appendix B'!$G$33))/((1+$Y$16)^3))</f>
        <v>3528221.0469050314</v>
      </c>
      <c r="AB95" s="201">
        <f>(((E95*'Appendix B'!$C$8*1000)-('Appendix B'!$E$34+'Appendix B'!$F$34+'Appendix B'!$G$34))/((1+$Y$16)^4))</f>
        <v>2828740.1370130158</v>
      </c>
      <c r="AC95" s="201">
        <f>(((F95*'Appendix B'!$C$9*1000)-('Appendix B'!$E$35+'Appendix B'!$F$35+'Appendix B'!$G$35))/((1+$Y$16)^AC$34))</f>
        <v>2010263.4256958736</v>
      </c>
      <c r="AD95" s="201">
        <f>(((G95*'Appendix B'!$C$10*1000)-('Appendix B'!$E$36+'Appendix B'!$F$36+'Appendix B'!$G$36))/((1+$Y$16)^AD$34))</f>
        <v>869347.32084708614</v>
      </c>
      <c r="AE95" s="201">
        <f>(((H95*'Appendix B'!$C$11*1000)-('Appendix B'!$E$37+'Appendix B'!$F$37+'Appendix B'!$G$37))/((1+$Y$16)^AE$34))</f>
        <v>218615.01427396937</v>
      </c>
      <c r="AF95" s="201">
        <f>(((I95*'Appendix B'!$C$12*1000)-('Appendix B'!$E$38+'Appendix B'!$F$38+'Appendix B'!$G$38))/((1+$Y$16)^AF$34))</f>
        <v>149931.72914525296</v>
      </c>
      <c r="AG95" s="201">
        <f>(((J95*'Appendix B'!$C$13*1000)-('Appendix B'!$E$39+'Appendix B'!$F$39+'Appendix B'!$G$39))/((1+$Y$16)^AG$34))</f>
        <v>244036.46044145996</v>
      </c>
      <c r="AH95" s="201">
        <f>(((K95*'Appendix B'!$C$14*1000)-('Appendix B'!$E$40+'Appendix B'!$F$40+'Appendix B'!$G$40))/((1+$Y$16)^AH$34))</f>
        <v>276410.24299935083</v>
      </c>
      <c r="AI95" s="201">
        <f>(((L95*'Appendix B'!$C$15*1000)-('Appendix B'!$E$41+'Appendix B'!$F$41+'Appendix B'!$G$41))/((1+$Y$16)^AI$34))</f>
        <v>221789.56860751245</v>
      </c>
      <c r="AJ95" s="201">
        <f>(((M95*'Appendix B'!$C$16*1000)-('Appendix B'!$E$42+'Appendix B'!$F$42+'Appendix B'!$G$42))/((1+$Y$16)^AJ$34))</f>
        <v>-124762.37328222471</v>
      </c>
      <c r="AK95" s="201">
        <f>(((N95*'Appendix B'!$C$17*1000)-('Appendix B'!$E$43+'Appendix B'!$F$43+'Appendix B'!$G$43))/((1+$Y$16)^AK$34))</f>
        <v>120511.3238724777</v>
      </c>
      <c r="AL95" s="201">
        <f>(((O95*'Appendix B'!$C$18*1000)-('Appendix B'!$E$44+'Appendix B'!$F$44+'Appendix B'!$G$44))/((1+$Y$16)^AL$34))</f>
        <v>158520.51101516656</v>
      </c>
      <c r="AM95" s="201">
        <f>(((P95*'Appendix B'!$C$19*1000)-('Appendix B'!$E$45+'Appendix B'!$F$45+'Appendix B'!$G$45))/((1+$Y$16)^AM$34))</f>
        <v>135641.20350288556</v>
      </c>
      <c r="AN95" s="201">
        <f>(((Q95*'Appendix B'!$C$20*1000)-('Appendix B'!$E$46+'Appendix B'!$F$46+'Appendix B'!$G$46))/((1+$Y$16)^AN$34))</f>
        <v>260048.57153304963</v>
      </c>
      <c r="AO95" s="201">
        <f>(((R95*'Appendix B'!$C$21*1000)-('Appendix B'!$E$47+'Appendix B'!$F$47+'Appendix B'!$G$47))/((1+$Y$16)^AO$34))</f>
        <v>282799.21619135607</v>
      </c>
      <c r="AP95" s="201">
        <f>(((S95*'Appendix B'!$C$22*1000)-('Appendix B'!$E$48+'Appendix B'!$F$48+'Appendix B'!$G$48))/((1+$Y$16)^AP$34))</f>
        <v>117618.86058719685</v>
      </c>
      <c r="AQ95" s="201">
        <f>(((T95*'Appendix B'!$C$23*1000)-('Appendix B'!$E$49+'Appendix B'!$F$49+'Appendix B'!$G$49))/((1+$Y$16)^AQ$34))</f>
        <v>87898.758088832226</v>
      </c>
      <c r="AR95" s="201">
        <f>(((U95*'Appendix B'!$C$24*1000)-('Appendix B'!$E$50+'Appendix B'!$F$50+'Appendix B'!$G$50))/((1+$Y$16)^AR$34))</f>
        <v>112759.88645826759</v>
      </c>
      <c r="AS95" s="217">
        <f t="shared" si="14"/>
        <v>29620526.63661493</v>
      </c>
      <c r="AU95" s="207">
        <f t="shared" si="13"/>
        <v>1.1704164555441008E-8</v>
      </c>
    </row>
    <row r="96" spans="1:47" x14ac:dyDescent="0.35">
      <c r="A96">
        <v>62</v>
      </c>
      <c r="B96" s="75">
        <v>56</v>
      </c>
      <c r="C96" s="75">
        <v>55.077787566664959</v>
      </c>
      <c r="D96" s="75">
        <v>73.157895945171532</v>
      </c>
      <c r="E96" s="75">
        <v>72.764715008869686</v>
      </c>
      <c r="F96" s="75">
        <v>116.02257980850138</v>
      </c>
      <c r="G96" s="75">
        <v>156.03054035861905</v>
      </c>
      <c r="H96" s="75">
        <v>190.47027815550726</v>
      </c>
      <c r="I96" s="75">
        <v>270.05928888990627</v>
      </c>
      <c r="J96" s="75">
        <v>440.45234345610186</v>
      </c>
      <c r="K96" s="75">
        <v>359.60750726349522</v>
      </c>
      <c r="L96" s="75">
        <v>331.82662017473211</v>
      </c>
      <c r="M96" s="75">
        <v>384.3020959330924</v>
      </c>
      <c r="N96" s="75">
        <v>393.05506406964281</v>
      </c>
      <c r="O96" s="75">
        <v>400.90455220310179</v>
      </c>
      <c r="P96" s="75">
        <v>364.47923964052166</v>
      </c>
      <c r="Q96" s="75">
        <v>345.0936876187908</v>
      </c>
      <c r="R96" s="75">
        <v>194.02633904220954</v>
      </c>
      <c r="S96" s="75">
        <v>88.980208201987821</v>
      </c>
      <c r="T96" s="75">
        <v>70.22664882300721</v>
      </c>
      <c r="U96" s="75">
        <v>55.601217204015157</v>
      </c>
      <c r="V96" s="75">
        <v>57.641204639743044</v>
      </c>
      <c r="X96" s="201">
        <f>((0-('Appendix B'!$H$30))/(1+$Y$16)^0)</f>
        <v>-30932906.678150136</v>
      </c>
      <c r="Y96" s="201">
        <f>(((B96*'Appendix B'!$C$5*1000)-('Appendix B'!$E$31+'Appendix B'!$F$31+'Appendix B'!$G$31))/((1+$Y$16)^1))</f>
        <v>36555647.970511056</v>
      </c>
      <c r="Z96" s="201">
        <f>+(((C96*'Appendix B'!$C$6*1000)-('Appendix B'!$E$32+'Appendix B'!$F$32+'Appendix B'!$G$32))/((1+$Y$16)^2))</f>
        <v>11708232.707346063</v>
      </c>
      <c r="AA96" s="201">
        <f>(((D96*'Appendix B'!$C$7*1000)-('Appendix B'!$E$33+'Appendix B'!$F$33+'Appendix B'!$G$33))/((1+$Y$16)^3))</f>
        <v>7552147.4558561146</v>
      </c>
      <c r="AB96" s="201">
        <f>(((E96*'Appendix B'!$C$8*1000)-('Appendix B'!$E$34+'Appendix B'!$F$34+'Appendix B'!$G$34))/((1+$Y$16)^4))</f>
        <v>4416513.6920114206</v>
      </c>
      <c r="AC96" s="201">
        <f>(((F96*'Appendix B'!$C$9*1000)-('Appendix B'!$E$35+'Appendix B'!$F$35+'Appendix B'!$G$35))/((1+$Y$16)^AC$34))</f>
        <v>5444203.5775094209</v>
      </c>
      <c r="AD96" s="201">
        <f>(((G96*'Appendix B'!$C$10*1000)-('Appendix B'!$E$36+'Appendix B'!$F$36+'Appendix B'!$G$36))/((1+$Y$16)^AD$34))</f>
        <v>5577443.5186444558</v>
      </c>
      <c r="AE96" s="201">
        <f>(((H96*'Appendix B'!$C$11*1000)-('Appendix B'!$E$37+'Appendix B'!$F$37+'Appendix B'!$G$37))/((1+$Y$16)^AE$34))</f>
        <v>5292185.9477114482</v>
      </c>
      <c r="AF96" s="201">
        <f>(((I96*'Appendix B'!$C$12*1000)-('Appendix B'!$E$38+'Appendix B'!$F$38+'Appendix B'!$G$38))/((1+$Y$16)^AF$34))</f>
        <v>6153200.8870037729</v>
      </c>
      <c r="AG96" s="201">
        <f>(((J96*'Appendix B'!$C$13*1000)-('Appendix B'!$E$39+'Appendix B'!$F$39+'Appendix B'!$G$39))/((1+$Y$16)^AG$34))</f>
        <v>8453142.7804510891</v>
      </c>
      <c r="AH96" s="201">
        <f>(((K96*'Appendix B'!$C$14*1000)-('Appendix B'!$E$40+'Appendix B'!$F$40+'Appendix B'!$G$40))/((1+$Y$16)^AH$34))</f>
        <v>5346408.4386822237</v>
      </c>
      <c r="AI96" s="201">
        <f>(((L96*'Appendix B'!$C$15*1000)-('Appendix B'!$E$41+'Appendix B'!$F$41+'Appendix B'!$G$41))/((1+$Y$16)^AI$34))</f>
        <v>4034082.3556980276</v>
      </c>
      <c r="AJ96" s="201">
        <f>(((M96*'Appendix B'!$C$16*1000)-('Appendix B'!$E$42+'Appendix B'!$F$42+'Appendix B'!$G$42))/((1+$Y$16)^AJ$34))</f>
        <v>3928876.9419863769</v>
      </c>
      <c r="AK96" s="201">
        <f>(((N96*'Appendix B'!$C$17*1000)-('Appendix B'!$E$43+'Appendix B'!$F$43+'Appendix B'!$G$43))/((1+$Y$16)^AK$34))</f>
        <v>3340510.2716422286</v>
      </c>
      <c r="AL96" s="201">
        <f>(((O96*'Appendix B'!$C$18*1000)-('Appendix B'!$E$44+'Appendix B'!$F$44+'Appendix B'!$G$44))/((1+$Y$16)^AL$34))</f>
        <v>2850408.9945869357</v>
      </c>
      <c r="AM96" s="201">
        <f>(((P96*'Appendix B'!$C$19*1000)-('Appendix B'!$E$45+'Appendix B'!$F$45+'Appendix B'!$G$45))/((1+$Y$16)^AM$34))</f>
        <v>2130663.2739418549</v>
      </c>
      <c r="AN96" s="201">
        <f>(((Q96*'Appendix B'!$C$20*1000)-('Appendix B'!$E$46+'Appendix B'!$F$46+'Appendix B'!$G$46))/((1+$Y$16)^AN$34))</f>
        <v>1646753.6858293333</v>
      </c>
      <c r="AO96" s="201">
        <f>(((R96*'Appendix B'!$C$21*1000)-('Appendix B'!$E$47+'Appendix B'!$F$47+'Appendix B'!$G$47))/((1+$Y$16)^AO$34))</f>
        <v>630120.83716194239</v>
      </c>
      <c r="AP96" s="201">
        <f>(((S96*'Appendix B'!$C$22*1000)-('Appendix B'!$E$48+'Appendix B'!$F$48+'Appendix B'!$G$48))/((1+$Y$16)^AP$34))</f>
        <v>55484.806185473135</v>
      </c>
      <c r="AQ96" s="201">
        <f>(((T96*'Appendix B'!$C$23*1000)-('Appendix B'!$E$49+'Appendix B'!$F$49+'Appendix B'!$G$49))/((1+$Y$16)^AQ$34))</f>
        <v>-39580.45732892814</v>
      </c>
      <c r="AR96" s="201">
        <f>(((U96*'Appendix B'!$C$24*1000)-('Appendix B'!$E$50+'Appendix B'!$F$50+'Appendix B'!$G$50))/((1+$Y$16)^AR$34))</f>
        <v>-95958.606193557309</v>
      </c>
      <c r="AS96" s="217">
        <f t="shared" si="14"/>
        <v>84183121.464609116</v>
      </c>
      <c r="AU96" s="207">
        <f t="shared" si="13"/>
        <v>6.0333004069790742E-9</v>
      </c>
    </row>
    <row r="97" spans="1:47" x14ac:dyDescent="0.35">
      <c r="A97">
        <v>63</v>
      </c>
      <c r="B97" s="75">
        <v>56</v>
      </c>
      <c r="C97" s="75">
        <v>43.054373311930178</v>
      </c>
      <c r="D97" s="75">
        <v>48.172730728392025</v>
      </c>
      <c r="E97" s="75">
        <v>56.387250349826139</v>
      </c>
      <c r="F97" s="75">
        <v>81.976264406474655</v>
      </c>
      <c r="G97" s="75">
        <v>74.371345048875256</v>
      </c>
      <c r="H97" s="75">
        <v>99.778564819410832</v>
      </c>
      <c r="I97" s="75">
        <v>153.65503924868898</v>
      </c>
      <c r="J97" s="75">
        <v>214.59080304160091</v>
      </c>
      <c r="K97" s="75">
        <v>200.86263156687232</v>
      </c>
      <c r="L97" s="75">
        <v>267.12839002046621</v>
      </c>
      <c r="M97" s="75">
        <v>379.92826009012492</v>
      </c>
      <c r="N97" s="75">
        <v>188.2259289427584</v>
      </c>
      <c r="O97" s="75">
        <v>168.86293725669373</v>
      </c>
      <c r="P97" s="75">
        <v>229.04376437714433</v>
      </c>
      <c r="Q97" s="75">
        <v>89.489333333893683</v>
      </c>
      <c r="R97" s="75">
        <v>95.143304632188688</v>
      </c>
      <c r="S97" s="75">
        <v>71.670075012781311</v>
      </c>
      <c r="T97" s="75">
        <v>86.409321120904636</v>
      </c>
      <c r="U97" s="75">
        <v>67.119108836978171</v>
      </c>
      <c r="V97" s="75">
        <v>96.449828123515573</v>
      </c>
      <c r="X97" s="201">
        <f>((0-('Appendix B'!$H$30))/(1+$Y$16)^0)</f>
        <v>-30932906.678150136</v>
      </c>
      <c r="Y97" s="201">
        <f>(((B97*'Appendix B'!$C$5*1000)-('Appendix B'!$E$31+'Appendix B'!$F$31+'Appendix B'!$G$31))/((1+$Y$16)^1))</f>
        <v>36555647.970511056</v>
      </c>
      <c r="Z97" s="201">
        <f>+(((C97*'Appendix B'!$C$6*1000)-('Appendix B'!$E$32+'Appendix B'!$F$32+'Appendix B'!$G$32))/((1+$Y$16)^2))</f>
        <v>8670912.6286541186</v>
      </c>
      <c r="AA97" s="201">
        <f>(((D97*'Appendix B'!$C$7*1000)-('Appendix B'!$E$33+'Appendix B'!$F$33+'Appendix B'!$G$33))/((1+$Y$16)^3))</f>
        <v>4383017.1799957892</v>
      </c>
      <c r="AB97" s="201">
        <f>(((E97*'Appendix B'!$C$8*1000)-('Appendix B'!$E$34+'Appendix B'!$F$34+'Appendix B'!$G$34))/((1+$Y$16)^4))</f>
        <v>3094197.2285924479</v>
      </c>
      <c r="AC97" s="201">
        <f>(((F97*'Appendix B'!$C$9*1000)-('Appendix B'!$E$35+'Appendix B'!$F$35+'Appendix B'!$G$35))/((1+$Y$16)^AC$34))</f>
        <v>3465018.3152335249</v>
      </c>
      <c r="AD97" s="201">
        <f>(((G97*'Appendix B'!$C$10*1000)-('Appendix B'!$E$36+'Appendix B'!$F$36+'Appendix B'!$G$36))/((1+$Y$16)^AD$34))</f>
        <v>2053741.0507532784</v>
      </c>
      <c r="AE97" s="201">
        <f>(((H97*'Appendix B'!$C$11*1000)-('Appendix B'!$E$37+'Appendix B'!$F$37+'Appendix B'!$G$37))/((1+$Y$16)^AE$34))</f>
        <v>2280164.4996437314</v>
      </c>
      <c r="AF97" s="201">
        <f>(((I97*'Appendix B'!$C$12*1000)-('Appendix B'!$E$38+'Appendix B'!$F$38+'Appendix B'!$G$38))/((1+$Y$16)^AF$34))</f>
        <v>3100784.37434072</v>
      </c>
      <c r="AG97" s="201">
        <f>(((J97*'Appendix B'!$C$13*1000)-('Appendix B'!$E$39+'Appendix B'!$F$39+'Appendix B'!$G$39))/((1+$Y$16)^AG$34))</f>
        <v>3689649.2093257355</v>
      </c>
      <c r="AH97" s="201">
        <f>(((K97*'Appendix B'!$C$14*1000)-('Appendix B'!$E$40+'Appendix B'!$F$40+'Appendix B'!$G$40))/((1+$Y$16)^AH$34))</f>
        <v>2658067.7740138173</v>
      </c>
      <c r="AI97" s="201">
        <f>(((L97*'Appendix B'!$C$15*1000)-('Appendix B'!$E$41+'Appendix B'!$F$41+'Appendix B'!$G$41))/((1+$Y$16)^AI$34))</f>
        <v>3114650.7514567534</v>
      </c>
      <c r="AJ97" s="201">
        <f>(((M97*'Appendix B'!$C$16*1000)-('Appendix B'!$E$42+'Appendix B'!$F$42+'Appendix B'!$G$42))/((1+$Y$16)^AJ$34))</f>
        <v>3877147.6378382933</v>
      </c>
      <c r="AK97" s="201">
        <f>(((N97*'Appendix B'!$C$17*1000)-('Appendix B'!$E$43+'Appendix B'!$F$43+'Appendix B'!$G$43))/((1+$Y$16)^AK$34))</f>
        <v>1309095.7812549658</v>
      </c>
      <c r="AL97" s="201">
        <f>(((O97*'Appendix B'!$C$18*1000)-('Appendix B'!$E$44+'Appendix B'!$F$44+'Appendix B'!$G$44))/((1+$Y$16)^AL$34))</f>
        <v>908362.22068506596</v>
      </c>
      <c r="AM97" s="201">
        <f>(((P97*'Appendix B'!$C$19*1000)-('Appendix B'!$E$45+'Appendix B'!$F$45+'Appendix B'!$G$45))/((1+$Y$16)^AM$34))</f>
        <v>1168982.1242380321</v>
      </c>
      <c r="AN97" s="201">
        <f>(((Q97*'Appendix B'!$C$20*1000)-('Appendix B'!$E$46+'Appendix B'!$F$46+'Appendix B'!$G$46))/((1+$Y$16)^AN$34))</f>
        <v>124463.67134431354</v>
      </c>
      <c r="AO97" s="201">
        <f>(((R97*'Appendix B'!$C$21*1000)-('Appendix B'!$E$47+'Appendix B'!$F$47+'Appendix B'!$G$47))/((1+$Y$16)^AO$34))</f>
        <v>117509.02320342204</v>
      </c>
      <c r="AP97" s="201">
        <f>(((S97*'Appendix B'!$C$22*1000)-('Appendix B'!$E$48+'Appendix B'!$F$48+'Appendix B'!$G$48))/((1+$Y$16)^AP$34))</f>
        <v>-21580.708822113189</v>
      </c>
      <c r="AQ97" s="201">
        <f>(((T97*'Appendix B'!$C$23*1000)-('Appendix B'!$E$49+'Appendix B'!$F$49+'Appendix B'!$G$49))/((1+$Y$16)^AQ$34))</f>
        <v>22489.890681092271</v>
      </c>
      <c r="AR97" s="201">
        <f>(((U97*'Appendix B'!$C$24*1000)-('Appendix B'!$E$50+'Appendix B'!$F$50+'Appendix B'!$G$50))/((1+$Y$16)^AR$34))</f>
        <v>-57786.042876511048</v>
      </c>
      <c r="AS97" s="217">
        <f t="shared" si="14"/>
        <v>49660994.653615996</v>
      </c>
      <c r="AU97" s="207">
        <f t="shared" si="13"/>
        <v>1.5924987871354927E-8</v>
      </c>
    </row>
    <row r="98" spans="1:47" x14ac:dyDescent="0.35">
      <c r="A98">
        <v>64</v>
      </c>
      <c r="B98" s="75">
        <v>56</v>
      </c>
      <c r="C98" s="75">
        <v>56.533025002704051</v>
      </c>
      <c r="D98" s="75">
        <v>35.138414183861819</v>
      </c>
      <c r="E98" s="75">
        <v>55.684029638201253</v>
      </c>
      <c r="F98" s="75">
        <v>61.342313529927139</v>
      </c>
      <c r="G98" s="75">
        <v>62.121461259567354</v>
      </c>
      <c r="H98" s="75">
        <v>67.873525072316326</v>
      </c>
      <c r="I98" s="75">
        <v>88.297216845138692</v>
      </c>
      <c r="J98" s="75">
        <v>70.056854493900431</v>
      </c>
      <c r="K98" s="75">
        <v>95.170996281720022</v>
      </c>
      <c r="L98" s="75">
        <v>116.74604583334717</v>
      </c>
      <c r="M98" s="75">
        <v>157.72741447392033</v>
      </c>
      <c r="N98" s="75">
        <v>161.19058679478081</v>
      </c>
      <c r="O98" s="75">
        <v>185.14655892790853</v>
      </c>
      <c r="P98" s="75">
        <v>164.98513611285284</v>
      </c>
      <c r="Q98" s="75">
        <v>142.67152204198555</v>
      </c>
      <c r="R98" s="75">
        <v>126.09184673930733</v>
      </c>
      <c r="S98" s="75">
        <v>166.95080369958748</v>
      </c>
      <c r="T98" s="75">
        <v>203.38410877613646</v>
      </c>
      <c r="U98" s="75">
        <v>226.26036781739134</v>
      </c>
      <c r="V98" s="75">
        <v>148.15235406430821</v>
      </c>
      <c r="X98" s="201">
        <f>((0-('Appendix B'!$H$30))/(1+$Y$16)^0)</f>
        <v>-30932906.678150136</v>
      </c>
      <c r="Y98" s="201">
        <f>(((B98*'Appendix B'!$C$5*1000)-('Appendix B'!$E$31+'Appendix B'!$F$31+'Appendix B'!$G$31))/((1+$Y$16)^1))</f>
        <v>36555647.970511056</v>
      </c>
      <c r="Z98" s="201">
        <f>+(((C98*'Appendix B'!$C$6*1000)-('Appendix B'!$E$32+'Appendix B'!$F$32+'Appendix B'!$G$32))/((1+$Y$16)^2))</f>
        <v>12075850.57279598</v>
      </c>
      <c r="AA98" s="201">
        <f>(((D98*'Appendix B'!$C$7*1000)-('Appendix B'!$E$33+'Appendix B'!$F$33+'Appendix B'!$G$33))/((1+$Y$16)^3))</f>
        <v>2729738.2511585839</v>
      </c>
      <c r="AB98" s="201">
        <f>(((E98*'Appendix B'!$C$8*1000)-('Appendix B'!$E$34+'Appendix B'!$F$34+'Appendix B'!$G$34))/((1+$Y$16)^4))</f>
        <v>3037419.1897593541</v>
      </c>
      <c r="AC98" s="201">
        <f>(((F98*'Appendix B'!$C$9*1000)-('Appendix B'!$E$35+'Appendix B'!$F$35+'Appendix B'!$G$35))/((1+$Y$16)^AC$34))</f>
        <v>2265522.5402823067</v>
      </c>
      <c r="AD98" s="201">
        <f>(((G98*'Appendix B'!$C$10*1000)-('Appendix B'!$E$36+'Appendix B'!$F$36+'Appendix B'!$G$36))/((1+$Y$16)^AD$34))</f>
        <v>1525142.3353724291</v>
      </c>
      <c r="AE98" s="201">
        <f>(((H98*'Appendix B'!$C$11*1000)-('Appendix B'!$E$37+'Appendix B'!$F$37+'Appendix B'!$G$37))/((1+$Y$16)^AE$34))</f>
        <v>1220545.4839177022</v>
      </c>
      <c r="AF98" s="201">
        <f>(((I98*'Appendix B'!$C$12*1000)-('Appendix B'!$E$38+'Appendix B'!$F$38+'Appendix B'!$G$38))/((1+$Y$16)^AF$34))</f>
        <v>1386935.4646042169</v>
      </c>
      <c r="AG98" s="201">
        <f>(((J98*'Appendix B'!$C$13*1000)-('Appendix B'!$E$39+'Appendix B'!$F$39+'Appendix B'!$G$39))/((1+$Y$16)^AG$34))</f>
        <v>641381.08252192626</v>
      </c>
      <c r="AH98" s="201">
        <f>(((K98*'Appendix B'!$C$14*1000)-('Appendix B'!$E$40+'Appendix B'!$F$40+'Appendix B'!$G$40))/((1+$Y$16)^AH$34))</f>
        <v>868182.46398096206</v>
      </c>
      <c r="AI98" s="201">
        <f>(((L98*'Appendix B'!$C$15*1000)-('Appendix B'!$E$41+'Appendix B'!$F$41+'Appendix B'!$G$41))/((1+$Y$16)^AI$34))</f>
        <v>977555.50733886298</v>
      </c>
      <c r="AJ98" s="201">
        <f>(((M98*'Appendix B'!$C$16*1000)-('Appendix B'!$E$42+'Appendix B'!$F$42+'Appendix B'!$G$42))/((1+$Y$16)^AJ$34))</f>
        <v>1249180.8970830222</v>
      </c>
      <c r="AK98" s="201">
        <f>(((N98*'Appendix B'!$C$17*1000)-('Appendix B'!$E$43+'Appendix B'!$F$43+'Appendix B'!$G$43))/((1+$Y$16)^AK$34))</f>
        <v>1040969.9320784895</v>
      </c>
      <c r="AL98" s="201">
        <f>(((O98*'Appendix B'!$C$18*1000)-('Appendix B'!$E$44+'Appendix B'!$F$44+'Appendix B'!$G$44))/((1+$Y$16)^AL$34))</f>
        <v>1044646.2012172863</v>
      </c>
      <c r="AM98" s="201">
        <f>(((P98*'Appendix B'!$C$19*1000)-('Appendix B'!$E$45+'Appendix B'!$F$45+'Appendix B'!$G$45))/((1+$Y$16)^AM$34))</f>
        <v>714123.63787872193</v>
      </c>
      <c r="AN98" s="201">
        <f>(((Q98*'Appendix B'!$C$20*1000)-('Appendix B'!$E$46+'Appendix B'!$F$46+'Appendix B'!$G$46))/((1+$Y$16)^AN$34))</f>
        <v>441198.16143265337</v>
      </c>
      <c r="AO98" s="201">
        <f>(((R98*'Appendix B'!$C$21*1000)-('Appendix B'!$E$47+'Appendix B'!$F$47+'Appendix B'!$G$47))/((1+$Y$16)^AO$34))</f>
        <v>277946.94264589029</v>
      </c>
      <c r="AP98" s="201">
        <f>(((S98*'Appendix B'!$C$22*1000)-('Appendix B'!$E$48+'Appendix B'!$F$48+'Appendix B'!$G$48))/((1+$Y$16)^AP$34))</f>
        <v>402613.5100372404</v>
      </c>
      <c r="AQ98" s="201">
        <f>(((T98*'Appendix B'!$C$23*1000)-('Appendix B'!$E$49+'Appendix B'!$F$49+'Appendix B'!$G$49))/((1+$Y$16)^AQ$34))</f>
        <v>471159.03780964413</v>
      </c>
      <c r="AR98" s="201">
        <f>(((U98*'Appendix B'!$C$24*1000)-('Appendix B'!$E$50+'Appendix B'!$F$50+'Appendix B'!$G$50))/((1+$Y$16)^AR$34))</f>
        <v>469639.45984299236</v>
      </c>
      <c r="AS98" s="217">
        <f t="shared" si="14"/>
        <v>38462491.964119181</v>
      </c>
      <c r="AU98" s="207">
        <f t="shared" si="13"/>
        <v>1.450826930189854E-8</v>
      </c>
    </row>
    <row r="99" spans="1:47" x14ac:dyDescent="0.35">
      <c r="A99">
        <v>65</v>
      </c>
      <c r="B99" s="75">
        <v>56</v>
      </c>
      <c r="C99" s="75">
        <v>101.18692017807069</v>
      </c>
      <c r="D99" s="75">
        <v>89.544655034490134</v>
      </c>
      <c r="E99" s="75">
        <v>87.085136255093929</v>
      </c>
      <c r="F99" s="75">
        <v>123.16820684299537</v>
      </c>
      <c r="G99" s="75">
        <v>139.9149373925566</v>
      </c>
      <c r="H99" s="75">
        <v>143.90768596198527</v>
      </c>
      <c r="I99" s="75">
        <v>139.74786076614424</v>
      </c>
      <c r="J99" s="75">
        <v>206.35560370664606</v>
      </c>
      <c r="K99" s="75">
        <v>295.29009733596286</v>
      </c>
      <c r="L99" s="75">
        <v>375.76882150326122</v>
      </c>
      <c r="M99" s="75">
        <v>369.33115199814932</v>
      </c>
      <c r="N99" s="75">
        <v>500</v>
      </c>
      <c r="O99" s="75">
        <v>500</v>
      </c>
      <c r="P99" s="75">
        <v>286.29687894422057</v>
      </c>
      <c r="Q99" s="75">
        <v>235.07683798980852</v>
      </c>
      <c r="R99" s="75">
        <v>289.00887087237226</v>
      </c>
      <c r="S99" s="75">
        <v>327.34630408270391</v>
      </c>
      <c r="T99" s="75">
        <v>289.50150287894803</v>
      </c>
      <c r="U99" s="75">
        <v>403.57886608865084</v>
      </c>
      <c r="V99" s="75">
        <v>483.99998910679454</v>
      </c>
      <c r="X99" s="201">
        <f>((0-('Appendix B'!$H$30))/(1+$Y$16)^0)</f>
        <v>-30932906.678150136</v>
      </c>
      <c r="Y99" s="201">
        <f>(((B99*'Appendix B'!$C$5*1000)-('Appendix B'!$E$31+'Appendix B'!$F$31+'Appendix B'!$G$31))/((1+$Y$16)^1))</f>
        <v>36555647.970511056</v>
      </c>
      <c r="Z99" s="201">
        <f>+(((C99*'Appendix B'!$C$6*1000)-('Appendix B'!$E$32+'Appendix B'!$F$32+'Appendix B'!$G$32))/((1+$Y$16)^2))</f>
        <v>23356188.215203702</v>
      </c>
      <c r="AA99" s="201">
        <f>(((D99*'Appendix B'!$C$7*1000)-('Appendix B'!$E$33+'Appendix B'!$F$33+'Appendix B'!$G$33))/((1+$Y$16)^3))</f>
        <v>9630651.7964362875</v>
      </c>
      <c r="AB99" s="201">
        <f>(((E99*'Appendix B'!$C$8*1000)-('Appendix B'!$E$34+'Appendix B'!$F$34+'Appendix B'!$G$34))/((1+$Y$16)^4))</f>
        <v>5572744.4744433491</v>
      </c>
      <c r="AC99" s="201">
        <f>(((F99*'Appendix B'!$C$9*1000)-('Appendix B'!$E$35+'Appendix B'!$F$35+'Appendix B'!$G$35))/((1+$Y$16)^AC$34))</f>
        <v>5859594.1873123487</v>
      </c>
      <c r="AD99" s="201">
        <f>(((G99*'Appendix B'!$C$10*1000)-('Appendix B'!$E$36+'Appendix B'!$F$36+'Appendix B'!$G$36))/((1+$Y$16)^AD$34))</f>
        <v>4882033.8990949383</v>
      </c>
      <c r="AE99" s="201">
        <f>(((H99*'Appendix B'!$C$11*1000)-('Appendix B'!$E$37+'Appendix B'!$F$37+'Appendix B'!$G$37))/((1+$Y$16)^AE$34))</f>
        <v>3745765.4291711012</v>
      </c>
      <c r="AF99" s="201">
        <f>(((I99*'Appendix B'!$C$12*1000)-('Appendix B'!$E$38+'Appendix B'!$F$38+'Appendix B'!$G$38))/((1+$Y$16)^AF$34))</f>
        <v>2736102.6606102232</v>
      </c>
      <c r="AG99" s="201">
        <f>(((J99*'Appendix B'!$C$13*1000)-('Appendix B'!$E$39+'Appendix B'!$F$39+'Appendix B'!$G$39))/((1+$Y$16)^AG$34))</f>
        <v>3515966.1687469757</v>
      </c>
      <c r="AH99" s="201">
        <f>(((K99*'Appendix B'!$C$14*1000)-('Appendix B'!$E$40+'Appendix B'!$F$40+'Appendix B'!$G$40))/((1+$Y$16)^AH$34))</f>
        <v>4257194.6433041915</v>
      </c>
      <c r="AI99" s="201">
        <f>(((L99*'Appendix B'!$C$15*1000)-('Appendix B'!$E$41+'Appendix B'!$F$41+'Appendix B'!$G$41))/((1+$Y$16)^AI$34))</f>
        <v>4658548.4124208894</v>
      </c>
      <c r="AJ99" s="201">
        <f>(((M99*'Appendix B'!$C$16*1000)-('Appendix B'!$E$42+'Appendix B'!$F$42+'Appendix B'!$G$42))/((1+$Y$16)^AJ$34))</f>
        <v>3751815.7673106617</v>
      </c>
      <c r="AK99" s="201">
        <f>(((N99*'Appendix B'!$C$17*1000)-('Appendix B'!$E$43+'Appendix B'!$F$43+'Appendix B'!$G$43))/((1+$Y$16)^AK$34))</f>
        <v>4401147.9215931827</v>
      </c>
      <c r="AL99" s="201">
        <f>(((O99*'Appendix B'!$C$18*1000)-('Appendix B'!$E$44+'Appendix B'!$F$44+'Appendix B'!$G$44))/((1+$Y$16)^AL$34))</f>
        <v>3679777.4453571774</v>
      </c>
      <c r="AM99" s="201">
        <f>(((P99*'Appendix B'!$C$19*1000)-('Appendix B'!$E$45+'Appendix B'!$F$45+'Appendix B'!$G$45))/((1+$Y$16)^AM$34))</f>
        <v>1575516.9773399869</v>
      </c>
      <c r="AN99" s="201">
        <f>(((Q99*'Appendix B'!$C$20*1000)-('Appendix B'!$E$46+'Appendix B'!$F$46+'Appendix B'!$G$46))/((1+$Y$16)^AN$34))</f>
        <v>991531.86034889275</v>
      </c>
      <c r="AO99" s="201">
        <f>(((R99*'Appendix B'!$C$21*1000)-('Appendix B'!$E$47+'Appendix B'!$F$47+'Appendix B'!$G$47))/((1+$Y$16)^AO$34))</f>
        <v>1122512.3604028437</v>
      </c>
      <c r="AP99" s="201">
        <f>(((S99*'Appendix B'!$C$22*1000)-('Appendix B'!$E$48+'Appendix B'!$F$48+'Appendix B'!$G$48))/((1+$Y$16)^AP$34))</f>
        <v>1116701.7095221463</v>
      </c>
      <c r="AQ99" s="201">
        <f>(((T99*'Appendix B'!$C$23*1000)-('Appendix B'!$E$49+'Appendix B'!$F$49+'Appendix B'!$G$49))/((1+$Y$16)^AQ$34))</f>
        <v>801471.3943400362</v>
      </c>
      <c r="AR99" s="201">
        <f>(((U99*'Appendix B'!$C$24*1000)-('Appendix B'!$E$50+'Appendix B'!$F$50+'Appendix B'!$G$50))/((1+$Y$16)^AR$34))</f>
        <v>1057307.9167306998</v>
      </c>
      <c r="AS99" s="217">
        <f t="shared" si="14"/>
        <v>92335314.53205055</v>
      </c>
      <c r="AU99" s="207">
        <f t="shared" ref="AU99:AU162" si="17">_xlfn.NORM.DIST(AS99,$Y$17,$Y$19,FALSE)</f>
        <v>3.6359069107029217E-9</v>
      </c>
    </row>
    <row r="100" spans="1:47" x14ac:dyDescent="0.35">
      <c r="A100">
        <v>66</v>
      </c>
      <c r="B100" s="75">
        <v>56</v>
      </c>
      <c r="C100" s="75">
        <v>78.730935496580742</v>
      </c>
      <c r="D100" s="75">
        <v>112.77551092059308</v>
      </c>
      <c r="E100" s="75">
        <v>126.32877115508413</v>
      </c>
      <c r="F100" s="75">
        <v>140.8898777288185</v>
      </c>
      <c r="G100" s="75">
        <v>126.82242371179277</v>
      </c>
      <c r="H100" s="75">
        <v>70.062269430836508</v>
      </c>
      <c r="I100" s="75">
        <v>69.368499196752452</v>
      </c>
      <c r="J100" s="75">
        <v>68.649858506837305</v>
      </c>
      <c r="K100" s="75">
        <v>46.818550944566205</v>
      </c>
      <c r="L100" s="75">
        <v>43.701489643884038</v>
      </c>
      <c r="M100" s="75">
        <v>37.002918454444483</v>
      </c>
      <c r="N100" s="75">
        <v>52.126188038910037</v>
      </c>
      <c r="O100" s="75">
        <v>76.335987465643953</v>
      </c>
      <c r="P100" s="75">
        <v>59.28590040861021</v>
      </c>
      <c r="Q100" s="75">
        <v>77.324270586905186</v>
      </c>
      <c r="R100" s="75">
        <v>61.781329556348823</v>
      </c>
      <c r="S100" s="75">
        <v>56.241497109662298</v>
      </c>
      <c r="T100" s="75">
        <v>79.279454481956947</v>
      </c>
      <c r="U100" s="75">
        <v>99.325863210048567</v>
      </c>
      <c r="V100" s="75">
        <v>80.098744300566665</v>
      </c>
      <c r="X100" s="201">
        <f>((0-('Appendix B'!$H$30))/(1+$Y$16)^0)</f>
        <v>-30932906.678150136</v>
      </c>
      <c r="Y100" s="201">
        <f>(((B100*'Appendix B'!$C$5*1000)-('Appendix B'!$E$31+'Appendix B'!$F$31+'Appendix B'!$G$31))/((1+$Y$16)^1))</f>
        <v>36555647.970511056</v>
      </c>
      <c r="Z100" s="201">
        <f>+(((C100*'Appendix B'!$C$6*1000)-('Appendix B'!$E$32+'Appendix B'!$F$32+'Appendix B'!$G$32))/((1+$Y$16)^2))</f>
        <v>17683422.417166859</v>
      </c>
      <c r="AA100" s="201">
        <f>(((D100*'Appendix B'!$C$7*1000)-('Appendix B'!$E$33+'Appendix B'!$F$33+'Appendix B'!$G$33))/((1+$Y$16)^3))</f>
        <v>12577264.639858836</v>
      </c>
      <c r="AB100" s="201">
        <f>(((E100*'Appendix B'!$C$8*1000)-('Appendix B'!$E$34+'Appendix B'!$F$34+'Appendix B'!$G$34))/((1+$Y$16)^4))</f>
        <v>8741275.4768293425</v>
      </c>
      <c r="AC100" s="201">
        <f>(((F100*'Appendix B'!$C$9*1000)-('Appendix B'!$E$35+'Appendix B'!$F$35+'Appendix B'!$G$35))/((1+$Y$16)^AC$34))</f>
        <v>6889792.8865242172</v>
      </c>
      <c r="AD100" s="201">
        <f>(((G100*'Appendix B'!$C$10*1000)-('Appendix B'!$E$36+'Appendix B'!$F$36+'Appendix B'!$G$36))/((1+$Y$16)^AD$34))</f>
        <v>4317074.5874973424</v>
      </c>
      <c r="AE100" s="201">
        <f>(((H100*'Appendix B'!$C$11*1000)-('Appendix B'!$E$37+'Appendix B'!$F$37+'Appendix B'!$G$37))/((1+$Y$16)^AE$34))</f>
        <v>1293237.2956576413</v>
      </c>
      <c r="AF100" s="201">
        <f>(((I100*'Appendix B'!$C$12*1000)-('Appendix B'!$E$38+'Appendix B'!$F$38+'Appendix B'!$G$38))/((1+$Y$16)^AF$34))</f>
        <v>890576.17796686618</v>
      </c>
      <c r="AG100" s="201">
        <f>(((J100*'Appendix B'!$C$13*1000)-('Appendix B'!$E$39+'Appendix B'!$F$39+'Appendix B'!$G$39))/((1+$Y$16)^AG$34))</f>
        <v>611707.07814440143</v>
      </c>
      <c r="AH100" s="201">
        <f>(((K100*'Appendix B'!$C$14*1000)-('Appendix B'!$E$40+'Appendix B'!$F$40+'Appendix B'!$G$40))/((1+$Y$16)^AH$34))</f>
        <v>49334.96124678621</v>
      </c>
      <c r="AI100" s="201">
        <f>(((L100*'Appendix B'!$C$15*1000)-('Appendix B'!$E$41+'Appendix B'!$F$41+'Appendix B'!$G$41))/((1+$Y$16)^AI$34))</f>
        <v>-60486.3883704252</v>
      </c>
      <c r="AJ100" s="201">
        <f>(((M100*'Appendix B'!$C$16*1000)-('Appendix B'!$E$42+'Appendix B'!$F$42+'Appendix B'!$G$42))/((1+$Y$16)^AJ$34))</f>
        <v>-178626.27193923495</v>
      </c>
      <c r="AK100" s="201">
        <f>(((N100*'Appendix B'!$C$17*1000)-('Appendix B'!$E$43+'Appendix B'!$F$43+'Appendix B'!$G$43))/((1+$Y$16)^AK$34))</f>
        <v>-40687.713357571214</v>
      </c>
      <c r="AL100" s="201">
        <f>(((O100*'Appendix B'!$C$18*1000)-('Appendix B'!$E$44+'Appendix B'!$F$44+'Appendix B'!$G$44))/((1+$Y$16)^AL$34))</f>
        <v>133968.09150185977</v>
      </c>
      <c r="AM100" s="201">
        <f>(((P100*'Appendix B'!$C$19*1000)-('Appendix B'!$E$45+'Appendix B'!$F$45+'Appendix B'!$G$45))/((1+$Y$16)^AM$34))</f>
        <v>-36410.609645405049</v>
      </c>
      <c r="AN100" s="201">
        <f>(((Q100*'Appendix B'!$C$20*1000)-('Appendix B'!$E$46+'Appendix B'!$F$46+'Appendix B'!$G$46))/((1+$Y$16)^AN$34))</f>
        <v>52012.818160946925</v>
      </c>
      <c r="AO100" s="201">
        <f>(((R100*'Appendix B'!$C$21*1000)-('Appendix B'!$E$47+'Appendix B'!$F$47+'Appendix B'!$G$47))/((1+$Y$16)^AO$34))</f>
        <v>-55440.185555205229</v>
      </c>
      <c r="AP100" s="201">
        <f>(((S100*'Appendix B'!$C$22*1000)-('Appendix B'!$E$48+'Appendix B'!$F$48+'Appendix B'!$G$48))/((1+$Y$16)^AP$34))</f>
        <v>-90269.452515889352</v>
      </c>
      <c r="AQ100" s="201">
        <f>(((T100*'Appendix B'!$C$23*1000)-('Appendix B'!$E$49+'Appendix B'!$F$49+'Appendix B'!$G$49))/((1+$Y$16)^AQ$34))</f>
        <v>-4857.4655155735218</v>
      </c>
      <c r="AR100" s="201">
        <f>(((U100*'Appendix B'!$C$24*1000)-('Appendix B'!$E$50+'Appendix B'!$F$50+'Appendix B'!$G$50))/((1+$Y$16)^AR$34))</f>
        <v>48953.489819223832</v>
      </c>
      <c r="AS100" s="217">
        <f t="shared" ref="AS100:AS163" si="18">SUMIF(Y100:AR100,"&gt;0")+X100</f>
        <v>58911361.212735251</v>
      </c>
      <c r="AU100" s="207">
        <f t="shared" si="17"/>
        <v>1.4792336167905917E-8</v>
      </c>
    </row>
    <row r="101" spans="1:47" x14ac:dyDescent="0.35">
      <c r="A101">
        <v>67</v>
      </c>
      <c r="B101" s="75">
        <v>56</v>
      </c>
      <c r="C101" s="75">
        <v>89.260175986985814</v>
      </c>
      <c r="D101" s="75">
        <v>43.820786416079414</v>
      </c>
      <c r="E101" s="75">
        <v>39.92741045330726</v>
      </c>
      <c r="F101" s="75">
        <v>45.424676971688889</v>
      </c>
      <c r="G101" s="75">
        <v>43.127035921411057</v>
      </c>
      <c r="H101" s="75">
        <v>65.337268302309781</v>
      </c>
      <c r="I101" s="75">
        <v>64.531201190642747</v>
      </c>
      <c r="J101" s="75">
        <v>59.686068905261358</v>
      </c>
      <c r="K101" s="75">
        <v>51.004369761795097</v>
      </c>
      <c r="L101" s="75">
        <v>61.875584389321759</v>
      </c>
      <c r="M101" s="75">
        <v>71.866405009528521</v>
      </c>
      <c r="N101" s="75">
        <v>63.848152508015019</v>
      </c>
      <c r="O101" s="75">
        <v>42.559191646054572</v>
      </c>
      <c r="P101" s="75">
        <v>24.869657341704219</v>
      </c>
      <c r="Q101" s="75">
        <v>39.673607663887481</v>
      </c>
      <c r="R101" s="75">
        <v>51.951340473194996</v>
      </c>
      <c r="S101" s="75">
        <v>43.223428071109346</v>
      </c>
      <c r="T101" s="75">
        <v>55.498477513264476</v>
      </c>
      <c r="U101" s="75">
        <v>51.810199092535896</v>
      </c>
      <c r="V101" s="75">
        <v>54.277119426225667</v>
      </c>
      <c r="X101" s="201">
        <f>((0-('Appendix B'!$H$30))/(1+$Y$16)^0)</f>
        <v>-30932906.678150136</v>
      </c>
      <c r="Y101" s="201">
        <f>(((B101*'Appendix B'!$C$5*1000)-('Appendix B'!$E$31+'Appendix B'!$F$31+'Appendix B'!$G$31))/((1+$Y$16)^1))</f>
        <v>36555647.970511056</v>
      </c>
      <c r="Z101" s="201">
        <f>+(((C101*'Appendix B'!$C$6*1000)-('Appendix B'!$E$32+'Appendix B'!$F$32+'Appendix B'!$G$32))/((1+$Y$16)^2))</f>
        <v>20343288.647949819</v>
      </c>
      <c r="AA101" s="201">
        <f>(((D101*'Appendix B'!$C$7*1000)-('Appendix B'!$E$33+'Appendix B'!$F$33+'Appendix B'!$G$33))/((1+$Y$16)^3))</f>
        <v>3831014.4872240918</v>
      </c>
      <c r="AB101" s="201">
        <f>(((E101*'Appendix B'!$C$8*1000)-('Appendix B'!$E$34+'Appendix B'!$F$34+'Appendix B'!$G$34))/((1+$Y$16)^4))</f>
        <v>1765229.7886664644</v>
      </c>
      <c r="AC101" s="201">
        <f>(((F101*'Appendix B'!$C$9*1000)-('Appendix B'!$E$35+'Appendix B'!$F$35+'Appendix B'!$G$35))/((1+$Y$16)^AC$34))</f>
        <v>1340196.2218738906</v>
      </c>
      <c r="AD101" s="201">
        <f>(((G101*'Appendix B'!$C$10*1000)-('Appendix B'!$E$36+'Appendix B'!$F$36+'Appendix B'!$G$36))/((1+$Y$16)^AD$34))</f>
        <v>705507.71631502488</v>
      </c>
      <c r="AE101" s="201">
        <f>(((H101*'Appendix B'!$C$11*1000)-('Appendix B'!$E$37+'Appendix B'!$F$37+'Appendix B'!$G$37))/((1+$Y$16)^AE$34))</f>
        <v>1136312.2115705789</v>
      </c>
      <c r="AF101" s="201">
        <f>(((I101*'Appendix B'!$C$12*1000)-('Appendix B'!$E$38+'Appendix B'!$F$38+'Appendix B'!$G$38))/((1+$Y$16)^AF$34))</f>
        <v>763729.87848869769</v>
      </c>
      <c r="AG101" s="201">
        <f>(((J101*'Appendix B'!$C$13*1000)-('Appendix B'!$E$39+'Appendix B'!$F$39+'Appendix B'!$G$39))/((1+$Y$16)^AG$34))</f>
        <v>422657.83115145966</v>
      </c>
      <c r="AH101" s="201">
        <f>(((K101*'Appendix B'!$C$14*1000)-('Appendix B'!$E$40+'Appendix B'!$F$40+'Appendix B'!$G$40))/((1+$Y$16)^AH$34))</f>
        <v>120221.70257880895</v>
      </c>
      <c r="AI101" s="201">
        <f>(((L101*'Appendix B'!$C$15*1000)-('Appendix B'!$E$41+'Appendix B'!$F$41+'Appendix B'!$G$41))/((1+$Y$16)^AI$34))</f>
        <v>197787.09218055633</v>
      </c>
      <c r="AJ101" s="201">
        <f>(((M101*'Appendix B'!$C$16*1000)-('Appendix B'!$E$42+'Appendix B'!$F$42+'Appendix B'!$G$42))/((1+$Y$16)^AJ$34))</f>
        <v>233703.76613712675</v>
      </c>
      <c r="AK101" s="201">
        <f>(((N101*'Appendix B'!$C$17*1000)-('Appendix B'!$E$43+'Appendix B'!$F$43+'Appendix B'!$G$43))/((1+$Y$16)^AK$34))</f>
        <v>75566.102114498761</v>
      </c>
      <c r="AL101" s="201">
        <f>(((O101*'Appendix B'!$C$18*1000)-('Appendix B'!$E$44+'Appendix B'!$F$44+'Appendix B'!$G$44))/((1+$Y$16)^AL$34))</f>
        <v>-148723.08598079003</v>
      </c>
      <c r="AM101" s="201">
        <f>(((P101*'Appendix B'!$C$19*1000)-('Appendix B'!$E$45+'Appendix B'!$F$45+'Appendix B'!$G$45))/((1+$Y$16)^AM$34))</f>
        <v>-280788.62165964831</v>
      </c>
      <c r="AN101" s="201">
        <f>(((Q101*'Appendix B'!$C$20*1000)-('Appendix B'!$E$46+'Appendix B'!$F$46+'Appendix B'!$G$46))/((1+$Y$16)^AN$34))</f>
        <v>-172221.34391661911</v>
      </c>
      <c r="AO101" s="201">
        <f>(((R101*'Appendix B'!$C$21*1000)-('Appendix B'!$E$47+'Appendix B'!$F$47+'Appendix B'!$G$47))/((1+$Y$16)^AO$34))</f>
        <v>-106399.06404404418</v>
      </c>
      <c r="AP101" s="201">
        <f>(((S101*'Appendix B'!$C$22*1000)-('Appendix B'!$E$48+'Appendix B'!$F$48+'Appendix B'!$G$48))/((1+$Y$16)^AP$34))</f>
        <v>-148226.4990558869</v>
      </c>
      <c r="AQ101" s="201">
        <f>(((T101*'Appendix B'!$C$23*1000)-('Appendix B'!$E$49+'Appendix B'!$F$49+'Appendix B'!$G$49))/((1+$Y$16)^AQ$34))</f>
        <v>-96071.913246607874</v>
      </c>
      <c r="AR101" s="201">
        <f>(((U101*'Appendix B'!$C$24*1000)-('Appendix B'!$E$50+'Appendix B'!$F$50+'Appendix B'!$G$50))/((1+$Y$16)^AR$34))</f>
        <v>-108522.78751319725</v>
      </c>
      <c r="AS101" s="217">
        <f t="shared" si="18"/>
        <v>36557956.738611937</v>
      </c>
      <c r="AU101" s="207">
        <f t="shared" si="17"/>
        <v>1.3999004676567312E-8</v>
      </c>
    </row>
    <row r="102" spans="1:47" x14ac:dyDescent="0.35">
      <c r="A102">
        <v>68</v>
      </c>
      <c r="B102" s="75">
        <v>56</v>
      </c>
      <c r="C102" s="75">
        <v>48.667414413962248</v>
      </c>
      <c r="D102" s="75">
        <v>72.60168147449231</v>
      </c>
      <c r="E102" s="75">
        <v>97.983411301059917</v>
      </c>
      <c r="F102" s="75">
        <v>113.51966651953046</v>
      </c>
      <c r="G102" s="75">
        <v>159.54889410195779</v>
      </c>
      <c r="H102" s="75">
        <v>147.00968574942726</v>
      </c>
      <c r="I102" s="75">
        <v>89.310681318160988</v>
      </c>
      <c r="J102" s="75">
        <v>110.51046929845617</v>
      </c>
      <c r="K102" s="75">
        <v>71.111993394713025</v>
      </c>
      <c r="L102" s="75">
        <v>103.08314115994349</v>
      </c>
      <c r="M102" s="75">
        <v>103.99322612589587</v>
      </c>
      <c r="N102" s="75">
        <v>126.01232686681303</v>
      </c>
      <c r="O102" s="75">
        <v>82.55038629954349</v>
      </c>
      <c r="P102" s="75">
        <v>123.83234464149224</v>
      </c>
      <c r="Q102" s="75">
        <v>172.45213422120702</v>
      </c>
      <c r="R102" s="75">
        <v>199.49972015137359</v>
      </c>
      <c r="S102" s="75">
        <v>146.4969855378265</v>
      </c>
      <c r="T102" s="75">
        <v>86.998202131565591</v>
      </c>
      <c r="U102" s="75">
        <v>122.18823055648693</v>
      </c>
      <c r="V102" s="75">
        <v>134.98657096815333</v>
      </c>
      <c r="X102" s="201">
        <f>((0-('Appendix B'!$H$30))/(1+$Y$16)^0)</f>
        <v>-30932906.678150136</v>
      </c>
      <c r="Y102" s="201">
        <f>(((B102*'Appendix B'!$C$5*1000)-('Appendix B'!$E$31+'Appendix B'!$F$31+'Appendix B'!$G$31))/((1+$Y$16)^1))</f>
        <v>36555647.970511056</v>
      </c>
      <c r="Z102" s="201">
        <f>+(((C102*'Appendix B'!$C$6*1000)-('Appendix B'!$E$32+'Appendix B'!$F$32+'Appendix B'!$G$32))/((1+$Y$16)^2))</f>
        <v>10088862.811565887</v>
      </c>
      <c r="AA102" s="201">
        <f>(((D102*'Appendix B'!$C$7*1000)-('Appendix B'!$E$33+'Appendix B'!$F$33+'Appendix B'!$G$33))/((1+$Y$16)^3))</f>
        <v>7481596.9470398929</v>
      </c>
      <c r="AB102" s="201">
        <f>(((E102*'Appendix B'!$C$8*1000)-('Appendix B'!$E$34+'Appendix B'!$F$34+'Appendix B'!$G$34))/((1+$Y$16)^4))</f>
        <v>6452671.1795937307</v>
      </c>
      <c r="AC102" s="201">
        <f>(((F102*'Appendix B'!$C$9*1000)-('Appendix B'!$E$35+'Appendix B'!$F$35+'Appendix B'!$G$35))/((1+$Y$16)^AC$34))</f>
        <v>5298703.8652559519</v>
      </c>
      <c r="AD102" s="201">
        <f>(((G102*'Appendix B'!$C$10*1000)-('Appendix B'!$E$36+'Appendix B'!$F$36+'Appendix B'!$G$36))/((1+$Y$16)^AD$34))</f>
        <v>5729265.1441367371</v>
      </c>
      <c r="AE102" s="201">
        <f>(((H102*'Appendix B'!$C$11*1000)-('Appendix B'!$E$37+'Appendix B'!$F$37+'Appendix B'!$G$37))/((1+$Y$16)^AE$34))</f>
        <v>3848787.9606459592</v>
      </c>
      <c r="AF102" s="201">
        <f>(((I102*'Appendix B'!$C$12*1000)-('Appendix B'!$E$38+'Appendix B'!$F$38+'Appendix B'!$G$38))/((1+$Y$16)^AF$34))</f>
        <v>1413511.0896521467</v>
      </c>
      <c r="AG102" s="201">
        <f>(((J102*'Appendix B'!$C$13*1000)-('Appendix B'!$E$39+'Appendix B'!$F$39+'Appendix B'!$G$39))/((1+$Y$16)^AG$34))</f>
        <v>1494561.0161070721</v>
      </c>
      <c r="AH102" s="201">
        <f>(((K102*'Appendix B'!$C$14*1000)-('Appendix B'!$E$40+'Appendix B'!$F$40+'Appendix B'!$G$40))/((1+$Y$16)^AH$34))</f>
        <v>460743.82680489967</v>
      </c>
      <c r="AI102" s="201">
        <f>(((L102*'Appendix B'!$C$15*1000)-('Appendix B'!$E$41+'Appendix B'!$F$41+'Appendix B'!$G$41))/((1+$Y$16)^AI$34))</f>
        <v>783390.90140590025</v>
      </c>
      <c r="AJ102" s="201">
        <f>(((M102*'Appendix B'!$C$16*1000)-('Appendix B'!$E$42+'Appendix B'!$F$42+'Appendix B'!$G$42))/((1+$Y$16)^AJ$34))</f>
        <v>613667.29483510379</v>
      </c>
      <c r="AK102" s="201">
        <f>(((N102*'Appendix B'!$C$17*1000)-('Appendix B'!$E$43+'Appendix B'!$F$43+'Appendix B'!$G$43))/((1+$Y$16)^AK$34))</f>
        <v>692085.83939306438</v>
      </c>
      <c r="AL102" s="201">
        <f>(((O102*'Appendix B'!$C$18*1000)-('Appendix B'!$E$44+'Appendix B'!$F$44+'Appendix B'!$G$44))/((1+$Y$16)^AL$34))</f>
        <v>185978.81901684238</v>
      </c>
      <c r="AM102" s="201">
        <f>(((P102*'Appendix B'!$C$19*1000)-('Appendix B'!$E$45+'Appendix B'!$F$45+'Appendix B'!$G$45))/((1+$Y$16)^AM$34))</f>
        <v>421911.69164574466</v>
      </c>
      <c r="AN102" s="201">
        <f>(((Q102*'Appendix B'!$C$20*1000)-('Appendix B'!$E$46+'Appendix B'!$F$46+'Appendix B'!$G$46))/((1+$Y$16)^AN$34))</f>
        <v>618561.05758719088</v>
      </c>
      <c r="AO102" s="201">
        <f>(((R102*'Appendix B'!$C$21*1000)-('Appendix B'!$E$47+'Appendix B'!$F$47+'Appendix B'!$G$47))/((1+$Y$16)^AO$34))</f>
        <v>658494.96459032316</v>
      </c>
      <c r="AP102" s="201">
        <f>(((S102*'Appendix B'!$C$22*1000)-('Appendix B'!$E$48+'Appendix B'!$F$48+'Appendix B'!$G$48))/((1+$Y$16)^AP$34))</f>
        <v>311552.1638720645</v>
      </c>
      <c r="AQ102" s="201">
        <f>(((T102*'Appendix B'!$C$23*1000)-('Appendix B'!$E$49+'Appendix B'!$F$49+'Appendix B'!$G$49))/((1+$Y$16)^AQ$34))</f>
        <v>24748.605965895254</v>
      </c>
      <c r="AR102" s="201">
        <f>(((U102*'Appendix B'!$C$24*1000)-('Appendix B'!$E$50+'Appendix B'!$F$50+'Appendix B'!$G$50))/((1+$Y$16)^AR$34))</f>
        <v>124723.88191180689</v>
      </c>
      <c r="AS102" s="217">
        <f t="shared" si="18"/>
        <v>52326560.353387162</v>
      </c>
      <c r="AU102" s="207">
        <f t="shared" si="17"/>
        <v>1.5809587742953951E-8</v>
      </c>
    </row>
    <row r="103" spans="1:47" x14ac:dyDescent="0.35">
      <c r="A103">
        <v>69</v>
      </c>
      <c r="B103" s="75">
        <v>56</v>
      </c>
      <c r="C103" s="75">
        <v>98.747757869767042</v>
      </c>
      <c r="D103" s="75">
        <v>120.75783991069856</v>
      </c>
      <c r="E103" s="75">
        <v>175.9392246568126</v>
      </c>
      <c r="F103" s="75">
        <v>86.37737436889941</v>
      </c>
      <c r="G103" s="75">
        <v>103.48107068670816</v>
      </c>
      <c r="H103" s="75">
        <v>107.42701960302124</v>
      </c>
      <c r="I103" s="75">
        <v>178.22331540970998</v>
      </c>
      <c r="J103" s="75">
        <v>173.43201003985553</v>
      </c>
      <c r="K103" s="75">
        <v>228.84648663673249</v>
      </c>
      <c r="L103" s="75">
        <v>388.09921860752081</v>
      </c>
      <c r="M103" s="75">
        <v>496.300797722504</v>
      </c>
      <c r="N103" s="75">
        <v>500</v>
      </c>
      <c r="O103" s="75">
        <v>500</v>
      </c>
      <c r="P103" s="75">
        <v>395.37150149464424</v>
      </c>
      <c r="Q103" s="75">
        <v>421.06862697093567</v>
      </c>
      <c r="R103" s="75">
        <v>500</v>
      </c>
      <c r="S103" s="75">
        <v>500</v>
      </c>
      <c r="T103" s="75">
        <v>307.6971422071797</v>
      </c>
      <c r="U103" s="75">
        <v>386.58308999208566</v>
      </c>
      <c r="V103" s="75">
        <v>391.11695429850568</v>
      </c>
      <c r="X103" s="201">
        <f>((0-('Appendix B'!$H$30))/(1+$Y$16)^0)</f>
        <v>-30932906.678150136</v>
      </c>
      <c r="Y103" s="201">
        <f>(((B103*'Appendix B'!$C$5*1000)-('Appendix B'!$E$31+'Appendix B'!$F$31+'Appendix B'!$G$31))/((1+$Y$16)^1))</f>
        <v>36555647.970511056</v>
      </c>
      <c r="Z103" s="201">
        <f>+(((C103*'Appendix B'!$C$6*1000)-('Appendix B'!$E$32+'Appendix B'!$F$32+'Appendix B'!$G$32))/((1+$Y$16)^2))</f>
        <v>22740014.098830577</v>
      </c>
      <c r="AA103" s="201">
        <f>(((D103*'Appendix B'!$C$7*1000)-('Appendix B'!$E$33+'Appendix B'!$F$33+'Appendix B'!$G$33))/((1+$Y$16)^3))</f>
        <v>13589747.057122663</v>
      </c>
      <c r="AB103" s="201">
        <f>(((E103*'Appendix B'!$C$8*1000)-('Appendix B'!$E$34+'Appendix B'!$F$34+'Appendix B'!$G$34))/((1+$Y$16)^4))</f>
        <v>12746823.392134577</v>
      </c>
      <c r="AC103" s="201">
        <f>(((F103*'Appendix B'!$C$9*1000)-('Appendix B'!$E$35+'Appendix B'!$F$35+'Appendix B'!$G$35))/((1+$Y$16)^AC$34))</f>
        <v>3720864.267208938</v>
      </c>
      <c r="AD103" s="201">
        <f>(((G103*'Appendix B'!$C$10*1000)-('Appendix B'!$E$36+'Appendix B'!$F$36+'Appendix B'!$G$36))/((1+$Y$16)^AD$34))</f>
        <v>3309864.2795040705</v>
      </c>
      <c r="AE103" s="201">
        <f>(((H103*'Appendix B'!$C$11*1000)-('Appendix B'!$E$37+'Appendix B'!$F$37+'Appendix B'!$G$37))/((1+$Y$16)^AE$34))</f>
        <v>2534182.3035354293</v>
      </c>
      <c r="AF103" s="201">
        <f>(((I103*'Appendix B'!$C$12*1000)-('Appendix B'!$E$38+'Appendix B'!$F$38+'Appendix B'!$G$38))/((1+$Y$16)^AF$34))</f>
        <v>3745027.2784675863</v>
      </c>
      <c r="AG103" s="201">
        <f>(((J103*'Appendix B'!$C$13*1000)-('Appendix B'!$E$39+'Appendix B'!$F$39+'Appendix B'!$G$39))/((1+$Y$16)^AG$34))</f>
        <v>2821596.8375085383</v>
      </c>
      <c r="AH103" s="201">
        <f>(((K103*'Appendix B'!$C$14*1000)-('Appendix B'!$E$40+'Appendix B'!$F$40+'Appendix B'!$G$40))/((1+$Y$16)^AH$34))</f>
        <v>3131973.68882435</v>
      </c>
      <c r="AI103" s="201">
        <f>(((L103*'Appendix B'!$C$15*1000)-('Appendix B'!$E$41+'Appendix B'!$F$41+'Appendix B'!$G$41))/((1+$Y$16)^AI$34))</f>
        <v>4833776.6491666185</v>
      </c>
      <c r="AJ103" s="201">
        <f>(((M103*'Appendix B'!$C$16*1000)-('Appendix B'!$E$42+'Appendix B'!$F$42+'Appendix B'!$G$42))/((1+$Y$16)^AJ$34))</f>
        <v>5253484.247121118</v>
      </c>
      <c r="AK103" s="201">
        <f>(((N103*'Appendix B'!$C$17*1000)-('Appendix B'!$E$43+'Appendix B'!$F$43+'Appendix B'!$G$43))/((1+$Y$16)^AK$34))</f>
        <v>4401147.9215931827</v>
      </c>
      <c r="AL103" s="201">
        <f>(((O103*'Appendix B'!$C$18*1000)-('Appendix B'!$E$44+'Appendix B'!$F$44+'Appendix B'!$G$44))/((1+$Y$16)^AL$34))</f>
        <v>3679777.4453571774</v>
      </c>
      <c r="AM103" s="201">
        <f>(((P103*'Appendix B'!$C$19*1000)-('Appendix B'!$E$45+'Appendix B'!$F$45+'Appendix B'!$G$45))/((1+$Y$16)^AM$34))</f>
        <v>2350018.6964340117</v>
      </c>
      <c r="AN103" s="201">
        <f>(((Q103*'Appendix B'!$C$20*1000)-('Appendix B'!$E$46+'Appendix B'!$F$46+'Appendix B'!$G$46))/((1+$Y$16)^AN$34))</f>
        <v>2099233.8161089802</v>
      </c>
      <c r="AO103" s="201">
        <f>(((R103*'Appendix B'!$C$21*1000)-('Appendix B'!$E$47+'Appendix B'!$F$47+'Appendix B'!$G$47))/((1+$Y$16)^AO$34))</f>
        <v>2216294.9903208939</v>
      </c>
      <c r="AP103" s="201">
        <f>(((S103*'Appendix B'!$C$22*1000)-('Appendix B'!$E$48+'Appendix B'!$F$48+'Appendix B'!$G$48))/((1+$Y$16)^AP$34))</f>
        <v>1885363.9634975337</v>
      </c>
      <c r="AQ103" s="201">
        <f>(((T103*'Appendix B'!$C$23*1000)-('Appendix B'!$E$49+'Appendix B'!$F$49+'Appendix B'!$G$49))/((1+$Y$16)^AQ$34))</f>
        <v>871262.68990466872</v>
      </c>
      <c r="AR103" s="201">
        <f>(((U103*'Appendix B'!$C$24*1000)-('Appendix B'!$E$50+'Appendix B'!$F$50+'Appendix B'!$G$50))/((1+$Y$16)^AR$34))</f>
        <v>1000980.5644823286</v>
      </c>
      <c r="AS103" s="217">
        <f t="shared" si="18"/>
        <v>102554175.47948419</v>
      </c>
      <c r="AU103" s="207">
        <f t="shared" si="17"/>
        <v>1.6593596949437674E-9</v>
      </c>
    </row>
    <row r="104" spans="1:47" x14ac:dyDescent="0.35">
      <c r="A104">
        <v>70</v>
      </c>
      <c r="B104" s="75">
        <v>56</v>
      </c>
      <c r="C104" s="75">
        <v>76.455822022975298</v>
      </c>
      <c r="D104" s="75">
        <v>79.160268353006416</v>
      </c>
      <c r="E104" s="75">
        <v>73.51942659647078</v>
      </c>
      <c r="F104" s="75">
        <v>78.459541645715433</v>
      </c>
      <c r="G104" s="75">
        <v>63.783594385312945</v>
      </c>
      <c r="H104" s="75">
        <v>58.314800074621473</v>
      </c>
      <c r="I104" s="75">
        <v>58.85437407250361</v>
      </c>
      <c r="J104" s="75">
        <v>59.228705037153276</v>
      </c>
      <c r="K104" s="75">
        <v>74.615175736701332</v>
      </c>
      <c r="L104" s="75">
        <v>106.42326731219589</v>
      </c>
      <c r="M104" s="75">
        <v>82.643536992696752</v>
      </c>
      <c r="N104" s="75">
        <v>90.006134664742333</v>
      </c>
      <c r="O104" s="75">
        <v>82.298750706766626</v>
      </c>
      <c r="P104" s="75">
        <v>72.93274561421984</v>
      </c>
      <c r="Q104" s="75">
        <v>88.21636582972512</v>
      </c>
      <c r="R104" s="75">
        <v>107.24460686749262</v>
      </c>
      <c r="S104" s="75">
        <v>133.48664030920119</v>
      </c>
      <c r="T104" s="75">
        <v>166.63861362906286</v>
      </c>
      <c r="U104" s="75">
        <v>240.24183217677069</v>
      </c>
      <c r="V104" s="75">
        <v>185.15027270989839</v>
      </c>
      <c r="X104" s="201">
        <f>((0-('Appendix B'!$H$30))/(1+$Y$16)^0)</f>
        <v>-30932906.678150136</v>
      </c>
      <c r="Y104" s="201">
        <f>(((B104*'Appendix B'!$C$5*1000)-('Appendix B'!$E$31+'Appendix B'!$F$31+'Appendix B'!$G$31))/((1+$Y$16)^1))</f>
        <v>36555647.970511056</v>
      </c>
      <c r="Z104" s="201">
        <f>+(((C104*'Appendix B'!$C$6*1000)-('Appendix B'!$E$32+'Appendix B'!$F$32+'Appendix B'!$G$32))/((1+$Y$16)^2))</f>
        <v>17108689.842186075</v>
      </c>
      <c r="AA104" s="201">
        <f>(((D104*'Appendix B'!$C$7*1000)-('Appendix B'!$E$33+'Appendix B'!$F$33+'Appendix B'!$G$33))/((1+$Y$16)^3))</f>
        <v>8313491.2356396159</v>
      </c>
      <c r="AB104" s="201">
        <f>(((E104*'Appendix B'!$C$8*1000)-('Appendix B'!$E$34+'Appendix B'!$F$34+'Appendix B'!$G$34))/((1+$Y$16)^4))</f>
        <v>4477449.1040666029</v>
      </c>
      <c r="AC104" s="201">
        <f>(((F104*'Appendix B'!$C$9*1000)-('Appendix B'!$E$35+'Appendix B'!$F$35+'Appendix B'!$G$35))/((1+$Y$16)^AC$34))</f>
        <v>3260583.686187278</v>
      </c>
      <c r="AD104" s="201">
        <f>(((G104*'Appendix B'!$C$10*1000)-('Appendix B'!$E$36+'Appendix B'!$F$36+'Appendix B'!$G$36))/((1+$Y$16)^AD$34))</f>
        <v>1596865.58190869</v>
      </c>
      <c r="AE104" s="201">
        <f>(((H104*'Appendix B'!$C$11*1000)-('Appendix B'!$E$37+'Appendix B'!$F$37+'Appendix B'!$G$37))/((1+$Y$16)^AE$34))</f>
        <v>903084.45412614453</v>
      </c>
      <c r="AF104" s="201">
        <f>(((I104*'Appendix B'!$C$12*1000)-('Appendix B'!$E$38+'Appendix B'!$F$38+'Appendix B'!$G$38))/((1+$Y$16)^AF$34))</f>
        <v>614868.98304587649</v>
      </c>
      <c r="AG104" s="201">
        <f>(((J104*'Appendix B'!$C$13*1000)-('Appendix B'!$E$39+'Appendix B'!$F$39+'Appendix B'!$G$39))/((1+$Y$16)^AG$34))</f>
        <v>413011.87796527467</v>
      </c>
      <c r="AH104" s="201">
        <f>(((K104*'Appendix B'!$C$14*1000)-('Appendix B'!$E$40+'Appendix B'!$F$40+'Appendix B'!$G$40))/((1+$Y$16)^AH$34))</f>
        <v>520070.13579211838</v>
      </c>
      <c r="AI104" s="201">
        <f>(((L104*'Appendix B'!$C$15*1000)-('Appendix B'!$E$41+'Appendix B'!$F$41+'Appendix B'!$G$41))/((1+$Y$16)^AI$34))</f>
        <v>830857.69515298039</v>
      </c>
      <c r="AJ104" s="201">
        <f>(((M104*'Appendix B'!$C$16*1000)-('Appendix B'!$E$42+'Appendix B'!$F$42+'Appendix B'!$G$42))/((1+$Y$16)^AJ$34))</f>
        <v>361164.77707051893</v>
      </c>
      <c r="AK104" s="201">
        <f>(((N104*'Appendix B'!$C$17*1000)-('Appendix B'!$E$43+'Appendix B'!$F$43+'Appendix B'!$G$43))/((1+$Y$16)^AK$34))</f>
        <v>334990.64130200451</v>
      </c>
      <c r="AL104" s="201">
        <f>(((O104*'Appendix B'!$C$18*1000)-('Appendix B'!$E$44+'Appendix B'!$F$44+'Appendix B'!$G$44))/((1+$Y$16)^AL$34))</f>
        <v>183872.78260064148</v>
      </c>
      <c r="AM104" s="201">
        <f>(((P104*'Appendix B'!$C$19*1000)-('Appendix B'!$E$45+'Appendix B'!$F$45+'Appendix B'!$G$45))/((1+$Y$16)^AM$34))</f>
        <v>60490.986938791939</v>
      </c>
      <c r="AN104" s="201">
        <f>(((Q104*'Appendix B'!$C$20*1000)-('Appendix B'!$E$46+'Appendix B'!$F$46+'Appendix B'!$G$46))/((1+$Y$16)^AN$34))</f>
        <v>116882.32271752202</v>
      </c>
      <c r="AO104" s="201">
        <f>(((R104*'Appendix B'!$C$21*1000)-('Appendix B'!$E$47+'Appendix B'!$F$47+'Appendix B'!$G$47))/((1+$Y$16)^AO$34))</f>
        <v>180242.4387697106</v>
      </c>
      <c r="AP104" s="201">
        <f>(((S104*'Appendix B'!$C$22*1000)-('Appendix B'!$E$48+'Appendix B'!$F$48+'Appendix B'!$G$48))/((1+$Y$16)^AP$34))</f>
        <v>253629.50409174059</v>
      </c>
      <c r="AQ104" s="201">
        <f>(((T104*'Appendix B'!$C$23*1000)-('Appendix B'!$E$49+'Appendix B'!$F$49+'Appendix B'!$G$49))/((1+$Y$16)^AQ$34))</f>
        <v>330217.8119358609</v>
      </c>
      <c r="AR104" s="201">
        <f>(((U104*'Appendix B'!$C$24*1000)-('Appendix B'!$E$50+'Appendix B'!$F$50+'Appendix B'!$G$50))/((1+$Y$16)^AR$34))</f>
        <v>515976.78880309616</v>
      </c>
      <c r="AS104" s="217">
        <f t="shared" si="18"/>
        <v>45999181.942661464</v>
      </c>
      <c r="AU104" s="207">
        <f t="shared" si="17"/>
        <v>1.5790625513886417E-8</v>
      </c>
    </row>
    <row r="105" spans="1:47" x14ac:dyDescent="0.35">
      <c r="A105">
        <v>71</v>
      </c>
      <c r="B105" s="75">
        <v>56</v>
      </c>
      <c r="C105" s="75">
        <v>55.392143146761505</v>
      </c>
      <c r="D105" s="75">
        <v>53.839751790171171</v>
      </c>
      <c r="E105" s="75">
        <v>76.102646651357446</v>
      </c>
      <c r="F105" s="75">
        <v>86.765008598943169</v>
      </c>
      <c r="G105" s="75">
        <v>26.27931161856052</v>
      </c>
      <c r="H105" s="75">
        <v>31.726513102959416</v>
      </c>
      <c r="I105" s="75">
        <v>30.627891908928373</v>
      </c>
      <c r="J105" s="75">
        <v>24.47332928934355</v>
      </c>
      <c r="K105" s="75">
        <v>31.780914577797738</v>
      </c>
      <c r="L105" s="75">
        <v>23.44233802698794</v>
      </c>
      <c r="M105" s="75">
        <v>42.85020646131003</v>
      </c>
      <c r="N105" s="75">
        <v>59.225788802580993</v>
      </c>
      <c r="O105" s="75">
        <v>49.339764831992284</v>
      </c>
      <c r="P105" s="75">
        <v>34.315728865166299</v>
      </c>
      <c r="Q105" s="75">
        <v>25.194709448631315</v>
      </c>
      <c r="R105" s="75">
        <v>28.402732203463675</v>
      </c>
      <c r="S105" s="75">
        <v>36.7815819328098</v>
      </c>
      <c r="T105" s="75">
        <v>39.894621966570163</v>
      </c>
      <c r="U105" s="75">
        <v>27.188214998257067</v>
      </c>
      <c r="V105" s="75">
        <v>24.442614268012719</v>
      </c>
      <c r="X105" s="201">
        <f>((0-('Appendix B'!$H$30))/(1+$Y$16)^0)</f>
        <v>-30932906.678150136</v>
      </c>
      <c r="Y105" s="201">
        <f>(((B105*'Appendix B'!$C$5*1000)-('Appendix B'!$E$31+'Appendix B'!$F$31+'Appendix B'!$G$31))/((1+$Y$16)^1))</f>
        <v>36555647.970511056</v>
      </c>
      <c r="Z105" s="201">
        <f>+(((C105*'Appendix B'!$C$6*1000)-('Appendix B'!$E$32+'Appendix B'!$F$32+'Appendix B'!$G$32))/((1+$Y$16)^2))</f>
        <v>11787644.303340944</v>
      </c>
      <c r="AA105" s="201">
        <f>(((D105*'Appendix B'!$C$7*1000)-('Appendix B'!$E$33+'Appendix B'!$F$33+'Appendix B'!$G$33))/((1+$Y$16)^3))</f>
        <v>5101824.8350582886</v>
      </c>
      <c r="AB105" s="201">
        <f>(((E105*'Appendix B'!$C$8*1000)-('Appendix B'!$E$34+'Appendix B'!$F$34+'Appendix B'!$G$34))/((1+$Y$16)^4))</f>
        <v>4686018.2860690514</v>
      </c>
      <c r="AC105" s="201">
        <f>(((F105*'Appendix B'!$C$9*1000)-('Appendix B'!$E$35+'Appendix B'!$F$35+'Appendix B'!$G$35))/((1+$Y$16)^AC$34))</f>
        <v>3743398.275550134</v>
      </c>
      <c r="AD105" s="201">
        <f>(((G105*'Appendix B'!$C$10*1000)-('Appendix B'!$E$36+'Appendix B'!$F$36+'Appendix B'!$G$36))/((1+$Y$16)^AD$34))</f>
        <v>-21493.908904528162</v>
      </c>
      <c r="AE105" s="201">
        <f>(((H105*'Appendix B'!$C$11*1000)-('Appendix B'!$E$37+'Appendix B'!$F$37+'Appendix B'!$G$37))/((1+$Y$16)^AE$34))</f>
        <v>20043.571115822935</v>
      </c>
      <c r="AF105" s="201">
        <f>(((I105*'Appendix B'!$C$12*1000)-('Appendix B'!$E$38+'Appendix B'!$F$38+'Appendix B'!$G$38))/((1+$Y$16)^AF$34))</f>
        <v>-125301.41894585935</v>
      </c>
      <c r="AG105" s="201">
        <f>(((J105*'Appendix B'!$C$13*1000)-('Appendix B'!$E$39+'Appendix B'!$F$39+'Appendix B'!$G$39))/((1+$Y$16)^AG$34))</f>
        <v>-319990.33495201764</v>
      </c>
      <c r="AH105" s="201">
        <f>(((K105*'Appendix B'!$C$14*1000)-('Appendix B'!$E$40+'Appendix B'!$F$40+'Appendix B'!$G$40))/((1+$Y$16)^AH$34))</f>
        <v>-205327.05015910484</v>
      </c>
      <c r="AI105" s="201">
        <f>(((L105*'Appendix B'!$C$15*1000)-('Appendix B'!$E$41+'Appendix B'!$F$41+'Appendix B'!$G$41))/((1+$Y$16)^AI$34))</f>
        <v>-348390.77504802297</v>
      </c>
      <c r="AJ105" s="201">
        <f>(((M105*'Appendix B'!$C$16*1000)-('Appendix B'!$E$42+'Appendix B'!$F$42+'Appendix B'!$G$42))/((1+$Y$16)^AJ$34))</f>
        <v>-109470.4666899538</v>
      </c>
      <c r="AK105" s="201">
        <f>(((N105*'Appendix B'!$C$17*1000)-('Appendix B'!$E$43+'Appendix B'!$F$43+'Appendix B'!$G$43))/((1+$Y$16)^AK$34))</f>
        <v>29723.323911866075</v>
      </c>
      <c r="AL105" s="201">
        <f>(((O105*'Appendix B'!$C$18*1000)-('Appendix B'!$E$44+'Appendix B'!$F$44+'Appendix B'!$G$44))/((1+$Y$16)^AL$34))</f>
        <v>-91973.824500269999</v>
      </c>
      <c r="AM105" s="201">
        <f>(((P105*'Appendix B'!$C$19*1000)-('Appendix B'!$E$45+'Appendix B'!$F$45+'Appendix B'!$G$45))/((1+$Y$16)^AM$34))</f>
        <v>-213715.28725297266</v>
      </c>
      <c r="AN105" s="201">
        <f>(((Q105*'Appendix B'!$C$20*1000)-('Appendix B'!$E$46+'Appendix B'!$F$46+'Appendix B'!$G$46))/((1+$Y$16)^AN$34))</f>
        <v>-258452.59078052198</v>
      </c>
      <c r="AO105" s="201">
        <f>(((R105*'Appendix B'!$C$21*1000)-('Appendix B'!$E$47+'Appendix B'!$F$47+'Appendix B'!$G$47))/((1+$Y$16)^AO$34))</f>
        <v>-228475.56456173339</v>
      </c>
      <c r="AP105" s="201">
        <f>(((S105*'Appendix B'!$C$22*1000)-('Appendix B'!$E$48+'Appendix B'!$F$48+'Appendix B'!$G$48))/((1+$Y$16)^AP$34))</f>
        <v>-176905.89654066402</v>
      </c>
      <c r="AQ105" s="201">
        <f>(((T105*'Appendix B'!$C$23*1000)-('Appendix B'!$E$49+'Appendix B'!$F$49+'Appendix B'!$G$49))/((1+$Y$16)^AQ$34))</f>
        <v>-155922.14850146396</v>
      </c>
      <c r="AR105" s="201">
        <f>(((U105*'Appendix B'!$C$24*1000)-('Appendix B'!$E$50+'Appendix B'!$F$50+'Appendix B'!$G$50))/((1+$Y$16)^AR$34))</f>
        <v>-190124.89636967523</v>
      </c>
      <c r="AS105" s="217">
        <f t="shared" si="18"/>
        <v>30991393.887407023</v>
      </c>
      <c r="AU105" s="207">
        <f t="shared" si="17"/>
        <v>1.2199626525895705E-8</v>
      </c>
    </row>
    <row r="106" spans="1:47" x14ac:dyDescent="0.35">
      <c r="A106">
        <v>72</v>
      </c>
      <c r="B106" s="75">
        <v>56</v>
      </c>
      <c r="C106" s="75">
        <v>60.149214892407088</v>
      </c>
      <c r="D106" s="75">
        <v>35.885752297000742</v>
      </c>
      <c r="E106" s="75">
        <v>41.081981675046165</v>
      </c>
      <c r="F106" s="75">
        <v>27.379365611170648</v>
      </c>
      <c r="G106" s="75">
        <v>21.748357891268796</v>
      </c>
      <c r="H106" s="75">
        <v>23.065805796215052</v>
      </c>
      <c r="I106" s="75">
        <v>24.442325501783099</v>
      </c>
      <c r="J106" s="75">
        <v>30.940968128017985</v>
      </c>
      <c r="K106" s="75">
        <v>32.408575390182392</v>
      </c>
      <c r="L106" s="75">
        <v>43.268981381250079</v>
      </c>
      <c r="M106" s="75">
        <v>43.485552977069332</v>
      </c>
      <c r="N106" s="75">
        <v>46.08827906574264</v>
      </c>
      <c r="O106" s="75">
        <v>63.535875844142538</v>
      </c>
      <c r="P106" s="75">
        <v>56.896508720043414</v>
      </c>
      <c r="Q106" s="75">
        <v>44.716995135456756</v>
      </c>
      <c r="R106" s="75">
        <v>56.043142170422811</v>
      </c>
      <c r="S106" s="75">
        <v>55.729148671848222</v>
      </c>
      <c r="T106" s="75">
        <v>48.698019834131223</v>
      </c>
      <c r="U106" s="75">
        <v>49.604647439041855</v>
      </c>
      <c r="V106" s="75">
        <v>46.187570693366709</v>
      </c>
      <c r="X106" s="201">
        <f>((0-('Appendix B'!$H$30))/(1+$Y$16)^0)</f>
        <v>-30932906.678150136</v>
      </c>
      <c r="Y106" s="201">
        <f>(((B106*'Appendix B'!$C$5*1000)-('Appendix B'!$E$31+'Appendix B'!$F$31+'Appendix B'!$G$31))/((1+$Y$16)^1))</f>
        <v>36555647.970511056</v>
      </c>
      <c r="Z106" s="201">
        <f>+(((C106*'Appendix B'!$C$6*1000)-('Appendix B'!$E$32+'Appendix B'!$F$32+'Appendix B'!$G$32))/((1+$Y$16)^2))</f>
        <v>12989361.987079367</v>
      </c>
      <c r="AA106" s="201">
        <f>(((D106*'Appendix B'!$C$7*1000)-('Appendix B'!$E$33+'Appendix B'!$F$33+'Appendix B'!$G$33))/((1+$Y$16)^3))</f>
        <v>2824530.9739644481</v>
      </c>
      <c r="AB106" s="201">
        <f>(((E106*'Appendix B'!$C$8*1000)-('Appendix B'!$E$34+'Appendix B'!$F$34+'Appendix B'!$G$34))/((1+$Y$16)^4))</f>
        <v>1858449.8667725143</v>
      </c>
      <c r="AC106" s="201">
        <f>(((F106*'Appendix B'!$C$9*1000)-('Appendix B'!$E$35+'Appendix B'!$F$35+'Appendix B'!$G$35))/((1+$Y$16)^AC$34))</f>
        <v>291183.60843286518</v>
      </c>
      <c r="AD106" s="201">
        <f>(((G106*'Appendix B'!$C$10*1000)-('Appendix B'!$E$36+'Appendix B'!$F$36+'Appendix B'!$G$36))/((1+$Y$16)^AD$34))</f>
        <v>-217010.56529819593</v>
      </c>
      <c r="AE106" s="201">
        <f>(((H106*'Appendix B'!$C$11*1000)-('Appendix B'!$E$37+'Appendix B'!$F$37+'Appendix B'!$G$37))/((1+$Y$16)^AE$34))</f>
        <v>-267592.80936226167</v>
      </c>
      <c r="AF106" s="201">
        <f>(((I106*'Appendix B'!$C$12*1000)-('Appendix B'!$E$38+'Appendix B'!$F$38+'Appendix B'!$G$38))/((1+$Y$16)^AF$34))</f>
        <v>-287502.75695146597</v>
      </c>
      <c r="AG106" s="201">
        <f>(((J106*'Appendix B'!$C$13*1000)-('Appendix B'!$E$39+'Appendix B'!$F$39+'Appendix B'!$G$39))/((1+$Y$16)^AG$34))</f>
        <v>-183585.72187868753</v>
      </c>
      <c r="AH106" s="201">
        <f>(((K106*'Appendix B'!$C$14*1000)-('Appendix B'!$E$40+'Appendix B'!$F$40+'Appendix B'!$G$40))/((1+$Y$16)^AH$34))</f>
        <v>-194697.62934695079</v>
      </c>
      <c r="AI106" s="201">
        <f>(((L106*'Appendix B'!$C$15*1000)-('Appendix B'!$E$41+'Appendix B'!$F$41+'Appendix B'!$G$41))/((1+$Y$16)^AI$34))</f>
        <v>-66632.797086907347</v>
      </c>
      <c r="AJ106" s="201">
        <f>(((M106*'Appendix B'!$C$16*1000)-('Appendix B'!$E$42+'Appendix B'!$F$42+'Appendix B'!$G$42))/((1+$Y$16)^AJ$34))</f>
        <v>-101956.23105489179</v>
      </c>
      <c r="AK106" s="201">
        <f>(((N106*'Appendix B'!$C$17*1000)-('Appendix B'!$E$43+'Appendix B'!$F$43+'Appendix B'!$G$43))/((1+$Y$16)^AK$34))</f>
        <v>-100569.31063197015</v>
      </c>
      <c r="AL106" s="201">
        <f>(((O106*'Appendix B'!$C$18*1000)-('Appendix B'!$E$44+'Appendix B'!$F$44+'Appendix B'!$G$44))/((1+$Y$16)^AL$34))</f>
        <v>26838.965177420436</v>
      </c>
      <c r="AM106" s="201">
        <f>(((P106*'Appendix B'!$C$19*1000)-('Appendix B'!$E$45+'Appendix B'!$F$45+'Appendix B'!$G$45))/((1+$Y$16)^AM$34))</f>
        <v>-53376.865655399059</v>
      </c>
      <c r="AN106" s="201">
        <f>(((Q106*'Appendix B'!$C$20*1000)-('Appendix B'!$E$46+'Appendix B'!$F$46+'Appendix B'!$G$46))/((1+$Y$16)^AN$34))</f>
        <v>-142184.69446818522</v>
      </c>
      <c r="AO106" s="201">
        <f>(((R106*'Appendix B'!$C$21*1000)-('Appendix B'!$E$47+'Appendix B'!$F$47+'Appendix B'!$G$47))/((1+$Y$16)^AO$34))</f>
        <v>-85187.074516324559</v>
      </c>
      <c r="AP106" s="201">
        <f>(((S106*'Appendix B'!$C$22*1000)-('Appendix B'!$E$48+'Appendix B'!$F$48+'Appendix B'!$G$48))/((1+$Y$16)^AP$34))</f>
        <v>-92550.451500235315</v>
      </c>
      <c r="AQ106" s="201">
        <f>(((T106*'Appendix B'!$C$23*1000)-('Appendix B'!$E$49+'Appendix B'!$F$49+'Appendix B'!$G$49))/((1+$Y$16)^AQ$34))</f>
        <v>-122155.78660206476</v>
      </c>
      <c r="AR106" s="201">
        <f>(((U106*'Appendix B'!$C$24*1000)-('Appendix B'!$E$50+'Appendix B'!$F$50+'Appendix B'!$G$50))/((1+$Y$16)^AR$34))</f>
        <v>-115832.42045861146</v>
      </c>
      <c r="AS106" s="217">
        <f t="shared" si="18"/>
        <v>23613106.693787534</v>
      </c>
      <c r="AU106" s="207">
        <f t="shared" si="17"/>
        <v>9.4209258975889703E-9</v>
      </c>
    </row>
    <row r="107" spans="1:47" x14ac:dyDescent="0.35">
      <c r="A107">
        <v>73</v>
      </c>
      <c r="B107" s="75">
        <v>56</v>
      </c>
      <c r="C107" s="75">
        <v>25.707653812219135</v>
      </c>
      <c r="D107" s="75">
        <v>31.428596141244181</v>
      </c>
      <c r="E107" s="75">
        <v>16.653216494648397</v>
      </c>
      <c r="F107" s="75">
        <v>22.061061653398649</v>
      </c>
      <c r="G107" s="75">
        <v>14.804302419082173</v>
      </c>
      <c r="H107" s="75">
        <v>17.709135314578432</v>
      </c>
      <c r="I107" s="75">
        <v>16.165098297468134</v>
      </c>
      <c r="J107" s="75">
        <v>21.021378542200011</v>
      </c>
      <c r="K107" s="75">
        <v>23.107984820028101</v>
      </c>
      <c r="L107" s="75">
        <v>23.645790991030712</v>
      </c>
      <c r="M107" s="75">
        <v>34.933887465597238</v>
      </c>
      <c r="N107" s="75">
        <v>26.046069632567409</v>
      </c>
      <c r="O107" s="75">
        <v>22.300541983034414</v>
      </c>
      <c r="P107" s="75">
        <v>36.546537658007026</v>
      </c>
      <c r="Q107" s="75">
        <v>54.361845775453759</v>
      </c>
      <c r="R107" s="75">
        <v>65.758312400728443</v>
      </c>
      <c r="S107" s="75">
        <v>74.014826950476248</v>
      </c>
      <c r="T107" s="75">
        <v>79.044239016982203</v>
      </c>
      <c r="U107" s="75">
        <v>81.730615133697171</v>
      </c>
      <c r="V107" s="75">
        <v>61.032656272102628</v>
      </c>
      <c r="X107" s="201">
        <f>((0-('Appendix B'!$H$30))/(1+$Y$16)^0)</f>
        <v>-30932906.678150136</v>
      </c>
      <c r="Y107" s="201">
        <f>(((B107*'Appendix B'!$C$5*1000)-('Appendix B'!$E$31+'Appendix B'!$F$31+'Appendix B'!$G$31))/((1+$Y$16)^1))</f>
        <v>36555647.970511056</v>
      </c>
      <c r="Z107" s="201">
        <f>+(((C107*'Appendix B'!$C$6*1000)-('Appendix B'!$E$32+'Appendix B'!$F$32+'Appendix B'!$G$32))/((1+$Y$16)^2))</f>
        <v>4288834.5999310194</v>
      </c>
      <c r="AA107" s="201">
        <f>(((D107*'Appendix B'!$C$7*1000)-('Appendix B'!$E$33+'Appendix B'!$F$33+'Appendix B'!$G$33))/((1+$Y$16)^3))</f>
        <v>2259183.1607765211</v>
      </c>
      <c r="AB107" s="201">
        <f>(((E107*'Appendix B'!$C$8*1000)-('Appendix B'!$E$34+'Appendix B'!$F$34+'Appendix B'!$G$34))/((1+$Y$16)^4))</f>
        <v>-113928.58444269464</v>
      </c>
      <c r="AC107" s="201">
        <f>(((F107*'Appendix B'!$C$9*1000)-('Appendix B'!$E$35+'Appendix B'!$F$35+'Appendix B'!$G$35))/((1+$Y$16)^AC$34))</f>
        <v>-17980.795680577208</v>
      </c>
      <c r="AD107" s="201">
        <f>(((G107*'Appendix B'!$C$10*1000)-('Appendix B'!$E$36+'Appendix B'!$F$36+'Appendix B'!$G$36))/((1+$Y$16)^AD$34))</f>
        <v>-516655.75910281279</v>
      </c>
      <c r="AE107" s="201">
        <f>(((H107*'Appendix B'!$C$11*1000)-('Appendix B'!$E$37+'Appendix B'!$F$37+'Appendix B'!$G$37))/((1+$Y$16)^AE$34))</f>
        <v>-445496.67496823904</v>
      </c>
      <c r="AF107" s="201">
        <f>(((I107*'Appendix B'!$C$12*1000)-('Appendix B'!$E$38+'Appendix B'!$F$38+'Appendix B'!$G$38))/((1+$Y$16)^AF$34))</f>
        <v>-504552.77939814323</v>
      </c>
      <c r="AG107" s="201">
        <f>(((J107*'Appendix B'!$C$13*1000)-('Appendix B'!$E$39+'Appendix B'!$F$39+'Appendix B'!$G$39))/((1+$Y$16)^AG$34))</f>
        <v>-392793.10235404101</v>
      </c>
      <c r="AH107" s="201">
        <f>(((K107*'Appendix B'!$C$14*1000)-('Appendix B'!$E$40+'Appendix B'!$F$40+'Appendix B'!$G$40))/((1+$Y$16)^AH$34))</f>
        <v>-352202.9077092004</v>
      </c>
      <c r="AI107" s="201">
        <f>(((L107*'Appendix B'!$C$15*1000)-('Appendix B'!$E$41+'Appendix B'!$F$41+'Appendix B'!$G$41))/((1+$Y$16)^AI$34))</f>
        <v>-345499.48907819879</v>
      </c>
      <c r="AJ107" s="201">
        <f>(((M107*'Appendix B'!$C$16*1000)-('Appendix B'!$E$42+'Appendix B'!$F$42+'Appendix B'!$G$42))/((1+$Y$16)^AJ$34))</f>
        <v>-203096.67667241135</v>
      </c>
      <c r="AK107" s="201">
        <f>(((N107*'Appendix B'!$C$17*1000)-('Appendix B'!$E$43+'Appendix B'!$F$43+'Appendix B'!$G$43))/((1+$Y$16)^AK$34))</f>
        <v>-299340.03061136929</v>
      </c>
      <c r="AL107" s="201">
        <f>(((O107*'Appendix B'!$C$18*1000)-('Appendix B'!$E$44+'Appendix B'!$F$44+'Appendix B'!$G$44))/((1+$Y$16)^AL$34))</f>
        <v>-318275.6260747863</v>
      </c>
      <c r="AM107" s="201">
        <f>(((P107*'Appendix B'!$C$19*1000)-('Appendix B'!$E$45+'Appendix B'!$F$45+'Appendix B'!$G$45))/((1+$Y$16)^AM$34))</f>
        <v>-197875.07433610939</v>
      </c>
      <c r="AN107" s="201">
        <f>(((Q107*'Appendix B'!$C$20*1000)-('Appendix B'!$E$46+'Appendix B'!$F$46+'Appendix B'!$G$46))/((1+$Y$16)^AN$34))</f>
        <v>-84743.341946850531</v>
      </c>
      <c r="AO107" s="201">
        <f>(((R107*'Appendix B'!$C$21*1000)-('Appendix B'!$E$47+'Appendix B'!$F$47+'Appendix B'!$G$47))/((1+$Y$16)^AO$34))</f>
        <v>-34823.419472905916</v>
      </c>
      <c r="AP107" s="201">
        <f>(((S107*'Appendix B'!$C$22*1000)-('Appendix B'!$E$48+'Appendix B'!$F$48+'Appendix B'!$G$48))/((1+$Y$16)^AP$34))</f>
        <v>-11141.764553552057</v>
      </c>
      <c r="AQ107" s="201">
        <f>(((T107*'Appendix B'!$C$23*1000)-('Appendix B'!$E$49+'Appendix B'!$F$49+'Appendix B'!$G$49))/((1+$Y$16)^AQ$34))</f>
        <v>-5759.6592632784814</v>
      </c>
      <c r="AR107" s="201">
        <f>(((U107*'Appendix B'!$C$24*1000)-('Appendix B'!$E$50+'Appendix B'!$F$50+'Appendix B'!$G$50))/((1+$Y$16)^AR$34))</f>
        <v>-9360.6307400850492</v>
      </c>
      <c r="AS107" s="217">
        <f t="shared" si="18"/>
        <v>12170759.053068455</v>
      </c>
      <c r="AU107" s="207">
        <f t="shared" si="17"/>
        <v>5.3146962740052776E-9</v>
      </c>
    </row>
    <row r="108" spans="1:47" x14ac:dyDescent="0.35">
      <c r="A108">
        <v>74</v>
      </c>
      <c r="B108" s="75">
        <v>56</v>
      </c>
      <c r="C108" s="75">
        <v>56.943128512724243</v>
      </c>
      <c r="D108" s="75">
        <v>61.651893618973006</v>
      </c>
      <c r="E108" s="75">
        <v>56.297882617039022</v>
      </c>
      <c r="F108" s="75">
        <v>87.097562289707668</v>
      </c>
      <c r="G108" s="75">
        <v>63.940067717259737</v>
      </c>
      <c r="H108" s="75">
        <v>39.856165379379782</v>
      </c>
      <c r="I108" s="75">
        <v>42.952929240109825</v>
      </c>
      <c r="J108" s="75">
        <v>53.780716611563321</v>
      </c>
      <c r="K108" s="75">
        <v>60.54822022795387</v>
      </c>
      <c r="L108" s="75">
        <v>60.591209159872648</v>
      </c>
      <c r="M108" s="75">
        <v>81.200743280182451</v>
      </c>
      <c r="N108" s="75">
        <v>76.37211131712823</v>
      </c>
      <c r="O108" s="75">
        <v>92.702907967334752</v>
      </c>
      <c r="P108" s="75">
        <v>80.226966150767893</v>
      </c>
      <c r="Q108" s="75">
        <v>84.3046995150616</v>
      </c>
      <c r="R108" s="75">
        <v>134.29540463540911</v>
      </c>
      <c r="S108" s="75">
        <v>139.69594674387176</v>
      </c>
      <c r="T108" s="75">
        <v>168.20915482370199</v>
      </c>
      <c r="U108" s="75">
        <v>159.88127707048966</v>
      </c>
      <c r="V108" s="75">
        <v>189.73208464808292</v>
      </c>
      <c r="X108" s="201">
        <f>((0-('Appendix B'!$H$30))/(1+$Y$16)^0)</f>
        <v>-30932906.678150136</v>
      </c>
      <c r="Y108" s="201">
        <f>(((B108*'Appendix B'!$C$5*1000)-('Appendix B'!$E$31+'Appendix B'!$F$31+'Appendix B'!$G$31))/((1+$Y$16)^1))</f>
        <v>36555647.970511056</v>
      </c>
      <c r="Z108" s="201">
        <f>+(((C108*'Appendix B'!$C$6*1000)-('Appendix B'!$E$32+'Appendix B'!$F$32+'Appendix B'!$G$32))/((1+$Y$16)^2))</f>
        <v>12179449.7334783</v>
      </c>
      <c r="AA108" s="201">
        <f>(((D108*'Appendix B'!$C$7*1000)-('Appendix B'!$E$33+'Appendix B'!$F$33+'Appendix B'!$G$33))/((1+$Y$16)^3))</f>
        <v>6092720.6315905452</v>
      </c>
      <c r="AB108" s="201">
        <f>(((E108*'Appendix B'!$C$8*1000)-('Appendix B'!$E$34+'Appendix B'!$F$34+'Appendix B'!$G$34))/((1+$Y$16)^4))</f>
        <v>3086981.6780281193</v>
      </c>
      <c r="AC108" s="201">
        <f>(((F108*'Appendix B'!$C$9*1000)-('Appendix B'!$E$35+'Appendix B'!$F$35+'Appendix B'!$G$35))/((1+$Y$16)^AC$34))</f>
        <v>3762730.3341269451</v>
      </c>
      <c r="AD108" s="201">
        <f>(((G108*'Appendix B'!$C$10*1000)-('Appendix B'!$E$36+'Appendix B'!$F$36+'Appendix B'!$G$36))/((1+$Y$16)^AD$34))</f>
        <v>1603617.6134937271</v>
      </c>
      <c r="AE108" s="201">
        <f>(((H108*'Appendix B'!$C$11*1000)-('Appendix B'!$E$37+'Appendix B'!$F$37+'Appendix B'!$G$37))/((1+$Y$16)^AE$34))</f>
        <v>290042.73775594268</v>
      </c>
      <c r="AF108" s="201">
        <f>(((I108*'Appendix B'!$C$12*1000)-('Appendix B'!$E$38+'Appendix B'!$F$38+'Appendix B'!$G$38))/((1+$Y$16)^AF$34))</f>
        <v>197892.51585328422</v>
      </c>
      <c r="AG108" s="201">
        <f>(((J108*'Appendix B'!$C$13*1000)-('Appendix B'!$E$39+'Appendix B'!$F$39+'Appendix B'!$G$39))/((1+$Y$16)^AG$34))</f>
        <v>298112.02474884398</v>
      </c>
      <c r="AH108" s="201">
        <f>(((K108*'Appendix B'!$C$14*1000)-('Appendix B'!$E$40+'Appendix B'!$F$40+'Appendix B'!$G$40))/((1+$Y$16)^AH$34))</f>
        <v>281846.58144874155</v>
      </c>
      <c r="AI108" s="201">
        <f>(((L108*'Appendix B'!$C$15*1000)-('Appendix B'!$E$41+'Appendix B'!$F$41+'Appendix B'!$G$41))/((1+$Y$16)^AI$34))</f>
        <v>179534.7354337885</v>
      </c>
      <c r="AJ108" s="201">
        <f>(((M108*'Appendix B'!$C$16*1000)-('Appendix B'!$E$42+'Appendix B'!$F$42+'Appendix B'!$G$42))/((1+$Y$16)^AJ$34))</f>
        <v>344100.87310677121</v>
      </c>
      <c r="AK108" s="201">
        <f>(((N108*'Appendix B'!$C$17*1000)-('Appendix B'!$E$43+'Appendix B'!$F$43+'Appendix B'!$G$43))/((1+$Y$16)^AK$34))</f>
        <v>199773.78080281508</v>
      </c>
      <c r="AL108" s="201">
        <f>(((O108*'Appendix B'!$C$18*1000)-('Appendix B'!$E$44+'Appendix B'!$F$44+'Appendix B'!$G$44))/((1+$Y$16)^AL$34))</f>
        <v>270949.23243366228</v>
      </c>
      <c r="AM108" s="201">
        <f>(((P108*'Appendix B'!$C$19*1000)-('Appendix B'!$E$45+'Appendix B'!$F$45+'Appendix B'!$G$45))/((1+$Y$16)^AM$34))</f>
        <v>112284.76089749408</v>
      </c>
      <c r="AN108" s="201">
        <f>(((Q108*'Appendix B'!$C$20*1000)-('Appendix B'!$E$46+'Appendix B'!$F$46+'Appendix B'!$G$46))/((1+$Y$16)^AN$34))</f>
        <v>93585.808119916241</v>
      </c>
      <c r="AO108" s="201">
        <f>(((R108*'Appendix B'!$C$21*1000)-('Appendix B'!$E$47+'Appendix B'!$F$47+'Appendix B'!$G$47))/((1+$Y$16)^AO$34))</f>
        <v>320474.36627447093</v>
      </c>
      <c r="AP108" s="201">
        <f>(((S108*'Appendix B'!$C$22*1000)-('Appendix B'!$E$48+'Appendix B'!$F$48+'Appendix B'!$G$48))/((1+$Y$16)^AP$34))</f>
        <v>281273.62404144631</v>
      </c>
      <c r="AQ108" s="201">
        <f>(((T108*'Appendix B'!$C$23*1000)-('Appendix B'!$E$49+'Appendix B'!$F$49+'Appendix B'!$G$49))/((1+$Y$16)^AQ$34))</f>
        <v>336241.78849058546</v>
      </c>
      <c r="AR108" s="201">
        <f>(((U108*'Appendix B'!$C$24*1000)-('Appendix B'!$E$50+'Appendix B'!$F$50+'Appendix B'!$G$50))/((1+$Y$16)^AR$34))</f>
        <v>249646.06823888849</v>
      </c>
      <c r="AS108" s="217">
        <f t="shared" si="18"/>
        <v>35804000.180725202</v>
      </c>
      <c r="AU108" s="207">
        <f t="shared" si="17"/>
        <v>1.3780345305471764E-8</v>
      </c>
    </row>
    <row r="109" spans="1:47" x14ac:dyDescent="0.35">
      <c r="A109">
        <v>75</v>
      </c>
      <c r="B109" s="75">
        <v>56</v>
      </c>
      <c r="C109" s="75">
        <v>61.880652633954512</v>
      </c>
      <c r="D109" s="75">
        <v>98.801134809933714</v>
      </c>
      <c r="E109" s="75">
        <v>126.6666147945527</v>
      </c>
      <c r="F109" s="75">
        <v>110.72381193991848</v>
      </c>
      <c r="G109" s="75">
        <v>118.06502704014049</v>
      </c>
      <c r="H109" s="75">
        <v>115.27028273771613</v>
      </c>
      <c r="I109" s="75">
        <v>146.32716937438641</v>
      </c>
      <c r="J109" s="75">
        <v>135.5383077389418</v>
      </c>
      <c r="K109" s="75">
        <v>179.73436549016202</v>
      </c>
      <c r="L109" s="75">
        <v>233.124723873763</v>
      </c>
      <c r="M109" s="75">
        <v>361.62630268954473</v>
      </c>
      <c r="N109" s="75">
        <v>243.72408573193525</v>
      </c>
      <c r="O109" s="75">
        <v>267.32267886948188</v>
      </c>
      <c r="P109" s="75">
        <v>393.9593465285908</v>
      </c>
      <c r="Q109" s="75">
        <v>500</v>
      </c>
      <c r="R109" s="75">
        <v>500</v>
      </c>
      <c r="S109" s="75">
        <v>500</v>
      </c>
      <c r="T109" s="75">
        <v>500</v>
      </c>
      <c r="U109" s="75">
        <v>500</v>
      </c>
      <c r="V109" s="75">
        <v>268.13182729250627</v>
      </c>
      <c r="X109" s="201">
        <f>((0-('Appendix B'!$H$30))/(1+$Y$16)^0)</f>
        <v>-30932906.678150136</v>
      </c>
      <c r="Y109" s="201">
        <f>(((B109*'Appendix B'!$C$5*1000)-('Appendix B'!$E$31+'Appendix B'!$F$31+'Appendix B'!$G$31))/((1+$Y$16)^1))</f>
        <v>36555647.970511056</v>
      </c>
      <c r="Z109" s="201">
        <f>+(((C109*'Appendix B'!$C$6*1000)-('Appendix B'!$E$32+'Appendix B'!$F$32+'Appendix B'!$G$32))/((1+$Y$16)^2))</f>
        <v>13426752.77358879</v>
      </c>
      <c r="AA109" s="201">
        <f>(((D109*'Appendix B'!$C$7*1000)-('Appendix B'!$E$33+'Appendix B'!$F$33+'Appendix B'!$G$33))/((1+$Y$16)^3))</f>
        <v>10804748.10717616</v>
      </c>
      <c r="AB109" s="201">
        <f>(((E109*'Appendix B'!$C$8*1000)-('Appendix B'!$E$34+'Appendix B'!$F$34+'Appendix B'!$G$34))/((1+$Y$16)^4))</f>
        <v>8768552.9715961535</v>
      </c>
      <c r="AC109" s="201">
        <f>(((F109*'Appendix B'!$C$9*1000)-('Appendix B'!$E$35+'Appendix B'!$F$35+'Appendix B'!$G$35))/((1+$Y$16)^AC$34))</f>
        <v>5136174.8481187485</v>
      </c>
      <c r="AD109" s="201">
        <f>(((G109*'Appendix B'!$C$10*1000)-('Appendix B'!$E$36+'Appendix B'!$F$36+'Appendix B'!$G$36))/((1+$Y$16)^AD$34))</f>
        <v>3939181.3184398529</v>
      </c>
      <c r="AE109" s="201">
        <f>(((H109*'Appendix B'!$C$11*1000)-('Appendix B'!$E$37+'Appendix B'!$F$37+'Appendix B'!$G$37))/((1+$Y$16)^AE$34))</f>
        <v>2794670.0142151345</v>
      </c>
      <c r="AF109" s="201">
        <f>(((I109*'Appendix B'!$C$12*1000)-('Appendix B'!$E$38+'Appendix B'!$F$38+'Appendix B'!$G$38))/((1+$Y$16)^AF$34))</f>
        <v>2908628.924037924</v>
      </c>
      <c r="AG109" s="201">
        <f>(((J109*'Appendix B'!$C$13*1000)-('Appendix B'!$E$39+'Appendix B'!$F$39+'Appendix B'!$G$39))/((1+$Y$16)^AG$34))</f>
        <v>2022406.2937564892</v>
      </c>
      <c r="AH109" s="201">
        <f>(((K109*'Appendix B'!$C$14*1000)-('Appendix B'!$E$40+'Appendix B'!$F$40+'Appendix B'!$G$40))/((1+$Y$16)^AH$34))</f>
        <v>2300261.0944677982</v>
      </c>
      <c r="AI109" s="201">
        <f>(((L109*'Appendix B'!$C$15*1000)-('Appendix B'!$E$41+'Appendix B'!$F$41+'Appendix B'!$G$41))/((1+$Y$16)^AI$34))</f>
        <v>2631421.9947998505</v>
      </c>
      <c r="AJ109" s="201">
        <f>(((M109*'Appendix B'!$C$16*1000)-('Appendix B'!$E$42+'Appendix B'!$F$42+'Appendix B'!$G$42))/((1+$Y$16)^AJ$34))</f>
        <v>3660690.6067857663</v>
      </c>
      <c r="AK109" s="201">
        <f>(((N109*'Appendix B'!$C$17*1000)-('Appendix B'!$E$43+'Appendix B'!$F$43+'Appendix B'!$G$43))/((1+$Y$16)^AK$34))</f>
        <v>1859504.5881929041</v>
      </c>
      <c r="AL109" s="201">
        <f>(((O109*'Appendix B'!$C$18*1000)-('Appendix B'!$E$44+'Appendix B'!$F$44+'Appendix B'!$G$44))/((1+$Y$16)^AL$34))</f>
        <v>1732410.1984690912</v>
      </c>
      <c r="AM109" s="201">
        <f>(((P109*'Appendix B'!$C$19*1000)-('Appendix B'!$E$45+'Appendix B'!$F$45+'Appendix B'!$G$45))/((1+$Y$16)^AM$34))</f>
        <v>2339991.4653213853</v>
      </c>
      <c r="AN109" s="201">
        <f>(((Q109*'Appendix B'!$C$20*1000)-('Appendix B'!$E$46+'Appendix B'!$F$46+'Appendix B'!$G$46))/((1+$Y$16)^AN$34))</f>
        <v>2569321.4299444244</v>
      </c>
      <c r="AO109" s="201">
        <f>(((R109*'Appendix B'!$C$21*1000)-('Appendix B'!$E$47+'Appendix B'!$F$47+'Appendix B'!$G$47))/((1+$Y$16)^AO$34))</f>
        <v>2216294.9903208939</v>
      </c>
      <c r="AP109" s="201">
        <f>(((S109*'Appendix B'!$C$22*1000)-('Appendix B'!$E$48+'Appendix B'!$F$48+'Appendix B'!$G$48))/((1+$Y$16)^AP$34))</f>
        <v>1885363.9634975337</v>
      </c>
      <c r="AQ109" s="201">
        <f>(((T109*'Appendix B'!$C$23*1000)-('Appendix B'!$E$49+'Appendix B'!$F$49+'Appendix B'!$G$49))/((1+$Y$16)^AQ$34))</f>
        <v>1608860.6024615879</v>
      </c>
      <c r="AR109" s="201">
        <f>(((U109*'Appendix B'!$C$24*1000)-('Appendix B'!$E$50+'Appendix B'!$F$50+'Appendix B'!$G$50))/((1+$Y$16)^AR$34))</f>
        <v>1376866.5613700326</v>
      </c>
      <c r="AS109" s="217">
        <f t="shared" si="18"/>
        <v>79604844.038921461</v>
      </c>
      <c r="AU109" s="207">
        <f t="shared" si="17"/>
        <v>7.6542586014066007E-9</v>
      </c>
    </row>
    <row r="110" spans="1:47" x14ac:dyDescent="0.35">
      <c r="A110">
        <v>76</v>
      </c>
      <c r="B110" s="75">
        <v>56</v>
      </c>
      <c r="C110" s="75">
        <v>88.100073160628426</v>
      </c>
      <c r="D110" s="75">
        <v>75.238279438025415</v>
      </c>
      <c r="E110" s="75">
        <v>101.59868494680096</v>
      </c>
      <c r="F110" s="75">
        <v>89.260957680078249</v>
      </c>
      <c r="G110" s="75">
        <v>101.46074129336969</v>
      </c>
      <c r="H110" s="75">
        <v>107.34930394036347</v>
      </c>
      <c r="I110" s="75">
        <v>78.829275963632028</v>
      </c>
      <c r="J110" s="75">
        <v>107.14057852021585</v>
      </c>
      <c r="K110" s="75">
        <v>72.108217031756624</v>
      </c>
      <c r="L110" s="75">
        <v>105.57898071650997</v>
      </c>
      <c r="M110" s="75">
        <v>77.545196740344977</v>
      </c>
      <c r="N110" s="75">
        <v>119.06231521273833</v>
      </c>
      <c r="O110" s="75">
        <v>195.33860729794031</v>
      </c>
      <c r="P110" s="75">
        <v>198.04807470904674</v>
      </c>
      <c r="Q110" s="75">
        <v>164.47839369506323</v>
      </c>
      <c r="R110" s="75">
        <v>99.974622878144729</v>
      </c>
      <c r="S110" s="75">
        <v>124.73169545655728</v>
      </c>
      <c r="T110" s="75">
        <v>145.24256366571316</v>
      </c>
      <c r="U110" s="75">
        <v>205.65869364761897</v>
      </c>
      <c r="V110" s="75">
        <v>266.16627462456171</v>
      </c>
      <c r="X110" s="201">
        <f>((0-('Appendix B'!$H$30))/(1+$Y$16)^0)</f>
        <v>-30932906.678150136</v>
      </c>
      <c r="Y110" s="201">
        <f>(((B110*'Appendix B'!$C$5*1000)-('Appendix B'!$E$31+'Appendix B'!$F$31+'Appendix B'!$G$31))/((1+$Y$16)^1))</f>
        <v>36555647.970511056</v>
      </c>
      <c r="Z110" s="201">
        <f>+(((C110*'Appendix B'!$C$6*1000)-('Appendix B'!$E$32+'Appendix B'!$F$32+'Appendix B'!$G$32))/((1+$Y$16)^2))</f>
        <v>20050226.832629349</v>
      </c>
      <c r="AA110" s="201">
        <f>(((D110*'Appendix B'!$C$7*1000)-('Appendix B'!$E$33+'Appendix B'!$F$33+'Appendix B'!$G$33))/((1+$Y$16)^3))</f>
        <v>7816024.2905858513</v>
      </c>
      <c r="AB110" s="201">
        <f>(((E110*'Appendix B'!$C$8*1000)-('Appendix B'!$E$34+'Appendix B'!$F$34+'Appendix B'!$G$34))/((1+$Y$16)^4))</f>
        <v>6744568.3664326174</v>
      </c>
      <c r="AC110" s="201">
        <f>(((F110*'Appendix B'!$C$9*1000)-('Appendix B'!$E$35+'Appendix B'!$F$35+'Appendix B'!$G$35))/((1+$Y$16)^AC$34))</f>
        <v>3888493.1434805291</v>
      </c>
      <c r="AD110" s="201">
        <f>(((G110*'Appendix B'!$C$10*1000)-('Appendix B'!$E$36+'Appendix B'!$F$36+'Appendix B'!$G$36))/((1+$Y$16)^AD$34))</f>
        <v>3222684.3894469067</v>
      </c>
      <c r="AE110" s="201">
        <f>(((H110*'Appendix B'!$C$11*1000)-('Appendix B'!$E$37+'Appendix B'!$F$37+'Appendix B'!$G$37))/((1+$Y$16)^AE$34))</f>
        <v>2531601.2381418529</v>
      </c>
      <c r="AF110" s="201">
        <f>(((I110*'Appendix B'!$C$12*1000)-('Appendix B'!$E$38+'Appendix B'!$F$38+'Appendix B'!$G$38))/((1+$Y$16)^AF$34))</f>
        <v>1138661.8906006492</v>
      </c>
      <c r="AG110" s="201">
        <f>(((J110*'Appendix B'!$C$13*1000)-('Appendix B'!$E$39+'Appendix B'!$F$39+'Appendix B'!$G$39))/((1+$Y$16)^AG$34))</f>
        <v>1423488.9202199951</v>
      </c>
      <c r="AH110" s="201">
        <f>(((K110*'Appendix B'!$C$14*1000)-('Appendix B'!$E$40+'Appendix B'!$F$40+'Appendix B'!$G$40))/((1+$Y$16)^AH$34))</f>
        <v>477614.8502178787</v>
      </c>
      <c r="AI110" s="201">
        <f>(((L110*'Appendix B'!$C$15*1000)-('Appendix B'!$E$41+'Appendix B'!$F$41+'Appendix B'!$G$41))/((1+$Y$16)^AI$34))</f>
        <v>818859.47236914223</v>
      </c>
      <c r="AJ110" s="201">
        <f>(((M110*'Appendix B'!$C$16*1000)-('Appendix B'!$E$42+'Appendix B'!$F$42+'Appendix B'!$G$42))/((1+$Y$16)^AJ$34))</f>
        <v>300866.76794693334</v>
      </c>
      <c r="AK110" s="201">
        <f>(((N110*'Appendix B'!$C$17*1000)-('Appendix B'!$E$43+'Appendix B'!$F$43+'Appendix B'!$G$43))/((1+$Y$16)^AK$34))</f>
        <v>623158.36785098189</v>
      </c>
      <c r="AL110" s="201">
        <f>(((O110*'Appendix B'!$C$18*1000)-('Appendix B'!$E$44+'Appendix B'!$F$44+'Appendix B'!$G$44))/((1+$Y$16)^AL$34))</f>
        <v>1129947.4290209434</v>
      </c>
      <c r="AM110" s="201">
        <f>(((P110*'Appendix B'!$C$19*1000)-('Appendix B'!$E$45+'Appendix B'!$F$45+'Appendix B'!$G$45))/((1+$Y$16)^AM$34))</f>
        <v>948892.29608988774</v>
      </c>
      <c r="AN110" s="201">
        <f>(((Q110*'Appendix B'!$C$20*1000)-('Appendix B'!$E$46+'Appendix B'!$F$46+'Appendix B'!$G$46))/((1+$Y$16)^AN$34))</f>
        <v>571072.25163549813</v>
      </c>
      <c r="AO110" s="201">
        <f>(((R110*'Appendix B'!$C$21*1000)-('Appendix B'!$E$47+'Appendix B'!$F$47+'Appendix B'!$G$47))/((1+$Y$16)^AO$34))</f>
        <v>142554.68270049195</v>
      </c>
      <c r="AP110" s="201">
        <f>(((S110*'Appendix B'!$C$22*1000)-('Appendix B'!$E$48+'Appendix B'!$F$48+'Appendix B'!$G$48))/((1+$Y$16)^AP$34))</f>
        <v>214652.08395538232</v>
      </c>
      <c r="AQ110" s="201">
        <f>(((T110*'Appendix B'!$C$23*1000)-('Appendix B'!$E$49+'Appendix B'!$F$49+'Appendix B'!$G$49))/((1+$Y$16)^AQ$34))</f>
        <v>248151.00351155322</v>
      </c>
      <c r="AR110" s="201">
        <f>(((U110*'Appendix B'!$C$24*1000)-('Appendix B'!$E$50+'Appendix B'!$F$50+'Appendix B'!$G$50))/((1+$Y$16)^AR$34))</f>
        <v>401361.45057329722</v>
      </c>
      <c r="AS110" s="217">
        <f t="shared" si="18"/>
        <v>58315621.019770652</v>
      </c>
      <c r="AU110" s="207">
        <f t="shared" si="17"/>
        <v>1.4923983918900649E-8</v>
      </c>
    </row>
    <row r="111" spans="1:47" x14ac:dyDescent="0.35">
      <c r="A111">
        <v>77</v>
      </c>
      <c r="B111" s="75">
        <v>56</v>
      </c>
      <c r="C111" s="75">
        <v>36.287654492275379</v>
      </c>
      <c r="D111" s="75">
        <v>31.867626843255547</v>
      </c>
      <c r="E111" s="75">
        <v>35.353286658944477</v>
      </c>
      <c r="F111" s="75">
        <v>41.027462224238889</v>
      </c>
      <c r="G111" s="75">
        <v>55.56198634862244</v>
      </c>
      <c r="H111" s="75">
        <v>88.863458348869273</v>
      </c>
      <c r="I111" s="75">
        <v>88.536201173270257</v>
      </c>
      <c r="J111" s="75">
        <v>86.201664144627429</v>
      </c>
      <c r="K111" s="75">
        <v>106.44340860033546</v>
      </c>
      <c r="L111" s="75">
        <v>176.93967968147803</v>
      </c>
      <c r="M111" s="75">
        <v>197.7883226869032</v>
      </c>
      <c r="N111" s="75">
        <v>309.27906730523949</v>
      </c>
      <c r="O111" s="75">
        <v>292.5615040350977</v>
      </c>
      <c r="P111" s="75">
        <v>372.2092103980097</v>
      </c>
      <c r="Q111" s="75">
        <v>361.21987687270149</v>
      </c>
      <c r="R111" s="75">
        <v>302.42677301201326</v>
      </c>
      <c r="S111" s="75">
        <v>297.11729922298116</v>
      </c>
      <c r="T111" s="75">
        <v>444.72089874014932</v>
      </c>
      <c r="U111" s="75">
        <v>500</v>
      </c>
      <c r="V111" s="75">
        <v>500</v>
      </c>
      <c r="X111" s="201">
        <f>((0-('Appendix B'!$H$30))/(1+$Y$16)^0)</f>
        <v>-30932906.678150136</v>
      </c>
      <c r="Y111" s="201">
        <f>(((B111*'Appendix B'!$C$5*1000)-('Appendix B'!$E$31+'Appendix B'!$F$31+'Appendix B'!$G$31))/((1+$Y$16)^1))</f>
        <v>36555647.970511056</v>
      </c>
      <c r="Z111" s="201">
        <f>+(((C111*'Appendix B'!$C$6*1000)-('Appendix B'!$E$32+'Appendix B'!$F$32+'Appendix B'!$G$32))/((1+$Y$16)^2))</f>
        <v>6961523.722777687</v>
      </c>
      <c r="AA111" s="201">
        <f>(((D111*'Appendix B'!$C$7*1000)-('Appendix B'!$E$33+'Appendix B'!$F$33+'Appendix B'!$G$33))/((1+$Y$16)^3))</f>
        <v>2314870.0244696233</v>
      </c>
      <c r="AB111" s="201">
        <f>(((E111*'Appendix B'!$C$8*1000)-('Appendix B'!$E$34+'Appendix B'!$F$34+'Appendix B'!$G$34))/((1+$Y$16)^4))</f>
        <v>1395915.0427688169</v>
      </c>
      <c r="AC111" s="201">
        <f>(((F111*'Appendix B'!$C$9*1000)-('Appendix B'!$E$35+'Appendix B'!$F$35+'Appendix B'!$G$35))/((1+$Y$16)^AC$34))</f>
        <v>1084576.7070908844</v>
      </c>
      <c r="AD111" s="201">
        <f>(((G111*'Appendix B'!$C$10*1000)-('Appendix B'!$E$36+'Appendix B'!$F$36+'Appendix B'!$G$36))/((1+$Y$16)^AD$34))</f>
        <v>1242092.3023162154</v>
      </c>
      <c r="AE111" s="201">
        <f>(((H111*'Appendix B'!$C$11*1000)-('Appendix B'!$E$37+'Appendix B'!$F$37+'Appendix B'!$G$37))/((1+$Y$16)^AE$34))</f>
        <v>1917655.8030070711</v>
      </c>
      <c r="AF111" s="201">
        <f>(((I111*'Appendix B'!$C$12*1000)-('Appendix B'!$E$38+'Appendix B'!$F$38+'Appendix B'!$G$38))/((1+$Y$16)^AF$34))</f>
        <v>1393202.2436239251</v>
      </c>
      <c r="AG111" s="201">
        <f>(((J111*'Appendix B'!$C$13*1000)-('Appendix B'!$E$39+'Appendix B'!$F$39+'Appendix B'!$G$39))/((1+$Y$16)^AG$34))</f>
        <v>981880.38504657603</v>
      </c>
      <c r="AH111" s="201">
        <f>(((K111*'Appendix B'!$C$14*1000)-('Appendix B'!$E$40+'Appendix B'!$F$40+'Appendix B'!$G$40))/((1+$Y$16)^AH$34))</f>
        <v>1059080.4963871043</v>
      </c>
      <c r="AI111" s="201">
        <f>(((L111*'Appendix B'!$C$15*1000)-('Appendix B'!$E$41+'Appendix B'!$F$41+'Appendix B'!$G$41))/((1+$Y$16)^AI$34))</f>
        <v>1832971.9414845456</v>
      </c>
      <c r="AJ111" s="201">
        <f>(((M111*'Appendix B'!$C$16*1000)-('Appendix B'!$E$42+'Appendix B'!$F$42+'Appendix B'!$G$42))/((1+$Y$16)^AJ$34))</f>
        <v>1722980.7788801009</v>
      </c>
      <c r="AK111" s="201">
        <f>(((N111*'Appendix B'!$C$17*1000)-('Appendix B'!$E$43+'Appendix B'!$F$43+'Appendix B'!$G$43))/((1+$Y$16)^AK$34))</f>
        <v>2509653.0126472008</v>
      </c>
      <c r="AL111" s="201">
        <f>(((O111*'Appendix B'!$C$18*1000)-('Appendix B'!$E$44+'Appendix B'!$F$44+'Appendix B'!$G$44))/((1+$Y$16)^AL$34))</f>
        <v>1943643.7696596638</v>
      </c>
      <c r="AM111" s="201">
        <f>(((P111*'Appendix B'!$C$19*1000)-('Appendix B'!$E$45+'Appendix B'!$F$45+'Appendix B'!$G$45))/((1+$Y$16)^AM$34))</f>
        <v>2185551.161703771</v>
      </c>
      <c r="AN111" s="201">
        <f>(((Q111*'Appendix B'!$C$20*1000)-('Appendix B'!$E$46+'Appendix B'!$F$46+'Appendix B'!$G$46))/((1+$Y$16)^AN$34))</f>
        <v>1742795.6211930865</v>
      </c>
      <c r="AO111" s="201">
        <f>(((R111*'Appendix B'!$C$21*1000)-('Appendix B'!$E$47+'Appendix B'!$F$47+'Appendix B'!$G$47))/((1+$Y$16)^AO$34))</f>
        <v>1192071.058680637</v>
      </c>
      <c r="AP111" s="201">
        <f>(((S111*'Appendix B'!$C$22*1000)-('Appendix B'!$E$48+'Appendix B'!$F$48+'Appendix B'!$G$48))/((1+$Y$16)^AP$34))</f>
        <v>982120.7792532813</v>
      </c>
      <c r="AQ111" s="201">
        <f>(((T111*'Appendix B'!$C$23*1000)-('Appendix B'!$E$49+'Appendix B'!$F$49+'Appendix B'!$G$49))/((1+$Y$16)^AQ$34))</f>
        <v>1396831.7737417545</v>
      </c>
      <c r="AR111" s="201">
        <f>(((U111*'Appendix B'!$C$24*1000)-('Appendix B'!$E$50+'Appendix B'!$F$50+'Appendix B'!$G$50))/((1+$Y$16)^AR$34))</f>
        <v>1376866.5613700326</v>
      </c>
      <c r="AS111" s="217">
        <f t="shared" si="18"/>
        <v>40859024.478462905</v>
      </c>
      <c r="AU111" s="207">
        <f t="shared" si="17"/>
        <v>1.505135264479148E-8</v>
      </c>
    </row>
    <row r="112" spans="1:47" x14ac:dyDescent="0.35">
      <c r="A112">
        <v>78</v>
      </c>
      <c r="B112" s="75">
        <v>56</v>
      </c>
      <c r="C112" s="75">
        <v>82.005574045737873</v>
      </c>
      <c r="D112" s="75">
        <v>51.193141023735052</v>
      </c>
      <c r="E112" s="75">
        <v>62.204732954524211</v>
      </c>
      <c r="F112" s="75">
        <v>91.327354335387341</v>
      </c>
      <c r="G112" s="75">
        <v>131.12805261934122</v>
      </c>
      <c r="H112" s="75">
        <v>157.50466925690688</v>
      </c>
      <c r="I112" s="75">
        <v>189.68555547802822</v>
      </c>
      <c r="J112" s="75">
        <v>173.01874131861035</v>
      </c>
      <c r="K112" s="75">
        <v>261.46035890015145</v>
      </c>
      <c r="L112" s="75">
        <v>302.57249418742816</v>
      </c>
      <c r="M112" s="75">
        <v>500</v>
      </c>
      <c r="N112" s="75">
        <v>313.83718173432425</v>
      </c>
      <c r="O112" s="75">
        <v>433.05432223971411</v>
      </c>
      <c r="P112" s="75">
        <v>459.20529495355242</v>
      </c>
      <c r="Q112" s="75">
        <v>429.15501166040468</v>
      </c>
      <c r="R112" s="75">
        <v>297.325466430392</v>
      </c>
      <c r="S112" s="75">
        <v>209.05715362162184</v>
      </c>
      <c r="T112" s="75">
        <v>228.31437503349102</v>
      </c>
      <c r="U112" s="75">
        <v>300.87848891975767</v>
      </c>
      <c r="V112" s="75">
        <v>308.29939954980051</v>
      </c>
      <c r="X112" s="201">
        <f>((0-('Appendix B'!$H$30))/(1+$Y$16)^0)</f>
        <v>-30932906.678150136</v>
      </c>
      <c r="Y112" s="201">
        <f>(((B112*'Appendix B'!$C$5*1000)-('Appendix B'!$E$31+'Appendix B'!$F$31+'Appendix B'!$G$31))/((1+$Y$16)^1))</f>
        <v>36555647.970511056</v>
      </c>
      <c r="Z112" s="201">
        <f>+(((C112*'Appendix B'!$C$6*1000)-('Appendix B'!$E$32+'Appendix B'!$F$32+'Appendix B'!$G$32))/((1+$Y$16)^2))</f>
        <v>18510652.121233393</v>
      </c>
      <c r="AA112" s="201">
        <f>(((D112*'Appendix B'!$C$7*1000)-('Appendix B'!$E$33+'Appendix B'!$F$33+'Appendix B'!$G$33))/((1+$Y$16)^3))</f>
        <v>4766127.462815268</v>
      </c>
      <c r="AB112" s="201">
        <f>(((E112*'Appendix B'!$C$8*1000)-('Appendix B'!$E$34+'Appendix B'!$F$34+'Appendix B'!$G$34))/((1+$Y$16)^4))</f>
        <v>3563900.7623196882</v>
      </c>
      <c r="AC112" s="201">
        <f>(((F112*'Appendix B'!$C$9*1000)-('Appendix B'!$E$35+'Appendix B'!$F$35+'Appendix B'!$G$35))/((1+$Y$16)^AC$34))</f>
        <v>4008617.2085345834</v>
      </c>
      <c r="AD112" s="201">
        <f>(((G112*'Appendix B'!$C$10*1000)-('Appendix B'!$E$36+'Appendix B'!$F$36+'Appendix B'!$G$36))/((1+$Y$16)^AD$34))</f>
        <v>4502868.1793862116</v>
      </c>
      <c r="AE112" s="201">
        <f>(((H112*'Appendix B'!$C$11*1000)-('Appendix B'!$E$37+'Appendix B'!$F$37+'Appendix B'!$G$37))/((1+$Y$16)^AE$34))</f>
        <v>4197343.6804447155</v>
      </c>
      <c r="AF112" s="201">
        <f>(((I112*'Appendix B'!$C$12*1000)-('Appendix B'!$E$38+'Appendix B'!$F$38+'Appendix B'!$G$38))/((1+$Y$16)^AF$34))</f>
        <v>4045596.4670022125</v>
      </c>
      <c r="AG112" s="201">
        <f>(((J112*'Appendix B'!$C$13*1000)-('Appendix B'!$E$39+'Appendix B'!$F$39+'Appendix B'!$G$39))/((1+$Y$16)^AG$34))</f>
        <v>2812880.8653550427</v>
      </c>
      <c r="AH112" s="201">
        <f>(((K112*'Appendix B'!$C$14*1000)-('Appendix B'!$E$40+'Appendix B'!$F$40+'Appendix B'!$G$40))/((1+$Y$16)^AH$34))</f>
        <v>3684288.8338222266</v>
      </c>
      <c r="AI112" s="201">
        <f>(((L112*'Appendix B'!$C$15*1000)-('Appendix B'!$E$41+'Appendix B'!$F$41+'Appendix B'!$G$41))/((1+$Y$16)^AI$34))</f>
        <v>3618349.6853753645</v>
      </c>
      <c r="AJ112" s="201">
        <f>(((M112*'Appendix B'!$C$16*1000)-('Appendix B'!$E$42+'Appendix B'!$F$42+'Appendix B'!$G$42))/((1+$Y$16)^AJ$34))</f>
        <v>5297234.668167565</v>
      </c>
      <c r="AK112" s="201">
        <f>(((N112*'Appendix B'!$C$17*1000)-('Appendix B'!$E$43+'Appendix B'!$F$43+'Appendix B'!$G$43))/((1+$Y$16)^AK$34))</f>
        <v>2554858.5918942657</v>
      </c>
      <c r="AL112" s="201">
        <f>(((O112*'Appendix B'!$C$18*1000)-('Appendix B'!$E$44+'Appendix B'!$F$44+'Appendix B'!$G$44))/((1+$Y$16)^AL$34))</f>
        <v>3119482.9587364709</v>
      </c>
      <c r="AM112" s="201">
        <f>(((P112*'Appendix B'!$C$19*1000)-('Appendix B'!$E$45+'Appendix B'!$F$45+'Appendix B'!$G$45))/((1+$Y$16)^AM$34))</f>
        <v>2803280.7074701916</v>
      </c>
      <c r="AN112" s="201">
        <f>(((Q112*'Appendix B'!$C$20*1000)-('Appendix B'!$E$46+'Appendix B'!$F$46+'Appendix B'!$G$46))/((1+$Y$16)^AN$34))</f>
        <v>2147393.4912463706</v>
      </c>
      <c r="AO112" s="201">
        <f>(((R112*'Appendix B'!$C$21*1000)-('Appendix B'!$E$47+'Appendix B'!$F$47+'Appendix B'!$G$47))/((1+$Y$16)^AO$34))</f>
        <v>1165625.7737440895</v>
      </c>
      <c r="AP112" s="201">
        <f>(((S112*'Appendix B'!$C$22*1000)-('Appendix B'!$E$48+'Appendix B'!$F$48+'Appendix B'!$G$48))/((1+$Y$16)^AP$34))</f>
        <v>590072.9308494709</v>
      </c>
      <c r="AQ112" s="201">
        <f>(((T112*'Appendix B'!$C$23*1000)-('Appendix B'!$E$49+'Appendix B'!$F$49+'Appendix B'!$G$49))/((1+$Y$16)^AQ$34))</f>
        <v>566781.70593828941</v>
      </c>
      <c r="AR112" s="201">
        <f>(((U112*'Appendix B'!$C$24*1000)-('Appendix B'!$E$50+'Appendix B'!$F$50+'Appendix B'!$G$50))/((1+$Y$16)^AR$34))</f>
        <v>716938.62215038715</v>
      </c>
      <c r="AS112" s="217">
        <f t="shared" si="18"/>
        <v>78295036.008846745</v>
      </c>
      <c r="AU112" s="207">
        <f t="shared" si="17"/>
        <v>8.1433115956890992E-9</v>
      </c>
    </row>
    <row r="113" spans="1:47" x14ac:dyDescent="0.35">
      <c r="A113">
        <v>79</v>
      </c>
      <c r="B113" s="75">
        <v>56</v>
      </c>
      <c r="C113" s="75">
        <v>42.478758060590394</v>
      </c>
      <c r="D113" s="75">
        <v>72.472555826904681</v>
      </c>
      <c r="E113" s="75">
        <v>81.518960840049147</v>
      </c>
      <c r="F113" s="75">
        <v>78.676857752715293</v>
      </c>
      <c r="G113" s="75">
        <v>60.183058558072887</v>
      </c>
      <c r="H113" s="75">
        <v>86.985967333452805</v>
      </c>
      <c r="I113" s="75">
        <v>74.15993481772756</v>
      </c>
      <c r="J113" s="75">
        <v>107.7386241779912</v>
      </c>
      <c r="K113" s="75">
        <v>111.76721961736797</v>
      </c>
      <c r="L113" s="75">
        <v>131.12944776607432</v>
      </c>
      <c r="M113" s="75">
        <v>181.19083105203651</v>
      </c>
      <c r="N113" s="75">
        <v>116.43493720679405</v>
      </c>
      <c r="O113" s="75">
        <v>177.23932228666652</v>
      </c>
      <c r="P113" s="75">
        <v>162.21910704155678</v>
      </c>
      <c r="Q113" s="75">
        <v>89.275320460910805</v>
      </c>
      <c r="R113" s="75">
        <v>132.86162644865959</v>
      </c>
      <c r="S113" s="75">
        <v>195.19359830033551</v>
      </c>
      <c r="T113" s="75">
        <v>212.90703463540152</v>
      </c>
      <c r="U113" s="75">
        <v>274.48219454004442</v>
      </c>
      <c r="V113" s="75">
        <v>301.43748630961392</v>
      </c>
      <c r="X113" s="201">
        <f>((0-('Appendix B'!$H$30))/(1+$Y$16)^0)</f>
        <v>-30932906.678150136</v>
      </c>
      <c r="Y113" s="201">
        <f>(((B113*'Appendix B'!$C$5*1000)-('Appendix B'!$E$31+'Appendix B'!$F$31+'Appendix B'!$G$31))/((1+$Y$16)^1))</f>
        <v>36555647.970511056</v>
      </c>
      <c r="Z113" s="201">
        <f>+(((C113*'Appendix B'!$C$6*1000)-('Appendix B'!$E$32+'Appendix B'!$F$32+'Appendix B'!$G$32))/((1+$Y$16)^2))</f>
        <v>8525502.371346619</v>
      </c>
      <c r="AA113" s="201">
        <f>(((D113*'Appendix B'!$C$7*1000)-('Appendix B'!$E$33+'Appendix B'!$F$33+'Appendix B'!$G$33))/((1+$Y$16)^3))</f>
        <v>7465218.5882974342</v>
      </c>
      <c r="AB113" s="201">
        <f>(((E113*'Appendix B'!$C$8*1000)-('Appendix B'!$E$34+'Appendix B'!$F$34+'Appendix B'!$G$34))/((1+$Y$16)^4))</f>
        <v>5123331.4827000042</v>
      </c>
      <c r="AC113" s="201">
        <f>(((F113*'Appendix B'!$C$9*1000)-('Appendix B'!$E$35+'Appendix B'!$F$35+'Appendix B'!$G$35))/((1+$Y$16)^AC$34))</f>
        <v>3273216.7371107182</v>
      </c>
      <c r="AD113" s="201">
        <f>(((G113*'Appendix B'!$C$10*1000)-('Appendix B'!$E$36+'Appendix B'!$F$36+'Appendix B'!$G$36))/((1+$Y$16)^AD$34))</f>
        <v>1441497.690613017</v>
      </c>
      <c r="AE113" s="201">
        <f>(((H113*'Appendix B'!$C$11*1000)-('Appendix B'!$E$37+'Appendix B'!$F$37+'Appendix B'!$G$37))/((1+$Y$16)^AE$34))</f>
        <v>1855301.2283831285</v>
      </c>
      <c r="AF113" s="201">
        <f>(((I113*'Appendix B'!$C$12*1000)-('Appendix B'!$E$38+'Appendix B'!$F$38+'Appendix B'!$G$38))/((1+$Y$16)^AF$34))</f>
        <v>1016219.8486567693</v>
      </c>
      <c r="AG113" s="201">
        <f>(((J113*'Appendix B'!$C$13*1000)-('Appendix B'!$E$39+'Appendix B'!$F$39+'Appendix B'!$G$39))/((1+$Y$16)^AG$34))</f>
        <v>1436101.898245489</v>
      </c>
      <c r="AH113" s="201">
        <f>(((K113*'Appendix B'!$C$14*1000)-('Appendix B'!$E$40+'Appendix B'!$F$40+'Appendix B'!$G$40))/((1+$Y$16)^AH$34))</f>
        <v>1149239.1083441305</v>
      </c>
      <c r="AI113" s="201">
        <f>(((L113*'Appendix B'!$C$15*1000)-('Appendix B'!$E$41+'Appendix B'!$F$41+'Appendix B'!$G$41))/((1+$Y$16)^AI$34))</f>
        <v>1181959.1561237192</v>
      </c>
      <c r="AJ113" s="201">
        <f>(((M113*'Appendix B'!$C$16*1000)-('Appendix B'!$E$42+'Appendix B'!$F$42+'Appendix B'!$G$42))/((1+$Y$16)^AJ$34))</f>
        <v>1526682.4440315834</v>
      </c>
      <c r="AK113" s="201">
        <f>(((N113*'Appendix B'!$C$17*1000)-('Appendix B'!$E$43+'Appendix B'!$F$43+'Appendix B'!$G$43))/((1+$Y$16)^AK$34))</f>
        <v>597101.07014431665</v>
      </c>
      <c r="AL113" s="201">
        <f>(((O113*'Appendix B'!$C$18*1000)-('Appendix B'!$E$44+'Appendix B'!$F$44+'Appendix B'!$G$44))/((1+$Y$16)^AL$34))</f>
        <v>978467.45386996539</v>
      </c>
      <c r="AM113" s="201">
        <f>(((P113*'Appendix B'!$C$19*1000)-('Appendix B'!$E$45+'Appendix B'!$F$45+'Appendix B'!$G$45))/((1+$Y$16)^AM$34))</f>
        <v>694483.00818236428</v>
      </c>
      <c r="AN113" s="201">
        <f>(((Q113*'Appendix B'!$C$20*1000)-('Appendix B'!$E$46+'Appendix B'!$F$46+'Appendix B'!$G$46))/((1+$Y$16)^AN$34))</f>
        <v>123189.08562598896</v>
      </c>
      <c r="AO113" s="201">
        <f>(((R113*'Appendix B'!$C$21*1000)-('Appendix B'!$E$47+'Appendix B'!$F$47+'Appendix B'!$G$47))/((1+$Y$16)^AO$34))</f>
        <v>313041.62878306006</v>
      </c>
      <c r="AP113" s="201">
        <f>(((S113*'Appendix B'!$C$22*1000)-('Appendix B'!$E$48+'Appendix B'!$F$48+'Appendix B'!$G$48))/((1+$Y$16)^AP$34))</f>
        <v>528351.74020390841</v>
      </c>
      <c r="AQ113" s="201">
        <f>(((T113*'Appendix B'!$C$23*1000)-('Appendix B'!$E$49+'Appendix B'!$F$49+'Appendix B'!$G$49))/((1+$Y$16)^AQ$34))</f>
        <v>507685.22528209293</v>
      </c>
      <c r="AR113" s="201">
        <f>(((U113*'Appendix B'!$C$24*1000)-('Appendix B'!$E$50+'Appendix B'!$F$50+'Appendix B'!$G$50))/((1+$Y$16)^AR$34))</f>
        <v>629456.09924998845</v>
      </c>
      <c r="AS113" s="217">
        <f t="shared" si="18"/>
        <v>43988787.157555208</v>
      </c>
      <c r="AU113" s="207">
        <f t="shared" si="17"/>
        <v>1.5575157845102995E-8</v>
      </c>
    </row>
    <row r="114" spans="1:47" x14ac:dyDescent="0.35">
      <c r="A114">
        <v>80</v>
      </c>
      <c r="B114" s="75">
        <v>56</v>
      </c>
      <c r="C114" s="75">
        <v>50.419080064911896</v>
      </c>
      <c r="D114" s="75">
        <v>34.904868497170384</v>
      </c>
      <c r="E114" s="75">
        <v>41.889423494880788</v>
      </c>
      <c r="F114" s="75">
        <v>37.535201070817529</v>
      </c>
      <c r="G114" s="75">
        <v>39.071637980740611</v>
      </c>
      <c r="H114" s="75">
        <v>42.642165746869203</v>
      </c>
      <c r="I114" s="75">
        <v>73.208490052219247</v>
      </c>
      <c r="J114" s="75">
        <v>81.061584767922568</v>
      </c>
      <c r="K114" s="75">
        <v>74.076970593827767</v>
      </c>
      <c r="L114" s="75">
        <v>96.666525523564744</v>
      </c>
      <c r="M114" s="75">
        <v>115.33300662685177</v>
      </c>
      <c r="N114" s="75">
        <v>204.59262014209972</v>
      </c>
      <c r="O114" s="75">
        <v>258.02644893562541</v>
      </c>
      <c r="P114" s="75">
        <v>267.32292821832993</v>
      </c>
      <c r="Q114" s="75">
        <v>463.8589831476055</v>
      </c>
      <c r="R114" s="75">
        <v>500</v>
      </c>
      <c r="S114" s="75">
        <v>490.95382232663269</v>
      </c>
      <c r="T114" s="75">
        <v>424.37357286442329</v>
      </c>
      <c r="U114" s="75">
        <v>307.69781250670695</v>
      </c>
      <c r="V114" s="75">
        <v>139.47617247432055</v>
      </c>
      <c r="X114" s="201">
        <f>((0-('Appendix B'!$H$30))/(1+$Y$16)^0)</f>
        <v>-30932906.678150136</v>
      </c>
      <c r="Y114" s="201">
        <f>(((B114*'Appendix B'!$C$5*1000)-('Appendix B'!$E$31+'Appendix B'!$F$31+'Appendix B'!$G$31))/((1+$Y$16)^1))</f>
        <v>36555647.970511056</v>
      </c>
      <c r="Z114" s="201">
        <f>+(((C114*'Appendix B'!$C$6*1000)-('Appendix B'!$E$32+'Appendix B'!$F$32+'Appendix B'!$G$32))/((1+$Y$16)^2))</f>
        <v>10531363.513950752</v>
      </c>
      <c r="AA114" s="201">
        <f>(((D114*'Appendix B'!$C$7*1000)-('Appendix B'!$E$33+'Appendix B'!$F$33+'Appendix B'!$G$33))/((1+$Y$16)^3))</f>
        <v>2700115.2048401488</v>
      </c>
      <c r="AB114" s="201">
        <f>(((E114*'Appendix B'!$C$8*1000)-('Appendix B'!$E$34+'Appendix B'!$F$34+'Appendix B'!$G$34))/((1+$Y$16)^4))</f>
        <v>1923642.7176714919</v>
      </c>
      <c r="AC114" s="201">
        <f>(((F114*'Appendix B'!$C$9*1000)-('Appendix B'!$E$35+'Appendix B'!$F$35+'Appendix B'!$G$35))/((1+$Y$16)^AC$34))</f>
        <v>881564.08369085763</v>
      </c>
      <c r="AD114" s="201">
        <f>(((G114*'Appendix B'!$C$10*1000)-('Appendix B'!$E$36+'Appendix B'!$F$36+'Appendix B'!$G$36))/((1+$Y$16)^AD$34))</f>
        <v>530511.9221779725</v>
      </c>
      <c r="AE114" s="201">
        <f>(((H114*'Appendix B'!$C$11*1000)-('Appendix B'!$E$37+'Appendix B'!$F$37+'Appendix B'!$G$37))/((1+$Y$16)^AE$34))</f>
        <v>382570.40707126883</v>
      </c>
      <c r="AF114" s="201">
        <f>(((I114*'Appendix B'!$C$12*1000)-('Appendix B'!$E$38+'Appendix B'!$F$38+'Appendix B'!$G$38))/((1+$Y$16)^AF$34))</f>
        <v>991270.53862663032</v>
      </c>
      <c r="AG114" s="201">
        <f>(((J114*'Appendix B'!$C$13*1000)-('Appendix B'!$E$39+'Appendix B'!$F$39+'Appendix B'!$G$39))/((1+$Y$16)^AG$34))</f>
        <v>873474.43412162771</v>
      </c>
      <c r="AH114" s="201">
        <f>(((K114*'Appendix B'!$C$14*1000)-('Appendix B'!$E$40+'Appendix B'!$F$40+'Appendix B'!$G$40))/((1+$Y$16)^AH$34))</f>
        <v>510955.64459880389</v>
      </c>
      <c r="AI114" s="201">
        <f>(((L114*'Appendix B'!$C$15*1000)-('Appendix B'!$E$41+'Appendix B'!$F$41+'Appendix B'!$G$41))/((1+$Y$16)^AI$34))</f>
        <v>692203.87520304578</v>
      </c>
      <c r="AJ114" s="201">
        <f>(((M114*'Appendix B'!$C$16*1000)-('Appendix B'!$E$42+'Appendix B'!$F$42+'Appendix B'!$G$42))/((1+$Y$16)^AJ$34))</f>
        <v>747782.74305193988</v>
      </c>
      <c r="AK114" s="201">
        <f>(((N114*'Appendix B'!$C$17*1000)-('Appendix B'!$E$43+'Appendix B'!$F$43+'Appendix B'!$G$43))/((1+$Y$16)^AK$34))</f>
        <v>1471414.1625801618</v>
      </c>
      <c r="AL114" s="201">
        <f>(((O114*'Appendix B'!$C$18*1000)-('Appendix B'!$E$44+'Appendix B'!$F$44+'Appendix B'!$G$44))/((1+$Y$16)^AL$34))</f>
        <v>1654606.4245354123</v>
      </c>
      <c r="AM114" s="201">
        <f>(((P114*'Appendix B'!$C$19*1000)-('Appendix B'!$E$45+'Appendix B'!$F$45+'Appendix B'!$G$45))/((1+$Y$16)^AM$34))</f>
        <v>1440789.4200806059</v>
      </c>
      <c r="AN114" s="201">
        <f>(((Q114*'Appendix B'!$C$20*1000)-('Appendix B'!$E$46+'Appendix B'!$F$46+'Appendix B'!$G$46))/((1+$Y$16)^AN$34))</f>
        <v>2354078.1911441465</v>
      </c>
      <c r="AO114" s="201">
        <f>(((R114*'Appendix B'!$C$21*1000)-('Appendix B'!$E$47+'Appendix B'!$F$47+'Appendix B'!$G$47))/((1+$Y$16)^AO$34))</f>
        <v>2216294.9903208939</v>
      </c>
      <c r="AP114" s="201">
        <f>(((S114*'Appendix B'!$C$22*1000)-('Appendix B'!$E$48+'Appendix B'!$F$48+'Appendix B'!$G$48))/((1+$Y$16)^AP$34))</f>
        <v>1845089.9613493076</v>
      </c>
      <c r="AQ114" s="201">
        <f>(((T114*'Appendix B'!$C$23*1000)-('Appendix B'!$E$49+'Appendix B'!$F$49+'Appendix B'!$G$49))/((1+$Y$16)^AQ$34))</f>
        <v>1318787.4572697645</v>
      </c>
      <c r="AR114" s="201">
        <f>(((U114*'Appendix B'!$C$24*1000)-('Appendix B'!$E$50+'Appendix B'!$F$50+'Appendix B'!$G$50))/((1+$Y$16)^AR$34))</f>
        <v>739539.20476546104</v>
      </c>
      <c r="AS114" s="217">
        <f t="shared" si="18"/>
        <v>39428796.189411193</v>
      </c>
      <c r="AU114" s="207">
        <f t="shared" si="17"/>
        <v>1.474107343381305E-8</v>
      </c>
    </row>
    <row r="115" spans="1:47" x14ac:dyDescent="0.35">
      <c r="A115">
        <v>81</v>
      </c>
      <c r="B115" s="75">
        <v>56</v>
      </c>
      <c r="C115" s="75">
        <v>55.650549533057557</v>
      </c>
      <c r="D115" s="75">
        <v>74.978063931363067</v>
      </c>
      <c r="E115" s="75">
        <v>60.521412495414864</v>
      </c>
      <c r="F115" s="75">
        <v>57.856410385930047</v>
      </c>
      <c r="G115" s="75">
        <v>91.321603084526288</v>
      </c>
      <c r="H115" s="75">
        <v>103.12192243997325</v>
      </c>
      <c r="I115" s="75">
        <v>146.27972694493252</v>
      </c>
      <c r="J115" s="75">
        <v>127.87261941111268</v>
      </c>
      <c r="K115" s="75">
        <v>146.84356339655957</v>
      </c>
      <c r="L115" s="75">
        <v>216.62114004204693</v>
      </c>
      <c r="M115" s="75">
        <v>198.08927731177684</v>
      </c>
      <c r="N115" s="75">
        <v>218.28280859913727</v>
      </c>
      <c r="O115" s="75">
        <v>229.79822593818818</v>
      </c>
      <c r="P115" s="75">
        <v>287.80583043286373</v>
      </c>
      <c r="Q115" s="75">
        <v>346.20421038375298</v>
      </c>
      <c r="R115" s="75">
        <v>235.20147312036966</v>
      </c>
      <c r="S115" s="75">
        <v>360.89262193276568</v>
      </c>
      <c r="T115" s="75">
        <v>402.24633593270903</v>
      </c>
      <c r="U115" s="75">
        <v>500</v>
      </c>
      <c r="V115" s="75">
        <v>437.48279351856974</v>
      </c>
      <c r="X115" s="201">
        <f>((0-('Appendix B'!$H$30))/(1+$Y$16)^0)</f>
        <v>-30932906.678150136</v>
      </c>
      <c r="Y115" s="201">
        <f>(((B115*'Appendix B'!$C$5*1000)-('Appendix B'!$E$31+'Appendix B'!$F$31+'Appendix B'!$G$31))/((1+$Y$16)^1))</f>
        <v>36555647.970511056</v>
      </c>
      <c r="Z115" s="201">
        <f>+(((C115*'Appendix B'!$C$6*1000)-('Appendix B'!$E$32+'Appendix B'!$F$32+'Appendix B'!$G$32))/((1+$Y$16)^2))</f>
        <v>11852922.176075814</v>
      </c>
      <c r="AA115" s="201">
        <f>(((D115*'Appendix B'!$C$7*1000)-('Appendix B'!$E$33+'Appendix B'!$F$33+'Appendix B'!$G$33))/((1+$Y$16)^3))</f>
        <v>7783018.4315788383</v>
      </c>
      <c r="AB115" s="201">
        <f>(((E115*'Appendix B'!$C$8*1000)-('Appendix B'!$E$34+'Appendix B'!$F$34+'Appendix B'!$G$34))/((1+$Y$16)^4))</f>
        <v>3427989.4718586733</v>
      </c>
      <c r="AC115" s="201">
        <f>(((F115*'Appendix B'!$C$9*1000)-('Appendix B'!$E$35+'Appendix B'!$F$35+'Appendix B'!$G$35))/((1+$Y$16)^AC$34))</f>
        <v>2062879.521592844</v>
      </c>
      <c r="AD115" s="201">
        <f>(((G115*'Appendix B'!$C$10*1000)-('Appendix B'!$E$36+'Appendix B'!$F$36+'Appendix B'!$G$36))/((1+$Y$16)^AD$34))</f>
        <v>2785167.1423901245</v>
      </c>
      <c r="AE115" s="201">
        <f>(((H115*'Appendix B'!$C$11*1000)-('Appendix B'!$E$37+'Appendix B'!$F$37+'Appendix B'!$G$37))/((1+$Y$16)^AE$34))</f>
        <v>2391202.9230151698</v>
      </c>
      <c r="AF115" s="201">
        <f>(((I115*'Appendix B'!$C$12*1000)-('Appendix B'!$E$38+'Appendix B'!$F$38+'Appendix B'!$G$38))/((1+$Y$16)^AF$34))</f>
        <v>2907384.8624550155</v>
      </c>
      <c r="AG115" s="201">
        <f>(((J115*'Appendix B'!$C$13*1000)-('Appendix B'!$E$39+'Appendix B'!$F$39+'Appendix B'!$G$39))/((1+$Y$16)^AG$34))</f>
        <v>1860734.4261120397</v>
      </c>
      <c r="AH115" s="201">
        <f>(((K115*'Appendix B'!$C$14*1000)-('Appendix B'!$E$40+'Appendix B'!$F$40+'Appendix B'!$G$40))/((1+$Y$16)^AH$34))</f>
        <v>1743256.1494340152</v>
      </c>
      <c r="AI115" s="201">
        <f>(((L115*'Appendix B'!$C$15*1000)-('Appendix B'!$E$41+'Appendix B'!$F$41+'Appendix B'!$G$41))/((1+$Y$16)^AI$34))</f>
        <v>2396888.2753774719</v>
      </c>
      <c r="AJ115" s="201">
        <f>(((M115*'Appendix B'!$C$16*1000)-('Appendix B'!$E$42+'Appendix B'!$F$42+'Appendix B'!$G$42))/((1+$Y$16)^AJ$34))</f>
        <v>1726540.1656252374</v>
      </c>
      <c r="AK115" s="201">
        <f>(((N115*'Appendix B'!$C$17*1000)-('Appendix B'!$E$43+'Appendix B'!$F$43+'Appendix B'!$G$43))/((1+$Y$16)^AK$34))</f>
        <v>1607188.0464591854</v>
      </c>
      <c r="AL115" s="201">
        <f>(((O115*'Appendix B'!$C$18*1000)-('Appendix B'!$E$44+'Appendix B'!$F$44+'Appendix B'!$G$44))/((1+$Y$16)^AL$34))</f>
        <v>1418353.4169970155</v>
      </c>
      <c r="AM115" s="201">
        <f>(((P115*'Appendix B'!$C$19*1000)-('Appendix B'!$E$45+'Appendix B'!$F$45+'Appendix B'!$G$45))/((1+$Y$16)^AM$34))</f>
        <v>1586231.5275686008</v>
      </c>
      <c r="AN115" s="201">
        <f>(((Q115*'Appendix B'!$C$20*1000)-('Appendix B'!$E$46+'Appendix B'!$F$46+'Appendix B'!$G$46))/((1+$Y$16)^AN$34))</f>
        <v>1653367.5704820021</v>
      </c>
      <c r="AO115" s="201">
        <f>(((R115*'Appendix B'!$C$21*1000)-('Appendix B'!$E$47+'Appendix B'!$F$47+'Appendix B'!$G$47))/((1+$Y$16)^AO$34))</f>
        <v>843573.63314179552</v>
      </c>
      <c r="AP115" s="201">
        <f>(((S115*'Appendix B'!$C$22*1000)-('Appendix B'!$E$48+'Appendix B'!$F$48+'Appendix B'!$G$48))/((1+$Y$16)^AP$34))</f>
        <v>1266051.4709286734</v>
      </c>
      <c r="AQ115" s="201">
        <f>(((T115*'Appendix B'!$C$23*1000)-('Appendix B'!$E$49+'Appendix B'!$F$49+'Appendix B'!$G$49))/((1+$Y$16)^AQ$34))</f>
        <v>1233916.1040365829</v>
      </c>
      <c r="AR115" s="201">
        <f>(((U115*'Appendix B'!$C$24*1000)-('Appendix B'!$E$50+'Appendix B'!$F$50+'Appendix B'!$G$50))/((1+$Y$16)^AR$34))</f>
        <v>1376866.5613700326</v>
      </c>
      <c r="AS115" s="217">
        <f t="shared" si="18"/>
        <v>57546273.168860048</v>
      </c>
      <c r="AU115" s="207">
        <f t="shared" si="17"/>
        <v>1.5083101987132907E-8</v>
      </c>
    </row>
    <row r="116" spans="1:47" x14ac:dyDescent="0.35">
      <c r="A116">
        <v>82</v>
      </c>
      <c r="B116" s="75">
        <v>56</v>
      </c>
      <c r="C116" s="75">
        <v>37.328314711696947</v>
      </c>
      <c r="D116" s="75">
        <v>58.865768213515182</v>
      </c>
      <c r="E116" s="75">
        <v>70.917230936091258</v>
      </c>
      <c r="F116" s="75">
        <v>45.190451441694691</v>
      </c>
      <c r="G116" s="75">
        <v>53.856382811998799</v>
      </c>
      <c r="H116" s="75">
        <v>52.385250582901534</v>
      </c>
      <c r="I116" s="75">
        <v>33.233552656696759</v>
      </c>
      <c r="J116" s="75">
        <v>34.499041120405117</v>
      </c>
      <c r="K116" s="75">
        <v>48.162209714145689</v>
      </c>
      <c r="L116" s="75">
        <v>50.212055264762746</v>
      </c>
      <c r="M116" s="75">
        <v>69.350200496111228</v>
      </c>
      <c r="N116" s="75">
        <v>84.923725516191539</v>
      </c>
      <c r="O116" s="75">
        <v>85.310265141952044</v>
      </c>
      <c r="P116" s="75">
        <v>73.322440806557225</v>
      </c>
      <c r="Q116" s="75">
        <v>94.569763734814927</v>
      </c>
      <c r="R116" s="75">
        <v>96.14265953455633</v>
      </c>
      <c r="S116" s="75">
        <v>107.70543400149776</v>
      </c>
      <c r="T116" s="75">
        <v>112.11279216753381</v>
      </c>
      <c r="U116" s="75">
        <v>114.34169035789387</v>
      </c>
      <c r="V116" s="75">
        <v>173.97060721607775</v>
      </c>
      <c r="X116" s="201">
        <f>((0-('Appendix B'!$H$30))/(1+$Y$16)^0)</f>
        <v>-30932906.678150136</v>
      </c>
      <c r="Y116" s="201">
        <f>(((B116*'Appendix B'!$C$5*1000)-('Appendix B'!$E$31+'Appendix B'!$F$31+'Appendix B'!$G$31))/((1+$Y$16)^1))</f>
        <v>36555647.970511056</v>
      </c>
      <c r="Z116" s="201">
        <f>+(((C116*'Appendix B'!$C$6*1000)-('Appendix B'!$E$32+'Appendix B'!$F$32+'Appendix B'!$G$32))/((1+$Y$16)^2))</f>
        <v>7224412.29274444</v>
      </c>
      <c r="AA116" s="201">
        <f>(((D116*'Appendix B'!$C$7*1000)-('Appendix B'!$E$33+'Appendix B'!$F$33+'Appendix B'!$G$33))/((1+$Y$16)^3))</f>
        <v>5739327.1559752524</v>
      </c>
      <c r="AB116" s="201">
        <f>(((E116*'Appendix B'!$C$8*1000)-('Appendix B'!$E$34+'Appendix B'!$F$34+'Appendix B'!$G$34))/((1+$Y$16)^4))</f>
        <v>4267347.8317150744</v>
      </c>
      <c r="AC116" s="201">
        <f>(((F116*'Appendix B'!$C$9*1000)-('Appendix B'!$E$35+'Appendix B'!$F$35+'Appendix B'!$G$35))/((1+$Y$16)^AC$34))</f>
        <v>1326580.1899615009</v>
      </c>
      <c r="AD116" s="201">
        <f>(((G116*'Appendix B'!$C$10*1000)-('Appendix B'!$E$36+'Appendix B'!$F$36+'Appendix B'!$G$36))/((1+$Y$16)^AD$34))</f>
        <v>1168493.2499566146</v>
      </c>
      <c r="AE116" s="201">
        <f>(((H116*'Appendix B'!$C$11*1000)-('Appendix B'!$E$37+'Appendix B'!$F$37+'Appendix B'!$G$37))/((1+$Y$16)^AE$34))</f>
        <v>706154.33130167029</v>
      </c>
      <c r="AF116" s="201">
        <f>(((I116*'Appendix B'!$C$12*1000)-('Appendix B'!$E$38+'Appendix B'!$F$38+'Appendix B'!$G$38))/((1+$Y$16)^AF$34))</f>
        <v>-56974.343968779533</v>
      </c>
      <c r="AG116" s="201">
        <f>(((J116*'Appendix B'!$C$13*1000)-('Appendix B'!$E$39+'Appendix B'!$F$39+'Appendix B'!$G$39))/((1+$Y$16)^AG$34))</f>
        <v>-108544.8017037595</v>
      </c>
      <c r="AH116" s="201">
        <f>(((K116*'Appendix B'!$C$14*1000)-('Appendix B'!$E$40+'Appendix B'!$F$40+'Appendix B'!$G$40))/((1+$Y$16)^AH$34))</f>
        <v>72089.790300935478</v>
      </c>
      <c r="AI116" s="201">
        <f>(((L116*'Appendix B'!$C$15*1000)-('Appendix B'!$E$41+'Appendix B'!$F$41+'Appendix B'!$G$41))/((1+$Y$16)^AI$34))</f>
        <v>32035.768403409038</v>
      </c>
      <c r="AJ116" s="201">
        <f>(((M116*'Appendix B'!$C$16*1000)-('Appendix B'!$E$42+'Appendix B'!$F$42+'Appendix B'!$G$42))/((1+$Y$16)^AJ$34))</f>
        <v>203944.64548274197</v>
      </c>
      <c r="AK116" s="201">
        <f>(((N116*'Appendix B'!$C$17*1000)-('Appendix B'!$E$43+'Appendix B'!$F$43+'Appendix B'!$G$43))/((1+$Y$16)^AK$34))</f>
        <v>284585.31403229147</v>
      </c>
      <c r="AL116" s="201">
        <f>(((O116*'Appendix B'!$C$18*1000)-('Appendix B'!$E$44+'Appendix B'!$F$44+'Appendix B'!$G$44))/((1+$Y$16)^AL$34))</f>
        <v>209077.32142770273</v>
      </c>
      <c r="AM116" s="201">
        <f>(((P116*'Appendix B'!$C$19*1000)-('Appendix B'!$E$45+'Appendix B'!$F$45+'Appendix B'!$G$45))/((1+$Y$16)^AM$34))</f>
        <v>63258.079680721421</v>
      </c>
      <c r="AN116" s="201">
        <f>(((Q116*'Appendix B'!$C$20*1000)-('Appendix B'!$E$46+'Appendix B'!$F$46+'Appendix B'!$G$46))/((1+$Y$16)^AN$34))</f>
        <v>154720.93550652071</v>
      </c>
      <c r="AO116" s="201">
        <f>(((R116*'Appendix B'!$C$21*1000)-('Appendix B'!$E$47+'Appendix B'!$F$47+'Appendix B'!$G$47))/((1+$Y$16)^AO$34))</f>
        <v>122689.70088334463</v>
      </c>
      <c r="AP116" s="201">
        <f>(((S116*'Appendix B'!$C$22*1000)-('Appendix B'!$E$48+'Appendix B'!$F$48+'Appendix B'!$G$48))/((1+$Y$16)^AP$34))</f>
        <v>138850.3790611563</v>
      </c>
      <c r="AQ116" s="201">
        <f>(((T116*'Appendix B'!$C$23*1000)-('Appendix B'!$E$49+'Appendix B'!$F$49+'Appendix B'!$G$49))/((1+$Y$16)^AQ$34))</f>
        <v>121078.26740655101</v>
      </c>
      <c r="AR116" s="201">
        <f>(((U116*'Appendix B'!$C$24*1000)-('Appendix B'!$E$50+'Appendix B'!$F$50+'Appendix B'!$G$50))/((1+$Y$16)^AR$34))</f>
        <v>98718.900957363818</v>
      </c>
      <c r="AS116" s="217">
        <f t="shared" si="18"/>
        <v>27556105.447158214</v>
      </c>
      <c r="AU116" s="207">
        <f t="shared" si="17"/>
        <v>1.0933775186340123E-8</v>
      </c>
    </row>
    <row r="117" spans="1:47" x14ac:dyDescent="0.35">
      <c r="A117">
        <v>83</v>
      </c>
      <c r="B117" s="75">
        <v>56</v>
      </c>
      <c r="C117" s="75">
        <v>51.21223499373481</v>
      </c>
      <c r="D117" s="75">
        <v>50.495928316450829</v>
      </c>
      <c r="E117" s="75">
        <v>52.479320960020303</v>
      </c>
      <c r="F117" s="75">
        <v>59.437176096069713</v>
      </c>
      <c r="G117" s="75">
        <v>62.130765689783146</v>
      </c>
      <c r="H117" s="75">
        <v>73.444265098589611</v>
      </c>
      <c r="I117" s="75">
        <v>81.551800825887966</v>
      </c>
      <c r="J117" s="75">
        <v>75.306319641110264</v>
      </c>
      <c r="K117" s="75">
        <v>73.629527476695586</v>
      </c>
      <c r="L117" s="75">
        <v>59.769713581009604</v>
      </c>
      <c r="M117" s="75">
        <v>74.241986994304426</v>
      </c>
      <c r="N117" s="75">
        <v>81.827382553982261</v>
      </c>
      <c r="O117" s="75">
        <v>109.87507349562769</v>
      </c>
      <c r="P117" s="75">
        <v>136.6105283801127</v>
      </c>
      <c r="Q117" s="75">
        <v>110.20126792274098</v>
      </c>
      <c r="R117" s="75">
        <v>77.730576674172582</v>
      </c>
      <c r="S117" s="75">
        <v>74.424783036454912</v>
      </c>
      <c r="T117" s="75">
        <v>68.801578193345563</v>
      </c>
      <c r="U117" s="75">
        <v>90.781323322178011</v>
      </c>
      <c r="V117" s="75">
        <v>118.42566420853488</v>
      </c>
      <c r="X117" s="201">
        <f>((0-('Appendix B'!$H$30))/(1+$Y$16)^0)</f>
        <v>-30932906.678150136</v>
      </c>
      <c r="Y117" s="201">
        <f>(((B117*'Appendix B'!$C$5*1000)-('Appendix B'!$E$31+'Appendix B'!$F$31+'Appendix B'!$G$31))/((1+$Y$16)^1))</f>
        <v>36555647.970511056</v>
      </c>
      <c r="Z117" s="201">
        <f>+(((C117*'Appendix B'!$C$6*1000)-('Appendix B'!$E$32+'Appendix B'!$F$32+'Appendix B'!$G$32))/((1+$Y$16)^2))</f>
        <v>10731728.01439859</v>
      </c>
      <c r="AA117" s="201">
        <f>(((D117*'Appendix B'!$C$7*1000)-('Appendix B'!$E$33+'Appendix B'!$F$33+'Appendix B'!$G$33))/((1+$Y$16)^3))</f>
        <v>4677692.6704015248</v>
      </c>
      <c r="AB117" s="201">
        <f>(((E117*'Appendix B'!$C$8*1000)-('Appendix B'!$E$34+'Appendix B'!$F$34+'Appendix B'!$G$34))/((1+$Y$16)^4))</f>
        <v>2778671.017570179</v>
      </c>
      <c r="AC117" s="201">
        <f>(((F117*'Appendix B'!$C$9*1000)-('Appendix B'!$E$35+'Appendix B'!$F$35+'Appendix B'!$G$35))/((1+$Y$16)^AC$34))</f>
        <v>2154772.8192867632</v>
      </c>
      <c r="AD117" s="201">
        <f>(((G117*'Appendix B'!$C$10*1000)-('Appendix B'!$E$36+'Appendix B'!$F$36+'Appendix B'!$G$36))/((1+$Y$16)^AD$34))</f>
        <v>1525543.8338636812</v>
      </c>
      <c r="AE117" s="201">
        <f>(((H117*'Appendix B'!$C$11*1000)-('Appendix B'!$E$37+'Appendix B'!$F$37+'Appendix B'!$G$37))/((1+$Y$16)^AE$34))</f>
        <v>1405558.9523319784</v>
      </c>
      <c r="AF117" s="201">
        <f>(((I117*'Appendix B'!$C$12*1000)-('Appendix B'!$E$38+'Appendix B'!$F$38+'Appendix B'!$G$38))/((1+$Y$16)^AF$34))</f>
        <v>1210053.4409203308</v>
      </c>
      <c r="AG117" s="201">
        <f>(((J117*'Appendix B'!$C$13*1000)-('Appendix B'!$E$39+'Appendix B'!$F$39+'Appendix B'!$G$39))/((1+$Y$16)^AG$34))</f>
        <v>752094.01503221551</v>
      </c>
      <c r="AH117" s="201">
        <f>(((K117*'Appendix B'!$C$14*1000)-('Appendix B'!$E$40+'Appendix B'!$F$40+'Appendix B'!$G$40))/((1+$Y$16)^AH$34))</f>
        <v>503378.20613577421</v>
      </c>
      <c r="AI117" s="201">
        <f>(((L117*'Appendix B'!$C$15*1000)-('Appendix B'!$E$41+'Appendix B'!$F$41+'Appendix B'!$G$41))/((1+$Y$16)^AI$34))</f>
        <v>167860.39757091017</v>
      </c>
      <c r="AJ117" s="201">
        <f>(((M117*'Appendix B'!$C$16*1000)-('Appendix B'!$E$42+'Appendix B'!$F$42+'Appendix B'!$G$42))/((1+$Y$16)^AJ$34))</f>
        <v>261799.74582890331</v>
      </c>
      <c r="AK117" s="201">
        <f>(((N117*'Appendix B'!$C$17*1000)-('Appendix B'!$E$43+'Appendix B'!$F$43+'Appendix B'!$G$43))/((1+$Y$16)^AK$34))</f>
        <v>253877.00704879448</v>
      </c>
      <c r="AL117" s="201">
        <f>(((O117*'Appendix B'!$C$18*1000)-('Appendix B'!$E$44+'Appendix B'!$F$44+'Appendix B'!$G$44))/((1+$Y$16)^AL$34))</f>
        <v>414669.78304624301</v>
      </c>
      <c r="AM117" s="201">
        <f>(((P117*'Appendix B'!$C$19*1000)-('Appendix B'!$E$45+'Appendix B'!$F$45+'Appendix B'!$G$45))/((1+$Y$16)^AM$34))</f>
        <v>512645.21921661228</v>
      </c>
      <c r="AN117" s="201">
        <f>(((Q117*'Appendix B'!$C$20*1000)-('Appendix B'!$E$46+'Appendix B'!$F$46+'Appendix B'!$G$46))/((1+$Y$16)^AN$34))</f>
        <v>247816.69986950923</v>
      </c>
      <c r="AO117" s="201">
        <f>(((R117*'Appendix B'!$C$21*1000)-('Appendix B'!$E$47+'Appendix B'!$F$47+'Appendix B'!$G$47))/((1+$Y$16)^AO$34))</f>
        <v>27241.060475729726</v>
      </c>
      <c r="AP117" s="201">
        <f>(((S117*'Appendix B'!$C$22*1000)-('Appendix B'!$E$48+'Appendix B'!$F$48+'Appendix B'!$G$48))/((1+$Y$16)^AP$34))</f>
        <v>-9316.6210638336361</v>
      </c>
      <c r="AQ117" s="201">
        <f>(((T117*'Appendix B'!$C$23*1000)-('Appendix B'!$E$49+'Appendix B'!$F$49+'Appendix B'!$G$49))/((1+$Y$16)^AQ$34))</f>
        <v>-45046.466174293557</v>
      </c>
      <c r="AR117" s="201">
        <f>(((U117*'Appendix B'!$C$24*1000)-('Appendix B'!$E$50+'Appendix B'!$F$50+'Appendix B'!$G$50))/((1+$Y$16)^AR$34))</f>
        <v>20635.200302476645</v>
      </c>
      <c r="AS117" s="217">
        <f t="shared" si="18"/>
        <v>33268779.375661131</v>
      </c>
      <c r="AU117" s="207">
        <f t="shared" si="17"/>
        <v>1.2983270945607667E-8</v>
      </c>
    </row>
    <row r="118" spans="1:47" x14ac:dyDescent="0.35">
      <c r="A118">
        <v>84</v>
      </c>
      <c r="B118" s="75">
        <v>56</v>
      </c>
      <c r="C118" s="75">
        <v>84.357223195258285</v>
      </c>
      <c r="D118" s="75">
        <v>85.108278481326295</v>
      </c>
      <c r="E118" s="75">
        <v>62.735700625646885</v>
      </c>
      <c r="F118" s="75">
        <v>58.968857364952626</v>
      </c>
      <c r="G118" s="75">
        <v>97.031678108503499</v>
      </c>
      <c r="H118" s="75">
        <v>70.963743043012826</v>
      </c>
      <c r="I118" s="75">
        <v>16.681721758554119</v>
      </c>
      <c r="J118" s="75">
        <v>13.698954695917898</v>
      </c>
      <c r="K118" s="75">
        <v>17.656263937303223</v>
      </c>
      <c r="L118" s="75">
        <v>14.872285267340562</v>
      </c>
      <c r="M118" s="75">
        <v>18.684447995472251</v>
      </c>
      <c r="N118" s="75">
        <v>18.660765399099688</v>
      </c>
      <c r="O118" s="75">
        <v>17.413033038272015</v>
      </c>
      <c r="P118" s="75">
        <v>21.304202044850264</v>
      </c>
      <c r="Q118" s="75">
        <v>25.333350049435285</v>
      </c>
      <c r="R118" s="75">
        <v>16.578978635410174</v>
      </c>
      <c r="S118" s="75">
        <v>14.021847976544059</v>
      </c>
      <c r="T118" s="75">
        <v>18.499207380285501</v>
      </c>
      <c r="U118" s="75">
        <v>15.526231536563138</v>
      </c>
      <c r="V118" s="75">
        <v>16.033477567800134</v>
      </c>
      <c r="X118" s="201">
        <f>((0-('Appendix B'!$H$30))/(1+$Y$16)^0)</f>
        <v>-30932906.678150136</v>
      </c>
      <c r="Y118" s="201">
        <f>(((B118*'Appendix B'!$C$5*1000)-('Appendix B'!$E$31+'Appendix B'!$F$31+'Appendix B'!$G$31))/((1+$Y$16)^1))</f>
        <v>36555647.970511056</v>
      </c>
      <c r="Z118" s="201">
        <f>+(((C118*'Appendix B'!$C$6*1000)-('Appendix B'!$E$32+'Appendix B'!$F$32+'Appendix B'!$G$32))/((1+$Y$16)^2))</f>
        <v>19104718.916949458</v>
      </c>
      <c r="AA118" s="201">
        <f>(((D118*'Appendix B'!$C$7*1000)-('Appendix B'!$E$33+'Appendix B'!$F$33+'Appendix B'!$G$33))/((1+$Y$16)^3))</f>
        <v>9067939.6779546235</v>
      </c>
      <c r="AB118" s="201">
        <f>(((E118*'Appendix B'!$C$8*1000)-('Appendix B'!$E$34+'Appendix B'!$F$34+'Appendix B'!$G$34))/((1+$Y$16)^4))</f>
        <v>3606771.0910113179</v>
      </c>
      <c r="AC118" s="201">
        <f>(((F118*'Appendix B'!$C$9*1000)-('Appendix B'!$E$35+'Appendix B'!$F$35+'Appendix B'!$G$35))/((1+$Y$16)^AC$34))</f>
        <v>2127548.4480228028</v>
      </c>
      <c r="AD118" s="201">
        <f>(((G118*'Appendix B'!$C$10*1000)-('Appendix B'!$E$36+'Appendix B'!$F$36+'Appendix B'!$G$36))/((1+$Y$16)^AD$34))</f>
        <v>3031564.4449536912</v>
      </c>
      <c r="AE118" s="201">
        <f>(((H118*'Appendix B'!$C$11*1000)-('Appendix B'!$E$37+'Appendix B'!$F$37+'Appendix B'!$G$37))/((1+$Y$16)^AE$34))</f>
        <v>1323176.7218175549</v>
      </c>
      <c r="AF118" s="201">
        <f>(((I118*'Appendix B'!$C$12*1000)-('Appendix B'!$E$38+'Appendix B'!$F$38+'Appendix B'!$G$38))/((1+$Y$16)^AF$34))</f>
        <v>-491005.59372143046</v>
      </c>
      <c r="AG118" s="201">
        <f>(((J118*'Appendix B'!$C$13*1000)-('Appendix B'!$E$39+'Appendix B'!$F$39+'Appendix B'!$G$39))/((1+$Y$16)^AG$34))</f>
        <v>-547225.41009801324</v>
      </c>
      <c r="AH118" s="201">
        <f>(((K118*'Appendix B'!$C$14*1000)-('Appendix B'!$E$40+'Appendix B'!$F$40+'Appendix B'!$G$40))/((1+$Y$16)^AH$34))</f>
        <v>-444527.67017561506</v>
      </c>
      <c r="AI118" s="201">
        <f>(((L118*'Appendix B'!$C$15*1000)-('Appendix B'!$E$41+'Appendix B'!$F$41+'Appendix B'!$G$41))/((1+$Y$16)^AI$34))</f>
        <v>-470180.46447920147</v>
      </c>
      <c r="AJ118" s="201">
        <f>(((M118*'Appendix B'!$C$16*1000)-('Appendix B'!$E$42+'Appendix B'!$F$42+'Appendix B'!$G$42))/((1+$Y$16)^AJ$34))</f>
        <v>-395278.60273565847</v>
      </c>
      <c r="AK118" s="201">
        <f>(((N118*'Appendix B'!$C$17*1000)-('Appendix B'!$E$43+'Appendix B'!$F$43+'Appendix B'!$G$43))/((1+$Y$16)^AK$34))</f>
        <v>-372584.56209118612</v>
      </c>
      <c r="AL118" s="201">
        <f>(((O118*'Appendix B'!$C$18*1000)-('Appendix B'!$E$44+'Appendix B'!$F$44+'Appendix B'!$G$44))/((1+$Y$16)^AL$34))</f>
        <v>-359181.09460802568</v>
      </c>
      <c r="AM118" s="201">
        <f>(((P118*'Appendix B'!$C$19*1000)-('Appendix B'!$E$45+'Appendix B'!$F$45+'Appendix B'!$G$45))/((1+$Y$16)^AM$34))</f>
        <v>-306105.70451720944</v>
      </c>
      <c r="AN118" s="201">
        <f>(((Q118*'Appendix B'!$C$20*1000)-('Appendix B'!$E$46+'Appendix B'!$F$46+'Appendix B'!$G$46))/((1+$Y$16)^AN$34))</f>
        <v>-257626.89591786385</v>
      </c>
      <c r="AO118" s="201">
        <f>(((R118*'Appendix B'!$C$21*1000)-('Appendix B'!$E$47+'Appendix B'!$F$47+'Appendix B'!$G$47))/((1+$Y$16)^AO$34))</f>
        <v>-289770.16176418541</v>
      </c>
      <c r="AP118" s="201">
        <f>(((S118*'Appendix B'!$C$22*1000)-('Appendix B'!$E$48+'Appendix B'!$F$48+'Appendix B'!$G$48))/((1+$Y$16)^AP$34))</f>
        <v>-278233.28666548105</v>
      </c>
      <c r="AQ118" s="201">
        <f>(((T118*'Appendix B'!$C$23*1000)-('Appendix B'!$E$49+'Appendix B'!$F$49+'Appendix B'!$G$49))/((1+$Y$16)^AQ$34))</f>
        <v>-237986.51986996175</v>
      </c>
      <c r="AR118" s="201">
        <f>(((U118*'Appendix B'!$C$24*1000)-('Appendix B'!$E$50+'Appendix B'!$F$50+'Appendix B'!$G$50))/((1+$Y$16)^AR$34))</f>
        <v>-228775.00841100002</v>
      </c>
      <c r="AS118" s="217">
        <f t="shared" si="18"/>
        <v>43884460.593070373</v>
      </c>
      <c r="AU118" s="207">
        <f t="shared" si="17"/>
        <v>1.5561320899786046E-8</v>
      </c>
    </row>
    <row r="119" spans="1:47" x14ac:dyDescent="0.35">
      <c r="A119">
        <v>85</v>
      </c>
      <c r="B119" s="75">
        <v>56</v>
      </c>
      <c r="C119" s="75">
        <v>30.841945670066021</v>
      </c>
      <c r="D119" s="75">
        <v>28.385725922863209</v>
      </c>
      <c r="E119" s="75">
        <v>38.298983862631488</v>
      </c>
      <c r="F119" s="75">
        <v>47.490209805399928</v>
      </c>
      <c r="G119" s="75">
        <v>33.945423530183888</v>
      </c>
      <c r="H119" s="75">
        <v>28.022538398060739</v>
      </c>
      <c r="I119" s="75">
        <v>44.283257513033192</v>
      </c>
      <c r="J119" s="75">
        <v>42.203856983943936</v>
      </c>
      <c r="K119" s="75">
        <v>34.94599689337317</v>
      </c>
      <c r="L119" s="75">
        <v>37.851392976536559</v>
      </c>
      <c r="M119" s="75">
        <v>46.334728399269309</v>
      </c>
      <c r="N119" s="75">
        <v>72.805905914204629</v>
      </c>
      <c r="O119" s="75">
        <v>45.135289591515885</v>
      </c>
      <c r="P119" s="75">
        <v>53.491729471842277</v>
      </c>
      <c r="Q119" s="75">
        <v>41.459449844019638</v>
      </c>
      <c r="R119" s="75">
        <v>51.360731166660514</v>
      </c>
      <c r="S119" s="75">
        <v>87.426289363324727</v>
      </c>
      <c r="T119" s="75">
        <v>112.16775199126957</v>
      </c>
      <c r="U119" s="75">
        <v>115.82960341139928</v>
      </c>
      <c r="V119" s="75">
        <v>113.0470271939333</v>
      </c>
      <c r="X119" s="201">
        <f>((0-('Appendix B'!$H$30))/(1+$Y$16)^0)</f>
        <v>-30932906.678150136</v>
      </c>
      <c r="Y119" s="201">
        <f>(((B119*'Appendix B'!$C$5*1000)-('Appendix B'!$E$31+'Appendix B'!$F$31+'Appendix B'!$G$31))/((1+$Y$16)^1))</f>
        <v>36555647.970511056</v>
      </c>
      <c r="Z119" s="201">
        <f>+(((C119*'Appendix B'!$C$6*1000)-('Appendix B'!$E$32+'Appendix B'!$F$32+'Appendix B'!$G$32))/((1+$Y$16)^2))</f>
        <v>5585844.5356538808</v>
      </c>
      <c r="AA119" s="201">
        <f>(((D119*'Appendix B'!$C$7*1000)-('Appendix B'!$E$33+'Appendix B'!$F$33+'Appendix B'!$G$33))/((1+$Y$16)^3))</f>
        <v>1873224.0506038719</v>
      </c>
      <c r="AB119" s="201">
        <f>(((E119*'Appendix B'!$C$8*1000)-('Appendix B'!$E$34+'Appendix B'!$F$34+'Appendix B'!$G$34))/((1+$Y$16)^4))</f>
        <v>1633750.6290316577</v>
      </c>
      <c r="AC119" s="201">
        <f>(((F119*'Appendix B'!$C$9*1000)-('Appendix B'!$E$35+'Appendix B'!$F$35+'Appendix B'!$G$35))/((1+$Y$16)^AC$34))</f>
        <v>1460270.0711276194</v>
      </c>
      <c r="AD119" s="201">
        <f>(((G119*'Appendix B'!$C$10*1000)-('Appendix B'!$E$36+'Appendix B'!$F$36+'Appendix B'!$G$36))/((1+$Y$16)^AD$34))</f>
        <v>309308.97691443033</v>
      </c>
      <c r="AE119" s="201">
        <f>(((H119*'Appendix B'!$C$11*1000)-('Appendix B'!$E$37+'Appendix B'!$F$37+'Appendix B'!$G$37))/((1+$Y$16)^AE$34))</f>
        <v>-102971.54067184571</v>
      </c>
      <c r="AF119" s="201">
        <f>(((I119*'Appendix B'!$C$12*1000)-('Appendix B'!$E$38+'Appendix B'!$F$38+'Appendix B'!$G$38))/((1+$Y$16)^AF$34))</f>
        <v>232777.1184348033</v>
      </c>
      <c r="AG119" s="201">
        <f>(((J119*'Appendix B'!$C$13*1000)-('Appendix B'!$E$39+'Appendix B'!$F$39+'Appendix B'!$G$39))/((1+$Y$16)^AG$34))</f>
        <v>53952.278433552274</v>
      </c>
      <c r="AH119" s="201">
        <f>(((K119*'Appendix B'!$C$14*1000)-('Appendix B'!$E$40+'Appendix B'!$F$40+'Appendix B'!$G$40))/((1+$Y$16)^AH$34))</f>
        <v>-151726.45701463401</v>
      </c>
      <c r="AI119" s="201">
        <f>(((L119*'Appendix B'!$C$15*1000)-('Appendix B'!$E$41+'Appendix B'!$F$41+'Appendix B'!$G$41))/((1+$Y$16)^AI$34))</f>
        <v>-143622.56923659029</v>
      </c>
      <c r="AJ119" s="201">
        <f>(((M119*'Appendix B'!$C$16*1000)-('Appendix B'!$E$42+'Appendix B'!$F$42+'Appendix B'!$G$42))/((1+$Y$16)^AJ$34))</f>
        <v>-68259.067448900343</v>
      </c>
      <c r="AK119" s="201">
        <f>(((N119*'Appendix B'!$C$17*1000)-('Appendix B'!$E$43+'Appendix B'!$F$43+'Appendix B'!$G$43))/((1+$Y$16)^AK$34))</f>
        <v>164405.56364606795</v>
      </c>
      <c r="AL119" s="201">
        <f>(((O119*'Appendix B'!$C$18*1000)-('Appendix B'!$E$44+'Appendix B'!$F$44+'Appendix B'!$G$44))/((1+$Y$16)^AL$34))</f>
        <v>-127162.7175727618</v>
      </c>
      <c r="AM119" s="201">
        <f>(((P119*'Appendix B'!$C$19*1000)-('Appendix B'!$E$45+'Appendix B'!$F$45+'Appendix B'!$G$45))/((1+$Y$16)^AM$34))</f>
        <v>-77553.042654300836</v>
      </c>
      <c r="AN119" s="201">
        <f>(((Q119*'Appendix B'!$C$20*1000)-('Appendix B'!$E$46+'Appendix B'!$F$46+'Appendix B'!$G$46))/((1+$Y$16)^AN$34))</f>
        <v>-161585.49334252754</v>
      </c>
      <c r="AO119" s="201">
        <f>(((R119*'Appendix B'!$C$21*1000)-('Appendix B'!$E$47+'Appendix B'!$F$47+'Appendix B'!$G$47))/((1+$Y$16)^AO$34))</f>
        <v>-109460.79561174719</v>
      </c>
      <c r="AP119" s="201">
        <f>(((S119*'Appendix B'!$C$22*1000)-('Appendix B'!$E$48+'Appendix B'!$F$48+'Appendix B'!$G$48))/((1+$Y$16)^AP$34))</f>
        <v>48566.687516332458</v>
      </c>
      <c r="AQ119" s="201">
        <f>(((T119*'Appendix B'!$C$23*1000)-('Appendix B'!$E$49+'Appendix B'!$F$49+'Appendix B'!$G$49))/((1+$Y$16)^AQ$34))</f>
        <v>121289.07161262093</v>
      </c>
      <c r="AR119" s="201">
        <f>(((U119*'Appendix B'!$C$24*1000)-('Appendix B'!$E$50+'Appendix B'!$F$50+'Appendix B'!$G$50))/((1+$Y$16)^AR$34))</f>
        <v>103650.13811908934</v>
      </c>
      <c r="AS119" s="217">
        <f t="shared" si="18"/>
        <v>17209780.413454842</v>
      </c>
      <c r="AU119" s="207">
        <f t="shared" si="17"/>
        <v>7.0166795952084253E-9</v>
      </c>
    </row>
    <row r="120" spans="1:47" x14ac:dyDescent="0.35">
      <c r="A120">
        <v>86</v>
      </c>
      <c r="B120" s="75">
        <v>56</v>
      </c>
      <c r="C120" s="75">
        <v>37.113111576159703</v>
      </c>
      <c r="D120" s="75">
        <v>53.773674842545915</v>
      </c>
      <c r="E120" s="75">
        <v>65.974093497540636</v>
      </c>
      <c r="F120" s="75">
        <v>84.68848431978634</v>
      </c>
      <c r="G120" s="75">
        <v>58.931458480546326</v>
      </c>
      <c r="H120" s="75">
        <v>82.522077128946279</v>
      </c>
      <c r="I120" s="75">
        <v>141.81598657056628</v>
      </c>
      <c r="J120" s="75">
        <v>156.85358629282024</v>
      </c>
      <c r="K120" s="75">
        <v>226.77104387099752</v>
      </c>
      <c r="L120" s="75">
        <v>170.20776139831912</v>
      </c>
      <c r="M120" s="75">
        <v>241.82303750100729</v>
      </c>
      <c r="N120" s="75">
        <v>284.98864597717636</v>
      </c>
      <c r="O120" s="75">
        <v>426.34111380179638</v>
      </c>
      <c r="P120" s="75">
        <v>500</v>
      </c>
      <c r="Q120" s="75">
        <v>500</v>
      </c>
      <c r="R120" s="75">
        <v>480.20645201589753</v>
      </c>
      <c r="S120" s="75">
        <v>500</v>
      </c>
      <c r="T120" s="75">
        <v>472.80554590019392</v>
      </c>
      <c r="U120" s="75">
        <v>278.57611537686762</v>
      </c>
      <c r="V120" s="75">
        <v>335.69998265184972</v>
      </c>
      <c r="X120" s="201">
        <f>((0-('Appendix B'!$H$30))/(1+$Y$16)^0)</f>
        <v>-30932906.678150136</v>
      </c>
      <c r="Y120" s="201">
        <f>(((B120*'Appendix B'!$C$5*1000)-('Appendix B'!$E$31+'Appendix B'!$F$31+'Appendix B'!$G$31))/((1+$Y$16)^1))</f>
        <v>36555647.970511056</v>
      </c>
      <c r="Z120" s="201">
        <f>+(((C120*'Appendix B'!$C$6*1000)-('Appendix B'!$E$32+'Appendix B'!$F$32+'Appendix B'!$G$32))/((1+$Y$16)^2))</f>
        <v>7170048.3000618014</v>
      </c>
      <c r="AA120" s="201">
        <f>(((D120*'Appendix B'!$C$7*1000)-('Appendix B'!$E$33+'Appendix B'!$F$33+'Appendix B'!$G$33))/((1+$Y$16)^3))</f>
        <v>5093443.6034979317</v>
      </c>
      <c r="AB120" s="201">
        <f>(((E120*'Appendix B'!$C$8*1000)-('Appendix B'!$E$34+'Appendix B'!$F$34+'Appendix B'!$G$34))/((1+$Y$16)^4))</f>
        <v>3868238.9249326787</v>
      </c>
      <c r="AC120" s="201">
        <f>(((F120*'Appendix B'!$C$9*1000)-('Appendix B'!$E$35+'Appendix B'!$F$35+'Appendix B'!$G$35))/((1+$Y$16)^AC$34))</f>
        <v>3622685.4700222672</v>
      </c>
      <c r="AD120" s="201">
        <f>(((G120*'Appendix B'!$C$10*1000)-('Appendix B'!$E$36+'Appendix B'!$F$36+'Appendix B'!$G$36))/((1+$Y$16)^AD$34))</f>
        <v>1387489.4890226824</v>
      </c>
      <c r="AE120" s="201">
        <f>(((H120*'Appendix B'!$C$11*1000)-('Appendix B'!$E$37+'Appendix B'!$F$37+'Appendix B'!$G$37))/((1+$Y$16)^AE$34))</f>
        <v>1707048.0689355209</v>
      </c>
      <c r="AF120" s="201">
        <f>(((I120*'Appendix B'!$C$12*1000)-('Appendix B'!$E$38+'Appendix B'!$F$38+'Appendix B'!$G$38))/((1+$Y$16)^AF$34))</f>
        <v>2790334.1974754124</v>
      </c>
      <c r="AG120" s="201">
        <f>(((J120*'Appendix B'!$C$13*1000)-('Appendix B'!$E$39+'Appendix B'!$F$39+'Appendix B'!$G$39))/((1+$Y$16)^AG$34))</f>
        <v>2471952.4722329518</v>
      </c>
      <c r="AH120" s="201">
        <f>(((K120*'Appendix B'!$C$14*1000)-('Appendix B'!$E$40+'Appendix B'!$F$40+'Appendix B'!$G$40))/((1+$Y$16)^AH$34))</f>
        <v>3096826.1153368112</v>
      </c>
      <c r="AI120" s="201">
        <f>(((L120*'Appendix B'!$C$15*1000)-('Appendix B'!$E$41+'Appendix B'!$F$41+'Appendix B'!$G$41))/((1+$Y$16)^AI$34))</f>
        <v>1737304.1247305528</v>
      </c>
      <c r="AJ120" s="201">
        <f>(((M120*'Appendix B'!$C$16*1000)-('Appendix B'!$E$42+'Appendix B'!$F$42+'Appendix B'!$G$42))/((1+$Y$16)^AJ$34))</f>
        <v>2243778.8237713827</v>
      </c>
      <c r="AK120" s="201">
        <f>(((N120*'Appendix B'!$C$17*1000)-('Appendix B'!$E$43+'Appendix B'!$F$43+'Appendix B'!$G$43))/((1+$Y$16)^AK$34))</f>
        <v>2268750.2043974255</v>
      </c>
      <c r="AL120" s="201">
        <f>(((O120*'Appendix B'!$C$18*1000)-('Appendix B'!$E$44+'Appendix B'!$F$44+'Appendix B'!$G$44))/((1+$Y$16)^AL$34))</f>
        <v>3063297.4991050162</v>
      </c>
      <c r="AM120" s="201">
        <f>(((P120*'Appendix B'!$C$19*1000)-('Appendix B'!$E$45+'Appendix B'!$F$45+'Appendix B'!$G$45))/((1+$Y$16)^AM$34))</f>
        <v>3092950.00404558</v>
      </c>
      <c r="AN120" s="201">
        <f>(((Q120*'Appendix B'!$C$20*1000)-('Appendix B'!$E$46+'Appendix B'!$F$46+'Appendix B'!$G$46))/((1+$Y$16)^AN$34))</f>
        <v>2569321.4299444244</v>
      </c>
      <c r="AO120" s="201">
        <f>(((R120*'Appendix B'!$C$21*1000)-('Appendix B'!$E$47+'Appendix B'!$F$47+'Appendix B'!$G$47))/((1+$Y$16)^AO$34))</f>
        <v>2113684.8044852382</v>
      </c>
      <c r="AP120" s="201">
        <f>(((S120*'Appendix B'!$C$22*1000)-('Appendix B'!$E$48+'Appendix B'!$F$48+'Appendix B'!$G$48))/((1+$Y$16)^AP$34))</f>
        <v>1885363.9634975337</v>
      </c>
      <c r="AQ120" s="201">
        <f>(((T120*'Appendix B'!$C$23*1000)-('Appendix B'!$E$49+'Appendix B'!$F$49+'Appendix B'!$G$49))/((1+$Y$16)^AQ$34))</f>
        <v>1504553.4028319693</v>
      </c>
      <c r="AR120" s="201">
        <f>(((U120*'Appendix B'!$C$24*1000)-('Appendix B'!$E$50+'Appendix B'!$F$50+'Appendix B'!$G$50))/((1+$Y$16)^AR$34))</f>
        <v>643024.15991061879</v>
      </c>
      <c r="AS120" s="217">
        <f t="shared" si="18"/>
        <v>57952836.350598723</v>
      </c>
      <c r="AU120" s="207">
        <f t="shared" si="17"/>
        <v>1.5000568596182712E-8</v>
      </c>
    </row>
    <row r="121" spans="1:47" x14ac:dyDescent="0.35">
      <c r="A121">
        <v>87</v>
      </c>
      <c r="B121" s="75">
        <v>56</v>
      </c>
      <c r="C121" s="75">
        <v>40.530096353101349</v>
      </c>
      <c r="D121" s="75">
        <v>62.089514648152033</v>
      </c>
      <c r="E121" s="75">
        <v>71.773099039918847</v>
      </c>
      <c r="F121" s="75">
        <v>78.688830672353177</v>
      </c>
      <c r="G121" s="75">
        <v>75.569886287339244</v>
      </c>
      <c r="H121" s="75">
        <v>85.664643586324217</v>
      </c>
      <c r="I121" s="75">
        <v>90.863331134784758</v>
      </c>
      <c r="J121" s="75">
        <v>59.563995239413664</v>
      </c>
      <c r="K121" s="75">
        <v>40.226678141012613</v>
      </c>
      <c r="L121" s="75">
        <v>56.20058699061957</v>
      </c>
      <c r="M121" s="75">
        <v>75.584463038678322</v>
      </c>
      <c r="N121" s="75">
        <v>51.345725965690249</v>
      </c>
      <c r="O121" s="75">
        <v>58.79643466432092</v>
      </c>
      <c r="P121" s="75">
        <v>53.65507539381985</v>
      </c>
      <c r="Q121" s="75">
        <v>69.140512799984023</v>
      </c>
      <c r="R121" s="75">
        <v>62.077788085945933</v>
      </c>
      <c r="S121" s="75">
        <v>41.926321438287772</v>
      </c>
      <c r="T121" s="75">
        <v>50.38066363205364</v>
      </c>
      <c r="U121" s="75">
        <v>69.18945920138853</v>
      </c>
      <c r="V121" s="75">
        <v>74.096637296653711</v>
      </c>
      <c r="X121" s="201">
        <f>((0-('Appendix B'!$H$30))/(1+$Y$16)^0)</f>
        <v>-30932906.678150136</v>
      </c>
      <c r="Y121" s="201">
        <f>(((B121*'Appendix B'!$C$5*1000)-('Appendix B'!$E$31+'Appendix B'!$F$31+'Appendix B'!$G$31))/((1+$Y$16)^1))</f>
        <v>36555647.970511056</v>
      </c>
      <c r="Z121" s="201">
        <f>+(((C121*'Appendix B'!$C$6*1000)-('Appendix B'!$E$32+'Appendix B'!$F$32+'Appendix B'!$G$32))/((1+$Y$16)^2))</f>
        <v>8033237.0958319027</v>
      </c>
      <c r="AA121" s="201">
        <f>(((D121*'Appendix B'!$C$7*1000)-('Appendix B'!$E$33+'Appendix B'!$F$33+'Appendix B'!$G$33))/((1+$Y$16)^3))</f>
        <v>6148228.6917090751</v>
      </c>
      <c r="AB121" s="201">
        <f>(((E121*'Appendix B'!$C$8*1000)-('Appendix B'!$E$34+'Appendix B'!$F$34+'Appendix B'!$G$34))/((1+$Y$16)^4))</f>
        <v>4336450.6206856165</v>
      </c>
      <c r="AC121" s="201">
        <f>(((F121*'Appendix B'!$C$9*1000)-('Appendix B'!$E$35+'Appendix B'!$F$35+'Appendix B'!$G$35))/((1+$Y$16)^AC$34))</f>
        <v>3273912.7485825592</v>
      </c>
      <c r="AD121" s="201">
        <f>(((G121*'Appendix B'!$C$10*1000)-('Appendix B'!$E$36+'Appendix B'!$F$36+'Appendix B'!$G$36))/((1+$Y$16)^AD$34))</f>
        <v>2105459.6931404015</v>
      </c>
      <c r="AE121" s="201">
        <f>(((H121*'Appendix B'!$C$11*1000)-('Appendix B'!$E$37+'Appendix B'!$F$37+'Appendix B'!$G$37))/((1+$Y$16)^AE$34))</f>
        <v>1811417.8864570204</v>
      </c>
      <c r="AF121" s="201">
        <f>(((I121*'Appendix B'!$C$12*1000)-('Appendix B'!$E$38+'Appendix B'!$F$38+'Appendix B'!$G$38))/((1+$Y$16)^AF$34))</f>
        <v>1454225.53051881</v>
      </c>
      <c r="AG121" s="201">
        <f>(((J121*'Appendix B'!$C$13*1000)-('Appendix B'!$E$39+'Appendix B'!$F$39+'Appendix B'!$G$39))/((1+$Y$16)^AG$34))</f>
        <v>420083.25771411374</v>
      </c>
      <c r="AH121" s="201">
        <f>(((K121*'Appendix B'!$C$14*1000)-('Appendix B'!$E$40+'Appendix B'!$F$40+'Appendix B'!$G$40))/((1+$Y$16)^AH$34))</f>
        <v>-62298.246668421198</v>
      </c>
      <c r="AI121" s="201">
        <f>(((L121*'Appendix B'!$C$15*1000)-('Appendix B'!$E$41+'Appendix B'!$F$41+'Appendix B'!$G$41))/((1+$Y$16)^AI$34))</f>
        <v>117139.26070336431</v>
      </c>
      <c r="AJ121" s="201">
        <f>(((M121*'Appendix B'!$C$16*1000)-('Appendix B'!$E$42+'Appendix B'!$F$42+'Appendix B'!$G$42))/((1+$Y$16)^AJ$34))</f>
        <v>277677.19393262931</v>
      </c>
      <c r="AK121" s="201">
        <f>(((N121*'Appendix B'!$C$17*1000)-('Appendix B'!$E$43+'Appendix B'!$F$43+'Appendix B'!$G$43))/((1+$Y$16)^AK$34))</f>
        <v>-48428.028053301496</v>
      </c>
      <c r="AL121" s="201">
        <f>(((O121*'Appendix B'!$C$18*1000)-('Appendix B'!$E$44+'Appendix B'!$F$44+'Appendix B'!$G$44))/((1+$Y$16)^AL$34))</f>
        <v>-12827.266483206591</v>
      </c>
      <c r="AM121" s="201">
        <f>(((P121*'Appendix B'!$C$19*1000)-('Appendix B'!$E$45+'Appendix B'!$F$45+'Appendix B'!$G$45))/((1+$Y$16)^AM$34))</f>
        <v>-76393.178935128642</v>
      </c>
      <c r="AN121" s="201">
        <f>(((Q121*'Appendix B'!$C$20*1000)-('Appendix B'!$E$46+'Appendix B'!$F$46+'Appendix B'!$G$46))/((1+$Y$16)^AN$34))</f>
        <v>3273.2229578528909</v>
      </c>
      <c r="AO121" s="201">
        <f>(((R121*'Appendix B'!$C$21*1000)-('Appendix B'!$E$47+'Appendix B'!$F$47+'Appendix B'!$G$47))/((1+$Y$16)^AO$34))</f>
        <v>-53903.338051212668</v>
      </c>
      <c r="AP121" s="201">
        <f>(((S121*'Appendix B'!$C$22*1000)-('Appendix B'!$E$48+'Appendix B'!$F$48+'Appendix B'!$G$48))/((1+$Y$16)^AP$34))</f>
        <v>-154001.27788546178</v>
      </c>
      <c r="AQ121" s="201">
        <f>(((T121*'Appendix B'!$C$23*1000)-('Appendix B'!$E$49+'Appendix B'!$F$49+'Appendix B'!$G$49))/((1+$Y$16)^AQ$34))</f>
        <v>-115701.82867772883</v>
      </c>
      <c r="AR121" s="201">
        <f>(((U121*'Appendix B'!$C$24*1000)-('Appendix B'!$E$50+'Appendix B'!$F$50+'Appendix B'!$G$50))/((1+$Y$16)^AR$34))</f>
        <v>-50924.493654451457</v>
      </c>
      <c r="AS121" s="217">
        <f t="shared" si="18"/>
        <v>33603846.494594261</v>
      </c>
      <c r="AU121" s="207">
        <f t="shared" si="17"/>
        <v>1.3093602572729766E-8</v>
      </c>
    </row>
    <row r="122" spans="1:47" x14ac:dyDescent="0.35">
      <c r="A122">
        <v>88</v>
      </c>
      <c r="B122" s="75">
        <v>56</v>
      </c>
      <c r="C122" s="75">
        <v>56.840971731789651</v>
      </c>
      <c r="D122" s="75">
        <v>88.691326219378851</v>
      </c>
      <c r="E122" s="75">
        <v>110.72870687497903</v>
      </c>
      <c r="F122" s="75">
        <v>82.410450814058606</v>
      </c>
      <c r="G122" s="75">
        <v>87.785522390076167</v>
      </c>
      <c r="H122" s="75">
        <v>106.05905651497523</v>
      </c>
      <c r="I122" s="75">
        <v>48.527839269380095</v>
      </c>
      <c r="J122" s="75">
        <v>42.371689234670299</v>
      </c>
      <c r="K122" s="75">
        <v>61.122234314781693</v>
      </c>
      <c r="L122" s="75">
        <v>76.425130546225006</v>
      </c>
      <c r="M122" s="75">
        <v>51.018701152841373</v>
      </c>
      <c r="N122" s="75">
        <v>66.835666866221416</v>
      </c>
      <c r="O122" s="75">
        <v>49.055844610956001</v>
      </c>
      <c r="P122" s="75">
        <v>34.551554956127802</v>
      </c>
      <c r="Q122" s="75">
        <v>41.317929526930037</v>
      </c>
      <c r="R122" s="75">
        <v>54.094604507776758</v>
      </c>
      <c r="S122" s="75">
        <v>79.606050346162647</v>
      </c>
      <c r="T122" s="75">
        <v>81.081107853359995</v>
      </c>
      <c r="U122" s="75">
        <v>106.18914892434063</v>
      </c>
      <c r="V122" s="75">
        <v>86.772426444404161</v>
      </c>
      <c r="X122" s="201">
        <f>((0-('Appendix B'!$H$30))/(1+$Y$16)^0)</f>
        <v>-30932906.678150136</v>
      </c>
      <c r="Y122" s="201">
        <f>(((B122*'Appendix B'!$C$5*1000)-('Appendix B'!$E$31+'Appendix B'!$F$31+'Appendix B'!$G$31))/((1+$Y$16)^1))</f>
        <v>36555647.970511056</v>
      </c>
      <c r="Z122" s="201">
        <f>+(((C122*'Appendix B'!$C$6*1000)-('Appendix B'!$E$32+'Appendix B'!$F$32+'Appendix B'!$G$32))/((1+$Y$16)^2))</f>
        <v>12153643.183414122</v>
      </c>
      <c r="AA122" s="201">
        <f>(((D122*'Appendix B'!$C$7*1000)-('Appendix B'!$E$33+'Appendix B'!$F$33+'Appendix B'!$G$33))/((1+$Y$16)^3))</f>
        <v>9522415.1624268778</v>
      </c>
      <c r="AB122" s="201">
        <f>(((E122*'Appendix B'!$C$8*1000)-('Appendix B'!$E$34+'Appendix B'!$F$34+'Appendix B'!$G$34))/((1+$Y$16)^4))</f>
        <v>7481726.3184322016</v>
      </c>
      <c r="AC122" s="201">
        <f>(((F122*'Appendix B'!$C$9*1000)-('Appendix B'!$E$35+'Appendix B'!$F$35+'Appendix B'!$G$35))/((1+$Y$16)^AC$34))</f>
        <v>3490258.5013982668</v>
      </c>
      <c r="AD122" s="201">
        <f>(((G122*'Appendix B'!$C$10*1000)-('Appendix B'!$E$36+'Appendix B'!$F$36+'Appendix B'!$G$36))/((1+$Y$16)^AD$34))</f>
        <v>2632580.5754709491</v>
      </c>
      <c r="AE122" s="201">
        <f>(((H122*'Appendix B'!$C$11*1000)-('Appendix B'!$E$37+'Appendix B'!$F$37+'Appendix B'!$G$37))/((1+$Y$16)^AE$34))</f>
        <v>2488749.9921390191</v>
      </c>
      <c r="AF122" s="201">
        <f>(((I122*'Appendix B'!$C$12*1000)-('Appendix B'!$E$38+'Appendix B'!$F$38+'Appendix B'!$G$38))/((1+$Y$16)^AF$34))</f>
        <v>344080.88511304324</v>
      </c>
      <c r="AG122" s="201">
        <f>(((J122*'Appendix B'!$C$13*1000)-('Appendix B'!$E$39+'Appendix B'!$F$39+'Appendix B'!$G$39))/((1+$Y$16)^AG$34))</f>
        <v>57491.915354009456</v>
      </c>
      <c r="AH122" s="201">
        <f>(((K122*'Appendix B'!$C$14*1000)-('Appendix B'!$E$40+'Appendix B'!$F$40+'Appendix B'!$G$40))/((1+$Y$16)^AH$34))</f>
        <v>291567.49624954944</v>
      </c>
      <c r="AI122" s="201">
        <f>(((L122*'Appendix B'!$C$15*1000)-('Appendix B'!$E$41+'Appendix B'!$F$41+'Appendix B'!$G$41))/((1+$Y$16)^AI$34))</f>
        <v>404551.82951768709</v>
      </c>
      <c r="AJ122" s="201">
        <f>(((M122*'Appendix B'!$C$16*1000)-('Appendix B'!$E$42+'Appendix B'!$F$42+'Appendix B'!$G$42))/((1+$Y$16)^AJ$34))</f>
        <v>-12861.777772278205</v>
      </c>
      <c r="AK122" s="201">
        <f>(((N122*'Appendix B'!$C$17*1000)-('Appendix B'!$E$43+'Appendix B'!$F$43+'Appendix B'!$G$43))/((1+$Y$16)^AK$34))</f>
        <v>105195.08997182194</v>
      </c>
      <c r="AL122" s="201">
        <f>(((O122*'Appendix B'!$C$18*1000)-('Appendix B'!$E$44+'Appendix B'!$F$44+'Appendix B'!$G$44))/((1+$Y$16)^AL$34))</f>
        <v>-94350.063561682997</v>
      </c>
      <c r="AM122" s="201">
        <f>(((P122*'Appendix B'!$C$19*1000)-('Appendix B'!$E$45+'Appendix B'!$F$45+'Appendix B'!$G$45))/((1+$Y$16)^AM$34))</f>
        <v>-212040.76655708416</v>
      </c>
      <c r="AN122" s="201">
        <f>(((Q122*'Appendix B'!$C$20*1000)-('Appendix B'!$E$46+'Appendix B'!$F$46+'Appendix B'!$G$46))/((1+$Y$16)^AN$34))</f>
        <v>-162428.33878682746</v>
      </c>
      <c r="AO122" s="201">
        <f>(((R122*'Appendix B'!$C$21*1000)-('Appendix B'!$E$47+'Appendix B'!$F$47+'Appendix B'!$G$47))/((1+$Y$16)^AO$34))</f>
        <v>-95288.336393804595</v>
      </c>
      <c r="AP122" s="201">
        <f>(((S122*'Appendix B'!$C$22*1000)-('Appendix B'!$E$48+'Appendix B'!$F$48+'Appendix B'!$G$48))/((1+$Y$16)^AP$34))</f>
        <v>13750.621068282035</v>
      </c>
      <c r="AQ122" s="201">
        <f>(((T122*'Appendix B'!$C$23*1000)-('Appendix B'!$E$49+'Appendix B'!$F$49+'Appendix B'!$G$49))/((1+$Y$16)^AQ$34))</f>
        <v>2052.9661917374783</v>
      </c>
      <c r="AR122" s="201">
        <f>(((U122*'Appendix B'!$C$24*1000)-('Appendix B'!$E$50+'Appendix B'!$F$50+'Appendix B'!$G$50))/((1+$Y$16)^AR$34))</f>
        <v>71699.771590273522</v>
      </c>
      <c r="AS122" s="217">
        <f t="shared" si="18"/>
        <v>44682505.600698814</v>
      </c>
      <c r="AU122" s="207">
        <f t="shared" si="17"/>
        <v>1.5660569220163145E-8</v>
      </c>
    </row>
    <row r="123" spans="1:47" x14ac:dyDescent="0.35">
      <c r="A123">
        <v>89</v>
      </c>
      <c r="B123" s="75">
        <v>56</v>
      </c>
      <c r="C123" s="75">
        <v>48.172919764490757</v>
      </c>
      <c r="D123" s="75">
        <v>48.357000629919767</v>
      </c>
      <c r="E123" s="75">
        <v>80.486280987486055</v>
      </c>
      <c r="F123" s="75">
        <v>148.32583910103344</v>
      </c>
      <c r="G123" s="75">
        <v>110.53720186980584</v>
      </c>
      <c r="H123" s="75">
        <v>129.2168194003543</v>
      </c>
      <c r="I123" s="75">
        <v>143.4850635804579</v>
      </c>
      <c r="J123" s="75">
        <v>99.034060899677115</v>
      </c>
      <c r="K123" s="75">
        <v>97.936925040960489</v>
      </c>
      <c r="L123" s="75">
        <v>114.30192833608817</v>
      </c>
      <c r="M123" s="75">
        <v>151.86030829855787</v>
      </c>
      <c r="N123" s="75">
        <v>216.25190434818799</v>
      </c>
      <c r="O123" s="75">
        <v>228.30146421116308</v>
      </c>
      <c r="P123" s="75">
        <v>232.35530172785522</v>
      </c>
      <c r="Q123" s="75">
        <v>233.58005257735383</v>
      </c>
      <c r="R123" s="75">
        <v>136.46772450286548</v>
      </c>
      <c r="S123" s="75">
        <v>157.06971927461646</v>
      </c>
      <c r="T123" s="75">
        <v>124.06774724121414</v>
      </c>
      <c r="U123" s="75">
        <v>111.90103629361661</v>
      </c>
      <c r="V123" s="75">
        <v>140.21669599461157</v>
      </c>
      <c r="X123" s="201">
        <f>((0-('Appendix B'!$H$30))/(1+$Y$16)^0)</f>
        <v>-30932906.678150136</v>
      </c>
      <c r="Y123" s="201">
        <f>(((B123*'Appendix B'!$C$5*1000)-('Appendix B'!$E$31+'Appendix B'!$F$31+'Appendix B'!$G$31))/((1+$Y$16)^1))</f>
        <v>36555647.970511056</v>
      </c>
      <c r="Z123" s="201">
        <f>+(((C123*'Appendix B'!$C$6*1000)-('Appendix B'!$E$32+'Appendix B'!$F$32+'Appendix B'!$G$32))/((1+$Y$16)^2))</f>
        <v>9963945.0057060365</v>
      </c>
      <c r="AA123" s="201">
        <f>(((D123*'Appendix B'!$C$7*1000)-('Appendix B'!$E$33+'Appendix B'!$F$33+'Appendix B'!$G$33))/((1+$Y$16)^3))</f>
        <v>4406390.0622158833</v>
      </c>
      <c r="AB123" s="201">
        <f>(((E123*'Appendix B'!$C$8*1000)-('Appendix B'!$E$34+'Appendix B'!$F$34+'Appendix B'!$G$34))/((1+$Y$16)^4))</f>
        <v>5039952.9134944705</v>
      </c>
      <c r="AC123" s="201">
        <f>(((F123*'Appendix B'!$C$9*1000)-('Appendix B'!$E$35+'Appendix B'!$F$35+'Appendix B'!$G$35))/((1+$Y$16)^AC$34))</f>
        <v>7322061.2534519499</v>
      </c>
      <c r="AD123" s="201">
        <f>(((G123*'Appendix B'!$C$10*1000)-('Appendix B'!$E$36+'Appendix B'!$F$36+'Appendix B'!$G$36))/((1+$Y$16)^AD$34))</f>
        <v>3614345.6887236196</v>
      </c>
      <c r="AE123" s="201">
        <f>(((H123*'Appendix B'!$C$11*1000)-('Appendix B'!$E$37+'Appendix B'!$F$37+'Appendix B'!$G$37))/((1+$Y$16)^AE$34))</f>
        <v>3257857.5096200709</v>
      </c>
      <c r="AF123" s="201">
        <f>(((I123*'Appendix B'!$C$12*1000)-('Appendix B'!$E$38+'Appendix B'!$F$38+'Appendix B'!$G$38))/((1+$Y$16)^AF$34))</f>
        <v>2834101.6564951856</v>
      </c>
      <c r="AG123" s="201">
        <f>(((J123*'Appendix B'!$C$13*1000)-('Appendix B'!$E$39+'Appendix B'!$F$39+'Appendix B'!$G$39))/((1+$Y$16)^AG$34))</f>
        <v>1252519.8189786598</v>
      </c>
      <c r="AH123" s="201">
        <f>(((K123*'Appendix B'!$C$14*1000)-('Appendix B'!$E$40+'Appendix B'!$F$40+'Appendix B'!$G$40))/((1+$Y$16)^AH$34))</f>
        <v>915023.40121696109</v>
      </c>
      <c r="AI123" s="201">
        <f>(((L123*'Appendix B'!$C$15*1000)-('Appendix B'!$E$41+'Appendix B'!$F$41+'Appendix B'!$G$41))/((1+$Y$16)^AI$34))</f>
        <v>942821.96260200045</v>
      </c>
      <c r="AJ123" s="201">
        <f>(((M123*'Appendix B'!$C$16*1000)-('Appendix B'!$E$42+'Appendix B'!$F$42+'Appendix B'!$G$42))/((1+$Y$16)^AJ$34))</f>
        <v>1179790.7025922055</v>
      </c>
      <c r="AK123" s="201">
        <f>(((N123*'Appendix B'!$C$17*1000)-('Appendix B'!$E$43+'Appendix B'!$F$43+'Appendix B'!$G$43))/((1+$Y$16)^AK$34))</f>
        <v>1587046.339951409</v>
      </c>
      <c r="AL123" s="201">
        <f>(((O123*'Appendix B'!$C$18*1000)-('Appendix B'!$E$44+'Appendix B'!$F$44+'Appendix B'!$G$44))/((1+$Y$16)^AL$34))</f>
        <v>1405826.4343523714</v>
      </c>
      <c r="AM123" s="201">
        <f>(((P123*'Appendix B'!$C$19*1000)-('Appendix B'!$E$45+'Appendix B'!$F$45+'Appendix B'!$G$45))/((1+$Y$16)^AM$34))</f>
        <v>1192496.2223022636</v>
      </c>
      <c r="AN123" s="201">
        <f>(((Q123*'Appendix B'!$C$20*1000)-('Appendix B'!$E$46+'Appendix B'!$F$46+'Appendix B'!$G$46))/((1+$Y$16)^AN$34))</f>
        <v>982617.53064750193</v>
      </c>
      <c r="AO123" s="201">
        <f>(((R123*'Appendix B'!$C$21*1000)-('Appendix B'!$E$47+'Appendix B'!$F$47+'Appendix B'!$G$47))/((1+$Y$16)^AO$34))</f>
        <v>331735.71999807889</v>
      </c>
      <c r="AP123" s="201">
        <f>(((S123*'Appendix B'!$C$22*1000)-('Appendix B'!$E$48+'Appendix B'!$F$48+'Appendix B'!$G$48))/((1+$Y$16)^AP$34))</f>
        <v>358622.4643462316</v>
      </c>
      <c r="AQ123" s="201">
        <f>(((T123*'Appendix B'!$C$23*1000)-('Appendix B'!$E$49+'Appendix B'!$F$49+'Appendix B'!$G$49))/((1+$Y$16)^AQ$34))</f>
        <v>166932.75968122372</v>
      </c>
      <c r="AR123" s="201">
        <f>(((U123*'Appendix B'!$C$24*1000)-('Appendix B'!$E$50+'Appendix B'!$F$50+'Appendix B'!$G$50))/((1+$Y$16)^AR$34))</f>
        <v>90630.09227843878</v>
      </c>
      <c r="AS123" s="217">
        <f t="shared" si="18"/>
        <v>52467458.831015453</v>
      </c>
      <c r="AU123" s="207">
        <f t="shared" si="17"/>
        <v>1.5798531970976212E-8</v>
      </c>
    </row>
    <row r="124" spans="1:47" x14ac:dyDescent="0.35">
      <c r="A124">
        <v>90</v>
      </c>
      <c r="B124" s="75">
        <v>56</v>
      </c>
      <c r="C124" s="75">
        <v>34.740980024787277</v>
      </c>
      <c r="D124" s="75">
        <v>37.530179950000445</v>
      </c>
      <c r="E124" s="75">
        <v>44.706189819256039</v>
      </c>
      <c r="F124" s="75">
        <v>33.331015713905465</v>
      </c>
      <c r="G124" s="75">
        <v>52.747909806566156</v>
      </c>
      <c r="H124" s="75">
        <v>52.348025164740385</v>
      </c>
      <c r="I124" s="75">
        <v>84.515750110848387</v>
      </c>
      <c r="J124" s="75">
        <v>91.748416613767873</v>
      </c>
      <c r="K124" s="75">
        <v>108.80191751290666</v>
      </c>
      <c r="L124" s="75">
        <v>131.98691186702541</v>
      </c>
      <c r="M124" s="75">
        <v>177.28596046286916</v>
      </c>
      <c r="N124" s="75">
        <v>129.14160895285733</v>
      </c>
      <c r="O124" s="75">
        <v>111.52917638672525</v>
      </c>
      <c r="P124" s="75">
        <v>98.709505170499781</v>
      </c>
      <c r="Q124" s="75">
        <v>122.77451165570358</v>
      </c>
      <c r="R124" s="75">
        <v>186.26610245569731</v>
      </c>
      <c r="S124" s="75">
        <v>236.26779952761026</v>
      </c>
      <c r="T124" s="75">
        <v>349.82280642546186</v>
      </c>
      <c r="U124" s="75">
        <v>476.13588111563712</v>
      </c>
      <c r="V124" s="75">
        <v>384.85326386526287</v>
      </c>
      <c r="X124" s="201">
        <f>((0-('Appendix B'!$H$30))/(1+$Y$16)^0)</f>
        <v>-30932906.678150136</v>
      </c>
      <c r="Y124" s="201">
        <f>(((B124*'Appendix B'!$C$5*1000)-('Appendix B'!$E$31+'Appendix B'!$F$31+'Appendix B'!$G$31))/((1+$Y$16)^1))</f>
        <v>36555647.970511056</v>
      </c>
      <c r="Z124" s="201">
        <f>+(((C124*'Appendix B'!$C$6*1000)-('Appendix B'!$E$32+'Appendix B'!$F$32+'Appendix B'!$G$32))/((1+$Y$16)^2))</f>
        <v>6570807.2993248543</v>
      </c>
      <c r="AA124" s="201">
        <f>(((D124*'Appendix B'!$C$7*1000)-('Appendix B'!$E$33+'Appendix B'!$F$33+'Appendix B'!$G$33))/((1+$Y$16)^3))</f>
        <v>3033110.9619840365</v>
      </c>
      <c r="AB124" s="201">
        <f>(((E124*'Appendix B'!$C$8*1000)-('Appendix B'!$E$34+'Appendix B'!$F$34+'Appendix B'!$G$34))/((1+$Y$16)^4))</f>
        <v>2151068.4249996906</v>
      </c>
      <c r="AC124" s="201">
        <f>(((F124*'Appendix B'!$C$9*1000)-('Appendix B'!$E$35+'Appendix B'!$F$35+'Appendix B'!$G$35))/((1+$Y$16)^AC$34))</f>
        <v>637165.78096641204</v>
      </c>
      <c r="AD124" s="201">
        <f>(((G124*'Appendix B'!$C$10*1000)-('Appendix B'!$E$36+'Appendix B'!$F$36+'Appendix B'!$G$36))/((1+$Y$16)^AD$34))</f>
        <v>1120661.1711562045</v>
      </c>
      <c r="AE124" s="201">
        <f>(((H124*'Appendix B'!$C$11*1000)-('Appendix B'!$E$37+'Appendix B'!$F$37+'Appendix B'!$G$37))/((1+$Y$16)^AE$34))</f>
        <v>704918.01373978716</v>
      </c>
      <c r="AF124" s="201">
        <f>(((I124*'Appendix B'!$C$12*1000)-('Appendix B'!$E$38+'Appendix B'!$F$38+'Appendix B'!$G$38))/((1+$Y$16)^AF$34))</f>
        <v>1287775.7557670348</v>
      </c>
      <c r="AG124" s="201">
        <f>(((J124*'Appendix B'!$C$13*1000)-('Appendix B'!$E$39+'Appendix B'!$F$39+'Appendix B'!$G$39))/((1+$Y$16)^AG$34))</f>
        <v>1098863.2041617059</v>
      </c>
      <c r="AH124" s="201">
        <f>(((K124*'Appendix B'!$C$14*1000)-('Appendix B'!$E$40+'Appendix B'!$F$40+'Appendix B'!$G$40))/((1+$Y$16)^AH$34))</f>
        <v>1099021.7882859705</v>
      </c>
      <c r="AI124" s="201">
        <f>(((L124*'Appendix B'!$C$15*1000)-('Appendix B'!$E$41+'Appendix B'!$F$41+'Appendix B'!$G$41))/((1+$Y$16)^AI$34))</f>
        <v>1194144.6454645707</v>
      </c>
      <c r="AJ124" s="201">
        <f>(((M124*'Appendix B'!$C$16*1000)-('Appendix B'!$E$42+'Appendix B'!$F$42+'Appendix B'!$G$42))/((1+$Y$16)^AJ$34))</f>
        <v>1480499.5863254068</v>
      </c>
      <c r="AK124" s="201">
        <f>(((N124*'Appendix B'!$C$17*1000)-('Appendix B'!$E$43+'Appendix B'!$F$43+'Appendix B'!$G$43))/((1+$Y$16)^AK$34))</f>
        <v>723120.82360154542</v>
      </c>
      <c r="AL124" s="201">
        <f>(((O124*'Appendix B'!$C$18*1000)-('Appendix B'!$E$44+'Appendix B'!$F$44+'Appendix B'!$G$44))/((1+$Y$16)^AL$34))</f>
        <v>428513.61525754578</v>
      </c>
      <c r="AM124" s="201">
        <f>(((P124*'Appendix B'!$C$19*1000)-('Appendix B'!$E$45+'Appendix B'!$F$45+'Appendix B'!$G$45))/((1+$Y$16)^AM$34))</f>
        <v>243522.97111809073</v>
      </c>
      <c r="AN124" s="201">
        <f>(((Q124*'Appendix B'!$C$20*1000)-('Appendix B'!$E$46+'Appendix B'!$F$46+'Appendix B'!$G$46))/((1+$Y$16)^AN$34))</f>
        <v>322698.53604919225</v>
      </c>
      <c r="AO124" s="201">
        <f>(((R124*'Appendix B'!$C$21*1000)-('Appendix B'!$E$47+'Appendix B'!$F$47+'Appendix B'!$G$47))/((1+$Y$16)^AO$34))</f>
        <v>589891.60090221686</v>
      </c>
      <c r="AP124" s="201">
        <f>(((S124*'Appendix B'!$C$22*1000)-('Appendix B'!$E$48+'Appendix B'!$F$48+'Appendix B'!$G$48))/((1+$Y$16)^AP$34))</f>
        <v>711215.98720340047</v>
      </c>
      <c r="AQ124" s="201">
        <f>(((T124*'Appendix B'!$C$23*1000)-('Appendix B'!$E$49+'Appendix B'!$F$49+'Appendix B'!$G$49))/((1+$Y$16)^AQ$34))</f>
        <v>1032840.1222377557</v>
      </c>
      <c r="AR124" s="201">
        <f>(((U124*'Appendix B'!$C$24*1000)-('Appendix B'!$E$50+'Appendix B'!$F$50+'Appendix B'!$G$50))/((1+$Y$16)^AR$34))</f>
        <v>1297776.1672121466</v>
      </c>
      <c r="AS124" s="217">
        <f t="shared" si="18"/>
        <v>31350357.748118479</v>
      </c>
      <c r="AU124" s="207">
        <f t="shared" si="17"/>
        <v>1.2326692494947604E-8</v>
      </c>
    </row>
    <row r="125" spans="1:47" x14ac:dyDescent="0.35">
      <c r="A125">
        <v>91</v>
      </c>
      <c r="B125" s="75">
        <v>56</v>
      </c>
      <c r="C125" s="75">
        <v>66.207090075924867</v>
      </c>
      <c r="D125" s="75">
        <v>78.45547748918051</v>
      </c>
      <c r="E125" s="75">
        <v>104.53855020267945</v>
      </c>
      <c r="F125" s="75">
        <v>143.00820568988499</v>
      </c>
      <c r="G125" s="75">
        <v>184.84851622648102</v>
      </c>
      <c r="H125" s="75">
        <v>261.89035289129544</v>
      </c>
      <c r="I125" s="75">
        <v>448.33784326080308</v>
      </c>
      <c r="J125" s="75">
        <v>415.01289112533954</v>
      </c>
      <c r="K125" s="75">
        <v>500</v>
      </c>
      <c r="L125" s="75">
        <v>472.5727468174772</v>
      </c>
      <c r="M125" s="75">
        <v>322.39224241699873</v>
      </c>
      <c r="N125" s="75">
        <v>389.27055043167672</v>
      </c>
      <c r="O125" s="75">
        <v>500</v>
      </c>
      <c r="P125" s="75">
        <v>319.06300979940141</v>
      </c>
      <c r="Q125" s="75">
        <v>296.75914969671567</v>
      </c>
      <c r="R125" s="75">
        <v>198.38615503456123</v>
      </c>
      <c r="S125" s="75">
        <v>295.83350397909851</v>
      </c>
      <c r="T125" s="75">
        <v>339.24688781170317</v>
      </c>
      <c r="U125" s="75">
        <v>500</v>
      </c>
      <c r="V125" s="75">
        <v>500</v>
      </c>
      <c r="X125" s="201">
        <f>((0-('Appendix B'!$H$30))/(1+$Y$16)^0)</f>
        <v>-30932906.678150136</v>
      </c>
      <c r="Y125" s="201">
        <f>(((B125*'Appendix B'!$C$5*1000)-('Appendix B'!$E$31+'Appendix B'!$F$31+'Appendix B'!$G$31))/((1+$Y$16)^1))</f>
        <v>36555647.970511056</v>
      </c>
      <c r="Z125" s="201">
        <f>+(((C125*'Appendix B'!$C$6*1000)-('Appendix B'!$E$32+'Appendix B'!$F$32+'Appendix B'!$G$32))/((1+$Y$16)^2))</f>
        <v>14519684.867026919</v>
      </c>
      <c r="AA125" s="201">
        <f>(((D125*'Appendix B'!$C$7*1000)-('Appendix B'!$E$33+'Appendix B'!$F$33+'Appendix B'!$G$33))/((1+$Y$16)^3))</f>
        <v>8224095.2262347871</v>
      </c>
      <c r="AB125" s="201">
        <f>(((E125*'Appendix B'!$C$8*1000)-('Appendix B'!$E$34+'Appendix B'!$F$34+'Appendix B'!$G$34))/((1+$Y$16)^4))</f>
        <v>6981933.0812412035</v>
      </c>
      <c r="AC125" s="201">
        <f>(((F125*'Appendix B'!$C$9*1000)-('Appendix B'!$E$35+'Appendix B'!$F$35+'Appendix B'!$G$35))/((1+$Y$16)^AC$34))</f>
        <v>7012935.8296504561</v>
      </c>
      <c r="AD125" s="201">
        <f>(((G125*'Appendix B'!$C$10*1000)-('Appendix B'!$E$36+'Appendix B'!$F$36+'Appendix B'!$G$36))/((1+$Y$16)^AD$34))</f>
        <v>6820977.3582817037</v>
      </c>
      <c r="AE125" s="201">
        <f>(((H125*'Appendix B'!$C$11*1000)-('Appendix B'!$E$37+'Appendix B'!$F$37+'Appendix B'!$G$37))/((1+$Y$16)^AE$34))</f>
        <v>7664164.478203862</v>
      </c>
      <c r="AF125" s="201">
        <f>(((I125*'Appendix B'!$C$12*1000)-('Appendix B'!$E$38+'Appendix B'!$F$38+'Appendix B'!$G$38))/((1+$Y$16)^AF$34))</f>
        <v>10828119.58535631</v>
      </c>
      <c r="AG125" s="201">
        <f>(((J125*'Appendix B'!$C$13*1000)-('Appendix B'!$E$39+'Appendix B'!$F$39+'Appendix B'!$G$39))/((1+$Y$16)^AG$34))</f>
        <v>7916616.4315731646</v>
      </c>
      <c r="AH125" s="201">
        <f>(((K125*'Appendix B'!$C$14*1000)-('Appendix B'!$E$40+'Appendix B'!$F$40+'Appendix B'!$G$40))/((1+$Y$16)^AH$34))</f>
        <v>7723951.9378437446</v>
      </c>
      <c r="AI125" s="201">
        <f>(((L125*'Appendix B'!$C$15*1000)-('Appendix B'!$E$41+'Appendix B'!$F$41+'Appendix B'!$G$41))/((1+$Y$16)^AI$34))</f>
        <v>6034236.5593188871</v>
      </c>
      <c r="AJ125" s="201">
        <f>(((M125*'Appendix B'!$C$16*1000)-('Appendix B'!$E$42+'Appendix B'!$F$42+'Appendix B'!$G$42))/((1+$Y$16)^AJ$34))</f>
        <v>3196669.8456806191</v>
      </c>
      <c r="AK125" s="201">
        <f>(((N125*'Appendix B'!$C$17*1000)-('Appendix B'!$E$43+'Appendix B'!$F$43+'Appendix B'!$G$43))/((1+$Y$16)^AK$34))</f>
        <v>3302976.9596040258</v>
      </c>
      <c r="AL125" s="201">
        <f>(((O125*'Appendix B'!$C$18*1000)-('Appendix B'!$E$44+'Appendix B'!$F$44+'Appendix B'!$G$44))/((1+$Y$16)^AL$34))</f>
        <v>3679777.4453571774</v>
      </c>
      <c r="AM125" s="201">
        <f>(((P125*'Appendix B'!$C$19*1000)-('Appendix B'!$E$45+'Appendix B'!$F$45+'Appendix B'!$G$45))/((1+$Y$16)^AM$34))</f>
        <v>1808178.1049424754</v>
      </c>
      <c r="AN125" s="201">
        <f>(((Q125*'Appendix B'!$C$20*1000)-('Appendix B'!$E$46+'Appendix B'!$F$46+'Appendix B'!$G$46))/((1+$Y$16)^AN$34))</f>
        <v>1358890.1060426177</v>
      </c>
      <c r="AO125" s="201">
        <f>(((R125*'Appendix B'!$C$21*1000)-('Appendix B'!$E$47+'Appendix B'!$F$47+'Appendix B'!$G$47))/((1+$Y$16)^AO$34))</f>
        <v>652722.21865978092</v>
      </c>
      <c r="AP125" s="201">
        <f>(((S125*'Appendix B'!$C$22*1000)-('Appendix B'!$E$48+'Appendix B'!$F$48+'Appendix B'!$G$48))/((1+$Y$16)^AP$34))</f>
        <v>976405.26334403362</v>
      </c>
      <c r="AQ125" s="201">
        <f>(((T125*'Appendix B'!$C$23*1000)-('Appendix B'!$E$49+'Appendix B'!$F$49+'Appendix B'!$G$49))/((1+$Y$16)^AQ$34))</f>
        <v>992275.06989056431</v>
      </c>
      <c r="AR125" s="201">
        <f>(((U125*'Appendix B'!$C$24*1000)-('Appendix B'!$E$50+'Appendix B'!$F$50+'Appendix B'!$G$50))/((1+$Y$16)^AR$34))</f>
        <v>1376866.5613700326</v>
      </c>
      <c r="AS125" s="217">
        <f t="shared" si="18"/>
        <v>106694218.22198327</v>
      </c>
      <c r="AU125" s="207">
        <f t="shared" si="17"/>
        <v>1.151721609567357E-9</v>
      </c>
    </row>
    <row r="126" spans="1:47" x14ac:dyDescent="0.35">
      <c r="A126">
        <v>92</v>
      </c>
      <c r="B126" s="75">
        <v>56</v>
      </c>
      <c r="C126" s="75">
        <v>72.530731689835676</v>
      </c>
      <c r="D126" s="75">
        <v>112.9408455805894</v>
      </c>
      <c r="E126" s="75">
        <v>126.95298539081266</v>
      </c>
      <c r="F126" s="75">
        <v>200.285148178176</v>
      </c>
      <c r="G126" s="75">
        <v>223.82694214885848</v>
      </c>
      <c r="H126" s="75">
        <v>248.45205847690016</v>
      </c>
      <c r="I126" s="75">
        <v>253.50510475317179</v>
      </c>
      <c r="J126" s="75">
        <v>290.36467137584401</v>
      </c>
      <c r="K126" s="75">
        <v>270.90789891776404</v>
      </c>
      <c r="L126" s="75">
        <v>480.42971360987531</v>
      </c>
      <c r="M126" s="75">
        <v>500</v>
      </c>
      <c r="N126" s="75">
        <v>148.0041568593665</v>
      </c>
      <c r="O126" s="75">
        <v>139.69113703056266</v>
      </c>
      <c r="P126" s="75">
        <v>71.260685176339834</v>
      </c>
      <c r="Q126" s="75">
        <v>74.844836410654764</v>
      </c>
      <c r="R126" s="75">
        <v>86.414521305107471</v>
      </c>
      <c r="S126" s="75">
        <v>96.04273916695368</v>
      </c>
      <c r="T126" s="75">
        <v>102.31509605733955</v>
      </c>
      <c r="U126" s="75">
        <v>92.748871421901782</v>
      </c>
      <c r="V126" s="75">
        <v>100.67289666642786</v>
      </c>
      <c r="X126" s="201">
        <f>((0-('Appendix B'!$H$30))/(1+$Y$16)^0)</f>
        <v>-30932906.678150136</v>
      </c>
      <c r="Y126" s="201">
        <f>(((B126*'Appendix B'!$C$5*1000)-('Appendix B'!$E$31+'Appendix B'!$F$31+'Appendix B'!$G$31))/((1+$Y$16)^1))</f>
        <v>36555647.970511056</v>
      </c>
      <c r="Z126" s="201">
        <f>+(((C126*'Appendix B'!$C$6*1000)-('Appendix B'!$E$32+'Appendix B'!$F$32+'Appendix B'!$G$32))/((1+$Y$16)^2))</f>
        <v>16117144.892727988</v>
      </c>
      <c r="AA126" s="201">
        <f>(((D126*'Appendix B'!$C$7*1000)-('Appendix B'!$E$33+'Appendix B'!$F$33+'Appendix B'!$G$33))/((1+$Y$16)^3))</f>
        <v>12598235.767009584</v>
      </c>
      <c r="AB126" s="201">
        <f>(((E126*'Appendix B'!$C$8*1000)-('Appendix B'!$E$34+'Appendix B'!$F$34+'Appendix B'!$G$34))/((1+$Y$16)^4))</f>
        <v>8791674.5329584945</v>
      </c>
      <c r="AC126" s="201">
        <f>(((F126*'Appendix B'!$C$9*1000)-('Appendix B'!$E$35+'Appendix B'!$F$35+'Appendix B'!$G$35))/((1+$Y$16)^AC$34))</f>
        <v>10342567.218611313</v>
      </c>
      <c r="AD126" s="201">
        <f>(((G126*'Appendix B'!$C$10*1000)-('Appendix B'!$E$36+'Appendix B'!$F$36+'Appendix B'!$G$36))/((1+$Y$16)^AD$34))</f>
        <v>8502948.0793525502</v>
      </c>
      <c r="AE126" s="201">
        <f>(((H126*'Appendix B'!$C$11*1000)-('Appendix B'!$E$37+'Appendix B'!$F$37+'Appendix B'!$G$37))/((1+$Y$16)^AE$34))</f>
        <v>7217856.5465011643</v>
      </c>
      <c r="AF126" s="201">
        <f>(((I126*'Appendix B'!$C$12*1000)-('Appendix B'!$E$38+'Appendix B'!$F$38+'Appendix B'!$G$38))/((1+$Y$16)^AF$34))</f>
        <v>5719107.929329305</v>
      </c>
      <c r="AG126" s="201">
        <f>(((J126*'Appendix B'!$C$13*1000)-('Appendix B'!$E$39+'Appendix B'!$F$39+'Appendix B'!$G$39))/((1+$Y$16)^AG$34))</f>
        <v>5287744.8125304859</v>
      </c>
      <c r="AH126" s="201">
        <f>(((K126*'Appendix B'!$C$14*1000)-('Appendix B'!$E$40+'Appendix B'!$F$40+'Appendix B'!$G$40))/((1+$Y$16)^AH$34))</f>
        <v>3844282.6975546759</v>
      </c>
      <c r="AI126" s="201">
        <f>(((L126*'Appendix B'!$C$15*1000)-('Appendix B'!$E$41+'Appendix B'!$F$41+'Appendix B'!$G$41))/((1+$Y$16)^AI$34))</f>
        <v>6145892.5283489563</v>
      </c>
      <c r="AJ126" s="201">
        <f>(((M126*'Appendix B'!$C$16*1000)-('Appendix B'!$E$42+'Appendix B'!$F$42+'Appendix B'!$G$42))/((1+$Y$16)^AJ$34))</f>
        <v>5297234.668167565</v>
      </c>
      <c r="AK126" s="201">
        <f>(((N126*'Appendix B'!$C$17*1000)-('Appendix B'!$E$43+'Appendix B'!$F$43+'Appendix B'!$G$43))/((1+$Y$16)^AK$34))</f>
        <v>910192.12632012705</v>
      </c>
      <c r="AL126" s="201">
        <f>(((O126*'Appendix B'!$C$18*1000)-('Appendix B'!$E$44+'Appendix B'!$F$44+'Appendix B'!$G$44))/((1+$Y$16)^AL$34))</f>
        <v>664212.04731572373</v>
      </c>
      <c r="AM126" s="201">
        <f>(((P126*'Appendix B'!$C$19*1000)-('Appendix B'!$E$45+'Appendix B'!$F$45+'Appendix B'!$G$45))/((1+$Y$16)^AM$34))</f>
        <v>48618.255653670938</v>
      </c>
      <c r="AN126" s="201">
        <f>(((Q126*'Appendix B'!$C$20*1000)-('Appendix B'!$E$46+'Appendix B'!$F$46+'Appendix B'!$G$46))/((1+$Y$16)^AN$34))</f>
        <v>37246.17657286219</v>
      </c>
      <c r="AO126" s="201">
        <f>(((R126*'Appendix B'!$C$21*1000)-('Appendix B'!$E$47+'Appendix B'!$F$47+'Appendix B'!$G$47))/((1+$Y$16)^AO$34))</f>
        <v>72258.819448625596</v>
      </c>
      <c r="AP126" s="201">
        <f>(((S126*'Appendix B'!$C$22*1000)-('Appendix B'!$E$48+'Appendix B'!$F$48+'Appendix B'!$G$48))/((1+$Y$16)^AP$34))</f>
        <v>86927.521277434251</v>
      </c>
      <c r="AQ126" s="201">
        <f>(((T126*'Appendix B'!$C$23*1000)-('Appendix B'!$E$49+'Appendix B'!$F$49+'Appendix B'!$G$49))/((1+$Y$16)^AQ$34))</f>
        <v>83498.16962905378</v>
      </c>
      <c r="AR126" s="201">
        <f>(((U126*'Appendix B'!$C$24*1000)-('Appendix B'!$E$50+'Appendix B'!$F$50+'Appendix B'!$G$50))/((1+$Y$16)^AR$34))</f>
        <v>27156.042554637945</v>
      </c>
      <c r="AS126" s="217">
        <f t="shared" si="18"/>
        <v>97417540.12422511</v>
      </c>
      <c r="AU126" s="207">
        <f t="shared" si="17"/>
        <v>2.5131506145723965E-9</v>
      </c>
    </row>
    <row r="127" spans="1:47" x14ac:dyDescent="0.35">
      <c r="A127">
        <v>93</v>
      </c>
      <c r="B127" s="75">
        <v>56</v>
      </c>
      <c r="C127" s="75">
        <v>83.578670234864873</v>
      </c>
      <c r="D127" s="75">
        <v>80.730087535099599</v>
      </c>
      <c r="E127" s="75">
        <v>83.608110510509107</v>
      </c>
      <c r="F127" s="75">
        <v>70.869540656492603</v>
      </c>
      <c r="G127" s="75">
        <v>73.80377769116977</v>
      </c>
      <c r="H127" s="75">
        <v>86.856569492651445</v>
      </c>
      <c r="I127" s="75">
        <v>84.521493032461919</v>
      </c>
      <c r="J127" s="75">
        <v>101.39560824544398</v>
      </c>
      <c r="K127" s="75">
        <v>95.232081294935881</v>
      </c>
      <c r="L127" s="75">
        <v>86.330214631855938</v>
      </c>
      <c r="M127" s="75">
        <v>96.787501415755969</v>
      </c>
      <c r="N127" s="75">
        <v>90.700266363383236</v>
      </c>
      <c r="O127" s="75">
        <v>43.972487022117804</v>
      </c>
      <c r="P127" s="75">
        <v>47.254066489293052</v>
      </c>
      <c r="Q127" s="75">
        <v>37.974186711180515</v>
      </c>
      <c r="R127" s="75">
        <v>36.951065250273238</v>
      </c>
      <c r="S127" s="75">
        <v>27.066270968048066</v>
      </c>
      <c r="T127" s="75">
        <v>38.394467242163898</v>
      </c>
      <c r="U127" s="75">
        <v>47.017078656466261</v>
      </c>
      <c r="V127" s="75">
        <v>53.793993475707865</v>
      </c>
      <c r="X127" s="201">
        <f>((0-('Appendix B'!$H$30))/(1+$Y$16)^0)</f>
        <v>-30932906.678150136</v>
      </c>
      <c r="Y127" s="201">
        <f>(((B127*'Appendix B'!$C$5*1000)-('Appendix B'!$E$31+'Appendix B'!$F$31+'Appendix B'!$G$31))/((1+$Y$16)^1))</f>
        <v>36555647.970511056</v>
      </c>
      <c r="Z127" s="201">
        <f>+(((C127*'Appendix B'!$C$6*1000)-('Appendix B'!$E$32+'Appendix B'!$F$32+'Appendix B'!$G$32))/((1+$Y$16)^2))</f>
        <v>18908043.123466194</v>
      </c>
      <c r="AA127" s="201">
        <f>(((D127*'Appendix B'!$C$7*1000)-('Appendix B'!$E$33+'Appendix B'!$F$33+'Appendix B'!$G$33))/((1+$Y$16)^3))</f>
        <v>8512607.8496156856</v>
      </c>
      <c r="AB127" s="201">
        <f>(((E127*'Appendix B'!$C$8*1000)-('Appendix B'!$E$34+'Appendix B'!$F$34+'Appendix B'!$G$34))/((1+$Y$16)^4))</f>
        <v>5292009.4228639649</v>
      </c>
      <c r="AC127" s="201">
        <f>(((F127*'Appendix B'!$C$9*1000)-('Appendix B'!$E$35+'Appendix B'!$F$35+'Appendix B'!$G$35))/((1+$Y$16)^AC$34))</f>
        <v>2819360.6662761411</v>
      </c>
      <c r="AD127" s="201">
        <f>(((G127*'Appendix B'!$C$10*1000)-('Appendix B'!$E$36+'Appendix B'!$F$36+'Appendix B'!$G$36))/((1+$Y$16)^AD$34))</f>
        <v>2029249.76729824</v>
      </c>
      <c r="AE127" s="201">
        <f>(((H127*'Appendix B'!$C$11*1000)-('Appendix B'!$E$37+'Appendix B'!$F$37+'Appendix B'!$G$37))/((1+$Y$16)^AE$34))</f>
        <v>1851003.7125739062</v>
      </c>
      <c r="AF127" s="201">
        <f>(((I127*'Appendix B'!$C$12*1000)-('Appendix B'!$E$38+'Appendix B'!$F$38+'Appendix B'!$G$38))/((1+$Y$16)^AF$34))</f>
        <v>1287926.3498288332</v>
      </c>
      <c r="AG127" s="201">
        <f>(((J127*'Appendix B'!$C$13*1000)-('Appendix B'!$E$39+'Appendix B'!$F$39+'Appendix B'!$G$39))/((1+$Y$16)^AG$34))</f>
        <v>1302325.6229186493</v>
      </c>
      <c r="AH127" s="201">
        <f>(((K127*'Appendix B'!$C$14*1000)-('Appendix B'!$E$40+'Appendix B'!$F$40+'Appendix B'!$G$40))/((1+$Y$16)^AH$34))</f>
        <v>869216.93721551134</v>
      </c>
      <c r="AI127" s="201">
        <f>(((L127*'Appendix B'!$C$15*1000)-('Appendix B'!$E$41+'Appendix B'!$F$41+'Appendix B'!$G$41))/((1+$Y$16)^AI$34))</f>
        <v>545313.75344175112</v>
      </c>
      <c r="AJ127" s="201">
        <f>(((M127*'Appendix B'!$C$16*1000)-('Appendix B'!$E$42+'Appendix B'!$F$42+'Appendix B'!$G$42))/((1+$Y$16)^AJ$34))</f>
        <v>528445.27496037353</v>
      </c>
      <c r="AK127" s="201">
        <f>(((N127*'Appendix B'!$C$17*1000)-('Appendix B'!$E$43+'Appendix B'!$F$43+'Appendix B'!$G$43))/((1+$Y$16)^AK$34))</f>
        <v>341874.76542810979</v>
      </c>
      <c r="AL127" s="201">
        <f>(((O127*'Appendix B'!$C$18*1000)-('Appendix B'!$E$44+'Appendix B'!$F$44+'Appendix B'!$G$44))/((1+$Y$16)^AL$34))</f>
        <v>-136894.66578000863</v>
      </c>
      <c r="AM127" s="201">
        <f>(((P127*'Appendix B'!$C$19*1000)-('Appendix B'!$E$45+'Appendix B'!$F$45+'Appendix B'!$G$45))/((1+$Y$16)^AM$34))</f>
        <v>-121844.56152598142</v>
      </c>
      <c r="AN127" s="201">
        <f>(((Q127*'Appendix B'!$C$20*1000)-('Appendix B'!$E$46+'Appendix B'!$F$46+'Appendix B'!$G$46))/((1+$Y$16)^AN$34))</f>
        <v>-182342.49992724386</v>
      </c>
      <c r="AO127" s="201">
        <f>(((R127*'Appendix B'!$C$21*1000)-('Appendix B'!$E$47+'Appendix B'!$F$47+'Appendix B'!$G$47))/((1+$Y$16)^AO$34))</f>
        <v>-184160.81900814685</v>
      </c>
      <c r="AP127" s="201">
        <f>(((S127*'Appendix B'!$C$22*1000)-('Appendix B'!$E$48+'Appendix B'!$F$48+'Appendix B'!$G$48))/((1+$Y$16)^AP$34))</f>
        <v>-220158.91110585895</v>
      </c>
      <c r="AQ127" s="201">
        <f>(((T127*'Appendix B'!$C$23*1000)-('Appendix B'!$E$49+'Appendix B'!$F$49+'Appendix B'!$G$49))/((1+$Y$16)^AQ$34))</f>
        <v>-161676.15031888144</v>
      </c>
      <c r="AR127" s="201">
        <f>(((U127*'Appendix B'!$C$24*1000)-('Appendix B'!$E$50+'Appendix B'!$F$50+'Appendix B'!$G$50))/((1+$Y$16)^AR$34))</f>
        <v>-124408.133474299</v>
      </c>
      <c r="AS127" s="217">
        <f t="shared" si="18"/>
        <v>49910118.538248271</v>
      </c>
      <c r="AU127" s="207">
        <f t="shared" si="17"/>
        <v>1.5921803358166084E-8</v>
      </c>
    </row>
    <row r="128" spans="1:47" x14ac:dyDescent="0.35">
      <c r="A128">
        <v>94</v>
      </c>
      <c r="B128" s="75">
        <v>56</v>
      </c>
      <c r="C128" s="75">
        <v>35.012341622292929</v>
      </c>
      <c r="D128" s="75">
        <v>37.444670968743502</v>
      </c>
      <c r="E128" s="75">
        <v>22.372960029809317</v>
      </c>
      <c r="F128" s="75">
        <v>24.496853658987682</v>
      </c>
      <c r="G128" s="75">
        <v>20.424998470542089</v>
      </c>
      <c r="H128" s="75">
        <v>22.632991018299126</v>
      </c>
      <c r="I128" s="75">
        <v>25.57020780660454</v>
      </c>
      <c r="J128" s="75">
        <v>29.321247161112829</v>
      </c>
      <c r="K128" s="75">
        <v>19.275611032511666</v>
      </c>
      <c r="L128" s="75">
        <v>12.133826870606544</v>
      </c>
      <c r="M128" s="75">
        <v>16.495020632201626</v>
      </c>
      <c r="N128" s="75">
        <v>18.647004927893306</v>
      </c>
      <c r="O128" s="75">
        <v>24.783559065479672</v>
      </c>
      <c r="P128" s="75">
        <v>28.342679809703021</v>
      </c>
      <c r="Q128" s="75">
        <v>24.944859124050847</v>
      </c>
      <c r="R128" s="75">
        <v>34.738858409164749</v>
      </c>
      <c r="S128" s="75">
        <v>15.393301336660301</v>
      </c>
      <c r="T128" s="75">
        <v>14.333560868695393</v>
      </c>
      <c r="U128" s="75">
        <v>14.370024890778456</v>
      </c>
      <c r="V128" s="75">
        <v>18.843145791490173</v>
      </c>
      <c r="X128" s="201">
        <f>((0-('Appendix B'!$H$30))/(1+$Y$16)^0)</f>
        <v>-30932906.678150136</v>
      </c>
      <c r="Y128" s="201">
        <f>(((B128*'Appendix B'!$C$5*1000)-('Appendix B'!$E$31+'Appendix B'!$F$31+'Appendix B'!$G$31))/((1+$Y$16)^1))</f>
        <v>36555647.970511056</v>
      </c>
      <c r="Z128" s="201">
        <f>+(((C128*'Appendix B'!$C$6*1000)-('Appendix B'!$E$32+'Appendix B'!$F$32+'Appendix B'!$G$32))/((1+$Y$16)^2))</f>
        <v>6639357.8799858568</v>
      </c>
      <c r="AA128" s="201">
        <f>(((D128*'Appendix B'!$C$7*1000)-('Appendix B'!$E$33+'Appendix B'!$F$33+'Appendix B'!$G$33))/((1+$Y$16)^3))</f>
        <v>3022264.9620073233</v>
      </c>
      <c r="AB128" s="201">
        <f>(((E128*'Appendix B'!$C$8*1000)-('Appendix B'!$E$34+'Appendix B'!$F$34+'Appendix B'!$G$34))/((1+$Y$16)^4))</f>
        <v>347883.49700796517</v>
      </c>
      <c r="AC128" s="201">
        <f>(((F128*'Appendix B'!$C$9*1000)-('Appendix B'!$E$35+'Appendix B'!$F$35+'Appendix B'!$G$35))/((1+$Y$16)^AC$34))</f>
        <v>123617.01255520861</v>
      </c>
      <c r="AD128" s="201">
        <f>(((G128*'Appendix B'!$C$10*1000)-('Appendix B'!$E$36+'Appendix B'!$F$36+'Appendix B'!$G$36))/((1+$Y$16)^AD$34))</f>
        <v>-274115.27762157732</v>
      </c>
      <c r="AE128" s="201">
        <f>(((H128*'Appendix B'!$C$11*1000)-('Appendix B'!$E$37+'Appendix B'!$F$37+'Appendix B'!$G$37))/((1+$Y$16)^AE$34))</f>
        <v>-281967.30231391889</v>
      </c>
      <c r="AF128" s="201">
        <f>(((I128*'Appendix B'!$C$12*1000)-('Appendix B'!$E$38+'Appendix B'!$F$38+'Appendix B'!$G$38))/((1+$Y$16)^AF$34))</f>
        <v>-257926.80433643033</v>
      </c>
      <c r="AG128" s="201">
        <f>(((J128*'Appendix B'!$C$13*1000)-('Appendix B'!$E$39+'Appendix B'!$F$39+'Appendix B'!$G$39))/((1+$Y$16)^AG$34))</f>
        <v>-217746.16547926734</v>
      </c>
      <c r="AH128" s="201">
        <f>(((K128*'Appendix B'!$C$14*1000)-('Appendix B'!$E$40+'Appendix B'!$F$40+'Appendix B'!$G$40))/((1+$Y$16)^AH$34))</f>
        <v>-417104.06593543023</v>
      </c>
      <c r="AI128" s="201">
        <f>(((L128*'Appendix B'!$C$15*1000)-('Appendix B'!$E$41+'Appendix B'!$F$41+'Appendix B'!$G$41))/((1+$Y$16)^AI$34))</f>
        <v>-509096.91073829803</v>
      </c>
      <c r="AJ128" s="201">
        <f>(((M128*'Appendix B'!$C$16*1000)-('Appendix B'!$E$42+'Appendix B'!$F$42+'Appendix B'!$G$42))/((1+$Y$16)^AJ$34))</f>
        <v>-421172.93394766847</v>
      </c>
      <c r="AK128" s="201">
        <f>(((N128*'Appendix B'!$C$17*1000)-('Appendix B'!$E$43+'Appendix B'!$F$43+'Appendix B'!$G$43))/((1+$Y$16)^AK$34))</f>
        <v>-372721.0330116236</v>
      </c>
      <c r="AL128" s="201">
        <f>(((O128*'Appendix B'!$C$18*1000)-('Appendix B'!$E$44+'Appendix B'!$F$44+'Appendix B'!$G$44))/((1+$Y$16)^AL$34))</f>
        <v>-297494.28771175281</v>
      </c>
      <c r="AM128" s="201">
        <f>(((P128*'Appendix B'!$C$19*1000)-('Appendix B'!$E$45+'Appendix B'!$F$45+'Appendix B'!$G$45))/((1+$Y$16)^AM$34))</f>
        <v>-256127.87281613288</v>
      </c>
      <c r="AN128" s="201">
        <f>(((Q128*'Appendix B'!$C$20*1000)-('Appendix B'!$E$46+'Appendix B'!$F$46+'Appendix B'!$G$46))/((1+$Y$16)^AN$34))</f>
        <v>-259940.61180930596</v>
      </c>
      <c r="AO128" s="201">
        <f>(((R128*'Appendix B'!$C$21*1000)-('Appendix B'!$E$47+'Appendix B'!$F$47+'Appendix B'!$G$47))/((1+$Y$16)^AO$34))</f>
        <v>-195628.94767590088</v>
      </c>
      <c r="AP128" s="201">
        <f>(((S128*'Appendix B'!$C$22*1000)-('Appendix B'!$E$48+'Appendix B'!$F$48+'Appendix B'!$G$48))/((1+$Y$16)^AP$34))</f>
        <v>-272127.51276120247</v>
      </c>
      <c r="AQ128" s="201">
        <f>(((T128*'Appendix B'!$C$23*1000)-('Appendix B'!$E$49+'Appendix B'!$F$49+'Appendix B'!$G$49))/((1+$Y$16)^AQ$34))</f>
        <v>-253964.29683419774</v>
      </c>
      <c r="AR128" s="201">
        <f>(((U128*'Appendix B'!$C$24*1000)-('Appendix B'!$E$50+'Appendix B'!$F$50+'Appendix B'!$G$50))/((1+$Y$16)^AR$34))</f>
        <v>-232606.90515046008</v>
      </c>
      <c r="AS128" s="217">
        <f t="shared" si="18"/>
        <v>15755864.643917274</v>
      </c>
      <c r="AU128" s="207">
        <f t="shared" si="17"/>
        <v>6.5031444204945372E-9</v>
      </c>
    </row>
    <row r="129" spans="1:47" x14ac:dyDescent="0.35">
      <c r="A129">
        <v>95</v>
      </c>
      <c r="B129" s="75">
        <v>56</v>
      </c>
      <c r="C129" s="75">
        <v>80.853352993759557</v>
      </c>
      <c r="D129" s="75">
        <v>122.88962860282889</v>
      </c>
      <c r="E129" s="75">
        <v>95.677718126802887</v>
      </c>
      <c r="F129" s="75">
        <v>117.86558705536214</v>
      </c>
      <c r="G129" s="75">
        <v>102.17099150055319</v>
      </c>
      <c r="H129" s="75">
        <v>65.188621177969722</v>
      </c>
      <c r="I129" s="75">
        <v>51.417433702231094</v>
      </c>
      <c r="J129" s="75">
        <v>85.378128066242539</v>
      </c>
      <c r="K129" s="75">
        <v>113.56670123563229</v>
      </c>
      <c r="L129" s="75">
        <v>118.01182927616601</v>
      </c>
      <c r="M129" s="75">
        <v>137.17360980042645</v>
      </c>
      <c r="N129" s="75">
        <v>126.54251170222179</v>
      </c>
      <c r="O129" s="75">
        <v>138.72757229934749</v>
      </c>
      <c r="P129" s="75">
        <v>186.66567301423217</v>
      </c>
      <c r="Q129" s="75">
        <v>210.51292820238442</v>
      </c>
      <c r="R129" s="75">
        <v>255.6614589906136</v>
      </c>
      <c r="S129" s="75">
        <v>384.26503014741212</v>
      </c>
      <c r="T129" s="75">
        <v>500</v>
      </c>
      <c r="U129" s="75">
        <v>500</v>
      </c>
      <c r="V129" s="75">
        <v>500</v>
      </c>
      <c r="X129" s="201">
        <f>((0-('Appendix B'!$H$30))/(1+$Y$16)^0)</f>
        <v>-30932906.678150136</v>
      </c>
      <c r="Y129" s="201">
        <f>(((B129*'Appendix B'!$C$5*1000)-('Appendix B'!$E$31+'Appendix B'!$F$31+'Appendix B'!$G$31))/((1+$Y$16)^1))</f>
        <v>36555647.970511056</v>
      </c>
      <c r="Z129" s="201">
        <f>+(((C129*'Appendix B'!$C$6*1000)-('Appendix B'!$E$32+'Appendix B'!$F$32+'Appendix B'!$G$32))/((1+$Y$16)^2))</f>
        <v>18219581.376924042</v>
      </c>
      <c r="AA129" s="201">
        <f>(((D129*'Appendix B'!$C$7*1000)-('Appendix B'!$E$33+'Appendix B'!$F$33+'Appendix B'!$G$33))/((1+$Y$16)^3))</f>
        <v>13860144.15185269</v>
      </c>
      <c r="AB129" s="201">
        <f>(((E129*'Appendix B'!$C$8*1000)-('Appendix B'!$E$34+'Appendix B'!$F$34+'Appendix B'!$G$34))/((1+$Y$16)^4))</f>
        <v>6266509.5173715334</v>
      </c>
      <c r="AC129" s="201">
        <f>(((F129*'Appendix B'!$C$9*1000)-('Appendix B'!$E$35+'Appendix B'!$F$35+'Appendix B'!$G$35))/((1+$Y$16)^AC$34))</f>
        <v>5551341.5376141239</v>
      </c>
      <c r="AD129" s="201">
        <f>(((G129*'Appendix B'!$C$10*1000)-('Appendix B'!$E$36+'Appendix B'!$F$36+'Appendix B'!$G$36))/((1+$Y$16)^AD$34))</f>
        <v>3253332.6268974426</v>
      </c>
      <c r="AE129" s="201">
        <f>(((H129*'Appendix B'!$C$11*1000)-('Appendix B'!$E$37+'Appendix B'!$F$37+'Appendix B'!$G$37))/((1+$Y$16)^AE$34))</f>
        <v>1131375.3952922646</v>
      </c>
      <c r="AF129" s="201">
        <f>(((I129*'Appendix B'!$C$12*1000)-('Appendix B'!$E$38+'Appendix B'!$F$38+'Appendix B'!$G$38))/((1+$Y$16)^AF$34))</f>
        <v>419853.4259688927</v>
      </c>
      <c r="AG129" s="201">
        <f>(((J129*'Appendix B'!$C$13*1000)-('Appendix B'!$E$39+'Appendix B'!$F$39+'Appendix B'!$G$39))/((1+$Y$16)^AG$34))</f>
        <v>964511.7404877157</v>
      </c>
      <c r="AH129" s="201">
        <f>(((K129*'Appendix B'!$C$14*1000)-('Appendix B'!$E$40+'Appendix B'!$F$40+'Appendix B'!$G$40))/((1+$Y$16)^AH$34))</f>
        <v>1179713.286414284</v>
      </c>
      <c r="AI129" s="201">
        <f>(((L129*'Appendix B'!$C$15*1000)-('Appendix B'!$E$41+'Appendix B'!$F$41+'Appendix B'!$G$41))/((1+$Y$16)^AI$34))</f>
        <v>995543.6547530659</v>
      </c>
      <c r="AJ129" s="201">
        <f>(((M129*'Appendix B'!$C$16*1000)-('Appendix B'!$E$42+'Appendix B'!$F$42+'Appendix B'!$G$42))/((1+$Y$16)^AJ$34))</f>
        <v>1006091.2952944726</v>
      </c>
      <c r="AK129" s="201">
        <f>(((N129*'Appendix B'!$C$17*1000)-('Appendix B'!$E$43+'Appendix B'!$F$43+'Appendix B'!$G$43))/((1+$Y$16)^AK$34))</f>
        <v>697344.00326006406</v>
      </c>
      <c r="AL129" s="201">
        <f>(((O129*'Appendix B'!$C$18*1000)-('Appendix B'!$E$44+'Appendix B'!$F$44+'Appendix B'!$G$44))/((1+$Y$16)^AL$34))</f>
        <v>656147.59828086325</v>
      </c>
      <c r="AM129" s="201">
        <f>(((P129*'Appendix B'!$C$19*1000)-('Appendix B'!$E$45+'Appendix B'!$F$45+'Appendix B'!$G$45))/((1+$Y$16)^AM$34))</f>
        <v>868069.74109110935</v>
      </c>
      <c r="AN129" s="201">
        <f>(((Q129*'Appendix B'!$C$20*1000)-('Appendix B'!$E$46+'Appendix B'!$F$46+'Appendix B'!$G$46))/((1+$Y$16)^AN$34))</f>
        <v>845237.81660804211</v>
      </c>
      <c r="AO129" s="201">
        <f>(((R129*'Appendix B'!$C$21*1000)-('Appendix B'!$E$47+'Appendix B'!$F$47+'Appendix B'!$G$47))/((1+$Y$16)^AO$34))</f>
        <v>949638.64756097831</v>
      </c>
      <c r="AP129" s="201">
        <f>(((S129*'Appendix B'!$C$22*1000)-('Appendix B'!$E$48+'Appendix B'!$F$48+'Appendix B'!$G$48))/((1+$Y$16)^AP$34))</f>
        <v>1370106.5152395044</v>
      </c>
      <c r="AQ129" s="201">
        <f>(((T129*'Appendix B'!$C$23*1000)-('Appendix B'!$E$49+'Appendix B'!$F$49+'Appendix B'!$G$49))/((1+$Y$16)^AQ$34))</f>
        <v>1608860.6024615879</v>
      </c>
      <c r="AR129" s="201">
        <f>(((U129*'Appendix B'!$C$24*1000)-('Appendix B'!$E$50+'Appendix B'!$F$50+'Appendix B'!$G$50))/((1+$Y$16)^AR$34))</f>
        <v>1376866.5613700326</v>
      </c>
      <c r="AS129" s="217">
        <f t="shared" si="18"/>
        <v>66843010.787103608</v>
      </c>
      <c r="AU129" s="207">
        <f t="shared" si="17"/>
        <v>1.2456506994964203E-8</v>
      </c>
    </row>
    <row r="130" spans="1:47" x14ac:dyDescent="0.35">
      <c r="A130">
        <v>96</v>
      </c>
      <c r="B130" s="75">
        <v>56</v>
      </c>
      <c r="C130" s="75">
        <v>40.496535581680106</v>
      </c>
      <c r="D130" s="75">
        <v>38.586679697537633</v>
      </c>
      <c r="E130" s="75">
        <v>44.980111805364039</v>
      </c>
      <c r="F130" s="75">
        <v>52.651890696160216</v>
      </c>
      <c r="G130" s="75">
        <v>72.681445489510594</v>
      </c>
      <c r="H130" s="75">
        <v>114.96200544332027</v>
      </c>
      <c r="I130" s="75">
        <v>184.51577228132584</v>
      </c>
      <c r="J130" s="75">
        <v>80.733418635680437</v>
      </c>
      <c r="K130" s="75">
        <v>111.73671163181467</v>
      </c>
      <c r="L130" s="75">
        <v>157.56441956589106</v>
      </c>
      <c r="M130" s="75">
        <v>221.81763437375662</v>
      </c>
      <c r="N130" s="75">
        <v>92.822208839917948</v>
      </c>
      <c r="O130" s="75">
        <v>117.14420717795313</v>
      </c>
      <c r="P130" s="75">
        <v>193.32651858835408</v>
      </c>
      <c r="Q130" s="75">
        <v>224.16947418119844</v>
      </c>
      <c r="R130" s="75">
        <v>333.61394341681552</v>
      </c>
      <c r="S130" s="75">
        <v>208.4022004668974</v>
      </c>
      <c r="T130" s="75">
        <v>160.45248096070097</v>
      </c>
      <c r="U130" s="75">
        <v>207.12798930718736</v>
      </c>
      <c r="V130" s="75">
        <v>185.67056480105654</v>
      </c>
      <c r="X130" s="201">
        <f>((0-('Appendix B'!$H$30))/(1+$Y$16)^0)</f>
        <v>-30932906.678150136</v>
      </c>
      <c r="Y130" s="201">
        <f>(((B130*'Appendix B'!$C$5*1000)-('Appendix B'!$E$31+'Appendix B'!$F$31+'Appendix B'!$G$31))/((1+$Y$16)^1))</f>
        <v>36555647.970511056</v>
      </c>
      <c r="Z130" s="201">
        <f>+(((C130*'Appendix B'!$C$6*1000)-('Appendix B'!$E$32+'Appendix B'!$F$32+'Appendix B'!$G$32))/((1+$Y$16)^2))</f>
        <v>8024759.0709768562</v>
      </c>
      <c r="AA130" s="201">
        <f>(((D130*'Appendix B'!$C$7*1000)-('Appendix B'!$E$33+'Appendix B'!$F$33+'Appendix B'!$G$33))/((1+$Y$16)^3))</f>
        <v>3167117.8939898456</v>
      </c>
      <c r="AB130" s="201">
        <f>(((E130*'Appendix B'!$C$8*1000)-('Appendix B'!$E$34+'Appendix B'!$F$34+'Appendix B'!$G$34))/((1+$Y$16)^4))</f>
        <v>2173184.8856035615</v>
      </c>
      <c r="AC130" s="201">
        <f>(((F130*'Appendix B'!$C$9*1000)-('Appendix B'!$E$35+'Appendix B'!$F$35+'Appendix B'!$G$35))/((1+$Y$16)^AC$34))</f>
        <v>1760329.6407736121</v>
      </c>
      <c r="AD130" s="201">
        <f>(((G130*'Appendix B'!$C$10*1000)-('Appendix B'!$E$36+'Appendix B'!$F$36+'Appendix B'!$G$36))/((1+$Y$16)^AD$34))</f>
        <v>1980819.6458186037</v>
      </c>
      <c r="AE130" s="201">
        <f>(((H130*'Appendix B'!$C$11*1000)-('Appendix B'!$E$37+'Appendix B'!$F$37+'Appendix B'!$G$37))/((1+$Y$16)^AE$34))</f>
        <v>2784431.6165874316</v>
      </c>
      <c r="AF130" s="201">
        <f>(((I130*'Appendix B'!$C$12*1000)-('Appendix B'!$E$38+'Appendix B'!$F$38+'Appendix B'!$G$38))/((1+$Y$16)^AF$34))</f>
        <v>3910031.5572575885</v>
      </c>
      <c r="AG130" s="201">
        <f>(((J130*'Appendix B'!$C$13*1000)-('Appendix B'!$E$39+'Appendix B'!$F$39+'Appendix B'!$G$39))/((1+$Y$16)^AG$34))</f>
        <v>866553.30333358981</v>
      </c>
      <c r="AH130" s="201">
        <f>(((K130*'Appendix B'!$C$14*1000)-('Appendix B'!$E$40+'Appendix B'!$F$40+'Appendix B'!$G$40))/((1+$Y$16)^AH$34))</f>
        <v>1148722.4563400885</v>
      </c>
      <c r="AI130" s="201">
        <f>(((L130*'Appendix B'!$C$15*1000)-('Appendix B'!$E$41+'Appendix B'!$F$41+'Appendix B'!$G$41))/((1+$Y$16)^AI$34))</f>
        <v>1557628.6059993242</v>
      </c>
      <c r="AJ130" s="201">
        <f>(((M130*'Appendix B'!$C$16*1000)-('Appendix B'!$E$42+'Appendix B'!$F$42+'Appendix B'!$G$42))/((1+$Y$16)^AJ$34))</f>
        <v>2007175.1605043958</v>
      </c>
      <c r="AK130" s="201">
        <f>(((N130*'Appendix B'!$C$17*1000)-('Appendix B'!$E$43+'Appendix B'!$F$43+'Appendix B'!$G$43))/((1+$Y$16)^AK$34))</f>
        <v>362919.35311301402</v>
      </c>
      <c r="AL130" s="201">
        <f>(((O130*'Appendix B'!$C$18*1000)-('Appendix B'!$E$44+'Appendix B'!$F$44+'Appendix B'!$G$44))/((1+$Y$16)^AL$34))</f>
        <v>475507.99786422716</v>
      </c>
      <c r="AM130" s="201">
        <f>(((P130*'Appendix B'!$C$19*1000)-('Appendix B'!$E$45+'Appendix B'!$F$45+'Appendix B'!$G$45))/((1+$Y$16)^AM$34))</f>
        <v>915366.13531326107</v>
      </c>
      <c r="AN130" s="201">
        <f>(((Q130*'Appendix B'!$C$20*1000)-('Appendix B'!$E$46+'Appendix B'!$F$46+'Appendix B'!$G$46))/((1+$Y$16)^AN$34))</f>
        <v>926571.42156194046</v>
      </c>
      <c r="AO130" s="201">
        <f>(((R130*'Appendix B'!$C$21*1000)-('Appendix B'!$E$47+'Appendix B'!$F$47+'Appendix B'!$G$47))/((1+$Y$16)^AO$34))</f>
        <v>1353746.0324395231</v>
      </c>
      <c r="AP130" s="201">
        <f>(((S130*'Appendix B'!$C$22*1000)-('Appendix B'!$E$48+'Appendix B'!$F$48+'Appendix B'!$G$48))/((1+$Y$16)^AP$34))</f>
        <v>587157.04905798042</v>
      </c>
      <c r="AQ130" s="201">
        <f>(((T130*'Appendix B'!$C$23*1000)-('Appendix B'!$E$49+'Appendix B'!$F$49+'Appendix B'!$G$49))/((1+$Y$16)^AQ$34))</f>
        <v>306490.24701376411</v>
      </c>
      <c r="AR130" s="201">
        <f>(((U130*'Appendix B'!$C$24*1000)-('Appendix B'!$E$50+'Appendix B'!$F$50+'Appendix B'!$G$50))/((1+$Y$16)^AR$34))</f>
        <v>406230.98602159246</v>
      </c>
      <c r="AS130" s="217">
        <f t="shared" si="18"/>
        <v>40337484.35193111</v>
      </c>
      <c r="AU130" s="207">
        <f t="shared" si="17"/>
        <v>1.494310079860578E-8</v>
      </c>
    </row>
    <row r="131" spans="1:47" x14ac:dyDescent="0.35">
      <c r="A131">
        <v>97</v>
      </c>
      <c r="B131" s="75">
        <v>56</v>
      </c>
      <c r="C131" s="75">
        <v>43.891630071787688</v>
      </c>
      <c r="D131" s="75">
        <v>38.514590519905582</v>
      </c>
      <c r="E131" s="75">
        <v>35.050008084702071</v>
      </c>
      <c r="F131" s="75">
        <v>47.900519766708641</v>
      </c>
      <c r="G131" s="75">
        <v>54.068849367666232</v>
      </c>
      <c r="H131" s="75">
        <v>56.668141116122591</v>
      </c>
      <c r="I131" s="75">
        <v>72.877770867577681</v>
      </c>
      <c r="J131" s="75">
        <v>114.85767497889768</v>
      </c>
      <c r="K131" s="75">
        <v>124.80900883727401</v>
      </c>
      <c r="L131" s="75">
        <v>165.14107149823627</v>
      </c>
      <c r="M131" s="75">
        <v>139.17109239455618</v>
      </c>
      <c r="N131" s="75">
        <v>122.75519044813001</v>
      </c>
      <c r="O131" s="75">
        <v>149.00660701067932</v>
      </c>
      <c r="P131" s="75">
        <v>209.82332154756739</v>
      </c>
      <c r="Q131" s="75">
        <v>191.98369785495774</v>
      </c>
      <c r="R131" s="75">
        <v>248.37669031916892</v>
      </c>
      <c r="S131" s="75">
        <v>303.31879598795211</v>
      </c>
      <c r="T131" s="75">
        <v>119.691327515409</v>
      </c>
      <c r="U131" s="75">
        <v>144.79052062138777</v>
      </c>
      <c r="V131" s="75">
        <v>93.514449219478365</v>
      </c>
      <c r="X131" s="201">
        <f>((0-('Appendix B'!$H$30))/(1+$Y$16)^0)</f>
        <v>-30932906.678150136</v>
      </c>
      <c r="Y131" s="201">
        <f>(((B131*'Appendix B'!$C$5*1000)-('Appendix B'!$E$31+'Appendix B'!$F$31+'Appendix B'!$G$31))/((1+$Y$16)^1))</f>
        <v>36555647.970511056</v>
      </c>
      <c r="Z131" s="201">
        <f>+(((C131*'Appendix B'!$C$6*1000)-('Appendix B'!$E$32+'Appendix B'!$F$32+'Appendix B'!$G$32))/((1+$Y$16)^2))</f>
        <v>8882418.0059003793</v>
      </c>
      <c r="AA131" s="201">
        <f>(((D131*'Appendix B'!$C$7*1000)-('Appendix B'!$E$33+'Appendix B'!$F$33+'Appendix B'!$G$33))/((1+$Y$16)^3))</f>
        <v>3157974.0683071497</v>
      </c>
      <c r="AB131" s="201">
        <f>(((E131*'Appendix B'!$C$8*1000)-('Appendix B'!$E$34+'Appendix B'!$F$34+'Appendix B'!$G$34))/((1+$Y$16)^4))</f>
        <v>1371428.331298399</v>
      </c>
      <c r="AC131" s="201">
        <f>(((F131*'Appendix B'!$C$9*1000)-('Appendix B'!$E$35+'Appendix B'!$F$35+'Appendix B'!$G$35))/((1+$Y$16)^AC$34))</f>
        <v>1484122.2683124826</v>
      </c>
      <c r="AD131" s="201">
        <f>(((G131*'Appendix B'!$C$10*1000)-('Appendix B'!$E$36+'Appendix B'!$F$36+'Appendix B'!$G$36))/((1+$Y$16)^AD$34))</f>
        <v>1177661.4633306246</v>
      </c>
      <c r="AE131" s="201">
        <f>(((H131*'Appendix B'!$C$11*1000)-('Appendix B'!$E$37+'Appendix B'!$F$37+'Appendix B'!$G$37))/((1+$Y$16)^AE$34))</f>
        <v>848396.19300276099</v>
      </c>
      <c r="AF131" s="201">
        <f>(((I131*'Appendix B'!$C$12*1000)-('Appendix B'!$E$38+'Appendix B'!$F$38+'Appendix B'!$G$38))/((1+$Y$16)^AF$34))</f>
        <v>982598.23754341516</v>
      </c>
      <c r="AG131" s="201">
        <f>(((J131*'Appendix B'!$C$13*1000)-('Appendix B'!$E$39+'Appendix B'!$F$39+'Appendix B'!$G$39))/((1+$Y$16)^AG$34))</f>
        <v>1586245.002115224</v>
      </c>
      <c r="AH131" s="201">
        <f>(((K131*'Appendix B'!$C$14*1000)-('Appendix B'!$E$40+'Appendix B'!$F$40+'Appendix B'!$G$40))/((1+$Y$16)^AH$34))</f>
        <v>1370101.4961601128</v>
      </c>
      <c r="AI131" s="201">
        <f>(((L131*'Appendix B'!$C$15*1000)-('Appendix B'!$E$41+'Appendix B'!$F$41+'Appendix B'!$G$41))/((1+$Y$16)^AI$34))</f>
        <v>1665300.9986493818</v>
      </c>
      <c r="AJ131" s="201">
        <f>(((M131*'Appendix B'!$C$16*1000)-('Appendix B'!$E$42+'Appendix B'!$F$42+'Appendix B'!$G$42))/((1+$Y$16)^AJ$34))</f>
        <v>1029715.4980199535</v>
      </c>
      <c r="AK131" s="201">
        <f>(((N131*'Appendix B'!$C$17*1000)-('Appendix B'!$E$43+'Appendix B'!$F$43+'Appendix B'!$G$43))/((1+$Y$16)^AK$34))</f>
        <v>659782.84639364586</v>
      </c>
      <c r="AL131" s="201">
        <f>(((O131*'Appendix B'!$C$18*1000)-('Appendix B'!$E$44+'Appendix B'!$F$44+'Appendix B'!$G$44))/((1+$Y$16)^AL$34))</f>
        <v>742176.84870035271</v>
      </c>
      <c r="AM131" s="201">
        <f>(((P131*'Appendix B'!$C$19*1000)-('Appendix B'!$E$45+'Appendix B'!$F$45+'Appendix B'!$G$45))/((1+$Y$16)^AM$34))</f>
        <v>1032504.3105616746</v>
      </c>
      <c r="AN131" s="201">
        <f>(((Q131*'Appendix B'!$C$20*1000)-('Appendix B'!$E$46+'Appendix B'!$F$46+'Appendix B'!$G$46))/((1+$Y$16)^AN$34))</f>
        <v>734884.21010202367</v>
      </c>
      <c r="AO131" s="201">
        <f>(((R131*'Appendix B'!$C$21*1000)-('Appendix B'!$E$47+'Appendix B'!$F$47+'Appendix B'!$G$47))/((1+$Y$16)^AO$34))</f>
        <v>911874.24737627886</v>
      </c>
      <c r="AP131" s="201">
        <f>(((S131*'Appendix B'!$C$22*1000)-('Appendix B'!$E$48+'Appendix B'!$F$48+'Appendix B'!$G$48))/((1+$Y$16)^AP$34))</f>
        <v>1009730.1301916305</v>
      </c>
      <c r="AQ131" s="201">
        <f>(((T131*'Appendix B'!$C$23*1000)-('Appendix B'!$E$49+'Appendix B'!$F$49+'Appendix B'!$G$49))/((1+$Y$16)^AQ$34))</f>
        <v>150146.53980245022</v>
      </c>
      <c r="AR131" s="201">
        <f>(((U131*'Appendix B'!$C$24*1000)-('Appendix B'!$E$50+'Appendix B'!$F$50+'Appendix B'!$G$50))/((1+$Y$16)^AR$34))</f>
        <v>199632.32662606906</v>
      </c>
      <c r="AS131" s="217">
        <f t="shared" si="18"/>
        <v>34619434.314754918</v>
      </c>
      <c r="AU131" s="207">
        <f t="shared" si="17"/>
        <v>1.3419101544073707E-8</v>
      </c>
    </row>
    <row r="132" spans="1:47" x14ac:dyDescent="0.35">
      <c r="A132">
        <v>98</v>
      </c>
      <c r="B132" s="75">
        <v>56</v>
      </c>
      <c r="C132" s="75">
        <v>79.601381295361065</v>
      </c>
      <c r="D132" s="75">
        <v>98.60538008237782</v>
      </c>
      <c r="E132" s="75">
        <v>115.75680790397982</v>
      </c>
      <c r="F132" s="75">
        <v>139.93950870773332</v>
      </c>
      <c r="G132" s="75">
        <v>185.91064611353727</v>
      </c>
      <c r="H132" s="75">
        <v>179.25977073546386</v>
      </c>
      <c r="I132" s="75">
        <v>163.00654279192022</v>
      </c>
      <c r="J132" s="75">
        <v>178.53720435259373</v>
      </c>
      <c r="K132" s="75">
        <v>165.32749323651109</v>
      </c>
      <c r="L132" s="75">
        <v>136.54698306000876</v>
      </c>
      <c r="M132" s="75">
        <v>133.84482769089917</v>
      </c>
      <c r="N132" s="75">
        <v>169.54744818071765</v>
      </c>
      <c r="O132" s="75">
        <v>174.44709250769893</v>
      </c>
      <c r="P132" s="75">
        <v>271.40126798330556</v>
      </c>
      <c r="Q132" s="75">
        <v>219.03190198115257</v>
      </c>
      <c r="R132" s="75">
        <v>241.81081931575085</v>
      </c>
      <c r="S132" s="75">
        <v>298.3306616325147</v>
      </c>
      <c r="T132" s="75">
        <v>316.39731464758273</v>
      </c>
      <c r="U132" s="75">
        <v>360.44880511289813</v>
      </c>
      <c r="V132" s="75">
        <v>224.9173797537812</v>
      </c>
      <c r="X132" s="201">
        <f>((0-('Appendix B'!$H$30))/(1+$Y$16)^0)</f>
        <v>-30932906.678150136</v>
      </c>
      <c r="Y132" s="201">
        <f>(((B132*'Appendix B'!$C$5*1000)-('Appendix B'!$E$31+'Appendix B'!$F$31+'Appendix B'!$G$31))/((1+$Y$16)^1))</f>
        <v>36555647.970511056</v>
      </c>
      <c r="Z132" s="201">
        <f>+(((C132*'Appendix B'!$C$6*1000)-('Appendix B'!$E$32+'Appendix B'!$F$32+'Appendix B'!$G$32))/((1+$Y$16)^2))</f>
        <v>17903311.913281277</v>
      </c>
      <c r="AA132" s="201">
        <f>(((D132*'Appendix B'!$C$7*1000)-('Appendix B'!$E$33+'Appendix B'!$F$33+'Appendix B'!$G$33))/((1+$Y$16)^3))</f>
        <v>10779918.48414355</v>
      </c>
      <c r="AB132" s="201">
        <f>(((E132*'Appendix B'!$C$8*1000)-('Appendix B'!$E$34+'Appendix B'!$F$34+'Appendix B'!$G$34))/((1+$Y$16)^4))</f>
        <v>7887695.1853355542</v>
      </c>
      <c r="AC132" s="201">
        <f>(((F132*'Appendix B'!$C$9*1000)-('Appendix B'!$E$35+'Appendix B'!$F$35+'Appendix B'!$G$35))/((1+$Y$16)^AC$34))</f>
        <v>6834545.8990589203</v>
      </c>
      <c r="AD132" s="201">
        <f>(((G132*'Appendix B'!$C$10*1000)-('Appendix B'!$E$36+'Appendix B'!$F$36+'Appendix B'!$G$36))/((1+$Y$16)^AD$34))</f>
        <v>6866809.6701241713</v>
      </c>
      <c r="AE132" s="201">
        <f>(((H132*'Appendix B'!$C$11*1000)-('Appendix B'!$E$37+'Appendix B'!$F$37+'Appendix B'!$G$37))/((1+$Y$16)^AE$34))</f>
        <v>4919866.4981079577</v>
      </c>
      <c r="AF132" s="201">
        <f>(((I132*'Appendix B'!$C$12*1000)-('Appendix B'!$E$38+'Appendix B'!$F$38+'Appendix B'!$G$38))/((1+$Y$16)^AF$34))</f>
        <v>3346004.6641631881</v>
      </c>
      <c r="AG132" s="201">
        <f>(((J132*'Appendix B'!$C$13*1000)-('Appendix B'!$E$39+'Appendix B'!$F$39+'Appendix B'!$G$39))/((1+$Y$16)^AG$34))</f>
        <v>2929267.0510537252</v>
      </c>
      <c r="AH132" s="201">
        <f>(((K132*'Appendix B'!$C$14*1000)-('Appendix B'!$E$40+'Appendix B'!$F$40+'Appendix B'!$G$40))/((1+$Y$16)^AH$34))</f>
        <v>2056281.0581975833</v>
      </c>
      <c r="AI132" s="201">
        <f>(((L132*'Appendix B'!$C$15*1000)-('Appendix B'!$E$41+'Appendix B'!$F$41+'Appendix B'!$G$41))/((1+$Y$16)^AI$34))</f>
        <v>1258948.1735119708</v>
      </c>
      <c r="AJ132" s="201">
        <f>(((M132*'Appendix B'!$C$16*1000)-('Appendix B'!$E$42+'Appendix B'!$F$42+'Appendix B'!$G$42))/((1+$Y$16)^AJ$34))</f>
        <v>966721.82913965546</v>
      </c>
      <c r="AK132" s="201">
        <f>(((N132*'Appendix B'!$C$17*1000)-('Appendix B'!$E$43+'Appendix B'!$F$43+'Appendix B'!$G$43))/((1+$Y$16)^AK$34))</f>
        <v>1123849.9838007882</v>
      </c>
      <c r="AL132" s="201">
        <f>(((O132*'Appendix B'!$C$18*1000)-('Appendix B'!$E$44+'Appendix B'!$F$44+'Appendix B'!$G$44))/((1+$Y$16)^AL$34))</f>
        <v>955098.19385387225</v>
      </c>
      <c r="AM132" s="201">
        <f>(((P132*'Appendix B'!$C$19*1000)-('Appendix B'!$E$45+'Appendix B'!$F$45+'Appendix B'!$G$45))/((1+$Y$16)^AM$34))</f>
        <v>1469748.3207411417</v>
      </c>
      <c r="AN132" s="201">
        <f>(((Q132*'Appendix B'!$C$20*1000)-('Appendix B'!$E$46+'Appendix B'!$F$46+'Appendix B'!$G$46))/((1+$Y$16)^AN$34))</f>
        <v>895973.84085676819</v>
      </c>
      <c r="AO132" s="201">
        <f>(((R132*'Appendix B'!$C$21*1000)-('Appendix B'!$E$47+'Appendix B'!$F$47+'Appendix B'!$G$47))/((1+$Y$16)^AO$34))</f>
        <v>877836.62843222776</v>
      </c>
      <c r="AP132" s="201">
        <f>(((S132*'Appendix B'!$C$22*1000)-('Appendix B'!$E$48+'Appendix B'!$F$48+'Appendix B'!$G$48))/((1+$Y$16)^AP$34))</f>
        <v>987522.72492056561</v>
      </c>
      <c r="AQ132" s="201">
        <f>(((T132*'Appendix B'!$C$23*1000)-('Appendix B'!$E$49+'Appendix B'!$F$49+'Appendix B'!$G$49))/((1+$Y$16)^AQ$34))</f>
        <v>904633.11978065223</v>
      </c>
      <c r="AR132" s="201">
        <f>(((U132*'Appendix B'!$C$24*1000)-('Appendix B'!$E$50+'Appendix B'!$F$50+'Appendix B'!$G$50))/((1+$Y$16)^AR$34))</f>
        <v>914366.39271486306</v>
      </c>
      <c r="AS132" s="217">
        <f t="shared" si="18"/>
        <v>79501140.92357935</v>
      </c>
      <c r="AU132" s="207">
        <f t="shared" si="17"/>
        <v>7.692651229835974E-9</v>
      </c>
    </row>
    <row r="133" spans="1:47" x14ac:dyDescent="0.35">
      <c r="A133">
        <v>99</v>
      </c>
      <c r="B133" s="75">
        <v>56</v>
      </c>
      <c r="C133" s="75">
        <v>81.068831111952193</v>
      </c>
      <c r="D133" s="75">
        <v>86.305220334949425</v>
      </c>
      <c r="E133" s="75">
        <v>119.62124116587717</v>
      </c>
      <c r="F133" s="75">
        <v>126.55322147746398</v>
      </c>
      <c r="G133" s="75">
        <v>178.60669433445605</v>
      </c>
      <c r="H133" s="75">
        <v>226.78690608204101</v>
      </c>
      <c r="I133" s="75">
        <v>234.82257375955737</v>
      </c>
      <c r="J133" s="75">
        <v>215.55580585253901</v>
      </c>
      <c r="K133" s="75">
        <v>191.56049523791242</v>
      </c>
      <c r="L133" s="75">
        <v>254.79792403235163</v>
      </c>
      <c r="M133" s="75">
        <v>254.86437685681167</v>
      </c>
      <c r="N133" s="75">
        <v>276.7289303431761</v>
      </c>
      <c r="O133" s="75">
        <v>302.10990349187421</v>
      </c>
      <c r="P133" s="75">
        <v>238.14613151881383</v>
      </c>
      <c r="Q133" s="75">
        <v>161.8740144416401</v>
      </c>
      <c r="R133" s="75">
        <v>169.55594572305566</v>
      </c>
      <c r="S133" s="75">
        <v>242.5973769694009</v>
      </c>
      <c r="T133" s="75">
        <v>327.12031433922465</v>
      </c>
      <c r="U133" s="75">
        <v>451.45727791075859</v>
      </c>
      <c r="V133" s="75">
        <v>389.97160466133852</v>
      </c>
      <c r="X133" s="201">
        <f>((0-('Appendix B'!$H$30))/(1+$Y$16)^0)</f>
        <v>-30932906.678150136</v>
      </c>
      <c r="Y133" s="201">
        <f>(((B133*'Appendix B'!$C$5*1000)-('Appendix B'!$E$31+'Appendix B'!$F$31+'Appendix B'!$G$31))/((1+$Y$16)^1))</f>
        <v>36555647.970511056</v>
      </c>
      <c r="Z133" s="201">
        <f>+(((C133*'Appendix B'!$C$6*1000)-('Appendix B'!$E$32+'Appendix B'!$F$32+'Appendix B'!$G$32))/((1+$Y$16)^2))</f>
        <v>18274014.834928498</v>
      </c>
      <c r="AA133" s="201">
        <f>(((D133*'Appendix B'!$C$7*1000)-('Appendix B'!$E$33+'Appendix B'!$F$33+'Appendix B'!$G$33))/((1+$Y$16)^3))</f>
        <v>9219760.3536976017</v>
      </c>
      <c r="AB133" s="201">
        <f>(((E133*'Appendix B'!$C$8*1000)-('Appendix B'!$E$34+'Appendix B'!$F$34+'Appendix B'!$G$34))/((1+$Y$16)^4))</f>
        <v>8199709.5190785388</v>
      </c>
      <c r="AC133" s="201">
        <f>(((F133*'Appendix B'!$C$9*1000)-('Appendix B'!$E$35+'Appendix B'!$F$35+'Appendix B'!$G$35))/((1+$Y$16)^AC$34))</f>
        <v>6056372.3407782502</v>
      </c>
      <c r="AD133" s="201">
        <f>(((G133*'Appendix B'!$C$10*1000)-('Appendix B'!$E$36+'Appendix B'!$F$36+'Appendix B'!$G$36))/((1+$Y$16)^AD$34))</f>
        <v>6551634.4738504011</v>
      </c>
      <c r="AE133" s="201">
        <f>(((H133*'Appendix B'!$C$11*1000)-('Appendix B'!$E$37+'Appendix B'!$F$37+'Appendix B'!$G$37))/((1+$Y$16)^AE$34))</f>
        <v>6498321.0863303095</v>
      </c>
      <c r="AF133" s="201">
        <f>(((I133*'Appendix B'!$C$12*1000)-('Appendix B'!$E$38+'Appendix B'!$F$38+'Appendix B'!$G$38))/((1+$Y$16)^AF$34))</f>
        <v>5229204.2850979585</v>
      </c>
      <c r="AG133" s="201">
        <f>(((J133*'Appendix B'!$C$13*1000)-('Appendix B'!$E$39+'Appendix B'!$F$39+'Appendix B'!$G$39))/((1+$Y$16)^AG$34))</f>
        <v>3710001.4334254465</v>
      </c>
      <c r="AH133" s="201">
        <f>(((K133*'Appendix B'!$C$14*1000)-('Appendix B'!$E$40+'Appendix B'!$F$40+'Appendix B'!$G$40))/((1+$Y$16)^AH$34))</f>
        <v>2500536.3182632485</v>
      </c>
      <c r="AI133" s="201">
        <f>(((L133*'Appendix B'!$C$15*1000)-('Appendix B'!$E$41+'Appendix B'!$F$41+'Appendix B'!$G$41))/((1+$Y$16)^AI$34))</f>
        <v>2939421.5357971787</v>
      </c>
      <c r="AJ133" s="201">
        <f>(((M133*'Appendix B'!$C$16*1000)-('Appendix B'!$E$42+'Appendix B'!$F$42+'Appendix B'!$G$42))/((1+$Y$16)^AJ$34))</f>
        <v>2398018.588192232</v>
      </c>
      <c r="AK133" s="201">
        <f>(((N133*'Appendix B'!$C$17*1000)-('Appendix B'!$E$43+'Appendix B'!$F$43+'Appendix B'!$G$43))/((1+$Y$16)^AK$34))</f>
        <v>2186833.605887197</v>
      </c>
      <c r="AL133" s="201">
        <f>(((O133*'Appendix B'!$C$18*1000)-('Appendix B'!$E$44+'Appendix B'!$F$44+'Appendix B'!$G$44))/((1+$Y$16)^AL$34))</f>
        <v>2023558.0486791485</v>
      </c>
      <c r="AM133" s="201">
        <f>(((P133*'Appendix B'!$C$19*1000)-('Appendix B'!$E$45+'Appendix B'!$F$45+'Appendix B'!$G$45))/((1+$Y$16)^AM$34))</f>
        <v>1233614.9309735217</v>
      </c>
      <c r="AN133" s="201">
        <f>(((Q133*'Appendix B'!$C$20*1000)-('Appendix B'!$E$46+'Appendix B'!$F$46+'Appendix B'!$G$46))/((1+$Y$16)^AN$34))</f>
        <v>555561.48092695593</v>
      </c>
      <c r="AO133" s="201">
        <f>(((R133*'Appendix B'!$C$21*1000)-('Appendix B'!$E$47+'Appendix B'!$F$47+'Appendix B'!$G$47))/((1+$Y$16)^AO$34))</f>
        <v>503265.78277923918</v>
      </c>
      <c r="AP133" s="201">
        <f>(((S133*'Appendix B'!$C$22*1000)-('Appendix B'!$E$48+'Appendix B'!$F$48+'Appendix B'!$G$48))/((1+$Y$16)^AP$34))</f>
        <v>739395.55924945232</v>
      </c>
      <c r="AQ133" s="201">
        <f>(((T133*'Appendix B'!$C$23*1000)-('Appendix B'!$E$49+'Appendix B'!$F$49+'Appendix B'!$G$49))/((1+$Y$16)^AQ$34))</f>
        <v>945762.31712947553</v>
      </c>
      <c r="AR133" s="201">
        <f>(((U133*'Appendix B'!$C$24*1000)-('Appendix B'!$E$50+'Appendix B'!$F$50+'Appendix B'!$G$50))/((1+$Y$16)^AR$34))</f>
        <v>1215986.4114621922</v>
      </c>
      <c r="AS133" s="217">
        <f t="shared" si="18"/>
        <v>86603714.198887765</v>
      </c>
      <c r="AU133" s="207">
        <f t="shared" si="17"/>
        <v>5.2486809869977271E-9</v>
      </c>
    </row>
    <row r="134" spans="1:47" x14ac:dyDescent="0.35">
      <c r="A134">
        <v>100</v>
      </c>
      <c r="B134" s="75">
        <v>56</v>
      </c>
      <c r="C134" s="75">
        <v>37.849374921955039</v>
      </c>
      <c r="D134" s="75">
        <v>42.408791571322205</v>
      </c>
      <c r="E134" s="75">
        <v>54.970532440105444</v>
      </c>
      <c r="F134" s="75">
        <v>68.428514458521903</v>
      </c>
      <c r="G134" s="75">
        <v>68.9810914122681</v>
      </c>
      <c r="H134" s="75">
        <v>48.939779839609066</v>
      </c>
      <c r="I134" s="75">
        <v>36.591036596425752</v>
      </c>
      <c r="J134" s="75">
        <v>37.648497439475584</v>
      </c>
      <c r="K134" s="75">
        <v>36.581566628086541</v>
      </c>
      <c r="L134" s="75">
        <v>36.670283017567918</v>
      </c>
      <c r="M134" s="75">
        <v>23.52653646604432</v>
      </c>
      <c r="N134" s="75">
        <v>21.399409848040953</v>
      </c>
      <c r="O134" s="75">
        <v>19.0131289723546</v>
      </c>
      <c r="P134" s="75">
        <v>18.805025088008591</v>
      </c>
      <c r="Q134" s="75">
        <v>15.158059632719432</v>
      </c>
      <c r="R134" s="75">
        <v>18.327143614239699</v>
      </c>
      <c r="S134" s="75">
        <v>14.11762250197417</v>
      </c>
      <c r="T134" s="75">
        <v>17.543836505790011</v>
      </c>
      <c r="U134" s="75">
        <v>9.9611573390001773</v>
      </c>
      <c r="V134" s="75">
        <v>18.317927419185168</v>
      </c>
      <c r="X134" s="201">
        <f>((0-('Appendix B'!$H$30))/(1+$Y$16)^0)</f>
        <v>-30932906.678150136</v>
      </c>
      <c r="Y134" s="201">
        <f>(((B134*'Appendix B'!$C$5*1000)-('Appendix B'!$E$31+'Appendix B'!$F$31+'Appendix B'!$G$31))/((1+$Y$16)^1))</f>
        <v>36555647.970511056</v>
      </c>
      <c r="Z134" s="201">
        <f>+(((C134*'Appendix B'!$C$6*1000)-('Appendix B'!$E$32+'Appendix B'!$F$32+'Appendix B'!$G$32))/((1+$Y$16)^2))</f>
        <v>7356041.0136130648</v>
      </c>
      <c r="AA134" s="201">
        <f>(((D134*'Appendix B'!$C$7*1000)-('Appendix B'!$E$33+'Appendix B'!$F$33+'Appendix B'!$G$33))/((1+$Y$16)^3))</f>
        <v>3651916.3874895498</v>
      </c>
      <c r="AB134" s="201">
        <f>(((E134*'Appendix B'!$C$8*1000)-('Appendix B'!$E$34+'Appendix B'!$F$34+'Appendix B'!$G$34))/((1+$Y$16)^4))</f>
        <v>2979811.4274294009</v>
      </c>
      <c r="AC134" s="201">
        <f>(((F134*'Appendix B'!$C$9*1000)-('Appendix B'!$E$35+'Appendix B'!$F$35+'Appendix B'!$G$35))/((1+$Y$16)^AC$34))</f>
        <v>2677458.5832223794</v>
      </c>
      <c r="AD134" s="201">
        <f>(((G134*'Appendix B'!$C$10*1000)-('Appendix B'!$E$36+'Appendix B'!$F$36+'Appendix B'!$G$36))/((1+$Y$16)^AD$34))</f>
        <v>1821144.464786117</v>
      </c>
      <c r="AE134" s="201">
        <f>(((H134*'Appendix B'!$C$11*1000)-('Appendix B'!$E$37+'Appendix B'!$F$37+'Appendix B'!$G$37))/((1+$Y$16)^AE$34))</f>
        <v>591724.56263000239</v>
      </c>
      <c r="AF134" s="201">
        <f>(((I134*'Appendix B'!$C$12*1000)-('Appendix B'!$E$38+'Appendix B'!$F$38+'Appendix B'!$G$38))/((1+$Y$16)^AF$34))</f>
        <v>31067.45390559057</v>
      </c>
      <c r="AG134" s="201">
        <f>(((J134*'Appendix B'!$C$13*1000)-('Appendix B'!$E$39+'Appendix B'!$F$39+'Appendix B'!$G$39))/((1+$Y$16)^AG$34))</f>
        <v>-42121.74047385787</v>
      </c>
      <c r="AH134" s="201">
        <f>(((K134*'Appendix B'!$C$14*1000)-('Appendix B'!$E$40+'Appendix B'!$F$40+'Appendix B'!$G$40))/((1+$Y$16)^AH$34))</f>
        <v>-124028.12276330416</v>
      </c>
      <c r="AI134" s="201">
        <f>(((L134*'Appendix B'!$C$15*1000)-('Appendix B'!$E$41+'Appendix B'!$F$41+'Appendix B'!$G$41))/((1+$Y$16)^AI$34))</f>
        <v>-160407.41515541295</v>
      </c>
      <c r="AJ134" s="201">
        <f>(((M134*'Appendix B'!$C$16*1000)-('Appendix B'!$E$42+'Appendix B'!$F$42+'Appendix B'!$G$42))/((1+$Y$16)^AJ$34))</f>
        <v>-338011.28036715189</v>
      </c>
      <c r="AK134" s="201">
        <f>(((N134*'Appendix B'!$C$17*1000)-('Appendix B'!$E$43+'Appendix B'!$F$43+'Appendix B'!$G$43))/((1+$Y$16)^AK$34))</f>
        <v>-345423.7677337249</v>
      </c>
      <c r="AL134" s="201">
        <f>(((O134*'Appendix B'!$C$18*1000)-('Appendix B'!$E$44+'Appendix B'!$F$44+'Appendix B'!$G$44))/((1+$Y$16)^AL$34))</f>
        <v>-345789.26768320327</v>
      </c>
      <c r="AM134" s="201">
        <f>(((P134*'Appendix B'!$C$19*1000)-('Appendix B'!$E$45+'Appendix B'!$F$45+'Appendix B'!$G$45))/((1+$Y$16)^AM$34))</f>
        <v>-323851.50829937926</v>
      </c>
      <c r="AN134" s="201">
        <f>(((Q134*'Appendix B'!$C$20*1000)-('Appendix B'!$E$46+'Appendix B'!$F$46+'Appendix B'!$G$46))/((1+$Y$16)^AN$34))</f>
        <v>-318227.36197481822</v>
      </c>
      <c r="AO134" s="201">
        <f>(((R134*'Appendix B'!$C$21*1000)-('Appendix B'!$E$47+'Appendix B'!$F$47+'Appendix B'!$G$47))/((1+$Y$16)^AO$34))</f>
        <v>-280707.63626379741</v>
      </c>
      <c r="AP134" s="201">
        <f>(((S134*'Appendix B'!$C$22*1000)-('Appendix B'!$E$48+'Appendix B'!$F$48+'Appendix B'!$G$48))/((1+$Y$16)^AP$34))</f>
        <v>-277806.89404064085</v>
      </c>
      <c r="AQ134" s="201">
        <f>(((T134*'Appendix B'!$C$23*1000)-('Appendix B'!$E$49+'Appendix B'!$F$49+'Appendix B'!$G$49))/((1+$Y$16)^AQ$34))</f>
        <v>-241650.94571798921</v>
      </c>
      <c r="AR134" s="201">
        <f>(((U134*'Appendix B'!$C$24*1000)-('Appendix B'!$E$50+'Appendix B'!$F$50+'Appendix B'!$G$50))/((1+$Y$16)^AR$34))</f>
        <v>-247218.76130780371</v>
      </c>
      <c r="AS134" s="217">
        <f t="shared" si="18"/>
        <v>24731905.185437035</v>
      </c>
      <c r="AU134" s="207">
        <f t="shared" si="17"/>
        <v>9.8523234557829429E-9</v>
      </c>
    </row>
    <row r="135" spans="1:47" x14ac:dyDescent="0.35">
      <c r="A135">
        <v>101</v>
      </c>
      <c r="B135" s="75">
        <v>56</v>
      </c>
      <c r="C135" s="75">
        <v>66.88697877106982</v>
      </c>
      <c r="D135" s="75">
        <v>73.293503065315065</v>
      </c>
      <c r="E135" s="75">
        <v>98.437831381526863</v>
      </c>
      <c r="F135" s="75">
        <v>125.55970310242185</v>
      </c>
      <c r="G135" s="75">
        <v>187.0673640263295</v>
      </c>
      <c r="H135" s="75">
        <v>169.4029008842659</v>
      </c>
      <c r="I135" s="75">
        <v>122.99636736028954</v>
      </c>
      <c r="J135" s="75">
        <v>137.1365182368138</v>
      </c>
      <c r="K135" s="75">
        <v>148.00390591287325</v>
      </c>
      <c r="L135" s="75">
        <v>158.12290817147127</v>
      </c>
      <c r="M135" s="75">
        <v>239.08683777923054</v>
      </c>
      <c r="N135" s="75">
        <v>263.93662196969012</v>
      </c>
      <c r="O135" s="75">
        <v>277.40204116916971</v>
      </c>
      <c r="P135" s="75">
        <v>482.03709618744278</v>
      </c>
      <c r="Q135" s="75">
        <v>475.39234626055588</v>
      </c>
      <c r="R135" s="75">
        <v>500</v>
      </c>
      <c r="S135" s="75">
        <v>500</v>
      </c>
      <c r="T135" s="75">
        <v>500</v>
      </c>
      <c r="U135" s="75">
        <v>497.48564745679749</v>
      </c>
      <c r="V135" s="75">
        <v>500</v>
      </c>
      <c r="X135" s="201">
        <f>((0-('Appendix B'!$H$30))/(1+$Y$16)^0)</f>
        <v>-30932906.678150136</v>
      </c>
      <c r="Y135" s="201">
        <f>(((B135*'Appendix B'!$C$5*1000)-('Appendix B'!$E$31+'Appendix B'!$F$31+'Appendix B'!$G$31))/((1+$Y$16)^1))</f>
        <v>36555647.970511056</v>
      </c>
      <c r="Z135" s="201">
        <f>+(((C135*'Appendix B'!$C$6*1000)-('Appendix B'!$E$32+'Appendix B'!$F$32+'Appendix B'!$G$32))/((1+$Y$16)^2))</f>
        <v>14691436.379641255</v>
      </c>
      <c r="AA135" s="201">
        <f>(((D135*'Appendix B'!$C$7*1000)-('Appendix B'!$E$33+'Appendix B'!$F$33+'Appendix B'!$G$33))/((1+$Y$16)^3))</f>
        <v>7569347.9276697049</v>
      </c>
      <c r="AB135" s="201">
        <f>(((E135*'Appendix B'!$C$8*1000)-('Appendix B'!$E$34+'Appendix B'!$F$34+'Appendix B'!$G$34))/((1+$Y$16)^4))</f>
        <v>6489361.0559707684</v>
      </c>
      <c r="AC135" s="201">
        <f>(((F135*'Appendix B'!$C$9*1000)-('Appendix B'!$E$35+'Appendix B'!$F$35+'Appendix B'!$G$35))/((1+$Y$16)^AC$34))</f>
        <v>5998616.9889152218</v>
      </c>
      <c r="AD135" s="201">
        <f>(((G135*'Appendix B'!$C$10*1000)-('Appendix B'!$E$36+'Appendix B'!$F$36+'Appendix B'!$G$36))/((1+$Y$16)^AD$34))</f>
        <v>6916723.5805968298</v>
      </c>
      <c r="AE135" s="201">
        <f>(((H135*'Appendix B'!$C$11*1000)-('Appendix B'!$E$37+'Appendix B'!$F$37+'Appendix B'!$G$37))/((1+$Y$16)^AE$34))</f>
        <v>4592503.5857700361</v>
      </c>
      <c r="AF135" s="201">
        <f>(((I135*'Appendix B'!$C$12*1000)-('Appendix B'!$E$38+'Appendix B'!$F$38+'Appendix B'!$G$38))/((1+$Y$16)^AF$34))</f>
        <v>2296835.7503264612</v>
      </c>
      <c r="AG135" s="201">
        <f>(((J135*'Appendix B'!$C$13*1000)-('Appendix B'!$E$39+'Appendix B'!$F$39+'Appendix B'!$G$39))/((1+$Y$16)^AG$34))</f>
        <v>2056113.0745477066</v>
      </c>
      <c r="AH135" s="201">
        <f>(((K135*'Appendix B'!$C$14*1000)-('Appendix B'!$E$40+'Appendix B'!$F$40+'Appendix B'!$G$40))/((1+$Y$16)^AH$34))</f>
        <v>1762906.522133359</v>
      </c>
      <c r="AI135" s="201">
        <f>(((L135*'Appendix B'!$C$15*1000)-('Appendix B'!$E$41+'Appendix B'!$F$41+'Appendix B'!$G$41))/((1+$Y$16)^AI$34))</f>
        <v>1565565.3312135183</v>
      </c>
      <c r="AJ135" s="201">
        <f>(((M135*'Appendix B'!$C$16*1000)-('Appendix B'!$E$42+'Appendix B'!$F$42+'Appendix B'!$G$42))/((1+$Y$16)^AJ$34))</f>
        <v>2211417.8224216709</v>
      </c>
      <c r="AK135" s="201">
        <f>(((N135*'Appendix B'!$C$17*1000)-('Appendix B'!$E$43+'Appendix B'!$F$43+'Appendix B'!$G$43))/((1+$Y$16)^AK$34))</f>
        <v>2059964.5421707286</v>
      </c>
      <c r="AL135" s="201">
        <f>(((O135*'Appendix B'!$C$18*1000)-('Appendix B'!$E$44+'Appendix B'!$F$44+'Appendix B'!$G$44))/((1+$Y$16)^AL$34))</f>
        <v>1816768.3126014106</v>
      </c>
      <c r="AM135" s="201">
        <f>(((P135*'Appendix B'!$C$19*1000)-('Appendix B'!$E$45+'Appendix B'!$F$45+'Appendix B'!$G$45))/((1+$Y$16)^AM$34))</f>
        <v>2965401.5463251364</v>
      </c>
      <c r="AN135" s="201">
        <f>(((Q135*'Appendix B'!$C$20*1000)-('Appendix B'!$E$46+'Appendix B'!$F$46+'Appendix B'!$G$46))/((1+$Y$16)^AN$34))</f>
        <v>2422766.8625456714</v>
      </c>
      <c r="AO135" s="201">
        <f>(((R135*'Appendix B'!$C$21*1000)-('Appendix B'!$E$47+'Appendix B'!$F$47+'Appendix B'!$G$47))/((1+$Y$16)^AO$34))</f>
        <v>2216294.9903208939</v>
      </c>
      <c r="AP135" s="201">
        <f>(((S135*'Appendix B'!$C$22*1000)-('Appendix B'!$E$48+'Appendix B'!$F$48+'Appendix B'!$G$48))/((1+$Y$16)^AP$34))</f>
        <v>1885363.9634975337</v>
      </c>
      <c r="AQ135" s="201">
        <f>(((T135*'Appendix B'!$C$23*1000)-('Appendix B'!$E$49+'Appendix B'!$F$49+'Appendix B'!$G$49))/((1+$Y$16)^AQ$34))</f>
        <v>1608860.6024615879</v>
      </c>
      <c r="AR135" s="201">
        <f>(((U135*'Appendix B'!$C$24*1000)-('Appendix B'!$E$50+'Appendix B'!$F$50+'Appendix B'!$G$50))/((1+$Y$16)^AR$34))</f>
        <v>1368533.501404258</v>
      </c>
      <c r="AS135" s="217">
        <f t="shared" si="18"/>
        <v>78117523.632894695</v>
      </c>
      <c r="AU135" s="207">
        <f t="shared" si="17"/>
        <v>8.2102244984555405E-9</v>
      </c>
    </row>
    <row r="136" spans="1:47" x14ac:dyDescent="0.35">
      <c r="A136">
        <v>102</v>
      </c>
      <c r="B136" s="75">
        <v>56</v>
      </c>
      <c r="C136" s="75">
        <v>40.676948072694167</v>
      </c>
      <c r="D136" s="75">
        <v>32.008688329923999</v>
      </c>
      <c r="E136" s="75">
        <v>27.113965985330161</v>
      </c>
      <c r="F136" s="75">
        <v>34.480771947057121</v>
      </c>
      <c r="G136" s="75">
        <v>42.214998276216882</v>
      </c>
      <c r="H136" s="75">
        <v>62.095647019315066</v>
      </c>
      <c r="I136" s="75">
        <v>36.08646542231704</v>
      </c>
      <c r="J136" s="75">
        <v>34.509457443194329</v>
      </c>
      <c r="K136" s="75">
        <v>39.456597196345399</v>
      </c>
      <c r="L136" s="75">
        <v>45.07022398378033</v>
      </c>
      <c r="M136" s="75">
        <v>48.57337928876504</v>
      </c>
      <c r="N136" s="75">
        <v>43.096108363007296</v>
      </c>
      <c r="O136" s="75">
        <v>30.211377163545077</v>
      </c>
      <c r="P136" s="75">
        <v>42.214404632948394</v>
      </c>
      <c r="Q136" s="75">
        <v>17.589723577740738</v>
      </c>
      <c r="R136" s="75">
        <v>15.649123168662259</v>
      </c>
      <c r="S136" s="75">
        <v>16.439047558629262</v>
      </c>
      <c r="T136" s="75">
        <v>19.602213387308659</v>
      </c>
      <c r="U136" s="75">
        <v>21.017550107794918</v>
      </c>
      <c r="V136" s="75">
        <v>38.857657482966189</v>
      </c>
      <c r="X136" s="201">
        <f>((0-('Appendix B'!$H$30))/(1+$Y$16)^0)</f>
        <v>-30932906.678150136</v>
      </c>
      <c r="Y136" s="201">
        <f>(((B136*'Appendix B'!$C$5*1000)-('Appendix B'!$E$31+'Appendix B'!$F$31+'Appendix B'!$G$31))/((1+$Y$16)^1))</f>
        <v>36555647.970511056</v>
      </c>
      <c r="Z136" s="201">
        <f>+(((C136*'Appendix B'!$C$6*1000)-('Appendix B'!$E$32+'Appendix B'!$F$32+'Appendix B'!$G$32))/((1+$Y$16)^2))</f>
        <v>8070334.3518242287</v>
      </c>
      <c r="AA136" s="201">
        <f>(((D136*'Appendix B'!$C$7*1000)-('Appendix B'!$E$33+'Appendix B'!$F$33+'Appendix B'!$G$33))/((1+$Y$16)^3))</f>
        <v>2332762.3307353687</v>
      </c>
      <c r="AB136" s="201">
        <f>(((E136*'Appendix B'!$C$8*1000)-('Appendix B'!$E$34+'Appendix B'!$F$34+'Appendix B'!$G$34))/((1+$Y$16)^4))</f>
        <v>730672.30825970217</v>
      </c>
      <c r="AC136" s="201">
        <f>(((F136*'Appendix B'!$C$9*1000)-('Appendix B'!$E$35+'Appendix B'!$F$35+'Appendix B'!$G$35))/((1+$Y$16)^AC$34))</f>
        <v>704003.57427805313</v>
      </c>
      <c r="AD136" s="201">
        <f>(((G136*'Appendix B'!$C$10*1000)-('Appendix B'!$E$36+'Appendix B'!$F$36+'Appendix B'!$G$36))/((1+$Y$16)^AD$34))</f>
        <v>666152.08356613212</v>
      </c>
      <c r="AE136" s="201">
        <f>(((H136*'Appendix B'!$C$11*1000)-('Appendix B'!$E$37+'Appendix B'!$F$37+'Appendix B'!$G$37))/((1+$Y$16)^AE$34))</f>
        <v>1028652.6198424036</v>
      </c>
      <c r="AF136" s="201">
        <f>(((I136*'Appendix B'!$C$12*1000)-('Appendix B'!$E$38+'Appendix B'!$F$38+'Appendix B'!$G$38))/((1+$Y$16)^AF$34))</f>
        <v>17836.309953283795</v>
      </c>
      <c r="AG136" s="201">
        <f>(((J136*'Appendix B'!$C$13*1000)-('Appendix B'!$E$39+'Appendix B'!$F$39+'Appendix B'!$G$39))/((1+$Y$16)^AG$34))</f>
        <v>-108325.11805797317</v>
      </c>
      <c r="AH136" s="201">
        <f>(((K136*'Appendix B'!$C$14*1000)-('Appendix B'!$E$40+'Appendix B'!$F$40+'Appendix B'!$G$40))/((1+$Y$16)^AH$34))</f>
        <v>-75339.549006844798</v>
      </c>
      <c r="AI136" s="201">
        <f>(((L136*'Appendix B'!$C$15*1000)-('Appendix B'!$E$41+'Appendix B'!$F$41+'Appendix B'!$G$41))/((1+$Y$16)^AI$34))</f>
        <v>-41035.197713272559</v>
      </c>
      <c r="AJ136" s="201">
        <f>(((M136*'Appendix B'!$C$16*1000)-('Appendix B'!$E$42+'Appendix B'!$F$42+'Appendix B'!$G$42))/((1+$Y$16)^AJ$34))</f>
        <v>-41782.570181565243</v>
      </c>
      <c r="AK136" s="201">
        <f>(((N136*'Appendix B'!$C$17*1000)-('Appendix B'!$E$43+'Appendix B'!$F$43+'Appendix B'!$G$43))/((1+$Y$16)^AK$34))</f>
        <v>-130244.47827588713</v>
      </c>
      <c r="AL136" s="201">
        <f>(((O136*'Appendix B'!$C$18*1000)-('Appendix B'!$E$44+'Appendix B'!$F$44+'Appendix B'!$G$44))/((1+$Y$16)^AL$34))</f>
        <v>-252066.76114886164</v>
      </c>
      <c r="AM136" s="201">
        <f>(((P136*'Appendix B'!$C$19*1000)-('Appendix B'!$E$45+'Appendix B'!$F$45+'Appendix B'!$G$45))/((1+$Y$16)^AM$34))</f>
        <v>-157629.48271227398</v>
      </c>
      <c r="AN136" s="201">
        <f>(((Q136*'Appendix B'!$C$20*1000)-('Appendix B'!$E$46+'Appendix B'!$F$46+'Appendix B'!$G$46))/((1+$Y$16)^AN$34))</f>
        <v>-303745.22315349261</v>
      </c>
      <c r="AO136" s="201">
        <f>(((R136*'Appendix B'!$C$21*1000)-('Appendix B'!$E$47+'Appendix B'!$F$47+'Appendix B'!$G$47))/((1+$Y$16)^AO$34))</f>
        <v>-294590.55284919636</v>
      </c>
      <c r="AP136" s="201">
        <f>(((S136*'Appendix B'!$C$22*1000)-('Appendix B'!$E$48+'Appendix B'!$F$48+'Appendix B'!$G$48))/((1+$Y$16)^AP$34))</f>
        <v>-267471.8021272989</v>
      </c>
      <c r="AQ136" s="201">
        <f>(((T136*'Appendix B'!$C$23*1000)-('Appendix B'!$E$49+'Appendix B'!$F$49+'Appendix B'!$G$49))/((1+$Y$16)^AQ$34))</f>
        <v>-233755.82388522223</v>
      </c>
      <c r="AR136" s="201">
        <f>(((U136*'Appendix B'!$C$24*1000)-('Appendix B'!$E$50+'Appendix B'!$F$50+'Appendix B'!$G$50))/((1+$Y$16)^AR$34))</f>
        <v>-210575.69619881417</v>
      </c>
      <c r="AS136" s="217">
        <f t="shared" si="18"/>
        <v>19173154.870820101</v>
      </c>
      <c r="AU136" s="207">
        <f t="shared" si="17"/>
        <v>7.733641811454577E-9</v>
      </c>
    </row>
    <row r="137" spans="1:47" x14ac:dyDescent="0.35">
      <c r="A137">
        <v>103</v>
      </c>
      <c r="B137" s="75">
        <v>56</v>
      </c>
      <c r="C137" s="75">
        <v>63.949352894515222</v>
      </c>
      <c r="D137" s="75">
        <v>79.131117066509688</v>
      </c>
      <c r="E137" s="75">
        <v>127.03047643537408</v>
      </c>
      <c r="F137" s="75">
        <v>139.78258766574837</v>
      </c>
      <c r="G137" s="75">
        <v>169.3130481789039</v>
      </c>
      <c r="H137" s="75">
        <v>261.79653190873267</v>
      </c>
      <c r="I137" s="75">
        <v>262.28855491408581</v>
      </c>
      <c r="J137" s="75">
        <v>303.94215338435129</v>
      </c>
      <c r="K137" s="75">
        <v>404.48278287887524</v>
      </c>
      <c r="L137" s="75">
        <v>383.27568134940128</v>
      </c>
      <c r="M137" s="75">
        <v>377.47424995232547</v>
      </c>
      <c r="N137" s="75">
        <v>419.18019226685044</v>
      </c>
      <c r="O137" s="75">
        <v>500</v>
      </c>
      <c r="P137" s="75">
        <v>500</v>
      </c>
      <c r="Q137" s="75">
        <v>348.89804215721472</v>
      </c>
      <c r="R137" s="75">
        <v>368.62763033232767</v>
      </c>
      <c r="S137" s="75">
        <v>187.58866668664456</v>
      </c>
      <c r="T137" s="75">
        <v>277.72573905200989</v>
      </c>
      <c r="U137" s="75">
        <v>287.95973477561239</v>
      </c>
      <c r="V137" s="75">
        <v>259.51559439973624</v>
      </c>
      <c r="X137" s="201">
        <f>((0-('Appendix B'!$H$30))/(1+$Y$16)^0)</f>
        <v>-30932906.678150136</v>
      </c>
      <c r="Y137" s="201">
        <f>(((B137*'Appendix B'!$C$5*1000)-('Appendix B'!$E$31+'Appendix B'!$F$31+'Appendix B'!$G$31))/((1+$Y$16)^1))</f>
        <v>36555647.970511056</v>
      </c>
      <c r="Z137" s="201">
        <f>+(((C137*'Appendix B'!$C$6*1000)-('Appendix B'!$E$32+'Appendix B'!$F$32+'Appendix B'!$G$32))/((1+$Y$16)^2))</f>
        <v>13949341.840643676</v>
      </c>
      <c r="AA137" s="201">
        <f>(((D137*'Appendix B'!$C$7*1000)-('Appendix B'!$E$33+'Appendix B'!$F$33+'Appendix B'!$G$33))/((1+$Y$16)^3))</f>
        <v>8309793.6725530606</v>
      </c>
      <c r="AB137" s="201">
        <f>(((E137*'Appendix B'!$C$8*1000)-('Appendix B'!$E$34+'Appendix B'!$F$34+'Appendix B'!$G$34))/((1+$Y$16)^4))</f>
        <v>8797931.1597395223</v>
      </c>
      <c r="AC137" s="201">
        <f>(((F137*'Appendix B'!$C$9*1000)-('Appendix B'!$E$35+'Appendix B'!$F$35+'Appendix B'!$G$35))/((1+$Y$16)^AC$34))</f>
        <v>6825423.7426678305</v>
      </c>
      <c r="AD137" s="201">
        <f>(((G137*'Appendix B'!$C$10*1000)-('Appendix B'!$E$36+'Appendix B'!$F$36+'Appendix B'!$G$36))/((1+$Y$16)^AD$34))</f>
        <v>6150601.3290856378</v>
      </c>
      <c r="AE137" s="201">
        <f>(((H137*'Appendix B'!$C$11*1000)-('Appendix B'!$E$37+'Appendix B'!$F$37+'Appendix B'!$G$37))/((1+$Y$16)^AE$34))</f>
        <v>7661048.5285612457</v>
      </c>
      <c r="AF137" s="201">
        <f>(((I137*'Appendix B'!$C$12*1000)-('Appendix B'!$E$38+'Appendix B'!$F$38+'Appendix B'!$G$38))/((1+$Y$16)^AF$34))</f>
        <v>5949432.4096808676</v>
      </c>
      <c r="AG137" s="201">
        <f>(((J137*'Appendix B'!$C$13*1000)-('Appendix B'!$E$39+'Appendix B'!$F$39+'Appendix B'!$G$39))/((1+$Y$16)^AG$34))</f>
        <v>5574098.3375303634</v>
      </c>
      <c r="AH137" s="201">
        <f>(((K137*'Appendix B'!$C$14*1000)-('Appendix B'!$E$40+'Appendix B'!$F$40+'Appendix B'!$G$40))/((1+$Y$16)^AH$34))</f>
        <v>6106370.1555289682</v>
      </c>
      <c r="AI137" s="201">
        <f>(((L137*'Appendix B'!$C$15*1000)-('Appendix B'!$E$41+'Appendix B'!$F$41+'Appendix B'!$G$41))/((1+$Y$16)^AI$34))</f>
        <v>4765228.9842803329</v>
      </c>
      <c r="AJ137" s="201">
        <f>(((M137*'Appendix B'!$C$16*1000)-('Appendix B'!$E$42+'Appendix B'!$F$42+'Appendix B'!$G$42))/((1+$Y$16)^AJ$34))</f>
        <v>3848124.0893197055</v>
      </c>
      <c r="AK137" s="201">
        <f>(((N137*'Appendix B'!$C$17*1000)-('Appendix B'!$E$43+'Appendix B'!$F$43+'Appendix B'!$G$43))/((1+$Y$16)^AK$34))</f>
        <v>3599608.9782308047</v>
      </c>
      <c r="AL137" s="201">
        <f>(((O137*'Appendix B'!$C$18*1000)-('Appendix B'!$E$44+'Appendix B'!$F$44+'Appendix B'!$G$44))/((1+$Y$16)^AL$34))</f>
        <v>3679777.4453571774</v>
      </c>
      <c r="AM137" s="201">
        <f>(((P137*'Appendix B'!$C$19*1000)-('Appendix B'!$E$45+'Appendix B'!$F$45+'Appendix B'!$G$45))/((1+$Y$16)^AM$34))</f>
        <v>3092950.00404558</v>
      </c>
      <c r="AN137" s="201">
        <f>(((Q137*'Appendix B'!$C$20*1000)-('Appendix B'!$E$46+'Appendix B'!$F$46+'Appendix B'!$G$46))/((1+$Y$16)^AN$34))</f>
        <v>1669411.0890711755</v>
      </c>
      <c r="AO137" s="201">
        <f>(((R137*'Appendix B'!$C$21*1000)-('Appendix B'!$E$47+'Appendix B'!$F$47+'Appendix B'!$G$47))/((1+$Y$16)^AO$34))</f>
        <v>1535257.7515147368</v>
      </c>
      <c r="AP137" s="201">
        <f>(((S137*'Appendix B'!$C$22*1000)-('Appendix B'!$E$48+'Appendix B'!$F$48+'Appendix B'!$G$48))/((1+$Y$16)^AP$34))</f>
        <v>494494.23229218367</v>
      </c>
      <c r="AQ137" s="201">
        <f>(((T137*'Appendix B'!$C$23*1000)-('Appendix B'!$E$49+'Appendix B'!$F$49+'Appendix B'!$G$49))/((1+$Y$16)^AQ$34))</f>
        <v>756304.20900953747</v>
      </c>
      <c r="AR137" s="201">
        <f>(((U137*'Appendix B'!$C$24*1000)-('Appendix B'!$E$50+'Appendix B'!$F$50+'Appendix B'!$G$50))/((1+$Y$16)^AR$34))</f>
        <v>674123.324328569</v>
      </c>
      <c r="AS137" s="217">
        <f t="shared" si="18"/>
        <v>99062062.575801879</v>
      </c>
      <c r="AU137" s="207">
        <f t="shared" si="17"/>
        <v>2.2104926498024262E-9</v>
      </c>
    </row>
    <row r="138" spans="1:47" x14ac:dyDescent="0.35">
      <c r="A138">
        <v>104</v>
      </c>
      <c r="B138" s="75">
        <v>56</v>
      </c>
      <c r="C138" s="75">
        <v>72.553058165284554</v>
      </c>
      <c r="D138" s="75">
        <v>58.977421107603007</v>
      </c>
      <c r="E138" s="75">
        <v>54.724085115453079</v>
      </c>
      <c r="F138" s="75">
        <v>66.562749011806616</v>
      </c>
      <c r="G138" s="75">
        <v>52.31368728050861</v>
      </c>
      <c r="H138" s="75">
        <v>57.75689940953454</v>
      </c>
      <c r="I138" s="75">
        <v>82.706059869154771</v>
      </c>
      <c r="J138" s="75">
        <v>59.235258663656097</v>
      </c>
      <c r="K138" s="75">
        <v>48.216370585194355</v>
      </c>
      <c r="L138" s="75">
        <v>52.659242791697459</v>
      </c>
      <c r="M138" s="75">
        <v>83.544748042907898</v>
      </c>
      <c r="N138" s="75">
        <v>56.248280429151492</v>
      </c>
      <c r="O138" s="75">
        <v>61.031454709251449</v>
      </c>
      <c r="P138" s="75">
        <v>77.531623052500294</v>
      </c>
      <c r="Q138" s="75">
        <v>55.97965169453947</v>
      </c>
      <c r="R138" s="75">
        <v>85.548020992240666</v>
      </c>
      <c r="S138" s="75">
        <v>88.032696639437773</v>
      </c>
      <c r="T138" s="75">
        <v>113.61309045983336</v>
      </c>
      <c r="U138" s="75">
        <v>105.24021438394033</v>
      </c>
      <c r="V138" s="75">
        <v>76.161411430238772</v>
      </c>
      <c r="X138" s="201">
        <f>((0-('Appendix B'!$H$30))/(1+$Y$16)^0)</f>
        <v>-30932906.678150136</v>
      </c>
      <c r="Y138" s="201">
        <f>(((B138*'Appendix B'!$C$5*1000)-('Appendix B'!$E$31+'Appendix B'!$F$31+'Appendix B'!$G$31))/((1+$Y$16)^1))</f>
        <v>36555647.970511056</v>
      </c>
      <c r="Z138" s="201">
        <f>+(((C138*'Appendix B'!$C$6*1000)-('Appendix B'!$E$32+'Appendix B'!$F$32+'Appendix B'!$G$32))/((1+$Y$16)^2))</f>
        <v>16122784.942278858</v>
      </c>
      <c r="AA138" s="201">
        <f>(((D138*'Appendix B'!$C$7*1000)-('Appendix B'!$E$33+'Appendix B'!$F$33+'Appendix B'!$G$33))/((1+$Y$16)^3))</f>
        <v>5753489.2623280073</v>
      </c>
      <c r="AB138" s="201">
        <f>(((E138*'Appendix B'!$C$8*1000)-('Appendix B'!$E$34+'Appendix B'!$F$34+'Appendix B'!$G$34))/((1+$Y$16)^4))</f>
        <v>2959913.2709358414</v>
      </c>
      <c r="AC138" s="201">
        <f>(((F138*'Appendix B'!$C$9*1000)-('Appendix B'!$E$35+'Appendix B'!$F$35+'Appendix B'!$G$35))/((1+$Y$16)^AC$34))</f>
        <v>2568997.6401981986</v>
      </c>
      <c r="AD138" s="201">
        <f>(((G138*'Appendix B'!$C$10*1000)-('Appendix B'!$E$36+'Appendix B'!$F$36+'Appendix B'!$G$36))/((1+$Y$16)^AD$34))</f>
        <v>1101923.8938553547</v>
      </c>
      <c r="AE138" s="201">
        <f>(((H138*'Appendix B'!$C$11*1000)-('Appendix B'!$E$37+'Appendix B'!$F$37+'Appendix B'!$G$37))/((1+$Y$16)^AE$34))</f>
        <v>884555.6524603779</v>
      </c>
      <c r="AF138" s="201">
        <f>(((I138*'Appendix B'!$C$12*1000)-('Appendix B'!$E$38+'Appendix B'!$F$38+'Appendix B'!$G$38))/((1+$Y$16)^AF$34))</f>
        <v>1240321.0589361482</v>
      </c>
      <c r="AG138" s="201">
        <f>(((J138*'Appendix B'!$C$13*1000)-('Appendix B'!$E$39+'Appendix B'!$F$39+'Appendix B'!$G$39))/((1+$Y$16)^AG$34))</f>
        <v>413150.09608623694</v>
      </c>
      <c r="AH138" s="201">
        <f>(((K138*'Appendix B'!$C$14*1000)-('Appendix B'!$E$40+'Appendix B'!$F$40+'Appendix B'!$G$40))/((1+$Y$16)^AH$34))</f>
        <v>73007.003353861102</v>
      </c>
      <c r="AI138" s="201">
        <f>(((L138*'Appendix B'!$C$15*1000)-('Appendix B'!$E$41+'Appendix B'!$F$41+'Appendix B'!$G$41))/((1+$Y$16)^AI$34))</f>
        <v>66812.941571885051</v>
      </c>
      <c r="AJ138" s="201">
        <f>(((M138*'Appendix B'!$C$16*1000)-('Appendix B'!$E$42+'Appendix B'!$F$42+'Appendix B'!$G$42))/((1+$Y$16)^AJ$34))</f>
        <v>371823.38937142229</v>
      </c>
      <c r="AK138" s="201">
        <f>(((N138*'Appendix B'!$C$17*1000)-('Appendix B'!$E$43+'Appendix B'!$F$43+'Appendix B'!$G$43))/((1+$Y$16)^AK$34))</f>
        <v>193.57146094042432</v>
      </c>
      <c r="AL138" s="201">
        <f>(((O138*'Appendix B'!$C$18*1000)-('Appendix B'!$E$44+'Appendix B'!$F$44+'Appendix B'!$G$44))/((1+$Y$16)^AL$34))</f>
        <v>5878.4879516856936</v>
      </c>
      <c r="AM138" s="201">
        <f>(((P138*'Appendix B'!$C$19*1000)-('Appendix B'!$E$45+'Appendix B'!$F$45+'Appendix B'!$G$45))/((1+$Y$16)^AM$34))</f>
        <v>93146.048203884493</v>
      </c>
      <c r="AN138" s="201">
        <f>(((Q138*'Appendix B'!$C$20*1000)-('Appendix B'!$E$46+'Appendix B'!$F$46+'Appendix B'!$G$46))/((1+$Y$16)^AN$34))</f>
        <v>-75108.256492657049</v>
      </c>
      <c r="AO138" s="201">
        <f>(((R138*'Appendix B'!$C$21*1000)-('Appendix B'!$E$47+'Appendix B'!$F$47+'Appendix B'!$G$47))/((1+$Y$16)^AO$34))</f>
        <v>67766.862867555465</v>
      </c>
      <c r="AP138" s="201">
        <f>(((S138*'Appendix B'!$C$22*1000)-('Appendix B'!$E$48+'Appendix B'!$F$48+'Appendix B'!$G$48))/((1+$Y$16)^AP$34))</f>
        <v>51266.440806915969</v>
      </c>
      <c r="AQ138" s="201">
        <f>(((T138*'Appendix B'!$C$23*1000)-('Appendix B'!$E$49+'Appendix B'!$F$49+'Appendix B'!$G$49))/((1+$Y$16)^AQ$34))</f>
        <v>126832.8198937797</v>
      </c>
      <c r="AR138" s="201">
        <f>(((U138*'Appendix B'!$C$24*1000)-('Appendix B'!$E$50+'Appendix B'!$F$50+'Appendix B'!$G$50))/((1+$Y$16)^AR$34))</f>
        <v>68554.815466229455</v>
      </c>
      <c r="AS138" s="217">
        <f t="shared" si="18"/>
        <v>37593159.490388095</v>
      </c>
      <c r="AU138" s="207">
        <f t="shared" si="17"/>
        <v>1.4283795130878207E-8</v>
      </c>
    </row>
    <row r="139" spans="1:47" x14ac:dyDescent="0.35">
      <c r="A139">
        <v>105</v>
      </c>
      <c r="B139" s="75">
        <v>56</v>
      </c>
      <c r="C139" s="75">
        <v>72.121299882428204</v>
      </c>
      <c r="D139" s="75">
        <v>72.367497266783317</v>
      </c>
      <c r="E139" s="75">
        <v>51.128069596824616</v>
      </c>
      <c r="F139" s="75">
        <v>30.836631032112855</v>
      </c>
      <c r="G139" s="75">
        <v>35.12190306106509</v>
      </c>
      <c r="H139" s="75">
        <v>51.865389626707319</v>
      </c>
      <c r="I139" s="75">
        <v>63.360329528701371</v>
      </c>
      <c r="J139" s="75">
        <v>89.603176228700875</v>
      </c>
      <c r="K139" s="75">
        <v>52.261878468745586</v>
      </c>
      <c r="L139" s="75">
        <v>59.977727998737393</v>
      </c>
      <c r="M139" s="75">
        <v>28.574075696844716</v>
      </c>
      <c r="N139" s="75">
        <v>29.545404888129941</v>
      </c>
      <c r="O139" s="75">
        <v>32.357721121057189</v>
      </c>
      <c r="P139" s="75">
        <v>35.525648613896436</v>
      </c>
      <c r="Q139" s="75">
        <v>42.185419691369233</v>
      </c>
      <c r="R139" s="75">
        <v>49.002046615024589</v>
      </c>
      <c r="S139" s="75">
        <v>35.89241181784692</v>
      </c>
      <c r="T139" s="75">
        <v>35.49034869525547</v>
      </c>
      <c r="U139" s="75">
        <v>43.503504503958247</v>
      </c>
      <c r="V139" s="75">
        <v>47.70629292203099</v>
      </c>
      <c r="X139" s="201">
        <f>((0-('Appendix B'!$H$30))/(1+$Y$16)^0)</f>
        <v>-30932906.678150136</v>
      </c>
      <c r="Y139" s="201">
        <f>(((B139*'Appendix B'!$C$5*1000)-('Appendix B'!$E$31+'Appendix B'!$F$31+'Appendix B'!$G$31))/((1+$Y$16)^1))</f>
        <v>36555647.970511056</v>
      </c>
      <c r="Z139" s="201">
        <f>+(((C139*'Appendix B'!$C$6*1000)-('Appendix B'!$E$32+'Appendix B'!$F$32+'Appendix B'!$G$32))/((1+$Y$16)^2))</f>
        <v>16013715.415613856</v>
      </c>
      <c r="AA139" s="201">
        <f>(((D139*'Appendix B'!$C$7*1000)-('Appendix B'!$E$33+'Appendix B'!$F$33+'Appendix B'!$G$33))/((1+$Y$16)^3))</f>
        <v>7451892.9104109686</v>
      </c>
      <c r="AB139" s="201">
        <f>(((E139*'Appendix B'!$C$8*1000)-('Appendix B'!$E$34+'Appendix B'!$F$34+'Appendix B'!$G$34))/((1+$Y$16)^4))</f>
        <v>2669570.9852410397</v>
      </c>
      <c r="AC139" s="201">
        <f>(((F139*'Appendix B'!$C$9*1000)-('Appendix B'!$E$35+'Appendix B'!$F$35+'Appendix B'!$G$35))/((1+$Y$16)^AC$34))</f>
        <v>492161.85492169263</v>
      </c>
      <c r="AD139" s="201">
        <f>(((G139*'Appendix B'!$C$10*1000)-('Appendix B'!$E$36+'Appendix B'!$F$36+'Appendix B'!$G$36))/((1+$Y$16)^AD$34))</f>
        <v>360075.62738979812</v>
      </c>
      <c r="AE139" s="201">
        <f>(((H139*'Appendix B'!$C$11*1000)-('Appendix B'!$E$37+'Appendix B'!$F$37+'Appendix B'!$G$37))/((1+$Y$16)^AE$34))</f>
        <v>688888.89113662334</v>
      </c>
      <c r="AF139" s="201">
        <f>(((I139*'Appendix B'!$C$12*1000)-('Appendix B'!$E$38+'Appendix B'!$F$38+'Appendix B'!$G$38))/((1+$Y$16)^AF$34))</f>
        <v>733026.63521248684</v>
      </c>
      <c r="AG139" s="201">
        <f>(((J139*'Appendix B'!$C$13*1000)-('Appendix B'!$E$39+'Appendix B'!$F$39+'Appendix B'!$G$39))/((1+$Y$16)^AG$34))</f>
        <v>1053619.3845896288</v>
      </c>
      <c r="AH139" s="201">
        <f>(((K139*'Appendix B'!$C$14*1000)-('Appendix B'!$E$40+'Appendix B'!$F$40+'Appendix B'!$G$40))/((1+$Y$16)^AH$34))</f>
        <v>141517.58238742899</v>
      </c>
      <c r="AI139" s="201">
        <f>(((L139*'Appendix B'!$C$15*1000)-('Appendix B'!$E$41+'Appendix B'!$F$41+'Appendix B'!$G$41))/((1+$Y$16)^AI$34))</f>
        <v>170816.50671548417</v>
      </c>
      <c r="AJ139" s="201">
        <f>(((M139*'Appendix B'!$C$16*1000)-('Appendix B'!$E$42+'Appendix B'!$F$42+'Appendix B'!$G$42))/((1+$Y$16)^AJ$34))</f>
        <v>-278314.09431722842</v>
      </c>
      <c r="AK139" s="201">
        <f>(((N139*'Appendix B'!$C$17*1000)-('Appendix B'!$E$43+'Appendix B'!$F$43+'Appendix B'!$G$43))/((1+$Y$16)^AK$34))</f>
        <v>-264635.0051740983</v>
      </c>
      <c r="AL139" s="201">
        <f>(((O139*'Appendix B'!$C$18*1000)-('Appendix B'!$E$44+'Appendix B'!$F$44+'Appendix B'!$G$44))/((1+$Y$16)^AL$34))</f>
        <v>-234103.17147408338</v>
      </c>
      <c r="AM139" s="201">
        <f>(((P139*'Appendix B'!$C$19*1000)-('Appendix B'!$E$45+'Appendix B'!$F$45+'Appendix B'!$G$45))/((1+$Y$16)^AM$34))</f>
        <v>-205124.05949122543</v>
      </c>
      <c r="AN139" s="201">
        <f>(((Q139*'Appendix B'!$C$20*1000)-('Appendix B'!$E$46+'Appendix B'!$F$46+'Appendix B'!$G$46))/((1+$Y$16)^AN$34))</f>
        <v>-157261.87118620961</v>
      </c>
      <c r="AO139" s="201">
        <f>(((R139*'Appendix B'!$C$21*1000)-('Appendix B'!$E$47+'Appendix B'!$F$47+'Appendix B'!$G$47))/((1+$Y$16)^AO$34))</f>
        <v>-121688.26793583178</v>
      </c>
      <c r="AP139" s="201">
        <f>(((S139*'Appendix B'!$C$22*1000)-('Appendix B'!$E$48+'Appendix B'!$F$48+'Appendix B'!$G$48))/((1+$Y$16)^AP$34))</f>
        <v>-180864.52309136535</v>
      </c>
      <c r="AQ139" s="201">
        <f>(((T139*'Appendix B'!$C$23*1000)-('Appendix B'!$E$49+'Appendix B'!$F$49+'Appendix B'!$G$49))/((1+$Y$16)^AQ$34))</f>
        <v>-172815.20359454973</v>
      </c>
      <c r="AR139" s="201">
        <f>(((U139*'Appendix B'!$C$24*1000)-('Appendix B'!$E$50+'Appendix B'!$F$50+'Appendix B'!$G$50))/((1+$Y$16)^AR$34))</f>
        <v>-136052.81082322504</v>
      </c>
      <c r="AS139" s="217">
        <f t="shared" si="18"/>
        <v>35398027.085979924</v>
      </c>
      <c r="AU139" s="207">
        <f t="shared" si="17"/>
        <v>1.365889807029903E-8</v>
      </c>
    </row>
    <row r="140" spans="1:47" x14ac:dyDescent="0.35">
      <c r="A140">
        <v>106</v>
      </c>
      <c r="B140" s="75">
        <v>56</v>
      </c>
      <c r="C140" s="75">
        <v>74.690196054653669</v>
      </c>
      <c r="D140" s="75">
        <v>69.429186965662595</v>
      </c>
      <c r="E140" s="75">
        <v>61.56155401540682</v>
      </c>
      <c r="F140" s="75">
        <v>75.156863700483171</v>
      </c>
      <c r="G140" s="75">
        <v>76.095180741024961</v>
      </c>
      <c r="H140" s="75">
        <v>68.259309451013806</v>
      </c>
      <c r="I140" s="75">
        <v>71.038265234770051</v>
      </c>
      <c r="J140" s="75">
        <v>42.707096308125642</v>
      </c>
      <c r="K140" s="75">
        <v>18.626561500280474</v>
      </c>
      <c r="L140" s="75">
        <v>20.412372894315439</v>
      </c>
      <c r="M140" s="75">
        <v>22.453164415826556</v>
      </c>
      <c r="N140" s="75">
        <v>17.561153484772674</v>
      </c>
      <c r="O140" s="75">
        <v>22.83635240715487</v>
      </c>
      <c r="P140" s="75">
        <v>25.265626163311389</v>
      </c>
      <c r="Q140" s="75">
        <v>25.351843901272709</v>
      </c>
      <c r="R140" s="75">
        <v>27.086201702036885</v>
      </c>
      <c r="S140" s="75">
        <v>40.157086918132123</v>
      </c>
      <c r="T140" s="75">
        <v>74.898252993638778</v>
      </c>
      <c r="U140" s="75">
        <v>78.636847300835527</v>
      </c>
      <c r="V140" s="75">
        <v>117.62058792097505</v>
      </c>
      <c r="X140" s="201">
        <f>((0-('Appendix B'!$H$30))/(1+$Y$16)^0)</f>
        <v>-30932906.678150136</v>
      </c>
      <c r="Y140" s="201">
        <f>(((B140*'Appendix B'!$C$5*1000)-('Appendix B'!$E$31+'Appendix B'!$F$31+'Appendix B'!$G$31))/((1+$Y$16)^1))</f>
        <v>36555647.970511056</v>
      </c>
      <c r="Z140" s="201">
        <f>+(((C140*'Appendix B'!$C$6*1000)-('Appendix B'!$E$32+'Appendix B'!$F$32+'Appendix B'!$G$32))/((1+$Y$16)^2))</f>
        <v>16662662.524868006</v>
      </c>
      <c r="AA140" s="201">
        <f>(((D140*'Appendix B'!$C$7*1000)-('Appendix B'!$E$33+'Appendix B'!$F$33+'Appendix B'!$G$33))/((1+$Y$16)^3))</f>
        <v>7079196.2300263904</v>
      </c>
      <c r="AB140" s="201">
        <f>(((E140*'Appendix B'!$C$8*1000)-('Appendix B'!$E$34+'Appendix B'!$F$34+'Appendix B'!$G$34))/((1+$Y$16)^4))</f>
        <v>3511970.4960773103</v>
      </c>
      <c r="AC140" s="201">
        <f>(((F140*'Appendix B'!$C$9*1000)-('Appendix B'!$E$35+'Appendix B'!$F$35+'Appendix B'!$G$35))/((1+$Y$16)^AC$34))</f>
        <v>3068591.9408820509</v>
      </c>
      <c r="AD140" s="201">
        <f>(((G140*'Appendix B'!$C$10*1000)-('Appendix B'!$E$36+'Appendix B'!$F$36+'Appendix B'!$G$36))/((1+$Y$16)^AD$34))</f>
        <v>2128126.8447796125</v>
      </c>
      <c r="AE140" s="201">
        <f>(((H140*'Appendix B'!$C$11*1000)-('Appendix B'!$E$37+'Appendix B'!$F$37+'Appendix B'!$G$37))/((1+$Y$16)^AE$34))</f>
        <v>1233358.019707605</v>
      </c>
      <c r="AF140" s="201">
        <f>(((I140*'Appendix B'!$C$12*1000)-('Appendix B'!$E$38+'Appendix B'!$F$38+'Appendix B'!$G$38))/((1+$Y$16)^AF$34))</f>
        <v>934361.70506264106</v>
      </c>
      <c r="AG140" s="201">
        <f>(((J140*'Appendix B'!$C$13*1000)-('Appendix B'!$E$39+'Appendix B'!$F$39+'Appendix B'!$G$39))/((1+$Y$16)^AG$34))</f>
        <v>64565.759954477333</v>
      </c>
      <c r="AH140" s="201">
        <f>(((K140*'Appendix B'!$C$14*1000)-('Appendix B'!$E$40+'Appendix B'!$F$40+'Appendix B'!$G$40))/((1+$Y$16)^AH$34))</f>
        <v>-428095.70420547889</v>
      </c>
      <c r="AI140" s="201">
        <f>(((L140*'Appendix B'!$C$15*1000)-('Appendix B'!$E$41+'Appendix B'!$F$41+'Appendix B'!$G$41))/((1+$Y$16)^AI$34))</f>
        <v>-391449.84630987444</v>
      </c>
      <c r="AJ140" s="201">
        <f>(((M140*'Appendix B'!$C$16*1000)-('Appendix B'!$E$42+'Appendix B'!$F$42+'Appendix B'!$G$42))/((1+$Y$16)^AJ$34))</f>
        <v>-350706.03875389881</v>
      </c>
      <c r="AK140" s="201">
        <f>(((N140*'Appendix B'!$C$17*1000)-('Appendix B'!$E$43+'Appendix B'!$F$43+'Appendix B'!$G$43))/((1+$Y$16)^AK$34))</f>
        <v>-383490.07890246698</v>
      </c>
      <c r="AL140" s="201">
        <f>(((O140*'Appendix B'!$C$18*1000)-('Appendix B'!$E$44+'Appendix B'!$F$44+'Appendix B'!$G$44))/((1+$Y$16)^AL$34))</f>
        <v>-313791.21966421016</v>
      </c>
      <c r="AM140" s="201">
        <f>(((P140*'Appendix B'!$C$19*1000)-('Appendix B'!$E$45+'Appendix B'!$F$45+'Appendix B'!$G$45))/((1+$Y$16)^AM$34))</f>
        <v>-277976.98201449978</v>
      </c>
      <c r="AN140" s="201">
        <f>(((Q140*'Appendix B'!$C$20*1000)-('Appendix B'!$E$46+'Appendix B'!$F$46+'Appendix B'!$G$46))/((1+$Y$16)^AN$34))</f>
        <v>-257516.75301337286</v>
      </c>
      <c r="AO140" s="201">
        <f>(((R140*'Appendix B'!$C$21*1000)-('Appendix B'!$E$47+'Appendix B'!$F$47+'Appendix B'!$G$47))/((1+$Y$16)^AO$34))</f>
        <v>-235300.48748703266</v>
      </c>
      <c r="AP140" s="201">
        <f>(((S140*'Appendix B'!$C$22*1000)-('Appendix B'!$E$48+'Appendix B'!$F$48+'Appendix B'!$G$48))/((1+$Y$16)^AP$34))</f>
        <v>-161877.99194506311</v>
      </c>
      <c r="AQ140" s="201">
        <f>(((T140*'Appendix B'!$C$23*1000)-('Appendix B'!$E$49+'Appendix B'!$F$49+'Appendix B'!$G$49))/((1+$Y$16)^AQ$34))</f>
        <v>-21662.026349278422</v>
      </c>
      <c r="AR140" s="201">
        <f>(((U140*'Appendix B'!$C$24*1000)-('Appendix B'!$E$50+'Appendix B'!$F$50+'Appendix B'!$G$50))/((1+$Y$16)^AR$34))</f>
        <v>-19613.98719207415</v>
      </c>
      <c r="AS140" s="217">
        <f t="shared" si="18"/>
        <v>40305574.813719034</v>
      </c>
      <c r="AU140" s="207">
        <f t="shared" si="17"/>
        <v>1.49362927175797E-8</v>
      </c>
    </row>
    <row r="141" spans="1:47" x14ac:dyDescent="0.35">
      <c r="A141">
        <v>107</v>
      </c>
      <c r="B141" s="75">
        <v>56</v>
      </c>
      <c r="C141" s="75">
        <v>65.600021191130764</v>
      </c>
      <c r="D141" s="75">
        <v>78.794080564039746</v>
      </c>
      <c r="E141" s="75">
        <v>53.164165458228943</v>
      </c>
      <c r="F141" s="75">
        <v>75.493008893429291</v>
      </c>
      <c r="G141" s="75">
        <v>69.465971326014412</v>
      </c>
      <c r="H141" s="75">
        <v>86.230681162826713</v>
      </c>
      <c r="I141" s="75">
        <v>141.65894713315899</v>
      </c>
      <c r="J141" s="75">
        <v>188.36212563966731</v>
      </c>
      <c r="K141" s="75">
        <v>252.07003453043473</v>
      </c>
      <c r="L141" s="75">
        <v>111.0281576641074</v>
      </c>
      <c r="M141" s="75">
        <v>93.473505794717056</v>
      </c>
      <c r="N141" s="75">
        <v>127.81224010674541</v>
      </c>
      <c r="O141" s="75">
        <v>207.15030885684735</v>
      </c>
      <c r="P141" s="75">
        <v>107.64935261443581</v>
      </c>
      <c r="Q141" s="75">
        <v>112.90139726756088</v>
      </c>
      <c r="R141" s="75">
        <v>133.2610868585225</v>
      </c>
      <c r="S141" s="75">
        <v>122.97919402080413</v>
      </c>
      <c r="T141" s="75">
        <v>161.87717389336296</v>
      </c>
      <c r="U141" s="75">
        <v>263.09249279927349</v>
      </c>
      <c r="V141" s="75">
        <v>285.32712746286325</v>
      </c>
      <c r="X141" s="201">
        <f>((0-('Appendix B'!$H$30))/(1+$Y$16)^0)</f>
        <v>-30932906.678150136</v>
      </c>
      <c r="Y141" s="201">
        <f>(((B141*'Appendix B'!$C$5*1000)-('Appendix B'!$E$31+'Appendix B'!$F$31+'Appendix B'!$G$31))/((1+$Y$16)^1))</f>
        <v>36555647.970511056</v>
      </c>
      <c r="Z141" s="201">
        <f>+(((C141*'Appendix B'!$C$6*1000)-('Appendix B'!$E$32+'Appendix B'!$F$32+'Appendix B'!$G$32))/((1+$Y$16)^2))</f>
        <v>14366328.883953463</v>
      </c>
      <c r="AA141" s="201">
        <f>(((D141*'Appendix B'!$C$7*1000)-('Appendix B'!$E$33+'Appendix B'!$F$33+'Appendix B'!$G$33))/((1+$Y$16)^3))</f>
        <v>8267043.8017885378</v>
      </c>
      <c r="AB141" s="201">
        <f>(((E141*'Appendix B'!$C$8*1000)-('Appendix B'!$E$34+'Appendix B'!$F$34+'Appendix B'!$G$34))/((1+$Y$16)^4))</f>
        <v>2833965.3609692431</v>
      </c>
      <c r="AC141" s="201">
        <f>(((F141*'Appendix B'!$C$9*1000)-('Appendix B'!$E$35+'Appendix B'!$F$35+'Appendix B'!$G$35))/((1+$Y$16)^AC$34))</f>
        <v>3088132.7811758663</v>
      </c>
      <c r="AD141" s="201">
        <f>(((G141*'Appendix B'!$C$10*1000)-('Appendix B'!$E$36+'Appendix B'!$F$36+'Appendix B'!$G$36))/((1+$Y$16)^AD$34))</f>
        <v>1842067.6754817145</v>
      </c>
      <c r="AE141" s="201">
        <f>(((H141*'Appendix B'!$C$11*1000)-('Appendix B'!$E$37+'Appendix B'!$F$37+'Appendix B'!$G$37))/((1+$Y$16)^AE$34))</f>
        <v>1830216.928377416</v>
      </c>
      <c r="AF141" s="201">
        <f>(((I141*'Appendix B'!$C$12*1000)-('Appendix B'!$E$38+'Appendix B'!$F$38+'Appendix B'!$G$38))/((1+$Y$16)^AF$34))</f>
        <v>2786216.2226303457</v>
      </c>
      <c r="AG141" s="201">
        <f>(((J141*'Appendix B'!$C$13*1000)-('Appendix B'!$E$39+'Appendix B'!$F$39+'Appendix B'!$G$39))/((1+$Y$16)^AG$34))</f>
        <v>3136477.8462245129</v>
      </c>
      <c r="AH141" s="201">
        <f>(((K141*'Appendix B'!$C$14*1000)-('Appendix B'!$E$40+'Appendix B'!$F$40+'Appendix B'!$G$40))/((1+$Y$16)^AH$34))</f>
        <v>3525263.9157153848</v>
      </c>
      <c r="AI141" s="201">
        <f>(((L141*'Appendix B'!$C$15*1000)-('Appendix B'!$E$41+'Appendix B'!$F$41+'Appendix B'!$G$41))/((1+$Y$16)^AI$34))</f>
        <v>896298.15177007706</v>
      </c>
      <c r="AJ141" s="201">
        <f>(((M141*'Appendix B'!$C$16*1000)-('Appendix B'!$E$42+'Appendix B'!$F$42+'Appendix B'!$G$42))/((1+$Y$16)^AJ$34))</f>
        <v>489250.68842787406</v>
      </c>
      <c r="AK141" s="201">
        <f>(((N141*'Appendix B'!$C$17*1000)-('Appendix B'!$E$43+'Appendix B'!$F$43+'Appendix B'!$G$43))/((1+$Y$16)^AK$34))</f>
        <v>709936.66825475707</v>
      </c>
      <c r="AL141" s="201">
        <f>(((O141*'Appendix B'!$C$18*1000)-('Appendix B'!$E$44+'Appendix B'!$F$44+'Appendix B'!$G$44))/((1+$Y$16)^AL$34))</f>
        <v>1228804.1660422967</v>
      </c>
      <c r="AM141" s="201">
        <f>(((P141*'Appendix B'!$C$19*1000)-('Appendix B'!$E$45+'Appendix B'!$F$45+'Appendix B'!$G$45))/((1+$Y$16)^AM$34))</f>
        <v>307001.78087116539</v>
      </c>
      <c r="AN141" s="201">
        <f>(((Q141*'Appendix B'!$C$20*1000)-('Appendix B'!$E$46+'Appendix B'!$F$46+'Appendix B'!$G$46))/((1+$Y$16)^AN$34))</f>
        <v>263897.72458810965</v>
      </c>
      <c r="AO141" s="201">
        <f>(((R141*'Appendix B'!$C$21*1000)-('Appendix B'!$E$47+'Appendix B'!$F$47+'Appendix B'!$G$47))/((1+$Y$16)^AO$34))</f>
        <v>315112.44028804859</v>
      </c>
      <c r="AP141" s="201">
        <f>(((S141*'Appendix B'!$C$22*1000)-('Appendix B'!$E$48+'Appendix B'!$F$48+'Appendix B'!$G$48))/((1+$Y$16)^AP$34))</f>
        <v>206849.86636285318</v>
      </c>
      <c r="AQ141" s="201">
        <f>(((T141*'Appendix B'!$C$23*1000)-('Appendix B'!$E$49+'Appendix B'!$F$49+'Appendix B'!$G$49))/((1+$Y$16)^AQ$34))</f>
        <v>311954.80716241372</v>
      </c>
      <c r="AR141" s="201">
        <f>(((U141*'Appendix B'!$C$24*1000)-('Appendix B'!$E$50+'Appendix B'!$F$50+'Appendix B'!$G$50))/((1+$Y$16)^AR$34))</f>
        <v>591708.382504888</v>
      </c>
      <c r="AS141" s="217">
        <f t="shared" si="18"/>
        <v>52619269.384949923</v>
      </c>
      <c r="AU141" s="207">
        <f t="shared" si="17"/>
        <v>1.5786069602077576E-8</v>
      </c>
    </row>
    <row r="142" spans="1:47" x14ac:dyDescent="0.35">
      <c r="A142">
        <v>108</v>
      </c>
      <c r="B142" s="75">
        <v>56</v>
      </c>
      <c r="C142" s="75">
        <v>105.33065975750338</v>
      </c>
      <c r="D142" s="75">
        <v>34.289433213771161</v>
      </c>
      <c r="E142" s="75">
        <v>55.123500707105421</v>
      </c>
      <c r="F142" s="75">
        <v>31.99658650795471</v>
      </c>
      <c r="G142" s="75">
        <v>31.540458712183224</v>
      </c>
      <c r="H142" s="75">
        <v>44.490913462508374</v>
      </c>
      <c r="I142" s="75">
        <v>13.073952806561685</v>
      </c>
      <c r="J142" s="75">
        <v>12.023288765135579</v>
      </c>
      <c r="K142" s="75">
        <v>18.936677629685143</v>
      </c>
      <c r="L142" s="75">
        <v>22.031610224275269</v>
      </c>
      <c r="M142" s="75">
        <v>27.54623837989471</v>
      </c>
      <c r="N142" s="75">
        <v>31.90594038238185</v>
      </c>
      <c r="O142" s="75">
        <v>29.177829665797166</v>
      </c>
      <c r="P142" s="75">
        <v>31.729025150859211</v>
      </c>
      <c r="Q142" s="75">
        <v>35.530251075884848</v>
      </c>
      <c r="R142" s="75">
        <v>42.606164399409508</v>
      </c>
      <c r="S142" s="75">
        <v>62.69982532760919</v>
      </c>
      <c r="T142" s="75">
        <v>75.305511669625119</v>
      </c>
      <c r="U142" s="75">
        <v>66.117544557339698</v>
      </c>
      <c r="V142" s="75">
        <v>97.029420392412248</v>
      </c>
      <c r="X142" s="201">
        <f>((0-('Appendix B'!$H$30))/(1+$Y$16)^0)</f>
        <v>-30932906.678150136</v>
      </c>
      <c r="Y142" s="201">
        <f>(((B142*'Appendix B'!$C$5*1000)-('Appendix B'!$E$31+'Appendix B'!$F$31+'Appendix B'!$G$31))/((1+$Y$16)^1))</f>
        <v>36555647.970511056</v>
      </c>
      <c r="Z142" s="201">
        <f>+(((C142*'Appendix B'!$C$6*1000)-('Appendix B'!$E$32+'Appendix B'!$F$32+'Appendix B'!$G$32))/((1+$Y$16)^2))</f>
        <v>24402967.703860607</v>
      </c>
      <c r="AA142" s="201">
        <f>(((D142*'Appendix B'!$C$7*1000)-('Appendix B'!$E$33+'Appendix B'!$F$33+'Appendix B'!$G$33))/((1+$Y$16)^3))</f>
        <v>2622053.0998858334</v>
      </c>
      <c r="AB142" s="201">
        <f>(((E142*'Appendix B'!$C$8*1000)-('Appendix B'!$E$34+'Appendix B'!$F$34+'Appendix B'!$G$34))/((1+$Y$16)^4))</f>
        <v>2992162.0849973313</v>
      </c>
      <c r="AC142" s="201">
        <f>(((F142*'Appendix B'!$C$9*1000)-('Appendix B'!$E$35+'Appendix B'!$F$35+'Appendix B'!$G$35))/((1+$Y$16)^AC$34))</f>
        <v>559592.55206390831</v>
      </c>
      <c r="AD142" s="201">
        <f>(((G142*'Appendix B'!$C$10*1000)-('Appendix B'!$E$36+'Appendix B'!$F$36+'Appendix B'!$G$36))/((1+$Y$16)^AD$34))</f>
        <v>205531.55867958275</v>
      </c>
      <c r="AE142" s="201">
        <f>(((H142*'Appendix B'!$C$11*1000)-('Appendix B'!$E$37+'Appendix B'!$F$37+'Appendix B'!$G$37))/((1+$Y$16)^AE$34))</f>
        <v>443970.36928099208</v>
      </c>
      <c r="AF142" s="201">
        <f>(((I142*'Appendix B'!$C$12*1000)-('Appendix B'!$E$38+'Appendix B'!$F$38+'Appendix B'!$G$38))/((1+$Y$16)^AF$34))</f>
        <v>-585610.50339506683</v>
      </c>
      <c r="AG142" s="201">
        <f>(((J142*'Appendix B'!$C$13*1000)-('Appendix B'!$E$39+'Appendix B'!$F$39+'Appendix B'!$G$39))/((1+$Y$16)^AG$34))</f>
        <v>-582565.7512379291</v>
      </c>
      <c r="AH142" s="201">
        <f>(((K142*'Appendix B'!$C$14*1000)-('Appendix B'!$E$40+'Appendix B'!$F$40+'Appendix B'!$G$40))/((1+$Y$16)^AH$34))</f>
        <v>-422843.89498776651</v>
      </c>
      <c r="AI142" s="201">
        <f>(((L142*'Appendix B'!$C$15*1000)-('Appendix B'!$E$41+'Appendix B'!$F$41+'Appendix B'!$G$41))/((1+$Y$16)^AI$34))</f>
        <v>-368438.73808662797</v>
      </c>
      <c r="AJ142" s="201">
        <f>(((M142*'Appendix B'!$C$16*1000)-('Appendix B'!$E$42+'Appendix B'!$F$42+'Appendix B'!$G$42))/((1+$Y$16)^AJ$34))</f>
        <v>-290470.31395879196</v>
      </c>
      <c r="AK142" s="201">
        <f>(((N142*'Appendix B'!$C$17*1000)-('Appendix B'!$E$43+'Appendix B'!$F$43+'Appendix B'!$G$43))/((1+$Y$16)^AK$34))</f>
        <v>-241224.14614212362</v>
      </c>
      <c r="AL142" s="201">
        <f>(((O142*'Appendix B'!$C$18*1000)-('Appendix B'!$E$44+'Appendix B'!$F$44+'Appendix B'!$G$44))/((1+$Y$16)^AL$34))</f>
        <v>-260716.92325077282</v>
      </c>
      <c r="AM142" s="201">
        <f>(((P142*'Appendix B'!$C$19*1000)-('Appendix B'!$E$45+'Appendix B'!$F$45+'Appendix B'!$G$45))/((1+$Y$16)^AM$34))</f>
        <v>-232082.58870837386</v>
      </c>
      <c r="AN142" s="201">
        <f>(((Q142*'Appendix B'!$C$20*1000)-('Appendix B'!$E$46+'Appendix B'!$F$46+'Appendix B'!$G$46))/((1+$Y$16)^AN$34))</f>
        <v>-196897.724637962</v>
      </c>
      <c r="AO142" s="201">
        <f>(((R142*'Appendix B'!$C$21*1000)-('Appendix B'!$E$47+'Appendix B'!$F$47+'Appendix B'!$G$47))/((1+$Y$16)^AO$34))</f>
        <v>-154844.66128452978</v>
      </c>
      <c r="AP142" s="201">
        <f>(((S142*'Appendix B'!$C$22*1000)-('Appendix B'!$E$48+'Appendix B'!$F$48+'Appendix B'!$G$48))/((1+$Y$16)^AP$34))</f>
        <v>-61516.67604884012</v>
      </c>
      <c r="AQ142" s="201">
        <f>(((T142*'Appendix B'!$C$23*1000)-('Appendix B'!$E$49+'Appendix B'!$F$49+'Appendix B'!$G$49))/((1+$Y$16)^AQ$34))</f>
        <v>-20099.942703065244</v>
      </c>
      <c r="AR142" s="201">
        <f>(((U142*'Appendix B'!$C$24*1000)-('Appendix B'!$E$50+'Appendix B'!$F$50+'Appendix B'!$G$50))/((1+$Y$16)^AR$34))</f>
        <v>-61105.424330940987</v>
      </c>
      <c r="AS142" s="217">
        <f t="shared" si="18"/>
        <v>36849018.661129177</v>
      </c>
      <c r="AU142" s="207">
        <f t="shared" si="17"/>
        <v>1.4080928997339912E-8</v>
      </c>
    </row>
    <row r="143" spans="1:47" x14ac:dyDescent="0.35">
      <c r="A143">
        <v>109</v>
      </c>
      <c r="B143" s="75">
        <v>56</v>
      </c>
      <c r="C143" s="75">
        <v>60.255625980273635</v>
      </c>
      <c r="D143" s="75">
        <v>62.353644194521451</v>
      </c>
      <c r="E143" s="75">
        <v>68.942892899255</v>
      </c>
      <c r="F143" s="75">
        <v>66.451874780124967</v>
      </c>
      <c r="G143" s="75">
        <v>89.816287978420277</v>
      </c>
      <c r="H143" s="75">
        <v>107.4618427436717</v>
      </c>
      <c r="I143" s="75">
        <v>131.33078980357993</v>
      </c>
      <c r="J143" s="75">
        <v>138.72740182817515</v>
      </c>
      <c r="K143" s="75">
        <v>146.58273468175361</v>
      </c>
      <c r="L143" s="75">
        <v>178.96141346529805</v>
      </c>
      <c r="M143" s="75">
        <v>181.78176003108354</v>
      </c>
      <c r="N143" s="75">
        <v>138.59169959510365</v>
      </c>
      <c r="O143" s="75">
        <v>195.21202067959598</v>
      </c>
      <c r="P143" s="75">
        <v>189.81510717132426</v>
      </c>
      <c r="Q143" s="75">
        <v>204.6627945127218</v>
      </c>
      <c r="R143" s="75">
        <v>208.45778263831096</v>
      </c>
      <c r="S143" s="75">
        <v>255.10805568383932</v>
      </c>
      <c r="T143" s="75">
        <v>389.82504992141469</v>
      </c>
      <c r="U143" s="75">
        <v>232.54461097818751</v>
      </c>
      <c r="V143" s="75">
        <v>197.31912423057997</v>
      </c>
      <c r="X143" s="201">
        <f>((0-('Appendix B'!$H$30))/(1+$Y$16)^0)</f>
        <v>-30932906.678150136</v>
      </c>
      <c r="Y143" s="201">
        <f>(((B143*'Appendix B'!$C$5*1000)-('Appendix B'!$E$31+'Appendix B'!$F$31+'Appendix B'!$G$31))/((1+$Y$16)^1))</f>
        <v>36555647.970511056</v>
      </c>
      <c r="Z143" s="201">
        <f>+(((C143*'Appendix B'!$C$6*1000)-('Appendix B'!$E$32+'Appendix B'!$F$32+'Appendix B'!$G$32))/((1+$Y$16)^2))</f>
        <v>13016243.2478365</v>
      </c>
      <c r="AA143" s="201">
        <f>(((D143*'Appendix B'!$C$7*1000)-('Appendix B'!$E$33+'Appendix B'!$F$33+'Appendix B'!$G$33))/((1+$Y$16)^3))</f>
        <v>6181731.009379819</v>
      </c>
      <c r="AB143" s="201">
        <f>(((E143*'Appendix B'!$C$8*1000)-('Appendix B'!$E$34+'Appendix B'!$F$34+'Appendix B'!$G$34))/((1+$Y$16)^4))</f>
        <v>4107939.7826174828</v>
      </c>
      <c r="AC143" s="201">
        <f>(((F143*'Appendix B'!$C$9*1000)-('Appendix B'!$E$35+'Appendix B'!$F$35+'Appendix B'!$G$35))/((1+$Y$16)^AC$34))</f>
        <v>2562552.2835503714</v>
      </c>
      <c r="AD143" s="201">
        <f>(((G143*'Appendix B'!$C$10*1000)-('Appendix B'!$E$36+'Appendix B'!$F$36+'Appendix B'!$G$36))/((1+$Y$16)^AD$34))</f>
        <v>2720210.8011695212</v>
      </c>
      <c r="AE143" s="201">
        <f>(((H143*'Appendix B'!$C$11*1000)-('Appendix B'!$E$37+'Appendix B'!$F$37+'Appendix B'!$G$37))/((1+$Y$16)^AE$34))</f>
        <v>2535338.8374972427</v>
      </c>
      <c r="AF143" s="201">
        <f>(((I143*'Appendix B'!$C$12*1000)-('Appendix B'!$E$38+'Appendix B'!$F$38+'Appendix B'!$G$38))/((1+$Y$16)^AF$34))</f>
        <v>2515385.5779128345</v>
      </c>
      <c r="AG143" s="201">
        <f>(((J143*'Appendix B'!$C$13*1000)-('Appendix B'!$E$39+'Appendix B'!$F$39+'Appendix B'!$G$39))/((1+$Y$16)^AG$34))</f>
        <v>2089665.3284903264</v>
      </c>
      <c r="AH143" s="201">
        <f>(((K143*'Appendix B'!$C$14*1000)-('Appendix B'!$E$40+'Appendix B'!$F$40+'Appendix B'!$G$40))/((1+$Y$16)^AH$34))</f>
        <v>1738839.0214010689</v>
      </c>
      <c r="AI143" s="201">
        <f>(((L143*'Appendix B'!$C$15*1000)-('Appendix B'!$E$41+'Appendix B'!$F$41+'Appendix B'!$G$41))/((1+$Y$16)^AI$34))</f>
        <v>1861702.9582646678</v>
      </c>
      <c r="AJ143" s="201">
        <f>(((M143*'Appendix B'!$C$16*1000)-('Appendix B'!$E$42+'Appendix B'!$F$42+'Appendix B'!$G$42))/((1+$Y$16)^AJ$34))</f>
        <v>1533671.3539917478</v>
      </c>
      <c r="AK143" s="201">
        <f>(((N143*'Appendix B'!$C$17*1000)-('Appendix B'!$E$43+'Appendix B'!$F$43+'Appendix B'!$G$43))/((1+$Y$16)^AK$34))</f>
        <v>816843.09145294456</v>
      </c>
      <c r="AL143" s="201">
        <f>(((O143*'Appendix B'!$C$18*1000)-('Appendix B'!$E$44+'Appendix B'!$F$44+'Appendix B'!$G$44))/((1+$Y$16)^AL$34))</f>
        <v>1128887.9762420466</v>
      </c>
      <c r="AM143" s="201">
        <f>(((P143*'Appendix B'!$C$19*1000)-('Appendix B'!$E$45+'Appendix B'!$F$45+'Appendix B'!$G$45))/((1+$Y$16)^AM$34))</f>
        <v>890432.79962668789</v>
      </c>
      <c r="AN143" s="201">
        <f>(((Q143*'Appendix B'!$C$20*1000)-('Appendix B'!$E$46+'Appendix B'!$F$46+'Appendix B'!$G$46))/((1+$Y$16)^AN$34))</f>
        <v>810396.46922923485</v>
      </c>
      <c r="AO143" s="201">
        <f>(((R143*'Appendix B'!$C$21*1000)-('Appendix B'!$E$47+'Appendix B'!$F$47+'Appendix B'!$G$47))/((1+$Y$16)^AO$34))</f>
        <v>704933.75652647938</v>
      </c>
      <c r="AP143" s="201">
        <f>(((S143*'Appendix B'!$C$22*1000)-('Appendix B'!$E$48+'Appendix B'!$F$48+'Appendix B'!$G$48))/((1+$Y$16)^AP$34))</f>
        <v>795093.68055702408</v>
      </c>
      <c r="AQ143" s="201">
        <f>(((T143*'Appendix B'!$C$23*1000)-('Appendix B'!$E$49+'Appendix B'!$F$49+'Appendix B'!$G$49))/((1+$Y$16)^AQ$34))</f>
        <v>1186272.9502199409</v>
      </c>
      <c r="AR143" s="201">
        <f>(((U143*'Appendix B'!$C$24*1000)-('Appendix B'!$E$50+'Appendix B'!$F$50+'Appendix B'!$G$50))/((1+$Y$16)^AR$34))</f>
        <v>490466.68044894759</v>
      </c>
      <c r="AS143" s="217">
        <f t="shared" si="18"/>
        <v>53309348.898775831</v>
      </c>
      <c r="AU143" s="207">
        <f t="shared" si="17"/>
        <v>1.5722262899189809E-8</v>
      </c>
    </row>
    <row r="144" spans="1:47" x14ac:dyDescent="0.35">
      <c r="A144">
        <v>110</v>
      </c>
      <c r="B144" s="75">
        <v>56</v>
      </c>
      <c r="C144" s="75">
        <v>88.781883385787694</v>
      </c>
      <c r="D144" s="75">
        <v>116.32797960348159</v>
      </c>
      <c r="E144" s="75">
        <v>135.40679875869267</v>
      </c>
      <c r="F144" s="75">
        <v>211.64105467839101</v>
      </c>
      <c r="G144" s="75">
        <v>260.14705047591701</v>
      </c>
      <c r="H144" s="75">
        <v>311.60396854039465</v>
      </c>
      <c r="I144" s="75">
        <v>439.04983734301328</v>
      </c>
      <c r="J144" s="75">
        <v>393.10282423991976</v>
      </c>
      <c r="K144" s="75">
        <v>329.97176619166481</v>
      </c>
      <c r="L144" s="75">
        <v>264.33866518104293</v>
      </c>
      <c r="M144" s="75">
        <v>314.38440224560304</v>
      </c>
      <c r="N144" s="75">
        <v>191.12544544895457</v>
      </c>
      <c r="O144" s="75">
        <v>146.19171136054783</v>
      </c>
      <c r="P144" s="75">
        <v>190.10797150542194</v>
      </c>
      <c r="Q144" s="75">
        <v>131.60997440279351</v>
      </c>
      <c r="R144" s="75">
        <v>245.02559778507432</v>
      </c>
      <c r="S144" s="75">
        <v>227.01207825678443</v>
      </c>
      <c r="T144" s="75">
        <v>258.72905307027332</v>
      </c>
      <c r="U144" s="75">
        <v>201.97487018598756</v>
      </c>
      <c r="V144" s="75">
        <v>129.76040214719558</v>
      </c>
      <c r="X144" s="201">
        <f>((0-('Appendix B'!$H$30))/(1+$Y$16)^0)</f>
        <v>-30932906.678150136</v>
      </c>
      <c r="Y144" s="201">
        <f>(((B144*'Appendix B'!$C$5*1000)-('Appendix B'!$E$31+'Appendix B'!$F$31+'Appendix B'!$G$31))/((1+$Y$16)^1))</f>
        <v>36555647.970511056</v>
      </c>
      <c r="Z144" s="201">
        <f>+(((C144*'Appendix B'!$C$6*1000)-('Appendix B'!$E$32+'Appendix B'!$F$32+'Appendix B'!$G$32))/((1+$Y$16)^2))</f>
        <v>20222463.756589469</v>
      </c>
      <c r="AA144" s="201">
        <f>(((D144*'Appendix B'!$C$7*1000)-('Appendix B'!$E$33+'Appendix B'!$F$33+'Appendix B'!$G$33))/((1+$Y$16)^3))</f>
        <v>13027861.462385628</v>
      </c>
      <c r="AB144" s="201">
        <f>(((E144*'Appendix B'!$C$8*1000)-('Appendix B'!$E$34+'Appendix B'!$F$34+'Appendix B'!$G$34))/((1+$Y$16)^4))</f>
        <v>9474235.4071684331</v>
      </c>
      <c r="AC144" s="201">
        <f>(((F144*'Appendix B'!$C$9*1000)-('Appendix B'!$E$35+'Appendix B'!$F$35+'Appendix B'!$G$35))/((1+$Y$16)^AC$34))</f>
        <v>11002710.394741045</v>
      </c>
      <c r="AD144" s="201">
        <f>(((G144*'Appendix B'!$C$10*1000)-('Appendix B'!$E$36+'Appendix B'!$F$36+'Appendix B'!$G$36))/((1+$Y$16)^AD$34))</f>
        <v>10070208.874180149</v>
      </c>
      <c r="AE144" s="201">
        <f>(((H144*'Appendix B'!$C$11*1000)-('Appendix B'!$E$37+'Appendix B'!$F$37+'Appendix B'!$G$37))/((1+$Y$16)^AE$34))</f>
        <v>9315235.6851305906</v>
      </c>
      <c r="AF144" s="201">
        <f>(((I144*'Appendix B'!$C$12*1000)-('Appendix B'!$E$38+'Appendix B'!$F$38+'Appendix B'!$G$38))/((1+$Y$16)^AF$34))</f>
        <v>10584564.365331637</v>
      </c>
      <c r="AG144" s="201">
        <f>(((J144*'Appendix B'!$C$13*1000)-('Appendix B'!$E$39+'Appendix B'!$F$39+'Appendix B'!$G$39))/((1+$Y$16)^AG$34))</f>
        <v>7454525.9731441354</v>
      </c>
      <c r="AH144" s="201">
        <f>(((K144*'Appendix B'!$C$14*1000)-('Appendix B'!$E$40+'Appendix B'!$F$40+'Appendix B'!$G$40))/((1+$Y$16)^AH$34))</f>
        <v>4844527.8740254818</v>
      </c>
      <c r="AI144" s="201">
        <f>(((L144*'Appendix B'!$C$15*1000)-('Appendix B'!$E$41+'Appendix B'!$F$41+'Appendix B'!$G$41))/((1+$Y$16)^AI$34))</f>
        <v>3075005.7537746406</v>
      </c>
      <c r="AJ144" s="201">
        <f>(((M144*'Appendix B'!$C$16*1000)-('Appendix B'!$E$42+'Appendix B'!$F$42+'Appendix B'!$G$42))/((1+$Y$16)^AJ$34))</f>
        <v>3101961.2158491174</v>
      </c>
      <c r="AK144" s="201">
        <f>(((N144*'Appendix B'!$C$17*1000)-('Appendix B'!$E$43+'Appendix B'!$F$43+'Appendix B'!$G$43))/((1+$Y$16)^AK$34))</f>
        <v>1337852.0411598629</v>
      </c>
      <c r="AL144" s="201">
        <f>(((O144*'Appendix B'!$C$18*1000)-('Appendix B'!$E$44+'Appendix B'!$F$44+'Appendix B'!$G$44))/((1+$Y$16)^AL$34))</f>
        <v>718617.88916858577</v>
      </c>
      <c r="AM144" s="201">
        <f>(((P144*'Appendix B'!$C$19*1000)-('Appendix B'!$E$45+'Appendix B'!$F$45+'Appendix B'!$G$45))/((1+$Y$16)^AM$34))</f>
        <v>892512.32944688166</v>
      </c>
      <c r="AN144" s="201">
        <f>(((Q144*'Appendix B'!$C$20*1000)-('Appendix B'!$E$46+'Appendix B'!$F$46+'Appendix B'!$G$46))/((1+$Y$16)^AN$34))</f>
        <v>375319.45775014983</v>
      </c>
      <c r="AO144" s="201">
        <f>(((R144*'Appendix B'!$C$21*1000)-('Appendix B'!$E$47+'Appendix B'!$F$47+'Appendix B'!$G$47))/((1+$Y$16)^AO$34))</f>
        <v>894502.11035707931</v>
      </c>
      <c r="AP144" s="201">
        <f>(((S144*'Appendix B'!$C$22*1000)-('Appendix B'!$E$48+'Appendix B'!$F$48+'Appendix B'!$G$48))/((1+$Y$16)^AP$34))</f>
        <v>670009.08725027763</v>
      </c>
      <c r="AQ144" s="201">
        <f>(((T144*'Appendix B'!$C$23*1000)-('Appendix B'!$E$49+'Appendix B'!$F$49+'Appendix B'!$G$49))/((1+$Y$16)^AQ$34))</f>
        <v>683440.41443855874</v>
      </c>
      <c r="AR144" s="201">
        <f>(((U144*'Appendix B'!$C$24*1000)-('Appendix B'!$E$50+'Appendix B'!$F$50+'Appendix B'!$G$50))/((1+$Y$16)^AR$34))</f>
        <v>389152.53345382184</v>
      </c>
      <c r="AS144" s="217">
        <f t="shared" si="18"/>
        <v>113757447.91770647</v>
      </c>
      <c r="AU144" s="207">
        <f t="shared" si="17"/>
        <v>5.7994787271986888E-10</v>
      </c>
    </row>
    <row r="145" spans="1:47" x14ac:dyDescent="0.35">
      <c r="A145">
        <v>111</v>
      </c>
      <c r="B145" s="75">
        <v>56</v>
      </c>
      <c r="C145" s="75">
        <v>50.541278024905203</v>
      </c>
      <c r="D145" s="75">
        <v>66.133278147638578</v>
      </c>
      <c r="E145" s="75">
        <v>78.77622955382212</v>
      </c>
      <c r="F145" s="75">
        <v>103.96210819644632</v>
      </c>
      <c r="G145" s="75">
        <v>32.305030015425274</v>
      </c>
      <c r="H145" s="75">
        <v>34.003407094050559</v>
      </c>
      <c r="I145" s="75">
        <v>47.608947962164159</v>
      </c>
      <c r="J145" s="75">
        <v>45.744161154564722</v>
      </c>
      <c r="K145" s="75">
        <v>50.089493961471234</v>
      </c>
      <c r="L145" s="75">
        <v>63.917390206324114</v>
      </c>
      <c r="M145" s="75">
        <v>45.871500735729029</v>
      </c>
      <c r="N145" s="75">
        <v>49.876677131630721</v>
      </c>
      <c r="O145" s="75">
        <v>40.231794959114453</v>
      </c>
      <c r="P145" s="75">
        <v>48.855996447402859</v>
      </c>
      <c r="Q145" s="75">
        <v>50.854801224638862</v>
      </c>
      <c r="R145" s="75">
        <v>50.967267880604211</v>
      </c>
      <c r="S145" s="75">
        <v>47.079167755944631</v>
      </c>
      <c r="T145" s="75">
        <v>47.598922947701809</v>
      </c>
      <c r="U145" s="75">
        <v>40.597352903344479</v>
      </c>
      <c r="V145" s="75">
        <v>17.233333100525606</v>
      </c>
      <c r="X145" s="201">
        <f>((0-('Appendix B'!$H$30))/(1+$Y$16)^0)</f>
        <v>-30932906.678150136</v>
      </c>
      <c r="Y145" s="201">
        <f>(((B145*'Appendix B'!$C$5*1000)-('Appendix B'!$E$31+'Appendix B'!$F$31+'Appendix B'!$G$31))/((1+$Y$16)^1))</f>
        <v>36555647.970511056</v>
      </c>
      <c r="Z145" s="201">
        <f>+(((C145*'Appendix B'!$C$6*1000)-('Appendix B'!$E$32+'Appendix B'!$F$32+'Appendix B'!$G$32))/((1+$Y$16)^2))</f>
        <v>10562232.808611935</v>
      </c>
      <c r="AA145" s="201">
        <f>(((D145*'Appendix B'!$C$7*1000)-('Appendix B'!$E$33+'Appendix B'!$F$33+'Appendix B'!$G$33))/((1+$Y$16)^3))</f>
        <v>6661141.5831569694</v>
      </c>
      <c r="AB145" s="201">
        <f>(((E145*'Appendix B'!$C$8*1000)-('Appendix B'!$E$34+'Appendix B'!$F$34+'Appendix B'!$G$34))/((1+$Y$16)^4))</f>
        <v>4901883.3642020291</v>
      </c>
      <c r="AC145" s="201">
        <f>(((F145*'Appendix B'!$C$9*1000)-('Appendix B'!$E$35+'Appendix B'!$F$35+'Appendix B'!$G$35))/((1+$Y$16)^AC$34))</f>
        <v>4743102.5218205797</v>
      </c>
      <c r="AD145" s="201">
        <f>(((G145*'Appendix B'!$C$10*1000)-('Appendix B'!$E$36+'Appendix B'!$F$36+'Appendix B'!$G$36))/((1+$Y$16)^AD$34))</f>
        <v>238523.8233950705</v>
      </c>
      <c r="AE145" s="201">
        <f>(((H145*'Appendix B'!$C$11*1000)-('Appendix B'!$E$37+'Appendix B'!$F$37+'Appendix B'!$G$37))/((1+$Y$16)^AE$34))</f>
        <v>95662.977606993983</v>
      </c>
      <c r="AF145" s="201">
        <f>(((I145*'Appendix B'!$C$12*1000)-('Appendix B'!$E$38+'Appendix B'!$F$38+'Appendix B'!$G$38))/((1+$Y$16)^AF$34))</f>
        <v>319985.20984230738</v>
      </c>
      <c r="AG145" s="201">
        <f>(((J145*'Appendix B'!$C$13*1000)-('Appendix B'!$E$39+'Appendix B'!$F$39+'Appendix B'!$G$39))/((1+$Y$16)^AG$34))</f>
        <v>128618.44836062872</v>
      </c>
      <c r="AH145" s="201">
        <f>(((K145*'Appendix B'!$C$14*1000)-('Appendix B'!$E$40+'Appendix B'!$F$40+'Appendix B'!$G$40))/((1+$Y$16)^AH$34))</f>
        <v>104728.30283069973</v>
      </c>
      <c r="AI145" s="201">
        <f>(((L145*'Appendix B'!$C$15*1000)-('Appendix B'!$E$41+'Appendix B'!$F$41+'Appendix B'!$G$41))/((1+$Y$16)^AI$34))</f>
        <v>226803.35419266127</v>
      </c>
      <c r="AJ145" s="201">
        <f>(((M145*'Appendix B'!$C$16*1000)-('Appendix B'!$E$42+'Appendix B'!$F$42+'Appendix B'!$G$42))/((1+$Y$16)^AJ$34))</f>
        <v>-73737.655479498077</v>
      </c>
      <c r="AK145" s="201">
        <f>(((N145*'Appendix B'!$C$17*1000)-('Appendix B'!$E$43+'Appendix B'!$F$43+'Appendix B'!$G$43))/((1+$Y$16)^AK$34))</f>
        <v>-62997.474371309014</v>
      </c>
      <c r="AL145" s="201">
        <f>(((O145*'Appendix B'!$C$18*1000)-('Appendix B'!$E$44+'Appendix B'!$F$44+'Appendix B'!$G$44))/((1+$Y$16)^AL$34))</f>
        <v>-168201.97656042106</v>
      </c>
      <c r="AM145" s="201">
        <f>(((P145*'Appendix B'!$C$19*1000)-('Appendix B'!$E$45+'Appendix B'!$F$45+'Appendix B'!$G$45))/((1+$Y$16)^AM$34))</f>
        <v>-110469.80287530895</v>
      </c>
      <c r="AN145" s="201">
        <f>(((Q145*'Appendix B'!$C$20*1000)-('Appendix B'!$E$46+'Appendix B'!$F$46+'Appendix B'!$G$46))/((1+$Y$16)^AN$34))</f>
        <v>-105630.07102858229</v>
      </c>
      <c r="AO145" s="201">
        <f>(((R145*'Appendix B'!$C$21*1000)-('Appendix B'!$E$47+'Appendix B'!$F$47+'Appendix B'!$G$47))/((1+$Y$16)^AO$34))</f>
        <v>-111500.51789570418</v>
      </c>
      <c r="AP145" s="201">
        <f>(((S145*'Appendix B'!$C$22*1000)-('Appendix B'!$E$48+'Appendix B'!$F$48+'Appendix B'!$G$48))/((1+$Y$16)^AP$34))</f>
        <v>-131060.56732681733</v>
      </c>
      <c r="AQ145" s="201">
        <f>(((T145*'Appendix B'!$C$23*1000)-('Appendix B'!$E$49+'Appendix B'!$F$49+'Appendix B'!$G$49))/((1+$Y$16)^AQ$34))</f>
        <v>-126371.48874207948</v>
      </c>
      <c r="AR145" s="201">
        <f>(((U145*'Appendix B'!$C$24*1000)-('Appendix B'!$E$50+'Appendix B'!$F$50+'Appendix B'!$G$50))/((1+$Y$16)^AR$34))</f>
        <v>-145684.37009800406</v>
      </c>
      <c r="AS145" s="217">
        <f t="shared" si="18"/>
        <v>33605423.686380804</v>
      </c>
      <c r="AU145" s="207">
        <f t="shared" si="17"/>
        <v>1.3094118584316322E-8</v>
      </c>
    </row>
    <row r="146" spans="1:47" x14ac:dyDescent="0.35">
      <c r="A146">
        <v>112</v>
      </c>
      <c r="B146" s="75">
        <v>56</v>
      </c>
      <c r="C146" s="75">
        <v>75.236417754798509</v>
      </c>
      <c r="D146" s="75">
        <v>42.92800438749088</v>
      </c>
      <c r="E146" s="75">
        <v>30.765899219614123</v>
      </c>
      <c r="F146" s="75">
        <v>45.009880087931663</v>
      </c>
      <c r="G146" s="75">
        <v>50.997681553841062</v>
      </c>
      <c r="H146" s="75">
        <v>44.694242628912356</v>
      </c>
      <c r="I146" s="75">
        <v>72.438880951199451</v>
      </c>
      <c r="J146" s="75">
        <v>43.013302385735322</v>
      </c>
      <c r="K146" s="75">
        <v>42.794879175074392</v>
      </c>
      <c r="L146" s="75">
        <v>50.115952787052436</v>
      </c>
      <c r="M146" s="75">
        <v>37.101104039379436</v>
      </c>
      <c r="N146" s="75">
        <v>45.312513185643034</v>
      </c>
      <c r="O146" s="75">
        <v>50.520882338382229</v>
      </c>
      <c r="P146" s="75">
        <v>55.018861268512957</v>
      </c>
      <c r="Q146" s="75">
        <v>36.174675093507105</v>
      </c>
      <c r="R146" s="75">
        <v>26.973243333266307</v>
      </c>
      <c r="S146" s="75">
        <v>31.807580097580189</v>
      </c>
      <c r="T146" s="75">
        <v>36.112456144550777</v>
      </c>
      <c r="U146" s="75">
        <v>43.363710050877216</v>
      </c>
      <c r="V146" s="75">
        <v>21.342741010294684</v>
      </c>
      <c r="X146" s="201">
        <f>((0-('Appendix B'!$H$30))/(1+$Y$16)^0)</f>
        <v>-30932906.678150136</v>
      </c>
      <c r="Y146" s="201">
        <f>(((B146*'Appendix B'!$C$5*1000)-('Appendix B'!$E$31+'Appendix B'!$F$31+'Appendix B'!$G$31))/((1+$Y$16)^1))</f>
        <v>36555647.970511056</v>
      </c>
      <c r="Z146" s="201">
        <f>+(((C146*'Appendix B'!$C$6*1000)-('Appendix B'!$E$32+'Appendix B'!$F$32+'Appendix B'!$G$32))/((1+$Y$16)^2))</f>
        <v>16800647.468422111</v>
      </c>
      <c r="AA146" s="201">
        <f>(((D146*'Appendix B'!$C$7*1000)-('Appendix B'!$E$33+'Appendix B'!$F$33+'Appendix B'!$G$33))/((1+$Y$16)^3))</f>
        <v>3717773.5887951395</v>
      </c>
      <c r="AB146" s="201">
        <f>(((E146*'Appendix B'!$C$8*1000)-('Appendix B'!$E$34+'Appendix B'!$F$34+'Appendix B'!$G$34))/((1+$Y$16)^4))</f>
        <v>1025529.3902033367</v>
      </c>
      <c r="AC146" s="201">
        <f>(((F146*'Appendix B'!$C$9*1000)-('Appendix B'!$E$35+'Appendix B'!$F$35+'Appendix B'!$G$35))/((1+$Y$16)^AC$34))</f>
        <v>1316083.1902733729</v>
      </c>
      <c r="AD146" s="201">
        <f>(((G146*'Appendix B'!$C$10*1000)-('Appendix B'!$E$36+'Appendix B'!$F$36+'Appendix B'!$G$36))/((1+$Y$16)^AD$34))</f>
        <v>1045136.5031735359</v>
      </c>
      <c r="AE146" s="201">
        <f>(((H146*'Appendix B'!$C$11*1000)-('Appendix B'!$E$37+'Appendix B'!$F$37+'Appendix B'!$G$37))/((1+$Y$16)^AE$34))</f>
        <v>450723.26640574832</v>
      </c>
      <c r="AF146" s="201">
        <f>(((I146*'Appendix B'!$C$12*1000)-('Appendix B'!$E$38+'Appendix B'!$F$38+'Appendix B'!$G$38))/((1+$Y$16)^AF$34))</f>
        <v>971089.42380058893</v>
      </c>
      <c r="AG146" s="201">
        <f>(((J146*'Appendix B'!$C$13*1000)-('Appendix B'!$E$39+'Appendix B'!$F$39+'Appendix B'!$G$39))/((1+$Y$16)^AG$34))</f>
        <v>71023.746026193621</v>
      </c>
      <c r="AH146" s="201">
        <f>(((K146*'Appendix B'!$C$14*1000)-('Appendix B'!$E$40+'Appendix B'!$F$40+'Appendix B'!$G$40))/((1+$Y$16)^AH$34))</f>
        <v>-18805.823718616273</v>
      </c>
      <c r="AI146" s="201">
        <f>(((L146*'Appendix B'!$C$15*1000)-('Appendix B'!$E$41+'Appendix B'!$F$41+'Appendix B'!$G$41))/((1+$Y$16)^AI$34))</f>
        <v>30670.048583221262</v>
      </c>
      <c r="AJ146" s="201">
        <f>(((M146*'Appendix B'!$C$16*1000)-('Appendix B'!$E$42+'Appendix B'!$F$42+'Appendix B'!$G$42))/((1+$Y$16)^AJ$34))</f>
        <v>-177465.03220175742</v>
      </c>
      <c r="AK146" s="201">
        <f>(((N146*'Appendix B'!$C$17*1000)-('Appendix B'!$E$43+'Appendix B'!$F$43+'Appendix B'!$G$43))/((1+$Y$16)^AK$34))</f>
        <v>-108263.05033851208</v>
      </c>
      <c r="AL146" s="201">
        <f>(((O146*'Appendix B'!$C$18*1000)-('Appendix B'!$E$44+'Appendix B'!$F$44+'Appendix B'!$G$44))/((1+$Y$16)^AL$34))</f>
        <v>-82088.591442340345</v>
      </c>
      <c r="AM146" s="201">
        <f>(((P146*'Appendix B'!$C$19*1000)-('Appendix B'!$E$45+'Appendix B'!$F$45+'Appendix B'!$G$45))/((1+$Y$16)^AM$34))</f>
        <v>-66709.400254733337</v>
      </c>
      <c r="AN146" s="201">
        <f>(((Q146*'Appendix B'!$C$20*1000)-('Appendix B'!$E$46+'Appendix B'!$F$46+'Appendix B'!$G$46))/((1+$Y$16)^AN$34))</f>
        <v>-193059.76088392027</v>
      </c>
      <c r="AO146" s="201">
        <f>(((R146*'Appendix B'!$C$21*1000)-('Appendix B'!$E$47+'Appendix B'!$F$47+'Appendix B'!$G$47))/((1+$Y$16)^AO$34))</f>
        <v>-235886.06614228693</v>
      </c>
      <c r="AP146" s="201">
        <f>(((S146*'Appendix B'!$C$22*1000)-('Appendix B'!$E$48+'Appendix B'!$F$48+'Appendix B'!$G$48))/((1+$Y$16)^AP$34))</f>
        <v>-199050.38317694628</v>
      </c>
      <c r="AQ146" s="201">
        <f>(((T146*'Appendix B'!$C$23*1000)-('Appendix B'!$E$49+'Appendix B'!$F$49+'Appendix B'!$G$49))/((1+$Y$16)^AQ$34))</f>
        <v>-170429.0447966358</v>
      </c>
      <c r="AR146" s="201">
        <f>(((U146*'Appendix B'!$C$24*1000)-('Appendix B'!$E$50+'Appendix B'!$F$50+'Appendix B'!$G$50))/((1+$Y$16)^AR$34))</f>
        <v>-136516.11719748678</v>
      </c>
      <c r="AS146" s="217">
        <f t="shared" si="18"/>
        <v>31051417.918044169</v>
      </c>
      <c r="AU146" s="207">
        <f t="shared" si="17"/>
        <v>1.2220957006398065E-8</v>
      </c>
    </row>
    <row r="147" spans="1:47" x14ac:dyDescent="0.35">
      <c r="A147">
        <v>113</v>
      </c>
      <c r="B147" s="75">
        <v>56</v>
      </c>
      <c r="C147" s="75">
        <v>79.730254279753652</v>
      </c>
      <c r="D147" s="75">
        <v>33.450599154051211</v>
      </c>
      <c r="E147" s="75">
        <v>16.760762044502151</v>
      </c>
      <c r="F147" s="75">
        <v>24.60986151505741</v>
      </c>
      <c r="G147" s="75">
        <v>25.76035830736809</v>
      </c>
      <c r="H147" s="75">
        <v>31.175767283981596</v>
      </c>
      <c r="I147" s="75">
        <v>24.109106009253345</v>
      </c>
      <c r="J147" s="75">
        <v>29.86722083954016</v>
      </c>
      <c r="K147" s="75">
        <v>49.029929930835884</v>
      </c>
      <c r="L147" s="75">
        <v>51.986545261964665</v>
      </c>
      <c r="M147" s="75">
        <v>47.087134612432855</v>
      </c>
      <c r="N147" s="75">
        <v>73.060761332739418</v>
      </c>
      <c r="O147" s="75">
        <v>76.784918315081796</v>
      </c>
      <c r="P147" s="75">
        <v>137.0195346488953</v>
      </c>
      <c r="Q147" s="75">
        <v>184.58936411419177</v>
      </c>
      <c r="R147" s="75">
        <v>191.24318725374116</v>
      </c>
      <c r="S147" s="75">
        <v>127.1783639058586</v>
      </c>
      <c r="T147" s="75">
        <v>146.83560077975005</v>
      </c>
      <c r="U147" s="75">
        <v>185.48064945552414</v>
      </c>
      <c r="V147" s="75">
        <v>207.25250994727003</v>
      </c>
      <c r="X147" s="201">
        <f>((0-('Appendix B'!$H$30))/(1+$Y$16)^0)</f>
        <v>-30932906.678150136</v>
      </c>
      <c r="Y147" s="201">
        <f>(((B147*'Appendix B'!$C$5*1000)-('Appendix B'!$E$31+'Appendix B'!$F$31+'Appendix B'!$G$31))/((1+$Y$16)^1))</f>
        <v>36555647.970511056</v>
      </c>
      <c r="Z147" s="201">
        <f>+(((C147*'Appendix B'!$C$6*1000)-('Appendix B'!$E$32+'Appendix B'!$F$32+'Appendix B'!$G$32))/((1+$Y$16)^2))</f>
        <v>17935867.43326949</v>
      </c>
      <c r="AA147" s="201">
        <f>(((D147*'Appendix B'!$C$7*1000)-('Appendix B'!$E$33+'Appendix B'!$F$33+'Appendix B'!$G$33))/((1+$Y$16)^3))</f>
        <v>2515654.987565326</v>
      </c>
      <c r="AB147" s="201">
        <f>(((E147*'Appendix B'!$C$8*1000)-('Appendix B'!$E$34+'Appendix B'!$F$34+'Appendix B'!$G$34))/((1+$Y$16)^4))</f>
        <v>-105245.35696520249</v>
      </c>
      <c r="AC147" s="201">
        <f>(((F147*'Appendix B'!$C$9*1000)-('Appendix B'!$E$35+'Appendix B'!$F$35+'Appendix B'!$G$35))/((1+$Y$16)^AC$34))</f>
        <v>130186.40136023864</v>
      </c>
      <c r="AD147" s="201">
        <f>(((G147*'Appendix B'!$C$10*1000)-('Appendix B'!$E$36+'Appendix B'!$F$36+'Appendix B'!$G$36))/((1+$Y$16)^AD$34))</f>
        <v>-43887.431843773396</v>
      </c>
      <c r="AE147" s="201">
        <f>(((H147*'Appendix B'!$C$11*1000)-('Appendix B'!$E$37+'Appendix B'!$F$37+'Appendix B'!$G$37))/((1+$Y$16)^AE$34))</f>
        <v>1752.3936953763362</v>
      </c>
      <c r="AF147" s="201">
        <f>(((I147*'Appendix B'!$C$12*1000)-('Appendix B'!$E$38+'Appendix B'!$F$38+'Appendix B'!$G$38))/((1+$Y$16)^AF$34))</f>
        <v>-296240.6224887984</v>
      </c>
      <c r="AG147" s="201">
        <f>(((J147*'Appendix B'!$C$13*1000)-('Appendix B'!$E$39+'Appendix B'!$F$39+'Appendix B'!$G$39))/((1+$Y$16)^AG$34))</f>
        <v>-206231.40248588941</v>
      </c>
      <c r="AH147" s="201">
        <f>(((K147*'Appendix B'!$C$14*1000)-('Appendix B'!$E$40+'Appendix B'!$F$40+'Appendix B'!$G$40))/((1+$Y$16)^AH$34))</f>
        <v>86784.611370569299</v>
      </c>
      <c r="AI147" s="201">
        <f>(((L147*'Appendix B'!$C$15*1000)-('Appendix B'!$E$41+'Appendix B'!$F$41+'Appendix B'!$G$41))/((1+$Y$16)^AI$34))</f>
        <v>57253.184412274502</v>
      </c>
      <c r="AJ147" s="201">
        <f>(((M147*'Appendix B'!$C$16*1000)-('Appendix B'!$E$42+'Appendix B'!$F$42+'Appendix B'!$G$42))/((1+$Y$16)^AJ$34))</f>
        <v>-59360.368174160918</v>
      </c>
      <c r="AK147" s="201">
        <f>(((N147*'Appendix B'!$C$17*1000)-('Appendix B'!$E$43+'Appendix B'!$F$43+'Appendix B'!$G$43))/((1+$Y$16)^AK$34))</f>
        <v>166933.1190636337</v>
      </c>
      <c r="AL147" s="201">
        <f>(((O147*'Appendix B'!$C$18*1000)-('Appendix B'!$E$44+'Appendix B'!$F$44+'Appendix B'!$G$44))/((1+$Y$16)^AL$34))</f>
        <v>137725.36886806475</v>
      </c>
      <c r="AM147" s="201">
        <f>(((P147*'Appendix B'!$C$19*1000)-('Appendix B'!$E$45+'Appendix B'!$F$45+'Appendix B'!$G$45))/((1+$Y$16)^AM$34))</f>
        <v>515549.43333063246</v>
      </c>
      <c r="AN147" s="201">
        <f>(((Q147*'Appendix B'!$C$20*1000)-('Appendix B'!$E$46+'Appendix B'!$F$46+'Appendix B'!$G$46))/((1+$Y$16)^AN$34))</f>
        <v>690846.14803993783</v>
      </c>
      <c r="AO147" s="201">
        <f>(((R147*'Appendix B'!$C$21*1000)-('Appendix B'!$E$47+'Appendix B'!$F$47+'Appendix B'!$G$47))/((1+$Y$16)^AO$34))</f>
        <v>615692.91739470593</v>
      </c>
      <c r="AP147" s="201">
        <f>(((S147*'Appendix B'!$C$22*1000)-('Appendix B'!$E$48+'Appendix B'!$F$48+'Appendix B'!$G$48))/((1+$Y$16)^AP$34))</f>
        <v>225544.76525582376</v>
      </c>
      <c r="AQ147" s="201">
        <f>(((T147*'Appendix B'!$C$23*1000)-('Appendix B'!$E$49+'Appendix B'!$F$49+'Appendix B'!$G$49))/((1+$Y$16)^AQ$34))</f>
        <v>254261.26554003134</v>
      </c>
      <c r="AR147" s="201">
        <f>(((U147*'Appendix B'!$C$24*1000)-('Appendix B'!$E$50+'Appendix B'!$F$50+'Appendix B'!$G$50))/((1+$Y$16)^AR$34))</f>
        <v>334487.43455698667</v>
      </c>
      <c r="AS147" s="217">
        <f t="shared" si="18"/>
        <v>29291280.756084006</v>
      </c>
      <c r="AU147" s="207">
        <f t="shared" si="17"/>
        <v>1.1583027877064696E-8</v>
      </c>
    </row>
    <row r="148" spans="1:47" x14ac:dyDescent="0.35">
      <c r="A148">
        <v>114</v>
      </c>
      <c r="B148" s="75">
        <v>56</v>
      </c>
      <c r="C148" s="75">
        <v>58.070206381422146</v>
      </c>
      <c r="D148" s="75">
        <v>48.195741410165255</v>
      </c>
      <c r="E148" s="75">
        <v>45.901544916790627</v>
      </c>
      <c r="F148" s="75">
        <v>54.393367173759728</v>
      </c>
      <c r="G148" s="75">
        <v>76.079777633181607</v>
      </c>
      <c r="H148" s="75">
        <v>110.46337018751174</v>
      </c>
      <c r="I148" s="75">
        <v>75.442487479105296</v>
      </c>
      <c r="J148" s="75">
        <v>70.285947645928658</v>
      </c>
      <c r="K148" s="75">
        <v>76.313085363247112</v>
      </c>
      <c r="L148" s="75">
        <v>113.18719952942513</v>
      </c>
      <c r="M148" s="75">
        <v>155.37606753624075</v>
      </c>
      <c r="N148" s="75">
        <v>204.89650986124389</v>
      </c>
      <c r="O148" s="75">
        <v>262.16332342177805</v>
      </c>
      <c r="P148" s="75">
        <v>196.50037295158108</v>
      </c>
      <c r="Q148" s="75">
        <v>259.80748660131206</v>
      </c>
      <c r="R148" s="75">
        <v>384.57868347763974</v>
      </c>
      <c r="S148" s="75">
        <v>423.88040310846975</v>
      </c>
      <c r="T148" s="75">
        <v>435.21051255662593</v>
      </c>
      <c r="U148" s="75">
        <v>500</v>
      </c>
      <c r="V148" s="75">
        <v>500</v>
      </c>
      <c r="X148" s="201">
        <f>((0-('Appendix B'!$H$30))/(1+$Y$16)^0)</f>
        <v>-30932906.678150136</v>
      </c>
      <c r="Y148" s="201">
        <f>(((B148*'Appendix B'!$C$5*1000)-('Appendix B'!$E$31+'Appendix B'!$F$31+'Appendix B'!$G$31))/((1+$Y$16)^1))</f>
        <v>36555647.970511056</v>
      </c>
      <c r="Z148" s="201">
        <f>+(((C148*'Appendix B'!$C$6*1000)-('Appendix B'!$E$32+'Appendix B'!$F$32+'Appendix B'!$G$32))/((1+$Y$16)^2))</f>
        <v>12464168.879664036</v>
      </c>
      <c r="AA148" s="201">
        <f>(((D148*'Appendix B'!$C$7*1000)-('Appendix B'!$E$33+'Appendix B'!$F$33+'Appendix B'!$G$33))/((1+$Y$16)^3))</f>
        <v>4385935.8658496961</v>
      </c>
      <c r="AB148" s="201">
        <f>(((E148*'Appendix B'!$C$8*1000)-('Appendix B'!$E$34+'Appendix B'!$F$34+'Appendix B'!$G$34))/((1+$Y$16)^4))</f>
        <v>2247581.3931549261</v>
      </c>
      <c r="AC148" s="201">
        <f>(((F148*'Appendix B'!$C$9*1000)-('Appendix B'!$E$35+'Appendix B'!$F$35+'Appendix B'!$G$35))/((1+$Y$16)^AC$34))</f>
        <v>1861565.3997203766</v>
      </c>
      <c r="AD148" s="201">
        <f>(((G148*'Appendix B'!$C$10*1000)-('Appendix B'!$E$36+'Appendix B'!$F$36+'Appendix B'!$G$36))/((1+$Y$16)^AD$34))</f>
        <v>2127462.1802685927</v>
      </c>
      <c r="AE148" s="201">
        <f>(((H148*'Appendix B'!$C$11*1000)-('Appendix B'!$E$37+'Appendix B'!$F$37+'Appendix B'!$G$37))/((1+$Y$16)^AE$34))</f>
        <v>2635024.5166541259</v>
      </c>
      <c r="AF148" s="201">
        <f>(((I148*'Appendix B'!$C$12*1000)-('Appendix B'!$E$38+'Appendix B'!$F$38+'Appendix B'!$G$38))/((1+$Y$16)^AF$34))</f>
        <v>1049851.6527705868</v>
      </c>
      <c r="AG148" s="201">
        <f>(((J148*'Appendix B'!$C$13*1000)-('Appendix B'!$E$39+'Appendix B'!$F$39+'Appendix B'!$G$39))/((1+$Y$16)^AG$34))</f>
        <v>646212.73183624749</v>
      </c>
      <c r="AH148" s="201">
        <f>(((K148*'Appendix B'!$C$14*1000)-('Appendix B'!$E$40+'Appendix B'!$F$40+'Appendix B'!$G$40))/((1+$Y$16)^AH$34))</f>
        <v>548824.19461728819</v>
      </c>
      <c r="AI148" s="201">
        <f>(((L148*'Appendix B'!$C$15*1000)-('Appendix B'!$E$41+'Appendix B'!$F$41+'Appendix B'!$G$41))/((1+$Y$16)^AI$34))</f>
        <v>926980.46442561515</v>
      </c>
      <c r="AJ148" s="201">
        <f>(((M148*'Appendix B'!$C$16*1000)-('Appendix B'!$E$42+'Appendix B'!$F$42+'Appendix B'!$G$42))/((1+$Y$16)^AJ$34))</f>
        <v>1221371.5450030945</v>
      </c>
      <c r="AK148" s="201">
        <f>(((N148*'Appendix B'!$C$17*1000)-('Appendix B'!$E$43+'Appendix B'!$F$43+'Appendix B'!$G$43))/((1+$Y$16)^AK$34))</f>
        <v>1474428.0208311707</v>
      </c>
      <c r="AL148" s="201">
        <f>(((O148*'Appendix B'!$C$18*1000)-('Appendix B'!$E$44+'Appendix B'!$F$44+'Appendix B'!$G$44))/((1+$Y$16)^AL$34))</f>
        <v>1689229.5405300378</v>
      </c>
      <c r="AM148" s="201">
        <f>(((P148*'Appendix B'!$C$19*1000)-('Appendix B'!$E$45+'Appendix B'!$F$45+'Appendix B'!$G$45))/((1+$Y$16)^AM$34))</f>
        <v>937902.59340952453</v>
      </c>
      <c r="AN148" s="201">
        <f>(((Q148*'Appendix B'!$C$20*1000)-('Appendix B'!$E$46+'Appendix B'!$F$46+'Appendix B'!$G$46))/((1+$Y$16)^AN$34))</f>
        <v>1138818.9421294637</v>
      </c>
      <c r="AO148" s="201">
        <f>(((R148*'Appendix B'!$C$21*1000)-('Appendix B'!$E$47+'Appendix B'!$F$47+'Appendix B'!$G$47))/((1+$Y$16)^AO$34))</f>
        <v>1617948.3600316874</v>
      </c>
      <c r="AP148" s="201">
        <f>(((S148*'Appendix B'!$C$22*1000)-('Appendix B'!$E$48+'Appendix B'!$F$48+'Appendix B'!$G$48))/((1+$Y$16)^AP$34))</f>
        <v>1546475.9912043205</v>
      </c>
      <c r="AQ148" s="201">
        <f>(((T148*'Appendix B'!$C$23*1000)-('Appendix B'!$E$49+'Appendix B'!$F$49+'Appendix B'!$G$49))/((1+$Y$16)^AQ$34))</f>
        <v>1360353.6835194319</v>
      </c>
      <c r="AR148" s="201">
        <f>(((U148*'Appendix B'!$C$24*1000)-('Appendix B'!$E$50+'Appendix B'!$F$50+'Appendix B'!$G$50))/((1+$Y$16)^AR$34))</f>
        <v>1376866.5613700326</v>
      </c>
      <c r="AS148" s="217">
        <f t="shared" si="18"/>
        <v>46879743.809351191</v>
      </c>
      <c r="AU148" s="207">
        <f t="shared" si="17"/>
        <v>1.5853743139839784E-8</v>
      </c>
    </row>
    <row r="149" spans="1:47" x14ac:dyDescent="0.35">
      <c r="A149">
        <v>115</v>
      </c>
      <c r="B149" s="75">
        <v>56</v>
      </c>
      <c r="C149" s="75">
        <v>65.59812226846384</v>
      </c>
      <c r="D149" s="75">
        <v>84.673503761167169</v>
      </c>
      <c r="E149" s="75">
        <v>65.38253556087551</v>
      </c>
      <c r="F149" s="75">
        <v>50.678458825377234</v>
      </c>
      <c r="G149" s="75">
        <v>62.595371699884694</v>
      </c>
      <c r="H149" s="75">
        <v>70.713531280316786</v>
      </c>
      <c r="I149" s="75">
        <v>46.385935184671212</v>
      </c>
      <c r="J149" s="75">
        <v>55.375974066239223</v>
      </c>
      <c r="K149" s="75">
        <v>43.25463915603703</v>
      </c>
      <c r="L149" s="75">
        <v>68.57870658675759</v>
      </c>
      <c r="M149" s="75">
        <v>72.118972656225552</v>
      </c>
      <c r="N149" s="75">
        <v>42.271641502977857</v>
      </c>
      <c r="O149" s="75">
        <v>47.10649067501609</v>
      </c>
      <c r="P149" s="75">
        <v>38.088992448205609</v>
      </c>
      <c r="Q149" s="75">
        <v>25.882375909919908</v>
      </c>
      <c r="R149" s="75">
        <v>27.619936155919536</v>
      </c>
      <c r="S149" s="75">
        <v>5.9850754243520399</v>
      </c>
      <c r="T149" s="75">
        <v>9.4589240409368092</v>
      </c>
      <c r="U149" s="75">
        <v>11.99701793896558</v>
      </c>
      <c r="V149" s="75">
        <v>16.526028832161163</v>
      </c>
      <c r="X149" s="201">
        <f>((0-('Appendix B'!$H$30))/(1+$Y$16)^0)</f>
        <v>-30932906.678150136</v>
      </c>
      <c r="Y149" s="201">
        <f>(((B149*'Appendix B'!$C$5*1000)-('Appendix B'!$E$31+'Appendix B'!$F$31+'Appendix B'!$G$31))/((1+$Y$16)^1))</f>
        <v>36555647.970511056</v>
      </c>
      <c r="Z149" s="201">
        <f>+(((C149*'Appendix B'!$C$6*1000)-('Appendix B'!$E$32+'Appendix B'!$F$32+'Appendix B'!$G$32))/((1+$Y$16)^2))</f>
        <v>14365849.183610292</v>
      </c>
      <c r="AA149" s="201">
        <f>(((D149*'Appendix B'!$C$7*1000)-('Appendix B'!$E$33+'Appendix B'!$F$33+'Appendix B'!$G$33))/((1+$Y$16)^3))</f>
        <v>9012792.6450300757</v>
      </c>
      <c r="AB149" s="201">
        <f>(((E149*'Appendix B'!$C$8*1000)-('Appendix B'!$E$34+'Appendix B'!$F$34+'Appendix B'!$G$34))/((1+$Y$16)^4))</f>
        <v>3820476.5383238019</v>
      </c>
      <c r="AC149" s="201">
        <f>(((F149*'Appendix B'!$C$9*1000)-('Appendix B'!$E$35+'Appendix B'!$F$35+'Appendix B'!$G$35))/((1+$Y$16)^AC$34))</f>
        <v>1645609.8178312823</v>
      </c>
      <c r="AD149" s="201">
        <f>(((G149*'Appendix B'!$C$10*1000)-('Appendix B'!$E$36+'Appendix B'!$F$36+'Appendix B'!$G$36))/((1+$Y$16)^AD$34))</f>
        <v>1545592.1987561106</v>
      </c>
      <c r="AE149" s="201">
        <f>(((H149*'Appendix B'!$C$11*1000)-('Appendix B'!$E$37+'Appendix B'!$F$37+'Appendix B'!$G$37))/((1+$Y$16)^AE$34))</f>
        <v>1314866.7763101151</v>
      </c>
      <c r="AF149" s="201">
        <f>(((I149*'Appendix B'!$C$12*1000)-('Appendix B'!$E$38+'Appendix B'!$F$38+'Appendix B'!$G$38))/((1+$Y$16)^AF$34))</f>
        <v>287914.6934417141</v>
      </c>
      <c r="AG149" s="201">
        <f>(((J149*'Appendix B'!$C$13*1000)-('Appendix B'!$E$39+'Appendix B'!$F$39+'Appendix B'!$G$39))/((1+$Y$16)^AG$34))</f>
        <v>331756.52489567181</v>
      </c>
      <c r="AH149" s="201">
        <f>(((K149*'Appendix B'!$C$14*1000)-('Appendix B'!$E$40+'Appendix B'!$F$40+'Appendix B'!$G$40))/((1+$Y$16)^AH$34))</f>
        <v>-11019.799461864051</v>
      </c>
      <c r="AI149" s="201">
        <f>(((L149*'Appendix B'!$C$15*1000)-('Appendix B'!$E$41+'Appendix B'!$F$41+'Appendix B'!$G$41))/((1+$Y$16)^AI$34))</f>
        <v>293045.68551021256</v>
      </c>
      <c r="AJ149" s="201">
        <f>(((M149*'Appendix B'!$C$16*1000)-('Appendix B'!$E$42+'Appendix B'!$F$42+'Appendix B'!$G$42))/((1+$Y$16)^AJ$34))</f>
        <v>236690.88067069199</v>
      </c>
      <c r="AK149" s="201">
        <f>(((N149*'Appendix B'!$C$17*1000)-('Appendix B'!$E$43+'Appendix B'!$F$43+'Appendix B'!$G$43))/((1+$Y$16)^AK$34))</f>
        <v>-138421.21507297596</v>
      </c>
      <c r="AL149" s="201">
        <f>(((O149*'Appendix B'!$C$18*1000)-('Appendix B'!$E$44+'Appendix B'!$F$44+'Appendix B'!$G$44))/((1+$Y$16)^AL$34))</f>
        <v>-110664.9669179597</v>
      </c>
      <c r="AM149" s="201">
        <f>(((P149*'Appendix B'!$C$19*1000)-('Appendix B'!$E$45+'Appendix B'!$F$45+'Appendix B'!$G$45))/((1+$Y$16)^AM$34))</f>
        <v>-186922.6285819987</v>
      </c>
      <c r="AN149" s="201">
        <f>(((Q149*'Appendix B'!$C$20*1000)-('Appendix B'!$E$46+'Appendix B'!$F$46+'Appendix B'!$G$46))/((1+$Y$16)^AN$34))</f>
        <v>-254357.09017668999</v>
      </c>
      <c r="AO149" s="201">
        <f>(((R149*'Appendix B'!$C$21*1000)-('Appendix B'!$E$47+'Appendix B'!$F$47+'Appendix B'!$G$47))/((1+$Y$16)^AO$34))</f>
        <v>-232533.59639990781</v>
      </c>
      <c r="AP149" s="201">
        <f>(((S149*'Appendix B'!$C$22*1000)-('Appendix B'!$E$48+'Appendix B'!$F$48+'Appendix B'!$G$48))/((1+$Y$16)^AP$34))</f>
        <v>-314013.37044436863</v>
      </c>
      <c r="AQ149" s="201">
        <f>(((T149*'Appendix B'!$C$23*1000)-('Appendix B'!$E$49+'Appendix B'!$F$49+'Appendix B'!$G$49))/((1+$Y$16)^AQ$34))</f>
        <v>-272661.48100450006</v>
      </c>
      <c r="AR149" s="201">
        <f>(((U149*'Appendix B'!$C$24*1000)-('Appendix B'!$E$50+'Appendix B'!$F$50+'Appendix B'!$G$50))/((1+$Y$16)^AR$34))</f>
        <v>-240471.51796385265</v>
      </c>
      <c r="AS149" s="217">
        <f t="shared" si="18"/>
        <v>38477336.236740902</v>
      </c>
      <c r="AU149" s="207">
        <f t="shared" si="17"/>
        <v>1.4511980996181959E-8</v>
      </c>
    </row>
    <row r="150" spans="1:47" x14ac:dyDescent="0.35">
      <c r="A150">
        <v>116</v>
      </c>
      <c r="B150" s="75">
        <v>56</v>
      </c>
      <c r="C150" s="75">
        <v>88.390615879985134</v>
      </c>
      <c r="D150" s="75">
        <v>73.261624078396693</v>
      </c>
      <c r="E150" s="75">
        <v>100.79835599539339</v>
      </c>
      <c r="F150" s="75">
        <v>126.92920612010334</v>
      </c>
      <c r="G150" s="75">
        <v>99.216801466349963</v>
      </c>
      <c r="H150" s="75">
        <v>83.870448564580244</v>
      </c>
      <c r="I150" s="75">
        <v>55.767008019180878</v>
      </c>
      <c r="J150" s="75">
        <v>54.738180491074289</v>
      </c>
      <c r="K150" s="75">
        <v>47.679841195716641</v>
      </c>
      <c r="L150" s="75">
        <v>66.350893724601221</v>
      </c>
      <c r="M150" s="75">
        <v>71.974779680258777</v>
      </c>
      <c r="N150" s="75">
        <v>83.724722595019188</v>
      </c>
      <c r="O150" s="75">
        <v>131.67348824044748</v>
      </c>
      <c r="P150" s="75">
        <v>214.74497054646613</v>
      </c>
      <c r="Q150" s="75">
        <v>227.99655162818033</v>
      </c>
      <c r="R150" s="75">
        <v>191.93103591315565</v>
      </c>
      <c r="S150" s="75">
        <v>321.17071153599659</v>
      </c>
      <c r="T150" s="75">
        <v>258.05533086421678</v>
      </c>
      <c r="U150" s="75">
        <v>375.67102248851484</v>
      </c>
      <c r="V150" s="75">
        <v>376.98336357371858</v>
      </c>
      <c r="X150" s="201">
        <f>((0-('Appendix B'!$H$30))/(1+$Y$16)^0)</f>
        <v>-30932906.678150136</v>
      </c>
      <c r="Y150" s="201">
        <f>(((B150*'Appendix B'!$C$5*1000)-('Appendix B'!$E$31+'Appendix B'!$F$31+'Appendix B'!$G$31))/((1+$Y$16)^1))</f>
        <v>36555647.970511056</v>
      </c>
      <c r="Z150" s="201">
        <f>+(((C150*'Appendix B'!$C$6*1000)-('Appendix B'!$E$32+'Appendix B'!$F$32+'Appendix B'!$G$32))/((1+$Y$16)^2))</f>
        <v>20123622.892727036</v>
      </c>
      <c r="AA150" s="201">
        <f>(((D150*'Appendix B'!$C$7*1000)-('Appendix B'!$E$33+'Appendix B'!$F$33+'Appendix B'!$G$33))/((1+$Y$16)^3))</f>
        <v>7565304.3817603532</v>
      </c>
      <c r="AB150" s="201">
        <f>(((E150*'Appendix B'!$C$8*1000)-('Appendix B'!$E$34+'Appendix B'!$F$34+'Appendix B'!$G$34))/((1+$Y$16)^4))</f>
        <v>6679949.8085160423</v>
      </c>
      <c r="AC150" s="201">
        <f>(((F150*'Appendix B'!$C$9*1000)-('Appendix B'!$E$35+'Appendix B'!$F$35+'Appendix B'!$G$35))/((1+$Y$16)^AC$34))</f>
        <v>6078229.133643114</v>
      </c>
      <c r="AD150" s="201">
        <f>(((G150*'Appendix B'!$C$10*1000)-('Appendix B'!$E$36+'Appendix B'!$F$36+'Appendix B'!$G$36))/((1+$Y$16)^AD$34))</f>
        <v>3125855.4129149131</v>
      </c>
      <c r="AE150" s="201">
        <f>(((H150*'Appendix B'!$C$11*1000)-('Appendix B'!$E$37+'Appendix B'!$F$37+'Appendix B'!$G$37))/((1+$Y$16)^AE$34))</f>
        <v>1751829.7092276211</v>
      </c>
      <c r="AF150" s="201">
        <f>(((I150*'Appendix B'!$C$12*1000)-('Appendix B'!$E$38+'Appendix B'!$F$38+'Appendix B'!$G$38))/((1+$Y$16)^AF$34))</f>
        <v>533910.36554828321</v>
      </c>
      <c r="AG150" s="201">
        <f>(((J150*'Appendix B'!$C$13*1000)-('Appendix B'!$E$39+'Appendix B'!$F$39+'Appendix B'!$G$39))/((1+$Y$16)^AG$34))</f>
        <v>318305.25032529718</v>
      </c>
      <c r="AH150" s="201">
        <f>(((K150*'Appendix B'!$C$14*1000)-('Appendix B'!$E$40+'Appendix B'!$F$40+'Appendix B'!$G$40))/((1+$Y$16)^AH$34))</f>
        <v>63920.891004136087</v>
      </c>
      <c r="AI150" s="201">
        <f>(((L150*'Appendix B'!$C$15*1000)-('Appendix B'!$E$41+'Appendix B'!$F$41+'Appendix B'!$G$41))/((1+$Y$16)^AI$34))</f>
        <v>261386.06284483563</v>
      </c>
      <c r="AJ150" s="201">
        <f>(((M150*'Appendix B'!$C$16*1000)-('Appendix B'!$E$42+'Appendix B'!$F$42+'Appendix B'!$G$42))/((1+$Y$16)^AJ$34))</f>
        <v>234985.51207031441</v>
      </c>
      <c r="AK150" s="201">
        <f>(((N150*'Appendix B'!$C$17*1000)-('Appendix B'!$E$43+'Appendix B'!$F$43+'Appendix B'!$G$43))/((1+$Y$16)^AK$34))</f>
        <v>272694.07645723969</v>
      </c>
      <c r="AL150" s="201">
        <f>(((O150*'Appendix B'!$C$18*1000)-('Appendix B'!$E$44+'Appendix B'!$F$44+'Appendix B'!$G$44))/((1+$Y$16)^AL$34))</f>
        <v>597109.21763270511</v>
      </c>
      <c r="AM150" s="201">
        <f>(((P150*'Appendix B'!$C$19*1000)-('Appendix B'!$E$45+'Appendix B'!$F$45+'Appendix B'!$G$45))/((1+$Y$16)^AM$34))</f>
        <v>1067451.2626692769</v>
      </c>
      <c r="AN150" s="201">
        <f>(((Q150*'Appendix B'!$C$20*1000)-('Appendix B'!$E$46+'Appendix B'!$F$46+'Appendix B'!$G$46))/((1+$Y$16)^AN$34))</f>
        <v>949364.15448896959</v>
      </c>
      <c r="AO150" s="201">
        <f>(((R150*'Appendix B'!$C$21*1000)-('Appendix B'!$E$47+'Appendix B'!$F$47+'Appendix B'!$G$47))/((1+$Y$16)^AO$34))</f>
        <v>619258.73989535181</v>
      </c>
      <c r="AP150" s="201">
        <f>(((S150*'Appendix B'!$C$22*1000)-('Appendix B'!$E$48+'Appendix B'!$F$48+'Appendix B'!$G$48))/((1+$Y$16)^AP$34))</f>
        <v>1089207.6853637551</v>
      </c>
      <c r="AQ150" s="201">
        <f>(((T150*'Appendix B'!$C$23*1000)-('Appendix B'!$E$49+'Appendix B'!$F$49+'Appendix B'!$G$49))/((1+$Y$16)^AQ$34))</f>
        <v>680856.28179209586</v>
      </c>
      <c r="AR150" s="201">
        <f>(((U150*'Appendix B'!$C$24*1000)-('Appendix B'!$E$50+'Appendix B'!$F$50+'Appendix B'!$G$50))/((1+$Y$16)^AR$34))</f>
        <v>964815.82175217103</v>
      </c>
      <c r="AS150" s="217">
        <f t="shared" si="18"/>
        <v>58600797.952994451</v>
      </c>
      <c r="AU150" s="207">
        <f t="shared" si="17"/>
        <v>1.4861868342233358E-8</v>
      </c>
    </row>
    <row r="151" spans="1:47" x14ac:dyDescent="0.35">
      <c r="A151">
        <v>117</v>
      </c>
      <c r="B151" s="75">
        <v>56</v>
      </c>
      <c r="C151" s="75">
        <v>41.730881740665147</v>
      </c>
      <c r="D151" s="75">
        <v>48.032062686915907</v>
      </c>
      <c r="E151" s="75">
        <v>62.149905467332211</v>
      </c>
      <c r="F151" s="75">
        <v>67.356126603901217</v>
      </c>
      <c r="G151" s="75">
        <v>89.303354908277228</v>
      </c>
      <c r="H151" s="75">
        <v>126.265087972383</v>
      </c>
      <c r="I151" s="75">
        <v>126.76949751107064</v>
      </c>
      <c r="J151" s="75">
        <v>59.116825524620708</v>
      </c>
      <c r="K151" s="75">
        <v>40.916986673288633</v>
      </c>
      <c r="L151" s="75">
        <v>42.02548114014958</v>
      </c>
      <c r="M151" s="75">
        <v>35.278525073244069</v>
      </c>
      <c r="N151" s="75">
        <v>43.378413827074567</v>
      </c>
      <c r="O151" s="75">
        <v>61.687739166062904</v>
      </c>
      <c r="P151" s="75">
        <v>44.406042463511213</v>
      </c>
      <c r="Q151" s="75">
        <v>28.663492663397594</v>
      </c>
      <c r="R151" s="75">
        <v>43.440945623357408</v>
      </c>
      <c r="S151" s="75">
        <v>36.697520918458707</v>
      </c>
      <c r="T151" s="75">
        <v>37.881670865389097</v>
      </c>
      <c r="U151" s="75">
        <v>42.548195297011574</v>
      </c>
      <c r="V151" s="75">
        <v>37.22233252750442</v>
      </c>
      <c r="X151" s="201">
        <f>((0-('Appendix B'!$H$30))/(1+$Y$16)^0)</f>
        <v>-30932906.678150136</v>
      </c>
      <c r="Y151" s="201">
        <f>(((B151*'Appendix B'!$C$5*1000)-('Appendix B'!$E$31+'Appendix B'!$F$31+'Appendix B'!$G$31))/((1+$Y$16)^1))</f>
        <v>36555647.970511056</v>
      </c>
      <c r="Z151" s="201">
        <f>+(((C151*'Appendix B'!$C$6*1000)-('Appendix B'!$E$32+'Appendix B'!$F$32+'Appendix B'!$G$32))/((1+$Y$16)^2))</f>
        <v>8336576.0219120001</v>
      </c>
      <c r="AA151" s="201">
        <f>(((D151*'Appendix B'!$C$7*1000)-('Appendix B'!$E$33+'Appendix B'!$F$33+'Appendix B'!$G$33))/((1+$Y$16)^3))</f>
        <v>4365174.7785059419</v>
      </c>
      <c r="AB151" s="201">
        <f>(((E151*'Appendix B'!$C$8*1000)-('Appendix B'!$E$34+'Appendix B'!$F$34+'Appendix B'!$G$34))/((1+$Y$16)^4))</f>
        <v>3559473.9911147915</v>
      </c>
      <c r="AC151" s="201">
        <f>(((F151*'Appendix B'!$C$9*1000)-('Appendix B'!$E$35+'Appendix B'!$F$35+'Appendix B'!$G$35))/((1+$Y$16)^AC$34))</f>
        <v>2615118.3795249597</v>
      </c>
      <c r="AD151" s="201">
        <f>(((G151*'Appendix B'!$C$10*1000)-('Appendix B'!$E$36+'Appendix B'!$F$36+'Appendix B'!$G$36))/((1+$Y$16)^AD$34))</f>
        <v>2698077.059607775</v>
      </c>
      <c r="AE151" s="201">
        <f>(((H151*'Appendix B'!$C$11*1000)-('Appendix B'!$E$37+'Appendix B'!$F$37+'Appendix B'!$G$37))/((1+$Y$16)^AE$34))</f>
        <v>3159825.6383173754</v>
      </c>
      <c r="AF151" s="201">
        <f>(((I151*'Appendix B'!$C$12*1000)-('Appendix B'!$E$38+'Appendix B'!$F$38+'Appendix B'!$G$38))/((1+$Y$16)^AF$34))</f>
        <v>2395776.8526673936</v>
      </c>
      <c r="AG151" s="201">
        <f>(((J151*'Appendix B'!$C$13*1000)-('Appendix B'!$E$39+'Appendix B'!$F$39+'Appendix B'!$G$39))/((1+$Y$16)^AG$34))</f>
        <v>410652.30254702742</v>
      </c>
      <c r="AH151" s="201">
        <f>(((K151*'Appendix B'!$C$14*1000)-('Appendix B'!$E$40+'Appendix B'!$F$40+'Appendix B'!$G$40))/((1+$Y$16)^AH$34))</f>
        <v>-50607.888221627698</v>
      </c>
      <c r="AI151" s="201">
        <f>(((L151*'Appendix B'!$C$15*1000)-('Appendix B'!$E$41+'Appendix B'!$F$41+'Appendix B'!$G$41))/((1+$Y$16)^AI$34))</f>
        <v>-84304.276180281842</v>
      </c>
      <c r="AJ151" s="201">
        <f>(((M151*'Appendix B'!$C$16*1000)-('Appendix B'!$E$42+'Appendix B'!$F$42+'Appendix B'!$G$42))/((1+$Y$16)^AJ$34))</f>
        <v>-199020.65181302041</v>
      </c>
      <c r="AK151" s="201">
        <f>(((N151*'Appendix B'!$C$17*1000)-('Appendix B'!$E$43+'Appendix B'!$F$43+'Appendix B'!$G$43))/((1+$Y$16)^AK$34))</f>
        <v>-127444.68414471277</v>
      </c>
      <c r="AL151" s="201">
        <f>(((O151*'Appendix B'!$C$18*1000)-('Appendix B'!$E$44+'Appendix B'!$F$44+'Appendix B'!$G$44))/((1+$Y$16)^AL$34))</f>
        <v>11371.188527860293</v>
      </c>
      <c r="AM151" s="201">
        <f>(((P151*'Appendix B'!$C$19*1000)-('Appendix B'!$E$45+'Appendix B'!$F$45+'Appendix B'!$G$45))/((1+$Y$16)^AM$34))</f>
        <v>-142067.40944800296</v>
      </c>
      <c r="AN151" s="201">
        <f>(((Q151*'Appendix B'!$C$20*1000)-('Appendix B'!$E$46+'Appendix B'!$F$46+'Appendix B'!$G$46))/((1+$Y$16)^AN$34))</f>
        <v>-237793.73281612943</v>
      </c>
      <c r="AO151" s="201">
        <f>(((R151*'Appendix B'!$C$21*1000)-('Appendix B'!$E$47+'Appendix B'!$F$47+'Appendix B'!$G$47))/((1+$Y$16)^AO$34))</f>
        <v>-150517.13715443405</v>
      </c>
      <c r="AP151" s="201">
        <f>(((S151*'Appendix B'!$C$22*1000)-('Appendix B'!$E$48+'Appendix B'!$F$48+'Appendix B'!$G$48))/((1+$Y$16)^AP$34))</f>
        <v>-177280.14007144555</v>
      </c>
      <c r="AQ151" s="201">
        <f>(((T151*'Appendix B'!$C$23*1000)-('Appendix B'!$E$49+'Appendix B'!$F$49+'Appendix B'!$G$49))/((1+$Y$16)^AQ$34))</f>
        <v>-163643.03495812762</v>
      </c>
      <c r="AR151" s="201">
        <f>(((U151*'Appendix B'!$C$24*1000)-('Appendix B'!$E$50+'Appendix B'!$F$50+'Appendix B'!$G$50))/((1+$Y$16)^AR$34))</f>
        <v>-139218.8938487994</v>
      </c>
      <c r="AS151" s="217">
        <f t="shared" si="18"/>
        <v>33174787.505086046</v>
      </c>
      <c r="AU151" s="207">
        <f t="shared" si="17"/>
        <v>1.2952072157038018E-8</v>
      </c>
    </row>
    <row r="152" spans="1:47" x14ac:dyDescent="0.35">
      <c r="A152">
        <v>118</v>
      </c>
      <c r="B152" s="75">
        <v>56</v>
      </c>
      <c r="C152" s="75">
        <v>71.929103645196605</v>
      </c>
      <c r="D152" s="75">
        <v>69.856274248244247</v>
      </c>
      <c r="E152" s="75">
        <v>93.968126850152743</v>
      </c>
      <c r="F152" s="75">
        <v>86.245676778200959</v>
      </c>
      <c r="G152" s="75">
        <v>110.32966626053273</v>
      </c>
      <c r="H152" s="75">
        <v>122.39400610838928</v>
      </c>
      <c r="I152" s="75">
        <v>208.63802706087921</v>
      </c>
      <c r="J152" s="75">
        <v>126.48022628627587</v>
      </c>
      <c r="K152" s="75">
        <v>155.92797792359002</v>
      </c>
      <c r="L152" s="75">
        <v>237.0851644439291</v>
      </c>
      <c r="M152" s="75">
        <v>411.14061919333369</v>
      </c>
      <c r="N152" s="75">
        <v>500</v>
      </c>
      <c r="O152" s="75">
        <v>500</v>
      </c>
      <c r="P152" s="75">
        <v>500</v>
      </c>
      <c r="Q152" s="75">
        <v>500</v>
      </c>
      <c r="R152" s="75">
        <v>500</v>
      </c>
      <c r="S152" s="75">
        <v>500</v>
      </c>
      <c r="T152" s="75">
        <v>500</v>
      </c>
      <c r="U152" s="75">
        <v>500</v>
      </c>
      <c r="V152" s="75">
        <v>500</v>
      </c>
      <c r="X152" s="201">
        <f>((0-('Appendix B'!$H$30))/(1+$Y$16)^0)</f>
        <v>-30932906.678150136</v>
      </c>
      <c r="Y152" s="201">
        <f>(((B152*'Appendix B'!$C$5*1000)-('Appendix B'!$E$31+'Appendix B'!$F$31+'Appendix B'!$G$31))/((1+$Y$16)^1))</f>
        <v>36555647.970511056</v>
      </c>
      <c r="Z152" s="201">
        <f>+(((C152*'Appendix B'!$C$6*1000)-('Appendix B'!$E$32+'Appendix B'!$F$32+'Appendix B'!$G$32))/((1+$Y$16)^2))</f>
        <v>15965163.358933058</v>
      </c>
      <c r="AA152" s="201">
        <f>(((D152*'Appendix B'!$C$7*1000)-('Appendix B'!$E$33+'Appendix B'!$F$33+'Appendix B'!$G$33))/((1+$Y$16)^3))</f>
        <v>7133368.1847011382</v>
      </c>
      <c r="AB152" s="201">
        <f>(((E152*'Appendix B'!$C$8*1000)-('Appendix B'!$E$34+'Appendix B'!$F$34+'Appendix B'!$G$34))/((1+$Y$16)^4))</f>
        <v>6128477.1211554538</v>
      </c>
      <c r="AC152" s="201">
        <f>(((F152*'Appendix B'!$C$9*1000)-('Appendix B'!$E$35+'Appendix B'!$F$35+'Appendix B'!$G$35))/((1+$Y$16)^AC$34))</f>
        <v>3713208.4040851388</v>
      </c>
      <c r="AD152" s="201">
        <f>(((G152*'Appendix B'!$C$10*1000)-('Appendix B'!$E$36+'Appendix B'!$F$36+'Appendix B'!$G$36))/((1+$Y$16)^AD$34))</f>
        <v>3605390.2522195359</v>
      </c>
      <c r="AE152" s="201">
        <f>(((H152*'Appendix B'!$C$11*1000)-('Appendix B'!$E$37+'Appendix B'!$F$37+'Appendix B'!$G$37))/((1+$Y$16)^AE$34))</f>
        <v>3031260.6220367281</v>
      </c>
      <c r="AF152" s="201">
        <f>(((I152*'Appendix B'!$C$12*1000)-('Appendix B'!$E$38+'Appendix B'!$F$38+'Appendix B'!$G$38))/((1+$Y$16)^AF$34))</f>
        <v>4542578.6424260503</v>
      </c>
      <c r="AG152" s="201">
        <f>(((J152*'Appendix B'!$C$13*1000)-('Appendix B'!$E$39+'Appendix B'!$F$39+'Appendix B'!$G$39))/((1+$Y$16)^AG$34))</f>
        <v>1831368.4008628225</v>
      </c>
      <c r="AH152" s="201">
        <f>(((K152*'Appendix B'!$C$14*1000)-('Appendix B'!$E$40+'Appendix B'!$F$40+'Appendix B'!$G$40))/((1+$Y$16)^AH$34))</f>
        <v>1897100.4916878915</v>
      </c>
      <c r="AI152" s="201">
        <f>(((L152*'Appendix B'!$C$15*1000)-('Appendix B'!$E$41+'Appendix B'!$F$41+'Appendix B'!$G$41))/((1+$Y$16)^AI$34))</f>
        <v>2687704.125211264</v>
      </c>
      <c r="AJ152" s="201">
        <f>(((M152*'Appendix B'!$C$16*1000)-('Appendix B'!$E$42+'Appendix B'!$F$42+'Appendix B'!$G$42))/((1+$Y$16)^AJ$34))</f>
        <v>4246295.8352552382</v>
      </c>
      <c r="AK152" s="201">
        <f>(((N152*'Appendix B'!$C$17*1000)-('Appendix B'!$E$43+'Appendix B'!$F$43+'Appendix B'!$G$43))/((1+$Y$16)^AK$34))</f>
        <v>4401147.9215931827</v>
      </c>
      <c r="AL152" s="201">
        <f>(((O152*'Appendix B'!$C$18*1000)-('Appendix B'!$E$44+'Appendix B'!$F$44+'Appendix B'!$G$44))/((1+$Y$16)^AL$34))</f>
        <v>3679777.4453571774</v>
      </c>
      <c r="AM152" s="201">
        <f>(((P152*'Appendix B'!$C$19*1000)-('Appendix B'!$E$45+'Appendix B'!$F$45+'Appendix B'!$G$45))/((1+$Y$16)^AM$34))</f>
        <v>3092950.00404558</v>
      </c>
      <c r="AN152" s="201">
        <f>(((Q152*'Appendix B'!$C$20*1000)-('Appendix B'!$E$46+'Appendix B'!$F$46+'Appendix B'!$G$46))/((1+$Y$16)^AN$34))</f>
        <v>2569321.4299444244</v>
      </c>
      <c r="AO152" s="201">
        <f>(((R152*'Appendix B'!$C$21*1000)-('Appendix B'!$E$47+'Appendix B'!$F$47+'Appendix B'!$G$47))/((1+$Y$16)^AO$34))</f>
        <v>2216294.9903208939</v>
      </c>
      <c r="AP152" s="201">
        <f>(((S152*'Appendix B'!$C$22*1000)-('Appendix B'!$E$48+'Appendix B'!$F$48+'Appendix B'!$G$48))/((1+$Y$16)^AP$34))</f>
        <v>1885363.9634975337</v>
      </c>
      <c r="AQ152" s="201">
        <f>(((T152*'Appendix B'!$C$23*1000)-('Appendix B'!$E$49+'Appendix B'!$F$49+'Appendix B'!$G$49))/((1+$Y$16)^AQ$34))</f>
        <v>1608860.6024615879</v>
      </c>
      <c r="AR152" s="201">
        <f>(((U152*'Appendix B'!$C$24*1000)-('Appendix B'!$E$50+'Appendix B'!$F$50+'Appendix B'!$G$50))/((1+$Y$16)^AR$34))</f>
        <v>1376866.5613700326</v>
      </c>
      <c r="AS152" s="217">
        <f t="shared" si="18"/>
        <v>81235239.649525657</v>
      </c>
      <c r="AU152" s="207">
        <f t="shared" si="17"/>
        <v>7.0593161784479609E-9</v>
      </c>
    </row>
    <row r="153" spans="1:47" x14ac:dyDescent="0.35">
      <c r="A153">
        <v>119</v>
      </c>
      <c r="B153" s="75">
        <v>56</v>
      </c>
      <c r="C153" s="75">
        <v>37.340247097344331</v>
      </c>
      <c r="D153" s="75">
        <v>12.272709269971866</v>
      </c>
      <c r="E153" s="75">
        <v>14.978809963034969</v>
      </c>
      <c r="F153" s="75">
        <v>24.242677046373288</v>
      </c>
      <c r="G153" s="75">
        <v>20.885755313554139</v>
      </c>
      <c r="H153" s="75">
        <v>18.00079154669109</v>
      </c>
      <c r="I153" s="75">
        <v>23.062373887802579</v>
      </c>
      <c r="J153" s="75">
        <v>21.434841955052764</v>
      </c>
      <c r="K153" s="75">
        <v>30.549666899646923</v>
      </c>
      <c r="L153" s="75">
        <v>35.02140460852717</v>
      </c>
      <c r="M153" s="75">
        <v>30.290787990418387</v>
      </c>
      <c r="N153" s="75">
        <v>37.684104358052366</v>
      </c>
      <c r="O153" s="75">
        <v>44.398026985544291</v>
      </c>
      <c r="P153" s="75">
        <v>52.128101556471577</v>
      </c>
      <c r="Q153" s="75">
        <v>73.542070828800988</v>
      </c>
      <c r="R153" s="75">
        <v>87.146122427467603</v>
      </c>
      <c r="S153" s="75">
        <v>148.39111764798241</v>
      </c>
      <c r="T153" s="75">
        <v>231.49105496732923</v>
      </c>
      <c r="U153" s="75">
        <v>174.90015210827426</v>
      </c>
      <c r="V153" s="75">
        <v>214.05857573554971</v>
      </c>
      <c r="X153" s="201">
        <f>((0-('Appendix B'!$H$30))/(1+$Y$16)^0)</f>
        <v>-30932906.678150136</v>
      </c>
      <c r="Y153" s="201">
        <f>(((B153*'Appendix B'!$C$5*1000)-('Appendix B'!$E$31+'Appendix B'!$F$31+'Appendix B'!$G$31))/((1+$Y$16)^1))</f>
        <v>36555647.970511056</v>
      </c>
      <c r="Z153" s="201">
        <f>+(((C153*'Appendix B'!$C$6*1000)-('Appendix B'!$E$32+'Appendix B'!$F$32+'Appendix B'!$G$32))/((1+$Y$16)^2))</f>
        <v>7227426.6174400412</v>
      </c>
      <c r="AA153" s="201">
        <f>(((D153*'Appendix B'!$C$7*1000)-('Appendix B'!$E$33+'Appendix B'!$F$33+'Appendix B'!$G$33))/((1+$Y$16)^3))</f>
        <v>-170558.66874456414</v>
      </c>
      <c r="AB153" s="201">
        <f>(((E153*'Appendix B'!$C$8*1000)-('Appendix B'!$E$34+'Appendix B'!$F$34+'Appendix B'!$G$34))/((1+$Y$16)^4))</f>
        <v>-249120.16441573319</v>
      </c>
      <c r="AC153" s="201">
        <f>(((F153*'Appendix B'!$C$9*1000)-('Appendix B'!$E$35+'Appendix B'!$F$35+'Appendix B'!$G$35))/((1+$Y$16)^AC$34))</f>
        <v>108841.18146272928</v>
      </c>
      <c r="AD153" s="201">
        <f>(((G153*'Appendix B'!$C$10*1000)-('Appendix B'!$E$36+'Appendix B'!$F$36+'Appendix B'!$G$36))/((1+$Y$16)^AD$34))</f>
        <v>-254233.00938882172</v>
      </c>
      <c r="AE153" s="201">
        <f>(((H153*'Appendix B'!$C$11*1000)-('Appendix B'!$E$37+'Appendix B'!$F$37+'Appendix B'!$G$37))/((1+$Y$16)^AE$34))</f>
        <v>-435810.29024496913</v>
      </c>
      <c r="AF153" s="201">
        <f>(((I153*'Appendix B'!$C$12*1000)-('Appendix B'!$E$38+'Appendix B'!$F$38+'Appendix B'!$G$38))/((1+$Y$16)^AF$34))</f>
        <v>-323688.61018425639</v>
      </c>
      <c r="AG153" s="201">
        <f>(((J153*'Appendix B'!$C$13*1000)-('Appendix B'!$E$39+'Appendix B'!$F$39+'Appendix B'!$G$39))/((1+$Y$16)^AG$34))</f>
        <v>-384073.0240910257</v>
      </c>
      <c r="AH153" s="201">
        <f>(((K153*'Appendix B'!$C$14*1000)-('Appendix B'!$E$40+'Appendix B'!$F$40+'Appendix B'!$G$40))/((1+$Y$16)^AH$34))</f>
        <v>-226178.20007450215</v>
      </c>
      <c r="AI153" s="201">
        <f>(((L153*'Appendix B'!$C$15*1000)-('Appendix B'!$E$41+'Appendix B'!$F$41+'Appendix B'!$G$41))/((1+$Y$16)^AI$34))</f>
        <v>-183839.75506963205</v>
      </c>
      <c r="AJ153" s="201">
        <f>(((M153*'Appendix B'!$C$16*1000)-('Appendix B'!$E$42+'Appendix B'!$F$42+'Appendix B'!$G$42))/((1+$Y$16)^AJ$34))</f>
        <v>-258010.55857484101</v>
      </c>
      <c r="AK153" s="201">
        <f>(((N153*'Appendix B'!$C$17*1000)-('Appendix B'!$E$43+'Appendix B'!$F$43+'Appendix B'!$G$43))/((1+$Y$16)^AK$34))</f>
        <v>-183918.59719890516</v>
      </c>
      <c r="AL153" s="201">
        <f>(((O153*'Appendix B'!$C$18*1000)-('Appendix B'!$E$44+'Appendix B'!$F$44+'Appendix B'!$G$44))/((1+$Y$16)^AL$34))</f>
        <v>-133333.15586149853</v>
      </c>
      <c r="AM153" s="201">
        <f>(((P153*'Appendix B'!$C$19*1000)-('Appendix B'!$E$45+'Appendix B'!$F$45+'Appendix B'!$G$45))/((1+$Y$16)^AM$34))</f>
        <v>-87235.699719384618</v>
      </c>
      <c r="AN153" s="201">
        <f>(((Q153*'Appendix B'!$C$20*1000)-('Appendix B'!$E$46+'Appendix B'!$F$46+'Appendix B'!$G$46))/((1+$Y$16)^AN$34))</f>
        <v>29487.361031479395</v>
      </c>
      <c r="AO153" s="201">
        <f>(((R153*'Appendix B'!$C$21*1000)-('Appendix B'!$E$47+'Appendix B'!$F$47+'Appendix B'!$G$47))/((1+$Y$16)^AO$34))</f>
        <v>76051.455674492812</v>
      </c>
      <c r="AP153" s="201">
        <f>(((S153*'Appendix B'!$C$22*1000)-('Appendix B'!$E$48+'Appendix B'!$F$48+'Appendix B'!$G$48))/((1+$Y$16)^AP$34))</f>
        <v>319984.92778936308</v>
      </c>
      <c r="AQ153" s="201">
        <f>(((T153*'Appendix B'!$C$23*1000)-('Appendix B'!$E$49+'Appendix B'!$F$49+'Appendix B'!$G$49))/((1+$Y$16)^AQ$34))</f>
        <v>578966.19718794571</v>
      </c>
      <c r="AR153" s="201">
        <f>(((U153*'Appendix B'!$C$24*1000)-('Appendix B'!$E$50+'Appendix B'!$F$50+'Appendix B'!$G$50))/((1+$Y$16)^AR$34))</f>
        <v>299421.58068509755</v>
      </c>
      <c r="AS153" s="217">
        <f t="shared" si="18"/>
        <v>14262920.613632057</v>
      </c>
      <c r="AU153" s="207">
        <f t="shared" si="17"/>
        <v>5.9938581628856021E-9</v>
      </c>
    </row>
    <row r="154" spans="1:47" x14ac:dyDescent="0.35">
      <c r="A154">
        <v>120</v>
      </c>
      <c r="B154" s="75">
        <v>56</v>
      </c>
      <c r="C154" s="75">
        <v>65.504226951933617</v>
      </c>
      <c r="D154" s="75">
        <v>68.586536575267431</v>
      </c>
      <c r="E154" s="75">
        <v>57.40533558667272</v>
      </c>
      <c r="F154" s="75">
        <v>66.063190892422966</v>
      </c>
      <c r="G154" s="75">
        <v>68.297195422706125</v>
      </c>
      <c r="H154" s="75">
        <v>95.651879646473674</v>
      </c>
      <c r="I154" s="75">
        <v>94.550219092748392</v>
      </c>
      <c r="J154" s="75">
        <v>57.283281531246942</v>
      </c>
      <c r="K154" s="75">
        <v>94.009125959978221</v>
      </c>
      <c r="L154" s="75">
        <v>122.57818764544172</v>
      </c>
      <c r="M154" s="75">
        <v>113.88677473896706</v>
      </c>
      <c r="N154" s="75">
        <v>175.05274135390488</v>
      </c>
      <c r="O154" s="75">
        <v>254.34603751274929</v>
      </c>
      <c r="P154" s="75">
        <v>269.71264920489739</v>
      </c>
      <c r="Q154" s="75">
        <v>371.19139271122009</v>
      </c>
      <c r="R154" s="75">
        <v>155.782491194042</v>
      </c>
      <c r="S154" s="75">
        <v>164.48975273035398</v>
      </c>
      <c r="T154" s="75">
        <v>312.43890208848984</v>
      </c>
      <c r="U154" s="75">
        <v>306.52954258824388</v>
      </c>
      <c r="V154" s="75">
        <v>440.90446869898574</v>
      </c>
      <c r="X154" s="201">
        <f>((0-('Appendix B'!$H$30))/(1+$Y$16)^0)</f>
        <v>-30932906.678150136</v>
      </c>
      <c r="Y154" s="201">
        <f>(((B154*'Appendix B'!$C$5*1000)-('Appendix B'!$E$31+'Appendix B'!$F$31+'Appendix B'!$G$31))/((1+$Y$16)^1))</f>
        <v>36555647.970511056</v>
      </c>
      <c r="Z154" s="201">
        <f>+(((C154*'Appendix B'!$C$6*1000)-('Appendix B'!$E$32+'Appendix B'!$F$32+'Appendix B'!$G$32))/((1+$Y$16)^2))</f>
        <v>14342129.620751506</v>
      </c>
      <c r="AA154" s="201">
        <f>(((D154*'Appendix B'!$C$7*1000)-('Appendix B'!$E$33+'Appendix B'!$F$33+'Appendix B'!$G$33))/((1+$Y$16)^3))</f>
        <v>6972314.0525023695</v>
      </c>
      <c r="AB154" s="201">
        <f>(((E154*'Appendix B'!$C$8*1000)-('Appendix B'!$E$34+'Appendix B'!$F$34+'Appendix B'!$G$34))/((1+$Y$16)^4))</f>
        <v>3176397.4285545745</v>
      </c>
      <c r="AC154" s="201">
        <f>(((F154*'Appendix B'!$C$9*1000)-('Appendix B'!$E$35+'Appendix B'!$F$35+'Appendix B'!$G$35))/((1+$Y$16)^AC$34))</f>
        <v>2539957.256360495</v>
      </c>
      <c r="AD154" s="201">
        <f>(((G154*'Appendix B'!$C$10*1000)-('Appendix B'!$E$36+'Appendix B'!$F$36+'Appendix B'!$G$36))/((1+$Y$16)^AD$34))</f>
        <v>1791633.4467426552</v>
      </c>
      <c r="AE154" s="201">
        <f>(((H154*'Appendix B'!$C$11*1000)-('Appendix B'!$E$37+'Appendix B'!$F$37+'Appendix B'!$G$37))/((1+$Y$16)^AE$34))</f>
        <v>2143110.4757083091</v>
      </c>
      <c r="AF154" s="201">
        <f>(((I154*'Appendix B'!$C$12*1000)-('Appendix B'!$E$38+'Appendix B'!$F$38+'Appendix B'!$G$38))/((1+$Y$16)^AF$34))</f>
        <v>1550905.1424566365</v>
      </c>
      <c r="AG154" s="201">
        <f>(((J154*'Appendix B'!$C$13*1000)-('Appendix B'!$E$39+'Appendix B'!$F$39+'Appendix B'!$G$39))/((1+$Y$16)^AG$34))</f>
        <v>371982.26156181726</v>
      </c>
      <c r="AH154" s="201">
        <f>(((K154*'Appendix B'!$C$14*1000)-('Appendix B'!$E$40+'Appendix B'!$F$40+'Appendix B'!$G$40))/((1+$Y$16)^AH$34))</f>
        <v>848506.21793331555</v>
      </c>
      <c r="AI154" s="201">
        <f>(((L154*'Appendix B'!$C$15*1000)-('Appendix B'!$E$41+'Appendix B'!$F$41+'Appendix B'!$G$41))/((1+$Y$16)^AI$34))</f>
        <v>1060436.530354036</v>
      </c>
      <c r="AJ154" s="201">
        <f>(((M154*'Appendix B'!$C$16*1000)-('Appendix B'!$E$42+'Appendix B'!$F$42+'Appendix B'!$G$42))/((1+$Y$16)^AJ$34))</f>
        <v>730678.17582925071</v>
      </c>
      <c r="AK154" s="201">
        <f>(((N154*'Appendix B'!$C$17*1000)-('Appendix B'!$E$43+'Appendix B'!$F$43+'Appendix B'!$G$43))/((1+$Y$16)^AK$34))</f>
        <v>1178449.3078613752</v>
      </c>
      <c r="AL154" s="201">
        <f>(((O154*'Appendix B'!$C$18*1000)-('Appendix B'!$E$44+'Appendix B'!$F$44+'Appendix B'!$G$44))/((1+$Y$16)^AL$34))</f>
        <v>1623803.6259422421</v>
      </c>
      <c r="AM154" s="201">
        <f>(((P154*'Appendix B'!$C$19*1000)-('Appendix B'!$E$45+'Appendix B'!$F$45+'Appendix B'!$G$45))/((1+$Y$16)^AM$34))</f>
        <v>1457758.0143234688</v>
      </c>
      <c r="AN154" s="201">
        <f>(((Q154*'Appendix B'!$C$20*1000)-('Appendix B'!$E$46+'Appendix B'!$F$46+'Appendix B'!$G$46))/((1+$Y$16)^AN$34))</f>
        <v>1802182.4772297288</v>
      </c>
      <c r="AO154" s="201">
        <f>(((R154*'Appendix B'!$C$21*1000)-('Appendix B'!$E$47+'Appendix B'!$F$47+'Appendix B'!$G$47))/((1+$Y$16)^AO$34))</f>
        <v>431863.89313539345</v>
      </c>
      <c r="AP154" s="201">
        <f>(((S154*'Appendix B'!$C$22*1000)-('Appendix B'!$E$48+'Appendix B'!$F$48+'Appendix B'!$G$48))/((1+$Y$16)^AP$34))</f>
        <v>391656.79709166009</v>
      </c>
      <c r="AQ154" s="201">
        <f>(((T154*'Appendix B'!$C$23*1000)-('Appendix B'!$E$49+'Appendix B'!$F$49+'Appendix B'!$G$49))/((1+$Y$16)^AQ$34))</f>
        <v>889450.2105189939</v>
      </c>
      <c r="AR154" s="201">
        <f>(((U154*'Appendix B'!$C$24*1000)-('Appendix B'!$E$50+'Appendix B'!$F$50+'Appendix B'!$G$50))/((1+$Y$16)^AR$34))</f>
        <v>735667.32796239213</v>
      </c>
      <c r="AS154" s="217">
        <f t="shared" si="18"/>
        <v>49661623.555181161</v>
      </c>
      <c r="AU154" s="207">
        <f t="shared" si="17"/>
        <v>1.5924981814691475E-8</v>
      </c>
    </row>
    <row r="155" spans="1:47" x14ac:dyDescent="0.35">
      <c r="A155">
        <v>121</v>
      </c>
      <c r="B155" s="75">
        <v>56</v>
      </c>
      <c r="C155" s="75">
        <v>39.002327644467968</v>
      </c>
      <c r="D155" s="75">
        <v>33.068995961672982</v>
      </c>
      <c r="E155" s="75">
        <v>32.915951714238922</v>
      </c>
      <c r="F155" s="75">
        <v>43.82875472908303</v>
      </c>
      <c r="G155" s="75">
        <v>33.643812601539459</v>
      </c>
      <c r="H155" s="75">
        <v>36.447774953402615</v>
      </c>
      <c r="I155" s="75">
        <v>48.366733811271445</v>
      </c>
      <c r="J155" s="75">
        <v>37.533871719297196</v>
      </c>
      <c r="K155" s="75">
        <v>44.751325605932259</v>
      </c>
      <c r="L155" s="75">
        <v>53.295062380555365</v>
      </c>
      <c r="M155" s="75">
        <v>24.615208712230555</v>
      </c>
      <c r="N155" s="75">
        <v>27.442189736402675</v>
      </c>
      <c r="O155" s="75">
        <v>27.301669339095309</v>
      </c>
      <c r="P155" s="75">
        <v>43.344492313082483</v>
      </c>
      <c r="Q155" s="75">
        <v>45.382101802783431</v>
      </c>
      <c r="R155" s="75">
        <v>53.558258993578811</v>
      </c>
      <c r="S155" s="75">
        <v>32.330062128922982</v>
      </c>
      <c r="T155" s="75">
        <v>42.575778097567536</v>
      </c>
      <c r="U155" s="75">
        <v>45.537161308642226</v>
      </c>
      <c r="V155" s="75">
        <v>50.732168122270188</v>
      </c>
      <c r="X155" s="201">
        <f>((0-('Appendix B'!$H$30))/(1+$Y$16)^0)</f>
        <v>-30932906.678150136</v>
      </c>
      <c r="Y155" s="201">
        <f>(((B155*'Appendix B'!$C$5*1000)-('Appendix B'!$E$31+'Appendix B'!$F$31+'Appendix B'!$G$31))/((1+$Y$16)^1))</f>
        <v>36555647.970511056</v>
      </c>
      <c r="Z155" s="201">
        <f>+(((C155*'Appendix B'!$C$6*1000)-('Appendix B'!$E$32+'Appendix B'!$F$32+'Appendix B'!$G$32))/((1+$Y$16)^2))</f>
        <v>7647296.5904133124</v>
      </c>
      <c r="AA155" s="201">
        <f>(((D155*'Appendix B'!$C$7*1000)-('Appendix B'!$E$33+'Appendix B'!$F$33+'Appendix B'!$G$33))/((1+$Y$16)^3))</f>
        <v>2467252.2565912437</v>
      </c>
      <c r="AB155" s="201">
        <f>(((E155*'Appendix B'!$C$8*1000)-('Appendix B'!$E$34+'Appendix B'!$F$34+'Appendix B'!$G$34))/((1+$Y$16)^4))</f>
        <v>1199124.6242670838</v>
      </c>
      <c r="AC155" s="201">
        <f>(((F155*'Appendix B'!$C$9*1000)-('Appendix B'!$E$35+'Appendix B'!$F$35+'Appendix B'!$G$35))/((1+$Y$16)^AC$34))</f>
        <v>1247421.8424731821</v>
      </c>
      <c r="AD155" s="201">
        <f>(((G155*'Appendix B'!$C$10*1000)-('Appendix B'!$E$36+'Appendix B'!$F$36+'Appendix B'!$G$36))/((1+$Y$16)^AD$34))</f>
        <v>296294.0657390749</v>
      </c>
      <c r="AE155" s="201">
        <f>(((H155*'Appendix B'!$C$11*1000)-('Appendix B'!$E$37+'Appendix B'!$F$37+'Appendix B'!$G$37))/((1+$Y$16)^AE$34))</f>
        <v>176844.4676076397</v>
      </c>
      <c r="AF155" s="201">
        <f>(((I155*'Appendix B'!$C$12*1000)-('Appendix B'!$E$38+'Appendix B'!$F$38+'Appendix B'!$G$38))/((1+$Y$16)^AF$34))</f>
        <v>339856.28882788424</v>
      </c>
      <c r="AG155" s="201">
        <f>(((J155*'Appendix B'!$C$13*1000)-('Appendix B'!$E$39+'Appendix B'!$F$39+'Appendix B'!$G$39))/((1+$Y$16)^AG$34))</f>
        <v>-44539.234307262588</v>
      </c>
      <c r="AH155" s="201">
        <f>(((K155*'Appendix B'!$C$14*1000)-('Appendix B'!$E$40+'Appendix B'!$F$40+'Appendix B'!$G$40))/((1+$Y$16)^AH$34))</f>
        <v>14326.549690224774</v>
      </c>
      <c r="AI155" s="201">
        <f>(((L155*'Appendix B'!$C$15*1000)-('Appendix B'!$E$41+'Appendix B'!$F$41+'Appendix B'!$G$41))/((1+$Y$16)^AI$34))</f>
        <v>75848.623432080421</v>
      </c>
      <c r="AJ155" s="201">
        <f>(((M155*'Appendix B'!$C$16*1000)-('Appendix B'!$E$42+'Appendix B'!$F$42+'Appendix B'!$G$42))/((1+$Y$16)^AJ$34))</f>
        <v>-325135.56674587069</v>
      </c>
      <c r="AK155" s="201">
        <f>(((N155*'Appendix B'!$C$17*1000)-('Appendix B'!$E$43+'Appendix B'!$F$43+'Appendix B'!$G$43))/((1+$Y$16)^AK$34))</f>
        <v>-285493.86264559103</v>
      </c>
      <c r="AL155" s="201">
        <f>(((O155*'Appendix B'!$C$18*1000)-('Appendix B'!$E$44+'Appendix B'!$F$44+'Appendix B'!$G$44))/((1+$Y$16)^AL$34))</f>
        <v>-276419.24074513925</v>
      </c>
      <c r="AM155" s="201">
        <f>(((P155*'Appendix B'!$C$19*1000)-('Appendix B'!$E$45+'Appendix B'!$F$45+'Appendix B'!$G$45))/((1+$Y$16)^AM$34))</f>
        <v>-149605.11526065881</v>
      </c>
      <c r="AN155" s="201">
        <f>(((Q155*'Appendix B'!$C$20*1000)-('Appendix B'!$E$46+'Appendix B'!$F$46+'Appendix B'!$G$46))/((1+$Y$16)^AN$34))</f>
        <v>-138223.55209613359</v>
      </c>
      <c r="AO155" s="201">
        <f>(((R155*'Appendix B'!$C$21*1000)-('Appendix B'!$E$47+'Appendix B'!$F$47+'Appendix B'!$G$47))/((1+$Y$16)^AO$34))</f>
        <v>-98068.763274734345</v>
      </c>
      <c r="AP155" s="201">
        <f>(((S155*'Appendix B'!$C$22*1000)-('Appendix B'!$E$48+'Appendix B'!$F$48+'Appendix B'!$G$48))/((1+$Y$16)^AP$34))</f>
        <v>-196724.26896467959</v>
      </c>
      <c r="AQ155" s="201">
        <f>(((T155*'Appendix B'!$C$23*1000)-('Appendix B'!$E$49+'Appendix B'!$F$49+'Appendix B'!$G$49))/((1+$Y$16)^AQ$34))</f>
        <v>-145638.29111025736</v>
      </c>
      <c r="AR155" s="201">
        <f>(((U155*'Appendix B'!$C$24*1000)-('Appendix B'!$E$50+'Appendix B'!$F$50+'Appendix B'!$G$50))/((1+$Y$16)^AR$34))</f>
        <v>-129312.87129125616</v>
      </c>
      <c r="AS155" s="217">
        <f t="shared" si="18"/>
        <v>19087006.601402637</v>
      </c>
      <c r="AU155" s="207">
        <f t="shared" si="17"/>
        <v>7.7016909403289385E-9</v>
      </c>
    </row>
    <row r="156" spans="1:47" x14ac:dyDescent="0.35">
      <c r="A156">
        <v>122</v>
      </c>
      <c r="B156" s="75">
        <v>56</v>
      </c>
      <c r="C156" s="75">
        <v>51.138734698908586</v>
      </c>
      <c r="D156" s="75">
        <v>64.723983969536746</v>
      </c>
      <c r="E156" s="75">
        <v>45.810449799859441</v>
      </c>
      <c r="F156" s="75">
        <v>42.366446483653206</v>
      </c>
      <c r="G156" s="75">
        <v>65.492391649466711</v>
      </c>
      <c r="H156" s="75">
        <v>71.752629309104648</v>
      </c>
      <c r="I156" s="75">
        <v>105.86451335558257</v>
      </c>
      <c r="J156" s="75">
        <v>85.248587585807016</v>
      </c>
      <c r="K156" s="75">
        <v>69.791356160380573</v>
      </c>
      <c r="L156" s="75">
        <v>56.870131722821611</v>
      </c>
      <c r="M156" s="75">
        <v>96.516724722903064</v>
      </c>
      <c r="N156" s="75">
        <v>118.34092842665491</v>
      </c>
      <c r="O156" s="75">
        <v>170.75068642956802</v>
      </c>
      <c r="P156" s="75">
        <v>139.8716387636745</v>
      </c>
      <c r="Q156" s="75">
        <v>121.14368715282838</v>
      </c>
      <c r="R156" s="75">
        <v>150.73676553932216</v>
      </c>
      <c r="S156" s="75">
        <v>206.5500542602519</v>
      </c>
      <c r="T156" s="75">
        <v>278.08662985912679</v>
      </c>
      <c r="U156" s="75">
        <v>292.58006269411766</v>
      </c>
      <c r="V156" s="75">
        <v>351.50424038788503</v>
      </c>
      <c r="X156" s="201">
        <f>((0-('Appendix B'!$H$30))/(1+$Y$16)^0)</f>
        <v>-30932906.678150136</v>
      </c>
      <c r="Y156" s="201">
        <f>(((B156*'Appendix B'!$C$5*1000)-('Appendix B'!$E$31+'Appendix B'!$F$31+'Appendix B'!$G$31))/((1+$Y$16)^1))</f>
        <v>36555647.970511056</v>
      </c>
      <c r="Z156" s="201">
        <f>+(((C156*'Appendix B'!$C$6*1000)-('Appendix B'!$E$32+'Appendix B'!$F$32+'Appendix B'!$G$32))/((1+$Y$16)^2))</f>
        <v>10713160.582840819</v>
      </c>
      <c r="AA156" s="201">
        <f>(((D156*'Appendix B'!$C$7*1000)-('Appendix B'!$E$33+'Appendix B'!$F$33+'Appendix B'!$G$33))/((1+$Y$16)^3))</f>
        <v>6482386.0372694135</v>
      </c>
      <c r="AB156" s="201">
        <f>(((E156*'Appendix B'!$C$8*1000)-('Appendix B'!$E$34+'Appendix B'!$F$34+'Appendix B'!$G$34))/((1+$Y$16)^4))</f>
        <v>2240226.3735983027</v>
      </c>
      <c r="AC156" s="201">
        <f>(((F156*'Appendix B'!$C$9*1000)-('Appendix B'!$E$35+'Appendix B'!$F$35+'Appendix B'!$G$35))/((1+$Y$16)^AC$34))</f>
        <v>1162414.7310109255</v>
      </c>
      <c r="AD156" s="201">
        <f>(((G156*'Appendix B'!$C$10*1000)-('Appendix B'!$E$36+'Appendix B'!$F$36+'Appendix B'!$G$36))/((1+$Y$16)^AD$34))</f>
        <v>1670602.4478425849</v>
      </c>
      <c r="AE156" s="201">
        <f>(((H156*'Appendix B'!$C$11*1000)-('Appendix B'!$E$37+'Appendix B'!$F$37+'Appendix B'!$G$37))/((1+$Y$16)^AE$34))</f>
        <v>1349376.9364363793</v>
      </c>
      <c r="AF156" s="201">
        <f>(((I156*'Appendix B'!$C$12*1000)-('Appendix B'!$E$38+'Appendix B'!$F$38+'Appendix B'!$G$38))/((1+$Y$16)^AF$34))</f>
        <v>1847594.8143840015</v>
      </c>
      <c r="AG156" s="201">
        <f>(((J156*'Appendix B'!$C$13*1000)-('Appendix B'!$E$39+'Appendix B'!$F$39+'Appendix B'!$G$39))/((1+$Y$16)^AG$34))</f>
        <v>961779.68949478108</v>
      </c>
      <c r="AH156" s="201">
        <f>(((K156*'Appendix B'!$C$14*1000)-('Appendix B'!$E$40+'Appendix B'!$F$40+'Appendix B'!$G$40))/((1+$Y$16)^AH$34))</f>
        <v>438378.86689831241</v>
      </c>
      <c r="AI156" s="201">
        <f>(((L156*'Appendix B'!$C$15*1000)-('Appendix B'!$E$41+'Appendix B'!$F$41+'Appendix B'!$G$41))/((1+$Y$16)^AI$34))</f>
        <v>126654.21321090563</v>
      </c>
      <c r="AJ156" s="201">
        <f>(((M156*'Appendix B'!$C$16*1000)-('Appendix B'!$E$42+'Appendix B'!$F$42+'Appendix B'!$G$42))/((1+$Y$16)^AJ$34))</f>
        <v>525242.80225593469</v>
      </c>
      <c r="AK156" s="201">
        <f>(((N156*'Appendix B'!$C$17*1000)-('Appendix B'!$E$43+'Appendix B'!$F$43+'Appendix B'!$G$43))/((1+$Y$16)^AK$34))</f>
        <v>616003.93852863007</v>
      </c>
      <c r="AL156" s="201">
        <f>(((O156*'Appendix B'!$C$18*1000)-('Appendix B'!$E$44+'Appendix B'!$F$44+'Appendix B'!$G$44))/((1+$Y$16)^AL$34))</f>
        <v>924161.52975280862</v>
      </c>
      <c r="AM156" s="201">
        <f>(((P156*'Appendix B'!$C$19*1000)-('Appendix B'!$E$45+'Appendix B'!$F$45+'Appendix B'!$G$45))/((1+$Y$16)^AM$34))</f>
        <v>535801.2525740175</v>
      </c>
      <c r="AN156" s="201">
        <f>(((Q156*'Appendix B'!$C$20*1000)-('Appendix B'!$E$46+'Appendix B'!$F$46+'Appendix B'!$G$46))/((1+$Y$16)^AN$34))</f>
        <v>312985.91646941256</v>
      </c>
      <c r="AO156" s="201">
        <f>(((R156*'Appendix B'!$C$21*1000)-('Appendix B'!$E$47+'Appendix B'!$F$47+'Appendix B'!$G$47))/((1+$Y$16)^AO$34))</f>
        <v>405706.74094002292</v>
      </c>
      <c r="AP156" s="201">
        <f>(((S156*'Appendix B'!$C$22*1000)-('Appendix B'!$E$48+'Appendix B'!$F$48+'Appendix B'!$G$48))/((1+$Y$16)^AP$34))</f>
        <v>578911.20832848898</v>
      </c>
      <c r="AQ156" s="201">
        <f>(((T156*'Appendix B'!$C$23*1000)-('Appendix B'!$E$49+'Appendix B'!$F$49+'Appendix B'!$G$49))/((1+$Y$16)^AQ$34))</f>
        <v>757688.44379962678</v>
      </c>
      <c r="AR156" s="201">
        <f>(((U156*'Appendix B'!$C$24*1000)-('Appendix B'!$E$50+'Appendix B'!$F$50+'Appendix B'!$G$50))/((1+$Y$16)^AR$34))</f>
        <v>689436.00182502216</v>
      </c>
      <c r="AS156" s="217">
        <f t="shared" si="18"/>
        <v>37961253.819821298</v>
      </c>
      <c r="AU156" s="207">
        <f t="shared" si="17"/>
        <v>1.4380529532514692E-8</v>
      </c>
    </row>
    <row r="157" spans="1:47" x14ac:dyDescent="0.35">
      <c r="A157">
        <v>123</v>
      </c>
      <c r="B157" s="75">
        <v>56</v>
      </c>
      <c r="C157" s="75">
        <v>76.408493296384634</v>
      </c>
      <c r="D157" s="75">
        <v>131.88042464117876</v>
      </c>
      <c r="E157" s="75">
        <v>85.64904219613635</v>
      </c>
      <c r="F157" s="75">
        <v>108.80307607994382</v>
      </c>
      <c r="G157" s="75">
        <v>83.735488062042037</v>
      </c>
      <c r="H157" s="75">
        <v>95.776849005746897</v>
      </c>
      <c r="I157" s="75">
        <v>61.142734845812733</v>
      </c>
      <c r="J157" s="75">
        <v>27.557936719361514</v>
      </c>
      <c r="K157" s="75">
        <v>19.407114684750674</v>
      </c>
      <c r="L157" s="75">
        <v>11.227261493735902</v>
      </c>
      <c r="M157" s="75">
        <v>8.7414575780132893</v>
      </c>
      <c r="N157" s="75">
        <v>11.562664285748014</v>
      </c>
      <c r="O157" s="75">
        <v>10.514569145480186</v>
      </c>
      <c r="P157" s="75">
        <v>7.2547250707323307</v>
      </c>
      <c r="Q157" s="75">
        <v>7.8751718172438609</v>
      </c>
      <c r="R157" s="75">
        <v>8.1499714021662886</v>
      </c>
      <c r="S157" s="75">
        <v>7.393224327455993</v>
      </c>
      <c r="T157" s="75">
        <v>8.3108993653755672</v>
      </c>
      <c r="U157" s="75">
        <v>6.4439624054216296</v>
      </c>
      <c r="V157" s="75">
        <v>9.6940538212347835</v>
      </c>
      <c r="X157" s="201">
        <f>((0-('Appendix B'!$H$30))/(1+$Y$16)^0)</f>
        <v>-30932906.678150136</v>
      </c>
      <c r="Y157" s="201">
        <f>(((B157*'Appendix B'!$C$5*1000)-('Appendix B'!$E$31+'Appendix B'!$F$31+'Appendix B'!$G$31))/((1+$Y$16)^1))</f>
        <v>36555647.970511056</v>
      </c>
      <c r="Z157" s="201">
        <f>+(((C157*'Appendix B'!$C$6*1000)-('Appendix B'!$E$32+'Appendix B'!$F$32+'Appendix B'!$G$32))/((1+$Y$16)^2))</f>
        <v>17096733.796380188</v>
      </c>
      <c r="AA157" s="201">
        <f>(((D157*'Appendix B'!$C$7*1000)-('Appendix B'!$E$33+'Appendix B'!$F$33+'Appendix B'!$G$33))/((1+$Y$16)^3))</f>
        <v>15000541.010628887</v>
      </c>
      <c r="AB157" s="201">
        <f>(((E157*'Appendix B'!$C$8*1000)-('Appendix B'!$E$34+'Appendix B'!$F$34+'Appendix B'!$G$34))/((1+$Y$16)^4))</f>
        <v>5456794.2430301392</v>
      </c>
      <c r="AC157" s="201">
        <f>(((F157*'Appendix B'!$C$9*1000)-('Appendix B'!$E$35+'Appendix B'!$F$35+'Appendix B'!$G$35))/((1+$Y$16)^AC$34))</f>
        <v>5024518.3571916763</v>
      </c>
      <c r="AD157" s="201">
        <f>(((G157*'Appendix B'!$C$10*1000)-('Appendix B'!$E$36+'Appendix B'!$F$36+'Appendix B'!$G$36))/((1+$Y$16)^AD$34))</f>
        <v>2457816.2283254052</v>
      </c>
      <c r="AE157" s="201">
        <f>(((H157*'Appendix B'!$C$11*1000)-('Appendix B'!$E$37+'Appendix B'!$F$37+'Appendix B'!$G$37))/((1+$Y$16)^AE$34))</f>
        <v>2147260.9143386534</v>
      </c>
      <c r="AF157" s="201">
        <f>(((I157*'Appendix B'!$C$12*1000)-('Appendix B'!$E$38+'Appendix B'!$F$38+'Appendix B'!$G$38))/((1+$Y$16)^AF$34))</f>
        <v>674875.64287924627</v>
      </c>
      <c r="AG157" s="201">
        <f>(((J157*'Appendix B'!$C$13*1000)-('Appendix B'!$E$39+'Appendix B'!$F$39+'Appendix B'!$G$39))/((1+$Y$16)^AG$34))</f>
        <v>-254934.95794816586</v>
      </c>
      <c r="AH157" s="201">
        <f>(((K157*'Appendix B'!$C$14*1000)-('Appendix B'!$E$40+'Appendix B'!$F$40+'Appendix B'!$G$40))/((1+$Y$16)^AH$34))</f>
        <v>-414877.05473702052</v>
      </c>
      <c r="AI157" s="201">
        <f>(((L157*'Appendix B'!$C$15*1000)-('Appendix B'!$E$41+'Appendix B'!$F$41+'Appendix B'!$G$41))/((1+$Y$16)^AI$34))</f>
        <v>-521980.18214801542</v>
      </c>
      <c r="AJ157" s="201">
        <f>(((M157*'Appendix B'!$C$16*1000)-('Appendix B'!$E$42+'Appendix B'!$F$42+'Appendix B'!$G$42))/((1+$Y$16)^AJ$34))</f>
        <v>-512874.23135834694</v>
      </c>
      <c r="AK157" s="201">
        <f>(((N157*'Appendix B'!$C$17*1000)-('Appendix B'!$E$43+'Appendix B'!$F$43+'Appendix B'!$G$43))/((1+$Y$16)^AK$34))</f>
        <v>-442980.72642085713</v>
      </c>
      <c r="AL157" s="201">
        <f>(((O157*'Appendix B'!$C$18*1000)-('Appendix B'!$E$44+'Appendix B'!$F$44+'Appendix B'!$G$44))/((1+$Y$16)^AL$34))</f>
        <v>-416917.02939269389</v>
      </c>
      <c r="AM157" s="201">
        <f>(((P157*'Appendix B'!$C$19*1000)-('Appendix B'!$E$45+'Appendix B'!$F$45+'Appendix B'!$G$45))/((1+$Y$16)^AM$34))</f>
        <v>-405866.25206158403</v>
      </c>
      <c r="AN157" s="201">
        <f>(((Q157*'Appendix B'!$C$20*1000)-('Appendix B'!$E$46+'Appendix B'!$F$46+'Appendix B'!$G$46))/((1+$Y$16)^AN$34))</f>
        <v>-361601.69113728579</v>
      </c>
      <c r="AO157" s="201">
        <f>(((R157*'Appendix B'!$C$21*1000)-('Appendix B'!$E$47+'Appendix B'!$F$47+'Appendix B'!$G$47))/((1+$Y$16)^AO$34))</f>
        <v>-333466.31968937913</v>
      </c>
      <c r="AP157" s="201">
        <f>(((S157*'Appendix B'!$C$22*1000)-('Appendix B'!$E$48+'Appendix B'!$F$48+'Appendix B'!$G$48))/((1+$Y$16)^AP$34))</f>
        <v>-307744.22628245433</v>
      </c>
      <c r="AQ157" s="201">
        <f>(((T157*'Appendix B'!$C$23*1000)-('Appendix B'!$E$49+'Appendix B'!$F$49+'Appendix B'!$G$49))/((1+$Y$16)^AQ$34))</f>
        <v>-277064.85084505694</v>
      </c>
      <c r="AR157" s="201">
        <f>(((U157*'Appendix B'!$C$24*1000)-('Appendix B'!$E$50+'Appendix B'!$F$50+'Appendix B'!$G$50))/((1+$Y$16)^AR$34))</f>
        <v>-258875.43863893801</v>
      </c>
      <c r="AS157" s="217">
        <f t="shared" si="18"/>
        <v>53481281.485135123</v>
      </c>
      <c r="AU157" s="207">
        <f t="shared" si="17"/>
        <v>1.5704550757982917E-8</v>
      </c>
    </row>
    <row r="158" spans="1:47" x14ac:dyDescent="0.35">
      <c r="A158">
        <v>124</v>
      </c>
      <c r="B158" s="75">
        <v>56</v>
      </c>
      <c r="C158" s="75">
        <v>47.033304392030971</v>
      </c>
      <c r="D158" s="75">
        <v>63.751974931604607</v>
      </c>
      <c r="E158" s="75">
        <v>79.308800629297266</v>
      </c>
      <c r="F158" s="75">
        <v>103.56673034464323</v>
      </c>
      <c r="G158" s="75">
        <v>15.114343835964036</v>
      </c>
      <c r="H158" s="75">
        <v>15.157385848143461</v>
      </c>
      <c r="I158" s="75">
        <v>22.95114039077076</v>
      </c>
      <c r="J158" s="75">
        <v>29.300878122244875</v>
      </c>
      <c r="K158" s="75">
        <v>24.383259114528997</v>
      </c>
      <c r="L158" s="75">
        <v>16.116108676995651</v>
      </c>
      <c r="M158" s="75">
        <v>19.646276865210503</v>
      </c>
      <c r="N158" s="75">
        <v>13.468154233845649</v>
      </c>
      <c r="O158" s="75">
        <v>20.421035714284422</v>
      </c>
      <c r="P158" s="75">
        <v>18.402989183603047</v>
      </c>
      <c r="Q158" s="75">
        <v>27.277270501462464</v>
      </c>
      <c r="R158" s="75">
        <v>27.57716532895072</v>
      </c>
      <c r="S158" s="75">
        <v>11.229616880411271</v>
      </c>
      <c r="T158" s="75">
        <v>16.305697222496338</v>
      </c>
      <c r="U158" s="75">
        <v>10.367291875449851</v>
      </c>
      <c r="V158" s="75">
        <v>7.5799645542137721</v>
      </c>
      <c r="X158" s="201">
        <f>((0-('Appendix B'!$H$30))/(1+$Y$16)^0)</f>
        <v>-30932906.678150136</v>
      </c>
      <c r="Y158" s="201">
        <f>(((B158*'Appendix B'!$C$5*1000)-('Appendix B'!$E$31+'Appendix B'!$F$31+'Appendix B'!$G$31))/((1+$Y$16)^1))</f>
        <v>36555647.970511056</v>
      </c>
      <c r="Z158" s="201">
        <f>+(((C158*'Appendix B'!$C$6*1000)-('Appendix B'!$E$32+'Appendix B'!$F$32+'Appendix B'!$G$32))/((1+$Y$16)^2))</f>
        <v>9676058.671639571</v>
      </c>
      <c r="AA158" s="201">
        <f>(((D158*'Appendix B'!$C$7*1000)-('Appendix B'!$E$33+'Appendix B'!$F$33+'Appendix B'!$G$33))/((1+$Y$16)^3))</f>
        <v>6359095.947178198</v>
      </c>
      <c r="AB158" s="201">
        <f>(((E158*'Appendix B'!$C$8*1000)-('Appendix B'!$E$34+'Appendix B'!$F$34+'Appendix B'!$G$34))/((1+$Y$16)^4))</f>
        <v>4944883.1517578298</v>
      </c>
      <c r="AC158" s="201">
        <f>(((F158*'Appendix B'!$C$9*1000)-('Appendix B'!$E$35+'Appendix B'!$F$35+'Appendix B'!$G$35))/((1+$Y$16)^AC$34))</f>
        <v>4720118.3601549566</v>
      </c>
      <c r="AD158" s="201">
        <f>(((G158*'Appendix B'!$C$10*1000)-('Appendix B'!$E$36+'Appendix B'!$F$36+'Appendix B'!$G$36))/((1+$Y$16)^AD$34))</f>
        <v>-503277.0611904572</v>
      </c>
      <c r="AE158" s="201">
        <f>(((H158*'Appendix B'!$C$11*1000)-('Appendix B'!$E$37+'Appendix B'!$F$37+'Appendix B'!$G$37))/((1+$Y$16)^AE$34))</f>
        <v>-530244.48532786977</v>
      </c>
      <c r="AF158" s="201">
        <f>(((I158*'Appendix B'!$C$12*1000)-('Appendix B'!$E$38+'Appendix B'!$F$38+'Appendix B'!$G$38))/((1+$Y$16)^AF$34))</f>
        <v>-326605.43636669969</v>
      </c>
      <c r="AG158" s="201">
        <f>(((J158*'Appendix B'!$C$13*1000)-('Appendix B'!$E$39+'Appendix B'!$F$39+'Appendix B'!$G$39))/((1+$Y$16)^AG$34))</f>
        <v>-218175.75515407178</v>
      </c>
      <c r="AH158" s="201">
        <f>(((K158*'Appendix B'!$C$14*1000)-('Appendix B'!$E$40+'Appendix B'!$F$40+'Appendix B'!$G$40))/((1+$Y$16)^AH$34))</f>
        <v>-330606.16810127109</v>
      </c>
      <c r="AI158" s="201">
        <f>(((L158*'Appendix B'!$C$15*1000)-('Appendix B'!$E$41+'Appendix B'!$F$41+'Appendix B'!$G$41))/((1+$Y$16)^AI$34))</f>
        <v>-452504.39281224535</v>
      </c>
      <c r="AJ158" s="201">
        <f>(((M158*'Appendix B'!$C$16*1000)-('Appendix B'!$E$42+'Appendix B'!$F$42+'Appendix B'!$G$42))/((1+$Y$16)^AJ$34))</f>
        <v>-383903.06420896784</v>
      </c>
      <c r="AK158" s="201">
        <f>(((N158*'Appendix B'!$C$17*1000)-('Appendix B'!$E$43+'Appendix B'!$F$43+'Appendix B'!$G$43))/((1+$Y$16)^AK$34))</f>
        <v>-424082.82945197634</v>
      </c>
      <c r="AL158" s="201">
        <f>(((O158*'Appendix B'!$C$18*1000)-('Appendix B'!$E$44+'Appendix B'!$F$44+'Appendix B'!$G$44))/((1+$Y$16)^AL$34))</f>
        <v>-334005.9470631025</v>
      </c>
      <c r="AM158" s="201">
        <f>(((P158*'Appendix B'!$C$19*1000)-('Appendix B'!$E$45+'Appendix B'!$F$45+'Appendix B'!$G$45))/((1+$Y$16)^AM$34))</f>
        <v>-326706.22823165008</v>
      </c>
      <c r="AN158" s="201">
        <f>(((Q158*'Appendix B'!$C$20*1000)-('Appendix B'!$E$46+'Appendix B'!$F$46+'Appendix B'!$G$46))/((1+$Y$16)^AN$34))</f>
        <v>-246049.58651969983</v>
      </c>
      <c r="AO158" s="201">
        <f>(((R158*'Appendix B'!$C$21*1000)-('Appendix B'!$E$47+'Appendix B'!$F$47+'Appendix B'!$G$47))/((1+$Y$16)^AO$34))</f>
        <v>-232755.32130274683</v>
      </c>
      <c r="AP158" s="201">
        <f>(((S158*'Appendix B'!$C$22*1000)-('Appendix B'!$E$48+'Appendix B'!$F$48+'Appendix B'!$G$48))/((1+$Y$16)^AP$34))</f>
        <v>-290664.42888094625</v>
      </c>
      <c r="AQ158" s="201">
        <f>(((T158*'Appendix B'!$C$23*1000)-('Appendix B'!$E$49+'Appendix B'!$F$49+'Appendix B'!$G$49))/((1+$Y$16)^AQ$34))</f>
        <v>-246399.95964994037</v>
      </c>
      <c r="AR158" s="201">
        <f>(((U158*'Appendix B'!$C$24*1000)-('Appendix B'!$E$50+'Appendix B'!$F$50+'Appendix B'!$G$50))/((1+$Y$16)^AR$34))</f>
        <v>-245872.7513954083</v>
      </c>
      <c r="AS158" s="217">
        <f t="shared" si="18"/>
        <v>31322897.423091475</v>
      </c>
      <c r="AU158" s="207">
        <f t="shared" si="17"/>
        <v>1.2317014870336734E-8</v>
      </c>
    </row>
    <row r="159" spans="1:47" x14ac:dyDescent="0.35">
      <c r="A159">
        <v>125</v>
      </c>
      <c r="B159" s="75">
        <v>56</v>
      </c>
      <c r="C159" s="75">
        <v>37.395760723359572</v>
      </c>
      <c r="D159" s="75">
        <v>55.85931312386451</v>
      </c>
      <c r="E159" s="75">
        <v>78.697609327688284</v>
      </c>
      <c r="F159" s="75">
        <v>104.01624938329465</v>
      </c>
      <c r="G159" s="75">
        <v>118.81574131278552</v>
      </c>
      <c r="H159" s="75">
        <v>184.76873759933619</v>
      </c>
      <c r="I159" s="75">
        <v>277.69293716053704</v>
      </c>
      <c r="J159" s="75">
        <v>385.78644330620494</v>
      </c>
      <c r="K159" s="75">
        <v>469.74429396168273</v>
      </c>
      <c r="L159" s="75">
        <v>298.82780180438112</v>
      </c>
      <c r="M159" s="75">
        <v>99.09483945332255</v>
      </c>
      <c r="N159" s="75">
        <v>111.63190978081691</v>
      </c>
      <c r="O159" s="75">
        <v>196.58187868252145</v>
      </c>
      <c r="P159" s="75">
        <v>182.192306915009</v>
      </c>
      <c r="Q159" s="75">
        <v>173.31725801244477</v>
      </c>
      <c r="R159" s="75">
        <v>202.39636106549227</v>
      </c>
      <c r="S159" s="75">
        <v>48.024134806729535</v>
      </c>
      <c r="T159" s="75">
        <v>64.12449235514508</v>
      </c>
      <c r="U159" s="75">
        <v>96.522926424807821</v>
      </c>
      <c r="V159" s="75">
        <v>99.629308940115791</v>
      </c>
      <c r="X159" s="201">
        <f>((0-('Appendix B'!$H$30))/(1+$Y$16)^0)</f>
        <v>-30932906.678150136</v>
      </c>
      <c r="Y159" s="201">
        <f>(((B159*'Appendix B'!$C$5*1000)-('Appendix B'!$E$31+'Appendix B'!$F$31+'Appendix B'!$G$31))/((1+$Y$16)^1))</f>
        <v>36555647.970511056</v>
      </c>
      <c r="Z159" s="201">
        <f>+(((C159*'Appendix B'!$C$6*1000)-('Appendix B'!$E$32+'Appendix B'!$F$32+'Appendix B'!$G$32))/((1+$Y$16)^2))</f>
        <v>7241450.3088279255</v>
      </c>
      <c r="AA159" s="201">
        <f>(((D159*'Appendix B'!$C$7*1000)-('Appendix B'!$E$33+'Appendix B'!$F$33+'Appendix B'!$G$33))/((1+$Y$16)^3))</f>
        <v>5357986.9581034528</v>
      </c>
      <c r="AB159" s="201">
        <f>(((E159*'Appendix B'!$C$8*1000)-('Appendix B'!$E$34+'Appendix B'!$F$34+'Appendix B'!$G$34))/((1+$Y$16)^4))</f>
        <v>4895535.5673031304</v>
      </c>
      <c r="AC159" s="201">
        <f>(((F159*'Appendix B'!$C$9*1000)-('Appendix B'!$E$35+'Appendix B'!$F$35+'Appendix B'!$G$35))/((1+$Y$16)^AC$34))</f>
        <v>4746249.86501549</v>
      </c>
      <c r="AD159" s="201">
        <f>(((G159*'Appendix B'!$C$10*1000)-('Appendix B'!$E$36+'Appendix B'!$F$36+'Appendix B'!$G$36))/((1+$Y$16)^AD$34))</f>
        <v>3971575.633925898</v>
      </c>
      <c r="AE159" s="201">
        <f>(((H159*'Appendix B'!$C$11*1000)-('Appendix B'!$E$37+'Appendix B'!$F$37+'Appendix B'!$G$37))/((1+$Y$16)^AE$34))</f>
        <v>5102828.3778685145</v>
      </c>
      <c r="AF159" s="201">
        <f>(((I159*'Appendix B'!$C$12*1000)-('Appendix B'!$E$38+'Appendix B'!$F$38+'Appendix B'!$G$38))/((1+$Y$16)^AF$34))</f>
        <v>6353374.627266298</v>
      </c>
      <c r="AG159" s="201">
        <f>(((J159*'Appendix B'!$C$13*1000)-('Appendix B'!$E$39+'Appendix B'!$F$39+'Appendix B'!$G$39))/((1+$Y$16)^AG$34))</f>
        <v>7300221.1123976121</v>
      </c>
      <c r="AH159" s="201">
        <f>(((K159*'Appendix B'!$C$14*1000)-('Appendix B'!$E$40+'Appendix B'!$F$40+'Appendix B'!$G$40))/((1+$Y$16)^AH$34))</f>
        <v>7211572.2813406512</v>
      </c>
      <c r="AI159" s="201">
        <f>(((L159*'Appendix B'!$C$15*1000)-('Appendix B'!$E$41+'Appendix B'!$F$41+'Appendix B'!$G$41))/((1+$Y$16)^AI$34))</f>
        <v>3565133.5693096602</v>
      </c>
      <c r="AJ159" s="201">
        <f>(((M159*'Appendix B'!$C$16*1000)-('Appendix B'!$E$42+'Appendix B'!$F$42+'Appendix B'!$G$42))/((1+$Y$16)^AJ$34))</f>
        <v>555734.13430557097</v>
      </c>
      <c r="AK159" s="201">
        <f>(((N159*'Appendix B'!$C$17*1000)-('Appendix B'!$E$43+'Appendix B'!$F$43+'Appendix B'!$G$43))/((1+$Y$16)^AK$34))</f>
        <v>549466.54049201251</v>
      </c>
      <c r="AL159" s="201">
        <f>(((O159*'Appendix B'!$C$18*1000)-('Appendix B'!$E$44+'Appendix B'!$F$44+'Appendix B'!$G$44))/((1+$Y$16)^AL$34))</f>
        <v>1140352.8521260528</v>
      </c>
      <c r="AM159" s="201">
        <f>(((P159*'Appendix B'!$C$19*1000)-('Appendix B'!$E$45+'Appendix B'!$F$45+'Appendix B'!$G$45))/((1+$Y$16)^AM$34))</f>
        <v>836305.89306694001</v>
      </c>
      <c r="AN159" s="201">
        <f>(((Q159*'Appendix B'!$C$20*1000)-('Appendix B'!$E$46+'Appendix B'!$F$46+'Appendix B'!$G$46))/((1+$Y$16)^AN$34))</f>
        <v>623713.43189778924</v>
      </c>
      <c r="AO159" s="201">
        <f>(((R159*'Appendix B'!$C$21*1000)-('Appendix B'!$E$47+'Appendix B'!$F$47+'Appendix B'!$G$47))/((1+$Y$16)^AO$34))</f>
        <v>673511.21446809149</v>
      </c>
      <c r="AP159" s="201">
        <f>(((S159*'Appendix B'!$C$22*1000)-('Appendix B'!$E$48+'Appendix B'!$F$48+'Appendix B'!$G$48))/((1+$Y$16)^AP$34))</f>
        <v>-126853.5302325362</v>
      </c>
      <c r="AQ159" s="201">
        <f>(((T159*'Appendix B'!$C$23*1000)-('Appendix B'!$E$49+'Appendix B'!$F$49+'Appendix B'!$G$49))/((1+$Y$16)^AQ$34))</f>
        <v>-62985.922668605737</v>
      </c>
      <c r="AR159" s="201">
        <f>(((U159*'Appendix B'!$C$24*1000)-('Appendix B'!$E$50+'Appendix B'!$F$50+'Appendix B'!$G$50))/((1+$Y$16)^AR$34))</f>
        <v>39664.004788641418</v>
      </c>
      <c r="AS159" s="217">
        <f t="shared" si="18"/>
        <v>65787417.664864659</v>
      </c>
      <c r="AU159" s="207">
        <f t="shared" si="17"/>
        <v>1.2818639780902376E-8</v>
      </c>
    </row>
    <row r="160" spans="1:47" x14ac:dyDescent="0.35">
      <c r="A160">
        <v>126</v>
      </c>
      <c r="B160" s="75">
        <v>56</v>
      </c>
      <c r="C160" s="75">
        <v>70.825506844614196</v>
      </c>
      <c r="D160" s="75">
        <v>75.193057800930916</v>
      </c>
      <c r="E160" s="75">
        <v>67.771768366484736</v>
      </c>
      <c r="F160" s="75">
        <v>74.794730182791483</v>
      </c>
      <c r="G160" s="75">
        <v>64.399861178499947</v>
      </c>
      <c r="H160" s="75">
        <v>85.211579231743457</v>
      </c>
      <c r="I160" s="75">
        <v>74.947737440560701</v>
      </c>
      <c r="J160" s="75">
        <v>97.493560572950173</v>
      </c>
      <c r="K160" s="75">
        <v>151.03326655451855</v>
      </c>
      <c r="L160" s="75">
        <v>134.68976664258551</v>
      </c>
      <c r="M160" s="75">
        <v>83.095736546265954</v>
      </c>
      <c r="N160" s="75">
        <v>90.122246544109288</v>
      </c>
      <c r="O160" s="75">
        <v>50.152715570432761</v>
      </c>
      <c r="P160" s="75">
        <v>41.874219756070268</v>
      </c>
      <c r="Q160" s="75">
        <v>25.005936555161998</v>
      </c>
      <c r="R160" s="75">
        <v>26.012790580638864</v>
      </c>
      <c r="S160" s="75">
        <v>30.451303351558209</v>
      </c>
      <c r="T160" s="75">
        <v>24.452674792260982</v>
      </c>
      <c r="U160" s="75">
        <v>25.668227834119037</v>
      </c>
      <c r="V160" s="75">
        <v>28.110675012217698</v>
      </c>
      <c r="X160" s="201">
        <f>((0-('Appendix B'!$H$30))/(1+$Y$16)^0)</f>
        <v>-30932906.678150136</v>
      </c>
      <c r="Y160" s="201">
        <f>(((B160*'Appendix B'!$C$5*1000)-('Appendix B'!$E$31+'Appendix B'!$F$31+'Appendix B'!$G$31))/((1+$Y$16)^1))</f>
        <v>36555647.970511056</v>
      </c>
      <c r="Z160" s="201">
        <f>+(((C160*'Appendix B'!$C$6*1000)-('Appendix B'!$E$32+'Appendix B'!$F$32+'Appendix B'!$G$32))/((1+$Y$16)^2))</f>
        <v>15686375.932152921</v>
      </c>
      <c r="AA160" s="201">
        <f>(((D160*'Appendix B'!$C$7*1000)-('Appendix B'!$E$33+'Appendix B'!$F$33+'Appendix B'!$G$33))/((1+$Y$16)^3))</f>
        <v>7810288.3565627337</v>
      </c>
      <c r="AB160" s="201">
        <f>(((E160*'Appendix B'!$C$8*1000)-('Appendix B'!$E$34+'Appendix B'!$F$34+'Appendix B'!$G$34))/((1+$Y$16)^4))</f>
        <v>4013383.1902122688</v>
      </c>
      <c r="AC160" s="201">
        <f>(((F160*'Appendix B'!$C$9*1000)-('Appendix B'!$E$35+'Appendix B'!$F$35+'Appendix B'!$G$35))/((1+$Y$16)^AC$34))</f>
        <v>3047540.343587948</v>
      </c>
      <c r="AD160" s="201">
        <f>(((G160*'Appendix B'!$C$10*1000)-('Appendix B'!$E$36+'Appendix B'!$F$36+'Appendix B'!$G$36))/((1+$Y$16)^AD$34))</f>
        <v>1623458.3105266427</v>
      </c>
      <c r="AE160" s="201">
        <f>(((H160*'Appendix B'!$C$11*1000)-('Appendix B'!$E$37+'Appendix B'!$F$37+'Appendix B'!$G$37))/((1+$Y$16)^AE$34))</f>
        <v>1796370.8716509936</v>
      </c>
      <c r="AF160" s="201">
        <f>(((I160*'Appendix B'!$C$12*1000)-('Appendix B'!$E$38+'Appendix B'!$F$38+'Appendix B'!$G$38))/((1+$Y$16)^AF$34))</f>
        <v>1036878.0440582852</v>
      </c>
      <c r="AG160" s="201">
        <f>(((J160*'Appendix B'!$C$13*1000)-('Appendix B'!$E$39+'Appendix B'!$F$39+'Appendix B'!$G$39))/((1+$Y$16)^AG$34))</f>
        <v>1220030.1645239294</v>
      </c>
      <c r="AH160" s="201">
        <f>(((K160*'Appendix B'!$C$14*1000)-('Appendix B'!$E$40+'Appendix B'!$F$40+'Appendix B'!$G$40))/((1+$Y$16)^AH$34))</f>
        <v>1814208.6719831906</v>
      </c>
      <c r="AI160" s="201">
        <f>(((L160*'Appendix B'!$C$15*1000)-('Appendix B'!$E$41+'Appendix B'!$F$41+'Appendix B'!$G$41))/((1+$Y$16)^AI$34))</f>
        <v>1232555.1258810982</v>
      </c>
      <c r="AJ160" s="201">
        <f>(((M160*'Appendix B'!$C$16*1000)-('Appendix B'!$E$42+'Appendix B'!$F$42+'Appendix B'!$G$42))/((1+$Y$16)^AJ$34))</f>
        <v>366512.935776525</v>
      </c>
      <c r="AK160" s="201">
        <f>(((N160*'Appendix B'!$C$17*1000)-('Appendix B'!$E$43+'Appendix B'!$F$43+'Appendix B'!$G$43))/((1+$Y$16)^AK$34))</f>
        <v>336142.193077615</v>
      </c>
      <c r="AL160" s="201">
        <f>(((O160*'Appendix B'!$C$18*1000)-('Appendix B'!$E$44+'Appendix B'!$F$44+'Appendix B'!$G$44))/((1+$Y$16)^AL$34))</f>
        <v>-85169.922711816616</v>
      </c>
      <c r="AM160" s="201">
        <f>(((P160*'Appendix B'!$C$19*1000)-('Appendix B'!$E$45+'Appendix B'!$F$45+'Appendix B'!$G$45))/((1+$Y$16)^AM$34))</f>
        <v>-160045.01957860694</v>
      </c>
      <c r="AN160" s="201">
        <f>(((Q160*'Appendix B'!$C$20*1000)-('Appendix B'!$E$46+'Appendix B'!$F$46+'Appendix B'!$G$46))/((1+$Y$16)^AN$34))</f>
        <v>-259576.85602059486</v>
      </c>
      <c r="AO160" s="201">
        <f>(((R160*'Appendix B'!$C$21*1000)-('Appendix B'!$E$47+'Appendix B'!$F$47+'Appendix B'!$G$47))/((1+$Y$16)^AO$34))</f>
        <v>-240865.07422677096</v>
      </c>
      <c r="AP160" s="201">
        <f>(((S160*'Appendix B'!$C$22*1000)-('Appendix B'!$E$48+'Appendix B'!$F$48+'Appendix B'!$G$48))/((1+$Y$16)^AP$34))</f>
        <v>-205088.59009208257</v>
      </c>
      <c r="AQ160" s="201">
        <f>(((T160*'Appendix B'!$C$23*1000)-('Appendix B'!$E$49+'Appendix B'!$F$49+'Appendix B'!$G$49))/((1+$Y$16)^AQ$34))</f>
        <v>-215151.36710130278</v>
      </c>
      <c r="AR160" s="201">
        <f>(((U160*'Appendix B'!$C$24*1000)-('Appendix B'!$E$50+'Appendix B'!$F$50+'Appendix B'!$G$50))/((1+$Y$16)^AR$34))</f>
        <v>-195162.43345659348</v>
      </c>
      <c r="AS160" s="217">
        <f t="shared" si="18"/>
        <v>45606485.432355076</v>
      </c>
      <c r="AU160" s="207">
        <f t="shared" si="17"/>
        <v>1.5756279129153031E-8</v>
      </c>
    </row>
    <row r="161" spans="1:47" x14ac:dyDescent="0.35">
      <c r="A161">
        <v>127</v>
      </c>
      <c r="B161" s="75">
        <v>56</v>
      </c>
      <c r="C161" s="75">
        <v>38.537786707146175</v>
      </c>
      <c r="D161" s="75">
        <v>41.351409394714914</v>
      </c>
      <c r="E161" s="75">
        <v>49.577945442107982</v>
      </c>
      <c r="F161" s="75">
        <v>60.197217926637592</v>
      </c>
      <c r="G161" s="75">
        <v>84.714628384651206</v>
      </c>
      <c r="H161" s="75">
        <v>93.087669098386229</v>
      </c>
      <c r="I161" s="75">
        <v>48.449140610260173</v>
      </c>
      <c r="J161" s="75">
        <v>57.059798999551255</v>
      </c>
      <c r="K161" s="75">
        <v>55.888019401907457</v>
      </c>
      <c r="L161" s="75">
        <v>26.756972809462123</v>
      </c>
      <c r="M161" s="75">
        <v>17.668940643254409</v>
      </c>
      <c r="N161" s="75">
        <v>25.725856188437895</v>
      </c>
      <c r="O161" s="75">
        <v>24.340313754663541</v>
      </c>
      <c r="P161" s="75">
        <v>41.259414449388139</v>
      </c>
      <c r="Q161" s="75">
        <v>59.14103624221255</v>
      </c>
      <c r="R161" s="75">
        <v>98.078572964320387</v>
      </c>
      <c r="S161" s="75">
        <v>103.37797471228242</v>
      </c>
      <c r="T161" s="75">
        <v>108.93232516394494</v>
      </c>
      <c r="U161" s="75">
        <v>154.02848789972163</v>
      </c>
      <c r="V161" s="75">
        <v>115.61108667870964</v>
      </c>
      <c r="X161" s="201">
        <f>((0-('Appendix B'!$H$30))/(1+$Y$16)^0)</f>
        <v>-30932906.678150136</v>
      </c>
      <c r="Y161" s="201">
        <f>(((B161*'Appendix B'!$C$5*1000)-('Appendix B'!$E$31+'Appendix B'!$F$31+'Appendix B'!$G$31))/((1+$Y$16)^1))</f>
        <v>36555647.970511056</v>
      </c>
      <c r="Z161" s="201">
        <f>+(((C161*'Appendix B'!$C$6*1000)-('Appendix B'!$E$32+'Appendix B'!$F$32+'Appendix B'!$G$32))/((1+$Y$16)^2))</f>
        <v>7529945.6045445325</v>
      </c>
      <c r="AA161" s="201">
        <f>(((D161*'Appendix B'!$C$7*1000)-('Appendix B'!$E$33+'Appendix B'!$F$33+'Appendix B'!$G$33))/((1+$Y$16)^3))</f>
        <v>3517797.527759505</v>
      </c>
      <c r="AB161" s="201">
        <f>(((E161*'Appendix B'!$C$8*1000)-('Appendix B'!$E$34+'Appendix B'!$F$34+'Appendix B'!$G$34))/((1+$Y$16)^4))</f>
        <v>2544413.9641270693</v>
      </c>
      <c r="AC161" s="201">
        <f>(((F161*'Appendix B'!$C$9*1000)-('Appendix B'!$E$35+'Appendix B'!$F$35+'Appendix B'!$G$35))/((1+$Y$16)^AC$34))</f>
        <v>2198955.6793704601</v>
      </c>
      <c r="AD161" s="201">
        <f>(((G161*'Appendix B'!$C$10*1000)-('Appendix B'!$E$36+'Appendix B'!$F$36+'Appendix B'!$G$36))/((1+$Y$16)^AD$34))</f>
        <v>2500067.4305090979</v>
      </c>
      <c r="AE161" s="201">
        <f>(((H161*'Appendix B'!$C$11*1000)-('Appendix B'!$E$37+'Appendix B'!$F$37+'Appendix B'!$G$37))/((1+$Y$16)^AE$34))</f>
        <v>2057948.8122652743</v>
      </c>
      <c r="AF161" s="201">
        <f>(((I161*'Appendix B'!$C$12*1000)-('Appendix B'!$E$38+'Appendix B'!$F$38+'Appendix B'!$G$38))/((1+$Y$16)^AF$34))</f>
        <v>342017.20541610342</v>
      </c>
      <c r="AG161" s="201">
        <f>(((J161*'Appendix B'!$C$13*1000)-('Appendix B'!$E$39+'Appendix B'!$F$39+'Appendix B'!$G$39))/((1+$Y$16)^AG$34))</f>
        <v>367268.94206068607</v>
      </c>
      <c r="AH161" s="201">
        <f>(((K161*'Appendix B'!$C$14*1000)-('Appendix B'!$E$40+'Appendix B'!$F$40+'Appendix B'!$G$40))/((1+$Y$16)^AH$34))</f>
        <v>202926.19216874664</v>
      </c>
      <c r="AI161" s="201">
        <f>(((L161*'Appendix B'!$C$15*1000)-('Appendix B'!$E$41+'Appendix B'!$F$41+'Appendix B'!$G$41))/((1+$Y$16)^AI$34))</f>
        <v>-301286.24114875647</v>
      </c>
      <c r="AJ161" s="201">
        <f>(((M161*'Appendix B'!$C$16*1000)-('Appendix B'!$E$42+'Appendix B'!$F$42+'Appendix B'!$G$42))/((1+$Y$16)^AJ$34))</f>
        <v>-407288.99603195797</v>
      </c>
      <c r="AK161" s="201">
        <f>(((N161*'Appendix B'!$C$17*1000)-('Appendix B'!$E$43+'Appendix B'!$F$43+'Appendix B'!$G$43))/((1+$Y$16)^AK$34))</f>
        <v>-302515.78112175711</v>
      </c>
      <c r="AL161" s="201">
        <f>(((O161*'Appendix B'!$C$18*1000)-('Appendix B'!$E$44+'Appendix B'!$F$44+'Appendix B'!$G$44))/((1+$Y$16)^AL$34))</f>
        <v>-301203.98058781901</v>
      </c>
      <c r="AM161" s="201">
        <f>(((P161*'Appendix B'!$C$19*1000)-('Appendix B'!$E$45+'Appendix B'!$F$45+'Appendix B'!$G$45))/((1+$Y$16)^AM$34))</f>
        <v>-164410.54251876942</v>
      </c>
      <c r="AN161" s="201">
        <f>(((Q161*'Appendix B'!$C$20*1000)-('Appendix B'!$E$46+'Appendix B'!$F$46+'Appendix B'!$G$46))/((1+$Y$16)^AN$34))</f>
        <v>-56280.157330050868</v>
      </c>
      <c r="AO161" s="201">
        <f>(((R161*'Appendix B'!$C$21*1000)-('Appendix B'!$E$47+'Appendix B'!$F$47+'Appendix B'!$G$47))/((1+$Y$16)^AO$34))</f>
        <v>132725.51846134412</v>
      </c>
      <c r="AP161" s="201">
        <f>(((S161*'Appendix B'!$C$22*1000)-('Appendix B'!$E$48+'Appendix B'!$F$48+'Appendix B'!$G$48))/((1+$Y$16)^AP$34))</f>
        <v>119584.32979668905</v>
      </c>
      <c r="AQ161" s="201">
        <f>(((T161*'Appendix B'!$C$23*1000)-('Appendix B'!$E$49+'Appendix B'!$F$49+'Appendix B'!$G$49))/((1+$Y$16)^AQ$34))</f>
        <v>108879.25045106353</v>
      </c>
      <c r="AR161" s="201">
        <f>(((U161*'Appendix B'!$C$24*1000)-('Appendix B'!$E$50+'Appendix B'!$F$50+'Appendix B'!$G$50))/((1+$Y$16)^AR$34))</f>
        <v>230248.77120554313</v>
      </c>
      <c r="AS161" s="217">
        <f t="shared" si="18"/>
        <v>27475520.520497058</v>
      </c>
      <c r="AU161" s="207">
        <f t="shared" si="17"/>
        <v>1.0903251672898596E-8</v>
      </c>
    </row>
    <row r="162" spans="1:47" x14ac:dyDescent="0.35">
      <c r="A162">
        <v>128</v>
      </c>
      <c r="B162" s="75">
        <v>56</v>
      </c>
      <c r="C162" s="75">
        <v>51.207077692904576</v>
      </c>
      <c r="D162" s="75">
        <v>56.0250714600093</v>
      </c>
      <c r="E162" s="75">
        <v>81.881032566887995</v>
      </c>
      <c r="F162" s="75">
        <v>76.321242313371926</v>
      </c>
      <c r="G162" s="75">
        <v>62.171681498883252</v>
      </c>
      <c r="H162" s="75">
        <v>69.77818285952111</v>
      </c>
      <c r="I162" s="75">
        <v>84.807833800006293</v>
      </c>
      <c r="J162" s="75">
        <v>87.266853186180612</v>
      </c>
      <c r="K162" s="75">
        <v>118.90119020949038</v>
      </c>
      <c r="L162" s="75">
        <v>156.36745028546153</v>
      </c>
      <c r="M162" s="75">
        <v>105.88898095953411</v>
      </c>
      <c r="N162" s="75">
        <v>114.31419030468437</v>
      </c>
      <c r="O162" s="75">
        <v>125.94908550085366</v>
      </c>
      <c r="P162" s="75">
        <v>119.25109290591878</v>
      </c>
      <c r="Q162" s="75">
        <v>96.31280880474057</v>
      </c>
      <c r="R162" s="75">
        <v>92.060851071601903</v>
      </c>
      <c r="S162" s="75">
        <v>86.485778807938061</v>
      </c>
      <c r="T162" s="75">
        <v>99.15792935381883</v>
      </c>
      <c r="U162" s="75">
        <v>166.99282293341298</v>
      </c>
      <c r="V162" s="75">
        <v>130.6046502146045</v>
      </c>
      <c r="X162" s="201">
        <f>((0-('Appendix B'!$H$30))/(1+$Y$16)^0)</f>
        <v>-30932906.678150136</v>
      </c>
      <c r="Y162" s="201">
        <f>(((B162*'Appendix B'!$C$5*1000)-('Appendix B'!$E$31+'Appendix B'!$F$31+'Appendix B'!$G$31))/((1+$Y$16)^1))</f>
        <v>36555647.970511056</v>
      </c>
      <c r="Z162" s="201">
        <f>+(((C162*'Appendix B'!$C$6*1000)-('Appendix B'!$E$32+'Appendix B'!$F$32+'Appendix B'!$G$32))/((1+$Y$16)^2))</f>
        <v>10730425.192002913</v>
      </c>
      <c r="AA162" s="201">
        <f>(((D162*'Appendix B'!$C$7*1000)-('Appendix B'!$E$33+'Appendix B'!$F$33+'Appendix B'!$G$33))/((1+$Y$16)^3))</f>
        <v>5379011.8245389927</v>
      </c>
      <c r="AB162" s="201">
        <f>(((E162*'Appendix B'!$C$8*1000)-('Appendix B'!$E$34+'Appendix B'!$F$34+'Appendix B'!$G$34))/((1+$Y$16)^4))</f>
        <v>5152565.153192047</v>
      </c>
      <c r="AC162" s="201">
        <f>(((F162*'Appendix B'!$C$9*1000)-('Appendix B'!$E$35+'Appendix B'!$F$35+'Appendix B'!$G$35))/((1+$Y$16)^AC$34))</f>
        <v>3136279.7644578591</v>
      </c>
      <c r="AD162" s="201">
        <f>(((G162*'Appendix B'!$C$10*1000)-('Appendix B'!$E$36+'Appendix B'!$F$36+'Appendix B'!$G$36))/((1+$Y$16)^AD$34))</f>
        <v>1527309.4052357103</v>
      </c>
      <c r="AE162" s="201">
        <f>(((H162*'Appendix B'!$C$11*1000)-('Appendix B'!$E$37+'Appendix B'!$F$37+'Appendix B'!$G$37))/((1+$Y$16)^AE$34))</f>
        <v>1283802.3118599602</v>
      </c>
      <c r="AF162" s="201">
        <f>(((I162*'Appendix B'!$C$12*1000)-('Appendix B'!$E$38+'Appendix B'!$F$38+'Appendix B'!$G$38))/((1+$Y$16)^AF$34))</f>
        <v>1295434.9355531088</v>
      </c>
      <c r="AG162" s="201">
        <f>(((J162*'Appendix B'!$C$13*1000)-('Appendix B'!$E$39+'Appendix B'!$F$39+'Appendix B'!$G$39))/((1+$Y$16)^AG$34))</f>
        <v>1004345.5694341433</v>
      </c>
      <c r="AH162" s="201">
        <f>(((K162*'Appendix B'!$C$14*1000)-('Appendix B'!$E$40+'Appendix B'!$F$40+'Appendix B'!$G$40))/((1+$Y$16)^AH$34))</f>
        <v>1270052.7293141913</v>
      </c>
      <c r="AI162" s="201">
        <f>(((L162*'Appendix B'!$C$15*1000)-('Appendix B'!$E$41+'Appendix B'!$F$41+'Appendix B'!$G$41))/((1+$Y$16)^AI$34))</f>
        <v>1540618.3820239734</v>
      </c>
      <c r="AJ162" s="201">
        <f>(((M162*'Appendix B'!$C$16*1000)-('Appendix B'!$E$42+'Appendix B'!$F$42+'Appendix B'!$G$42))/((1+$Y$16)^AJ$34))</f>
        <v>636088.36455520941</v>
      </c>
      <c r="AK162" s="201">
        <f>(((N162*'Appendix B'!$C$17*1000)-('Appendix B'!$E$43+'Appendix B'!$F$43+'Appendix B'!$G$43))/((1+$Y$16)^AK$34))</f>
        <v>576068.33969451638</v>
      </c>
      <c r="AL162" s="201">
        <f>(((O162*'Appendix B'!$C$18*1000)-('Appendix B'!$E$44+'Appendix B'!$F$44+'Appendix B'!$G$44))/((1+$Y$16)^AL$34))</f>
        <v>549199.45853405888</v>
      </c>
      <c r="AM162" s="201">
        <f>(((P162*'Appendix B'!$C$19*1000)-('Appendix B'!$E$45+'Appendix B'!$F$45+'Appendix B'!$G$45))/((1+$Y$16)^AM$34))</f>
        <v>389381.78448824934</v>
      </c>
      <c r="AN162" s="201">
        <f>(((Q162*'Appendix B'!$C$20*1000)-('Appendix B'!$E$46+'Appendix B'!$F$46+'Appendix B'!$G$46))/((1+$Y$16)^AN$34))</f>
        <v>165101.90148094087</v>
      </c>
      <c r="AO162" s="201">
        <f>(((R162*'Appendix B'!$C$21*1000)-('Appendix B'!$E$47+'Appendix B'!$F$47+'Appendix B'!$G$47))/((1+$Y$16)^AO$34))</f>
        <v>101529.51650075194</v>
      </c>
      <c r="AP162" s="201">
        <f>(((S162*'Appendix B'!$C$22*1000)-('Appendix B'!$E$48+'Appendix B'!$F$48+'Appendix B'!$G$48))/((1+$Y$16)^AP$34))</f>
        <v>44379.490946052007</v>
      </c>
      <c r="AQ162" s="201">
        <f>(((T162*'Appendix B'!$C$23*1000)-('Appendix B'!$E$49+'Appendix B'!$F$49+'Appendix B'!$G$49))/((1+$Y$16)^AQ$34))</f>
        <v>71388.523434300077</v>
      </c>
      <c r="AR162" s="201">
        <f>(((U162*'Appendix B'!$C$24*1000)-('Appendix B'!$E$50+'Appendix B'!$F$50+'Appendix B'!$G$50))/((1+$Y$16)^AR$34))</f>
        <v>273215.1330803748</v>
      </c>
      <c r="AS162" s="217">
        <f t="shared" si="18"/>
        <v>40748939.072688282</v>
      </c>
      <c r="AU162" s="207">
        <f t="shared" si="17"/>
        <v>1.5028980484043055E-8</v>
      </c>
    </row>
    <row r="163" spans="1:47" x14ac:dyDescent="0.35">
      <c r="A163">
        <v>129</v>
      </c>
      <c r="B163" s="75">
        <v>56</v>
      </c>
      <c r="C163" s="75">
        <v>73.745601316998759</v>
      </c>
      <c r="D163" s="75">
        <v>62.215273697403006</v>
      </c>
      <c r="E163" s="75">
        <v>55.381627365656485</v>
      </c>
      <c r="F163" s="75">
        <v>74.869033255932891</v>
      </c>
      <c r="G163" s="75">
        <v>69.500645350922582</v>
      </c>
      <c r="H163" s="75">
        <v>99.016198309230148</v>
      </c>
      <c r="I163" s="75">
        <v>77.825361780702849</v>
      </c>
      <c r="J163" s="75">
        <v>70.43033507729379</v>
      </c>
      <c r="K163" s="75">
        <v>79.582203047892989</v>
      </c>
      <c r="L163" s="75">
        <v>43.910469109402648</v>
      </c>
      <c r="M163" s="75">
        <v>25.249334132101328</v>
      </c>
      <c r="N163" s="75">
        <v>29.949166421289888</v>
      </c>
      <c r="O163" s="75">
        <v>24.664689619377665</v>
      </c>
      <c r="P163" s="75">
        <v>30.755580770660195</v>
      </c>
      <c r="Q163" s="75">
        <v>13.342536655967645</v>
      </c>
      <c r="R163" s="75">
        <v>11.988470007149967</v>
      </c>
      <c r="S163" s="75">
        <v>7.3686781931633512</v>
      </c>
      <c r="T163" s="75">
        <v>11.855333752345864</v>
      </c>
      <c r="U163" s="75">
        <v>16.477421489816088</v>
      </c>
      <c r="V163" s="75">
        <v>15.715211952093421</v>
      </c>
      <c r="X163" s="201">
        <f>((0-('Appendix B'!$H$30))/(1+$Y$16)^0)</f>
        <v>-30932906.678150136</v>
      </c>
      <c r="Y163" s="201">
        <f>(((B163*'Appendix B'!$C$5*1000)-('Appendix B'!$E$31+'Appendix B'!$F$31+'Appendix B'!$G$31))/((1+$Y$16)^1))</f>
        <v>36555647.970511056</v>
      </c>
      <c r="Z163" s="201">
        <f>+(((C163*'Appendix B'!$C$6*1000)-('Appendix B'!$E$32+'Appendix B'!$F$32+'Appendix B'!$G$32))/((1+$Y$16)^2))</f>
        <v>16424041.738615368</v>
      </c>
      <c r="AA163" s="201">
        <f>(((D163*'Appendix B'!$C$7*1000)-('Appendix B'!$E$33+'Appendix B'!$F$33+'Appendix B'!$G$33))/((1+$Y$16)^3))</f>
        <v>6164180.029512397</v>
      </c>
      <c r="AB163" s="201">
        <f>(((E163*'Appendix B'!$C$8*1000)-('Appendix B'!$E$34+'Appendix B'!$F$34+'Appendix B'!$G$34))/((1+$Y$16)^4))</f>
        <v>3013003.2308862298</v>
      </c>
      <c r="AC163" s="201">
        <f>(((F163*'Appendix B'!$C$9*1000)-('Appendix B'!$E$35+'Appendix B'!$F$35+'Appendix B'!$G$35))/((1+$Y$16)^AC$34))</f>
        <v>3051859.7404321218</v>
      </c>
      <c r="AD163" s="201">
        <f>(((G163*'Appendix B'!$C$10*1000)-('Appendix B'!$E$36+'Appendix B'!$F$36+'Appendix B'!$G$36))/((1+$Y$16)^AD$34))</f>
        <v>1843563.905596121</v>
      </c>
      <c r="AE163" s="201">
        <f>(((H163*'Appendix B'!$C$11*1000)-('Appendix B'!$E$37+'Appendix B'!$F$37+'Appendix B'!$G$37))/((1+$Y$16)^AE$34))</f>
        <v>2254845.0498783155</v>
      </c>
      <c r="AF163" s="201">
        <f>(((I163*'Appendix B'!$C$12*1000)-('Appendix B'!$E$38+'Appendix B'!$F$38+'Appendix B'!$G$38))/((1+$Y$16)^AF$34))</f>
        <v>1112336.698533223</v>
      </c>
      <c r="AG163" s="201">
        <f>(((J163*'Appendix B'!$C$13*1000)-('Appendix B'!$E$39+'Appendix B'!$F$39+'Appendix B'!$G$39))/((1+$Y$16)^AG$34))</f>
        <v>649257.90986787213</v>
      </c>
      <c r="AH163" s="201">
        <f>(((K163*'Appendix B'!$C$14*1000)-('Appendix B'!$E$40+'Appendix B'!$F$40+'Appendix B'!$G$40))/((1+$Y$16)^AH$34))</f>
        <v>604186.6242431479</v>
      </c>
      <c r="AI163" s="201">
        <f>(((L163*'Appendix B'!$C$15*1000)-('Appendix B'!$E$41+'Appendix B'!$F$41+'Appendix B'!$G$41))/((1+$Y$16)^AI$34))</f>
        <v>-57516.564856287092</v>
      </c>
      <c r="AJ163" s="201">
        <f>(((M163*'Appendix B'!$C$16*1000)-('Appendix B'!$E$42+'Appendix B'!$F$42+'Appendix B'!$G$42))/((1+$Y$16)^AJ$34))</f>
        <v>-317635.77299726248</v>
      </c>
      <c r="AK163" s="201">
        <f>(((N163*'Appendix B'!$C$17*1000)-('Appendix B'!$E$43+'Appendix B'!$F$43+'Appendix B'!$G$43))/((1+$Y$16)^AK$34))</f>
        <v>-260630.65770363709</v>
      </c>
      <c r="AL163" s="201">
        <f>(((O163*'Appendix B'!$C$18*1000)-('Appendix B'!$E$44+'Appendix B'!$F$44+'Appendix B'!$G$44))/((1+$Y$16)^AL$34))</f>
        <v>-298489.15246638405</v>
      </c>
      <c r="AM163" s="201">
        <f>(((P163*'Appendix B'!$C$19*1000)-('Appendix B'!$E$45+'Appendix B'!$F$45+'Appendix B'!$G$45))/((1+$Y$16)^AM$34))</f>
        <v>-238994.68547550248</v>
      </c>
      <c r="AN163" s="201">
        <f>(((Q163*'Appendix B'!$C$20*1000)-('Appendix B'!$E$46+'Appendix B'!$F$46+'Appendix B'!$G$46))/((1+$Y$16)^AN$34))</f>
        <v>-329039.98097854963</v>
      </c>
      <c r="AO163" s="201">
        <f>(((R163*'Appendix B'!$C$21*1000)-('Appendix B'!$E$47+'Appendix B'!$F$47+'Appendix B'!$G$47))/((1+$Y$16)^AO$34))</f>
        <v>-313567.45893416624</v>
      </c>
      <c r="AP163" s="201">
        <f>(((S163*'Appendix B'!$C$22*1000)-('Appendix B'!$E$48+'Appendix B'!$F$48+'Appendix B'!$G$48))/((1+$Y$16)^AP$34))</f>
        <v>-307853.50680964789</v>
      </c>
      <c r="AQ163" s="201">
        <f>(((T163*'Appendix B'!$C$23*1000)-('Appendix B'!$E$49+'Appendix B'!$F$49+'Appendix B'!$G$49))/((1+$Y$16)^AQ$34))</f>
        <v>-263469.79856642219</v>
      </c>
      <c r="AR163" s="201">
        <f>(((U163*'Appendix B'!$C$24*1000)-('Appendix B'!$E$50+'Appendix B'!$F$50+'Appendix B'!$G$50))/((1+$Y$16)^AR$34))</f>
        <v>-225622.57740416777</v>
      </c>
      <c r="AS163" s="217">
        <f t="shared" si="18"/>
        <v>40740016.219925731</v>
      </c>
      <c r="AU163" s="207">
        <f t="shared" ref="AU163:AU226" si="19">_xlfn.NORM.DIST(AS163,$Y$17,$Y$19,FALSE)</f>
        <v>1.5027155874035566E-8</v>
      </c>
    </row>
    <row r="164" spans="1:47" x14ac:dyDescent="0.35">
      <c r="A164">
        <v>130</v>
      </c>
      <c r="B164" s="75">
        <v>56</v>
      </c>
      <c r="C164" s="75">
        <v>51.518226468842492</v>
      </c>
      <c r="D164" s="75">
        <v>60.384473725237783</v>
      </c>
      <c r="E164" s="75">
        <v>51.118308275177206</v>
      </c>
      <c r="F164" s="75">
        <v>69.998977048100258</v>
      </c>
      <c r="G164" s="75">
        <v>86.096949142110589</v>
      </c>
      <c r="H164" s="75">
        <v>105.7626076814372</v>
      </c>
      <c r="I164" s="75">
        <v>98.893292104029982</v>
      </c>
      <c r="J164" s="75">
        <v>163.64292941972428</v>
      </c>
      <c r="K164" s="75">
        <v>173.77147582600384</v>
      </c>
      <c r="L164" s="75">
        <v>125.52169316157708</v>
      </c>
      <c r="M164" s="75">
        <v>168.65645119350825</v>
      </c>
      <c r="N164" s="75">
        <v>208.18861490809695</v>
      </c>
      <c r="O164" s="75">
        <v>177.45799836320398</v>
      </c>
      <c r="P164" s="75">
        <v>186.80588601334134</v>
      </c>
      <c r="Q164" s="75">
        <v>199.76643700604615</v>
      </c>
      <c r="R164" s="75">
        <v>172.87828288641165</v>
      </c>
      <c r="S164" s="75">
        <v>193.01220719956933</v>
      </c>
      <c r="T164" s="75">
        <v>135.91357676417445</v>
      </c>
      <c r="U164" s="75">
        <v>135.74558367267596</v>
      </c>
      <c r="V164" s="75">
        <v>107.81446838912206</v>
      </c>
      <c r="X164" s="201">
        <f>((0-('Appendix B'!$H$30))/(1+$Y$16)^0)</f>
        <v>-30932906.678150136</v>
      </c>
      <c r="Y164" s="201">
        <f>(((B164*'Appendix B'!$C$5*1000)-('Appendix B'!$E$31+'Appendix B'!$F$31+'Appendix B'!$G$31))/((1+$Y$16)^1))</f>
        <v>36555647.970511056</v>
      </c>
      <c r="Z164" s="201">
        <f>+(((C164*'Appendix B'!$C$6*1000)-('Appendix B'!$E$32+'Appendix B'!$F$32+'Appendix B'!$G$32))/((1+$Y$16)^2))</f>
        <v>10809026.694420958</v>
      </c>
      <c r="AA164" s="201">
        <f>(((D164*'Appendix B'!$C$7*1000)-('Appendix B'!$E$33+'Appendix B'!$F$33+'Appendix B'!$G$33))/((1+$Y$16)^3))</f>
        <v>5931960.4876165325</v>
      </c>
      <c r="AB164" s="201">
        <f>(((E164*'Appendix B'!$C$8*1000)-('Appendix B'!$E$34+'Appendix B'!$F$34+'Appendix B'!$G$34))/((1+$Y$16)^4))</f>
        <v>2668782.8561509876</v>
      </c>
      <c r="AC164" s="201">
        <f>(((F164*'Appendix B'!$C$9*1000)-('Appendix B'!$E$35+'Appendix B'!$F$35+'Appendix B'!$G$35))/((1+$Y$16)^AC$34))</f>
        <v>2768752.9384425064</v>
      </c>
      <c r="AD164" s="201">
        <f>(((G164*'Appendix B'!$C$10*1000)-('Appendix B'!$E$36+'Appendix B'!$F$36+'Appendix B'!$G$36))/((1+$Y$16)^AD$34))</f>
        <v>2559716.4026303748</v>
      </c>
      <c r="AE164" s="201">
        <f>(((H164*'Appendix B'!$C$11*1000)-('Appendix B'!$E$37+'Appendix B'!$F$37+'Appendix B'!$G$37))/((1+$Y$16)^AE$34))</f>
        <v>2478904.4372142581</v>
      </c>
      <c r="AF164" s="201">
        <f>(((I164*'Appendix B'!$C$12*1000)-('Appendix B'!$E$38+'Appendix B'!$F$38+'Appendix B'!$G$38))/((1+$Y$16)^AF$34))</f>
        <v>1664791.6012087667</v>
      </c>
      <c r="AG164" s="201">
        <f>(((J164*'Appendix B'!$C$13*1000)-('Appendix B'!$E$39+'Appendix B'!$F$39+'Appendix B'!$G$39))/((1+$Y$16)^AG$34))</f>
        <v>2615141.9336960209</v>
      </c>
      <c r="AH164" s="201">
        <f>(((K164*'Appendix B'!$C$14*1000)-('Appendix B'!$E$40+'Appendix B'!$F$40+'Appendix B'!$G$40))/((1+$Y$16)^AH$34))</f>
        <v>2199279.7009409745</v>
      </c>
      <c r="AI164" s="201">
        <f>(((L164*'Appendix B'!$C$15*1000)-('Appendix B'!$E$41+'Appendix B'!$F$41+'Appendix B'!$G$41))/((1+$Y$16)^AI$34))</f>
        <v>1102266.917249325</v>
      </c>
      <c r="AJ164" s="201">
        <f>(((M164*'Appendix B'!$C$16*1000)-('Appendix B'!$E$42+'Appendix B'!$F$42+'Appendix B'!$G$42))/((1+$Y$16)^AJ$34))</f>
        <v>1378438.4835153378</v>
      </c>
      <c r="AK164" s="201">
        <f>(((N164*'Appendix B'!$C$17*1000)-('Appendix B'!$E$43+'Appendix B'!$F$43+'Appendix B'!$G$43))/((1+$Y$16)^AK$34))</f>
        <v>1507077.8188782679</v>
      </c>
      <c r="AL164" s="201">
        <f>(((O164*'Appendix B'!$C$18*1000)-('Appendix B'!$E$44+'Appendix B'!$F$44+'Appendix B'!$G$44))/((1+$Y$16)^AL$34))</f>
        <v>980297.63924023684</v>
      </c>
      <c r="AM164" s="201">
        <f>(((P164*'Appendix B'!$C$19*1000)-('Appendix B'!$E$45+'Appendix B'!$F$45+'Appendix B'!$G$45))/((1+$Y$16)^AM$34))</f>
        <v>869065.34580933023</v>
      </c>
      <c r="AN164" s="201">
        <f>(((Q164*'Appendix B'!$C$20*1000)-('Appendix B'!$E$46+'Appendix B'!$F$46+'Appendix B'!$G$46))/((1+$Y$16)^AN$34))</f>
        <v>781235.47875779239</v>
      </c>
      <c r="AO164" s="201">
        <f>(((R164*'Appendix B'!$C$21*1000)-('Appendix B'!$E$47+'Appendix B'!$F$47+'Appendix B'!$G$47))/((1+$Y$16)^AO$34))</f>
        <v>520488.85132735717</v>
      </c>
      <c r="AP164" s="201">
        <f>(((S164*'Appendix B'!$C$22*1000)-('Appendix B'!$E$48+'Appendix B'!$F$48+'Appendix B'!$G$48))/((1+$Y$16)^AP$34))</f>
        <v>518640.08595052955</v>
      </c>
      <c r="AQ164" s="201">
        <f>(((T164*'Appendix B'!$C$23*1000)-('Appendix B'!$E$49+'Appendix B'!$F$49+'Appendix B'!$G$49))/((1+$Y$16)^AQ$34))</f>
        <v>212368.6893856801</v>
      </c>
      <c r="AR164" s="201">
        <f>(((U164*'Appendix B'!$C$24*1000)-('Appendix B'!$E$50+'Appendix B'!$F$50+'Appendix B'!$G$50))/((1+$Y$16)^AR$34))</f>
        <v>169655.62260974801</v>
      </c>
      <c r="AS164" s="217">
        <f t="shared" ref="AS164:AS227" si="20">SUMIF(Y164:AR164,"&gt;0")+X164</f>
        <v>47358633.277405903</v>
      </c>
      <c r="AU164" s="207">
        <f t="shared" si="19"/>
        <v>1.5879934443763012E-8</v>
      </c>
    </row>
    <row r="165" spans="1:47" x14ac:dyDescent="0.35">
      <c r="A165">
        <v>131</v>
      </c>
      <c r="B165" s="75">
        <v>56</v>
      </c>
      <c r="C165" s="75">
        <v>78.849709757097045</v>
      </c>
      <c r="D165" s="75">
        <v>54.228368406728869</v>
      </c>
      <c r="E165" s="75">
        <v>61.694314935364353</v>
      </c>
      <c r="F165" s="75">
        <v>94.76615787297942</v>
      </c>
      <c r="G165" s="75">
        <v>121.9968593586908</v>
      </c>
      <c r="H165" s="75">
        <v>139.31046203041245</v>
      </c>
      <c r="I165" s="75">
        <v>183.11373490553817</v>
      </c>
      <c r="J165" s="75">
        <v>221.73436078303828</v>
      </c>
      <c r="K165" s="75">
        <v>217.22567705002507</v>
      </c>
      <c r="L165" s="75">
        <v>139.69175073932286</v>
      </c>
      <c r="M165" s="75">
        <v>129.23823979855953</v>
      </c>
      <c r="N165" s="75">
        <v>112.3463030130284</v>
      </c>
      <c r="O165" s="75">
        <v>99.423769064040442</v>
      </c>
      <c r="P165" s="75">
        <v>122.1660419659042</v>
      </c>
      <c r="Q165" s="75">
        <v>127.21078014683843</v>
      </c>
      <c r="R165" s="75">
        <v>41.513369569633326</v>
      </c>
      <c r="S165" s="75">
        <v>66.052012218762485</v>
      </c>
      <c r="T165" s="75">
        <v>83.076767041317368</v>
      </c>
      <c r="U165" s="75">
        <v>117.69443195611626</v>
      </c>
      <c r="V165" s="75">
        <v>158.55834238558646</v>
      </c>
      <c r="X165" s="201">
        <f>((0-('Appendix B'!$H$30))/(1+$Y$16)^0)</f>
        <v>-30932906.678150136</v>
      </c>
      <c r="Y165" s="201">
        <f>(((B165*'Appendix B'!$C$5*1000)-('Appendix B'!$E$31+'Appendix B'!$F$31+'Appendix B'!$G$31))/((1+$Y$16)^1))</f>
        <v>36555647.970511056</v>
      </c>
      <c r="Z165" s="201">
        <f>+(((C165*'Appendix B'!$C$6*1000)-('Appendix B'!$E$32+'Appendix B'!$F$32+'Appendix B'!$G$32))/((1+$Y$16)^2))</f>
        <v>17713426.826784194</v>
      </c>
      <c r="AA165" s="201">
        <f>(((D165*'Appendix B'!$C$7*1000)-('Appendix B'!$E$33+'Appendix B'!$F$33+'Appendix B'!$G$33))/((1+$Y$16)^3))</f>
        <v>5151117.1521012168</v>
      </c>
      <c r="AB165" s="201">
        <f>(((E165*'Appendix B'!$C$8*1000)-('Appendix B'!$E$34+'Appendix B'!$F$34+'Appendix B'!$G$34))/((1+$Y$16)^4))</f>
        <v>3522689.6124859392</v>
      </c>
      <c r="AC165" s="201">
        <f>(((F165*'Appendix B'!$C$9*1000)-('Appendix B'!$E$35+'Appendix B'!$F$35+'Appendix B'!$G$35))/((1+$Y$16)^AC$34))</f>
        <v>4208522.2261876641</v>
      </c>
      <c r="AD165" s="201">
        <f>(((G165*'Appendix B'!$C$10*1000)-('Appendix B'!$E$36+'Appendix B'!$F$36+'Appendix B'!$G$36))/((1+$Y$16)^AD$34))</f>
        <v>4108845.0922703161</v>
      </c>
      <c r="AE165" s="201">
        <f>(((H165*'Appendix B'!$C$11*1000)-('Appendix B'!$E$37+'Appendix B'!$F$37+'Appendix B'!$G$37))/((1+$Y$16)^AE$34))</f>
        <v>3593084.0366369025</v>
      </c>
      <c r="AF165" s="201">
        <f>(((I165*'Appendix B'!$C$12*1000)-('Appendix B'!$E$38+'Appendix B'!$F$38+'Appendix B'!$G$38))/((1+$Y$16)^AF$34))</f>
        <v>3873266.558982905</v>
      </c>
      <c r="AG165" s="201">
        <f>(((J165*'Appendix B'!$C$13*1000)-('Appendix B'!$E$39+'Appendix B'!$F$39+'Appendix B'!$G$39))/((1+$Y$16)^AG$34))</f>
        <v>3840309.1725662719</v>
      </c>
      <c r="AH165" s="201">
        <f>(((K165*'Appendix B'!$C$14*1000)-('Appendix B'!$E$40+'Appendix B'!$F$40+'Appendix B'!$G$40))/((1+$Y$16)^AH$34))</f>
        <v>2935175.5570344576</v>
      </c>
      <c r="AI165" s="201">
        <f>(((L165*'Appendix B'!$C$15*1000)-('Appendix B'!$E$41+'Appendix B'!$F$41+'Appendix B'!$G$41))/((1+$Y$16)^AI$34))</f>
        <v>1303638.7127348154</v>
      </c>
      <c r="AJ165" s="201">
        <f>(((M165*'Appendix B'!$C$16*1000)-('Appendix B'!$E$42+'Appendix B'!$F$42+'Appendix B'!$G$42))/((1+$Y$16)^AJ$34))</f>
        <v>912239.76929032255</v>
      </c>
      <c r="AK165" s="201">
        <f>(((N165*'Appendix B'!$C$17*1000)-('Appendix B'!$E$43+'Appendix B'!$F$43+'Appendix B'!$G$43))/((1+$Y$16)^AK$34))</f>
        <v>556551.61050829722</v>
      </c>
      <c r="AL165" s="201">
        <f>(((O165*'Appendix B'!$C$18*1000)-('Appendix B'!$E$44+'Appendix B'!$F$44+'Appendix B'!$G$44))/((1+$Y$16)^AL$34))</f>
        <v>327198.74015112233</v>
      </c>
      <c r="AM165" s="201">
        <f>(((P165*'Appendix B'!$C$19*1000)-('Appendix B'!$E$45+'Appendix B'!$F$45+'Appendix B'!$G$45))/((1+$Y$16)^AM$34))</f>
        <v>410079.84426825499</v>
      </c>
      <c r="AN165" s="201">
        <f>(((Q165*'Appendix B'!$C$20*1000)-('Appendix B'!$E$46+'Appendix B'!$F$46+'Appendix B'!$G$46))/((1+$Y$16)^AN$34))</f>
        <v>349119.39747983078</v>
      </c>
      <c r="AO165" s="201">
        <f>(((R165*'Appendix B'!$C$21*1000)-('Appendix B'!$E$47+'Appendix B'!$F$47+'Appendix B'!$G$47))/((1+$Y$16)^AO$34))</f>
        <v>-160509.73359261916</v>
      </c>
      <c r="AP165" s="201">
        <f>(((S165*'Appendix B'!$C$22*1000)-('Appendix B'!$E$48+'Appendix B'!$F$48+'Appendix B'!$G$48))/((1+$Y$16)^AP$34))</f>
        <v>-46592.58468890236</v>
      </c>
      <c r="AQ165" s="201">
        <f>(((T165*'Appendix B'!$C$23*1000)-('Appendix B'!$E$49+'Appendix B'!$F$49+'Appendix B'!$G$49))/((1+$Y$16)^AQ$34))</f>
        <v>9707.5276897172025</v>
      </c>
      <c r="AR165" s="201">
        <f>(((U165*'Appendix B'!$C$24*1000)-('Appendix B'!$E$50+'Appendix B'!$F$50+'Appendix B'!$G$50))/((1+$Y$16)^AR$34))</f>
        <v>109830.54751753507</v>
      </c>
      <c r="AS165" s="217">
        <f t="shared" si="20"/>
        <v>58547543.677050695</v>
      </c>
      <c r="AU165" s="207">
        <f t="shared" si="19"/>
        <v>1.4873594606684736E-8</v>
      </c>
    </row>
    <row r="166" spans="1:47" x14ac:dyDescent="0.35">
      <c r="A166">
        <v>132</v>
      </c>
      <c r="B166" s="75">
        <v>56</v>
      </c>
      <c r="C166" s="75">
        <v>61.447282822256398</v>
      </c>
      <c r="D166" s="75">
        <v>65.162744106255104</v>
      </c>
      <c r="E166" s="75">
        <v>68.370924358648708</v>
      </c>
      <c r="F166" s="75">
        <v>75.849552770189817</v>
      </c>
      <c r="G166" s="75">
        <v>121.74727644283359</v>
      </c>
      <c r="H166" s="75">
        <v>176.22499714688323</v>
      </c>
      <c r="I166" s="75">
        <v>240.17892288332715</v>
      </c>
      <c r="J166" s="75">
        <v>250.75253434652475</v>
      </c>
      <c r="K166" s="75">
        <v>261.81185944031768</v>
      </c>
      <c r="L166" s="75">
        <v>343.68144055890014</v>
      </c>
      <c r="M166" s="75">
        <v>468.49444088756781</v>
      </c>
      <c r="N166" s="75">
        <v>287.10958500953075</v>
      </c>
      <c r="O166" s="75">
        <v>274.86987319436639</v>
      </c>
      <c r="P166" s="75">
        <v>419.42552588119065</v>
      </c>
      <c r="Q166" s="75">
        <v>295.17519314563322</v>
      </c>
      <c r="R166" s="75">
        <v>479.67064047639087</v>
      </c>
      <c r="S166" s="75">
        <v>398.14598798577293</v>
      </c>
      <c r="T166" s="75">
        <v>500</v>
      </c>
      <c r="U166" s="75">
        <v>443.47551187555376</v>
      </c>
      <c r="V166" s="75">
        <v>392.46673056803672</v>
      </c>
      <c r="X166" s="201">
        <f>((0-('Appendix B'!$H$30))/(1+$Y$16)^0)</f>
        <v>-30932906.678150136</v>
      </c>
      <c r="Y166" s="201">
        <f>(((B166*'Appendix B'!$C$5*1000)-('Appendix B'!$E$31+'Appendix B'!$F$31+'Appendix B'!$G$31))/((1+$Y$16)^1))</f>
        <v>36555647.970511056</v>
      </c>
      <c r="Z166" s="201">
        <f>+(((C166*'Appendix B'!$C$6*1000)-('Appendix B'!$E$32+'Appendix B'!$F$32+'Appendix B'!$G$32))/((1+$Y$16)^2))</f>
        <v>13317276.147176178</v>
      </c>
      <c r="AA166" s="201">
        <f>(((D166*'Appendix B'!$C$7*1000)-('Appendix B'!$E$33+'Appendix B'!$F$33+'Appendix B'!$G$33))/((1+$Y$16)^3))</f>
        <v>6538038.5823316686</v>
      </c>
      <c r="AB166" s="201">
        <f>(((E166*'Appendix B'!$C$8*1000)-('Appendix B'!$E$34+'Appendix B'!$F$34+'Appendix B'!$G$34))/((1+$Y$16)^4))</f>
        <v>4061759.0438067419</v>
      </c>
      <c r="AC166" s="201">
        <f>(((F166*'Appendix B'!$C$9*1000)-('Appendix B'!$E$35+'Appendix B'!$F$35+'Appendix B'!$G$35))/((1+$Y$16)^AC$34))</f>
        <v>3108859.4406662248</v>
      </c>
      <c r="AD166" s="201">
        <f>(((G166*'Appendix B'!$C$10*1000)-('Appendix B'!$E$36+'Appendix B'!$F$36+'Appendix B'!$G$36))/((1+$Y$16)^AD$34))</f>
        <v>4098075.2587786485</v>
      </c>
      <c r="AE166" s="201">
        <f>(((H166*'Appendix B'!$C$11*1000)-('Appendix B'!$E$37+'Appendix B'!$F$37+'Appendix B'!$G$37))/((1+$Y$16)^AE$34))</f>
        <v>4819076.6596255889</v>
      </c>
      <c r="AF166" s="201">
        <f>(((I166*'Appendix B'!$C$12*1000)-('Appendix B'!$E$38+'Appendix B'!$F$38+'Appendix B'!$G$38))/((1+$Y$16)^AF$34))</f>
        <v>5369661.4296040796</v>
      </c>
      <c r="AG166" s="201">
        <f>(((J166*'Appendix B'!$C$13*1000)-('Appendix B'!$E$39+'Appendix B'!$F$39+'Appendix B'!$G$39))/((1+$Y$16)^AG$34))</f>
        <v>4452311.919743998</v>
      </c>
      <c r="AH166" s="201">
        <f>(((K166*'Appendix B'!$C$14*1000)-('Appendix B'!$E$40+'Appendix B'!$F$40+'Appendix B'!$G$40))/((1+$Y$16)^AH$34))</f>
        <v>3690241.4870441654</v>
      </c>
      <c r="AI166" s="201">
        <f>(((L166*'Appendix B'!$C$15*1000)-('Appendix B'!$E$41+'Appendix B'!$F$41+'Appendix B'!$G$41))/((1+$Y$16)^AI$34))</f>
        <v>4202552.1345129758</v>
      </c>
      <c r="AJ166" s="201">
        <f>(((M166*'Appendix B'!$C$16*1000)-('Appendix B'!$E$42+'Appendix B'!$F$42+'Appendix B'!$G$42))/((1+$Y$16)^AJ$34))</f>
        <v>4924618.7977519371</v>
      </c>
      <c r="AK166" s="201">
        <f>(((N166*'Appendix B'!$C$17*1000)-('Appendix B'!$E$43+'Appendix B'!$F$43+'Appendix B'!$G$43))/((1+$Y$16)^AK$34))</f>
        <v>2289784.8403191348</v>
      </c>
      <c r="AL166" s="201">
        <f>(((O166*'Appendix B'!$C$18*1000)-('Appendix B'!$E$44+'Appendix B'!$F$44+'Appendix B'!$G$44))/((1+$Y$16)^AL$34))</f>
        <v>1795575.6112509214</v>
      </c>
      <c r="AM166" s="201">
        <f>(((P166*'Appendix B'!$C$19*1000)-('Appendix B'!$E$45+'Appendix B'!$F$45+'Appendix B'!$G$45))/((1+$Y$16)^AM$34))</f>
        <v>2520818.1253286428</v>
      </c>
      <c r="AN166" s="201">
        <f>(((Q166*'Appendix B'!$C$20*1000)-('Appendix B'!$E$46+'Appendix B'!$F$46+'Appendix B'!$G$46))/((1+$Y$16)^AN$34))</f>
        <v>1349456.615569277</v>
      </c>
      <c r="AO166" s="201">
        <f>(((R166*'Appendix B'!$C$21*1000)-('Appendix B'!$E$47+'Appendix B'!$F$47+'Appendix B'!$G$47))/((1+$Y$16)^AO$34))</f>
        <v>2110907.1457407912</v>
      </c>
      <c r="AP166" s="201">
        <f>(((S166*'Appendix B'!$C$22*1000)-('Appendix B'!$E$48+'Appendix B'!$F$48+'Appendix B'!$G$48))/((1+$Y$16)^AP$34))</f>
        <v>1431905.1826974126</v>
      </c>
      <c r="AQ166" s="201">
        <f>(((T166*'Appendix B'!$C$23*1000)-('Appendix B'!$E$49+'Appendix B'!$F$49+'Appendix B'!$G$49))/((1+$Y$16)^AQ$34))</f>
        <v>1608860.6024615879</v>
      </c>
      <c r="AR166" s="201">
        <f>(((U166*'Appendix B'!$C$24*1000)-('Appendix B'!$E$50+'Appendix B'!$F$50+'Appendix B'!$G$50))/((1+$Y$16)^AR$34))</f>
        <v>1189533.2654290476</v>
      </c>
      <c r="AS166" s="217">
        <f t="shared" si="20"/>
        <v>78502053.582199961</v>
      </c>
      <c r="AU166" s="207">
        <f t="shared" si="19"/>
        <v>8.0654536288127294E-9</v>
      </c>
    </row>
    <row r="167" spans="1:47" x14ac:dyDescent="0.35">
      <c r="A167">
        <v>133</v>
      </c>
      <c r="B167" s="75">
        <v>56</v>
      </c>
      <c r="C167" s="75">
        <v>76.334695662995586</v>
      </c>
      <c r="D167" s="75">
        <v>90.428390068553853</v>
      </c>
      <c r="E167" s="75">
        <v>88.045265228026778</v>
      </c>
      <c r="F167" s="75">
        <v>79.107528396171233</v>
      </c>
      <c r="G167" s="75">
        <v>84.27725473170733</v>
      </c>
      <c r="H167" s="75">
        <v>99.841204220211623</v>
      </c>
      <c r="I167" s="75">
        <v>109.11298704243939</v>
      </c>
      <c r="J167" s="75">
        <v>116.57667291926646</v>
      </c>
      <c r="K167" s="75">
        <v>137.73381637746934</v>
      </c>
      <c r="L167" s="75">
        <v>106.62027161683602</v>
      </c>
      <c r="M167" s="75">
        <v>137.72776212147235</v>
      </c>
      <c r="N167" s="75">
        <v>169.10659744487108</v>
      </c>
      <c r="O167" s="75">
        <v>145.25545006388072</v>
      </c>
      <c r="P167" s="75">
        <v>206.22251884044823</v>
      </c>
      <c r="Q167" s="75">
        <v>142.68212027753722</v>
      </c>
      <c r="R167" s="75">
        <v>227.1219871694976</v>
      </c>
      <c r="S167" s="75">
        <v>267.11531457998609</v>
      </c>
      <c r="T167" s="75">
        <v>198.16064114816592</v>
      </c>
      <c r="U167" s="75">
        <v>165.1427561509912</v>
      </c>
      <c r="V167" s="75">
        <v>169.33418403978493</v>
      </c>
      <c r="X167" s="201">
        <f>((0-('Appendix B'!$H$30))/(1+$Y$16)^0)</f>
        <v>-30932906.678150136</v>
      </c>
      <c r="Y167" s="201">
        <f>(((B167*'Appendix B'!$C$5*1000)-('Appendix B'!$E$31+'Appendix B'!$F$31+'Appendix B'!$G$31))/((1+$Y$16)^1))</f>
        <v>36555647.970511056</v>
      </c>
      <c r="Z167" s="201">
        <f>+(((C167*'Appendix B'!$C$6*1000)-('Appendix B'!$E$32+'Appendix B'!$F$32+'Appendix B'!$G$32))/((1+$Y$16)^2))</f>
        <v>17078091.252016034</v>
      </c>
      <c r="AA167" s="201">
        <f>(((D167*'Appendix B'!$C$7*1000)-('Appendix B'!$E$33+'Appendix B'!$F$33+'Appendix B'!$G$33))/((1+$Y$16)^3))</f>
        <v>9742745.1697636303</v>
      </c>
      <c r="AB167" s="201">
        <f>(((E167*'Appendix B'!$C$8*1000)-('Appendix B'!$E$34+'Appendix B'!$F$34+'Appendix B'!$G$34))/((1+$Y$16)^4))</f>
        <v>5650265.2857744005</v>
      </c>
      <c r="AC167" s="201">
        <f>(((F167*'Appendix B'!$C$9*1000)-('Appendix B'!$E$35+'Appendix B'!$F$35+'Appendix B'!$G$35))/((1+$Y$16)^AC$34))</f>
        <v>3298252.5443737889</v>
      </c>
      <c r="AD167" s="201">
        <f>(((G167*'Appendix B'!$C$10*1000)-('Appendix B'!$E$36+'Appendix B'!$F$36+'Appendix B'!$G$36))/((1+$Y$16)^AD$34))</f>
        <v>2481194.1779081747</v>
      </c>
      <c r="AE167" s="201">
        <f>(((H167*'Appendix B'!$C$11*1000)-('Appendix B'!$E$37+'Appendix B'!$F$37+'Appendix B'!$G$37))/((1+$Y$16)^AE$34))</f>
        <v>2282244.857504067</v>
      </c>
      <c r="AF167" s="201">
        <f>(((I167*'Appendix B'!$C$12*1000)-('Appendix B'!$E$38+'Appendix B'!$F$38+'Appendix B'!$G$38))/((1+$Y$16)^AF$34))</f>
        <v>1932778.0852119608</v>
      </c>
      <c r="AG167" s="201">
        <f>(((J167*'Appendix B'!$C$13*1000)-('Appendix B'!$E$39+'Appendix B'!$F$39+'Appendix B'!$G$39))/((1+$Y$16)^AG$34))</f>
        <v>1622499.2294737063</v>
      </c>
      <c r="AH167" s="201">
        <f>(((K167*'Appendix B'!$C$14*1000)-('Appendix B'!$E$40+'Appendix B'!$F$40+'Appendix B'!$G$40))/((1+$Y$16)^AH$34))</f>
        <v>1588982.8020343478</v>
      </c>
      <c r="AI167" s="201">
        <f>(((L167*'Appendix B'!$C$15*1000)-('Appendix B'!$E$41+'Appendix B'!$F$41+'Appendix B'!$G$41))/((1+$Y$16)^AI$34))</f>
        <v>833657.33872013574</v>
      </c>
      <c r="AJ167" s="201">
        <f>(((M167*'Appendix B'!$C$16*1000)-('Appendix B'!$E$42+'Appendix B'!$F$42+'Appendix B'!$G$42))/((1+$Y$16)^AJ$34))</f>
        <v>1012645.248160774</v>
      </c>
      <c r="AK167" s="201">
        <f>(((N167*'Appendix B'!$C$17*1000)-('Appendix B'!$E$43+'Appendix B'!$F$43+'Appendix B'!$G$43))/((1+$Y$16)^AK$34))</f>
        <v>1119477.8002618505</v>
      </c>
      <c r="AL167" s="201">
        <f>(((O167*'Appendix B'!$C$18*1000)-('Appendix B'!$E$44+'Appendix B'!$F$44+'Appendix B'!$G$44))/((1+$Y$16)^AL$34))</f>
        <v>710781.95322605467</v>
      </c>
      <c r="AM167" s="201">
        <f>(((P167*'Appendix B'!$C$19*1000)-('Appendix B'!$E$45+'Appendix B'!$F$45+'Appendix B'!$G$45))/((1+$Y$16)^AM$34))</f>
        <v>1006936.2377911918</v>
      </c>
      <c r="AN167" s="201">
        <f>(((Q167*'Appendix B'!$C$20*1000)-('Appendix B'!$E$46+'Appendix B'!$F$46+'Appendix B'!$G$46))/((1+$Y$16)^AN$34))</f>
        <v>441261.28081180708</v>
      </c>
      <c r="AO167" s="201">
        <f>(((R167*'Appendix B'!$C$21*1000)-('Appendix B'!$E$47+'Appendix B'!$F$47+'Appendix B'!$G$47))/((1+$Y$16)^AO$34))</f>
        <v>801689.4011919999</v>
      </c>
      <c r="AP167" s="201">
        <f>(((S167*'Appendix B'!$C$22*1000)-('Appendix B'!$E$48+'Appendix B'!$F$48+'Appendix B'!$G$48))/((1+$Y$16)^AP$34))</f>
        <v>848550.55350806285</v>
      </c>
      <c r="AQ167" s="201">
        <f>(((T167*'Appendix B'!$C$23*1000)-('Appendix B'!$E$49+'Appendix B'!$F$49+'Appendix B'!$G$49))/((1+$Y$16)^AQ$34))</f>
        <v>451123.87627891637</v>
      </c>
      <c r="AR167" s="201">
        <f>(((U167*'Appendix B'!$C$24*1000)-('Appendix B'!$E$50+'Appendix B'!$F$50+'Appendix B'!$G$50))/((1+$Y$16)^AR$34))</f>
        <v>267083.64707206341</v>
      </c>
      <c r="AS167" s="217">
        <f t="shared" si="20"/>
        <v>58793002.033443913</v>
      </c>
      <c r="AU167" s="207">
        <f t="shared" si="19"/>
        <v>1.4819065871573241E-8</v>
      </c>
    </row>
    <row r="168" spans="1:47" x14ac:dyDescent="0.35">
      <c r="A168">
        <v>134</v>
      </c>
      <c r="B168" s="75">
        <v>56</v>
      </c>
      <c r="C168" s="75">
        <v>51.969949455971353</v>
      </c>
      <c r="D168" s="75">
        <v>53.023686823401057</v>
      </c>
      <c r="E168" s="75">
        <v>59.442541385074861</v>
      </c>
      <c r="F168" s="75">
        <v>53.342436180137646</v>
      </c>
      <c r="G168" s="75">
        <v>37.252347060573044</v>
      </c>
      <c r="H168" s="75">
        <v>48.24287696778994</v>
      </c>
      <c r="I168" s="75">
        <v>63.14959198034223</v>
      </c>
      <c r="J168" s="75">
        <v>74.792367970750291</v>
      </c>
      <c r="K168" s="75">
        <v>89.252569930987519</v>
      </c>
      <c r="L168" s="75">
        <v>94.21129927494205</v>
      </c>
      <c r="M168" s="75">
        <v>81.25412139518329</v>
      </c>
      <c r="N168" s="75">
        <v>83.191732994945497</v>
      </c>
      <c r="O168" s="75">
        <v>66.319278741117344</v>
      </c>
      <c r="P168" s="75">
        <v>82.472592238740546</v>
      </c>
      <c r="Q168" s="75">
        <v>47.49762173478652</v>
      </c>
      <c r="R168" s="75">
        <v>46.367638677073138</v>
      </c>
      <c r="S168" s="75">
        <v>68.489824651491062</v>
      </c>
      <c r="T168" s="75">
        <v>58.710066528039576</v>
      </c>
      <c r="U168" s="75">
        <v>19.66905935403053</v>
      </c>
      <c r="V168" s="75">
        <v>17.114305313082557</v>
      </c>
      <c r="X168" s="201">
        <f>((0-('Appendix B'!$H$30))/(1+$Y$16)^0)</f>
        <v>-30932906.678150136</v>
      </c>
      <c r="Y168" s="201">
        <f>(((B168*'Appendix B'!$C$5*1000)-('Appendix B'!$E$31+'Appendix B'!$F$31+'Appendix B'!$G$31))/((1+$Y$16)^1))</f>
        <v>36555647.970511056</v>
      </c>
      <c r="Z168" s="201">
        <f>+(((C168*'Appendix B'!$C$6*1000)-('Appendix B'!$E$32+'Appendix B'!$F$32+'Appendix B'!$G$32))/((1+$Y$16)^2))</f>
        <v>10923139.646844011</v>
      </c>
      <c r="AA168" s="201">
        <f>(((D168*'Appendix B'!$C$7*1000)-('Appendix B'!$E$33+'Appendix B'!$F$33+'Appendix B'!$G$33))/((1+$Y$16)^3))</f>
        <v>4998314.7653500745</v>
      </c>
      <c r="AB168" s="201">
        <f>(((E168*'Appendix B'!$C$8*1000)-('Appendix B'!$E$34+'Appendix B'!$F$34+'Appendix B'!$G$34))/((1+$Y$16)^4))</f>
        <v>3340881.4205937344</v>
      </c>
      <c r="AC168" s="201">
        <f>(((F168*'Appendix B'!$C$9*1000)-('Appendix B'!$E$35+'Appendix B'!$F$35+'Appendix B'!$G$35))/((1+$Y$16)^AC$34))</f>
        <v>1800472.529326479</v>
      </c>
      <c r="AD168" s="201">
        <f>(((G168*'Appendix B'!$C$10*1000)-('Appendix B'!$E$36+'Appendix B'!$F$36+'Appendix B'!$G$36))/((1+$Y$16)^AD$34))</f>
        <v>452007.10859402665</v>
      </c>
      <c r="AE168" s="201">
        <f>(((H168*'Appendix B'!$C$11*1000)-('Appendix B'!$E$37+'Appendix B'!$F$37+'Appendix B'!$G$37))/((1+$Y$16)^AE$34))</f>
        <v>568579.26831452129</v>
      </c>
      <c r="AF168" s="201">
        <f>(((I168*'Appendix B'!$C$12*1000)-('Appendix B'!$E$38+'Appendix B'!$F$38+'Appendix B'!$G$38))/((1+$Y$16)^AF$34))</f>
        <v>727500.55884987768</v>
      </c>
      <c r="AG168" s="201">
        <f>(((J168*'Appendix B'!$C$13*1000)-('Appendix B'!$E$39+'Appendix B'!$F$39+'Appendix B'!$G$39))/((1+$Y$16)^AG$34))</f>
        <v>741254.60663565574</v>
      </c>
      <c r="AH168" s="201">
        <f>(((K168*'Appendix B'!$C$14*1000)-('Appendix B'!$E$40+'Appendix B'!$F$40+'Appendix B'!$G$40))/((1+$Y$16)^AH$34))</f>
        <v>767954.05560117774</v>
      </c>
      <c r="AI168" s="201">
        <f>(((L168*'Appendix B'!$C$15*1000)-('Appendix B'!$E$41+'Appendix B'!$F$41+'Appendix B'!$G$41))/((1+$Y$16)^AI$34))</f>
        <v>657312.46313251625</v>
      </c>
      <c r="AJ168" s="201">
        <f>(((M168*'Appendix B'!$C$16*1000)-('Appendix B'!$E$42+'Appendix B'!$F$42+'Appendix B'!$G$42))/((1+$Y$16)^AJ$34))</f>
        <v>344732.17543380521</v>
      </c>
      <c r="AK168" s="201">
        <f>(((N168*'Appendix B'!$C$17*1000)-('Appendix B'!$E$43+'Appendix B'!$F$43+'Appendix B'!$G$43))/((1+$Y$16)^AK$34))</f>
        <v>267408.09604168643</v>
      </c>
      <c r="AL168" s="201">
        <f>(((O168*'Appendix B'!$C$18*1000)-('Appendix B'!$E$44+'Appendix B'!$F$44+'Appendix B'!$G$44))/((1+$Y$16)^AL$34))</f>
        <v>50134.349575548738</v>
      </c>
      <c r="AM168" s="201">
        <f>(((P168*'Appendix B'!$C$19*1000)-('Appendix B'!$E$45+'Appendix B'!$F$45+'Appendix B'!$G$45))/((1+$Y$16)^AM$34))</f>
        <v>128230.18637694677</v>
      </c>
      <c r="AN168" s="201">
        <f>(((Q168*'Appendix B'!$C$20*1000)-('Appendix B'!$E$46+'Appendix B'!$F$46+'Appendix B'!$G$46))/((1+$Y$16)^AN$34))</f>
        <v>-125624.2562940643</v>
      </c>
      <c r="AO168" s="201">
        <f>(((R168*'Appendix B'!$C$21*1000)-('Appendix B'!$E$47+'Appendix B'!$F$47+'Appendix B'!$G$47))/((1+$Y$16)^AO$34))</f>
        <v>-135345.09632744882</v>
      </c>
      <c r="AP168" s="201">
        <f>(((S168*'Appendix B'!$C$22*1000)-('Appendix B'!$E$48+'Appendix B'!$F$48+'Appendix B'!$G$48))/((1+$Y$16)^AP$34))</f>
        <v>-35739.330784578291</v>
      </c>
      <c r="AQ168" s="201">
        <f>(((T168*'Appendix B'!$C$23*1000)-('Appendix B'!$E$49+'Appendix B'!$F$49+'Appendix B'!$G$49))/((1+$Y$16)^AQ$34))</f>
        <v>-83753.524531652001</v>
      </c>
      <c r="AR168" s="201">
        <f>(((U168*'Appendix B'!$C$24*1000)-('Appendix B'!$E$50+'Appendix B'!$F$50+'Appendix B'!$G$50))/((1+$Y$16)^AR$34))</f>
        <v>-215044.86037580689</v>
      </c>
      <c r="AS168" s="217">
        <f t="shared" si="20"/>
        <v>31390662.52303097</v>
      </c>
      <c r="AU168" s="207">
        <f t="shared" si="19"/>
        <v>1.2340883698813243E-8</v>
      </c>
    </row>
    <row r="169" spans="1:47" x14ac:dyDescent="0.35">
      <c r="A169">
        <v>135</v>
      </c>
      <c r="B169" s="75">
        <v>56</v>
      </c>
      <c r="C169" s="75">
        <v>59.401765376633634</v>
      </c>
      <c r="D169" s="75">
        <v>97.58337707517984</v>
      </c>
      <c r="E169" s="75">
        <v>140.02041798644822</v>
      </c>
      <c r="F169" s="75">
        <v>161.51665348044972</v>
      </c>
      <c r="G169" s="75">
        <v>165.43847118717676</v>
      </c>
      <c r="H169" s="75">
        <v>197.21929771023161</v>
      </c>
      <c r="I169" s="75">
        <v>358.59937505348023</v>
      </c>
      <c r="J169" s="75">
        <v>479.39221166539716</v>
      </c>
      <c r="K169" s="75">
        <v>405.86747587730184</v>
      </c>
      <c r="L169" s="75">
        <v>500</v>
      </c>
      <c r="M169" s="75">
        <v>500</v>
      </c>
      <c r="N169" s="75">
        <v>500</v>
      </c>
      <c r="O169" s="75">
        <v>500</v>
      </c>
      <c r="P169" s="75">
        <v>398.85687679853754</v>
      </c>
      <c r="Q169" s="75">
        <v>356.76355483444695</v>
      </c>
      <c r="R169" s="75">
        <v>464.3400956388698</v>
      </c>
      <c r="S169" s="75">
        <v>411.25770663718322</v>
      </c>
      <c r="T169" s="75">
        <v>500</v>
      </c>
      <c r="U169" s="75">
        <v>406.62692040282127</v>
      </c>
      <c r="V169" s="75">
        <v>411.77345888965664</v>
      </c>
      <c r="X169" s="201">
        <f>((0-('Appendix B'!$H$30))/(1+$Y$16)^0)</f>
        <v>-30932906.678150136</v>
      </c>
      <c r="Y169" s="201">
        <f>(((B169*'Appendix B'!$C$5*1000)-('Appendix B'!$E$31+'Appendix B'!$F$31+'Appendix B'!$G$31))/((1+$Y$16)^1))</f>
        <v>36555647.970511056</v>
      </c>
      <c r="Z169" s="201">
        <f>+(((C169*'Appendix B'!$C$6*1000)-('Appendix B'!$E$32+'Appendix B'!$F$32+'Appendix B'!$G$32))/((1+$Y$16)^2))</f>
        <v>12800543.455673177</v>
      </c>
      <c r="AA169" s="201">
        <f>(((D169*'Appendix B'!$C$7*1000)-('Appendix B'!$E$33+'Appendix B'!$F$33+'Appendix B'!$G$33))/((1+$Y$16)^3))</f>
        <v>10650287.135139851</v>
      </c>
      <c r="AB169" s="201">
        <f>(((E169*'Appendix B'!$C$8*1000)-('Appendix B'!$E$34+'Appendix B'!$F$34+'Appendix B'!$G$34))/((1+$Y$16)^4))</f>
        <v>9846739.0142782629</v>
      </c>
      <c r="AC169" s="201">
        <f>(((F169*'Appendix B'!$C$9*1000)-('Appendix B'!$E$35+'Appendix B'!$F$35+'Appendix B'!$G$35))/((1+$Y$16)^AC$34))</f>
        <v>8088871.5560905607</v>
      </c>
      <c r="AD169" s="201">
        <f>(((G169*'Appendix B'!$C$10*1000)-('Appendix B'!$E$36+'Appendix B'!$F$36+'Appendix B'!$G$36))/((1+$Y$16)^AD$34))</f>
        <v>5983408.1984651824</v>
      </c>
      <c r="AE169" s="201">
        <f>(((H169*'Appendix B'!$C$11*1000)-('Appendix B'!$E$37+'Appendix B'!$F$37+'Appendix B'!$G$37))/((1+$Y$16)^AE$34))</f>
        <v>5516332.0235157888</v>
      </c>
      <c r="AF169" s="201">
        <f>(((I169*'Appendix B'!$C$12*1000)-('Appendix B'!$E$38+'Appendix B'!$F$38+'Appendix B'!$G$38))/((1+$Y$16)^AF$34))</f>
        <v>8474947.9183304254</v>
      </c>
      <c r="AG169" s="201">
        <f>(((J169*'Appendix B'!$C$13*1000)-('Appendix B'!$E$39+'Appendix B'!$F$39+'Appendix B'!$G$39))/((1+$Y$16)^AG$34))</f>
        <v>9274397.3045061193</v>
      </c>
      <c r="AH169" s="201">
        <f>(((K169*'Appendix B'!$C$14*1000)-('Appendix B'!$E$40+'Appendix B'!$F$40+'Appendix B'!$G$40))/((1+$Y$16)^AH$34))</f>
        <v>6129819.8982650163</v>
      </c>
      <c r="AI169" s="201">
        <f>(((L169*'Appendix B'!$C$15*1000)-('Appendix B'!$E$41+'Appendix B'!$F$41+'Appendix B'!$G$41))/((1+$Y$16)^AI$34))</f>
        <v>6424007.3974609841</v>
      </c>
      <c r="AJ169" s="201">
        <f>(((M169*'Appendix B'!$C$16*1000)-('Appendix B'!$E$42+'Appendix B'!$F$42+'Appendix B'!$G$42))/((1+$Y$16)^AJ$34))</f>
        <v>5297234.668167565</v>
      </c>
      <c r="AK169" s="201">
        <f>(((N169*'Appendix B'!$C$17*1000)-('Appendix B'!$E$43+'Appendix B'!$F$43+'Appendix B'!$G$43))/((1+$Y$16)^AK$34))</f>
        <v>4401147.9215931827</v>
      </c>
      <c r="AL169" s="201">
        <f>(((O169*'Appendix B'!$C$18*1000)-('Appendix B'!$E$44+'Appendix B'!$F$44+'Appendix B'!$G$44))/((1+$Y$16)^AL$34))</f>
        <v>3679777.4453571774</v>
      </c>
      <c r="AM169" s="201">
        <f>(((P169*'Appendix B'!$C$19*1000)-('Appendix B'!$E$45+'Appendix B'!$F$45+'Appendix B'!$G$45))/((1+$Y$16)^AM$34))</f>
        <v>2374767.1585550276</v>
      </c>
      <c r="AN169" s="201">
        <f>(((Q169*'Appendix B'!$C$20*1000)-('Appendix B'!$E$46+'Appendix B'!$F$46+'Appendix B'!$G$46))/((1+$Y$16)^AN$34))</f>
        <v>1716255.3278591034</v>
      </c>
      <c r="AO169" s="201">
        <f>(((R169*'Appendix B'!$C$21*1000)-('Appendix B'!$E$47+'Appendix B'!$F$47+'Appendix B'!$G$47))/((1+$Y$16)^AO$34))</f>
        <v>2031433.2658682531</v>
      </c>
      <c r="AP169" s="201">
        <f>(((S169*'Appendix B'!$C$22*1000)-('Appendix B'!$E$48+'Appendix B'!$F$48+'Appendix B'!$G$48))/((1+$Y$16)^AP$34))</f>
        <v>1490279.1616530202</v>
      </c>
      <c r="AQ169" s="201">
        <f>(((T169*'Appendix B'!$C$23*1000)-('Appendix B'!$E$49+'Appendix B'!$F$49+'Appendix B'!$G$49))/((1+$Y$16)^AQ$34))</f>
        <v>1608860.6024615879</v>
      </c>
      <c r="AR169" s="201">
        <f>(((U169*'Appendix B'!$C$24*1000)-('Appendix B'!$E$50+'Appendix B'!$F$50+'Appendix B'!$G$50))/((1+$Y$16)^AR$34))</f>
        <v>1067409.7695705439</v>
      </c>
      <c r="AS169" s="217">
        <f t="shared" si="20"/>
        <v>112479260.51517172</v>
      </c>
      <c r="AU169" s="207">
        <f t="shared" si="19"/>
        <v>6.6049227613687079E-10</v>
      </c>
    </row>
    <row r="170" spans="1:47" x14ac:dyDescent="0.35">
      <c r="A170">
        <v>136</v>
      </c>
      <c r="B170" s="75">
        <v>56</v>
      </c>
      <c r="C170" s="75">
        <v>65.253508458110929</v>
      </c>
      <c r="D170" s="75">
        <v>82.735375269793138</v>
      </c>
      <c r="E170" s="75">
        <v>96.592735845086608</v>
      </c>
      <c r="F170" s="75">
        <v>80.161478420288773</v>
      </c>
      <c r="G170" s="75">
        <v>53.480481654023862</v>
      </c>
      <c r="H170" s="75">
        <v>54.082699335105353</v>
      </c>
      <c r="I170" s="75">
        <v>60.808137976714875</v>
      </c>
      <c r="J170" s="75">
        <v>74.315262809952145</v>
      </c>
      <c r="K170" s="75">
        <v>41.461414149273615</v>
      </c>
      <c r="L170" s="75">
        <v>41.152789780592286</v>
      </c>
      <c r="M170" s="75">
        <v>43.251650180530724</v>
      </c>
      <c r="N170" s="75">
        <v>40.852804819229107</v>
      </c>
      <c r="O170" s="75">
        <v>54.45856425963575</v>
      </c>
      <c r="P170" s="75">
        <v>53.488071342734507</v>
      </c>
      <c r="Q170" s="75">
        <v>24.756543102932692</v>
      </c>
      <c r="R170" s="75">
        <v>25.433779720577526</v>
      </c>
      <c r="S170" s="75">
        <v>25.915167438566538</v>
      </c>
      <c r="T170" s="75">
        <v>19.376099634869369</v>
      </c>
      <c r="U170" s="75">
        <v>16.622259859725837</v>
      </c>
      <c r="V170" s="75">
        <v>26.843910661336768</v>
      </c>
      <c r="X170" s="201">
        <f>((0-('Appendix B'!$H$30))/(1+$Y$16)^0)</f>
        <v>-30932906.678150136</v>
      </c>
      <c r="Y170" s="201">
        <f>(((B170*'Appendix B'!$C$5*1000)-('Appendix B'!$E$31+'Appendix B'!$F$31+'Appendix B'!$G$31))/((1+$Y$16)^1))</f>
        <v>36555647.970511056</v>
      </c>
      <c r="Z170" s="201">
        <f>+(((C170*'Appendix B'!$C$6*1000)-('Appendix B'!$E$32+'Appendix B'!$F$32+'Appendix B'!$G$32))/((1+$Y$16)^2))</f>
        <v>14278793.841142384</v>
      </c>
      <c r="AA170" s="201">
        <f>(((D170*'Appendix B'!$C$7*1000)-('Appendix B'!$E$33+'Appendix B'!$F$33+'Appendix B'!$G$33))/((1+$Y$16)^3))</f>
        <v>8766959.5025541559</v>
      </c>
      <c r="AB170" s="201">
        <f>(((E170*'Appendix B'!$C$8*1000)-('Appendix B'!$E$34+'Appendix B'!$F$34+'Appendix B'!$G$34))/((1+$Y$16)^4))</f>
        <v>6340388.04609353</v>
      </c>
      <c r="AC170" s="201">
        <f>(((F170*'Appendix B'!$C$9*1000)-('Appendix B'!$E$35+'Appendix B'!$F$35+'Appendix B'!$G$35))/((1+$Y$16)^AC$34))</f>
        <v>3359520.9174789912</v>
      </c>
      <c r="AD170" s="201">
        <f>(((G170*'Appendix B'!$C$10*1000)-('Appendix B'!$E$36+'Appendix B'!$F$36+'Appendix B'!$G$36))/((1+$Y$16)^AD$34))</f>
        <v>1152272.616958516</v>
      </c>
      <c r="AE170" s="201">
        <f>(((H170*'Appendix B'!$C$11*1000)-('Appendix B'!$E$37+'Appendix B'!$F$37+'Appendix B'!$G$37))/((1+$Y$16)^AE$34))</f>
        <v>762529.40528099006</v>
      </c>
      <c r="AF170" s="201">
        <f>(((I170*'Appendix B'!$C$12*1000)-('Appendix B'!$E$38+'Appendix B'!$F$38+'Appendix B'!$G$38))/((1+$Y$16)^AF$34))</f>
        <v>666101.65901295596</v>
      </c>
      <c r="AG170" s="201">
        <f>(((J170*'Appendix B'!$C$13*1000)-('Appendix B'!$E$39+'Appendix B'!$F$39+'Appendix B'!$G$39))/((1+$Y$16)^AG$34))</f>
        <v>731192.30314635043</v>
      </c>
      <c r="AH170" s="201">
        <f>(((K170*'Appendix B'!$C$14*1000)-('Appendix B'!$E$40+'Appendix B'!$F$40+'Appendix B'!$G$40))/((1+$Y$16)^AH$34))</f>
        <v>-41388.021966226188</v>
      </c>
      <c r="AI170" s="201">
        <f>(((L170*'Appendix B'!$C$15*1000)-('Appendix B'!$E$41+'Appendix B'!$F$41+'Appendix B'!$G$41))/((1+$Y$16)^AI$34))</f>
        <v>-96706.161283043999</v>
      </c>
      <c r="AJ170" s="201">
        <f>(((M170*'Appendix B'!$C$16*1000)-('Appendix B'!$E$42+'Appendix B'!$F$42+'Appendix B'!$G$42))/((1+$Y$16)^AJ$34))</f>
        <v>-104722.59662910218</v>
      </c>
      <c r="AK170" s="201">
        <f>(((N170*'Appendix B'!$C$17*1000)-('Appendix B'!$E$43+'Appendix B'!$F$43+'Appendix B'!$G$43))/((1+$Y$16)^AK$34))</f>
        <v>-152492.67710924716</v>
      </c>
      <c r="AL170" s="201">
        <f>(((O170*'Appendix B'!$C$18*1000)-('Appendix B'!$E$44+'Appendix B'!$F$44+'Appendix B'!$G$44))/((1+$Y$16)^AL$34))</f>
        <v>-49132.595710332113</v>
      </c>
      <c r="AM170" s="201">
        <f>(((P170*'Appendix B'!$C$19*1000)-('Appendix B'!$E$45+'Appendix B'!$F$45+'Appendix B'!$G$45))/((1+$Y$16)^AM$34))</f>
        <v>-77579.017782303868</v>
      </c>
      <c r="AN170" s="201">
        <f>(((Q170*'Appendix B'!$C$20*1000)-('Appendix B'!$E$46+'Appendix B'!$F$46+'Appendix B'!$G$46))/((1+$Y$16)^AN$34))</f>
        <v>-261062.15607766452</v>
      </c>
      <c r="AO170" s="201">
        <f>(((R170*'Appendix B'!$C$21*1000)-('Appendix B'!$E$47+'Appendix B'!$F$47+'Appendix B'!$G$47))/((1+$Y$16)^AO$34))</f>
        <v>-243866.67919418126</v>
      </c>
      <c r="AP170" s="201">
        <f>(((S170*'Appendix B'!$C$22*1000)-('Appendix B'!$E$48+'Appendix B'!$F$48+'Appendix B'!$G$48))/((1+$Y$16)^AP$34))</f>
        <v>-225283.67735444327</v>
      </c>
      <c r="AQ170" s="201">
        <f>(((T170*'Appendix B'!$C$23*1000)-('Appendix B'!$E$49+'Appendix B'!$F$49+'Appendix B'!$G$49))/((1+$Y$16)^AQ$34))</f>
        <v>-234623.10705362586</v>
      </c>
      <c r="AR170" s="201">
        <f>(((U170*'Appendix B'!$C$24*1000)-('Appendix B'!$E$50+'Appendix B'!$F$50+'Appendix B'!$G$50))/((1+$Y$16)^AR$34))</f>
        <v>-225142.55449526187</v>
      </c>
      <c r="AS170" s="217">
        <f t="shared" si="20"/>
        <v>41680499.584028795</v>
      </c>
      <c r="AU170" s="207">
        <f t="shared" si="19"/>
        <v>1.5210073709513243E-8</v>
      </c>
    </row>
    <row r="171" spans="1:47" x14ac:dyDescent="0.35">
      <c r="A171">
        <v>137</v>
      </c>
      <c r="B171" s="75">
        <v>56</v>
      </c>
      <c r="C171" s="75">
        <v>96.195918039844031</v>
      </c>
      <c r="D171" s="75">
        <v>50.576697604770558</v>
      </c>
      <c r="E171" s="75">
        <v>69.279275631408581</v>
      </c>
      <c r="F171" s="75">
        <v>95.30061977889433</v>
      </c>
      <c r="G171" s="75">
        <v>119.21401212094874</v>
      </c>
      <c r="H171" s="75">
        <v>161.36996792071426</v>
      </c>
      <c r="I171" s="75">
        <v>153.36784555496737</v>
      </c>
      <c r="J171" s="75">
        <v>131.8219970311207</v>
      </c>
      <c r="K171" s="75">
        <v>196.24824414684531</v>
      </c>
      <c r="L171" s="75">
        <v>213.00592181474912</v>
      </c>
      <c r="M171" s="75">
        <v>137.41595728248132</v>
      </c>
      <c r="N171" s="75">
        <v>180.66262423105763</v>
      </c>
      <c r="O171" s="75">
        <v>270.04501325532294</v>
      </c>
      <c r="P171" s="75">
        <v>340.84793818534803</v>
      </c>
      <c r="Q171" s="75">
        <v>398.31490739985588</v>
      </c>
      <c r="R171" s="75">
        <v>500</v>
      </c>
      <c r="S171" s="75">
        <v>500</v>
      </c>
      <c r="T171" s="75">
        <v>460.86875833804572</v>
      </c>
      <c r="U171" s="75">
        <v>500</v>
      </c>
      <c r="V171" s="75">
        <v>500</v>
      </c>
      <c r="X171" s="201">
        <f>((0-('Appendix B'!$H$30))/(1+$Y$16)^0)</f>
        <v>-30932906.678150136</v>
      </c>
      <c r="Y171" s="201">
        <f>(((B171*'Appendix B'!$C$5*1000)-('Appendix B'!$E$31+'Appendix B'!$F$31+'Appendix B'!$G$31))/((1+$Y$16)^1))</f>
        <v>36555647.970511056</v>
      </c>
      <c r="Z171" s="201">
        <f>+(((C171*'Appendix B'!$C$6*1000)-('Appendix B'!$E$32+'Appendix B'!$F$32+'Appendix B'!$G$32))/((1+$Y$16)^2))</f>
        <v>22095375.713358764</v>
      </c>
      <c r="AA171" s="201">
        <f>(((D171*'Appendix B'!$C$7*1000)-('Appendix B'!$E$33+'Appendix B'!$F$33+'Appendix B'!$G$33))/((1+$Y$16)^3))</f>
        <v>4687937.4854648979</v>
      </c>
      <c r="AB171" s="201">
        <f>(((E171*'Appendix B'!$C$8*1000)-('Appendix B'!$E$34+'Appendix B'!$F$34+'Appendix B'!$G$34))/((1+$Y$16)^4))</f>
        <v>4135099.3237306378</v>
      </c>
      <c r="AC171" s="201">
        <f>(((F171*'Appendix B'!$C$9*1000)-('Appendix B'!$E$35+'Appendix B'!$F$35+'Appendix B'!$G$35))/((1+$Y$16)^AC$34))</f>
        <v>4239591.6419216106</v>
      </c>
      <c r="AD171" s="201">
        <f>(((G171*'Appendix B'!$C$10*1000)-('Appendix B'!$E$36+'Appendix B'!$F$36+'Appendix B'!$G$36))/((1+$Y$16)^AD$34))</f>
        <v>3988761.5469671725</v>
      </c>
      <c r="AE171" s="201">
        <f>(((H171*'Appendix B'!$C$11*1000)-('Appendix B'!$E$37+'Appendix B'!$F$37+'Appendix B'!$G$37))/((1+$Y$16)^AE$34))</f>
        <v>4325716.6271044575</v>
      </c>
      <c r="AF171" s="201">
        <f>(((I171*'Appendix B'!$C$12*1000)-('Appendix B'!$E$38+'Appendix B'!$F$38+'Appendix B'!$G$38))/((1+$Y$16)^AF$34))</f>
        <v>3093253.4227152388</v>
      </c>
      <c r="AG171" s="201">
        <f>(((J171*'Appendix B'!$C$13*1000)-('Appendix B'!$E$39+'Appendix B'!$F$39+'Appendix B'!$G$39))/((1+$Y$16)^AG$34))</f>
        <v>1944028.088540487</v>
      </c>
      <c r="AH171" s="201">
        <f>(((K171*'Appendix B'!$C$14*1000)-('Appendix B'!$E$40+'Appendix B'!$F$40+'Appendix B'!$G$40))/((1+$Y$16)^AH$34))</f>
        <v>2579923.2336665741</v>
      </c>
      <c r="AI171" s="201">
        <f>(((L171*'Appendix B'!$C$15*1000)-('Appendix B'!$E$41+'Appendix B'!$F$41+'Appendix B'!$G$41))/((1+$Y$16)^AI$34))</f>
        <v>2345512.1266562296</v>
      </c>
      <c r="AJ171" s="201">
        <f>(((M171*'Appendix B'!$C$16*1000)-('Appendix B'!$E$42+'Appendix B'!$F$42+'Appendix B'!$G$42))/((1+$Y$16)^AJ$34))</f>
        <v>1008957.5360631781</v>
      </c>
      <c r="AK171" s="201">
        <f>(((N171*'Appendix B'!$C$17*1000)-('Appendix B'!$E$43+'Appendix B'!$F$43+'Appendix B'!$G$43))/((1+$Y$16)^AK$34))</f>
        <v>1234085.9113111927</v>
      </c>
      <c r="AL171" s="201">
        <f>(((O171*'Appendix B'!$C$18*1000)-('Appendix B'!$E$44+'Appendix B'!$F$44+'Appendix B'!$G$44))/((1+$Y$16)^AL$34))</f>
        <v>1755194.4766802464</v>
      </c>
      <c r="AM171" s="201">
        <f>(((P171*'Appendix B'!$C$19*1000)-('Appendix B'!$E$45+'Appendix B'!$F$45+'Appendix B'!$G$45))/((1+$Y$16)^AM$34))</f>
        <v>1962865.4565072805</v>
      </c>
      <c r="AN171" s="201">
        <f>(((Q171*'Appendix B'!$C$20*1000)-('Appendix B'!$E$46+'Appendix B'!$F$46+'Appendix B'!$G$46))/((1+$Y$16)^AN$34))</f>
        <v>1963720.6313185524</v>
      </c>
      <c r="AO171" s="201">
        <f>(((R171*'Appendix B'!$C$21*1000)-('Appendix B'!$E$47+'Appendix B'!$F$47+'Appendix B'!$G$47))/((1+$Y$16)^AO$34))</f>
        <v>2216294.9903208939</v>
      </c>
      <c r="AP171" s="201">
        <f>(((S171*'Appendix B'!$C$22*1000)-('Appendix B'!$E$48+'Appendix B'!$F$48+'Appendix B'!$G$48))/((1+$Y$16)^AP$34))</f>
        <v>1885363.9634975337</v>
      </c>
      <c r="AQ171" s="201">
        <f>(((T171*'Appendix B'!$C$23*1000)-('Appendix B'!$E$49+'Appendix B'!$F$49+'Appendix B'!$G$49))/((1+$Y$16)^AQ$34))</f>
        <v>1458768.5939657299</v>
      </c>
      <c r="AR171" s="201">
        <f>(((U171*'Appendix B'!$C$24*1000)-('Appendix B'!$E$50+'Appendix B'!$F$50+'Appendix B'!$G$50))/((1+$Y$16)^AR$34))</f>
        <v>1376866.5613700326</v>
      </c>
      <c r="AS171" s="217">
        <f t="shared" si="20"/>
        <v>73920058.623521626</v>
      </c>
      <c r="AU171" s="207">
        <f t="shared" si="19"/>
        <v>9.8183160277555926E-9</v>
      </c>
    </row>
    <row r="172" spans="1:47" x14ac:dyDescent="0.35">
      <c r="A172">
        <v>138</v>
      </c>
      <c r="B172" s="75">
        <v>56</v>
      </c>
      <c r="C172" s="75">
        <v>69.68730386580495</v>
      </c>
      <c r="D172" s="75">
        <v>50.5694083692904</v>
      </c>
      <c r="E172" s="75">
        <v>75.429464303472571</v>
      </c>
      <c r="F172" s="75">
        <v>85.792767923610029</v>
      </c>
      <c r="G172" s="75">
        <v>78.114517730666392</v>
      </c>
      <c r="H172" s="75">
        <v>45.94542518863274</v>
      </c>
      <c r="I172" s="75">
        <v>33.600559557336567</v>
      </c>
      <c r="J172" s="75">
        <v>48.967731495642546</v>
      </c>
      <c r="K172" s="75">
        <v>36.847905975354792</v>
      </c>
      <c r="L172" s="75">
        <v>51.353614299533568</v>
      </c>
      <c r="M172" s="75">
        <v>29.933597240414194</v>
      </c>
      <c r="N172" s="75">
        <v>30.583105612768559</v>
      </c>
      <c r="O172" s="75">
        <v>25.339918042795489</v>
      </c>
      <c r="P172" s="75">
        <v>34.387759581033521</v>
      </c>
      <c r="Q172" s="75">
        <v>42.352306117575125</v>
      </c>
      <c r="R172" s="75">
        <v>30.161743070030838</v>
      </c>
      <c r="S172" s="75">
        <v>22.094038839082835</v>
      </c>
      <c r="T172" s="75">
        <v>26.643533668908653</v>
      </c>
      <c r="U172" s="75">
        <v>35.164282698345609</v>
      </c>
      <c r="V172" s="75">
        <v>31.682152920155584</v>
      </c>
      <c r="X172" s="201">
        <f>((0-('Appendix B'!$H$30))/(1+$Y$16)^0)</f>
        <v>-30932906.678150136</v>
      </c>
      <c r="Y172" s="201">
        <f>(((B172*'Appendix B'!$C$5*1000)-('Appendix B'!$E$31+'Appendix B'!$F$31+'Appendix B'!$G$31))/((1+$Y$16)^1))</f>
        <v>36555647.970511056</v>
      </c>
      <c r="Z172" s="201">
        <f>+(((C172*'Appendix B'!$C$6*1000)-('Appendix B'!$E$32+'Appendix B'!$F$32+'Appendix B'!$G$32))/((1+$Y$16)^2))</f>
        <v>15398846.392878925</v>
      </c>
      <c r="AA172" s="201">
        <f>(((D172*'Appendix B'!$C$7*1000)-('Appendix B'!$E$33+'Appendix B'!$F$33+'Appendix B'!$G$33))/((1+$Y$16)^3))</f>
        <v>4687012.9153590919</v>
      </c>
      <c r="AB172" s="201">
        <f>(((E172*'Appendix B'!$C$8*1000)-('Appendix B'!$E$34+'Appendix B'!$F$34+'Appendix B'!$G$34))/((1+$Y$16)^4))</f>
        <v>4631665.5446635196</v>
      </c>
      <c r="AC172" s="201">
        <f>(((F172*'Appendix B'!$C$9*1000)-('Appendix B'!$E$35+'Appendix B'!$F$35+'Appendix B'!$G$35))/((1+$Y$16)^AC$34))</f>
        <v>3686879.8419609899</v>
      </c>
      <c r="AD172" s="201">
        <f>(((G172*'Appendix B'!$C$10*1000)-('Appendix B'!$E$36+'Appendix B'!$F$36+'Appendix B'!$G$36))/((1+$Y$16)^AD$34))</f>
        <v>2215263.9113024124</v>
      </c>
      <c r="AE172" s="201">
        <f>(((H172*'Appendix B'!$C$11*1000)-('Appendix B'!$E$37+'Appendix B'!$F$37+'Appendix B'!$G$37))/((1+$Y$16)^AE$34))</f>
        <v>492277.10375977377</v>
      </c>
      <c r="AF172" s="201">
        <f>(((I172*'Appendix B'!$C$12*1000)-('Appendix B'!$E$38+'Appendix B'!$F$38+'Appendix B'!$G$38))/((1+$Y$16)^AF$34))</f>
        <v>-47350.486358536647</v>
      </c>
      <c r="AG172" s="201">
        <f>(((J172*'Appendix B'!$C$13*1000)-('Appendix B'!$E$39+'Appendix B'!$F$39+'Appendix B'!$G$39))/((1+$Y$16)^AG$34))</f>
        <v>196604.59849320212</v>
      </c>
      <c r="AH172" s="201">
        <f>(((K172*'Appendix B'!$C$14*1000)-('Appendix B'!$E$40+'Appendix B'!$F$40+'Appendix B'!$G$40))/((1+$Y$16)^AH$34))</f>
        <v>-119517.67230170409</v>
      </c>
      <c r="AI172" s="201">
        <f>(((L172*'Appendix B'!$C$15*1000)-('Appendix B'!$E$41+'Appendix B'!$F$41+'Appendix B'!$G$41))/((1+$Y$16)^AI$34))</f>
        <v>48258.553047947782</v>
      </c>
      <c r="AJ172" s="201">
        <f>(((M172*'Appendix B'!$C$16*1000)-('Appendix B'!$E$42+'Appendix B'!$F$42+'Appendix B'!$G$42))/((1+$Y$16)^AJ$34))</f>
        <v>-262235.04929859727</v>
      </c>
      <c r="AK172" s="201">
        <f>(((N172*'Appendix B'!$C$17*1000)-('Appendix B'!$E$43+'Appendix B'!$F$43+'Appendix B'!$G$43))/((1+$Y$16)^AK$34))</f>
        <v>-254343.49909801973</v>
      </c>
      <c r="AL172" s="201">
        <f>(((O172*'Appendix B'!$C$18*1000)-('Appendix B'!$E$44+'Appendix B'!$F$44+'Appendix B'!$G$44))/((1+$Y$16)^AL$34))</f>
        <v>-292837.90244535531</v>
      </c>
      <c r="AM172" s="201">
        <f>(((P172*'Appendix B'!$C$19*1000)-('Appendix B'!$E$45+'Appendix B'!$F$45+'Appendix B'!$G$45))/((1+$Y$16)^AM$34))</f>
        <v>-213203.82168965202</v>
      </c>
      <c r="AN172" s="201">
        <f>(((Q172*'Appendix B'!$C$20*1000)-('Appendix B'!$E$46+'Appendix B'!$F$46+'Appendix B'!$G$46))/((1+$Y$16)^AN$34))</f>
        <v>-156267.95407991827</v>
      </c>
      <c r="AO172" s="201">
        <f>(((R172*'Appendix B'!$C$21*1000)-('Appendix B'!$E$47+'Appendix B'!$F$47+'Appendix B'!$G$47))/((1+$Y$16)^AO$34))</f>
        <v>-219356.81374200364</v>
      </c>
      <c r="AP172" s="201">
        <f>(((S172*'Appendix B'!$C$22*1000)-('Appendix B'!$E$48+'Appendix B'!$F$48+'Appendix B'!$G$48))/((1+$Y$16)^AP$34))</f>
        <v>-242295.51892785451</v>
      </c>
      <c r="AQ172" s="201">
        <f>(((T172*'Appendix B'!$C$23*1000)-('Appendix B'!$E$49+'Appendix B'!$F$49+'Appendix B'!$G$49))/((1+$Y$16)^AQ$34))</f>
        <v>-206748.0965900392</v>
      </c>
      <c r="AR172" s="201">
        <f>(((U172*'Appendix B'!$C$24*1000)-('Appendix B'!$E$50+'Appendix B'!$F$50+'Appendix B'!$G$50))/((1+$Y$16)^AR$34))</f>
        <v>-163690.63574238084</v>
      </c>
      <c r="AS172" s="217">
        <f t="shared" si="20"/>
        <v>36979550.153826803</v>
      </c>
      <c r="AU172" s="207">
        <f t="shared" si="19"/>
        <v>1.4117205732540067E-8</v>
      </c>
    </row>
    <row r="173" spans="1:47" x14ac:dyDescent="0.35">
      <c r="A173">
        <v>139</v>
      </c>
      <c r="B173" s="75">
        <v>56</v>
      </c>
      <c r="C173" s="75">
        <v>84.546566574511644</v>
      </c>
      <c r="D173" s="75">
        <v>107.35924316157332</v>
      </c>
      <c r="E173" s="75">
        <v>161.76806393839001</v>
      </c>
      <c r="F173" s="75">
        <v>196.70721248891749</v>
      </c>
      <c r="G173" s="75">
        <v>163.34947325632032</v>
      </c>
      <c r="H173" s="75">
        <v>176.61256948872111</v>
      </c>
      <c r="I173" s="75">
        <v>146.96168298855312</v>
      </c>
      <c r="J173" s="75">
        <v>196.6798600889307</v>
      </c>
      <c r="K173" s="75">
        <v>203.16151812229</v>
      </c>
      <c r="L173" s="75">
        <v>306.18062229336243</v>
      </c>
      <c r="M173" s="75">
        <v>260.13458610240536</v>
      </c>
      <c r="N173" s="75">
        <v>354.16043412473277</v>
      </c>
      <c r="O173" s="75">
        <v>227.03846070386606</v>
      </c>
      <c r="P173" s="75">
        <v>270.71743660707114</v>
      </c>
      <c r="Q173" s="75">
        <v>305.30636030810541</v>
      </c>
      <c r="R173" s="75">
        <v>500</v>
      </c>
      <c r="S173" s="75">
        <v>500</v>
      </c>
      <c r="T173" s="75">
        <v>500</v>
      </c>
      <c r="U173" s="75">
        <v>500</v>
      </c>
      <c r="V173" s="75">
        <v>500</v>
      </c>
      <c r="X173" s="201">
        <f>((0-('Appendix B'!$H$30))/(1+$Y$16)^0)</f>
        <v>-30932906.678150136</v>
      </c>
      <c r="Y173" s="201">
        <f>(((B173*'Appendix B'!$C$5*1000)-('Appendix B'!$E$31+'Appendix B'!$F$31+'Appendix B'!$G$31))/((1+$Y$16)^1))</f>
        <v>36555647.970511056</v>
      </c>
      <c r="Z173" s="201">
        <f>+(((C173*'Appendix B'!$C$6*1000)-('Appendix B'!$E$32+'Appendix B'!$F$32+'Appendix B'!$G$32))/((1+$Y$16)^2))</f>
        <v>19152550.29291217</v>
      </c>
      <c r="AA173" s="201">
        <f>(((D173*'Appendix B'!$C$7*1000)-('Appendix B'!$E$33+'Appendix B'!$F$33+'Appendix B'!$G$33))/((1+$Y$16)^3))</f>
        <v>11890262.653346131</v>
      </c>
      <c r="AB173" s="201">
        <f>(((E173*'Appendix B'!$C$8*1000)-('Appendix B'!$E$34+'Appendix B'!$F$34+'Appendix B'!$G$34))/((1+$Y$16)^4))</f>
        <v>11602643.904415211</v>
      </c>
      <c r="AC173" s="201">
        <f>(((F173*'Appendix B'!$C$9*1000)-('Appendix B'!$E$35+'Appendix B'!$F$35+'Appendix B'!$G$35))/((1+$Y$16)^AC$34))</f>
        <v>10134574.150876002</v>
      </c>
      <c r="AD173" s="201">
        <f>(((G173*'Appendix B'!$C$10*1000)-('Appendix B'!$E$36+'Appendix B'!$F$36+'Appendix B'!$G$36))/((1+$Y$16)^AD$34))</f>
        <v>5893265.1700351676</v>
      </c>
      <c r="AE173" s="201">
        <f>(((H173*'Appendix B'!$C$11*1000)-('Appendix B'!$E$37+'Appendix B'!$F$37+'Appendix B'!$G$37))/((1+$Y$16)^AE$34))</f>
        <v>4831948.5766216591</v>
      </c>
      <c r="AF173" s="201">
        <f>(((I173*'Appendix B'!$C$12*1000)-('Appendix B'!$E$38+'Appendix B'!$F$38+'Appendix B'!$G$38))/((1+$Y$16)^AF$34))</f>
        <v>2925267.4904078087</v>
      </c>
      <c r="AG173" s="201">
        <f>(((J173*'Appendix B'!$C$13*1000)-('Appendix B'!$E$39+'Appendix B'!$F$39+'Appendix B'!$G$39))/((1+$Y$16)^AG$34))</f>
        <v>3311901.5792898266</v>
      </c>
      <c r="AH173" s="201">
        <f>(((K173*'Appendix B'!$C$14*1000)-('Appendix B'!$E$40+'Appendix B'!$F$40+'Appendix B'!$G$40))/((1+$Y$16)^AH$34))</f>
        <v>2696999.3627234893</v>
      </c>
      <c r="AI173" s="201">
        <f>(((L173*'Appendix B'!$C$15*1000)-('Appendix B'!$E$41+'Appendix B'!$F$41+'Appendix B'!$G$41))/((1+$Y$16)^AI$34))</f>
        <v>3669625.0758278873</v>
      </c>
      <c r="AJ173" s="201">
        <f>(((M173*'Appendix B'!$C$16*1000)-('Appendix B'!$E$42+'Appendix B'!$F$42+'Appendix B'!$G$42))/((1+$Y$16)^AJ$34))</f>
        <v>2460349.2898411499</v>
      </c>
      <c r="AK173" s="201">
        <f>(((N173*'Appendix B'!$C$17*1000)-('Appendix B'!$E$43+'Appendix B'!$F$43+'Appendix B'!$G$43))/((1+$Y$16)^AK$34))</f>
        <v>2954768.6884470647</v>
      </c>
      <c r="AL173" s="201">
        <f>(((O173*'Appendix B'!$C$18*1000)-('Appendix B'!$E$44+'Appendix B'!$F$44+'Appendix B'!$G$44))/((1+$Y$16)^AL$34))</f>
        <v>1395255.8654165389</v>
      </c>
      <c r="AM173" s="201">
        <f>(((P173*'Appendix B'!$C$19*1000)-('Appendix B'!$E$45+'Appendix B'!$F$45+'Appendix B'!$G$45))/((1+$Y$16)^AM$34))</f>
        <v>1464892.6672070746</v>
      </c>
      <c r="AN173" s="201">
        <f>(((Q173*'Appendix B'!$C$20*1000)-('Appendix B'!$E$46+'Appendix B'!$F$46+'Appendix B'!$G$46))/((1+$Y$16)^AN$34))</f>
        <v>1409794.2989771266</v>
      </c>
      <c r="AO173" s="201">
        <f>(((R173*'Appendix B'!$C$21*1000)-('Appendix B'!$E$47+'Appendix B'!$F$47+'Appendix B'!$G$47))/((1+$Y$16)^AO$34))</f>
        <v>2216294.9903208939</v>
      </c>
      <c r="AP173" s="201">
        <f>(((S173*'Appendix B'!$C$22*1000)-('Appendix B'!$E$48+'Appendix B'!$F$48+'Appendix B'!$G$48))/((1+$Y$16)^AP$34))</f>
        <v>1885363.9634975337</v>
      </c>
      <c r="AQ173" s="201">
        <f>(((T173*'Appendix B'!$C$23*1000)-('Appendix B'!$E$49+'Appendix B'!$F$49+'Appendix B'!$G$49))/((1+$Y$16)^AQ$34))</f>
        <v>1608860.6024615879</v>
      </c>
      <c r="AR173" s="201">
        <f>(((U173*'Appendix B'!$C$24*1000)-('Appendix B'!$E$50+'Appendix B'!$F$50+'Appendix B'!$G$50))/((1+$Y$16)^AR$34))</f>
        <v>1376866.5613700326</v>
      </c>
      <c r="AS173" s="217">
        <f t="shared" si="20"/>
        <v>98504226.476355255</v>
      </c>
      <c r="AU173" s="207">
        <f t="shared" si="19"/>
        <v>2.3099510544802614E-9</v>
      </c>
    </row>
    <row r="174" spans="1:47" x14ac:dyDescent="0.35">
      <c r="A174">
        <v>140</v>
      </c>
      <c r="B174" s="75">
        <v>56</v>
      </c>
      <c r="C174" s="75">
        <v>44.954990655041541</v>
      </c>
      <c r="D174" s="75">
        <v>49.003802539924976</v>
      </c>
      <c r="E174" s="75">
        <v>60.236203619969963</v>
      </c>
      <c r="F174" s="75">
        <v>70.712667763463656</v>
      </c>
      <c r="G174" s="75">
        <v>68.629863901358888</v>
      </c>
      <c r="H174" s="75">
        <v>101.08655624057647</v>
      </c>
      <c r="I174" s="75">
        <v>78.942849209476591</v>
      </c>
      <c r="J174" s="75">
        <v>111.01854658821631</v>
      </c>
      <c r="K174" s="75">
        <v>131.35035335740577</v>
      </c>
      <c r="L174" s="75">
        <v>152.22106519381194</v>
      </c>
      <c r="M174" s="75">
        <v>188.40770637562957</v>
      </c>
      <c r="N174" s="75">
        <v>227.86345890631711</v>
      </c>
      <c r="O174" s="75">
        <v>223.48347161493319</v>
      </c>
      <c r="P174" s="75">
        <v>210.28875699284026</v>
      </c>
      <c r="Q174" s="75">
        <v>268.6836405894727</v>
      </c>
      <c r="R174" s="75">
        <v>183.80828059941308</v>
      </c>
      <c r="S174" s="75">
        <v>223.44659036890997</v>
      </c>
      <c r="T174" s="75">
        <v>117.96175395954018</v>
      </c>
      <c r="U174" s="75">
        <v>183.22150857705253</v>
      </c>
      <c r="V174" s="75">
        <v>177.86295739956159</v>
      </c>
      <c r="X174" s="201">
        <f>((0-('Appendix B'!$H$30))/(1+$Y$16)^0)</f>
        <v>-30932906.678150136</v>
      </c>
      <c r="Y174" s="201">
        <f>(((B174*'Appendix B'!$C$5*1000)-('Appendix B'!$E$31+'Appendix B'!$F$31+'Appendix B'!$G$31))/((1+$Y$16)^1))</f>
        <v>36555647.970511056</v>
      </c>
      <c r="Z174" s="201">
        <f>+(((C174*'Appendix B'!$C$6*1000)-('Appendix B'!$E$32+'Appendix B'!$F$32+'Appendix B'!$G$32))/((1+$Y$16)^2))</f>
        <v>9151041.0760183055</v>
      </c>
      <c r="AA174" s="201">
        <f>(((D174*'Appendix B'!$C$7*1000)-('Appendix B'!$E$33+'Appendix B'!$F$33+'Appendix B'!$G$33))/((1+$Y$16)^3))</f>
        <v>4488430.7250530925</v>
      </c>
      <c r="AB174" s="201">
        <f>(((E174*'Appendix B'!$C$8*1000)-('Appendix B'!$E$34+'Appendix B'!$F$34+'Appendix B'!$G$34))/((1+$Y$16)^4))</f>
        <v>3404961.7078325888</v>
      </c>
      <c r="AC174" s="201">
        <f>(((F174*'Appendix B'!$C$9*1000)-('Appendix B'!$E$35+'Appendix B'!$F$35+'Appendix B'!$G$35))/((1+$Y$16)^AC$34))</f>
        <v>2810241.30888703</v>
      </c>
      <c r="AD174" s="201">
        <f>(((G174*'Appendix B'!$C$10*1000)-('Appendix B'!$E$36+'Appendix B'!$F$36+'Appendix B'!$G$36))/((1+$Y$16)^AD$34))</f>
        <v>1805988.5323490216</v>
      </c>
      <c r="AE174" s="201">
        <f>(((H174*'Appendix B'!$C$11*1000)-('Appendix B'!$E$37+'Appendix B'!$F$37+'Appendix B'!$G$37))/((1+$Y$16)^AE$34))</f>
        <v>2323605.0530252652</v>
      </c>
      <c r="AF174" s="201">
        <f>(((I174*'Appendix B'!$C$12*1000)-('Appendix B'!$E$38+'Appendix B'!$F$38+'Appendix B'!$G$38))/((1+$Y$16)^AF$34))</f>
        <v>1141640.0709684726</v>
      </c>
      <c r="AG174" s="201">
        <f>(((J174*'Appendix B'!$C$13*1000)-('Appendix B'!$E$39+'Appendix B'!$F$39+'Appendix B'!$G$39))/((1+$Y$16)^AG$34))</f>
        <v>1505276.531900357</v>
      </c>
      <c r="AH174" s="201">
        <f>(((K174*'Appendix B'!$C$14*1000)-('Appendix B'!$E$40+'Appendix B'!$F$40+'Appendix B'!$G$40))/((1+$Y$16)^AH$34))</f>
        <v>1480879.0088067788</v>
      </c>
      <c r="AI174" s="201">
        <f>(((L174*'Appendix B'!$C$15*1000)-('Appendix B'!$E$41+'Appendix B'!$F$41+'Appendix B'!$G$41))/((1+$Y$16)^AI$34))</f>
        <v>1481693.779488055</v>
      </c>
      <c r="AJ174" s="201">
        <f>(((M174*'Appendix B'!$C$16*1000)-('Appendix B'!$E$42+'Appendix B'!$F$42+'Appendix B'!$G$42))/((1+$Y$16)^AJ$34))</f>
        <v>1612036.3420781211</v>
      </c>
      <c r="AK174" s="201">
        <f>(((N174*'Appendix B'!$C$17*1000)-('Appendix B'!$E$43+'Appendix B'!$F$43+'Appendix B'!$G$43))/((1+$Y$16)^AK$34))</f>
        <v>1702205.1535190877</v>
      </c>
      <c r="AL174" s="201">
        <f>(((O174*'Appendix B'!$C$18*1000)-('Appendix B'!$E$44+'Appendix B'!$F$44+'Appendix B'!$G$44))/((1+$Y$16)^AL$34))</f>
        <v>1365502.7752520309</v>
      </c>
      <c r="AM174" s="201">
        <f>(((P174*'Appendix B'!$C$19*1000)-('Appendix B'!$E$45+'Appendix B'!$F$45+'Appendix B'!$G$45))/((1+$Y$16)^AM$34))</f>
        <v>1035809.2090253342</v>
      </c>
      <c r="AN174" s="201">
        <f>(((Q174*'Appendix B'!$C$20*1000)-('Appendix B'!$E$46+'Appendix B'!$F$46+'Appendix B'!$G$46))/((1+$Y$16)^AN$34))</f>
        <v>1191682.2066110526</v>
      </c>
      <c r="AO174" s="201">
        <f>(((R174*'Appendix B'!$C$21*1000)-('Appendix B'!$E$47+'Appendix B'!$F$47+'Appendix B'!$G$47))/((1+$Y$16)^AO$34))</f>
        <v>577150.19862169493</v>
      </c>
      <c r="AP174" s="201">
        <f>(((S174*'Appendix B'!$C$22*1000)-('Appendix B'!$E$48+'Appendix B'!$F$48+'Appendix B'!$G$48))/((1+$Y$16)^AP$34))</f>
        <v>654135.36996982992</v>
      </c>
      <c r="AQ174" s="201">
        <f>(((T174*'Appendix B'!$C$23*1000)-('Appendix B'!$E$49+'Appendix B'!$F$49+'Appendix B'!$G$49))/((1+$Y$16)^AQ$34))</f>
        <v>143512.57783711673</v>
      </c>
      <c r="AR174" s="201">
        <f>(((U174*'Appendix B'!$C$24*1000)-('Appendix B'!$E$50+'Appendix B'!$F$50+'Appendix B'!$G$50))/((1+$Y$16)^AR$34))</f>
        <v>327000.19635630917</v>
      </c>
      <c r="AS174" s="217">
        <f t="shared" si="20"/>
        <v>43825533.115960464</v>
      </c>
      <c r="AU174" s="207">
        <f t="shared" si="19"/>
        <v>1.5553391479559958E-8</v>
      </c>
    </row>
    <row r="175" spans="1:47" x14ac:dyDescent="0.35">
      <c r="A175">
        <v>141</v>
      </c>
      <c r="B175" s="75">
        <v>56</v>
      </c>
      <c r="C175" s="75">
        <v>54.716767335134648</v>
      </c>
      <c r="D175" s="75">
        <v>86.53436192870744</v>
      </c>
      <c r="E175" s="75">
        <v>82.655156369444796</v>
      </c>
      <c r="F175" s="75">
        <v>100.22138719012777</v>
      </c>
      <c r="G175" s="75">
        <v>119.43954774505892</v>
      </c>
      <c r="H175" s="75">
        <v>179.0797799884208</v>
      </c>
      <c r="I175" s="75">
        <v>217.51176768188591</v>
      </c>
      <c r="J175" s="75">
        <v>365.41759475160336</v>
      </c>
      <c r="K175" s="75">
        <v>500</v>
      </c>
      <c r="L175" s="75">
        <v>500</v>
      </c>
      <c r="M175" s="75">
        <v>451.22258163247852</v>
      </c>
      <c r="N175" s="75">
        <v>500</v>
      </c>
      <c r="O175" s="75">
        <v>500</v>
      </c>
      <c r="P175" s="75">
        <v>452.46629299754886</v>
      </c>
      <c r="Q175" s="75">
        <v>500</v>
      </c>
      <c r="R175" s="75">
        <v>500</v>
      </c>
      <c r="S175" s="75">
        <v>500</v>
      </c>
      <c r="T175" s="75">
        <v>384.3329418165402</v>
      </c>
      <c r="U175" s="75">
        <v>451.65981604102291</v>
      </c>
      <c r="V175" s="75">
        <v>241.76410976845364</v>
      </c>
      <c r="X175" s="201">
        <f>((0-('Appendix B'!$H$30))/(1+$Y$16)^0)</f>
        <v>-30932906.678150136</v>
      </c>
      <c r="Y175" s="201">
        <f>(((B175*'Appendix B'!$C$5*1000)-('Appendix B'!$E$31+'Appendix B'!$F$31+'Appendix B'!$G$31))/((1+$Y$16)^1))</f>
        <v>36555647.970511056</v>
      </c>
      <c r="Z175" s="201">
        <f>+(((C175*'Appendix B'!$C$6*1000)-('Appendix B'!$E$32+'Appendix B'!$F$32+'Appendix B'!$G$32))/((1+$Y$16)^2))</f>
        <v>11617032.822287688</v>
      </c>
      <c r="AA175" s="201">
        <f>(((D175*'Appendix B'!$C$7*1000)-('Appendix B'!$E$33+'Appendix B'!$F$33+'Appendix B'!$G$33))/((1+$Y$16)^3))</f>
        <v>9248824.7827672847</v>
      </c>
      <c r="AB175" s="201">
        <f>(((E175*'Appendix B'!$C$8*1000)-('Appendix B'!$E$34+'Appendix B'!$F$34+'Appendix B'!$G$34))/((1+$Y$16)^4))</f>
        <v>5215067.9074434582</v>
      </c>
      <c r="AC175" s="201">
        <f>(((F175*'Appendix B'!$C$9*1000)-('Appendix B'!$E$35+'Appendix B'!$F$35+'Appendix B'!$G$35))/((1+$Y$16)^AC$34))</f>
        <v>4525646.3948192187</v>
      </c>
      <c r="AD175" s="201">
        <f>(((G175*'Appendix B'!$C$10*1000)-('Appendix B'!$E$36+'Appendix B'!$F$36+'Appendix B'!$G$36))/((1+$Y$16)^AD$34))</f>
        <v>3998493.7079596976</v>
      </c>
      <c r="AE175" s="201">
        <f>(((H175*'Appendix B'!$C$11*1000)-('Appendix B'!$E$37+'Appendix B'!$F$37+'Appendix B'!$G$37))/((1+$Y$16)^AE$34))</f>
        <v>4913888.7084003305</v>
      </c>
      <c r="AF175" s="201">
        <f>(((I175*'Appendix B'!$C$12*1000)-('Appendix B'!$E$38+'Appendix B'!$F$38+'Appendix B'!$G$38))/((1+$Y$16)^AF$34))</f>
        <v>4775270.7690806659</v>
      </c>
      <c r="AG175" s="201">
        <f>(((J175*'Appendix B'!$C$13*1000)-('Appendix B'!$E$39+'Appendix B'!$F$39+'Appendix B'!$G$39))/((1+$Y$16)^AG$34))</f>
        <v>6870635.4513638346</v>
      </c>
      <c r="AH175" s="201">
        <f>(((K175*'Appendix B'!$C$14*1000)-('Appendix B'!$E$40+'Appendix B'!$F$40+'Appendix B'!$G$40))/((1+$Y$16)^AH$34))</f>
        <v>7723951.9378437446</v>
      </c>
      <c r="AI175" s="201">
        <f>(((L175*'Appendix B'!$C$15*1000)-('Appendix B'!$E$41+'Appendix B'!$F$41+'Appendix B'!$G$41))/((1+$Y$16)^AI$34))</f>
        <v>6424007.3974609841</v>
      </c>
      <c r="AJ175" s="201">
        <f>(((M175*'Appendix B'!$C$16*1000)-('Appendix B'!$E$42+'Appendix B'!$F$42+'Appendix B'!$G$42))/((1+$Y$16)^AJ$34))</f>
        <v>4720344.7251330577</v>
      </c>
      <c r="AK175" s="201">
        <f>(((N175*'Appendix B'!$C$17*1000)-('Appendix B'!$E$43+'Appendix B'!$F$43+'Appendix B'!$G$43))/((1+$Y$16)^AK$34))</f>
        <v>4401147.9215931827</v>
      </c>
      <c r="AL175" s="201">
        <f>(((O175*'Appendix B'!$C$18*1000)-('Appendix B'!$E$44+'Appendix B'!$F$44+'Appendix B'!$G$44))/((1+$Y$16)^AL$34))</f>
        <v>3679777.4453571774</v>
      </c>
      <c r="AM175" s="201">
        <f>(((P175*'Appendix B'!$C$19*1000)-('Appendix B'!$E$45+'Appendix B'!$F$45+'Appendix B'!$G$45))/((1+$Y$16)^AM$34))</f>
        <v>2755429.3514181459</v>
      </c>
      <c r="AN175" s="201">
        <f>(((Q175*'Appendix B'!$C$20*1000)-('Appendix B'!$E$46+'Appendix B'!$F$46+'Appendix B'!$G$46))/((1+$Y$16)^AN$34))</f>
        <v>2569321.4299444244</v>
      </c>
      <c r="AO175" s="201">
        <f>(((R175*'Appendix B'!$C$21*1000)-('Appendix B'!$E$47+'Appendix B'!$F$47+'Appendix B'!$G$47))/((1+$Y$16)^AO$34))</f>
        <v>2216294.9903208939</v>
      </c>
      <c r="AP175" s="201">
        <f>(((S175*'Appendix B'!$C$22*1000)-('Appendix B'!$E$48+'Appendix B'!$F$48+'Appendix B'!$G$48))/((1+$Y$16)^AP$34))</f>
        <v>1885363.9634975337</v>
      </c>
      <c r="AQ175" s="201">
        <f>(((T175*'Appendix B'!$C$23*1000)-('Appendix B'!$E$49+'Appendix B'!$F$49+'Appendix B'!$G$49))/((1+$Y$16)^AQ$34))</f>
        <v>1165207.3897795612</v>
      </c>
      <c r="AR175" s="201">
        <f>(((U175*'Appendix B'!$C$24*1000)-('Appendix B'!$E$50+'Appendix B'!$F$50+'Appendix B'!$G$50))/((1+$Y$16)^AR$34))</f>
        <v>1216657.6627508835</v>
      </c>
      <c r="AS175" s="217">
        <f t="shared" si="20"/>
        <v>95545106.051582694</v>
      </c>
      <c r="AU175" s="207">
        <f t="shared" si="19"/>
        <v>2.8932922130362812E-9</v>
      </c>
    </row>
    <row r="176" spans="1:47" x14ac:dyDescent="0.35">
      <c r="A176">
        <v>142</v>
      </c>
      <c r="B176" s="75">
        <v>56</v>
      </c>
      <c r="C176" s="75">
        <v>39.247080297092054</v>
      </c>
      <c r="D176" s="75">
        <v>36.86681666874091</v>
      </c>
      <c r="E176" s="75">
        <v>37.023583431256625</v>
      </c>
      <c r="F176" s="75">
        <v>37.990214613568952</v>
      </c>
      <c r="G176" s="75">
        <v>48.377442554302974</v>
      </c>
      <c r="H176" s="75">
        <v>49.42417421320139</v>
      </c>
      <c r="I176" s="75">
        <v>27.645454103995132</v>
      </c>
      <c r="J176" s="75">
        <v>27.10309063974406</v>
      </c>
      <c r="K176" s="75">
        <v>28.743435974828113</v>
      </c>
      <c r="L176" s="75">
        <v>26.74314269509275</v>
      </c>
      <c r="M176" s="75">
        <v>35.709755709827022</v>
      </c>
      <c r="N176" s="75">
        <v>48.190776312845223</v>
      </c>
      <c r="O176" s="75">
        <v>44.133516367695179</v>
      </c>
      <c r="P176" s="75">
        <v>28.24825405973445</v>
      </c>
      <c r="Q176" s="75">
        <v>31.67933985890582</v>
      </c>
      <c r="R176" s="75">
        <v>32.535183808152553</v>
      </c>
      <c r="S176" s="75">
        <v>41.325253956569703</v>
      </c>
      <c r="T176" s="75">
        <v>19.347766718615496</v>
      </c>
      <c r="U176" s="75">
        <v>16.654444053998745</v>
      </c>
      <c r="V176" s="75">
        <v>16.838056462515581</v>
      </c>
      <c r="X176" s="201">
        <f>((0-('Appendix B'!$H$30))/(1+$Y$16)^0)</f>
        <v>-30932906.678150136</v>
      </c>
      <c r="Y176" s="201">
        <f>(((B176*'Appendix B'!$C$5*1000)-('Appendix B'!$E$31+'Appendix B'!$F$31+'Appendix B'!$G$31))/((1+$Y$16)^1))</f>
        <v>36555647.970511056</v>
      </c>
      <c r="Z176" s="201">
        <f>+(((C176*'Appendix B'!$C$6*1000)-('Appendix B'!$E$32+'Appendix B'!$F$32+'Appendix B'!$G$32))/((1+$Y$16)^2))</f>
        <v>7709125.2965011429</v>
      </c>
      <c r="AA176" s="201">
        <f>(((D176*'Appendix B'!$C$7*1000)-('Appendix B'!$E$33+'Appendix B'!$F$33+'Appendix B'!$G$33))/((1+$Y$16)^3))</f>
        <v>2948969.6469159336</v>
      </c>
      <c r="AB176" s="201">
        <f>(((E176*'Appendix B'!$C$8*1000)-('Appendix B'!$E$34+'Appendix B'!$F$34+'Appendix B'!$G$34))/((1+$Y$16)^4))</f>
        <v>1530774.8007841897</v>
      </c>
      <c r="AC176" s="201">
        <f>(((F176*'Appendix B'!$C$9*1000)-('Appendix B'!$E$35+'Appendix B'!$F$35+'Appendix B'!$G$35))/((1+$Y$16)^AC$34))</f>
        <v>908014.99584730074</v>
      </c>
      <c r="AD176" s="201">
        <f>(((G176*'Appendix B'!$C$10*1000)-('Appendix B'!$E$36+'Appendix B'!$F$36+'Appendix B'!$G$36))/((1+$Y$16)^AD$34))</f>
        <v>932069.71878856455</v>
      </c>
      <c r="AE176" s="201">
        <f>(((H176*'Appendix B'!$C$11*1000)-('Appendix B'!$E$37+'Appendix B'!$F$37+'Appendix B'!$G$37))/((1+$Y$16)^AE$34))</f>
        <v>607812.09906430088</v>
      </c>
      <c r="AF176" s="201">
        <f>(((I176*'Appendix B'!$C$12*1000)-('Appendix B'!$E$38+'Appendix B'!$F$38+'Appendix B'!$G$38))/((1+$Y$16)^AF$34))</f>
        <v>-203508.54997267446</v>
      </c>
      <c r="AG176" s="201">
        <f>(((J176*'Appendix B'!$C$13*1000)-('Appendix B'!$E$39+'Appendix B'!$F$39+'Appendix B'!$G$39))/((1+$Y$16)^AG$34))</f>
        <v>-264527.81015369436</v>
      </c>
      <c r="AH176" s="201">
        <f>(((K176*'Appendix B'!$C$14*1000)-('Appendix B'!$E$40+'Appendix B'!$F$40+'Appendix B'!$G$40))/((1+$Y$16)^AH$34))</f>
        <v>-256766.67748936918</v>
      </c>
      <c r="AI176" s="201">
        <f>(((L176*'Appendix B'!$C$15*1000)-('Appendix B'!$E$41+'Appendix B'!$F$41+'Appendix B'!$G$41))/((1+$Y$16)^AI$34))</f>
        <v>-301482.78198474465</v>
      </c>
      <c r="AJ176" s="201">
        <f>(((M176*'Appendix B'!$C$16*1000)-('Appendix B'!$E$42+'Appendix B'!$F$42+'Appendix B'!$G$42))/((1+$Y$16)^AJ$34))</f>
        <v>-193920.49223715562</v>
      </c>
      <c r="AK176" s="201">
        <f>(((N176*'Appendix B'!$C$17*1000)-('Appendix B'!$E$43+'Appendix B'!$F$43+'Appendix B'!$G$43))/((1+$Y$16)^AK$34))</f>
        <v>-79717.573055097775</v>
      </c>
      <c r="AL176" s="201">
        <f>(((O176*'Appendix B'!$C$18*1000)-('Appendix B'!$E$44+'Appendix B'!$F$44+'Appendix B'!$G$44))/((1+$Y$16)^AL$34))</f>
        <v>-135546.94838391012</v>
      </c>
      <c r="AM176" s="201">
        <f>(((P176*'Appendix B'!$C$19*1000)-('Appendix B'!$E$45+'Appendix B'!$F$45+'Appendix B'!$G$45))/((1+$Y$16)^AM$34))</f>
        <v>-256798.35788376254</v>
      </c>
      <c r="AN176" s="201">
        <f>(((Q176*'Appendix B'!$C$20*1000)-('Appendix B'!$E$46+'Appendix B'!$F$46+'Appendix B'!$G$46))/((1+$Y$16)^AN$34))</f>
        <v>-219832.4031518558</v>
      </c>
      <c r="AO176" s="201">
        <f>(((R176*'Appendix B'!$C$21*1000)-('Appendix B'!$E$47+'Appendix B'!$F$47+'Appendix B'!$G$47))/((1+$Y$16)^AO$34))</f>
        <v>-207052.84502430895</v>
      </c>
      <c r="AP176" s="201">
        <f>(((S176*'Appendix B'!$C$22*1000)-('Appendix B'!$E$48+'Appendix B'!$F$48+'Appendix B'!$G$48))/((1+$Y$16)^AP$34))</f>
        <v>-156677.25816398437</v>
      </c>
      <c r="AQ176" s="201">
        <f>(((T176*'Appendix B'!$C$23*1000)-('Appendix B'!$E$49+'Appendix B'!$F$49+'Appendix B'!$G$49))/((1+$Y$16)^AQ$34))</f>
        <v>-234731.78094503531</v>
      </c>
      <c r="AR176" s="201">
        <f>(((U176*'Appendix B'!$C$24*1000)-('Appendix B'!$E$50+'Appendix B'!$F$50+'Appendix B'!$G$50))/((1+$Y$16)^AR$34))</f>
        <v>-225035.88973118519</v>
      </c>
      <c r="AS176" s="217">
        <f t="shared" si="20"/>
        <v>20259507.850262355</v>
      </c>
      <c r="AU176" s="207">
        <f t="shared" si="19"/>
        <v>8.1398436752710123E-9</v>
      </c>
    </row>
    <row r="177" spans="1:47" x14ac:dyDescent="0.35">
      <c r="A177">
        <v>143</v>
      </c>
      <c r="B177" s="75">
        <v>56</v>
      </c>
      <c r="C177" s="75">
        <v>42.001584119744081</v>
      </c>
      <c r="D177" s="75">
        <v>55.938308740729035</v>
      </c>
      <c r="E177" s="75">
        <v>54.33090088890097</v>
      </c>
      <c r="F177" s="75">
        <v>85.026348395241726</v>
      </c>
      <c r="G177" s="75">
        <v>108.27897386996672</v>
      </c>
      <c r="H177" s="75">
        <v>167.67790518255353</v>
      </c>
      <c r="I177" s="75">
        <v>199.38352792733687</v>
      </c>
      <c r="J177" s="75">
        <v>196.12638795739502</v>
      </c>
      <c r="K177" s="75">
        <v>220.96494301812291</v>
      </c>
      <c r="L177" s="75">
        <v>137.36963031589292</v>
      </c>
      <c r="M177" s="75">
        <v>150.83406663394766</v>
      </c>
      <c r="N177" s="75">
        <v>127.30536117838304</v>
      </c>
      <c r="O177" s="75">
        <v>132.35076291839709</v>
      </c>
      <c r="P177" s="75">
        <v>81.59851082206724</v>
      </c>
      <c r="Q177" s="75">
        <v>45.411115549733076</v>
      </c>
      <c r="R177" s="75">
        <v>69.155351596081317</v>
      </c>
      <c r="S177" s="75">
        <v>69.409963400882148</v>
      </c>
      <c r="T177" s="75">
        <v>59.799260364014032</v>
      </c>
      <c r="U177" s="75">
        <v>78.751221188842564</v>
      </c>
      <c r="V177" s="75">
        <v>119.57623988287929</v>
      </c>
      <c r="X177" s="201">
        <f>((0-('Appendix B'!$H$30))/(1+$Y$16)^0)</f>
        <v>-30932906.678150136</v>
      </c>
      <c r="Y177" s="201">
        <f>(((B177*'Appendix B'!$C$5*1000)-('Appendix B'!$E$31+'Appendix B'!$F$31+'Appendix B'!$G$31))/((1+$Y$16)^1))</f>
        <v>36555647.970511056</v>
      </c>
      <c r="Z177" s="201">
        <f>+(((C177*'Appendix B'!$C$6*1000)-('Appendix B'!$E$32+'Appendix B'!$F$32+'Appendix B'!$G$32))/((1+$Y$16)^2))</f>
        <v>8404960.0727237202</v>
      </c>
      <c r="AA177" s="201">
        <f>(((D177*'Appendix B'!$C$7*1000)-('Appendix B'!$E$33+'Appendix B'!$F$33+'Appendix B'!$G$33))/((1+$Y$16)^3))</f>
        <v>5368006.7998332763</v>
      </c>
      <c r="AB177" s="201">
        <f>(((E177*'Appendix B'!$C$8*1000)-('Appendix B'!$E$34+'Appendix B'!$F$34+'Appendix B'!$G$34))/((1+$Y$16)^4))</f>
        <v>2928167.5772799295</v>
      </c>
      <c r="AC177" s="201">
        <f>(((F177*'Appendix B'!$C$9*1000)-('Appendix B'!$E$35+'Appendix B'!$F$35+'Appendix B'!$G$35))/((1+$Y$16)^AC$34))</f>
        <v>3642326.2326392396</v>
      </c>
      <c r="AD177" s="201">
        <f>(((G177*'Appendix B'!$C$10*1000)-('Appendix B'!$E$36+'Appendix B'!$F$36+'Appendix B'!$G$36))/((1+$Y$16)^AD$34))</f>
        <v>3516900.1586040673</v>
      </c>
      <c r="AE177" s="201">
        <f>(((H177*'Appendix B'!$C$11*1000)-('Appendix B'!$E$37+'Appendix B'!$F$37+'Appendix B'!$G$37))/((1+$Y$16)^AE$34))</f>
        <v>4535213.6321429918</v>
      </c>
      <c r="AF177" s="201">
        <f>(((I177*'Appendix B'!$C$12*1000)-('Appendix B'!$E$38+'Appendix B'!$F$38+'Appendix B'!$G$38))/((1+$Y$16)^AF$34))</f>
        <v>4299902.0558004007</v>
      </c>
      <c r="AG177" s="201">
        <f>(((J177*'Appendix B'!$C$13*1000)-('Appendix B'!$E$39+'Appendix B'!$F$39+'Appendix B'!$G$39))/((1+$Y$16)^AG$34))</f>
        <v>3300228.6714741411</v>
      </c>
      <c r="AH177" s="201">
        <f>(((K177*'Appendix B'!$C$14*1000)-('Appendix B'!$E$40+'Appendix B'!$F$40+'Appendix B'!$G$40))/((1+$Y$16)^AH$34))</f>
        <v>2998499.9365707096</v>
      </c>
      <c r="AI177" s="201">
        <f>(((L177*'Appendix B'!$C$15*1000)-('Appendix B'!$E$41+'Appendix B'!$F$41+'Appendix B'!$G$41))/((1+$Y$16)^AI$34))</f>
        <v>1270638.8779469882</v>
      </c>
      <c r="AJ177" s="201">
        <f>(((M177*'Appendix B'!$C$16*1000)-('Appendix B'!$E$42+'Appendix B'!$F$42+'Appendix B'!$G$42))/((1+$Y$16)^AJ$34))</f>
        <v>1167653.3547117601</v>
      </c>
      <c r="AK177" s="201">
        <f>(((N177*'Appendix B'!$C$17*1000)-('Appendix B'!$E$43+'Appendix B'!$F$43+'Appendix B'!$G$43))/((1+$Y$16)^AK$34))</f>
        <v>704909.64317207341</v>
      </c>
      <c r="AL177" s="201">
        <f>(((O177*'Appendix B'!$C$18*1000)-('Appendix B'!$E$44+'Appendix B'!$F$44+'Appendix B'!$G$44))/((1+$Y$16)^AL$34))</f>
        <v>602777.59355596872</v>
      </c>
      <c r="AM177" s="201">
        <f>(((P177*'Appendix B'!$C$19*1000)-('Appendix B'!$E$45+'Appendix B'!$F$45+'Appendix B'!$G$45))/((1+$Y$16)^AM$34))</f>
        <v>122023.63214817863</v>
      </c>
      <c r="AN177" s="201">
        <f>(((Q177*'Appendix B'!$C$20*1000)-('Appendix B'!$E$46+'Appendix B'!$F$46+'Appendix B'!$G$46))/((1+$Y$16)^AN$34))</f>
        <v>-138050.75638070918</v>
      </c>
      <c r="AO177" s="201">
        <f>(((R177*'Appendix B'!$C$21*1000)-('Appendix B'!$E$47+'Appendix B'!$F$47+'Appendix B'!$G$47))/((1+$Y$16)^AO$34))</f>
        <v>-17213.093956423203</v>
      </c>
      <c r="AP177" s="201">
        <f>(((S177*'Appendix B'!$C$22*1000)-('Appendix B'!$E$48+'Appendix B'!$F$48+'Appendix B'!$G$48))/((1+$Y$16)^AP$34))</f>
        <v>-31642.830438499161</v>
      </c>
      <c r="AQ177" s="201">
        <f>(((T177*'Appendix B'!$C$23*1000)-('Appendix B'!$E$49+'Appendix B'!$F$49+'Appendix B'!$G$49))/((1+$Y$16)^AQ$34))</f>
        <v>-79575.806587126353</v>
      </c>
      <c r="AR177" s="201">
        <f>(((U177*'Appendix B'!$C$24*1000)-('Appendix B'!$E$50+'Appendix B'!$F$50+'Appendix B'!$G$50))/((1+$Y$16)^AR$34))</f>
        <v>-19234.929581454631</v>
      </c>
      <c r="AS177" s="217">
        <f t="shared" si="20"/>
        <v>48484949.530964375</v>
      </c>
      <c r="AU177" s="207">
        <f t="shared" si="19"/>
        <v>1.5918753335460397E-8</v>
      </c>
    </row>
    <row r="178" spans="1:47" x14ac:dyDescent="0.35">
      <c r="A178">
        <v>144</v>
      </c>
      <c r="B178" s="75">
        <v>56</v>
      </c>
      <c r="C178" s="75">
        <v>32.365801662723271</v>
      </c>
      <c r="D178" s="75">
        <v>26.193537401427555</v>
      </c>
      <c r="E178" s="75">
        <v>25.750876240590845</v>
      </c>
      <c r="F178" s="75">
        <v>20.154234245978515</v>
      </c>
      <c r="G178" s="75">
        <v>20.323763711887345</v>
      </c>
      <c r="H178" s="75">
        <v>21.784928931892459</v>
      </c>
      <c r="I178" s="75">
        <v>24.195755370695078</v>
      </c>
      <c r="J178" s="75">
        <v>25.531296042769775</v>
      </c>
      <c r="K178" s="75">
        <v>18.706145050511253</v>
      </c>
      <c r="L178" s="75">
        <v>25.566687126746128</v>
      </c>
      <c r="M178" s="75">
        <v>23.68904255088308</v>
      </c>
      <c r="N178" s="75">
        <v>22.054164175451927</v>
      </c>
      <c r="O178" s="75">
        <v>19.333165212476825</v>
      </c>
      <c r="P178" s="75">
        <v>24.510802745174832</v>
      </c>
      <c r="Q178" s="75">
        <v>38.975995205299924</v>
      </c>
      <c r="R178" s="75">
        <v>36.624762057377247</v>
      </c>
      <c r="S178" s="75">
        <v>35.739784743982987</v>
      </c>
      <c r="T178" s="75">
        <v>32.823929417271664</v>
      </c>
      <c r="U178" s="75">
        <v>52.741533922430321</v>
      </c>
      <c r="V178" s="75">
        <v>52.937375836129156</v>
      </c>
      <c r="X178" s="201">
        <f>((0-('Appendix B'!$H$30))/(1+$Y$16)^0)</f>
        <v>-30932906.678150136</v>
      </c>
      <c r="Y178" s="201">
        <f>(((B178*'Appendix B'!$C$5*1000)-('Appendix B'!$E$31+'Appendix B'!$F$31+'Appendix B'!$G$31))/((1+$Y$16)^1))</f>
        <v>36555647.970511056</v>
      </c>
      <c r="Z178" s="201">
        <f>+(((C178*'Appendix B'!$C$6*1000)-('Appendix B'!$E$32+'Appendix B'!$F$32+'Appendix B'!$G$32))/((1+$Y$16)^2))</f>
        <v>5970796.6220972352</v>
      </c>
      <c r="AA178" s="201">
        <f>(((D178*'Appendix B'!$C$7*1000)-('Appendix B'!$E$33+'Appendix B'!$F$33+'Appendix B'!$G$33))/((1+$Y$16)^3))</f>
        <v>1595165.8127095897</v>
      </c>
      <c r="AB178" s="201">
        <f>(((E178*'Appendix B'!$C$8*1000)-('Appendix B'!$E$34+'Appendix B'!$F$34+'Appendix B'!$G$34))/((1+$Y$16)^4))</f>
        <v>620616.445028694</v>
      </c>
      <c r="AC178" s="201">
        <f>(((F178*'Appendix B'!$C$9*1000)-('Appendix B'!$E$35+'Appendix B'!$F$35+'Appendix B'!$G$35))/((1+$Y$16)^AC$34))</f>
        <v>-128828.75846027408</v>
      </c>
      <c r="AD178" s="201">
        <f>(((G178*'Appendix B'!$C$10*1000)-('Appendix B'!$E$36+'Appendix B'!$F$36+'Appendix B'!$G$36))/((1+$Y$16)^AD$34))</f>
        <v>-278483.69158347102</v>
      </c>
      <c r="AE178" s="201">
        <f>(((H178*'Appendix B'!$C$11*1000)-('Appendix B'!$E$37+'Appendix B'!$F$37+'Appendix B'!$G$37))/((1+$Y$16)^AE$34))</f>
        <v>-310132.84356997168</v>
      </c>
      <c r="AF178" s="201">
        <f>(((I178*'Appendix B'!$C$12*1000)-('Appendix B'!$E$38+'Appendix B'!$F$38+'Appendix B'!$G$38))/((1+$Y$16)^AF$34))</f>
        <v>-293968.45508518838</v>
      </c>
      <c r="AG178" s="201">
        <f>(((J178*'Appendix B'!$C$13*1000)-('Appendix B'!$E$39+'Appendix B'!$F$39+'Appendix B'!$G$39))/((1+$Y$16)^AG$34))</f>
        <v>-297677.47097720607</v>
      </c>
      <c r="AH178" s="201">
        <f>(((K178*'Appendix B'!$C$14*1000)-('Appendix B'!$E$40+'Appendix B'!$F$40+'Appendix B'!$G$40))/((1+$Y$16)^AH$34))</f>
        <v>-426747.95869000815</v>
      </c>
      <c r="AI178" s="201">
        <f>(((L178*'Appendix B'!$C$15*1000)-('Appendix B'!$E$41+'Appendix B'!$F$41+'Appendix B'!$G$41))/((1+$Y$16)^AI$34))</f>
        <v>-318201.48399474384</v>
      </c>
      <c r="AJ178" s="201">
        <f>(((M178*'Appendix B'!$C$16*1000)-('Appendix B'!$E$42+'Appendix B'!$F$42+'Appendix B'!$G$42))/((1+$Y$16)^AJ$34))</f>
        <v>-336089.322847403</v>
      </c>
      <c r="AK178" s="201">
        <f>(((N178*'Appendix B'!$C$17*1000)-('Appendix B'!$E$43+'Appendix B'!$F$43+'Appendix B'!$G$43))/((1+$Y$16)^AK$34))</f>
        <v>-338930.17282828101</v>
      </c>
      <c r="AL178" s="201">
        <f>(((O178*'Appendix B'!$C$18*1000)-('Appendix B'!$E$44+'Appendix B'!$F$44+'Appendix B'!$G$44))/((1+$Y$16)^AL$34))</f>
        <v>-343110.75957247242</v>
      </c>
      <c r="AM178" s="201">
        <f>(((P178*'Appendix B'!$C$19*1000)-('Appendix B'!$E$45+'Appendix B'!$F$45+'Appendix B'!$G$45))/((1+$Y$16)^AM$34))</f>
        <v>-283336.72584206995</v>
      </c>
      <c r="AN178" s="201">
        <f>(((Q178*'Appendix B'!$C$20*1000)-('Appendix B'!$E$46+'Appendix B'!$F$46+'Appendix B'!$G$46))/((1+$Y$16)^AN$34))</f>
        <v>-176376.0793970034</v>
      </c>
      <c r="AO178" s="201">
        <f>(((R178*'Appendix B'!$C$21*1000)-('Appendix B'!$E$47+'Appendix B'!$F$47+'Appendix B'!$G$47))/((1+$Y$16)^AO$34))</f>
        <v>-185852.38189968691</v>
      </c>
      <c r="AP178" s="201">
        <f>(((S178*'Appendix B'!$C$22*1000)-('Appendix B'!$E$48+'Appendix B'!$F$48+'Appendix B'!$G$48))/((1+$Y$16)^AP$34))</f>
        <v>-181544.0258960439</v>
      </c>
      <c r="AQ178" s="201">
        <f>(((T178*'Appendix B'!$C$23*1000)-('Appendix B'!$E$49+'Appendix B'!$F$49+'Appendix B'!$G$49))/((1+$Y$16)^AQ$34))</f>
        <v>-183042.53623024712</v>
      </c>
      <c r="AR178" s="201">
        <f>(((U178*'Appendix B'!$C$24*1000)-('Appendix B'!$E$50+'Appendix B'!$F$50+'Appendix B'!$G$50))/((1+$Y$16)^AR$34))</f>
        <v>-105436.16029908363</v>
      </c>
      <c r="AS178" s="217">
        <f t="shared" si="20"/>
        <v>13809320.172196437</v>
      </c>
      <c r="AU178" s="207">
        <f t="shared" si="19"/>
        <v>5.8430576057272041E-9</v>
      </c>
    </row>
    <row r="179" spans="1:47" x14ac:dyDescent="0.35">
      <c r="A179">
        <v>145</v>
      </c>
      <c r="B179" s="75">
        <v>56</v>
      </c>
      <c r="C179" s="75">
        <v>59.428524110442297</v>
      </c>
      <c r="D179" s="75">
        <v>81.461107167425496</v>
      </c>
      <c r="E179" s="75">
        <v>72.134720512418411</v>
      </c>
      <c r="F179" s="75">
        <v>79.776270819051916</v>
      </c>
      <c r="G179" s="75">
        <v>60.267416465732438</v>
      </c>
      <c r="H179" s="75">
        <v>84.219767316967946</v>
      </c>
      <c r="I179" s="75">
        <v>139.34668092806493</v>
      </c>
      <c r="J179" s="75">
        <v>87.125522604357229</v>
      </c>
      <c r="K179" s="75">
        <v>69.095341467082903</v>
      </c>
      <c r="L179" s="75">
        <v>44.676686790492965</v>
      </c>
      <c r="M179" s="75">
        <v>53.829737096243456</v>
      </c>
      <c r="N179" s="75">
        <v>46.180405045592238</v>
      </c>
      <c r="O179" s="75">
        <v>32.427847977071465</v>
      </c>
      <c r="P179" s="75">
        <v>12.731056403137018</v>
      </c>
      <c r="Q179" s="75">
        <v>17.754239437920486</v>
      </c>
      <c r="R179" s="75">
        <v>20.998668124513287</v>
      </c>
      <c r="S179" s="75">
        <v>28.684152097445136</v>
      </c>
      <c r="T179" s="75">
        <v>23.963915399008688</v>
      </c>
      <c r="U179" s="75">
        <v>41.00840592728089</v>
      </c>
      <c r="V179" s="75">
        <v>59.068438941609685</v>
      </c>
      <c r="X179" s="201">
        <f>((0-('Appendix B'!$H$30))/(1+$Y$16)^0)</f>
        <v>-30932906.678150136</v>
      </c>
      <c r="Y179" s="201">
        <f>(((B179*'Appendix B'!$C$5*1000)-('Appendix B'!$E$31+'Appendix B'!$F$31+'Appendix B'!$G$31))/((1+$Y$16)^1))</f>
        <v>36555647.970511056</v>
      </c>
      <c r="Z179" s="201">
        <f>+(((C179*'Appendix B'!$C$6*1000)-('Appendix B'!$E$32+'Appendix B'!$F$32+'Appendix B'!$G$32))/((1+$Y$16)^2))</f>
        <v>12807303.169491192</v>
      </c>
      <c r="AA179" s="201">
        <f>(((D179*'Appendix B'!$C$7*1000)-('Appendix B'!$E$33+'Appendix B'!$F$33+'Appendix B'!$G$33))/((1+$Y$16)^3))</f>
        <v>8605330.7285301089</v>
      </c>
      <c r="AB179" s="201">
        <f>(((E179*'Appendix B'!$C$8*1000)-('Appendix B'!$E$34+'Appendix B'!$F$34+'Appendix B'!$G$34))/((1+$Y$16)^4))</f>
        <v>4365647.9376432169</v>
      </c>
      <c r="AC179" s="201">
        <f>(((F179*'Appendix B'!$C$9*1000)-('Appendix B'!$E$35+'Appendix B'!$F$35+'Appendix B'!$G$35))/((1+$Y$16)^AC$34))</f>
        <v>3337127.9742696579</v>
      </c>
      <c r="AD179" s="201">
        <f>(((G179*'Appendix B'!$C$10*1000)-('Appendix B'!$E$36+'Appendix B'!$F$36+'Appendix B'!$G$36))/((1+$Y$16)^AD$34))</f>
        <v>1445137.8460943266</v>
      </c>
      <c r="AE179" s="201">
        <f>(((H179*'Appendix B'!$C$11*1000)-('Appendix B'!$E$37+'Appendix B'!$F$37+'Appendix B'!$G$37))/((1+$Y$16)^AE$34))</f>
        <v>1763431.1613967386</v>
      </c>
      <c r="AF179" s="201">
        <f>(((I179*'Appendix B'!$C$12*1000)-('Appendix B'!$E$38+'Appendix B'!$F$38+'Appendix B'!$G$38))/((1+$Y$16)^AF$34))</f>
        <v>2725582.7013641028</v>
      </c>
      <c r="AG179" s="201">
        <f>(((J179*'Appendix B'!$C$13*1000)-('Appendix B'!$E$39+'Appendix B'!$F$39+'Appendix B'!$G$39))/((1+$Y$16)^AG$34))</f>
        <v>1001364.8613566036</v>
      </c>
      <c r="AH179" s="201">
        <f>(((K179*'Appendix B'!$C$14*1000)-('Appendix B'!$E$40+'Appendix B'!$F$40+'Appendix B'!$G$40))/((1+$Y$16)^AH$34))</f>
        <v>426591.87475139915</v>
      </c>
      <c r="AI179" s="201">
        <f>(((L179*'Appendix B'!$C$15*1000)-('Appendix B'!$E$41+'Appendix B'!$F$41+'Appendix B'!$G$41))/((1+$Y$16)^AI$34))</f>
        <v>-46627.785518071294</v>
      </c>
      <c r="AJ179" s="201">
        <f>(((M179*'Appendix B'!$C$16*1000)-('Appendix B'!$E$42+'Appendix B'!$F$42+'Appendix B'!$G$42))/((1+$Y$16)^AJ$34))</f>
        <v>20384.310674603636</v>
      </c>
      <c r="AK179" s="201">
        <f>(((N179*'Appendix B'!$C$17*1000)-('Appendix B'!$E$43+'Appendix B'!$F$43+'Appendix B'!$G$43))/((1+$Y$16)^AK$34))</f>
        <v>-99655.641537523814</v>
      </c>
      <c r="AL179" s="201">
        <f>(((O179*'Appendix B'!$C$18*1000)-('Appendix B'!$E$44+'Appendix B'!$F$44+'Appendix B'!$G$44))/((1+$Y$16)^AL$34))</f>
        <v>-233516.25246596555</v>
      </c>
      <c r="AM179" s="201">
        <f>(((P179*'Appendix B'!$C$19*1000)-('Appendix B'!$E$45+'Appendix B'!$F$45+'Appendix B'!$G$45))/((1+$Y$16)^AM$34))</f>
        <v>-366980.68975477753</v>
      </c>
      <c r="AN179" s="201">
        <f>(((Q179*'Appendix B'!$C$20*1000)-('Appendix B'!$E$46+'Appendix B'!$F$46+'Appendix B'!$G$46))/((1+$Y$16)^AN$34))</f>
        <v>-302765.42430821591</v>
      </c>
      <c r="AO179" s="201">
        <f>(((R179*'Appendix B'!$C$21*1000)-('Appendix B'!$E$47+'Appendix B'!$F$47+'Appendix B'!$G$47))/((1+$Y$16)^AO$34))</f>
        <v>-266858.39474914566</v>
      </c>
      <c r="AP179" s="201">
        <f>(((S179*'Appendix B'!$C$22*1000)-('Appendix B'!$E$48+'Appendix B'!$F$48+'Appendix B'!$G$48))/((1+$Y$16)^AP$34))</f>
        <v>-212956.02935473618</v>
      </c>
      <c r="AQ179" s="201">
        <f>(((T179*'Appendix B'!$C$23*1000)-('Appendix B'!$E$49+'Appendix B'!$F$49+'Appendix B'!$G$49))/((1+$Y$16)^AQ$34))</f>
        <v>-217026.05535265405</v>
      </c>
      <c r="AR179" s="201">
        <f>(((U179*'Appendix B'!$C$24*1000)-('Appendix B'!$E$50+'Appendix B'!$F$50+'Appendix B'!$G$50))/((1+$Y$16)^AR$34))</f>
        <v>-144322.05934852886</v>
      </c>
      <c r="AS179" s="217">
        <f t="shared" si="20"/>
        <v>42120643.857932881</v>
      </c>
      <c r="AU179" s="207">
        <f t="shared" si="19"/>
        <v>1.5289036410957864E-8</v>
      </c>
    </row>
    <row r="180" spans="1:47" x14ac:dyDescent="0.35">
      <c r="A180">
        <v>146</v>
      </c>
      <c r="B180" s="75">
        <v>56</v>
      </c>
      <c r="C180" s="75">
        <v>51.052581102150739</v>
      </c>
      <c r="D180" s="75">
        <v>50.975567817444663</v>
      </c>
      <c r="E180" s="75">
        <v>48.182078752327165</v>
      </c>
      <c r="F180" s="75">
        <v>46.194234853510629</v>
      </c>
      <c r="G180" s="75">
        <v>56.810102338783658</v>
      </c>
      <c r="H180" s="75">
        <v>49.299703801486615</v>
      </c>
      <c r="I180" s="75">
        <v>46.670197550214112</v>
      </c>
      <c r="J180" s="75">
        <v>36.557970901750622</v>
      </c>
      <c r="K180" s="75">
        <v>20.472259535384509</v>
      </c>
      <c r="L180" s="75">
        <v>11.604534838895491</v>
      </c>
      <c r="M180" s="75">
        <v>9.9996353060793979</v>
      </c>
      <c r="N180" s="75">
        <v>12.142204536324071</v>
      </c>
      <c r="O180" s="75">
        <v>13.075611920707608</v>
      </c>
      <c r="P180" s="75">
        <v>15.122151386473506</v>
      </c>
      <c r="Q180" s="75">
        <v>6.7683108015530191</v>
      </c>
      <c r="R180" s="75">
        <v>5.7387327362931471</v>
      </c>
      <c r="S180" s="75">
        <v>6.4244043499746084</v>
      </c>
      <c r="T180" s="75">
        <v>8.527376358550681</v>
      </c>
      <c r="U180" s="75">
        <v>10.443031527602223</v>
      </c>
      <c r="V180" s="75">
        <v>12.431191834919895</v>
      </c>
      <c r="X180" s="201">
        <f>((0-('Appendix B'!$H$30))/(1+$Y$16)^0)</f>
        <v>-30932906.678150136</v>
      </c>
      <c r="Y180" s="201">
        <f>(((B180*'Appendix B'!$C$5*1000)-('Appendix B'!$E$31+'Appendix B'!$F$31+'Appendix B'!$G$31))/((1+$Y$16)^1))</f>
        <v>36555647.970511056</v>
      </c>
      <c r="Z180" s="201">
        <f>+(((C180*'Appendix B'!$C$6*1000)-('Appendix B'!$E$32+'Appendix B'!$F$32+'Appendix B'!$G$32))/((1+$Y$16)^2))</f>
        <v>10691396.710804135</v>
      </c>
      <c r="AA180" s="201">
        <f>(((D180*'Appendix B'!$C$7*1000)-('Appendix B'!$E$33+'Appendix B'!$F$33+'Appendix B'!$G$33))/((1+$Y$16)^3))</f>
        <v>4738530.3735309504</v>
      </c>
      <c r="AB180" s="201">
        <f>(((E180*'Appendix B'!$C$8*1000)-('Appendix B'!$E$34+'Appendix B'!$F$34+'Appendix B'!$G$34))/((1+$Y$16)^4))</f>
        <v>2431711.6904197591</v>
      </c>
      <c r="AC180" s="201">
        <f>(((F180*'Appendix B'!$C$9*1000)-('Appendix B'!$E$35+'Appendix B'!$F$35+'Appendix B'!$G$35))/((1+$Y$16)^AC$34))</f>
        <v>1384932.2704061551</v>
      </c>
      <c r="AD180" s="201">
        <f>(((G180*'Appendix B'!$C$10*1000)-('Appendix B'!$E$36+'Appendix B'!$F$36+'Appendix B'!$G$36))/((1+$Y$16)^AD$34))</f>
        <v>1295950.1609206672</v>
      </c>
      <c r="AE180" s="201">
        <f>(((H180*'Appendix B'!$C$11*1000)-('Appendix B'!$E$37+'Appendix B'!$F$37+'Appendix B'!$G$37))/((1+$Y$16)^AE$34))</f>
        <v>603678.23130567407</v>
      </c>
      <c r="AF180" s="201">
        <f>(((I180*'Appendix B'!$C$12*1000)-('Appendix B'!$E$38+'Appendix B'!$F$38+'Appendix B'!$G$38))/((1+$Y$16)^AF$34))</f>
        <v>295368.77816101105</v>
      </c>
      <c r="AG180" s="201">
        <f>(((J180*'Appendix B'!$C$13*1000)-('Appendix B'!$E$39+'Appendix B'!$F$39+'Appendix B'!$G$39))/((1+$Y$16)^AG$34))</f>
        <v>-65121.300921648683</v>
      </c>
      <c r="AH180" s="201">
        <f>(((K180*'Appendix B'!$C$14*1000)-('Appendix B'!$E$40+'Appendix B'!$F$40+'Appendix B'!$G$40))/((1+$Y$16)^AH$34))</f>
        <v>-396838.85222399281</v>
      </c>
      <c r="AI180" s="201">
        <f>(((L180*'Appendix B'!$C$15*1000)-('Appendix B'!$E$41+'Appendix B'!$F$41+'Appendix B'!$G$41))/((1+$Y$16)^AI$34))</f>
        <v>-516618.72115981742</v>
      </c>
      <c r="AJ180" s="201">
        <f>(((M180*'Appendix B'!$C$16*1000)-('Appendix B'!$E$42+'Appendix B'!$F$42+'Appendix B'!$G$42))/((1+$Y$16)^AJ$34))</f>
        <v>-497993.77843231347</v>
      </c>
      <c r="AK180" s="201">
        <f>(((N180*'Appendix B'!$C$17*1000)-('Appendix B'!$E$43+'Appendix B'!$F$43+'Appendix B'!$G$43))/((1+$Y$16)^AK$34))</f>
        <v>-437233.07503301336</v>
      </c>
      <c r="AL180" s="201">
        <f>(((O180*'Appendix B'!$C$18*1000)-('Appendix B'!$E$44+'Appendix B'!$F$44+'Appendix B'!$G$44))/((1+$Y$16)^AL$34))</f>
        <v>-395482.66357601137</v>
      </c>
      <c r="AM180" s="201">
        <f>(((P180*'Appendix B'!$C$19*1000)-('Appendix B'!$E$45+'Appendix B'!$F$45+'Appendix B'!$G$45))/((1+$Y$16)^AM$34))</f>
        <v>-350002.3392291537</v>
      </c>
      <c r="AN180" s="201">
        <f>(((Q180*'Appendix B'!$C$20*1000)-('Appendix B'!$E$46+'Appendix B'!$F$46+'Appendix B'!$G$46))/((1+$Y$16)^AN$34))</f>
        <v>-368193.76769373927</v>
      </c>
      <c r="AO180" s="201">
        <f>(((R180*'Appendix B'!$C$21*1000)-('Appendix B'!$E$47+'Appendix B'!$F$47+'Appendix B'!$G$47))/((1+$Y$16)^AO$34))</f>
        <v>-345966.23369156208</v>
      </c>
      <c r="AP180" s="201">
        <f>(((S180*'Appendix B'!$C$22*1000)-('Appendix B'!$E$48+'Appendix B'!$F$48+'Appendix B'!$G$48))/((1+$Y$16)^AP$34))</f>
        <v>-312057.45771159179</v>
      </c>
      <c r="AQ180" s="201">
        <f>(((T180*'Appendix B'!$C$23*1000)-('Appendix B'!$E$49+'Appendix B'!$F$49+'Appendix B'!$G$49))/((1+$Y$16)^AQ$34))</f>
        <v>-276234.53048416774</v>
      </c>
      <c r="AR180" s="201">
        <f>(((U180*'Appendix B'!$C$24*1000)-('Appendix B'!$E$50+'Appendix B'!$F$50+'Appendix B'!$G$50))/((1+$Y$16)^AR$34))</f>
        <v>-245621.73525812122</v>
      </c>
      <c r="AS180" s="217">
        <f t="shared" si="20"/>
        <v>27064309.507909264</v>
      </c>
      <c r="AU180" s="207">
        <f t="shared" si="19"/>
        <v>1.0747085058979075E-8</v>
      </c>
    </row>
    <row r="181" spans="1:47" x14ac:dyDescent="0.35">
      <c r="A181">
        <v>147</v>
      </c>
      <c r="B181" s="75">
        <v>56</v>
      </c>
      <c r="C181" s="75">
        <v>41.971997072427683</v>
      </c>
      <c r="D181" s="75">
        <v>52.513401131428722</v>
      </c>
      <c r="E181" s="75">
        <v>76.249490011876347</v>
      </c>
      <c r="F181" s="75">
        <v>84.61648086563045</v>
      </c>
      <c r="G181" s="75">
        <v>37.951905805091386</v>
      </c>
      <c r="H181" s="75">
        <v>47.560322582486869</v>
      </c>
      <c r="I181" s="75">
        <v>69.618370346365126</v>
      </c>
      <c r="J181" s="75">
        <v>81.429267964248865</v>
      </c>
      <c r="K181" s="75">
        <v>82.957363027763733</v>
      </c>
      <c r="L181" s="75">
        <v>99.993400355891922</v>
      </c>
      <c r="M181" s="75">
        <v>115.5288352262025</v>
      </c>
      <c r="N181" s="75">
        <v>137.03718535397709</v>
      </c>
      <c r="O181" s="75">
        <v>222.25394573685747</v>
      </c>
      <c r="P181" s="75">
        <v>270.50402228575723</v>
      </c>
      <c r="Q181" s="75">
        <v>387.12567366348742</v>
      </c>
      <c r="R181" s="75">
        <v>361.25470875309895</v>
      </c>
      <c r="S181" s="75">
        <v>494.18083710008591</v>
      </c>
      <c r="T181" s="75">
        <v>447.9934376742205</v>
      </c>
      <c r="U181" s="75">
        <v>385.33542384317832</v>
      </c>
      <c r="V181" s="75">
        <v>306.49469701834528</v>
      </c>
      <c r="X181" s="201">
        <f>((0-('Appendix B'!$H$30))/(1+$Y$16)^0)</f>
        <v>-30932906.678150136</v>
      </c>
      <c r="Y181" s="201">
        <f>(((B181*'Appendix B'!$C$5*1000)-('Appendix B'!$E$31+'Appendix B'!$F$31+'Appendix B'!$G$31))/((1+$Y$16)^1))</f>
        <v>36555647.970511056</v>
      </c>
      <c r="Z181" s="201">
        <f>+(((C181*'Appendix B'!$C$6*1000)-('Appendix B'!$E$32+'Appendix B'!$F$32+'Appendix B'!$G$32))/((1+$Y$16)^2))</f>
        <v>8397485.8785406575</v>
      </c>
      <c r="AA181" s="201">
        <f>(((D181*'Appendix B'!$C$7*1000)-('Appendix B'!$E$33+'Appendix B'!$F$33+'Appendix B'!$G$33))/((1+$Y$16)^3))</f>
        <v>4933589.8847364439</v>
      </c>
      <c r="AB181" s="201">
        <f>(((E181*'Appendix B'!$C$8*1000)-('Appendix B'!$E$34+'Appendix B'!$F$34+'Appendix B'!$G$34))/((1+$Y$16)^4))</f>
        <v>4697874.4187000971</v>
      </c>
      <c r="AC181" s="201">
        <f>(((F181*'Appendix B'!$C$9*1000)-('Appendix B'!$E$35+'Appendix B'!$F$35+'Appendix B'!$G$35))/((1+$Y$16)^AC$34))</f>
        <v>3618499.7549569062</v>
      </c>
      <c r="AD181" s="201">
        <f>(((G181*'Appendix B'!$C$10*1000)-('Appendix B'!$E$36+'Appendix B'!$F$36+'Appendix B'!$G$36))/((1+$Y$16)^AD$34))</f>
        <v>482193.99526544113</v>
      </c>
      <c r="AE181" s="201">
        <f>(((H181*'Appendix B'!$C$11*1000)-('Appendix B'!$E$37+'Appendix B'!$F$37+'Appendix B'!$G$37))/((1+$Y$16)^AE$34))</f>
        <v>545910.51091232453</v>
      </c>
      <c r="AF181" s="201">
        <f>(((I181*'Appendix B'!$C$12*1000)-('Appendix B'!$E$38+'Appendix B'!$F$38+'Appendix B'!$G$38))/((1+$Y$16)^AF$34))</f>
        <v>897128.4372311685</v>
      </c>
      <c r="AG181" s="201">
        <f>(((J181*'Appendix B'!$C$13*1000)-('Appendix B'!$E$39+'Appendix B'!$F$39+'Appendix B'!$G$39))/((1+$Y$16)^AG$34))</f>
        <v>881228.99268302287</v>
      </c>
      <c r="AH181" s="201">
        <f>(((K181*'Appendix B'!$C$14*1000)-('Appendix B'!$E$40+'Appendix B'!$F$40+'Appendix B'!$G$40))/((1+$Y$16)^AH$34))</f>
        <v>661344.87759671384</v>
      </c>
      <c r="AI181" s="201">
        <f>(((L181*'Appendix B'!$C$15*1000)-('Appendix B'!$E$41+'Appendix B'!$F$41+'Appendix B'!$G$41))/((1+$Y$16)^AI$34))</f>
        <v>739482.35340721079</v>
      </c>
      <c r="AJ181" s="201">
        <f>(((M181*'Appendix B'!$C$16*1000)-('Appendix B'!$E$42+'Appendix B'!$F$42+'Appendix B'!$G$42))/((1+$Y$16)^AJ$34))</f>
        <v>750098.80555186083</v>
      </c>
      <c r="AK181" s="201">
        <f>(((N181*'Appendix B'!$C$17*1000)-('Appendix B'!$E$43+'Appendix B'!$F$43+'Appendix B'!$G$43))/((1+$Y$16)^AK$34))</f>
        <v>801426.03297158307</v>
      </c>
      <c r="AL181" s="201">
        <f>(((O181*'Appendix B'!$C$18*1000)-('Appendix B'!$E$44+'Appendix B'!$F$44+'Appendix B'!$G$44))/((1+$Y$16)^AL$34))</f>
        <v>1355212.3936517425</v>
      </c>
      <c r="AM181" s="201">
        <f>(((P181*'Appendix B'!$C$19*1000)-('Appendix B'!$E$45+'Appendix B'!$F$45+'Appendix B'!$G$45))/((1+$Y$16)^AM$34))</f>
        <v>1463377.2848489049</v>
      </c>
      <c r="AN181" s="201">
        <f>(((Q181*'Appendix B'!$C$20*1000)-('Appendix B'!$E$46+'Appendix B'!$F$46+'Appendix B'!$G$46))/((1+$Y$16)^AN$34))</f>
        <v>1897081.4739604297</v>
      </c>
      <c r="AO181" s="201">
        <f>(((R181*'Appendix B'!$C$21*1000)-('Appendix B'!$E$47+'Appendix B'!$F$47+'Appendix B'!$G$47))/((1+$Y$16)^AO$34))</f>
        <v>1497036.3647272845</v>
      </c>
      <c r="AP181" s="201">
        <f>(((S181*'Appendix B'!$C$22*1000)-('Appendix B'!$E$48+'Appendix B'!$F$48+'Appendix B'!$G$48))/((1+$Y$16)^AP$34))</f>
        <v>1859456.7806415088</v>
      </c>
      <c r="AQ181" s="201">
        <f>(((T181*'Appendix B'!$C$23*1000)-('Appendix B'!$E$49+'Appendix B'!$F$49+'Appendix B'!$G$49))/((1+$Y$16)^AQ$34))</f>
        <v>1409383.9423066787</v>
      </c>
      <c r="AR181" s="201">
        <f>(((U181*'Appendix B'!$C$24*1000)-('Appendix B'!$E$50+'Appendix B'!$F$50+'Appendix B'!$G$50))/((1+$Y$16)^AR$34))</f>
        <v>996845.55292071612</v>
      </c>
      <c r="AS181" s="217">
        <f t="shared" si="20"/>
        <v>43507399.02797164</v>
      </c>
      <c r="AU181" s="207">
        <f t="shared" si="19"/>
        <v>1.550916969219247E-8</v>
      </c>
    </row>
    <row r="182" spans="1:47" x14ac:dyDescent="0.35">
      <c r="A182">
        <v>148</v>
      </c>
      <c r="B182" s="75">
        <v>56</v>
      </c>
      <c r="C182" s="75">
        <v>78.355064502670245</v>
      </c>
      <c r="D182" s="75">
        <v>68.926588495075976</v>
      </c>
      <c r="E182" s="75">
        <v>45.567394175693956</v>
      </c>
      <c r="F182" s="75">
        <v>61.175048800977052</v>
      </c>
      <c r="G182" s="75">
        <v>63.683058067680456</v>
      </c>
      <c r="H182" s="75">
        <v>70.474420011401435</v>
      </c>
      <c r="I182" s="75">
        <v>86.605442484137669</v>
      </c>
      <c r="J182" s="75">
        <v>78.253814470115302</v>
      </c>
      <c r="K182" s="75">
        <v>63.682636349402586</v>
      </c>
      <c r="L182" s="75">
        <v>79.340184157093489</v>
      </c>
      <c r="M182" s="75">
        <v>81.231316596105813</v>
      </c>
      <c r="N182" s="75">
        <v>106.5000221843998</v>
      </c>
      <c r="O182" s="75">
        <v>47.278872771522785</v>
      </c>
      <c r="P182" s="75">
        <v>30.870416377337211</v>
      </c>
      <c r="Q182" s="75">
        <v>34.439923761860314</v>
      </c>
      <c r="R182" s="75">
        <v>34.834550538514272</v>
      </c>
      <c r="S182" s="75">
        <v>48.355115169238303</v>
      </c>
      <c r="T182" s="75">
        <v>37.249183702752831</v>
      </c>
      <c r="U182" s="75">
        <v>24.677679620186758</v>
      </c>
      <c r="V182" s="75">
        <v>28.681836315429692</v>
      </c>
      <c r="X182" s="201">
        <f>((0-('Appendix B'!$H$30))/(1+$Y$16)^0)</f>
        <v>-30932906.678150136</v>
      </c>
      <c r="Y182" s="201">
        <f>(((B182*'Appendix B'!$C$5*1000)-('Appendix B'!$E$31+'Appendix B'!$F$31+'Appendix B'!$G$31))/((1+$Y$16)^1))</f>
        <v>36555647.970511056</v>
      </c>
      <c r="Z182" s="201">
        <f>+(((C182*'Appendix B'!$C$6*1000)-('Appendix B'!$E$32+'Appendix B'!$F$32+'Appendix B'!$G$32))/((1+$Y$16)^2))</f>
        <v>17588470.97553682</v>
      </c>
      <c r="AA182" s="201">
        <f>(((D182*'Appendix B'!$C$7*1000)-('Appendix B'!$E$33+'Appendix B'!$F$33+'Appendix B'!$G$33))/((1+$Y$16)^3))</f>
        <v>7015446.400240697</v>
      </c>
      <c r="AB182" s="201">
        <f>(((E182*'Appendix B'!$C$8*1000)-('Appendix B'!$E$34+'Appendix B'!$F$34+'Appendix B'!$G$34))/((1+$Y$16)^4))</f>
        <v>2220602.0629951879</v>
      </c>
      <c r="AC182" s="201">
        <f>(((F182*'Appendix B'!$C$9*1000)-('Appendix B'!$E$35+'Appendix B'!$F$35+'Appendix B'!$G$35))/((1+$Y$16)^AC$34))</f>
        <v>2255799.0832054545</v>
      </c>
      <c r="AD182" s="201">
        <f>(((G182*'Appendix B'!$C$10*1000)-('Appendix B'!$E$36+'Appendix B'!$F$36+'Appendix B'!$G$36))/((1+$Y$16)^AD$34))</f>
        <v>1592527.3066022713</v>
      </c>
      <c r="AE182" s="201">
        <f>(((H182*'Appendix B'!$C$11*1000)-('Appendix B'!$E$37+'Appendix B'!$F$37+'Appendix B'!$G$37))/((1+$Y$16)^AE$34))</f>
        <v>1306925.4965177856</v>
      </c>
      <c r="AF182" s="201">
        <f>(((I182*'Appendix B'!$C$12*1000)-('Appendix B'!$E$38+'Appendix B'!$F$38+'Appendix B'!$G$38))/((1+$Y$16)^AF$34))</f>
        <v>1342572.8231101471</v>
      </c>
      <c r="AG182" s="201">
        <f>(((J182*'Appendix B'!$C$13*1000)-('Appendix B'!$E$39+'Appendix B'!$F$39+'Appendix B'!$G$39))/((1+$Y$16)^AG$34))</f>
        <v>814257.64254987007</v>
      </c>
      <c r="AH182" s="201">
        <f>(((K182*'Appendix B'!$C$14*1000)-('Appendix B'!$E$40+'Appendix B'!$F$40+'Appendix B'!$G$40))/((1+$Y$16)^AH$34))</f>
        <v>334927.84333077195</v>
      </c>
      <c r="AI182" s="201">
        <f>(((L182*'Appendix B'!$C$15*1000)-('Appendix B'!$E$41+'Appendix B'!$F$41+'Appendix B'!$G$41))/((1+$Y$16)^AI$34))</f>
        <v>445977.88416399644</v>
      </c>
      <c r="AJ182" s="201">
        <f>(((M182*'Appendix B'!$C$16*1000)-('Appendix B'!$E$42+'Appendix B'!$F$42+'Appendix B'!$G$42))/((1+$Y$16)^AJ$34))</f>
        <v>344462.4633481513</v>
      </c>
      <c r="AK182" s="201">
        <f>(((N182*'Appendix B'!$C$17*1000)-('Appendix B'!$E$43+'Appendix B'!$F$43+'Appendix B'!$G$43))/((1+$Y$16)^AK$34))</f>
        <v>498570.50551172276</v>
      </c>
      <c r="AL182" s="201">
        <f>(((O182*'Appendix B'!$C$18*1000)-('Appendix B'!$E$44+'Appendix B'!$F$44+'Appendix B'!$G$44))/((1+$Y$16)^AL$34))</f>
        <v>-109222.23392165394</v>
      </c>
      <c r="AM182" s="201">
        <f>(((P182*'Appendix B'!$C$19*1000)-('Appendix B'!$E$45+'Appendix B'!$F$45+'Appendix B'!$G$45))/((1+$Y$16)^AM$34))</f>
        <v>-238179.27697162767</v>
      </c>
      <c r="AN182" s="201">
        <f>(((Q182*'Appendix B'!$C$20*1000)-('Appendix B'!$E$46+'Appendix B'!$F$46+'Appendix B'!$G$46))/((1+$Y$16)^AN$34))</f>
        <v>-203391.33225784556</v>
      </c>
      <c r="AO182" s="201">
        <f>(((R182*'Appendix B'!$C$21*1000)-('Appendix B'!$E$47+'Appendix B'!$F$47+'Appendix B'!$G$47))/((1+$Y$16)^AO$34))</f>
        <v>-195132.87758359351</v>
      </c>
      <c r="AP182" s="201">
        <f>(((S182*'Appendix B'!$C$22*1000)-('Appendix B'!$E$48+'Appendix B'!$F$48+'Appendix B'!$G$48))/((1+$Y$16)^AP$34))</f>
        <v>-125379.99032297388</v>
      </c>
      <c r="AQ182" s="201">
        <f>(((T182*'Appendix B'!$C$23*1000)-('Appendix B'!$E$49+'Appendix B'!$F$49+'Appendix B'!$G$49))/((1+$Y$16)^AQ$34))</f>
        <v>-166069.00624235143</v>
      </c>
      <c r="AR182" s="201">
        <f>(((U182*'Appendix B'!$C$24*1000)-('Appendix B'!$E$50+'Appendix B'!$F$50+'Appendix B'!$G$50))/((1+$Y$16)^AR$34))</f>
        <v>-198445.3054977493</v>
      </c>
      <c r="AS182" s="217">
        <f t="shared" si="20"/>
        <v>41383281.779473796</v>
      </c>
      <c r="AU182" s="207">
        <f t="shared" si="19"/>
        <v>1.51543361829904E-8</v>
      </c>
    </row>
    <row r="183" spans="1:47" x14ac:dyDescent="0.35">
      <c r="A183">
        <v>149</v>
      </c>
      <c r="B183" s="75">
        <v>56</v>
      </c>
      <c r="C183" s="75">
        <v>81.373796768290646</v>
      </c>
      <c r="D183" s="75">
        <v>106.10996781532114</v>
      </c>
      <c r="E183" s="75">
        <v>115.22937730291014</v>
      </c>
      <c r="F183" s="75">
        <v>96.632555298132161</v>
      </c>
      <c r="G183" s="75">
        <v>69.762031045899036</v>
      </c>
      <c r="H183" s="75">
        <v>100.73200621919727</v>
      </c>
      <c r="I183" s="75">
        <v>90.496223381284935</v>
      </c>
      <c r="J183" s="75">
        <v>80.466320849699812</v>
      </c>
      <c r="K183" s="75">
        <v>84.140645123314414</v>
      </c>
      <c r="L183" s="75">
        <v>112.68860822781519</v>
      </c>
      <c r="M183" s="75">
        <v>102.79487892890096</v>
      </c>
      <c r="N183" s="75">
        <v>200.97264118408575</v>
      </c>
      <c r="O183" s="75">
        <v>140.93506593860576</v>
      </c>
      <c r="P183" s="75">
        <v>80.834374887645708</v>
      </c>
      <c r="Q183" s="75">
        <v>70.399239860467247</v>
      </c>
      <c r="R183" s="75">
        <v>87.921867957349519</v>
      </c>
      <c r="S183" s="75">
        <v>102.49251883650786</v>
      </c>
      <c r="T183" s="75">
        <v>65.213991596168611</v>
      </c>
      <c r="U183" s="75">
        <v>94.224672024681311</v>
      </c>
      <c r="V183" s="75">
        <v>40.736500922017356</v>
      </c>
      <c r="X183" s="201">
        <f>((0-('Appendix B'!$H$30))/(1+$Y$16)^0)</f>
        <v>-30932906.678150136</v>
      </c>
      <c r="Y183" s="201">
        <f>(((B183*'Appendix B'!$C$5*1000)-('Appendix B'!$E$31+'Appendix B'!$F$31+'Appendix B'!$G$31))/((1+$Y$16)^1))</f>
        <v>36555647.970511056</v>
      </c>
      <c r="Z183" s="201">
        <f>+(((C183*'Appendix B'!$C$6*1000)-('Appendix B'!$E$32+'Appendix B'!$F$32+'Appendix B'!$G$32))/((1+$Y$16)^2))</f>
        <v>18351054.375585053</v>
      </c>
      <c r="AA183" s="201">
        <f>(((D183*'Appendix B'!$C$7*1000)-('Appendix B'!$E$33+'Appendix B'!$F$33+'Appendix B'!$G$33))/((1+$Y$16)^3))</f>
        <v>11731803.972431157</v>
      </c>
      <c r="AB183" s="201">
        <f>(((E183*'Appendix B'!$C$8*1000)-('Appendix B'!$E$34+'Appendix B'!$F$34+'Appendix B'!$G$34))/((1+$Y$16)^4))</f>
        <v>7845110.4396728445</v>
      </c>
      <c r="AC183" s="201">
        <f>(((F183*'Appendix B'!$C$9*1000)-('Appendix B'!$E$35+'Appendix B'!$F$35+'Appendix B'!$G$35))/((1+$Y$16)^AC$34))</f>
        <v>4317019.9074724969</v>
      </c>
      <c r="AD183" s="201">
        <f>(((G183*'Appendix B'!$C$10*1000)-('Appendix B'!$E$36+'Appendix B'!$F$36+'Appendix B'!$G$36))/((1+$Y$16)^AD$34))</f>
        <v>1854843.0446442876</v>
      </c>
      <c r="AE183" s="201">
        <f>(((H183*'Appendix B'!$C$11*1000)-('Appendix B'!$E$37+'Appendix B'!$F$37+'Appendix B'!$G$37))/((1+$Y$16)^AE$34))</f>
        <v>2311829.8617809513</v>
      </c>
      <c r="AF183" s="201">
        <f>(((I183*'Appendix B'!$C$12*1000)-('Appendix B'!$E$38+'Appendix B'!$F$38+'Appendix B'!$G$38))/((1+$Y$16)^AF$34))</f>
        <v>1444599.0282891809</v>
      </c>
      <c r="AG183" s="201">
        <f>(((J183*'Appendix B'!$C$13*1000)-('Appendix B'!$E$39+'Appendix B'!$F$39+'Appendix B'!$G$39))/((1+$Y$16)^AG$34))</f>
        <v>860920.12389079691</v>
      </c>
      <c r="AH183" s="201">
        <f>(((K183*'Appendix B'!$C$14*1000)-('Appendix B'!$E$40+'Appendix B'!$F$40+'Appendix B'!$G$40))/((1+$Y$16)^AH$34))</f>
        <v>681383.73152055498</v>
      </c>
      <c r="AI183" s="201">
        <f>(((L183*'Appendix B'!$C$15*1000)-('Appendix B'!$E$41+'Appendix B'!$F$41+'Appendix B'!$G$41))/((1+$Y$16)^AI$34))</f>
        <v>919894.9444785174</v>
      </c>
      <c r="AJ183" s="201">
        <f>(((M183*'Appendix B'!$C$16*1000)-('Appendix B'!$E$42+'Appendix B'!$F$42+'Appendix B'!$G$42))/((1+$Y$16)^AJ$34))</f>
        <v>599494.45688371547</v>
      </c>
      <c r="AK183" s="201">
        <f>(((N183*'Appendix B'!$C$17*1000)-('Appendix B'!$E$43+'Appendix B'!$F$43+'Appendix B'!$G$43))/((1+$Y$16)^AK$34))</f>
        <v>1435512.6405352084</v>
      </c>
      <c r="AL183" s="201">
        <f>(((O183*'Appendix B'!$C$18*1000)-('Appendix B'!$E$44+'Appendix B'!$F$44+'Appendix B'!$G$44))/((1+$Y$16)^AL$34))</f>
        <v>674622.9734911269</v>
      </c>
      <c r="AM183" s="201">
        <f>(((P183*'Appendix B'!$C$19*1000)-('Appendix B'!$E$45+'Appendix B'!$F$45+'Appendix B'!$G$45))/((1+$Y$16)^AM$34))</f>
        <v>116597.76331643092</v>
      </c>
      <c r="AN183" s="201">
        <f>(((Q183*'Appendix B'!$C$20*1000)-('Appendix B'!$E$46+'Appendix B'!$F$46+'Appendix B'!$G$46))/((1+$Y$16)^AN$34))</f>
        <v>10769.76048944737</v>
      </c>
      <c r="AO183" s="201">
        <f>(((R183*'Appendix B'!$C$21*1000)-('Appendix B'!$E$47+'Appendix B'!$F$47+'Appendix B'!$G$47))/((1+$Y$16)^AO$34))</f>
        <v>80072.937474839739</v>
      </c>
      <c r="AP183" s="201">
        <f>(((S183*'Appendix B'!$C$22*1000)-('Appendix B'!$E$48+'Appendix B'!$F$48+'Appendix B'!$G$48))/((1+$Y$16)^AP$34))</f>
        <v>115642.23921094993</v>
      </c>
      <c r="AQ183" s="201">
        <f>(((T183*'Appendix B'!$C$23*1000)-('Appendix B'!$E$49+'Appendix B'!$F$49+'Appendix B'!$G$49))/((1+$Y$16)^AQ$34))</f>
        <v>-58807.033310772669</v>
      </c>
      <c r="AR183" s="201">
        <f>(((U183*'Appendix B'!$C$24*1000)-('Appendix B'!$E$50+'Appendix B'!$F$50+'Appendix B'!$G$50))/((1+$Y$16)^AR$34))</f>
        <v>32047.136667011015</v>
      </c>
      <c r="AS183" s="217">
        <f t="shared" si="20"/>
        <v>59005960.630195498</v>
      </c>
      <c r="AU183" s="207">
        <f t="shared" si="19"/>
        <v>1.4770769796851327E-8</v>
      </c>
    </row>
    <row r="184" spans="1:47" x14ac:dyDescent="0.35">
      <c r="A184">
        <v>150</v>
      </c>
      <c r="B184" s="75">
        <v>56</v>
      </c>
      <c r="C184" s="75">
        <v>70.435315248441398</v>
      </c>
      <c r="D184" s="75">
        <v>110.11380870459826</v>
      </c>
      <c r="E184" s="75">
        <v>116.68948702736536</v>
      </c>
      <c r="F184" s="75">
        <v>111.50633744697195</v>
      </c>
      <c r="G184" s="75">
        <v>143.83956830934559</v>
      </c>
      <c r="H184" s="75">
        <v>183.92342412095007</v>
      </c>
      <c r="I184" s="75">
        <v>292.29115586460944</v>
      </c>
      <c r="J184" s="75">
        <v>295.03324320956767</v>
      </c>
      <c r="K184" s="75">
        <v>345.90831627289981</v>
      </c>
      <c r="L184" s="75">
        <v>300.870120111701</v>
      </c>
      <c r="M184" s="75">
        <v>294.9915951160624</v>
      </c>
      <c r="N184" s="75">
        <v>351.58339493864452</v>
      </c>
      <c r="O184" s="75">
        <v>380.24624546902936</v>
      </c>
      <c r="P184" s="75">
        <v>374.31696853530832</v>
      </c>
      <c r="Q184" s="75">
        <v>235.00657472811389</v>
      </c>
      <c r="R184" s="75">
        <v>202.99825037409718</v>
      </c>
      <c r="S184" s="75">
        <v>188.36228412710909</v>
      </c>
      <c r="T184" s="75">
        <v>284.51509962240868</v>
      </c>
      <c r="U184" s="75">
        <v>411.06029145670914</v>
      </c>
      <c r="V184" s="75">
        <v>417.16573136869152</v>
      </c>
      <c r="X184" s="201">
        <f>((0-('Appendix B'!$H$30))/(1+$Y$16)^0)</f>
        <v>-30932906.678150136</v>
      </c>
      <c r="Y184" s="201">
        <f>(((B184*'Appendix B'!$C$5*1000)-('Appendix B'!$E$31+'Appendix B'!$F$31+'Appendix B'!$G$31))/((1+$Y$16)^1))</f>
        <v>36555647.970511056</v>
      </c>
      <c r="Z184" s="201">
        <f>+(((C184*'Appendix B'!$C$6*1000)-('Appendix B'!$E$32+'Appendix B'!$F$32+'Appendix B'!$G$32))/((1+$Y$16)^2))</f>
        <v>15587806.861464385</v>
      </c>
      <c r="AA184" s="201">
        <f>(((D184*'Appendix B'!$C$7*1000)-('Appendix B'!$E$33+'Appendix B'!$F$33+'Appendix B'!$G$33))/((1+$Y$16)^3))</f>
        <v>12239653.060954059</v>
      </c>
      <c r="AB184" s="201">
        <f>(((E184*'Appendix B'!$C$8*1000)-('Appendix B'!$E$34+'Appendix B'!$F$34+'Appendix B'!$G$34))/((1+$Y$16)^4))</f>
        <v>7962999.6958697205</v>
      </c>
      <c r="AC184" s="201">
        <f>(((F184*'Appendix B'!$C$9*1000)-('Appendix B'!$E$35+'Appendix B'!$F$35+'Appendix B'!$G$35))/((1+$Y$16)^AC$34))</f>
        <v>5181664.732490289</v>
      </c>
      <c r="AD184" s="201">
        <f>(((G184*'Appendix B'!$C$10*1000)-('Appendix B'!$E$36+'Appendix B'!$F$36+'Appendix B'!$G$36))/((1+$Y$16)^AD$34))</f>
        <v>5051386.9228982637</v>
      </c>
      <c r="AE184" s="201">
        <f>(((H184*'Appendix B'!$C$11*1000)-('Appendix B'!$E$37+'Appendix B'!$F$37+'Appendix B'!$G$37))/((1+$Y$16)^AE$34))</f>
        <v>5074754.1224202337</v>
      </c>
      <c r="AF184" s="201">
        <f>(((I184*'Appendix B'!$C$12*1000)-('Appendix B'!$E$38+'Appendix B'!$F$38+'Appendix B'!$G$38))/((1+$Y$16)^AF$34))</f>
        <v>6736177.1792789614</v>
      </c>
      <c r="AG184" s="201">
        <f>(((J184*'Appendix B'!$C$13*1000)-('Appendix B'!$E$39+'Appendix B'!$F$39+'Appendix B'!$G$39))/((1+$Y$16)^AG$34))</f>
        <v>5386206.5155520234</v>
      </c>
      <c r="AH184" s="201">
        <f>(((K184*'Appendix B'!$C$14*1000)-('Appendix B'!$E$40+'Appendix B'!$F$40+'Appendix B'!$G$40))/((1+$Y$16)^AH$34))</f>
        <v>5114412.9676381135</v>
      </c>
      <c r="AI184" s="201">
        <f>(((L184*'Appendix B'!$C$15*1000)-('Appendix B'!$E$41+'Appendix B'!$F$41+'Appendix B'!$G$41))/((1+$Y$16)^AI$34))</f>
        <v>3594157.1143617141</v>
      </c>
      <c r="AJ184" s="201">
        <f>(((M184*'Appendix B'!$C$16*1000)-('Appendix B'!$E$42+'Appendix B'!$F$42+'Appendix B'!$G$42))/((1+$Y$16)^AJ$34))</f>
        <v>2872602.7181126089</v>
      </c>
      <c r="AK184" s="201">
        <f>(((N184*'Appendix B'!$C$17*1000)-('Appendix B'!$E$43+'Appendix B'!$F$43+'Appendix B'!$G$43))/((1+$Y$16)^AK$34))</f>
        <v>2929210.6312806727</v>
      </c>
      <c r="AL184" s="201">
        <f>(((O184*'Appendix B'!$C$18*1000)-('Appendix B'!$E$44+'Appendix B'!$F$44+'Appendix B'!$G$44))/((1+$Y$16)^AL$34))</f>
        <v>2677511.5685952809</v>
      </c>
      <c r="AM184" s="201">
        <f>(((P184*'Appendix B'!$C$19*1000)-('Appendix B'!$E$45+'Appendix B'!$F$45+'Appendix B'!$G$45))/((1+$Y$16)^AM$34))</f>
        <v>2200517.633854683</v>
      </c>
      <c r="AN184" s="201">
        <f>(((Q184*'Appendix B'!$C$20*1000)-('Appendix B'!$E$46+'Appendix B'!$F$46+'Appendix B'!$G$46))/((1+$Y$16)^AN$34))</f>
        <v>991113.3969703553</v>
      </c>
      <c r="AO184" s="201">
        <f>(((R184*'Appendix B'!$C$21*1000)-('Appendix B'!$E$47+'Appendix B'!$F$47+'Appendix B'!$G$47))/((1+$Y$16)^AO$34))</f>
        <v>676631.42181333597</v>
      </c>
      <c r="AP184" s="201">
        <f>(((S184*'Appendix B'!$C$22*1000)-('Appendix B'!$E$48+'Appendix B'!$F$48+'Appendix B'!$G$48))/((1+$Y$16)^AP$34))</f>
        <v>497938.41298199061</v>
      </c>
      <c r="AQ184" s="201">
        <f>(((T184*'Appendix B'!$C$23*1000)-('Appendix B'!$E$49+'Appendix B'!$F$49+'Appendix B'!$G$49))/((1+$Y$16)^AQ$34))</f>
        <v>782345.51823291683</v>
      </c>
      <c r="AR184" s="201">
        <f>(((U184*'Appendix B'!$C$24*1000)-('Appendix B'!$E$50+'Appendix B'!$F$50+'Appendix B'!$G$50))/((1+$Y$16)^AR$34))</f>
        <v>1082102.8351640911</v>
      </c>
      <c r="AS184" s="217">
        <f t="shared" si="20"/>
        <v>92261934.602294624</v>
      </c>
      <c r="AU184" s="207">
        <f t="shared" si="19"/>
        <v>3.6542451703158371E-9</v>
      </c>
    </row>
    <row r="185" spans="1:47" x14ac:dyDescent="0.35">
      <c r="A185">
        <v>151</v>
      </c>
      <c r="B185" s="75">
        <v>56</v>
      </c>
      <c r="C185" s="75">
        <v>65.549867116216973</v>
      </c>
      <c r="D185" s="75">
        <v>26.691492766392884</v>
      </c>
      <c r="E185" s="75">
        <v>23.516503831580735</v>
      </c>
      <c r="F185" s="75">
        <v>35.993481655975785</v>
      </c>
      <c r="G185" s="75">
        <v>49.095926547288315</v>
      </c>
      <c r="H185" s="75">
        <v>44.635865745803912</v>
      </c>
      <c r="I185" s="75">
        <v>29.183712137246985</v>
      </c>
      <c r="J185" s="75">
        <v>39.731075646179725</v>
      </c>
      <c r="K185" s="75">
        <v>20.657144770928454</v>
      </c>
      <c r="L185" s="75">
        <v>25.223451125642733</v>
      </c>
      <c r="M185" s="75">
        <v>21.881861134846972</v>
      </c>
      <c r="N185" s="75">
        <v>16.877809156561025</v>
      </c>
      <c r="O185" s="75">
        <v>11.994403166664515</v>
      </c>
      <c r="P185" s="75">
        <v>11.643902314898799</v>
      </c>
      <c r="Q185" s="75">
        <v>15.5036116949106</v>
      </c>
      <c r="R185" s="75">
        <v>12.321902389218176</v>
      </c>
      <c r="S185" s="75">
        <v>7.698125915170829</v>
      </c>
      <c r="T185" s="75">
        <v>9.2432794944406549</v>
      </c>
      <c r="U185" s="75">
        <v>8.1778045183286885</v>
      </c>
      <c r="V185" s="75">
        <v>7.7385579593198148</v>
      </c>
      <c r="X185" s="201">
        <f>((0-('Appendix B'!$H$30))/(1+$Y$16)^0)</f>
        <v>-30932906.678150136</v>
      </c>
      <c r="Y185" s="201">
        <f>(((B185*'Appendix B'!$C$5*1000)-('Appendix B'!$E$31+'Appendix B'!$F$31+'Appendix B'!$G$31))/((1+$Y$16)^1))</f>
        <v>36555647.970511056</v>
      </c>
      <c r="Z185" s="201">
        <f>+(((C185*'Appendix B'!$C$6*1000)-('Appendix B'!$E$32+'Appendix B'!$F$32+'Appendix B'!$G$32))/((1+$Y$16)^2))</f>
        <v>14353659.106838876</v>
      </c>
      <c r="AA185" s="201">
        <f>(((D185*'Appendix B'!$C$7*1000)-('Appendix B'!$E$33+'Appendix B'!$F$33+'Appendix B'!$G$33))/((1+$Y$16)^3))</f>
        <v>1658326.7087631763</v>
      </c>
      <c r="AB185" s="201">
        <f>(((E185*'Appendix B'!$C$8*1000)-('Appendix B'!$E$34+'Appendix B'!$F$34+'Appendix B'!$G$34))/((1+$Y$16)^4))</f>
        <v>440213.22124816268</v>
      </c>
      <c r="AC185" s="201">
        <f>(((F185*'Appendix B'!$C$9*1000)-('Appendix B'!$E$35+'Appendix B'!$F$35+'Appendix B'!$G$35))/((1+$Y$16)^AC$34))</f>
        <v>791940.63080356654</v>
      </c>
      <c r="AD185" s="201">
        <f>(((G185*'Appendix B'!$C$10*1000)-('Appendix B'!$E$36+'Appendix B'!$F$36+'Appendix B'!$G$36))/((1+$Y$16)^AD$34))</f>
        <v>963073.25500539364</v>
      </c>
      <c r="AE185" s="201">
        <f>(((H185*'Appendix B'!$C$11*1000)-('Appendix B'!$E$37+'Appendix B'!$F$37+'Appendix B'!$G$37))/((1+$Y$16)^AE$34))</f>
        <v>448784.47379145102</v>
      </c>
      <c r="AF185" s="201">
        <f>(((I185*'Appendix B'!$C$12*1000)-('Appendix B'!$E$38+'Appendix B'!$F$38+'Appendix B'!$G$38))/((1+$Y$16)^AF$34))</f>
        <v>-163171.4983967501</v>
      </c>
      <c r="AG185" s="201">
        <f>(((J185*'Appendix B'!$C$13*1000)-('Appendix B'!$E$39+'Appendix B'!$F$39+'Appendix B'!$G$39))/((1+$Y$16)^AG$34))</f>
        <v>1800.5133139943146</v>
      </c>
      <c r="AH185" s="201">
        <f>(((K185*'Appendix B'!$C$14*1000)-('Appendix B'!$E$40+'Appendix B'!$F$40+'Appendix B'!$G$40))/((1+$Y$16)^AH$34))</f>
        <v>-393707.82519191742</v>
      </c>
      <c r="AI185" s="201">
        <f>(((L185*'Appendix B'!$C$15*1000)-('Appendix B'!$E$41+'Appendix B'!$F$41+'Appendix B'!$G$41))/((1+$Y$16)^AI$34))</f>
        <v>-323079.23762688157</v>
      </c>
      <c r="AJ185" s="201">
        <f>(((M185*'Appendix B'!$C$16*1000)-('Appendix B'!$E$42+'Appendix B'!$F$42+'Appendix B'!$G$42))/((1+$Y$16)^AJ$34))</f>
        <v>-357462.83581799251</v>
      </c>
      <c r="AK185" s="201">
        <f>(((N185*'Appendix B'!$C$17*1000)-('Appendix B'!$E$43+'Appendix B'!$F$43+'Appendix B'!$G$43))/((1+$Y$16)^AK$34))</f>
        <v>-390267.21814778564</v>
      </c>
      <c r="AL185" s="201">
        <f>(((O185*'Appendix B'!$C$18*1000)-('Appendix B'!$E$44+'Appendix B'!$F$44+'Appendix B'!$G$44))/((1+$Y$16)^AL$34))</f>
        <v>-404531.72132019571</v>
      </c>
      <c r="AM185" s="201">
        <f>(((P185*'Appendix B'!$C$19*1000)-('Appendix B'!$E$45+'Appendix B'!$F$45+'Appendix B'!$G$45))/((1+$Y$16)^AM$34))</f>
        <v>-374700.20040329109</v>
      </c>
      <c r="AN185" s="201">
        <f>(((Q185*'Appendix B'!$C$20*1000)-('Appendix B'!$E$46+'Appendix B'!$F$46+'Appendix B'!$G$46))/((1+$Y$16)^AN$34))</f>
        <v>-316169.37491419096</v>
      </c>
      <c r="AO185" s="201">
        <f>(((R185*'Appendix B'!$C$21*1000)-('Appendix B'!$E$47+'Appendix B'!$F$47+'Appendix B'!$G$47))/((1+$Y$16)^AO$34))</f>
        <v>-311838.9381699696</v>
      </c>
      <c r="AP185" s="201">
        <f>(((S185*'Appendix B'!$C$22*1000)-('Appendix B'!$E$48+'Appendix B'!$F$48+'Appendix B'!$G$48))/((1+$Y$16)^AP$34))</f>
        <v>-306386.79028661078</v>
      </c>
      <c r="AQ185" s="201">
        <f>(((T185*'Appendix B'!$C$23*1000)-('Appendix B'!$E$49+'Appendix B'!$F$49+'Appendix B'!$G$49))/((1+$Y$16)^AQ$34))</f>
        <v>-273488.60842827038</v>
      </c>
      <c r="AR185" s="201">
        <f>(((U185*'Appendix B'!$C$24*1000)-('Appendix B'!$E$50+'Appendix B'!$F$50+'Appendix B'!$G$50))/((1+$Y$16)^AR$34))</f>
        <v>-253129.14409599485</v>
      </c>
      <c r="AS185" s="217">
        <f t="shared" si="20"/>
        <v>24280539.202125546</v>
      </c>
      <c r="AU185" s="207">
        <f t="shared" si="19"/>
        <v>9.678276816530956E-9</v>
      </c>
    </row>
    <row r="186" spans="1:47" x14ac:dyDescent="0.35">
      <c r="A186">
        <v>152</v>
      </c>
      <c r="B186" s="75">
        <v>56</v>
      </c>
      <c r="C186" s="75">
        <v>67.121732816450304</v>
      </c>
      <c r="D186" s="75">
        <v>69.003044600181639</v>
      </c>
      <c r="E186" s="75">
        <v>44.503217575184514</v>
      </c>
      <c r="F186" s="75">
        <v>42.767885804094057</v>
      </c>
      <c r="G186" s="75">
        <v>66.798710701376564</v>
      </c>
      <c r="H186" s="75">
        <v>66.941013543938965</v>
      </c>
      <c r="I186" s="75">
        <v>63.510724444142284</v>
      </c>
      <c r="J186" s="75">
        <v>60.986185194929249</v>
      </c>
      <c r="K186" s="75">
        <v>86.536291656623121</v>
      </c>
      <c r="L186" s="75">
        <v>99.278389397880574</v>
      </c>
      <c r="M186" s="75">
        <v>156.37334664991749</v>
      </c>
      <c r="N186" s="75">
        <v>163.62052341496062</v>
      </c>
      <c r="O186" s="75">
        <v>139.06108614004106</v>
      </c>
      <c r="P186" s="75">
        <v>197.31076526723257</v>
      </c>
      <c r="Q186" s="75">
        <v>315.83502526359177</v>
      </c>
      <c r="R186" s="75">
        <v>327.22105950890921</v>
      </c>
      <c r="S186" s="75">
        <v>335.8265842648762</v>
      </c>
      <c r="T186" s="75">
        <v>245.95788408883351</v>
      </c>
      <c r="U186" s="75">
        <v>466.97065858493454</v>
      </c>
      <c r="V186" s="75">
        <v>500</v>
      </c>
      <c r="X186" s="201">
        <f>((0-('Appendix B'!$H$30))/(1+$Y$16)^0)</f>
        <v>-30932906.678150136</v>
      </c>
      <c r="Y186" s="201">
        <f>(((B186*'Appendix B'!$C$5*1000)-('Appendix B'!$E$31+'Appendix B'!$F$31+'Appendix B'!$G$31))/((1+$Y$16)^1))</f>
        <v>36555647.970511056</v>
      </c>
      <c r="Z186" s="201">
        <f>+(((C186*'Appendix B'!$C$6*1000)-('Appendix B'!$E$32+'Appendix B'!$F$32+'Appendix B'!$G$32))/((1+$Y$16)^2))</f>
        <v>14750739.266531931</v>
      </c>
      <c r="AA186" s="201">
        <f>(((D186*'Appendix B'!$C$7*1000)-('Appendix B'!$E$33+'Appendix B'!$F$33+'Appendix B'!$G$33))/((1+$Y$16)^3))</f>
        <v>7025144.129087491</v>
      </c>
      <c r="AB186" s="201">
        <f>(((E186*'Appendix B'!$C$8*1000)-('Appendix B'!$E$34+'Appendix B'!$F$34+'Appendix B'!$G$34))/((1+$Y$16)^4))</f>
        <v>2134680.446424223</v>
      </c>
      <c r="AC186" s="201">
        <f>(((F186*'Appendix B'!$C$9*1000)-('Appendix B'!$E$35+'Appendix B'!$F$35+'Appendix B'!$G$35))/((1+$Y$16)^AC$34))</f>
        <v>1185751.2588358214</v>
      </c>
      <c r="AD186" s="201">
        <f>(((G186*'Appendix B'!$C$10*1000)-('Appendix B'!$E$36+'Appendix B'!$F$36+'Appendix B'!$G$36))/((1+$Y$16)^AD$34))</f>
        <v>1726971.8456747332</v>
      </c>
      <c r="AE186" s="201">
        <f>(((H186*'Appendix B'!$C$11*1000)-('Appendix B'!$E$37+'Appendix B'!$F$37+'Appendix B'!$G$37))/((1+$Y$16)^AE$34))</f>
        <v>1189575.2373458461</v>
      </c>
      <c r="AF186" s="201">
        <f>(((I186*'Appendix B'!$C$12*1000)-('Appendix B'!$E$38+'Appendix B'!$F$38+'Appendix B'!$G$38))/((1+$Y$16)^AF$34))</f>
        <v>736970.37373343739</v>
      </c>
      <c r="AG186" s="201">
        <f>(((J186*'Appendix B'!$C$13*1000)-('Appendix B'!$E$39+'Appendix B'!$F$39+'Appendix B'!$G$39))/((1+$Y$16)^AG$34))</f>
        <v>450077.70784309466</v>
      </c>
      <c r="AH186" s="201">
        <f>(((K186*'Appendix B'!$C$14*1000)-('Appendix B'!$E$40+'Appendix B'!$F$40+'Appendix B'!$G$40))/((1+$Y$16)^AH$34))</f>
        <v>721953.94813638937</v>
      </c>
      <c r="AI186" s="201">
        <f>(((L186*'Appendix B'!$C$15*1000)-('Appendix B'!$E$41+'Appendix B'!$F$41+'Appendix B'!$G$41))/((1+$Y$16)^AI$34))</f>
        <v>729321.27681196295</v>
      </c>
      <c r="AJ186" s="201">
        <f>(((M186*'Appendix B'!$C$16*1000)-('Appendix B'!$E$42+'Appendix B'!$F$42+'Appendix B'!$G$42))/((1+$Y$16)^AJ$34))</f>
        <v>1233166.35314041</v>
      </c>
      <c r="AK186" s="201">
        <f>(((N186*'Appendix B'!$C$17*1000)-('Appendix B'!$E$43+'Appendix B'!$F$43+'Appendix B'!$G$43))/((1+$Y$16)^AK$34))</f>
        <v>1065069.0840760705</v>
      </c>
      <c r="AL186" s="201">
        <f>(((O186*'Appendix B'!$C$18*1000)-('Appendix B'!$E$44+'Appendix B'!$F$44+'Appendix B'!$G$44))/((1+$Y$16)^AL$34))</f>
        <v>658938.90568716684</v>
      </c>
      <c r="AM186" s="201">
        <f>(((P186*'Appendix B'!$C$19*1000)-('Appendix B'!$E$45+'Appendix B'!$F$45+'Appendix B'!$G$45))/((1+$Y$16)^AM$34))</f>
        <v>943656.91303893703</v>
      </c>
      <c r="AN186" s="201">
        <f>(((Q186*'Appendix B'!$C$20*1000)-('Appendix B'!$E$46+'Appendix B'!$F$46+'Appendix B'!$G$46))/((1+$Y$16)^AN$34))</f>
        <v>1472499.3400255698</v>
      </c>
      <c r="AO186" s="201">
        <f>(((R186*'Appendix B'!$C$21*1000)-('Appendix B'!$E$47+'Appendix B'!$F$47+'Appendix B'!$G$47))/((1+$Y$16)^AO$34))</f>
        <v>1320605.1823835908</v>
      </c>
      <c r="AP186" s="201">
        <f>(((S186*'Appendix B'!$C$22*1000)-('Appendix B'!$E$48+'Appendix B'!$F$48+'Appendix B'!$G$48))/((1+$Y$16)^AP$34))</f>
        <v>1154456.3098192276</v>
      </c>
      <c r="AQ186" s="201">
        <f>(((T186*'Appendix B'!$C$23*1000)-('Appendix B'!$E$49+'Appendix B'!$F$49+'Appendix B'!$G$49))/((1+$Y$16)^AQ$34))</f>
        <v>634455.2475526334</v>
      </c>
      <c r="AR186" s="201">
        <f>(((U186*'Appendix B'!$C$24*1000)-('Appendix B'!$E$50+'Appendix B'!$F$50+'Appendix B'!$G$50))/((1+$Y$16)^AR$34))</f>
        <v>1267400.8130660111</v>
      </c>
      <c r="AS186" s="217">
        <f t="shared" si="20"/>
        <v>46024174.931575477</v>
      </c>
      <c r="AU186" s="207">
        <f t="shared" si="19"/>
        <v>1.5792682623849568E-8</v>
      </c>
    </row>
    <row r="187" spans="1:47" x14ac:dyDescent="0.35">
      <c r="A187">
        <v>153</v>
      </c>
      <c r="B187" s="75">
        <v>56</v>
      </c>
      <c r="C187" s="75">
        <v>42.356297463450574</v>
      </c>
      <c r="D187" s="75">
        <v>59.699930467887327</v>
      </c>
      <c r="E187" s="75">
        <v>53.179978879343572</v>
      </c>
      <c r="F187" s="75">
        <v>81.321405359734186</v>
      </c>
      <c r="G187" s="75">
        <v>90.20399860634663</v>
      </c>
      <c r="H187" s="75">
        <v>107.18630025614519</v>
      </c>
      <c r="I187" s="75">
        <v>108.78688170329553</v>
      </c>
      <c r="J187" s="75">
        <v>155.69296548334023</v>
      </c>
      <c r="K187" s="75">
        <v>127.41401202901014</v>
      </c>
      <c r="L187" s="75">
        <v>173.07638076512848</v>
      </c>
      <c r="M187" s="75">
        <v>219.47323207337283</v>
      </c>
      <c r="N187" s="75">
        <v>248.50763978689884</v>
      </c>
      <c r="O187" s="75">
        <v>403.48541400545685</v>
      </c>
      <c r="P187" s="75">
        <v>500</v>
      </c>
      <c r="Q187" s="75">
        <v>423.16581113830364</v>
      </c>
      <c r="R187" s="75">
        <v>500</v>
      </c>
      <c r="S187" s="75">
        <v>500</v>
      </c>
      <c r="T187" s="75">
        <v>500</v>
      </c>
      <c r="U187" s="75">
        <v>500</v>
      </c>
      <c r="V187" s="75">
        <v>500</v>
      </c>
      <c r="X187" s="201">
        <f>((0-('Appendix B'!$H$30))/(1+$Y$16)^0)</f>
        <v>-30932906.678150136</v>
      </c>
      <c r="Y187" s="201">
        <f>(((B187*'Appendix B'!$C$5*1000)-('Appendix B'!$E$31+'Appendix B'!$F$31+'Appendix B'!$G$31))/((1+$Y$16)^1))</f>
        <v>36555647.970511056</v>
      </c>
      <c r="Z187" s="201">
        <f>+(((C187*'Appendix B'!$C$6*1000)-('Appendix B'!$E$32+'Appendix B'!$F$32+'Appendix B'!$G$32))/((1+$Y$16)^2))</f>
        <v>8494566.7300503105</v>
      </c>
      <c r="AA187" s="201">
        <f>(((D187*'Appendix B'!$C$7*1000)-('Appendix B'!$E$33+'Appendix B'!$F$33+'Appendix B'!$G$33))/((1+$Y$16)^3))</f>
        <v>5845132.6942766486</v>
      </c>
      <c r="AB187" s="201">
        <f>(((E187*'Appendix B'!$C$8*1000)-('Appendix B'!$E$34+'Appendix B'!$F$34+'Appendix B'!$G$34))/((1+$Y$16)^4))</f>
        <v>2835242.1365580279</v>
      </c>
      <c r="AC187" s="201">
        <f>(((F187*'Appendix B'!$C$9*1000)-('Appendix B'!$E$35+'Appendix B'!$F$35+'Appendix B'!$G$35))/((1+$Y$16)^AC$34))</f>
        <v>3426949.9557393393</v>
      </c>
      <c r="AD187" s="201">
        <f>(((G187*'Appendix B'!$C$10*1000)-('Appendix B'!$E$36+'Appendix B'!$F$36+'Appendix B'!$G$36))/((1+$Y$16)^AD$34))</f>
        <v>2736941.0284423917</v>
      </c>
      <c r="AE187" s="201">
        <f>(((H187*'Appendix B'!$C$11*1000)-('Appendix B'!$E$37+'Appendix B'!$F$37+'Appendix B'!$G$37))/((1+$Y$16)^AE$34))</f>
        <v>2526187.6168205747</v>
      </c>
      <c r="AF187" s="201">
        <f>(((I187*'Appendix B'!$C$12*1000)-('Appendix B'!$E$38+'Appendix B'!$F$38+'Appendix B'!$G$38))/((1+$Y$16)^AF$34))</f>
        <v>1924226.770933158</v>
      </c>
      <c r="AG187" s="201">
        <f>(((J187*'Appendix B'!$C$13*1000)-('Appendix B'!$E$39+'Appendix B'!$F$39+'Appendix B'!$G$39))/((1+$Y$16)^AG$34))</f>
        <v>2447474.6007266911</v>
      </c>
      <c r="AH187" s="201">
        <f>(((K187*'Appendix B'!$C$14*1000)-('Appendix B'!$E$40+'Appendix B'!$F$40+'Appendix B'!$G$40))/((1+$Y$16)^AH$34))</f>
        <v>1414217.1627679525</v>
      </c>
      <c r="AI187" s="201">
        <f>(((L187*'Appendix B'!$C$15*1000)-('Appendix B'!$E$41+'Appendix B'!$F$41+'Appendix B'!$G$41))/((1+$Y$16)^AI$34))</f>
        <v>1778070.2987061669</v>
      </c>
      <c r="AJ187" s="201">
        <f>(((M187*'Appendix B'!$C$16*1000)-('Appendix B'!$E$42+'Appendix B'!$F$42+'Appendix B'!$G$42))/((1+$Y$16)^AJ$34))</f>
        <v>1979447.9425666195</v>
      </c>
      <c r="AK187" s="201">
        <f>(((N187*'Appendix B'!$C$17*1000)-('Appendix B'!$E$43+'Appendix B'!$F$43+'Appendix B'!$G$43))/((1+$Y$16)^AK$34))</f>
        <v>1906945.9886400823</v>
      </c>
      <c r="AL187" s="201">
        <f>(((O187*'Appendix B'!$C$18*1000)-('Appendix B'!$E$44+'Appendix B'!$F$44+'Appendix B'!$G$44))/((1+$Y$16)^AL$34))</f>
        <v>2872009.233571257</v>
      </c>
      <c r="AM187" s="201">
        <f>(((P187*'Appendix B'!$C$19*1000)-('Appendix B'!$E$45+'Appendix B'!$F$45+'Appendix B'!$G$45))/((1+$Y$16)^AM$34))</f>
        <v>3092950.00404558</v>
      </c>
      <c r="AN187" s="201">
        <f>(((Q187*'Appendix B'!$C$20*1000)-('Appendix B'!$E$46+'Appendix B'!$F$46+'Appendix B'!$G$46))/((1+$Y$16)^AN$34))</f>
        <v>2111723.9105185685</v>
      </c>
      <c r="AO187" s="201">
        <f>(((R187*'Appendix B'!$C$21*1000)-('Appendix B'!$E$47+'Appendix B'!$F$47+'Appendix B'!$G$47))/((1+$Y$16)^AO$34))</f>
        <v>2216294.9903208939</v>
      </c>
      <c r="AP187" s="201">
        <f>(((S187*'Appendix B'!$C$22*1000)-('Appendix B'!$E$48+'Appendix B'!$F$48+'Appendix B'!$G$48))/((1+$Y$16)^AP$34))</f>
        <v>1885363.9634975337</v>
      </c>
      <c r="AQ187" s="201">
        <f>(((T187*'Appendix B'!$C$23*1000)-('Appendix B'!$E$49+'Appendix B'!$F$49+'Appendix B'!$G$49))/((1+$Y$16)^AQ$34))</f>
        <v>1608860.6024615879</v>
      </c>
      <c r="AR187" s="201">
        <f>(((U187*'Appendix B'!$C$24*1000)-('Appendix B'!$E$50+'Appendix B'!$F$50+'Appendix B'!$G$50))/((1+$Y$16)^AR$34))</f>
        <v>1376866.5613700326</v>
      </c>
      <c r="AS187" s="217">
        <f t="shared" si="20"/>
        <v>58102213.484374344</v>
      </c>
      <c r="AU187" s="207">
        <f t="shared" si="19"/>
        <v>1.4969367535588767E-8</v>
      </c>
    </row>
    <row r="188" spans="1:47" x14ac:dyDescent="0.35">
      <c r="A188">
        <v>154</v>
      </c>
      <c r="B188" s="75">
        <v>56</v>
      </c>
      <c r="C188" s="75">
        <v>60.876598471887242</v>
      </c>
      <c r="D188" s="75">
        <v>52.102134322354516</v>
      </c>
      <c r="E188" s="75">
        <v>47.898627740689705</v>
      </c>
      <c r="F188" s="75">
        <v>24.773847264583715</v>
      </c>
      <c r="G188" s="75">
        <v>24.551265815408826</v>
      </c>
      <c r="H188" s="75">
        <v>24.142783772210702</v>
      </c>
      <c r="I188" s="75">
        <v>22.584277652314594</v>
      </c>
      <c r="J188" s="75">
        <v>29.764276012266471</v>
      </c>
      <c r="K188" s="75">
        <v>31.563716738954021</v>
      </c>
      <c r="L188" s="75">
        <v>15.557025625095822</v>
      </c>
      <c r="M188" s="75">
        <v>16.257406995693927</v>
      </c>
      <c r="N188" s="75">
        <v>20.438354195522493</v>
      </c>
      <c r="O188" s="75">
        <v>19.655498844783988</v>
      </c>
      <c r="P188" s="75">
        <v>24.677806581809271</v>
      </c>
      <c r="Q188" s="75">
        <v>12.593682672485663</v>
      </c>
      <c r="R188" s="75">
        <v>19.829458170628367</v>
      </c>
      <c r="S188" s="75">
        <v>20.431810454626181</v>
      </c>
      <c r="T188" s="75">
        <v>20.495090422477009</v>
      </c>
      <c r="U188" s="75">
        <v>22.785071048096242</v>
      </c>
      <c r="V188" s="75">
        <v>20.828573061809145</v>
      </c>
      <c r="X188" s="201">
        <f>((0-('Appendix B'!$H$30))/(1+$Y$16)^0)</f>
        <v>-30932906.678150136</v>
      </c>
      <c r="Y188" s="201">
        <f>(((B188*'Appendix B'!$C$5*1000)-('Appendix B'!$E$31+'Appendix B'!$F$31+'Appendix B'!$G$31))/((1+$Y$16)^1))</f>
        <v>36555647.970511056</v>
      </c>
      <c r="Z188" s="201">
        <f>+(((C188*'Appendix B'!$C$6*1000)-('Appendix B'!$E$32+'Appendix B'!$F$32+'Appendix B'!$G$32))/((1+$Y$16)^2))</f>
        <v>13173111.519787675</v>
      </c>
      <c r="AA188" s="201">
        <f>(((D188*'Appendix B'!$C$7*1000)-('Appendix B'!$E$33+'Appendix B'!$F$33+'Appendix B'!$G$33))/((1+$Y$16)^3))</f>
        <v>4881424.6064689131</v>
      </c>
      <c r="AB188" s="201">
        <f>(((E188*'Appendix B'!$C$8*1000)-('Appendix B'!$E$34+'Appendix B'!$F$34+'Appendix B'!$G$34))/((1+$Y$16)^4))</f>
        <v>2408825.8563139285</v>
      </c>
      <c r="AC188" s="201">
        <f>(((F188*'Appendix B'!$C$9*1000)-('Appendix B'!$E$35+'Appendix B'!$F$35+'Appendix B'!$G$35))/((1+$Y$16)^AC$34))</f>
        <v>139719.24433761442</v>
      </c>
      <c r="AD188" s="201">
        <f>(((G188*'Appendix B'!$C$10*1000)-('Appendix B'!$E$36+'Appendix B'!$F$36+'Appendix B'!$G$36))/((1+$Y$16)^AD$34))</f>
        <v>-96061.374798574863</v>
      </c>
      <c r="AE188" s="201">
        <f>(((H188*'Appendix B'!$C$11*1000)-('Appendix B'!$E$37+'Appendix B'!$F$37+'Appendix B'!$G$37))/((1+$Y$16)^AE$34))</f>
        <v>-231824.5936844534</v>
      </c>
      <c r="AF188" s="201">
        <f>(((I188*'Appendix B'!$C$12*1000)-('Appendix B'!$E$38+'Appendix B'!$F$38+'Appendix B'!$G$38))/((1+$Y$16)^AF$34))</f>
        <v>-336225.51367655658</v>
      </c>
      <c r="AG188" s="201">
        <f>(((J188*'Appendix B'!$C$13*1000)-('Appendix B'!$E$39+'Appendix B'!$F$39+'Appendix B'!$G$39))/((1+$Y$16)^AG$34))</f>
        <v>-208402.54247722606</v>
      </c>
      <c r="AH188" s="201">
        <f>(((K188*'Appendix B'!$C$14*1000)-('Appendix B'!$E$40+'Appendix B'!$F$40+'Appendix B'!$G$40))/((1+$Y$16)^AH$34))</f>
        <v>-209005.29035350046</v>
      </c>
      <c r="AI188" s="201">
        <f>(((L188*'Appendix B'!$C$15*1000)-('Appendix B'!$E$41+'Appendix B'!$F$41+'Appendix B'!$G$41))/((1+$Y$16)^AI$34))</f>
        <v>-460449.56574953737</v>
      </c>
      <c r="AJ188" s="201">
        <f>(((M188*'Appendix B'!$C$16*1000)-('Appendix B'!$E$42+'Appendix B'!$F$42+'Appendix B'!$G$42))/((1+$Y$16)^AJ$34))</f>
        <v>-423983.18758176453</v>
      </c>
      <c r="AK188" s="201">
        <f>(((N188*'Appendix B'!$C$17*1000)-('Appendix B'!$E$43+'Appendix B'!$F$43+'Appendix B'!$G$43))/((1+$Y$16)^AK$34))</f>
        <v>-354955.13824595802</v>
      </c>
      <c r="AL188" s="201">
        <f>(((O188*'Appendix B'!$C$18*1000)-('Appendix B'!$E$44+'Appendix B'!$F$44+'Appendix B'!$G$44))/((1+$Y$16)^AL$34))</f>
        <v>-340413.02369054116</v>
      </c>
      <c r="AM188" s="201">
        <f>(((P188*'Appendix B'!$C$19*1000)-('Appendix B'!$E$45+'Appendix B'!$F$45+'Appendix B'!$G$45))/((1+$Y$16)^AM$34))</f>
        <v>-282150.88851763756</v>
      </c>
      <c r="AN188" s="201">
        <f>(((Q188*'Appendix B'!$C$20*1000)-('Appendix B'!$E$46+'Appendix B'!$F$46+'Appendix B'!$G$46))/((1+$Y$16)^AN$34))</f>
        <v>-333499.89303502161</v>
      </c>
      <c r="AO188" s="201">
        <f>(((R188*'Appendix B'!$C$21*1000)-('Appendix B'!$E$47+'Appendix B'!$F$47+'Appendix B'!$G$47))/((1+$Y$16)^AO$34))</f>
        <v>-272919.60473259026</v>
      </c>
      <c r="AP188" s="201">
        <f>(((S188*'Appendix B'!$C$22*1000)-('Appendix B'!$E$48+'Appendix B'!$F$48+'Appendix B'!$G$48))/((1+$Y$16)^AP$34))</f>
        <v>-249695.8367132922</v>
      </c>
      <c r="AQ188" s="201">
        <f>(((T188*'Appendix B'!$C$23*1000)-('Appendix B'!$E$49+'Appendix B'!$F$49+'Appendix B'!$G$49))/((1+$Y$16)^AQ$34))</f>
        <v>-230331.09975543458</v>
      </c>
      <c r="AR188" s="201">
        <f>(((U188*'Appendix B'!$C$24*1000)-('Appendix B'!$E$50+'Appendix B'!$F$50+'Appendix B'!$G$50))/((1+$Y$16)^AR$34))</f>
        <v>-204717.78338300306</v>
      </c>
      <c r="AS188" s="217">
        <f t="shared" si="20"/>
        <v>26225822.519269053</v>
      </c>
      <c r="AU188" s="207">
        <f t="shared" si="19"/>
        <v>1.0426836392157923E-8</v>
      </c>
    </row>
    <row r="189" spans="1:47" x14ac:dyDescent="0.35">
      <c r="A189">
        <v>155</v>
      </c>
      <c r="B189" s="75">
        <v>56</v>
      </c>
      <c r="C189" s="75">
        <v>39.679916061994035</v>
      </c>
      <c r="D189" s="75">
        <v>31.412592679853731</v>
      </c>
      <c r="E189" s="75">
        <v>57.635515151569393</v>
      </c>
      <c r="F189" s="75">
        <v>69.166646963787599</v>
      </c>
      <c r="G189" s="75">
        <v>106.60690115234472</v>
      </c>
      <c r="H189" s="75">
        <v>90.034402639368594</v>
      </c>
      <c r="I189" s="75">
        <v>155.13665141164535</v>
      </c>
      <c r="J189" s="75">
        <v>221.13563298150848</v>
      </c>
      <c r="K189" s="75">
        <v>257.62308001859765</v>
      </c>
      <c r="L189" s="75">
        <v>397.8482014831493</v>
      </c>
      <c r="M189" s="75">
        <v>314.72676410934662</v>
      </c>
      <c r="N189" s="75">
        <v>414.97201096962141</v>
      </c>
      <c r="O189" s="75">
        <v>389.19921068767843</v>
      </c>
      <c r="P189" s="75">
        <v>366.01588305650654</v>
      </c>
      <c r="Q189" s="75">
        <v>500</v>
      </c>
      <c r="R189" s="75">
        <v>500</v>
      </c>
      <c r="S189" s="75">
        <v>500</v>
      </c>
      <c r="T189" s="75">
        <v>292.39351133856962</v>
      </c>
      <c r="U189" s="75">
        <v>313.06087418300513</v>
      </c>
      <c r="V189" s="75">
        <v>303.55841468861325</v>
      </c>
      <c r="X189" s="201">
        <f>((0-('Appendix B'!$H$30))/(1+$Y$16)^0)</f>
        <v>-30932906.678150136</v>
      </c>
      <c r="Y189" s="201">
        <f>(((B189*'Appendix B'!$C$5*1000)-('Appendix B'!$E$31+'Appendix B'!$F$31+'Appendix B'!$G$31))/((1+$Y$16)^1))</f>
        <v>36555647.970511056</v>
      </c>
      <c r="Z189" s="201">
        <f>+(((C189*'Appendix B'!$C$6*1000)-('Appendix B'!$E$32+'Appendix B'!$F$32+'Appendix B'!$G$32))/((1+$Y$16)^2))</f>
        <v>7818467.0135591812</v>
      </c>
      <c r="AA189" s="201">
        <f>(((D189*'Appendix B'!$C$7*1000)-('Appendix B'!$E$33+'Appendix B'!$F$33+'Appendix B'!$G$33))/((1+$Y$16)^3))</f>
        <v>2257153.2740989267</v>
      </c>
      <c r="AB189" s="201">
        <f>(((E189*'Appendix B'!$C$8*1000)-('Appendix B'!$E$34+'Appendix B'!$F$34+'Appendix B'!$G$34))/((1+$Y$16)^4))</f>
        <v>3194982.1261583893</v>
      </c>
      <c r="AC189" s="201">
        <f>(((F189*'Appendix B'!$C$9*1000)-('Appendix B'!$E$35+'Appendix B'!$F$35+'Appendix B'!$G$35))/((1+$Y$16)^AC$34))</f>
        <v>2720367.8072831328</v>
      </c>
      <c r="AD189" s="201">
        <f>(((G189*'Appendix B'!$C$10*1000)-('Appendix B'!$E$36+'Appendix B'!$F$36+'Appendix B'!$G$36))/((1+$Y$16)^AD$34))</f>
        <v>3444748.0055093728</v>
      </c>
      <c r="AE189" s="201">
        <f>(((H189*'Appendix B'!$C$11*1000)-('Appendix B'!$E$37+'Appendix B'!$F$37+'Appendix B'!$G$37))/((1+$Y$16)^AE$34))</f>
        <v>1956544.7950410619</v>
      </c>
      <c r="AF189" s="201">
        <f>(((I189*'Appendix B'!$C$12*1000)-('Appendix B'!$E$38+'Appendix B'!$F$38+'Appendix B'!$G$38))/((1+$Y$16)^AF$34))</f>
        <v>3139636.0266258372</v>
      </c>
      <c r="AG189" s="201">
        <f>(((J189*'Appendix B'!$C$13*1000)-('Appendix B'!$E$39+'Appendix B'!$F$39+'Appendix B'!$G$39))/((1+$Y$16)^AG$34))</f>
        <v>3827681.8079064577</v>
      </c>
      <c r="AH189" s="201">
        <f>(((K189*'Appendix B'!$C$14*1000)-('Appendix B'!$E$40+'Appendix B'!$F$40+'Appendix B'!$G$40))/((1+$Y$16)^AH$34))</f>
        <v>3619304.6079460531</v>
      </c>
      <c r="AI189" s="201">
        <f>(((L189*'Appendix B'!$C$15*1000)-('Appendix B'!$E$41+'Appendix B'!$F$41+'Appendix B'!$G$41))/((1+$Y$16)^AI$34))</f>
        <v>4972320.2065975908</v>
      </c>
      <c r="AJ189" s="201">
        <f>(((M189*'Appendix B'!$C$16*1000)-('Appendix B'!$E$42+'Appendix B'!$F$42+'Appendix B'!$G$42))/((1+$Y$16)^AJ$34))</f>
        <v>3106010.3255126108</v>
      </c>
      <c r="AK189" s="201">
        <f>(((N189*'Appendix B'!$C$17*1000)-('Appendix B'!$E$43+'Appendix B'!$F$43+'Appendix B'!$G$43))/((1+$Y$16)^AK$34))</f>
        <v>3557873.897622901</v>
      </c>
      <c r="AL189" s="201">
        <f>(((O189*'Appendix B'!$C$18*1000)-('Appendix B'!$E$44+'Appendix B'!$F$44+'Appendix B'!$G$44))/((1+$Y$16)^AL$34))</f>
        <v>2752442.4262509164</v>
      </c>
      <c r="AM189" s="201">
        <f>(((P189*'Appendix B'!$C$19*1000)-('Appendix B'!$E$45+'Appendix B'!$F$45+'Appendix B'!$G$45))/((1+$Y$16)^AM$34))</f>
        <v>2141574.4551083511</v>
      </c>
      <c r="AN189" s="201">
        <f>(((Q189*'Appendix B'!$C$20*1000)-('Appendix B'!$E$46+'Appendix B'!$F$46+'Appendix B'!$G$46))/((1+$Y$16)^AN$34))</f>
        <v>2569321.4299444244</v>
      </c>
      <c r="AO189" s="201">
        <f>(((R189*'Appendix B'!$C$21*1000)-('Appendix B'!$E$47+'Appendix B'!$F$47+'Appendix B'!$G$47))/((1+$Y$16)^AO$34))</f>
        <v>2216294.9903208939</v>
      </c>
      <c r="AP189" s="201">
        <f>(((S189*'Appendix B'!$C$22*1000)-('Appendix B'!$E$48+'Appendix B'!$F$48+'Appendix B'!$G$48))/((1+$Y$16)^AP$34))</f>
        <v>1885363.9634975337</v>
      </c>
      <c r="AQ189" s="201">
        <f>(((T189*'Appendix B'!$C$23*1000)-('Appendix B'!$E$49+'Appendix B'!$F$49+'Appendix B'!$G$49))/((1+$Y$16)^AQ$34))</f>
        <v>812563.99809744896</v>
      </c>
      <c r="AR189" s="201">
        <f>(((U189*'Appendix B'!$C$24*1000)-('Appendix B'!$E$50+'Appendix B'!$F$50+'Appendix B'!$G$50))/((1+$Y$16)^AR$34))</f>
        <v>757313.44834540773</v>
      </c>
      <c r="AS189" s="217">
        <f t="shared" si="20"/>
        <v>62372705.897787407</v>
      </c>
      <c r="AU189" s="207">
        <f t="shared" si="19"/>
        <v>1.3893737551491311E-8</v>
      </c>
    </row>
    <row r="190" spans="1:47" x14ac:dyDescent="0.35">
      <c r="A190">
        <v>156</v>
      </c>
      <c r="B190" s="75">
        <v>56</v>
      </c>
      <c r="C190" s="75">
        <v>64.446843281063266</v>
      </c>
      <c r="D190" s="75">
        <v>88.711343225846605</v>
      </c>
      <c r="E190" s="75">
        <v>128.67811654239276</v>
      </c>
      <c r="F190" s="75">
        <v>122.55379697735921</v>
      </c>
      <c r="G190" s="75">
        <v>136.77953742203212</v>
      </c>
      <c r="H190" s="75">
        <v>170.58259279260312</v>
      </c>
      <c r="I190" s="75">
        <v>252.57378600500795</v>
      </c>
      <c r="J190" s="75">
        <v>288.94421305487879</v>
      </c>
      <c r="K190" s="75">
        <v>382.38664996978054</v>
      </c>
      <c r="L190" s="75">
        <v>420.32233856187668</v>
      </c>
      <c r="M190" s="75">
        <v>324.83432060261697</v>
      </c>
      <c r="N190" s="75">
        <v>258.73683815174866</v>
      </c>
      <c r="O190" s="75">
        <v>249.38314661822085</v>
      </c>
      <c r="P190" s="75">
        <v>268.88959097592289</v>
      </c>
      <c r="Q190" s="75">
        <v>171.78645568569962</v>
      </c>
      <c r="R190" s="75">
        <v>260.74809411259048</v>
      </c>
      <c r="S190" s="75">
        <v>288.13708427126585</v>
      </c>
      <c r="T190" s="75">
        <v>267.8977005102887</v>
      </c>
      <c r="U190" s="75">
        <v>441.91767636145403</v>
      </c>
      <c r="V190" s="75">
        <v>330.15193075598086</v>
      </c>
      <c r="X190" s="201">
        <f>((0-('Appendix B'!$H$30))/(1+$Y$16)^0)</f>
        <v>-30932906.678150136</v>
      </c>
      <c r="Y190" s="201">
        <f>(((B190*'Appendix B'!$C$5*1000)-('Appendix B'!$E$31+'Appendix B'!$F$31+'Appendix B'!$G$31))/((1+$Y$16)^1))</f>
        <v>36555647.970511056</v>
      </c>
      <c r="Z190" s="201">
        <f>+(((C190*'Appendix B'!$C$6*1000)-('Appendix B'!$E$32+'Appendix B'!$F$32+'Appendix B'!$G$32))/((1+$Y$16)^2))</f>
        <v>14075016.420925526</v>
      </c>
      <c r="AA190" s="201">
        <f>(((D190*'Appendix B'!$C$7*1000)-('Appendix B'!$E$33+'Appendix B'!$F$33+'Appendix B'!$G$33))/((1+$Y$16)^3))</f>
        <v>9524954.1290768348</v>
      </c>
      <c r="AB190" s="201">
        <f>(((E190*'Appendix B'!$C$8*1000)-('Appendix B'!$E$34+'Appendix B'!$F$34+'Appendix B'!$G$34))/((1+$Y$16)^4))</f>
        <v>8930961.6186449621</v>
      </c>
      <c r="AC190" s="201">
        <f>(((F190*'Appendix B'!$C$9*1000)-('Appendix B'!$E$35+'Appendix B'!$F$35+'Appendix B'!$G$35))/((1+$Y$16)^AC$34))</f>
        <v>5823877.2253825534</v>
      </c>
      <c r="AD190" s="201">
        <f>(((G190*'Appendix B'!$C$10*1000)-('Appendix B'!$E$36+'Appendix B'!$F$36+'Appendix B'!$G$36))/((1+$Y$16)^AD$34))</f>
        <v>4746737.2362750852</v>
      </c>
      <c r="AE190" s="201">
        <f>(((H190*'Appendix B'!$C$11*1000)-('Appendix B'!$E$37+'Appendix B'!$F$37+'Appendix B'!$G$37))/((1+$Y$16)^AE$34))</f>
        <v>4631683.1006266531</v>
      </c>
      <c r="AF190" s="201">
        <f>(((I190*'Appendix B'!$C$12*1000)-('Appendix B'!$E$38+'Appendix B'!$F$38+'Appendix B'!$G$38))/((1+$Y$16)^AF$34))</f>
        <v>5694686.3748395853</v>
      </c>
      <c r="AG190" s="201">
        <f>(((J190*'Appendix B'!$C$13*1000)-('Appendix B'!$E$39+'Appendix B'!$F$39+'Appendix B'!$G$39))/((1+$Y$16)^AG$34))</f>
        <v>5257786.8831390915</v>
      </c>
      <c r="AH190" s="201">
        <f>(((K190*'Appendix B'!$C$14*1000)-('Appendix B'!$E$40+'Appendix B'!$F$40+'Appendix B'!$G$40))/((1+$Y$16)^AH$34))</f>
        <v>5732172.674377135</v>
      </c>
      <c r="AI190" s="201">
        <f>(((L190*'Appendix B'!$C$15*1000)-('Appendix B'!$E$41+'Appendix B'!$F$41+'Appendix B'!$G$41))/((1+$Y$16)^AI$34))</f>
        <v>5291701.924752214</v>
      </c>
      <c r="AJ190" s="201">
        <f>(((M190*'Appendix B'!$C$16*1000)-('Appendix B'!$E$42+'Appendix B'!$F$42+'Appendix B'!$G$42))/((1+$Y$16)^AJ$34))</f>
        <v>3225552.2751436173</v>
      </c>
      <c r="AK190" s="201">
        <f>(((N190*'Appendix B'!$C$17*1000)-('Appendix B'!$E$43+'Appendix B'!$F$43+'Appendix B'!$G$43))/((1+$Y$16)^AK$34))</f>
        <v>2008395.1392725322</v>
      </c>
      <c r="AL190" s="201">
        <f>(((O190*'Appendix B'!$C$18*1000)-('Appendix B'!$E$44+'Appendix B'!$F$44+'Appendix B'!$G$44))/((1+$Y$16)^AL$34))</f>
        <v>1582267.2564717403</v>
      </c>
      <c r="AM190" s="201">
        <f>(((P190*'Appendix B'!$C$19*1000)-('Appendix B'!$E$45+'Appendix B'!$F$45+'Appendix B'!$G$45))/((1+$Y$16)^AM$34))</f>
        <v>1451913.7583604418</v>
      </c>
      <c r="AN190" s="201">
        <f>(((Q190*'Appendix B'!$C$20*1000)-('Appendix B'!$E$46+'Appendix B'!$F$46+'Appendix B'!$G$46))/((1+$Y$16)^AN$34))</f>
        <v>614596.50936853874</v>
      </c>
      <c r="AO190" s="201">
        <f>(((R190*'Appendix B'!$C$21*1000)-('Appendix B'!$E$47+'Appendix B'!$F$47+'Appendix B'!$G$47))/((1+$Y$16)^AO$34))</f>
        <v>976007.8753297152</v>
      </c>
      <c r="AP190" s="201">
        <f>(((S190*'Appendix B'!$C$22*1000)-('Appendix B'!$E$48+'Appendix B'!$F$48+'Appendix B'!$G$48))/((1+$Y$16)^AP$34))</f>
        <v>942140.44619817252</v>
      </c>
      <c r="AQ190" s="201">
        <f>(((T190*'Appendix B'!$C$23*1000)-('Appendix B'!$E$49+'Appendix B'!$F$49+'Appendix B'!$G$49))/((1+$Y$16)^AQ$34))</f>
        <v>718607.72963265574</v>
      </c>
      <c r="AR190" s="201">
        <f>(((U190*'Appendix B'!$C$24*1000)-('Appendix B'!$E$50+'Appendix B'!$F$50+'Appendix B'!$G$50))/((1+$Y$16)^AR$34))</f>
        <v>1184370.2914495626</v>
      </c>
      <c r="AS190" s="217">
        <f t="shared" si="20"/>
        <v>88036170.161627546</v>
      </c>
      <c r="AU190" s="207">
        <f t="shared" si="19"/>
        <v>4.8120987187883575E-9</v>
      </c>
    </row>
    <row r="191" spans="1:47" x14ac:dyDescent="0.35">
      <c r="A191">
        <v>157</v>
      </c>
      <c r="B191" s="75">
        <v>56</v>
      </c>
      <c r="C191" s="75">
        <v>78.452305389971912</v>
      </c>
      <c r="D191" s="75">
        <v>82.451880736820868</v>
      </c>
      <c r="E191" s="75">
        <v>50.919038258250318</v>
      </c>
      <c r="F191" s="75">
        <v>61.467829786366565</v>
      </c>
      <c r="G191" s="75">
        <v>60.473030744627863</v>
      </c>
      <c r="H191" s="75">
        <v>65.569196017312677</v>
      </c>
      <c r="I191" s="75">
        <v>53.950526030747248</v>
      </c>
      <c r="J191" s="75">
        <v>62.987473112614254</v>
      </c>
      <c r="K191" s="75">
        <v>48.395945392914072</v>
      </c>
      <c r="L191" s="75">
        <v>30.856302088017806</v>
      </c>
      <c r="M191" s="75">
        <v>42.699709426299414</v>
      </c>
      <c r="N191" s="75">
        <v>53.022610157899912</v>
      </c>
      <c r="O191" s="75">
        <v>44.331365649184576</v>
      </c>
      <c r="P191" s="75">
        <v>64.350656362207545</v>
      </c>
      <c r="Q191" s="75">
        <v>51.784665052609753</v>
      </c>
      <c r="R191" s="75">
        <v>39.372994740900445</v>
      </c>
      <c r="S191" s="75">
        <v>51.439791181346962</v>
      </c>
      <c r="T191" s="75">
        <v>61.520468218143485</v>
      </c>
      <c r="U191" s="75">
        <v>52.946624605801283</v>
      </c>
      <c r="V191" s="75">
        <v>55.470392883716869</v>
      </c>
      <c r="X191" s="201">
        <f>((0-('Appendix B'!$H$30))/(1+$Y$16)^0)</f>
        <v>-30932906.678150136</v>
      </c>
      <c r="Y191" s="201">
        <f>(((B191*'Appendix B'!$C$5*1000)-('Appendix B'!$E$31+'Appendix B'!$F$31+'Appendix B'!$G$31))/((1+$Y$16)^1))</f>
        <v>36555647.970511056</v>
      </c>
      <c r="Z191" s="201">
        <f>+(((C191*'Appendix B'!$C$6*1000)-('Appendix B'!$E$32+'Appendix B'!$F$32+'Appendix B'!$G$32))/((1+$Y$16)^2))</f>
        <v>17613035.68679218</v>
      </c>
      <c r="AA191" s="201">
        <f>(((D191*'Appendix B'!$C$7*1000)-('Appendix B'!$E$33+'Appendix B'!$F$33+'Appendix B'!$G$33))/((1+$Y$16)^3))</f>
        <v>8731000.9207441807</v>
      </c>
      <c r="AB191" s="201">
        <f>(((E191*'Appendix B'!$C$8*1000)-('Appendix B'!$E$34+'Appendix B'!$F$34+'Appendix B'!$G$34))/((1+$Y$16)^4))</f>
        <v>2652693.7953876844</v>
      </c>
      <c r="AC191" s="201">
        <f>(((F191*'Appendix B'!$C$9*1000)-('Appendix B'!$E$35+'Appendix B'!$F$35+'Appendix B'!$G$35))/((1+$Y$16)^AC$34))</f>
        <v>2272819.0692014443</v>
      </c>
      <c r="AD191" s="201">
        <f>(((G191*'Appendix B'!$C$10*1000)-('Appendix B'!$E$36+'Appendix B'!$F$36+'Appendix B'!$G$36))/((1+$Y$16)^AD$34))</f>
        <v>1454010.3746470418</v>
      </c>
      <c r="AE191" s="201">
        <f>(((H191*'Appendix B'!$C$11*1000)-('Appendix B'!$E$37+'Appendix B'!$F$37+'Appendix B'!$G$37))/((1+$Y$16)^AE$34))</f>
        <v>1144014.9136840699</v>
      </c>
      <c r="AF191" s="201">
        <f>(((I191*'Appendix B'!$C$12*1000)-('Appendix B'!$E$38+'Appendix B'!$F$38+'Appendix B'!$G$38))/((1+$Y$16)^AF$34))</f>
        <v>486277.5717839693</v>
      </c>
      <c r="AG191" s="201">
        <f>(((J191*'Appendix B'!$C$13*1000)-('Appendix B'!$E$39+'Appendix B'!$F$39+'Appendix B'!$G$39))/((1+$Y$16)^AG$34))</f>
        <v>492285.52291585173</v>
      </c>
      <c r="AH191" s="201">
        <f>(((K191*'Appendix B'!$C$14*1000)-('Appendix B'!$E$40+'Appendix B'!$F$40+'Appendix B'!$G$40))/((1+$Y$16)^AH$34))</f>
        <v>76048.098418028865</v>
      </c>
      <c r="AI191" s="201">
        <f>(((L191*'Appendix B'!$C$15*1000)-('Appendix B'!$E$41+'Appendix B'!$F$41+'Appendix B'!$G$41))/((1+$Y$16)^AI$34))</f>
        <v>-243030.35244965635</v>
      </c>
      <c r="AJ191" s="201">
        <f>(((M191*'Appendix B'!$C$16*1000)-('Appendix B'!$E$42+'Appendix B'!$F$42+'Appendix B'!$G$42))/((1+$Y$16)^AJ$34))</f>
        <v>-111250.39332116615</v>
      </c>
      <c r="AK191" s="201">
        <f>(((N191*'Appendix B'!$C$17*1000)-('Appendix B'!$E$43+'Appendix B'!$F$43+'Appendix B'!$G$43))/((1+$Y$16)^AK$34))</f>
        <v>-31797.352711896256</v>
      </c>
      <c r="AL191" s="201">
        <f>(((O191*'Appendix B'!$C$18*1000)-('Appendix B'!$E$44+'Appendix B'!$F$44+'Appendix B'!$G$44))/((1+$Y$16)^AL$34))</f>
        <v>-133891.07058404206</v>
      </c>
      <c r="AM191" s="201">
        <f>(((P191*'Appendix B'!$C$19*1000)-('Appendix B'!$E$45+'Appendix B'!$F$45+'Appendix B'!$G$45))/((1+$Y$16)^AM$34))</f>
        <v>-447.50382728096884</v>
      </c>
      <c r="AN191" s="201">
        <f>(((Q191*'Appendix B'!$C$20*1000)-('Appendix B'!$E$46+'Appendix B'!$F$46+'Appendix B'!$G$46))/((1+$Y$16)^AN$34))</f>
        <v>-100092.12773293265</v>
      </c>
      <c r="AO191" s="201">
        <f>(((R191*'Appendix B'!$C$21*1000)-('Appendix B'!$E$47+'Appendix B'!$F$47+'Appendix B'!$G$47))/((1+$Y$16)^AO$34))</f>
        <v>-171605.48353652188</v>
      </c>
      <c r="AP191" s="201">
        <f>(((S191*'Appendix B'!$C$22*1000)-('Appendix B'!$E$48+'Appendix B'!$F$48+'Appendix B'!$G$48))/((1+$Y$16)^AP$34))</f>
        <v>-111646.86979141552</v>
      </c>
      <c r="AQ191" s="201">
        <f>(((T191*'Appendix B'!$C$23*1000)-('Appendix B'!$E$49+'Appendix B'!$F$49+'Appendix B'!$G$49))/((1+$Y$16)^AQ$34))</f>
        <v>-72973.932153984904</v>
      </c>
      <c r="AR191" s="201">
        <f>(((U191*'Appendix B'!$C$24*1000)-('Appendix B'!$E$50+'Appendix B'!$F$50+'Appendix B'!$G$50))/((1+$Y$16)^AR$34))</f>
        <v>-104756.44934622927</v>
      </c>
      <c r="AS191" s="217">
        <f t="shared" si="20"/>
        <v>40544927.24593538</v>
      </c>
      <c r="AU191" s="207">
        <f t="shared" si="19"/>
        <v>1.4986842630316027E-8</v>
      </c>
    </row>
    <row r="192" spans="1:47" x14ac:dyDescent="0.35">
      <c r="A192">
        <v>158</v>
      </c>
      <c r="B192" s="75">
        <v>56</v>
      </c>
      <c r="C192" s="75">
        <v>83.672205677417523</v>
      </c>
      <c r="D192" s="75">
        <v>105.20137952965695</v>
      </c>
      <c r="E192" s="75">
        <v>74.129310633994862</v>
      </c>
      <c r="F192" s="75">
        <v>131.60842485377825</v>
      </c>
      <c r="G192" s="75">
        <v>153.66819977842769</v>
      </c>
      <c r="H192" s="75">
        <v>167.00090201094221</v>
      </c>
      <c r="I192" s="75">
        <v>207.54833634948997</v>
      </c>
      <c r="J192" s="75">
        <v>250.37082640166375</v>
      </c>
      <c r="K192" s="75">
        <v>270.26100931298186</v>
      </c>
      <c r="L192" s="75">
        <v>354.65034918947748</v>
      </c>
      <c r="M192" s="75">
        <v>417.47347313026575</v>
      </c>
      <c r="N192" s="75">
        <v>446.82885219640053</v>
      </c>
      <c r="O192" s="75">
        <v>500</v>
      </c>
      <c r="P192" s="75">
        <v>440.54325710236634</v>
      </c>
      <c r="Q192" s="75">
        <v>500</v>
      </c>
      <c r="R192" s="75">
        <v>425.66475919043813</v>
      </c>
      <c r="S192" s="75">
        <v>500</v>
      </c>
      <c r="T192" s="75">
        <v>491.63579982945271</v>
      </c>
      <c r="U192" s="75">
        <v>423.0453645776156</v>
      </c>
      <c r="V192" s="75">
        <v>500</v>
      </c>
      <c r="X192" s="201">
        <f>((0-('Appendix B'!$H$30))/(1+$Y$16)^0)</f>
        <v>-30932906.678150136</v>
      </c>
      <c r="Y192" s="201">
        <f>(((B192*'Appendix B'!$C$5*1000)-('Appendix B'!$E$31+'Appendix B'!$F$31+'Appendix B'!$G$31))/((1+$Y$16)^1))</f>
        <v>36555647.970511056</v>
      </c>
      <c r="Z192" s="201">
        <f>+(((C192*'Appendix B'!$C$6*1000)-('Appendix B'!$E$32+'Appendix B'!$F$32+'Appendix B'!$G$32))/((1+$Y$16)^2))</f>
        <v>18931671.776003275</v>
      </c>
      <c r="AA192" s="201">
        <f>(((D192*'Appendix B'!$C$7*1000)-('Appendix B'!$E$33+'Appendix B'!$F$33+'Appendix B'!$G$33))/((1+$Y$16)^3))</f>
        <v>11616558.200813975</v>
      </c>
      <c r="AB192" s="201">
        <f>(((E192*'Appendix B'!$C$8*1000)-('Appendix B'!$E$34+'Appendix B'!$F$34+'Appendix B'!$G$34))/((1+$Y$16)^4))</f>
        <v>4526691.1400217349</v>
      </c>
      <c r="AC192" s="201">
        <f>(((F192*'Appendix B'!$C$9*1000)-('Appendix B'!$E$35+'Appendix B'!$F$35+'Appendix B'!$G$35))/((1+$Y$16)^AC$34))</f>
        <v>6350242.1443697698</v>
      </c>
      <c r="AD192" s="201">
        <f>(((G192*'Appendix B'!$C$10*1000)-('Appendix B'!$E$36+'Appendix B'!$F$36+'Appendix B'!$G$36))/((1+$Y$16)^AD$34))</f>
        <v>5475505.3927439367</v>
      </c>
      <c r="AE192" s="201">
        <f>(((H192*'Appendix B'!$C$11*1000)-('Appendix B'!$E$37+'Appendix B'!$F$37+'Appendix B'!$G$37))/((1+$Y$16)^AE$34))</f>
        <v>4512729.2397074196</v>
      </c>
      <c r="AF192" s="201">
        <f>(((I192*'Appendix B'!$C$12*1000)-('Appendix B'!$E$38+'Appendix B'!$F$38+'Appendix B'!$G$38))/((1+$Y$16)^AF$34))</f>
        <v>4514004.1708634384</v>
      </c>
      <c r="AG192" s="201">
        <f>(((J192*'Appendix B'!$C$13*1000)-('Appendix B'!$E$39+'Appendix B'!$F$39+'Appendix B'!$G$39))/((1+$Y$16)^AG$34))</f>
        <v>4444261.5746606532</v>
      </c>
      <c r="AH192" s="201">
        <f>(((K192*'Appendix B'!$C$14*1000)-('Appendix B'!$E$40+'Appendix B'!$F$40+'Appendix B'!$G$40))/((1+$Y$16)^AH$34))</f>
        <v>3833327.6376041993</v>
      </c>
      <c r="AI192" s="201">
        <f>(((L192*'Appendix B'!$C$15*1000)-('Appendix B'!$E$41+'Appendix B'!$F$41+'Appendix B'!$G$41))/((1+$Y$16)^AI$34))</f>
        <v>4358432.1521725114</v>
      </c>
      <c r="AJ192" s="201">
        <f>(((M192*'Appendix B'!$C$16*1000)-('Appendix B'!$E$42+'Appendix B'!$F$42+'Appendix B'!$G$42))/((1+$Y$16)^AJ$34))</f>
        <v>4321194.4229458729</v>
      </c>
      <c r="AK192" s="201">
        <f>(((N192*'Appendix B'!$C$17*1000)-('Appendix B'!$E$43+'Appendix B'!$F$43+'Appendix B'!$G$43))/((1+$Y$16)^AK$34))</f>
        <v>3873817.4710113122</v>
      </c>
      <c r="AL192" s="201">
        <f>(((O192*'Appendix B'!$C$18*1000)-('Appendix B'!$E$44+'Appendix B'!$F$44+'Appendix B'!$G$44))/((1+$Y$16)^AL$34))</f>
        <v>3679777.4453571774</v>
      </c>
      <c r="AM192" s="201">
        <f>(((P192*'Appendix B'!$C$19*1000)-('Appendix B'!$E$45+'Appendix B'!$F$45+'Appendix B'!$G$45))/((1+$Y$16)^AM$34))</f>
        <v>2670767.9372255858</v>
      </c>
      <c r="AN192" s="201">
        <f>(((Q192*'Appendix B'!$C$20*1000)-('Appendix B'!$E$46+'Appendix B'!$F$46+'Appendix B'!$G$46))/((1+$Y$16)^AN$34))</f>
        <v>2569321.4299444244</v>
      </c>
      <c r="AO192" s="201">
        <f>(((R192*'Appendix B'!$C$21*1000)-('Appendix B'!$E$47+'Appendix B'!$F$47+'Appendix B'!$G$47))/((1+$Y$16)^AO$34))</f>
        <v>1830939.4754968935</v>
      </c>
      <c r="AP192" s="201">
        <f>(((S192*'Appendix B'!$C$22*1000)-('Appendix B'!$E$48+'Appendix B'!$F$48+'Appendix B'!$G$48))/((1+$Y$16)^AP$34))</f>
        <v>1885363.9634975337</v>
      </c>
      <c r="AQ192" s="201">
        <f>(((T192*'Appendix B'!$C$23*1000)-('Appendix B'!$E$49+'Appendix B'!$F$49+'Appendix B'!$G$49))/((1+$Y$16)^AQ$34))</f>
        <v>1576778.8296953684</v>
      </c>
      <c r="AR192" s="201">
        <f>(((U192*'Appendix B'!$C$24*1000)-('Appendix B'!$E$50+'Appendix B'!$F$50+'Appendix B'!$G$50))/((1+$Y$16)^AR$34))</f>
        <v>1121823.7300245629</v>
      </c>
      <c r="AS192" s="217">
        <f t="shared" si="20"/>
        <v>97715949.426520556</v>
      </c>
      <c r="AU192" s="207">
        <f t="shared" si="19"/>
        <v>2.4560944837105615E-9</v>
      </c>
    </row>
    <row r="193" spans="1:47" x14ac:dyDescent="0.35">
      <c r="A193">
        <v>159</v>
      </c>
      <c r="B193" s="75">
        <v>56</v>
      </c>
      <c r="C193" s="75">
        <v>85.380342410056741</v>
      </c>
      <c r="D193" s="75">
        <v>113.52851246348955</v>
      </c>
      <c r="E193" s="75">
        <v>96.921272601803523</v>
      </c>
      <c r="F193" s="75">
        <v>59.318305253291996</v>
      </c>
      <c r="G193" s="75">
        <v>60.864831538704031</v>
      </c>
      <c r="H193" s="75">
        <v>89.518316215789781</v>
      </c>
      <c r="I193" s="75">
        <v>85.681438473264706</v>
      </c>
      <c r="J193" s="75">
        <v>152.1256117042376</v>
      </c>
      <c r="K193" s="75">
        <v>146.96834311395736</v>
      </c>
      <c r="L193" s="75">
        <v>190.36874200870625</v>
      </c>
      <c r="M193" s="75">
        <v>185.20419612098249</v>
      </c>
      <c r="N193" s="75">
        <v>249.80553889199763</v>
      </c>
      <c r="O193" s="75">
        <v>274.62069981324834</v>
      </c>
      <c r="P193" s="75">
        <v>272.30786152291705</v>
      </c>
      <c r="Q193" s="75">
        <v>268.46938613313091</v>
      </c>
      <c r="R193" s="75">
        <v>308.84542265240447</v>
      </c>
      <c r="S193" s="75">
        <v>357.50815210657026</v>
      </c>
      <c r="T193" s="75">
        <v>248.86891949676067</v>
      </c>
      <c r="U193" s="75">
        <v>255.17257985388812</v>
      </c>
      <c r="V193" s="75">
        <v>264.29048123955459</v>
      </c>
      <c r="X193" s="201">
        <f>((0-('Appendix B'!$H$30))/(1+$Y$16)^0)</f>
        <v>-30932906.678150136</v>
      </c>
      <c r="Y193" s="201">
        <f>(((B193*'Appendix B'!$C$5*1000)-('Appendix B'!$E$31+'Appendix B'!$F$31+'Appendix B'!$G$31))/((1+$Y$16)^1))</f>
        <v>36555647.970511056</v>
      </c>
      <c r="Z193" s="201">
        <f>+(((C193*'Appendix B'!$C$6*1000)-('Appendix B'!$E$32+'Appendix B'!$F$32+'Appendix B'!$G$32))/((1+$Y$16)^2))</f>
        <v>19363176.329142433</v>
      </c>
      <c r="AA193" s="201">
        <f>(((D193*'Appendix B'!$C$7*1000)-('Appendix B'!$E$33+'Appendix B'!$F$33+'Appendix B'!$G$33))/((1+$Y$16)^3))</f>
        <v>12672775.714797024</v>
      </c>
      <c r="AB193" s="201">
        <f>(((E193*'Appendix B'!$C$8*1000)-('Appendix B'!$E$34+'Appendix B'!$F$34+'Appendix B'!$G$34))/((1+$Y$16)^4))</f>
        <v>6366914.1031658119</v>
      </c>
      <c r="AC193" s="201">
        <f>(((F193*'Appendix B'!$C$9*1000)-('Appendix B'!$E$35+'Appendix B'!$F$35+'Appendix B'!$G$35))/((1+$Y$16)^AC$34))</f>
        <v>2147862.6025023074</v>
      </c>
      <c r="AD193" s="201">
        <f>(((G193*'Appendix B'!$C$10*1000)-('Appendix B'!$E$36+'Appendix B'!$F$36+'Appendix B'!$G$36))/((1+$Y$16)^AD$34))</f>
        <v>1470917.0980083388</v>
      </c>
      <c r="AE193" s="201">
        <f>(((H193*'Appendix B'!$C$11*1000)-('Appendix B'!$E$37+'Appendix B'!$F$37+'Appendix B'!$G$37))/((1+$Y$16)^AE$34))</f>
        <v>1939404.7133324356</v>
      </c>
      <c r="AF193" s="201">
        <f>(((I193*'Appendix B'!$C$12*1000)-('Appendix B'!$E$38+'Appendix B'!$F$38+'Appendix B'!$G$38))/((1+$Y$16)^AF$34))</f>
        <v>1318343.0797008753</v>
      </c>
      <c r="AG193" s="201">
        <f>(((J193*'Appendix B'!$C$13*1000)-('Appendix B'!$E$39+'Appendix B'!$F$39+'Appendix B'!$G$39))/((1+$Y$16)^AG$34))</f>
        <v>2372237.9457322219</v>
      </c>
      <c r="AH193" s="201">
        <f>(((K193*'Appendix B'!$C$14*1000)-('Appendix B'!$E$40+'Appendix B'!$F$40+'Appendix B'!$G$40))/((1+$Y$16)^AH$34))</f>
        <v>1745369.2909570672</v>
      </c>
      <c r="AI193" s="201">
        <f>(((L193*'Appendix B'!$C$15*1000)-('Appendix B'!$E$41+'Appendix B'!$F$41+'Appendix B'!$G$41))/((1+$Y$16)^AI$34))</f>
        <v>2023813.3955635705</v>
      </c>
      <c r="AJ193" s="201">
        <f>(((M193*'Appendix B'!$C$16*1000)-('Appendix B'!$E$42+'Appendix B'!$F$42+'Appendix B'!$G$42))/((1+$Y$16)^AJ$34))</f>
        <v>1574148.4646511278</v>
      </c>
      <c r="AK193" s="201">
        <f>(((N193*'Appendix B'!$C$17*1000)-('Appendix B'!$E$43+'Appendix B'!$F$43+'Appendix B'!$G$43))/((1+$Y$16)^AK$34))</f>
        <v>1919818.0395205643</v>
      </c>
      <c r="AL193" s="201">
        <f>(((O193*'Appendix B'!$C$18*1000)-('Appendix B'!$E$44+'Appendix B'!$F$44+'Appendix B'!$G$44))/((1+$Y$16)^AL$34))</f>
        <v>1793490.1820443792</v>
      </c>
      <c r="AM193" s="201">
        <f>(((P193*'Appendix B'!$C$19*1000)-('Appendix B'!$E$45+'Appendix B'!$F$45+'Appendix B'!$G$45))/((1+$Y$16)^AM$34))</f>
        <v>1476185.7324738665</v>
      </c>
      <c r="AN193" s="201">
        <f>(((Q193*'Appendix B'!$C$20*1000)-('Appendix B'!$E$46+'Appendix B'!$F$46+'Appendix B'!$G$46))/((1+$Y$16)^AN$34))</f>
        <v>1190406.1821068516</v>
      </c>
      <c r="AO193" s="201">
        <f>(((R193*'Appendix B'!$C$21*1000)-('Appendix B'!$E$47+'Appendix B'!$F$47+'Appendix B'!$G$47))/((1+$Y$16)^AO$34))</f>
        <v>1225345.4788575293</v>
      </c>
      <c r="AP193" s="201">
        <f>(((S193*'Appendix B'!$C$22*1000)-('Appendix B'!$E$48+'Appendix B'!$F$48+'Appendix B'!$G$48))/((1+$Y$16)^AP$34))</f>
        <v>1250983.6544461278</v>
      </c>
      <c r="AQ193" s="201">
        <f>(((T193*'Appendix B'!$C$23*1000)-('Appendix B'!$E$49+'Appendix B'!$F$49+'Appendix B'!$G$49))/((1+$Y$16)^AQ$34))</f>
        <v>645620.83117895492</v>
      </c>
      <c r="AR193" s="201">
        <f>(((U193*'Appendix B'!$C$24*1000)-('Appendix B'!$E$50+'Appendix B'!$F$50+'Appendix B'!$G$50))/((1+$Y$16)^AR$34))</f>
        <v>565460.22980409348</v>
      </c>
      <c r="AS193" s="217">
        <f t="shared" si="20"/>
        <v>68685014.360346451</v>
      </c>
      <c r="AU193" s="207">
        <f t="shared" si="19"/>
        <v>1.1798626017152598E-8</v>
      </c>
    </row>
    <row r="194" spans="1:47" x14ac:dyDescent="0.35">
      <c r="A194">
        <v>160</v>
      </c>
      <c r="B194" s="75">
        <v>56</v>
      </c>
      <c r="C194" s="75">
        <v>59.209577356364477</v>
      </c>
      <c r="D194" s="75">
        <v>61.903288993781544</v>
      </c>
      <c r="E194" s="75">
        <v>67.562101915688899</v>
      </c>
      <c r="F194" s="75">
        <v>72.968103346402884</v>
      </c>
      <c r="G194" s="75">
        <v>46.973284447989784</v>
      </c>
      <c r="H194" s="75">
        <v>31.286907206784928</v>
      </c>
      <c r="I194" s="75">
        <v>47.097620605277982</v>
      </c>
      <c r="J194" s="75">
        <v>8.6497863599376501</v>
      </c>
      <c r="K194" s="75">
        <v>9.6226294852073764</v>
      </c>
      <c r="L194" s="75">
        <v>9.1012685737028356</v>
      </c>
      <c r="M194" s="75">
        <v>11.473327612263363</v>
      </c>
      <c r="N194" s="75">
        <v>11.331366685013283</v>
      </c>
      <c r="O194" s="75">
        <v>11.573953062697157</v>
      </c>
      <c r="P194" s="75">
        <v>9.9221557529573037</v>
      </c>
      <c r="Q194" s="75">
        <v>7.605506294275024</v>
      </c>
      <c r="R194" s="75">
        <v>6.9132839467585949</v>
      </c>
      <c r="S194" s="75">
        <v>6.4878250510494269</v>
      </c>
      <c r="T194" s="75">
        <v>6.7058160441927024</v>
      </c>
      <c r="U194" s="75">
        <v>7.8038656227331771</v>
      </c>
      <c r="V194" s="75">
        <v>8.7361733587972967</v>
      </c>
      <c r="X194" s="201">
        <f>((0-('Appendix B'!$H$30))/(1+$Y$16)^0)</f>
        <v>-30932906.678150136</v>
      </c>
      <c r="Y194" s="201">
        <f>(((B194*'Appendix B'!$C$5*1000)-('Appendix B'!$E$31+'Appendix B'!$F$31+'Appendix B'!$G$31))/((1+$Y$16)^1))</f>
        <v>36555647.970511056</v>
      </c>
      <c r="Z194" s="201">
        <f>+(((C194*'Appendix B'!$C$6*1000)-('Appendix B'!$E$32+'Appendix B'!$F$32+'Appendix B'!$G$32))/((1+$Y$16)^2))</f>
        <v>12751993.474737629</v>
      </c>
      <c r="AA194" s="201">
        <f>(((D194*'Appendix B'!$C$7*1000)-('Appendix B'!$E$33+'Appendix B'!$F$33+'Appendix B'!$G$33))/((1+$Y$16)^3))</f>
        <v>6124607.7408653693</v>
      </c>
      <c r="AB194" s="201">
        <f>(((E194*'Appendix B'!$C$8*1000)-('Appendix B'!$E$34+'Appendix B'!$F$34+'Appendix B'!$G$34))/((1+$Y$16)^4))</f>
        <v>3996454.7213994325</v>
      </c>
      <c r="AC194" s="201">
        <f>(((F194*'Appendix B'!$C$9*1000)-('Appendix B'!$E$35+'Appendix B'!$F$35+'Appendix B'!$G$35))/((1+$Y$16)^AC$34))</f>
        <v>2941354.611840813</v>
      </c>
      <c r="AD194" s="201">
        <f>(((G194*'Appendix B'!$C$10*1000)-('Appendix B'!$E$36+'Appendix B'!$F$36+'Appendix B'!$G$36))/((1+$Y$16)^AD$34))</f>
        <v>871478.43613194022</v>
      </c>
      <c r="AE194" s="201">
        <f>(((H194*'Appendix B'!$C$11*1000)-('Appendix B'!$E$37+'Appendix B'!$F$37+'Appendix B'!$G$37))/((1+$Y$16)^AE$34))</f>
        <v>5443.5339209408457</v>
      </c>
      <c r="AF194" s="201">
        <f>(((I194*'Appendix B'!$C$12*1000)-('Appendix B'!$E$38+'Appendix B'!$F$38+'Appendix B'!$G$38))/((1+$Y$16)^AF$34))</f>
        <v>306576.90153443709</v>
      </c>
      <c r="AG194" s="201">
        <f>(((J194*'Appendix B'!$C$13*1000)-('Appendix B'!$E$39+'Appendix B'!$F$39+'Appendix B'!$G$39))/((1+$Y$16)^AG$34))</f>
        <v>-653714.01751577889</v>
      </c>
      <c r="AH194" s="201">
        <f>(((K194*'Appendix B'!$C$14*1000)-('Appendix B'!$E$40+'Appendix B'!$F$40+'Appendix B'!$G$40))/((1+$Y$16)^AH$34))</f>
        <v>-580577.07704859413</v>
      </c>
      <c r="AI194" s="201">
        <f>(((L194*'Appendix B'!$C$15*1000)-('Appendix B'!$E$41+'Appendix B'!$F$41+'Appendix B'!$G$41))/((1+$Y$16)^AI$34))</f>
        <v>-552192.83365966904</v>
      </c>
      <c r="AJ194" s="201">
        <f>(((M194*'Appendix B'!$C$16*1000)-('Appendix B'!$E$42+'Appendix B'!$F$42+'Appendix B'!$G$42))/((1+$Y$16)^AJ$34))</f>
        <v>-480564.43717117491</v>
      </c>
      <c r="AK194" s="201">
        <f>(((N194*'Appendix B'!$C$17*1000)-('Appendix B'!$E$43+'Appendix B'!$F$43+'Appendix B'!$G$43))/((1+$Y$16)^AK$34))</f>
        <v>-445274.64470271324</v>
      </c>
      <c r="AL194" s="201">
        <f>(((O194*'Appendix B'!$C$18*1000)-('Appendix B'!$E$44+'Appendix B'!$F$44+'Appendix B'!$G$44))/((1+$Y$16)^AL$34))</f>
        <v>-408050.63221979927</v>
      </c>
      <c r="AM194" s="201">
        <f>(((P194*'Appendix B'!$C$19*1000)-('Appendix B'!$E$45+'Appendix B'!$F$45+'Appendix B'!$G$45))/((1+$Y$16)^AM$34))</f>
        <v>-386925.73592097266</v>
      </c>
      <c r="AN194" s="201">
        <f>(((Q194*'Appendix B'!$C$20*1000)-('Appendix B'!$E$46+'Appendix B'!$F$46+'Appendix B'!$G$46))/((1+$Y$16)^AN$34))</f>
        <v>-363207.72454784642</v>
      </c>
      <c r="AO194" s="201">
        <f>(((R194*'Appendix B'!$C$21*1000)-('Appendix B'!$E$47+'Appendix B'!$F$47+'Appendix B'!$G$47))/((1+$Y$16)^AO$34))</f>
        <v>-339877.33451713651</v>
      </c>
      <c r="AP194" s="201">
        <f>(((S194*'Appendix B'!$C$22*1000)-('Appendix B'!$E$48+'Appendix B'!$F$48+'Appendix B'!$G$48))/((1+$Y$16)^AP$34))</f>
        <v>-311775.10581186629</v>
      </c>
      <c r="AQ194" s="201">
        <f>(((T194*'Appendix B'!$C$23*1000)-('Appendix B'!$E$49+'Appendix B'!$F$49+'Appendix B'!$G$49))/((1+$Y$16)^AQ$34))</f>
        <v>-283221.31737276656</v>
      </c>
      <c r="AR194" s="201">
        <f>(((U194*'Appendix B'!$C$24*1000)-('Appendix B'!$E$50+'Appendix B'!$F$50+'Appendix B'!$G$50))/((1+$Y$16)^AR$34))</f>
        <v>-254368.45130808692</v>
      </c>
      <c r="AS194" s="217">
        <f t="shared" si="20"/>
        <v>32620650.712791491</v>
      </c>
      <c r="AU194" s="207">
        <f t="shared" si="19"/>
        <v>1.276600079535401E-8</v>
      </c>
    </row>
    <row r="195" spans="1:47" x14ac:dyDescent="0.35">
      <c r="A195">
        <v>161</v>
      </c>
      <c r="B195" s="75">
        <v>56</v>
      </c>
      <c r="C195" s="75">
        <v>58.496813489671467</v>
      </c>
      <c r="D195" s="75">
        <v>76.556205037120463</v>
      </c>
      <c r="E195" s="75">
        <v>78.401910646855654</v>
      </c>
      <c r="F195" s="75">
        <v>86.708350410808634</v>
      </c>
      <c r="G195" s="75">
        <v>128.31563906093743</v>
      </c>
      <c r="H195" s="75">
        <v>143.40974502275924</v>
      </c>
      <c r="I195" s="75">
        <v>131.8744460756798</v>
      </c>
      <c r="J195" s="75">
        <v>75.516910644699152</v>
      </c>
      <c r="K195" s="75">
        <v>70.388642975363254</v>
      </c>
      <c r="L195" s="75">
        <v>73.544090495872084</v>
      </c>
      <c r="M195" s="75">
        <v>90.7533838086988</v>
      </c>
      <c r="N195" s="75">
        <v>107.02458843702178</v>
      </c>
      <c r="O195" s="75">
        <v>77.687617010506557</v>
      </c>
      <c r="P195" s="75">
        <v>111.88133480379733</v>
      </c>
      <c r="Q195" s="75">
        <v>145.15300098742472</v>
      </c>
      <c r="R195" s="75">
        <v>133.22232108697477</v>
      </c>
      <c r="S195" s="75">
        <v>83.782326948399913</v>
      </c>
      <c r="T195" s="75">
        <v>135.79632790862414</v>
      </c>
      <c r="U195" s="75">
        <v>115.56049833092763</v>
      </c>
      <c r="V195" s="75">
        <v>127.28303193612557</v>
      </c>
      <c r="X195" s="201">
        <f>((0-('Appendix B'!$H$30))/(1+$Y$16)^0)</f>
        <v>-30932906.678150136</v>
      </c>
      <c r="Y195" s="201">
        <f>(((B195*'Appendix B'!$C$5*1000)-('Appendix B'!$E$31+'Appendix B'!$F$31+'Appendix B'!$G$31))/((1+$Y$16)^1))</f>
        <v>36555647.970511056</v>
      </c>
      <c r="Z195" s="201">
        <f>+(((C195*'Appendix B'!$C$6*1000)-('Appendix B'!$E$32+'Appendix B'!$F$32+'Appendix B'!$G$32))/((1+$Y$16)^2))</f>
        <v>12571937.131522119</v>
      </c>
      <c r="AA195" s="201">
        <f>(((D195*'Appendix B'!$C$7*1000)-('Appendix B'!$E$33+'Appendix B'!$F$33+'Appendix B'!$G$33))/((1+$Y$16)^3))</f>
        <v>7983190.6023226464</v>
      </c>
      <c r="AB195" s="201">
        <f>(((E195*'Appendix B'!$C$8*1000)-('Appendix B'!$E$34+'Appendix B'!$F$34+'Appendix B'!$G$34))/((1+$Y$16)^4))</f>
        <v>4871660.8564112736</v>
      </c>
      <c r="AC195" s="201">
        <f>(((F195*'Appendix B'!$C$9*1000)-('Appendix B'!$E$35+'Appendix B'!$F$35+'Appendix B'!$G$35))/((1+$Y$16)^AC$34))</f>
        <v>3740104.6136775063</v>
      </c>
      <c r="AD195" s="201">
        <f>(((G195*'Appendix B'!$C$10*1000)-('Appendix B'!$E$36+'Appendix B'!$F$36+'Appendix B'!$G$36))/((1+$Y$16)^AD$34))</f>
        <v>4381508.8081740942</v>
      </c>
      <c r="AE195" s="201">
        <f>(((H195*'Appendix B'!$C$11*1000)-('Appendix B'!$E$37+'Appendix B'!$F$37+'Appendix B'!$G$37))/((1+$Y$16)^AE$34))</f>
        <v>3729227.9889392513</v>
      </c>
      <c r="AF195" s="201">
        <f>(((I195*'Appendix B'!$C$12*1000)-('Appendix B'!$E$38+'Appendix B'!$F$38+'Appendix B'!$G$38))/((1+$Y$16)^AF$34))</f>
        <v>2529641.6328875045</v>
      </c>
      <c r="AG195" s="201">
        <f>(((J195*'Appendix B'!$C$13*1000)-('Appendix B'!$E$39+'Appendix B'!$F$39+'Appendix B'!$G$39))/((1+$Y$16)^AG$34))</f>
        <v>756535.44799991569</v>
      </c>
      <c r="AH195" s="201">
        <f>(((K195*'Appendix B'!$C$14*1000)-('Appendix B'!$E$40+'Appendix B'!$F$40+'Appendix B'!$G$40))/((1+$Y$16)^AH$34))</f>
        <v>448493.90479255532</v>
      </c>
      <c r="AI195" s="201">
        <f>(((L195*'Appendix B'!$C$15*1000)-('Appendix B'!$E$41+'Appendix B'!$F$41+'Appendix B'!$G$41))/((1+$Y$16)^AI$34))</f>
        <v>363609.14423768356</v>
      </c>
      <c r="AJ195" s="201">
        <f>(((M195*'Appendix B'!$C$16*1000)-('Appendix B'!$E$42+'Appendix B'!$F$42+'Appendix B'!$G$42))/((1+$Y$16)^AJ$34))</f>
        <v>457079.8382664838</v>
      </c>
      <c r="AK195" s="201">
        <f>(((N195*'Appendix B'!$C$17*1000)-('Appendix B'!$E$43+'Appendix B'!$F$43+'Appendix B'!$G$43))/((1+$Y$16)^AK$34))</f>
        <v>503772.94649300375</v>
      </c>
      <c r="AL195" s="201">
        <f>(((O195*'Appendix B'!$C$18*1000)-('Appendix B'!$E$44+'Appendix B'!$F$44+'Appendix B'!$G$44))/((1+$Y$16)^AL$34))</f>
        <v>145280.40631106801</v>
      </c>
      <c r="AM195" s="201">
        <f>(((P195*'Appendix B'!$C$19*1000)-('Appendix B'!$E$45+'Appendix B'!$F$45+'Appendix B'!$G$45))/((1+$Y$16)^AM$34))</f>
        <v>337051.64402169397</v>
      </c>
      <c r="AN195" s="201">
        <f>(((Q195*'Appendix B'!$C$20*1000)-('Appendix B'!$E$46+'Appendix B'!$F$46+'Appendix B'!$G$46))/((1+$Y$16)^AN$34))</f>
        <v>455976.9809498922</v>
      </c>
      <c r="AO195" s="201">
        <f>(((R195*'Appendix B'!$C$21*1000)-('Appendix B'!$E$47+'Appendix B'!$F$47+'Appendix B'!$G$47))/((1+$Y$16)^AO$34))</f>
        <v>314911.47768014367</v>
      </c>
      <c r="AP195" s="201">
        <f>(((S195*'Appendix B'!$C$22*1000)-('Appendix B'!$E$48+'Appendix B'!$F$48+'Appendix B'!$G$48))/((1+$Y$16)^AP$34))</f>
        <v>32343.598005411084</v>
      </c>
      <c r="AQ195" s="201">
        <f>(((T195*'Appendix B'!$C$23*1000)-('Appendix B'!$E$49+'Appendix B'!$F$49+'Appendix B'!$G$49))/((1+$Y$16)^AQ$34))</f>
        <v>211918.9690222065</v>
      </c>
      <c r="AR195" s="201">
        <f>(((U195*'Appendix B'!$C$24*1000)-('Appendix B'!$E$50+'Appendix B'!$F$50+'Appendix B'!$G$50))/((1+$Y$16)^AR$34))</f>
        <v>102758.2708355108</v>
      </c>
      <c r="AS195" s="217">
        <f t="shared" si="20"/>
        <v>49559745.554910854</v>
      </c>
      <c r="AU195" s="207">
        <f t="shared" si="19"/>
        <v>1.592583207208329E-8</v>
      </c>
    </row>
    <row r="196" spans="1:47" x14ac:dyDescent="0.35">
      <c r="A196">
        <v>162</v>
      </c>
      <c r="B196" s="75">
        <v>56</v>
      </c>
      <c r="C196" s="75">
        <v>38.94595428065864</v>
      </c>
      <c r="D196" s="75">
        <v>33.55159866783459</v>
      </c>
      <c r="E196" s="75">
        <v>19.56587967893104</v>
      </c>
      <c r="F196" s="75">
        <v>21.161513877964033</v>
      </c>
      <c r="G196" s="75">
        <v>15.671382015415514</v>
      </c>
      <c r="H196" s="75">
        <v>15.805253094121344</v>
      </c>
      <c r="I196" s="75">
        <v>8.9428822097012226</v>
      </c>
      <c r="J196" s="75">
        <v>7.1122047466759426</v>
      </c>
      <c r="K196" s="75">
        <v>7.6173770849394247</v>
      </c>
      <c r="L196" s="75">
        <v>6.5089803705705238</v>
      </c>
      <c r="M196" s="75">
        <v>7.8113302037599617</v>
      </c>
      <c r="N196" s="75">
        <v>13.002112254545247</v>
      </c>
      <c r="O196" s="75">
        <v>17.73242986135071</v>
      </c>
      <c r="P196" s="75">
        <v>19.309264260381418</v>
      </c>
      <c r="Q196" s="75">
        <v>24.406779048745744</v>
      </c>
      <c r="R196" s="75">
        <v>26.822348461353748</v>
      </c>
      <c r="S196" s="75">
        <v>36.429934881519841</v>
      </c>
      <c r="T196" s="75">
        <v>23.442190733420894</v>
      </c>
      <c r="U196" s="75">
        <v>26.814876655641996</v>
      </c>
      <c r="V196" s="75">
        <v>23.593871038607897</v>
      </c>
      <c r="X196" s="201">
        <f>((0-('Appendix B'!$H$30))/(1+$Y$16)^0)</f>
        <v>-30932906.678150136</v>
      </c>
      <c r="Y196" s="201">
        <f>(((B196*'Appendix B'!$C$5*1000)-('Appendix B'!$E$31+'Appendix B'!$F$31+'Appendix B'!$G$31))/((1+$Y$16)^1))</f>
        <v>36555647.970511056</v>
      </c>
      <c r="Z196" s="201">
        <f>+(((C196*'Appendix B'!$C$6*1000)-('Appendix B'!$E$32+'Appendix B'!$F$32+'Appendix B'!$G$32))/((1+$Y$16)^2))</f>
        <v>7633055.7145544374</v>
      </c>
      <c r="AA196" s="201">
        <f>(((D196*'Appendix B'!$C$7*1000)-('Appendix B'!$E$33+'Appendix B'!$F$33+'Appendix B'!$G$33))/((1+$Y$16)^3))</f>
        <v>2528465.8140778169</v>
      </c>
      <c r="AB196" s="201">
        <f>(((E196*'Appendix B'!$C$8*1000)-('Appendix B'!$E$34+'Appendix B'!$F$34+'Appendix B'!$G$34))/((1+$Y$16)^4))</f>
        <v>121239.83516030623</v>
      </c>
      <c r="AC196" s="201">
        <f>(((F196*'Appendix B'!$C$9*1000)-('Appendix B'!$E$35+'Appendix B'!$F$35+'Appendix B'!$G$35))/((1+$Y$16)^AC$34))</f>
        <v>-70273.435246128269</v>
      </c>
      <c r="AD196" s="201">
        <f>(((G196*'Appendix B'!$C$10*1000)-('Appendix B'!$E$36+'Appendix B'!$F$36+'Appendix B'!$G$36))/((1+$Y$16)^AD$34))</f>
        <v>-479240.12572718848</v>
      </c>
      <c r="AE196" s="201">
        <f>(((H196*'Appendix B'!$C$11*1000)-('Appendix B'!$E$37+'Appendix B'!$F$37+'Appendix B'!$G$37))/((1+$Y$16)^AE$34))</f>
        <v>-508727.74505906209</v>
      </c>
      <c r="AF196" s="201">
        <f>(((I196*'Appendix B'!$C$12*1000)-('Appendix B'!$E$38+'Appendix B'!$F$38+'Appendix B'!$G$38))/((1+$Y$16)^AF$34))</f>
        <v>-693937.71776825015</v>
      </c>
      <c r="AG196" s="201">
        <f>(((J196*'Appendix B'!$C$13*1000)-('Appendix B'!$E$39+'Appendix B'!$F$39+'Appendix B'!$G$39))/((1+$Y$16)^AG$34))</f>
        <v>-686142.11535134318</v>
      </c>
      <c r="AH196" s="201">
        <f>(((K196*'Appendix B'!$C$14*1000)-('Appendix B'!$E$40+'Appendix B'!$F$40+'Appendix B'!$G$40))/((1+$Y$16)^AH$34))</f>
        <v>-614535.97837947321</v>
      </c>
      <c r="AI196" s="201">
        <f>(((L196*'Appendix B'!$C$15*1000)-('Appendix B'!$E$41+'Appendix B'!$F$41+'Appendix B'!$G$41))/((1+$Y$16)^AI$34))</f>
        <v>-589032.04387575423</v>
      </c>
      <c r="AJ196" s="201">
        <f>(((M196*'Appendix B'!$C$16*1000)-('Appendix B'!$E$42+'Appendix B'!$F$42+'Appendix B'!$G$42))/((1+$Y$16)^AJ$34))</f>
        <v>-523874.83667749027</v>
      </c>
      <c r="AK196" s="201">
        <f>(((N196*'Appendix B'!$C$17*1000)-('Appendix B'!$E$43+'Appendix B'!$F$43+'Appendix B'!$G$43))/((1+$Y$16)^AK$34))</f>
        <v>-428704.84979733953</v>
      </c>
      <c r="AL196" s="201">
        <f>(((O196*'Appendix B'!$C$18*1000)-('Appendix B'!$E$44+'Appendix B'!$F$44+'Appendix B'!$G$44))/((1+$Y$16)^AL$34))</f>
        <v>-356507.93802791077</v>
      </c>
      <c r="AM196" s="201">
        <f>(((P196*'Appendix B'!$C$19*1000)-('Appendix B'!$E$45+'Appendix B'!$F$45+'Appendix B'!$G$45))/((1+$Y$16)^AM$34))</f>
        <v>-320271.07779496221</v>
      </c>
      <c r="AN196" s="201">
        <f>(((Q196*'Appendix B'!$C$20*1000)-('Appendix B'!$E$46+'Appendix B'!$F$46+'Appendix B'!$G$46))/((1+$Y$16)^AN$34))</f>
        <v>-263145.22828746389</v>
      </c>
      <c r="AO196" s="201">
        <f>(((R196*'Appendix B'!$C$21*1000)-('Appendix B'!$E$47+'Appendix B'!$F$47+'Appendix B'!$G$47))/((1+$Y$16)^AO$34))</f>
        <v>-236668.30845988612</v>
      </c>
      <c r="AP196" s="201">
        <f>(((S196*'Appendix B'!$C$22*1000)-('Appendix B'!$E$48+'Appendix B'!$F$48+'Appendix B'!$G$48))/((1+$Y$16)^AP$34))</f>
        <v>-178471.44550625241</v>
      </c>
      <c r="AQ196" s="201">
        <f>(((T196*'Appendix B'!$C$23*1000)-('Appendix B'!$E$49+'Appendix B'!$F$49+'Appendix B'!$G$49))/((1+$Y$16)^AQ$34))</f>
        <v>-219027.18538620565</v>
      </c>
      <c r="AR196" s="201">
        <f>(((U196*'Appendix B'!$C$24*1000)-('Appendix B'!$E$50+'Appendix B'!$F$50+'Appendix B'!$G$50))/((1+$Y$16)^AR$34))</f>
        <v>-191362.2132308071</v>
      </c>
      <c r="AS196" s="217">
        <f t="shared" si="20"/>
        <v>15905502.656153481</v>
      </c>
      <c r="AU196" s="207">
        <f t="shared" si="19"/>
        <v>6.5552336653436336E-9</v>
      </c>
    </row>
    <row r="197" spans="1:47" x14ac:dyDescent="0.35">
      <c r="A197">
        <v>163</v>
      </c>
      <c r="B197" s="75">
        <v>56</v>
      </c>
      <c r="C197" s="75">
        <v>49.543139558196749</v>
      </c>
      <c r="D197" s="75">
        <v>94.293615561438742</v>
      </c>
      <c r="E197" s="75">
        <v>135.6107552796521</v>
      </c>
      <c r="F197" s="75">
        <v>134.51963582508074</v>
      </c>
      <c r="G197" s="75">
        <v>54.375542396225669</v>
      </c>
      <c r="H197" s="75">
        <v>66.155752069626502</v>
      </c>
      <c r="I197" s="75">
        <v>85.052303895169729</v>
      </c>
      <c r="J197" s="75">
        <v>75.815885481453734</v>
      </c>
      <c r="K197" s="75">
        <v>86.378096713404005</v>
      </c>
      <c r="L197" s="75">
        <v>115.09638883780649</v>
      </c>
      <c r="M197" s="75">
        <v>141.57931655795224</v>
      </c>
      <c r="N197" s="75">
        <v>129.2980828909796</v>
      </c>
      <c r="O197" s="75">
        <v>192.54952817522744</v>
      </c>
      <c r="P197" s="75">
        <v>214.64626675606735</v>
      </c>
      <c r="Q197" s="75">
        <v>271.95516865834156</v>
      </c>
      <c r="R197" s="75">
        <v>274.48406898250778</v>
      </c>
      <c r="S197" s="75">
        <v>423.72976308172906</v>
      </c>
      <c r="T197" s="75">
        <v>491.09444902458938</v>
      </c>
      <c r="U197" s="75">
        <v>500</v>
      </c>
      <c r="V197" s="75">
        <v>500</v>
      </c>
      <c r="X197" s="201">
        <f>((0-('Appendix B'!$H$30))/(1+$Y$16)^0)</f>
        <v>-30932906.678150136</v>
      </c>
      <c r="Y197" s="201">
        <f>(((B197*'Appendix B'!$C$5*1000)-('Appendix B'!$E$31+'Appendix B'!$F$31+'Appendix B'!$G$31))/((1+$Y$16)^1))</f>
        <v>36555647.970511056</v>
      </c>
      <c r="Z197" s="201">
        <f>+(((C197*'Appendix B'!$C$6*1000)-('Appendix B'!$E$32+'Appendix B'!$F$32+'Appendix B'!$G$32))/((1+$Y$16)^2))</f>
        <v>10310085.960635329</v>
      </c>
      <c r="AA197" s="201">
        <f>(((D197*'Appendix B'!$C$7*1000)-('Appendix B'!$E$33+'Appendix B'!$F$33+'Appendix B'!$G$33))/((1+$Y$16)^3))</f>
        <v>10233012.215278391</v>
      </c>
      <c r="AB197" s="201">
        <f>(((E197*'Appendix B'!$C$8*1000)-('Appendix B'!$E$34+'Appendix B'!$F$34+'Appendix B'!$G$34))/((1+$Y$16)^4))</f>
        <v>9490702.8562578373</v>
      </c>
      <c r="AC197" s="201">
        <f>(((F197*'Appendix B'!$C$9*1000)-('Appendix B'!$E$35+'Appendix B'!$F$35+'Appendix B'!$G$35))/((1+$Y$16)^AC$34))</f>
        <v>6519477.0757196341</v>
      </c>
      <c r="AD197" s="201">
        <f>(((G197*'Appendix B'!$C$10*1000)-('Appendix B'!$E$36+'Appendix B'!$F$36+'Appendix B'!$G$36))/((1+$Y$16)^AD$34))</f>
        <v>1190895.6738505871</v>
      </c>
      <c r="AE197" s="201">
        <f>(((H197*'Appendix B'!$C$11*1000)-('Appendix B'!$E$37+'Appendix B'!$F$37+'Appendix B'!$G$37))/((1+$Y$16)^AE$34))</f>
        <v>1163495.4080431946</v>
      </c>
      <c r="AF197" s="201">
        <f>(((I197*'Appendix B'!$C$12*1000)-('Appendix B'!$E$38+'Appendix B'!$F$38+'Appendix B'!$G$38))/((1+$Y$16)^AF$34))</f>
        <v>1301845.5653851742</v>
      </c>
      <c r="AG197" s="201">
        <f>(((J197*'Appendix B'!$C$13*1000)-('Appendix B'!$E$39+'Appendix B'!$F$39+'Appendix B'!$G$39))/((1+$Y$16)^AG$34))</f>
        <v>762840.92484291911</v>
      </c>
      <c r="AH197" s="201">
        <f>(((K197*'Appendix B'!$C$14*1000)-('Appendix B'!$E$40+'Appendix B'!$F$40+'Appendix B'!$G$40))/((1+$Y$16)^AH$34))</f>
        <v>719274.92056504509</v>
      </c>
      <c r="AI197" s="201">
        <f>(((L197*'Appendix B'!$C$15*1000)-('Appendix B'!$E$41+'Appendix B'!$F$41+'Appendix B'!$G$41))/((1+$Y$16)^AI$34))</f>
        <v>954112.1028710542</v>
      </c>
      <c r="AJ197" s="201">
        <f>(((M197*'Appendix B'!$C$16*1000)-('Appendix B'!$E$42+'Appendix B'!$F$42+'Appendix B'!$G$42))/((1+$Y$16)^AJ$34))</f>
        <v>1058197.5363674553</v>
      </c>
      <c r="AK197" s="201">
        <f>(((N197*'Appendix B'!$C$17*1000)-('Appendix B'!$E$43+'Appendix B'!$F$43+'Appendix B'!$G$43))/((1+$Y$16)^AK$34))</f>
        <v>724672.67033991404</v>
      </c>
      <c r="AL197" s="201">
        <f>(((O197*'Appendix B'!$C$18*1000)-('Appendix B'!$E$44+'Appendix B'!$F$44+'Appendix B'!$G$44))/((1+$Y$16)^AL$34))</f>
        <v>1106604.538075832</v>
      </c>
      <c r="AM197" s="201">
        <f>(((P197*'Appendix B'!$C$19*1000)-('Appendix B'!$E$45+'Appendix B'!$F$45+'Appendix B'!$G$45))/((1+$Y$16)^AM$34))</f>
        <v>1066750.4006946264</v>
      </c>
      <c r="AN197" s="201">
        <f>(((Q197*'Appendix B'!$C$20*1000)-('Appendix B'!$E$46+'Appendix B'!$F$46+'Appendix B'!$G$46))/((1+$Y$16)^AN$34))</f>
        <v>1211166.2820106272</v>
      </c>
      <c r="AO197" s="201">
        <f>(((R197*'Appendix B'!$C$21*1000)-('Appendix B'!$E$47+'Appendix B'!$F$47+'Appendix B'!$G$47))/((1+$Y$16)^AO$34))</f>
        <v>1047215.4696007442</v>
      </c>
      <c r="AP197" s="201">
        <f>(((S197*'Appendix B'!$C$22*1000)-('Appendix B'!$E$48+'Appendix B'!$F$48+'Appendix B'!$G$48))/((1+$Y$16)^AP$34))</f>
        <v>1545805.3348255025</v>
      </c>
      <c r="AQ197" s="201">
        <f>(((T197*'Appendix B'!$C$23*1000)-('Appendix B'!$E$49+'Appendix B'!$F$49+'Appendix B'!$G$49))/((1+$Y$16)^AQ$34))</f>
        <v>1574702.4215326861</v>
      </c>
      <c r="AR197" s="201">
        <f>(((U197*'Appendix B'!$C$24*1000)-('Appendix B'!$E$50+'Appendix B'!$F$50+'Appendix B'!$G$50))/((1+$Y$16)^AR$34))</f>
        <v>1376866.5613700326</v>
      </c>
      <c r="AS197" s="217">
        <f t="shared" si="20"/>
        <v>58980465.210627511</v>
      </c>
      <c r="AU197" s="207">
        <f t="shared" si="19"/>
        <v>1.4776599783275543E-8</v>
      </c>
    </row>
    <row r="198" spans="1:47" x14ac:dyDescent="0.35">
      <c r="A198">
        <v>164</v>
      </c>
      <c r="B198" s="75">
        <v>56</v>
      </c>
      <c r="C198" s="75">
        <v>76.673222575479514</v>
      </c>
      <c r="D198" s="75">
        <v>76.487312685971233</v>
      </c>
      <c r="E198" s="75">
        <v>89.919856092519879</v>
      </c>
      <c r="F198" s="75">
        <v>25.94930692591246</v>
      </c>
      <c r="G198" s="75">
        <v>29.516481968648471</v>
      </c>
      <c r="H198" s="75">
        <v>23.926004987452309</v>
      </c>
      <c r="I198" s="75">
        <v>24.955575724784968</v>
      </c>
      <c r="J198" s="75">
        <v>25.200778486677365</v>
      </c>
      <c r="K198" s="75">
        <v>28.234886737595094</v>
      </c>
      <c r="L198" s="75">
        <v>32.26971770101521</v>
      </c>
      <c r="M198" s="75">
        <v>14.97951313473331</v>
      </c>
      <c r="N198" s="75">
        <v>15.084618235732343</v>
      </c>
      <c r="O198" s="75">
        <v>9.5871798176736576</v>
      </c>
      <c r="P198" s="75">
        <v>6.5344895282564597</v>
      </c>
      <c r="Q198" s="75">
        <v>6.3965644138483633</v>
      </c>
      <c r="R198" s="75">
        <v>8.5421470830945196</v>
      </c>
      <c r="S198" s="75">
        <v>10.392297822611647</v>
      </c>
      <c r="T198" s="75">
        <v>16.411527641025707</v>
      </c>
      <c r="U198" s="75">
        <v>12.158884523714345</v>
      </c>
      <c r="V198" s="75">
        <v>17.208196551721187</v>
      </c>
      <c r="X198" s="201">
        <f>((0-('Appendix B'!$H$30))/(1+$Y$16)^0)</f>
        <v>-30932906.678150136</v>
      </c>
      <c r="Y198" s="201">
        <f>(((B198*'Appendix B'!$C$5*1000)-('Appendix B'!$E$31+'Appendix B'!$F$31+'Appendix B'!$G$31))/((1+$Y$16)^1))</f>
        <v>36555647.970511056</v>
      </c>
      <c r="Z198" s="201">
        <f>+(((C198*'Appendix B'!$C$6*1000)-('Appendix B'!$E$32+'Appendix B'!$F$32+'Appendix B'!$G$32))/((1+$Y$16)^2))</f>
        <v>17163608.939977266</v>
      </c>
      <c r="AA198" s="201">
        <f>(((D198*'Appendix B'!$C$7*1000)-('Appendix B'!$E$33+'Appendix B'!$F$33+'Appendix B'!$G$33))/((1+$Y$16)^3))</f>
        <v>7974452.2636361513</v>
      </c>
      <c r="AB198" s="201">
        <f>(((E198*'Appendix B'!$C$8*1000)-('Appendix B'!$E$34+'Appendix B'!$F$34+'Appendix B'!$G$34))/((1+$Y$16)^4))</f>
        <v>5801619.7483789176</v>
      </c>
      <c r="AC198" s="201">
        <f>(((F198*'Appendix B'!$C$9*1000)-('Appendix B'!$E$35+'Appendix B'!$F$35+'Appendix B'!$G$35))/((1+$Y$16)^AC$34))</f>
        <v>208051.23300159723</v>
      </c>
      <c r="AD198" s="201">
        <f>(((G198*'Appendix B'!$C$10*1000)-('Appendix B'!$E$36+'Appendix B'!$F$36+'Appendix B'!$G$36))/((1+$Y$16)^AD$34))</f>
        <v>118194.28062907585</v>
      </c>
      <c r="AE198" s="201">
        <f>(((H198*'Appendix B'!$C$11*1000)-('Appendix B'!$E$37+'Appendix B'!$F$37+'Appendix B'!$G$37))/((1+$Y$16)^AE$34))</f>
        <v>-239024.17482764539</v>
      </c>
      <c r="AF198" s="201">
        <f>(((I198*'Appendix B'!$C$12*1000)-('Appendix B'!$E$38+'Appendix B'!$F$38+'Appendix B'!$G$38))/((1+$Y$16)^AF$34))</f>
        <v>-274044.0261865012</v>
      </c>
      <c r="AG198" s="201">
        <f>(((J198*'Appendix B'!$C$13*1000)-('Appendix B'!$E$39+'Appendix B'!$F$39+'Appendix B'!$G$39))/((1+$Y$16)^AG$34))</f>
        <v>-304648.19406136137</v>
      </c>
      <c r="AH198" s="201">
        <f>(((K198*'Appendix B'!$C$14*1000)-('Appendix B'!$E$40+'Appendix B'!$F$40+'Appendix B'!$G$40))/((1+$Y$16)^AH$34))</f>
        <v>-265378.94663153909</v>
      </c>
      <c r="AI198" s="201">
        <f>(((L198*'Appendix B'!$C$15*1000)-('Appendix B'!$E$41+'Appendix B'!$F$41+'Appendix B'!$G$41))/((1+$Y$16)^AI$34))</f>
        <v>-222944.19272906956</v>
      </c>
      <c r="AJ198" s="201">
        <f>(((M198*'Appendix B'!$C$16*1000)-('Appendix B'!$E$42+'Appendix B'!$F$42+'Appendix B'!$G$42))/((1+$Y$16)^AJ$34))</f>
        <v>-439096.8229754857</v>
      </c>
      <c r="AK198" s="201">
        <f>(((N198*'Appendix B'!$C$17*1000)-('Appendix B'!$E$43+'Appendix B'!$F$43+'Appendix B'!$G$43))/((1+$Y$16)^AK$34))</f>
        <v>-408051.37770275195</v>
      </c>
      <c r="AL198" s="201">
        <f>(((O198*'Appendix B'!$C$18*1000)-('Appendix B'!$E$44+'Appendix B'!$F$44+'Appendix B'!$G$44))/((1+$Y$16)^AL$34))</f>
        <v>-424678.71236767946</v>
      </c>
      <c r="AM198" s="201">
        <f>(((P198*'Appendix B'!$C$19*1000)-('Appendix B'!$E$45+'Appendix B'!$F$45+'Appendix B'!$G$45))/((1+$Y$16)^AM$34))</f>
        <v>-410980.39917258872</v>
      </c>
      <c r="AN198" s="201">
        <f>(((Q198*'Appendix B'!$C$20*1000)-('Appendix B'!$E$46+'Appendix B'!$F$46+'Appendix B'!$G$46))/((1+$Y$16)^AN$34))</f>
        <v>-370407.75898315571</v>
      </c>
      <c r="AO198" s="201">
        <f>(((R198*'Appendix B'!$C$21*1000)-('Appendix B'!$E$47+'Appendix B'!$F$47+'Appendix B'!$G$47))/((1+$Y$16)^AO$34))</f>
        <v>-331433.27237857913</v>
      </c>
      <c r="AP198" s="201">
        <f>(((S198*'Appendix B'!$C$22*1000)-('Appendix B'!$E$48+'Appendix B'!$F$48+'Appendix B'!$G$48))/((1+$Y$16)^AP$34))</f>
        <v>-294392.21212268533</v>
      </c>
      <c r="AQ198" s="201">
        <f>(((T198*'Appendix B'!$C$23*1000)-('Appendix B'!$E$49+'Appendix B'!$F$49+'Appendix B'!$G$49))/((1+$Y$16)^AQ$34))</f>
        <v>-245994.03590710976</v>
      </c>
      <c r="AR198" s="201">
        <f>(((U198*'Appendix B'!$C$24*1000)-('Appendix B'!$E$50+'Appendix B'!$F$50+'Appendix B'!$G$50))/((1+$Y$16)^AR$34))</f>
        <v>-239935.06019431152</v>
      </c>
      <c r="AS198" s="217">
        <f t="shared" si="20"/>
        <v>36888667.757983908</v>
      </c>
      <c r="AU198" s="207">
        <f t="shared" si="19"/>
        <v>1.4091978696785137E-8</v>
      </c>
    </row>
    <row r="199" spans="1:47" x14ac:dyDescent="0.35">
      <c r="A199">
        <v>165</v>
      </c>
      <c r="B199" s="75">
        <v>56</v>
      </c>
      <c r="C199" s="75">
        <v>26.752379704754134</v>
      </c>
      <c r="D199" s="75">
        <v>35.614386748401635</v>
      </c>
      <c r="E199" s="75">
        <v>46.897767181305277</v>
      </c>
      <c r="F199" s="75">
        <v>31.541547052819592</v>
      </c>
      <c r="G199" s="75">
        <v>37.860919431480198</v>
      </c>
      <c r="H199" s="75">
        <v>45.800750991624568</v>
      </c>
      <c r="I199" s="75">
        <v>57.591030871997717</v>
      </c>
      <c r="J199" s="75">
        <v>70.544778094808251</v>
      </c>
      <c r="K199" s="75">
        <v>60.429568840194051</v>
      </c>
      <c r="L199" s="75">
        <v>50.737784828014512</v>
      </c>
      <c r="M199" s="75">
        <v>41.3757267515644</v>
      </c>
      <c r="N199" s="75">
        <v>31.865770045765572</v>
      </c>
      <c r="O199" s="75">
        <v>35.706120469947528</v>
      </c>
      <c r="P199" s="75">
        <v>48.886654365820398</v>
      </c>
      <c r="Q199" s="75">
        <v>62.934313388775351</v>
      </c>
      <c r="R199" s="75">
        <v>70.979242851108566</v>
      </c>
      <c r="S199" s="75">
        <v>80.889736996712244</v>
      </c>
      <c r="T199" s="75">
        <v>83.854937734197293</v>
      </c>
      <c r="U199" s="75">
        <v>67.328694810509234</v>
      </c>
      <c r="V199" s="75">
        <v>102.75779461320872</v>
      </c>
      <c r="X199" s="201">
        <f>((0-('Appendix B'!$H$30))/(1+$Y$16)^0)</f>
        <v>-30932906.678150136</v>
      </c>
      <c r="Y199" s="201">
        <f>(((B199*'Appendix B'!$C$5*1000)-('Appendix B'!$E$31+'Appendix B'!$F$31+'Appendix B'!$G$31))/((1+$Y$16)^1))</f>
        <v>36555647.970511056</v>
      </c>
      <c r="Z199" s="201">
        <f>+(((C199*'Appendix B'!$C$6*1000)-('Appendix B'!$E$32+'Appendix B'!$F$32+'Appendix B'!$G$32))/((1+$Y$16)^2))</f>
        <v>4552750.2284619361</v>
      </c>
      <c r="AA199" s="201">
        <f>(((D199*'Appendix B'!$C$7*1000)-('Appendix B'!$E$33+'Appendix B'!$F$33+'Appendix B'!$G$33))/((1+$Y$16)^3))</f>
        <v>2790110.8383187833</v>
      </c>
      <c r="AB199" s="201">
        <f>(((E199*'Appendix B'!$C$8*1000)-('Appendix B'!$E$34+'Appendix B'!$F$34+'Appendix B'!$G$34))/((1+$Y$16)^4))</f>
        <v>2328016.3767752289</v>
      </c>
      <c r="AC199" s="201">
        <f>(((F199*'Appendix B'!$C$9*1000)-('Appendix B'!$E$35+'Appendix B'!$F$35+'Appendix B'!$G$35))/((1+$Y$16)^AC$34))</f>
        <v>533140.13356508117</v>
      </c>
      <c r="AD199" s="201">
        <f>(((G199*'Appendix B'!$C$10*1000)-('Appendix B'!$E$36+'Appendix B'!$F$36+'Appendix B'!$G$36))/((1+$Y$16)^AD$34))</f>
        <v>478267.81269626325</v>
      </c>
      <c r="AE199" s="201">
        <f>(((H199*'Appendix B'!$C$11*1000)-('Appendix B'!$E$37+'Appendix B'!$F$37+'Appendix B'!$G$37))/((1+$Y$16)^AE$34))</f>
        <v>487472.23495378165</v>
      </c>
      <c r="AF199" s="201">
        <f>(((I199*'Appendix B'!$C$12*1000)-('Appendix B'!$E$38+'Appendix B'!$F$38+'Appendix B'!$G$38))/((1+$Y$16)^AF$34))</f>
        <v>581740.90002252837</v>
      </c>
      <c r="AG199" s="201">
        <f>(((J199*'Appendix B'!$C$13*1000)-('Appendix B'!$E$39+'Appendix B'!$F$39+'Appendix B'!$G$39))/((1+$Y$16)^AG$34))</f>
        <v>651671.55044249084</v>
      </c>
      <c r="AH199" s="201">
        <f>(((K199*'Appendix B'!$C$14*1000)-('Appendix B'!$E$40+'Appendix B'!$F$40+'Appendix B'!$G$40))/((1+$Y$16)^AH$34))</f>
        <v>279837.22304120689</v>
      </c>
      <c r="AI199" s="201">
        <f>(((L199*'Appendix B'!$C$15*1000)-('Appendix B'!$E$41+'Appendix B'!$F$41+'Appendix B'!$G$41))/((1+$Y$16)^AI$34))</f>
        <v>39506.95230728227</v>
      </c>
      <c r="AJ199" s="201">
        <f>(((M199*'Appendix B'!$C$16*1000)-('Appendix B'!$E$42+'Appendix B'!$F$42+'Appendix B'!$G$42))/((1+$Y$16)^AJ$34))</f>
        <v>-126909.12056358882</v>
      </c>
      <c r="AK199" s="201">
        <f>(((N199*'Appendix B'!$C$17*1000)-('Appendix B'!$E$43+'Appendix B'!$F$43+'Appendix B'!$G$43))/((1+$Y$16)^AK$34))</f>
        <v>-241622.53968040363</v>
      </c>
      <c r="AL199" s="201">
        <f>(((O199*'Appendix B'!$C$18*1000)-('Appendix B'!$E$44+'Appendix B'!$F$44+'Appendix B'!$G$44))/((1+$Y$16)^AL$34))</f>
        <v>-206079.11141593618</v>
      </c>
      <c r="AM199" s="201">
        <f>(((P199*'Appendix B'!$C$19*1000)-('Appendix B'!$E$45+'Appendix B'!$F$45+'Appendix B'!$G$45))/((1+$Y$16)^AM$34))</f>
        <v>-110252.11144568934</v>
      </c>
      <c r="AN199" s="201">
        <f>(((Q199*'Appendix B'!$C$20*1000)-('Appendix B'!$E$46+'Appendix B'!$F$46+'Appendix B'!$G$46))/((1+$Y$16)^AN$34))</f>
        <v>-33688.727154528257</v>
      </c>
      <c r="AO199" s="201">
        <f>(((R199*'Appendix B'!$C$21*1000)-('Appendix B'!$E$47+'Appendix B'!$F$47+'Appendix B'!$G$47))/((1+$Y$16)^AO$34))</f>
        <v>-7758.0017833228239</v>
      </c>
      <c r="AP199" s="201">
        <f>(((S199*'Appendix B'!$C$22*1000)-('Appendix B'!$E$48+'Appendix B'!$F$48+'Appendix B'!$G$48))/((1+$Y$16)^AP$34))</f>
        <v>19465.653514979429</v>
      </c>
      <c r="AQ199" s="201">
        <f>(((T199*'Appendix B'!$C$23*1000)-('Appendix B'!$E$49+'Appendix B'!$F$49+'Appendix B'!$G$49))/((1+$Y$16)^AQ$34))</f>
        <v>12692.283534061349</v>
      </c>
      <c r="AR199" s="201">
        <f>(((U199*'Appendix B'!$C$24*1000)-('Appendix B'!$E$50+'Appendix B'!$F$50+'Appendix B'!$G$50))/((1+$Y$16)^AR$34))</f>
        <v>-57091.43364593944</v>
      </c>
      <c r="AS199" s="217">
        <f t="shared" si="20"/>
        <v>18377413.479994554</v>
      </c>
      <c r="AU199" s="207">
        <f t="shared" si="19"/>
        <v>7.4401386001351178E-9</v>
      </c>
    </row>
    <row r="200" spans="1:47" x14ac:dyDescent="0.35">
      <c r="A200">
        <v>166</v>
      </c>
      <c r="B200" s="75">
        <v>56</v>
      </c>
      <c r="C200" s="75">
        <v>62.379263476940949</v>
      </c>
      <c r="D200" s="75">
        <v>107.93701772560121</v>
      </c>
      <c r="E200" s="75">
        <v>129.13210587053831</v>
      </c>
      <c r="F200" s="75">
        <v>154.00150009126489</v>
      </c>
      <c r="G200" s="75">
        <v>154.32927456518678</v>
      </c>
      <c r="H200" s="75">
        <v>113.88360199798289</v>
      </c>
      <c r="I200" s="75">
        <v>162.39899054419629</v>
      </c>
      <c r="J200" s="75">
        <v>155.5677810965237</v>
      </c>
      <c r="K200" s="75">
        <v>130.6295239277573</v>
      </c>
      <c r="L200" s="75">
        <v>154.21459882678715</v>
      </c>
      <c r="M200" s="75">
        <v>203.85682898333397</v>
      </c>
      <c r="N200" s="75">
        <v>270.19977792103572</v>
      </c>
      <c r="O200" s="75">
        <v>256.64421742131969</v>
      </c>
      <c r="P200" s="75">
        <v>219.30006811176935</v>
      </c>
      <c r="Q200" s="75">
        <v>290.47077556776378</v>
      </c>
      <c r="R200" s="75">
        <v>271.56832800303619</v>
      </c>
      <c r="S200" s="75">
        <v>234.34971605748819</v>
      </c>
      <c r="T200" s="75">
        <v>349.79839463316807</v>
      </c>
      <c r="U200" s="75">
        <v>442.83568725652401</v>
      </c>
      <c r="V200" s="75">
        <v>468.95032366390114</v>
      </c>
      <c r="X200" s="201">
        <f>((0-('Appendix B'!$H$30))/(1+$Y$16)^0)</f>
        <v>-30932906.678150136</v>
      </c>
      <c r="Y200" s="201">
        <f>(((B200*'Appendix B'!$C$5*1000)-('Appendix B'!$E$31+'Appendix B'!$F$31+'Appendix B'!$G$31))/((1+$Y$16)^1))</f>
        <v>36555647.970511056</v>
      </c>
      <c r="Z200" s="201">
        <f>+(((C200*'Appendix B'!$C$6*1000)-('Appendix B'!$E$32+'Appendix B'!$F$32+'Appendix B'!$G$32))/((1+$Y$16)^2))</f>
        <v>13552710.400330279</v>
      </c>
      <c r="AA200" s="201">
        <f>(((D200*'Appendix B'!$C$7*1000)-('Appendix B'!$E$33+'Appendix B'!$F$33+'Appendix B'!$G$33))/((1+$Y$16)^3))</f>
        <v>11963547.854688453</v>
      </c>
      <c r="AB200" s="201">
        <f>(((E200*'Appendix B'!$C$8*1000)-('Appendix B'!$E$34+'Appendix B'!$F$34+'Appendix B'!$G$34))/((1+$Y$16)^4))</f>
        <v>8967616.7160804421</v>
      </c>
      <c r="AC200" s="201">
        <f>(((F200*'Appendix B'!$C$9*1000)-('Appendix B'!$E$35+'Appendix B'!$F$35+'Appendix B'!$G$35))/((1+$Y$16)^AC$34))</f>
        <v>7651999.5875388049</v>
      </c>
      <c r="AD200" s="201">
        <f>(((G200*'Appendix B'!$C$10*1000)-('Appendix B'!$E$36+'Appendix B'!$F$36+'Appendix B'!$G$36))/((1+$Y$16)^AD$34))</f>
        <v>5504031.6456506392</v>
      </c>
      <c r="AE200" s="201">
        <f>(((H200*'Appendix B'!$C$11*1000)-('Appendix B'!$E$37+'Appendix B'!$F$37+'Appendix B'!$G$37))/((1+$Y$16)^AE$34))</f>
        <v>2748616.0587206529</v>
      </c>
      <c r="AF200" s="201">
        <f>(((I200*'Appendix B'!$C$12*1000)-('Appendix B'!$E$38+'Appendix B'!$F$38+'Appendix B'!$G$38))/((1+$Y$16)^AF$34))</f>
        <v>3330073.0936322664</v>
      </c>
      <c r="AG200" s="201">
        <f>(((J200*'Appendix B'!$C$13*1000)-('Appendix B'!$E$39+'Appendix B'!$F$39+'Appendix B'!$G$39))/((1+$Y$16)^AG$34))</f>
        <v>2444834.4211692885</v>
      </c>
      <c r="AH200" s="201">
        <f>(((K200*'Appendix B'!$C$14*1000)-('Appendix B'!$E$40+'Appendix B'!$F$40+'Appendix B'!$G$40))/((1+$Y$16)^AH$34))</f>
        <v>1468671.7796945956</v>
      </c>
      <c r="AI200" s="201">
        <f>(((L200*'Appendix B'!$C$15*1000)-('Appendix B'!$E$41+'Appendix B'!$F$41+'Appendix B'!$G$41))/((1+$Y$16)^AI$34))</f>
        <v>1510024.0417209624</v>
      </c>
      <c r="AJ200" s="201">
        <f>(((M200*'Appendix B'!$C$16*1000)-('Appendix B'!$E$42+'Appendix B'!$F$42+'Appendix B'!$G$42))/((1+$Y$16)^AJ$34))</f>
        <v>1794752.9301914864</v>
      </c>
      <c r="AK200" s="201">
        <f>(((N200*'Appendix B'!$C$17*1000)-('Appendix B'!$E$43+'Appendix B'!$F$43+'Appendix B'!$G$43))/((1+$Y$16)^AK$34))</f>
        <v>2122080.0500414092</v>
      </c>
      <c r="AL200" s="201">
        <f>(((O200*'Appendix B'!$C$18*1000)-('Appendix B'!$E$44+'Appendix B'!$F$44+'Appendix B'!$G$44))/((1+$Y$16)^AL$34))</f>
        <v>1643037.9899088785</v>
      </c>
      <c r="AM200" s="201">
        <f>(((P200*'Appendix B'!$C$19*1000)-('Appendix B'!$E$45+'Appendix B'!$F$45+'Appendix B'!$G$45))/((1+$Y$16)^AM$34))</f>
        <v>1099795.4579777454</v>
      </c>
      <c r="AN200" s="201">
        <f>(((Q200*'Appendix B'!$C$20*1000)-('Appendix B'!$E$46+'Appendix B'!$F$46+'Appendix B'!$G$46))/((1+$Y$16)^AN$34))</f>
        <v>1321438.7520911917</v>
      </c>
      <c r="AO200" s="201">
        <f>(((R200*'Appendix B'!$C$21*1000)-('Appendix B'!$E$47+'Appendix B'!$F$47+'Appendix B'!$G$47))/((1+$Y$16)^AO$34))</f>
        <v>1032100.2045662736</v>
      </c>
      <c r="AP200" s="201">
        <f>(((S200*'Appendix B'!$C$22*1000)-('Appendix B'!$E$48+'Appendix B'!$F$48+'Appendix B'!$G$48))/((1+$Y$16)^AP$34))</f>
        <v>702676.59072176833</v>
      </c>
      <c r="AQ200" s="201">
        <f>(((T200*'Appendix B'!$C$23*1000)-('Appendix B'!$E$49+'Appendix B'!$F$49+'Appendix B'!$G$49))/((1+$Y$16)^AQ$34))</f>
        <v>1032746.4882312499</v>
      </c>
      <c r="AR200" s="201">
        <f>(((U200*'Appendix B'!$C$24*1000)-('Appendix B'!$E$50+'Appendix B'!$F$50+'Appendix B'!$G$50))/((1+$Y$16)^AR$34))</f>
        <v>1187412.7605172095</v>
      </c>
      <c r="AS200" s="217">
        <f t="shared" si="20"/>
        <v>76700908.115834519</v>
      </c>
      <c r="AU200" s="207">
        <f t="shared" si="19"/>
        <v>8.7485395109356254E-9</v>
      </c>
    </row>
    <row r="201" spans="1:47" x14ac:dyDescent="0.35">
      <c r="A201">
        <v>167</v>
      </c>
      <c r="B201" s="75">
        <v>56</v>
      </c>
      <c r="C201" s="75">
        <v>70.296328502996914</v>
      </c>
      <c r="D201" s="75">
        <v>78.521211220393766</v>
      </c>
      <c r="E201" s="75">
        <v>81.371445547195279</v>
      </c>
      <c r="F201" s="75">
        <v>46.18139854811016</v>
      </c>
      <c r="G201" s="75">
        <v>71.740148387118438</v>
      </c>
      <c r="H201" s="75">
        <v>77.496511419919415</v>
      </c>
      <c r="I201" s="75">
        <v>33.05261941987311</v>
      </c>
      <c r="J201" s="75">
        <v>37.726703316948218</v>
      </c>
      <c r="K201" s="75">
        <v>53.197317740086149</v>
      </c>
      <c r="L201" s="75">
        <v>53.378861975372814</v>
      </c>
      <c r="M201" s="75">
        <v>55.195649632038226</v>
      </c>
      <c r="N201" s="75">
        <v>56.815928746040498</v>
      </c>
      <c r="O201" s="75">
        <v>66.016575528261711</v>
      </c>
      <c r="P201" s="75">
        <v>102.76536673492157</v>
      </c>
      <c r="Q201" s="75">
        <v>87.142317516917672</v>
      </c>
      <c r="R201" s="75">
        <v>77.453192507936805</v>
      </c>
      <c r="S201" s="75">
        <v>117.51466611769787</v>
      </c>
      <c r="T201" s="75">
        <v>154.61635706029858</v>
      </c>
      <c r="U201" s="75">
        <v>204.4284908563873</v>
      </c>
      <c r="V201" s="75">
        <v>242.72828427371317</v>
      </c>
      <c r="X201" s="201">
        <f>((0-('Appendix B'!$H$30))/(1+$Y$16)^0)</f>
        <v>-30932906.678150136</v>
      </c>
      <c r="Y201" s="201">
        <f>(((B201*'Appendix B'!$C$5*1000)-('Appendix B'!$E$31+'Appendix B'!$F$31+'Appendix B'!$G$31))/((1+$Y$16)^1))</f>
        <v>36555647.970511056</v>
      </c>
      <c r="Z201" s="201">
        <f>+(((C201*'Appendix B'!$C$6*1000)-('Appendix B'!$E$32+'Appendix B'!$F$32+'Appendix B'!$G$32))/((1+$Y$16)^2))</f>
        <v>15552696.432457557</v>
      </c>
      <c r="AA201" s="201">
        <f>(((D201*'Appendix B'!$C$7*1000)-('Appendix B'!$E$33+'Appendix B'!$F$33+'Appendix B'!$G$33))/((1+$Y$16)^3))</f>
        <v>8232432.9240617072</v>
      </c>
      <c r="AB201" s="201">
        <f>(((E201*'Appendix B'!$C$8*1000)-('Appendix B'!$E$34+'Appendix B'!$F$34+'Appendix B'!$G$34))/((1+$Y$16)^4))</f>
        <v>5111421.0982535919</v>
      </c>
      <c r="AC201" s="201">
        <f>(((F201*'Appendix B'!$C$9*1000)-('Appendix B'!$E$35+'Appendix B'!$F$35+'Appendix B'!$G$35))/((1+$Y$16)^AC$34))</f>
        <v>1384186.0684700366</v>
      </c>
      <c r="AD201" s="201">
        <f>(((G201*'Appendix B'!$C$10*1000)-('Appendix B'!$E$36+'Appendix B'!$F$36+'Appendix B'!$G$36))/((1+$Y$16)^AD$34))</f>
        <v>1940201.4287257604</v>
      </c>
      <c r="AE201" s="201">
        <f>(((H201*'Appendix B'!$C$11*1000)-('Appendix B'!$E$37+'Appendix B'!$F$37+'Appendix B'!$G$37))/((1+$Y$16)^AE$34))</f>
        <v>1540140.7391757928</v>
      </c>
      <c r="AF201" s="201">
        <f>(((I201*'Appendix B'!$C$12*1000)-('Appendix B'!$E$38+'Appendix B'!$F$38+'Appendix B'!$G$38))/((1+$Y$16)^AF$34))</f>
        <v>-61718.875216326989</v>
      </c>
      <c r="AG201" s="201">
        <f>(((J201*'Appendix B'!$C$13*1000)-('Appendix B'!$E$39+'Appendix B'!$F$39+'Appendix B'!$G$39))/((1+$Y$16)^AG$34))</f>
        <v>-40472.353004519646</v>
      </c>
      <c r="AH201" s="201">
        <f>(((K201*'Appendix B'!$C$14*1000)-('Appendix B'!$E$40+'Appendix B'!$F$40+'Appendix B'!$G$40))/((1+$Y$16)^AH$34))</f>
        <v>157359.22402428163</v>
      </c>
      <c r="AI201" s="201">
        <f>(((L201*'Appendix B'!$C$15*1000)-('Appendix B'!$E$41+'Appendix B'!$F$41+'Appendix B'!$G$41))/((1+$Y$16)^AI$34))</f>
        <v>77039.506022130809</v>
      </c>
      <c r="AJ201" s="201">
        <f>(((M201*'Appendix B'!$C$16*1000)-('Appendix B'!$E$42+'Appendix B'!$F$42+'Appendix B'!$G$42))/((1+$Y$16)^AJ$34))</f>
        <v>36538.941881765801</v>
      </c>
      <c r="AK201" s="201">
        <f>(((N201*'Appendix B'!$C$17*1000)-('Appendix B'!$E$43+'Appendix B'!$F$43+'Appendix B'!$G$43))/((1+$Y$16)^AK$34))</f>
        <v>5823.283345716708</v>
      </c>
      <c r="AL201" s="201">
        <f>(((O201*'Appendix B'!$C$18*1000)-('Appendix B'!$E$44+'Appendix B'!$F$44+'Appendix B'!$G$44))/((1+$Y$16)^AL$34))</f>
        <v>47600.908330055878</v>
      </c>
      <c r="AM201" s="201">
        <f>(((P201*'Appendix B'!$C$19*1000)-('Appendix B'!$E$45+'Appendix B'!$F$45+'Appendix B'!$G$45))/((1+$Y$16)^AM$34))</f>
        <v>272322.26173768361</v>
      </c>
      <c r="AN201" s="201">
        <f>(((Q201*'Appendix B'!$C$20*1000)-('Appendix B'!$E$46+'Appendix B'!$F$46+'Appendix B'!$G$46))/((1+$Y$16)^AN$34))</f>
        <v>110485.66712753594</v>
      </c>
      <c r="AO201" s="201">
        <f>(((R201*'Appendix B'!$C$21*1000)-('Appendix B'!$E$47+'Appendix B'!$F$47+'Appendix B'!$G$47))/((1+$Y$16)^AO$34))</f>
        <v>25803.094888752526</v>
      </c>
      <c r="AP201" s="201">
        <f>(((S201*'Appendix B'!$C$22*1000)-('Appendix B'!$E$48+'Appendix B'!$F$48+'Appendix B'!$G$48))/((1+$Y$16)^AP$34))</f>
        <v>182521.53494430584</v>
      </c>
      <c r="AQ201" s="201">
        <f>(((T201*'Appendix B'!$C$23*1000)-('Appendix B'!$E$49+'Appendix B'!$F$49+'Appendix B'!$G$49))/((1+$Y$16)^AQ$34))</f>
        <v>284105.17767174699</v>
      </c>
      <c r="AR201" s="201">
        <f>(((U201*'Appendix B'!$C$24*1000)-('Appendix B'!$E$50+'Appendix B'!$F$50+'Appendix B'!$G$50))/((1+$Y$16)^AR$34))</f>
        <v>397284.31602145761</v>
      </c>
      <c r="AS201" s="217">
        <f t="shared" si="20"/>
        <v>40980703.899500802</v>
      </c>
      <c r="AU201" s="207">
        <f t="shared" si="19"/>
        <v>1.5075780945547953E-8</v>
      </c>
    </row>
    <row r="202" spans="1:47" x14ac:dyDescent="0.35">
      <c r="A202">
        <v>168</v>
      </c>
      <c r="B202" s="75">
        <v>56</v>
      </c>
      <c r="C202" s="75">
        <v>76.062932623272872</v>
      </c>
      <c r="D202" s="75">
        <v>120.97725080967871</v>
      </c>
      <c r="E202" s="75">
        <v>135.66371636168742</v>
      </c>
      <c r="F202" s="75">
        <v>219.78468521567055</v>
      </c>
      <c r="G202" s="75">
        <v>312.69625108164701</v>
      </c>
      <c r="H202" s="75">
        <v>317.64616155616528</v>
      </c>
      <c r="I202" s="75">
        <v>296.18893984543337</v>
      </c>
      <c r="J202" s="75">
        <v>382.38949427417759</v>
      </c>
      <c r="K202" s="75">
        <v>373.61814910125617</v>
      </c>
      <c r="L202" s="75">
        <v>455.14699528246331</v>
      </c>
      <c r="M202" s="75">
        <v>500</v>
      </c>
      <c r="N202" s="75">
        <v>500</v>
      </c>
      <c r="O202" s="75">
        <v>464.38363510402235</v>
      </c>
      <c r="P202" s="75">
        <v>383.20752318365265</v>
      </c>
      <c r="Q202" s="75">
        <v>500</v>
      </c>
      <c r="R202" s="75">
        <v>500</v>
      </c>
      <c r="S202" s="75">
        <v>500</v>
      </c>
      <c r="T202" s="75">
        <v>361.353202986876</v>
      </c>
      <c r="U202" s="75">
        <v>389.63777724610503</v>
      </c>
      <c r="V202" s="75">
        <v>466.60309308716796</v>
      </c>
      <c r="X202" s="201">
        <f>((0-('Appendix B'!$H$30))/(1+$Y$16)^0)</f>
        <v>-30932906.678150136</v>
      </c>
      <c r="Y202" s="201">
        <f>(((B202*'Appendix B'!$C$5*1000)-('Appendix B'!$E$31+'Appendix B'!$F$31+'Appendix B'!$G$31))/((1+$Y$16)^1))</f>
        <v>36555647.970511056</v>
      </c>
      <c r="Z202" s="201">
        <f>+(((C202*'Appendix B'!$C$6*1000)-('Appendix B'!$E$32+'Appendix B'!$F$32+'Appendix B'!$G$32))/((1+$Y$16)^2))</f>
        <v>17009439.260185085</v>
      </c>
      <c r="AA202" s="201">
        <f>(((D202*'Appendix B'!$C$7*1000)-('Appendix B'!$E$33+'Appendix B'!$F$33+'Appendix B'!$G$33))/((1+$Y$16)^3))</f>
        <v>13617577.240224462</v>
      </c>
      <c r="AB202" s="201">
        <f>(((E202*'Appendix B'!$C$8*1000)-('Appendix B'!$E$34+'Appendix B'!$F$34+'Appendix B'!$G$34))/((1+$Y$16)^4))</f>
        <v>9494978.9339141622</v>
      </c>
      <c r="AC202" s="201">
        <f>(((F202*'Appendix B'!$C$9*1000)-('Appendix B'!$E$35+'Appendix B'!$F$35+'Appendix B'!$G$35))/((1+$Y$16)^AC$34))</f>
        <v>11476117.086492604</v>
      </c>
      <c r="AD202" s="201">
        <f>(((G202*'Appendix B'!$C$10*1000)-('Appendix B'!$E$36+'Appendix B'!$F$36+'Appendix B'!$G$36))/((1+$Y$16)^AD$34))</f>
        <v>12337776.502758345</v>
      </c>
      <c r="AE202" s="201">
        <f>(((H202*'Appendix B'!$C$11*1000)-('Appendix B'!$E$37+'Appendix B'!$F$37+'Appendix B'!$G$37))/((1+$Y$16)^AE$34))</f>
        <v>9515906.8852591123</v>
      </c>
      <c r="AF202" s="201">
        <f>(((I202*'Appendix B'!$C$12*1000)-('Appendix B'!$E$38+'Appendix B'!$F$38+'Appendix B'!$G$38))/((1+$Y$16)^AF$34))</f>
        <v>6838387.0231852764</v>
      </c>
      <c r="AG202" s="201">
        <f>(((J202*'Appendix B'!$C$13*1000)-('Appendix B'!$E$39+'Appendix B'!$F$39+'Appendix B'!$G$39))/((1+$Y$16)^AG$34))</f>
        <v>7228578.3491108352</v>
      </c>
      <c r="AH202" s="201">
        <f>(((K202*'Appendix B'!$C$14*1000)-('Appendix B'!$E$40+'Appendix B'!$F$40+'Appendix B'!$G$40))/((1+$Y$16)^AH$34))</f>
        <v>5583678.3223573314</v>
      </c>
      <c r="AI202" s="201">
        <f>(((L202*'Appendix B'!$C$15*1000)-('Appendix B'!$E$41+'Appendix B'!$F$41+'Appendix B'!$G$41))/((1+$Y$16)^AI$34))</f>
        <v>5786597.8426067671</v>
      </c>
      <c r="AJ202" s="201">
        <f>(((M202*'Appendix B'!$C$16*1000)-('Appendix B'!$E$42+'Appendix B'!$F$42+'Appendix B'!$G$42))/((1+$Y$16)^AJ$34))</f>
        <v>5297234.668167565</v>
      </c>
      <c r="AK202" s="201">
        <f>(((N202*'Appendix B'!$C$17*1000)-('Appendix B'!$E$43+'Appendix B'!$F$43+'Appendix B'!$G$43))/((1+$Y$16)^AK$34))</f>
        <v>4401147.9215931827</v>
      </c>
      <c r="AL202" s="201">
        <f>(((O202*'Appendix B'!$C$18*1000)-('Appendix B'!$E$44+'Appendix B'!$F$44+'Appendix B'!$G$44))/((1+$Y$16)^AL$34))</f>
        <v>3381690.1968249674</v>
      </c>
      <c r="AM202" s="201">
        <f>(((P202*'Appendix B'!$C$19*1000)-('Appendix B'!$E$45+'Appendix B'!$F$45+'Appendix B'!$G$45))/((1+$Y$16)^AM$34))</f>
        <v>2263646.4322666042</v>
      </c>
      <c r="AN202" s="201">
        <f>(((Q202*'Appendix B'!$C$20*1000)-('Appendix B'!$E$46+'Appendix B'!$F$46+'Appendix B'!$G$46))/((1+$Y$16)^AN$34))</f>
        <v>2569321.4299444244</v>
      </c>
      <c r="AO202" s="201">
        <f>(((R202*'Appendix B'!$C$21*1000)-('Appendix B'!$E$47+'Appendix B'!$F$47+'Appendix B'!$G$47))/((1+$Y$16)^AO$34))</f>
        <v>2216294.9903208939</v>
      </c>
      <c r="AP202" s="201">
        <f>(((S202*'Appendix B'!$C$22*1000)-('Appendix B'!$E$48+'Appendix B'!$F$48+'Appendix B'!$G$48))/((1+$Y$16)^AP$34))</f>
        <v>1885363.9634975337</v>
      </c>
      <c r="AQ202" s="201">
        <f>(((T202*'Appendix B'!$C$23*1000)-('Appendix B'!$E$49+'Appendix B'!$F$49+'Appendix B'!$G$49))/((1+$Y$16)^AQ$34))</f>
        <v>1077066.1755178131</v>
      </c>
      <c r="AR202" s="201">
        <f>(((U202*'Appendix B'!$C$24*1000)-('Appendix B'!$E$50+'Appendix B'!$F$50+'Appendix B'!$G$50))/((1+$Y$16)^AR$34))</f>
        <v>1011104.4001923397</v>
      </c>
      <c r="AS202" s="217">
        <f t="shared" si="20"/>
        <v>128614648.91678022</v>
      </c>
      <c r="AU202" s="207">
        <f t="shared" si="19"/>
        <v>1.0566517496635074E-10</v>
      </c>
    </row>
    <row r="203" spans="1:47" x14ac:dyDescent="0.35">
      <c r="A203">
        <v>169</v>
      </c>
      <c r="B203" s="75">
        <v>56</v>
      </c>
      <c r="C203" s="75">
        <v>74.884379195191627</v>
      </c>
      <c r="D203" s="75">
        <v>93.134282615358018</v>
      </c>
      <c r="E203" s="75">
        <v>62.675881578521512</v>
      </c>
      <c r="F203" s="75">
        <v>75.231987777832174</v>
      </c>
      <c r="G203" s="75">
        <v>110.65264679057711</v>
      </c>
      <c r="H203" s="75">
        <v>74.784109330262979</v>
      </c>
      <c r="I203" s="75">
        <v>63.471333389998932</v>
      </c>
      <c r="J203" s="75">
        <v>78.581130278662798</v>
      </c>
      <c r="K203" s="75">
        <v>62.930306747034152</v>
      </c>
      <c r="L203" s="75">
        <v>50.192557452731684</v>
      </c>
      <c r="M203" s="75">
        <v>33.967045022755087</v>
      </c>
      <c r="N203" s="75">
        <v>26.252895666931114</v>
      </c>
      <c r="O203" s="75">
        <v>14.508128349705059</v>
      </c>
      <c r="P203" s="75">
        <v>11.793180612776908</v>
      </c>
      <c r="Q203" s="75">
        <v>13.802274062692268</v>
      </c>
      <c r="R203" s="75">
        <v>18.689702663645008</v>
      </c>
      <c r="S203" s="75">
        <v>19.028467232751144</v>
      </c>
      <c r="T203" s="75">
        <v>21.673980390332154</v>
      </c>
      <c r="U203" s="75">
        <v>21.321294551781627</v>
      </c>
      <c r="V203" s="75">
        <v>35.472106146318723</v>
      </c>
      <c r="X203" s="201">
        <f>((0-('Appendix B'!$H$30))/(1+$Y$16)^0)</f>
        <v>-30932906.678150136</v>
      </c>
      <c r="Y203" s="201">
        <f>(((B203*'Appendix B'!$C$5*1000)-('Appendix B'!$E$31+'Appendix B'!$F$31+'Appendix B'!$G$31))/((1+$Y$16)^1))</f>
        <v>36555647.970511056</v>
      </c>
      <c r="Z203" s="201">
        <f>+(((C203*'Appendix B'!$C$6*1000)-('Appendix B'!$E$32+'Appendix B'!$F$32+'Appendix B'!$G$32))/((1+$Y$16)^2))</f>
        <v>16711716.507306242</v>
      </c>
      <c r="AA203" s="201">
        <f>(((D203*'Appendix B'!$C$7*1000)-('Appendix B'!$E$33+'Appendix B'!$F$33+'Appendix B'!$G$33))/((1+$Y$16)^3))</f>
        <v>10085961.871310309</v>
      </c>
      <c r="AB203" s="201">
        <f>(((E203*'Appendix B'!$C$8*1000)-('Appendix B'!$E$34+'Appendix B'!$F$34+'Appendix B'!$G$34))/((1+$Y$16)^4))</f>
        <v>3601941.3012675042</v>
      </c>
      <c r="AC203" s="201">
        <f>(((F203*'Appendix B'!$C$9*1000)-('Appendix B'!$E$35+'Appendix B'!$F$35+'Appendix B'!$G$35))/((1+$Y$16)^AC$34))</f>
        <v>3072959.064459905</v>
      </c>
      <c r="AD203" s="201">
        <f>(((G203*'Appendix B'!$C$10*1000)-('Appendix B'!$E$36+'Appendix B'!$F$36+'Appendix B'!$G$36))/((1+$Y$16)^AD$34))</f>
        <v>3619327.2900078855</v>
      </c>
      <c r="AE203" s="201">
        <f>(((H203*'Appendix B'!$C$11*1000)-('Appendix B'!$E$37+'Appendix B'!$F$37+'Appendix B'!$G$37))/((1+$Y$16)^AE$34))</f>
        <v>1450057.390110017</v>
      </c>
      <c r="AF203" s="201">
        <f>(((I203*'Appendix B'!$C$12*1000)-('Appendix B'!$E$38+'Appendix B'!$F$38+'Appendix B'!$G$38))/((1+$Y$16)^AF$34))</f>
        <v>735937.43975990126</v>
      </c>
      <c r="AG203" s="201">
        <f>(((J203*'Appendix B'!$C$13*1000)-('Appendix B'!$E$39+'Appendix B'!$F$39+'Appendix B'!$G$39))/((1+$Y$16)^AG$34))</f>
        <v>821160.83973378339</v>
      </c>
      <c r="AH203" s="201">
        <f>(((K203*'Appendix B'!$C$14*1000)-('Appendix B'!$E$40+'Appendix B'!$F$40+'Appendix B'!$G$40))/((1+$Y$16)^AH$34))</f>
        <v>322187.15954866284</v>
      </c>
      <c r="AI203" s="201">
        <f>(((L203*'Appendix B'!$C$15*1000)-('Appendix B'!$E$41+'Appendix B'!$F$41+'Appendix B'!$G$41))/((1+$Y$16)^AI$34))</f>
        <v>31758.68347307681</v>
      </c>
      <c r="AJ203" s="201">
        <f>(((M203*'Appendix B'!$C$16*1000)-('Appendix B'!$E$42+'Appendix B'!$F$42+'Appendix B'!$G$42))/((1+$Y$16)^AJ$34))</f>
        <v>-214531.51066817556</v>
      </c>
      <c r="AK203" s="201">
        <f>(((N203*'Appendix B'!$C$17*1000)-('Appendix B'!$E$43+'Appendix B'!$F$43+'Appendix B'!$G$43))/((1+$Y$16)^AK$34))</f>
        <v>-297288.81166277832</v>
      </c>
      <c r="AL203" s="201">
        <f>(((O203*'Appendix B'!$C$18*1000)-('Appendix B'!$E$44+'Appendix B'!$F$44+'Appendix B'!$G$44))/((1+$Y$16)^AL$34))</f>
        <v>-383493.37488683179</v>
      </c>
      <c r="AM203" s="201">
        <f>(((P203*'Appendix B'!$C$19*1000)-('Appendix B'!$E$45+'Appendix B'!$F$45+'Appendix B'!$G$45))/((1+$Y$16)^AM$34))</f>
        <v>-373640.22608821542</v>
      </c>
      <c r="AN203" s="201">
        <f>(((Q203*'Appendix B'!$C$20*1000)-('Appendix B'!$E$46+'Appendix B'!$F$46+'Appendix B'!$G$46))/((1+$Y$16)^AN$34))</f>
        <v>-326301.94599671173</v>
      </c>
      <c r="AO203" s="201">
        <f>(((R203*'Appendix B'!$C$21*1000)-('Appendix B'!$E$47+'Appendix B'!$F$47+'Appendix B'!$G$47))/((1+$Y$16)^AO$34))</f>
        <v>-278828.12221882894</v>
      </c>
      <c r="AP203" s="201">
        <f>(((S203*'Appendix B'!$C$22*1000)-('Appendix B'!$E$48+'Appendix B'!$F$48+'Appendix B'!$G$48))/((1+$Y$16)^AP$34))</f>
        <v>-255943.5857597086</v>
      </c>
      <c r="AQ203" s="201">
        <f>(((T203*'Appendix B'!$C$23*1000)-('Appendix B'!$E$49+'Appendix B'!$F$49+'Appendix B'!$G$49))/((1+$Y$16)^AQ$34))</f>
        <v>-225809.34282782272</v>
      </c>
      <c r="AR203" s="201">
        <f>(((U203*'Appendix B'!$C$24*1000)-('Appendix B'!$E$50+'Appendix B'!$F$50+'Appendix B'!$G$50))/((1+$Y$16)^AR$34))</f>
        <v>-209569.02723631926</v>
      </c>
      <c r="AS203" s="217">
        <f t="shared" si="20"/>
        <v>46075748.839338213</v>
      </c>
      <c r="AU203" s="207">
        <f t="shared" si="19"/>
        <v>1.5796878678614054E-8</v>
      </c>
    </row>
    <row r="204" spans="1:47" x14ac:dyDescent="0.35">
      <c r="A204">
        <v>170</v>
      </c>
      <c r="B204" s="75">
        <v>56</v>
      </c>
      <c r="C204" s="75">
        <v>67.826336278007219</v>
      </c>
      <c r="D204" s="75">
        <v>57.841219394797079</v>
      </c>
      <c r="E204" s="75">
        <v>61.9344628444005</v>
      </c>
      <c r="F204" s="75">
        <v>62.775163805211591</v>
      </c>
      <c r="G204" s="75">
        <v>73.346223772552307</v>
      </c>
      <c r="H204" s="75">
        <v>100.63311161976091</v>
      </c>
      <c r="I204" s="75">
        <v>115.20026639492669</v>
      </c>
      <c r="J204" s="75">
        <v>123.79908839575795</v>
      </c>
      <c r="K204" s="75">
        <v>154.30499104151002</v>
      </c>
      <c r="L204" s="75">
        <v>161.29023887020128</v>
      </c>
      <c r="M204" s="75">
        <v>198.50840767231134</v>
      </c>
      <c r="N204" s="75">
        <v>180.0069628628647</v>
      </c>
      <c r="O204" s="75">
        <v>280.63409491866742</v>
      </c>
      <c r="P204" s="75">
        <v>316.36104062672405</v>
      </c>
      <c r="Q204" s="75">
        <v>279.71728347366599</v>
      </c>
      <c r="R204" s="75">
        <v>307.57991107579358</v>
      </c>
      <c r="S204" s="75">
        <v>250.22079906357277</v>
      </c>
      <c r="T204" s="75">
        <v>239.54721186340814</v>
      </c>
      <c r="U204" s="75">
        <v>295.34424655372493</v>
      </c>
      <c r="V204" s="75">
        <v>252.92520414848269</v>
      </c>
      <c r="X204" s="201">
        <f>((0-('Appendix B'!$H$30))/(1+$Y$16)^0)</f>
        <v>-30932906.678150136</v>
      </c>
      <c r="Y204" s="201">
        <f>(((B204*'Appendix B'!$C$5*1000)-('Appendix B'!$E$31+'Appendix B'!$F$31+'Appendix B'!$G$31))/((1+$Y$16)^1))</f>
        <v>36555647.970511056</v>
      </c>
      <c r="Z204" s="201">
        <f>+(((C204*'Appendix B'!$C$6*1000)-('Appendix B'!$E$32+'Appendix B'!$F$32+'Appendix B'!$G$32))/((1+$Y$16)^2))</f>
        <v>14928734.151841646</v>
      </c>
      <c r="AA204" s="201">
        <f>(((D204*'Appendix B'!$C$7*1000)-('Appendix B'!$E$33+'Appendix B'!$F$33+'Appendix B'!$G$33))/((1+$Y$16)^3))</f>
        <v>5609372.8950238014</v>
      </c>
      <c r="AB204" s="201">
        <f>(((E204*'Appendix B'!$C$8*1000)-('Appendix B'!$E$34+'Appendix B'!$F$34+'Appendix B'!$G$34))/((1+$Y$16)^4))</f>
        <v>3542079.1541753961</v>
      </c>
      <c r="AC204" s="201">
        <f>(((F204*'Appendix B'!$C$9*1000)-('Appendix B'!$E$35+'Appendix B'!$F$35+'Appendix B'!$G$35))/((1+$Y$16)^AC$34))</f>
        <v>2348817.1968230889</v>
      </c>
      <c r="AD204" s="201">
        <f>(((G204*'Appendix B'!$C$10*1000)-('Appendix B'!$E$36+'Appendix B'!$F$36+'Appendix B'!$G$36))/((1+$Y$16)^AD$34))</f>
        <v>2009505.7094966653</v>
      </c>
      <c r="AE204" s="201">
        <f>(((H204*'Appendix B'!$C$11*1000)-('Appendix B'!$E$37+'Appendix B'!$F$37+'Appendix B'!$G$37))/((1+$Y$16)^AE$34))</f>
        <v>2308545.4089501123</v>
      </c>
      <c r="AF204" s="201">
        <f>(((I204*'Appendix B'!$C$12*1000)-('Appendix B'!$E$38+'Appendix B'!$F$38+'Appendix B'!$G$38))/((1+$Y$16)^AF$34))</f>
        <v>2092402.0857960929</v>
      </c>
      <c r="AG204" s="201">
        <f>(((J204*'Appendix B'!$C$13*1000)-('Appendix B'!$E$39+'Appendix B'!$F$39+'Appendix B'!$G$39))/((1+$Y$16)^AG$34))</f>
        <v>1774822.3280726331</v>
      </c>
      <c r="AH204" s="201">
        <f>(((K204*'Appendix B'!$C$14*1000)-('Appendix B'!$E$40+'Appendix B'!$F$40+'Appendix B'!$G$40))/((1+$Y$16)^AH$34))</f>
        <v>1869615.2477442857</v>
      </c>
      <c r="AI204" s="201">
        <f>(((L204*'Appendix B'!$C$15*1000)-('Appendix B'!$E$41+'Appendix B'!$F$41+'Appendix B'!$G$41))/((1+$Y$16)^AI$34))</f>
        <v>1610576.5152683568</v>
      </c>
      <c r="AJ204" s="201">
        <f>(((M204*'Appendix B'!$C$16*1000)-('Appendix B'!$E$42+'Appendix B'!$F$42+'Appendix B'!$G$42))/((1+$Y$16)^AJ$34))</f>
        <v>1731497.2153811501</v>
      </c>
      <c r="AK204" s="201">
        <f>(((N204*'Appendix B'!$C$17*1000)-('Appendix B'!$E$43+'Appendix B'!$F$43+'Appendix B'!$G$43))/((1+$Y$16)^AK$34))</f>
        <v>1227583.3207333961</v>
      </c>
      <c r="AL204" s="201">
        <f>(((O204*'Appendix B'!$C$18*1000)-('Appendix B'!$E$44+'Appendix B'!$F$44+'Appendix B'!$G$44))/((1+$Y$16)^AL$34))</f>
        <v>1843818.6309623611</v>
      </c>
      <c r="AM204" s="201">
        <f>(((P204*'Appendix B'!$C$19*1000)-('Appendix B'!$E$45+'Appendix B'!$F$45+'Appendix B'!$G$45))/((1+$Y$16)^AM$34))</f>
        <v>1788992.3427528306</v>
      </c>
      <c r="AN204" s="201">
        <f>(((Q204*'Appendix B'!$C$20*1000)-('Appendix B'!$E$46+'Appendix B'!$F$46+'Appendix B'!$G$46))/((1+$Y$16)^AN$34))</f>
        <v>1257394.719345792</v>
      </c>
      <c r="AO204" s="201">
        <f>(((R204*'Appendix B'!$C$21*1000)-('Appendix B'!$E$47+'Appendix B'!$F$47+'Appendix B'!$G$47))/((1+$Y$16)^AO$34))</f>
        <v>1218785.039154778</v>
      </c>
      <c r="AP204" s="201">
        <f>(((S204*'Appendix B'!$C$22*1000)-('Appendix B'!$E$48+'Appendix B'!$F$48+'Appendix B'!$G$48))/((1+$Y$16)^AP$34))</f>
        <v>773335.38763701764</v>
      </c>
      <c r="AQ204" s="201">
        <f>(((T204*'Appendix B'!$C$23*1000)-('Appendix B'!$E$49+'Appendix B'!$F$49+'Appendix B'!$G$49))/((1+$Y$16)^AQ$34))</f>
        <v>609866.43745468545</v>
      </c>
      <c r="AR204" s="201">
        <f>(((U204*'Appendix B'!$C$24*1000)-('Appendix B'!$E$50+'Appendix B'!$F$50+'Appendix B'!$G$50))/((1+$Y$16)^AR$34))</f>
        <v>698597.0520209485</v>
      </c>
      <c r="AS204" s="217">
        <f t="shared" si="20"/>
        <v>54867082.130995959</v>
      </c>
      <c r="AU204" s="207">
        <f t="shared" si="19"/>
        <v>1.5535766064867394E-8</v>
      </c>
    </row>
    <row r="205" spans="1:47" x14ac:dyDescent="0.35">
      <c r="A205">
        <v>171</v>
      </c>
      <c r="B205" s="75">
        <v>56</v>
      </c>
      <c r="C205" s="75">
        <v>68.874822783835938</v>
      </c>
      <c r="D205" s="75">
        <v>83.837278006662217</v>
      </c>
      <c r="E205" s="75">
        <v>77.622343276299688</v>
      </c>
      <c r="F205" s="75">
        <v>88.266710522004232</v>
      </c>
      <c r="G205" s="75">
        <v>109.54665922182599</v>
      </c>
      <c r="H205" s="75">
        <v>47.517876047788931</v>
      </c>
      <c r="I205" s="75">
        <v>40.408137765637122</v>
      </c>
      <c r="J205" s="75">
        <v>45.80155982744477</v>
      </c>
      <c r="K205" s="75">
        <v>48.191033652575335</v>
      </c>
      <c r="L205" s="75">
        <v>45.266271108323409</v>
      </c>
      <c r="M205" s="75">
        <v>55.285928111325759</v>
      </c>
      <c r="N205" s="75">
        <v>51.173175179413029</v>
      </c>
      <c r="O205" s="75">
        <v>70.674078216528187</v>
      </c>
      <c r="P205" s="75">
        <v>73.263472729065597</v>
      </c>
      <c r="Q205" s="75">
        <v>44.48300329014657</v>
      </c>
      <c r="R205" s="75">
        <v>66.279182725690504</v>
      </c>
      <c r="S205" s="75">
        <v>57.237245475038037</v>
      </c>
      <c r="T205" s="75">
        <v>74.750177245614935</v>
      </c>
      <c r="U205" s="75">
        <v>122.99783655457378</v>
      </c>
      <c r="V205" s="75">
        <v>102.16503330534054</v>
      </c>
      <c r="X205" s="201">
        <f>((0-('Appendix B'!$H$30))/(1+$Y$16)^0)</f>
        <v>-30932906.678150136</v>
      </c>
      <c r="Y205" s="201">
        <f>(((B205*'Appendix B'!$C$5*1000)-('Appendix B'!$E$31+'Appendix B'!$F$31+'Appendix B'!$G$31))/((1+$Y$16)^1))</f>
        <v>36555647.970511056</v>
      </c>
      <c r="Z205" s="201">
        <f>+(((C205*'Appendix B'!$C$6*1000)-('Appendix B'!$E$32+'Appendix B'!$F$32+'Appendix B'!$G$32))/((1+$Y$16)^2))</f>
        <v>15193599.775608789</v>
      </c>
      <c r="AA205" s="201">
        <f>(((D205*'Appendix B'!$C$7*1000)-('Appendix B'!$E$33+'Appendix B'!$F$33+'Appendix B'!$G$33))/((1+$Y$16)^3))</f>
        <v>8906725.3713873941</v>
      </c>
      <c r="AB205" s="201">
        <f>(((E205*'Appendix B'!$C$8*1000)-('Appendix B'!$E$34+'Appendix B'!$F$34+'Appendix B'!$G$34))/((1+$Y$16)^4))</f>
        <v>4808718.5884906305</v>
      </c>
      <c r="AC205" s="201">
        <f>(((F205*'Appendix B'!$C$9*1000)-('Appendix B'!$E$35+'Appendix B'!$F$35+'Appendix B'!$G$35))/((1+$Y$16)^AC$34))</f>
        <v>3830695.4258983592</v>
      </c>
      <c r="AD205" s="201">
        <f>(((G205*'Appendix B'!$C$10*1000)-('Appendix B'!$E$36+'Appendix B'!$F$36+'Appendix B'!$G$36))/((1+$Y$16)^AD$34))</f>
        <v>3571602.4610932395</v>
      </c>
      <c r="AE205" s="201">
        <f>(((H205*'Appendix B'!$C$11*1000)-('Appendix B'!$E$37+'Appendix B'!$F$37+'Appendix B'!$G$37))/((1+$Y$16)^AE$34))</f>
        <v>544500.79145501833</v>
      </c>
      <c r="AF205" s="201">
        <f>(((I205*'Appendix B'!$C$12*1000)-('Appendix B'!$E$38+'Appendix B'!$F$38+'Appendix B'!$G$38))/((1+$Y$16)^AF$34))</f>
        <v>131161.58857265188</v>
      </c>
      <c r="AG205" s="201">
        <f>(((J205*'Appendix B'!$C$13*1000)-('Appendix B'!$E$39+'Appendix B'!$F$39+'Appendix B'!$G$39))/((1+$Y$16)^AG$34))</f>
        <v>129829.00509708512</v>
      </c>
      <c r="AH205" s="201">
        <f>(((K205*'Appendix B'!$C$14*1000)-('Appendix B'!$E$40+'Appendix B'!$F$40+'Appendix B'!$G$40))/((1+$Y$16)^AH$34))</f>
        <v>72577.923007306526</v>
      </c>
      <c r="AI205" s="201">
        <f>(((L205*'Appendix B'!$C$15*1000)-('Appendix B'!$E$41+'Appendix B'!$F$41+'Appendix B'!$G$41))/((1+$Y$16)^AI$34))</f>
        <v>-38249.156707270646</v>
      </c>
      <c r="AJ205" s="201">
        <f>(((M205*'Appendix B'!$C$16*1000)-('Appendix B'!$E$42+'Appendix B'!$F$42+'Appendix B'!$G$42))/((1+$Y$16)^AJ$34))</f>
        <v>37606.664375420922</v>
      </c>
      <c r="AK205" s="201">
        <f>(((N205*'Appendix B'!$C$17*1000)-('Appendix B'!$E$43+'Appendix B'!$F$43+'Appendix B'!$G$43))/((1+$Y$16)^AK$34))</f>
        <v>-50139.318624118649</v>
      </c>
      <c r="AL205" s="201">
        <f>(((O205*'Appendix B'!$C$18*1000)-('Appendix B'!$E$44+'Appendix B'!$F$44+'Appendix B'!$G$44))/((1+$Y$16)^AL$34))</f>
        <v>86581.364798074472</v>
      </c>
      <c r="AM205" s="201">
        <f>(((P205*'Appendix B'!$C$19*1000)-('Appendix B'!$E$45+'Appendix B'!$F$45+'Appendix B'!$G$45))/((1+$Y$16)^AM$34))</f>
        <v>62839.367460398833</v>
      </c>
      <c r="AN205" s="201">
        <f>(((Q205*'Appendix B'!$C$20*1000)-('Appendix B'!$E$46+'Appendix B'!$F$46+'Appendix B'!$G$46))/((1+$Y$16)^AN$34))</f>
        <v>-143578.26794850861</v>
      </c>
      <c r="AO205" s="201">
        <f>(((R205*'Appendix B'!$C$21*1000)-('Appendix B'!$E$47+'Appendix B'!$F$47+'Appendix B'!$G$47))/((1+$Y$16)^AO$34))</f>
        <v>-32123.216311574644</v>
      </c>
      <c r="AP205" s="201">
        <f>(((S205*'Appendix B'!$C$22*1000)-('Appendix B'!$E$48+'Appendix B'!$F$48+'Appendix B'!$G$48))/((1+$Y$16)^AP$34))</f>
        <v>-85836.33465614391</v>
      </c>
      <c r="AQ205" s="201">
        <f>(((T205*'Appendix B'!$C$23*1000)-('Appendix B'!$E$49+'Appendix B'!$F$49+'Appendix B'!$G$49))/((1+$Y$16)^AQ$34))</f>
        <v>-22229.986513242111</v>
      </c>
      <c r="AR205" s="201">
        <f>(((U205*'Appendix B'!$C$24*1000)-('Appendix B'!$E$50+'Appendix B'!$F$50+'Appendix B'!$G$50))/((1+$Y$16)^AR$34))</f>
        <v>127407.07578171483</v>
      </c>
      <c r="AS205" s="217">
        <f t="shared" si="20"/>
        <v>43126586.695387021</v>
      </c>
      <c r="AU205" s="207">
        <f t="shared" si="19"/>
        <v>1.5453122582155536E-8</v>
      </c>
    </row>
    <row r="206" spans="1:47" x14ac:dyDescent="0.35">
      <c r="A206">
        <v>172</v>
      </c>
      <c r="B206" s="75">
        <v>56</v>
      </c>
      <c r="C206" s="75">
        <v>60.133717332407024</v>
      </c>
      <c r="D206" s="75">
        <v>51.085741326673926</v>
      </c>
      <c r="E206" s="75">
        <v>58.731776176187758</v>
      </c>
      <c r="F206" s="75">
        <v>63.206220607119022</v>
      </c>
      <c r="G206" s="75">
        <v>47.239696486830105</v>
      </c>
      <c r="H206" s="75">
        <v>55.847586109234634</v>
      </c>
      <c r="I206" s="75">
        <v>45.593917718994803</v>
      </c>
      <c r="J206" s="75">
        <v>22.110440777377626</v>
      </c>
      <c r="K206" s="75">
        <v>34.202061692924126</v>
      </c>
      <c r="L206" s="75">
        <v>44.117757659285438</v>
      </c>
      <c r="M206" s="75">
        <v>58.478045273065334</v>
      </c>
      <c r="N206" s="75">
        <v>65.696464337529633</v>
      </c>
      <c r="O206" s="75">
        <v>27.879383748257986</v>
      </c>
      <c r="P206" s="75">
        <v>22.807990998461506</v>
      </c>
      <c r="Q206" s="75">
        <v>31.204101706419756</v>
      </c>
      <c r="R206" s="75">
        <v>39.518629152016061</v>
      </c>
      <c r="S206" s="75">
        <v>40.423661922811299</v>
      </c>
      <c r="T206" s="75">
        <v>40.717472917943532</v>
      </c>
      <c r="U206" s="75">
        <v>34.165446849348491</v>
      </c>
      <c r="V206" s="75">
        <v>32.046270730624869</v>
      </c>
      <c r="X206" s="201">
        <f>((0-('Appendix B'!$H$30))/(1+$Y$16)^0)</f>
        <v>-30932906.678150136</v>
      </c>
      <c r="Y206" s="201">
        <f>(((B206*'Appendix B'!$C$5*1000)-('Appendix B'!$E$31+'Appendix B'!$F$31+'Appendix B'!$G$31))/((1+$Y$16)^1))</f>
        <v>36555647.970511056</v>
      </c>
      <c r="Z206" s="201">
        <f>+(((C206*'Appendix B'!$C$6*1000)-('Appendix B'!$E$32+'Appendix B'!$F$32+'Appendix B'!$G$32))/((1+$Y$16)^2))</f>
        <v>12985447.038366659</v>
      </c>
      <c r="AA206" s="201">
        <f>(((D206*'Appendix B'!$C$7*1000)-('Appendix B'!$E$33+'Appendix B'!$F$33+'Appendix B'!$G$33))/((1+$Y$16)^3))</f>
        <v>4752504.8340024687</v>
      </c>
      <c r="AB206" s="201">
        <f>(((E206*'Appendix B'!$C$8*1000)-('Appendix B'!$E$34+'Appendix B'!$F$34+'Appendix B'!$G$34))/((1+$Y$16)^4))</f>
        <v>3283494.2390669612</v>
      </c>
      <c r="AC206" s="201">
        <f>(((F206*'Appendix B'!$C$9*1000)-('Appendix B'!$E$35+'Appendix B'!$F$35+'Appendix B'!$G$35))/((1+$Y$16)^AC$34))</f>
        <v>2373875.4523043321</v>
      </c>
      <c r="AD206" s="201">
        <f>(((G206*'Appendix B'!$C$10*1000)-('Appendix B'!$E$36+'Appendix B'!$F$36+'Appendix B'!$G$36))/((1+$Y$16)^AD$34))</f>
        <v>882974.46857723605</v>
      </c>
      <c r="AE206" s="201">
        <f>(((H206*'Appendix B'!$C$11*1000)-('Appendix B'!$E$37+'Appendix B'!$F$37+'Appendix B'!$G$37))/((1+$Y$16)^AE$34))</f>
        <v>821144.2072462833</v>
      </c>
      <c r="AF206" s="201">
        <f>(((I206*'Appendix B'!$C$12*1000)-('Appendix B'!$E$38+'Appendix B'!$F$38+'Appendix B'!$G$38))/((1+$Y$16)^AF$34))</f>
        <v>267145.97410372045</v>
      </c>
      <c r="AG206" s="201">
        <f>(((J206*'Appendix B'!$C$13*1000)-('Appendix B'!$E$39+'Appendix B'!$F$39+'Appendix B'!$G$39))/((1+$Y$16)^AG$34))</f>
        <v>-369824.42452467955</v>
      </c>
      <c r="AH206" s="201">
        <f>(((K206*'Appendix B'!$C$14*1000)-('Appendix B'!$E$40+'Appendix B'!$F$40+'Appendix B'!$G$40))/((1+$Y$16)^AH$34))</f>
        <v>-164324.98180145933</v>
      </c>
      <c r="AI206" s="201">
        <f>(((L206*'Appendix B'!$C$15*1000)-('Appendix B'!$E$41+'Appendix B'!$F$41+'Appendix B'!$G$41))/((1+$Y$16)^AI$34))</f>
        <v>-54570.771076377656</v>
      </c>
      <c r="AJ206" s="201">
        <f>(((M206*'Appendix B'!$C$16*1000)-('Appendix B'!$E$42+'Appendix B'!$F$42+'Appendix B'!$G$42))/((1+$Y$16)^AJ$34))</f>
        <v>75359.795829003036</v>
      </c>
      <c r="AK206" s="201">
        <f>(((N206*'Appendix B'!$C$17*1000)-('Appendix B'!$E$43+'Appendix B'!$F$43+'Appendix B'!$G$43))/((1+$Y$16)^AK$34))</f>
        <v>93896.929078662244</v>
      </c>
      <c r="AL206" s="201">
        <f>(((O206*'Appendix B'!$C$18*1000)-('Appendix B'!$E$44+'Appendix B'!$F$44+'Appendix B'!$G$44))/((1+$Y$16)^AL$34))</f>
        <v>-271584.12354079587</v>
      </c>
      <c r="AM206" s="201">
        <f>(((P206*'Appendix B'!$C$19*1000)-('Appendix B'!$E$45+'Appendix B'!$F$45+'Appendix B'!$G$45))/((1+$Y$16)^AM$34))</f>
        <v>-295427.81169032305</v>
      </c>
      <c r="AN206" s="201">
        <f>(((Q206*'Appendix B'!$C$20*1000)-('Appendix B'!$E$46+'Appendix B'!$F$46+'Appendix B'!$G$46))/((1+$Y$16)^AN$34))</f>
        <v>-222662.75514666372</v>
      </c>
      <c r="AO206" s="201">
        <f>(((R206*'Appendix B'!$C$21*1000)-('Appendix B'!$E$47+'Appendix B'!$F$47+'Appendix B'!$G$47))/((1+$Y$16)^AO$34))</f>
        <v>-170850.51156279378</v>
      </c>
      <c r="AP206" s="201">
        <f>(((S206*'Appendix B'!$C$22*1000)-('Appendix B'!$E$48+'Appendix B'!$F$48+'Appendix B'!$G$48))/((1+$Y$16)^AP$34))</f>
        <v>-160691.18767272163</v>
      </c>
      <c r="AQ206" s="201">
        <f>(((T206*'Appendix B'!$C$23*1000)-('Appendix B'!$E$49+'Appendix B'!$F$49+'Appendix B'!$G$49))/((1+$Y$16)^AQ$34))</f>
        <v>-152766.01680875476</v>
      </c>
      <c r="AR206" s="201">
        <f>(((U206*'Appendix B'!$C$24*1000)-('Appendix B'!$E$50+'Appendix B'!$F$50+'Appendix B'!$G$50))/((1+$Y$16)^AR$34))</f>
        <v>-167000.974639828</v>
      </c>
      <c r="AS206" s="217">
        <f t="shared" si="20"/>
        <v>31158584.230936248</v>
      </c>
      <c r="AU206" s="207">
        <f t="shared" si="19"/>
        <v>1.2258957975062603E-8</v>
      </c>
    </row>
    <row r="207" spans="1:47" x14ac:dyDescent="0.35">
      <c r="A207">
        <v>173</v>
      </c>
      <c r="B207" s="75">
        <v>56</v>
      </c>
      <c r="C207" s="75">
        <v>54.545911874636012</v>
      </c>
      <c r="D207" s="75">
        <v>66.416356085842381</v>
      </c>
      <c r="E207" s="75">
        <v>56.952791570724429</v>
      </c>
      <c r="F207" s="75">
        <v>66.772235451901125</v>
      </c>
      <c r="G207" s="75">
        <v>103.41214452254955</v>
      </c>
      <c r="H207" s="75">
        <v>57.29343862992841</v>
      </c>
      <c r="I207" s="75">
        <v>66.724182585336706</v>
      </c>
      <c r="J207" s="75">
        <v>69.310984163600523</v>
      </c>
      <c r="K207" s="75">
        <v>108.74174881800516</v>
      </c>
      <c r="L207" s="75">
        <v>135.17153286664018</v>
      </c>
      <c r="M207" s="75">
        <v>173.0717734776039</v>
      </c>
      <c r="N207" s="75">
        <v>206.31283076451842</v>
      </c>
      <c r="O207" s="75">
        <v>244.50175139976164</v>
      </c>
      <c r="P207" s="75">
        <v>316.76182903187237</v>
      </c>
      <c r="Q207" s="75">
        <v>500</v>
      </c>
      <c r="R207" s="75">
        <v>451.89599402610298</v>
      </c>
      <c r="S207" s="75">
        <v>500</v>
      </c>
      <c r="T207" s="75">
        <v>500</v>
      </c>
      <c r="U207" s="75">
        <v>500</v>
      </c>
      <c r="V207" s="75">
        <v>500</v>
      </c>
      <c r="X207" s="201">
        <f>((0-('Appendix B'!$H$30))/(1+$Y$16)^0)</f>
        <v>-30932906.678150136</v>
      </c>
      <c r="Y207" s="201">
        <f>(((B207*'Appendix B'!$C$5*1000)-('Appendix B'!$E$31+'Appendix B'!$F$31+'Appendix B'!$G$31))/((1+$Y$16)^1))</f>
        <v>36555647.970511056</v>
      </c>
      <c r="Z207" s="201">
        <f>+(((C207*'Appendix B'!$C$6*1000)-('Appendix B'!$E$32+'Appendix B'!$F$32+'Appendix B'!$G$32))/((1+$Y$16)^2))</f>
        <v>11573871.810803588</v>
      </c>
      <c r="AA207" s="201">
        <f>(((D207*'Appendix B'!$C$7*1000)-('Appendix B'!$E$33+'Appendix B'!$F$33+'Appendix B'!$G$33))/((1+$Y$16)^3))</f>
        <v>6697047.3238877645</v>
      </c>
      <c r="AB207" s="201">
        <f>(((E207*'Appendix B'!$C$8*1000)-('Appendix B'!$E$34+'Appendix B'!$F$34+'Appendix B'!$G$34))/((1+$Y$16)^4))</f>
        <v>3139859.0256229746</v>
      </c>
      <c r="AC207" s="201">
        <f>(((F207*'Appendix B'!$C$9*1000)-('Appendix B'!$E$35+'Appendix B'!$F$35+'Appendix B'!$G$35))/((1+$Y$16)^AC$34))</f>
        <v>2581175.5358085125</v>
      </c>
      <c r="AD207" s="201">
        <f>(((G207*'Appendix B'!$C$10*1000)-('Appendix B'!$E$36+'Appendix B'!$F$36+'Appendix B'!$G$36))/((1+$Y$16)^AD$34))</f>
        <v>3306890.0242003445</v>
      </c>
      <c r="AE207" s="201">
        <f>(((H207*'Appendix B'!$C$11*1000)-('Appendix B'!$E$37+'Appendix B'!$F$37+'Appendix B'!$G$37))/((1+$Y$16)^AE$34))</f>
        <v>869163.35522437189</v>
      </c>
      <c r="AF207" s="201">
        <f>(((I207*'Appendix B'!$C$12*1000)-('Appendix B'!$E$38+'Appendix B'!$F$38+'Appendix B'!$G$38))/((1+$Y$16)^AF$34))</f>
        <v>821235.44758740941</v>
      </c>
      <c r="AG207" s="201">
        <f>(((J207*'Appendix B'!$C$13*1000)-('Appendix B'!$E$39+'Appendix B'!$F$39+'Appendix B'!$G$39))/((1+$Y$16)^AG$34))</f>
        <v>625650.43392740935</v>
      </c>
      <c r="AH207" s="201">
        <f>(((K207*'Appendix B'!$C$14*1000)-('Appendix B'!$E$40+'Appendix B'!$F$40+'Appendix B'!$G$40))/((1+$Y$16)^AH$34))</f>
        <v>1098002.83288011</v>
      </c>
      <c r="AI207" s="201">
        <f>(((L207*'Appendix B'!$C$15*1000)-('Appendix B'!$E$41+'Appendix B'!$F$41+'Appendix B'!$G$41))/((1+$Y$16)^AI$34))</f>
        <v>1239401.5433363465</v>
      </c>
      <c r="AJ207" s="201">
        <f>(((M207*'Appendix B'!$C$16*1000)-('Appendix B'!$E$42+'Appendix B'!$F$42+'Appendix B'!$G$42))/((1+$Y$16)^AJ$34))</f>
        <v>1430658.447305938</v>
      </c>
      <c r="AK207" s="201">
        <f>(((N207*'Appendix B'!$C$17*1000)-('Appendix B'!$E$43+'Appendix B'!$F$43+'Appendix B'!$G$43))/((1+$Y$16)^AK$34))</f>
        <v>1488474.5323499932</v>
      </c>
      <c r="AL207" s="201">
        <f>(((O207*'Appendix B'!$C$18*1000)-('Appendix B'!$E$44+'Appendix B'!$F$44+'Appendix B'!$G$44))/((1+$Y$16)^AL$34))</f>
        <v>1541412.9560983437</v>
      </c>
      <c r="AM207" s="201">
        <f>(((P207*'Appendix B'!$C$19*1000)-('Appendix B'!$E$45+'Appendix B'!$F$45+'Appendix B'!$G$45))/((1+$Y$16)^AM$34))</f>
        <v>1791838.2046180575</v>
      </c>
      <c r="AN207" s="201">
        <f>(((Q207*'Appendix B'!$C$20*1000)-('Appendix B'!$E$46+'Appendix B'!$F$46+'Appendix B'!$G$46))/((1+$Y$16)^AN$34))</f>
        <v>2569321.4299444244</v>
      </c>
      <c r="AO207" s="201">
        <f>(((R207*'Appendix B'!$C$21*1000)-('Appendix B'!$E$47+'Appendix B'!$F$47+'Appendix B'!$G$47))/((1+$Y$16)^AO$34))</f>
        <v>1966922.7708286904</v>
      </c>
      <c r="AP207" s="201">
        <f>(((S207*'Appendix B'!$C$22*1000)-('Appendix B'!$E$48+'Appendix B'!$F$48+'Appendix B'!$G$48))/((1+$Y$16)^AP$34))</f>
        <v>1885363.9634975337</v>
      </c>
      <c r="AQ207" s="201">
        <f>(((T207*'Appendix B'!$C$23*1000)-('Appendix B'!$E$49+'Appendix B'!$F$49+'Appendix B'!$G$49))/((1+$Y$16)^AQ$34))</f>
        <v>1608860.6024615879</v>
      </c>
      <c r="AR207" s="201">
        <f>(((U207*'Appendix B'!$C$24*1000)-('Appendix B'!$E$50+'Appendix B'!$F$50+'Appendix B'!$G$50))/((1+$Y$16)^AR$34))</f>
        <v>1376866.5613700326</v>
      </c>
      <c r="AS207" s="217">
        <f t="shared" si="20"/>
        <v>53234758.094114348</v>
      </c>
      <c r="AU207" s="207">
        <f t="shared" si="19"/>
        <v>1.5729722799934137E-8</v>
      </c>
    </row>
    <row r="208" spans="1:47" x14ac:dyDescent="0.35">
      <c r="A208">
        <v>174</v>
      </c>
      <c r="B208" s="75">
        <v>56</v>
      </c>
      <c r="C208" s="75">
        <v>73.194981549545446</v>
      </c>
      <c r="D208" s="75">
        <v>119.24108005200506</v>
      </c>
      <c r="E208" s="75">
        <v>162.33341987917868</v>
      </c>
      <c r="F208" s="75">
        <v>218.8719983024921</v>
      </c>
      <c r="G208" s="75">
        <v>270.26103137916101</v>
      </c>
      <c r="H208" s="75">
        <v>436.77285739179297</v>
      </c>
      <c r="I208" s="75">
        <v>500</v>
      </c>
      <c r="J208" s="75">
        <v>278.67067741001659</v>
      </c>
      <c r="K208" s="75">
        <v>329.92423435664921</v>
      </c>
      <c r="L208" s="75">
        <v>435.77480696749717</v>
      </c>
      <c r="M208" s="75">
        <v>403.10107796204227</v>
      </c>
      <c r="N208" s="75">
        <v>318.09774133316512</v>
      </c>
      <c r="O208" s="75">
        <v>500</v>
      </c>
      <c r="P208" s="75">
        <v>500</v>
      </c>
      <c r="Q208" s="75">
        <v>465.76119307459527</v>
      </c>
      <c r="R208" s="75">
        <v>241.58461529746305</v>
      </c>
      <c r="S208" s="75">
        <v>238.77646819519686</v>
      </c>
      <c r="T208" s="75">
        <v>179.25040521319403</v>
      </c>
      <c r="U208" s="75">
        <v>280.63464673867281</v>
      </c>
      <c r="V208" s="75">
        <v>242.01989211951388</v>
      </c>
      <c r="X208" s="201">
        <f>((0-('Appendix B'!$H$30))/(1+$Y$16)^0)</f>
        <v>-30932906.678150136</v>
      </c>
      <c r="Y208" s="201">
        <f>(((B208*'Appendix B'!$C$5*1000)-('Appendix B'!$E$31+'Appendix B'!$F$31+'Appendix B'!$G$31))/((1+$Y$16)^1))</f>
        <v>36555647.970511056</v>
      </c>
      <c r="Z208" s="201">
        <f>+(((C208*'Appendix B'!$C$6*1000)-('Appendix B'!$E$32+'Appendix B'!$F$32+'Appendix B'!$G$32))/((1+$Y$16)^2))</f>
        <v>16284945.768038452</v>
      </c>
      <c r="AA208" s="201">
        <f>(((D208*'Appendix B'!$C$7*1000)-('Appendix B'!$E$33+'Appendix B'!$F$33+'Appendix B'!$G$33))/((1+$Y$16)^3))</f>
        <v>13397360.513039814</v>
      </c>
      <c r="AB208" s="201">
        <f>(((E208*'Appendix B'!$C$8*1000)-('Appendix B'!$E$34+'Appendix B'!$F$34+'Appendix B'!$G$34))/((1+$Y$16)^4))</f>
        <v>11648290.741930064</v>
      </c>
      <c r="AC208" s="201">
        <f>(((F208*'Appendix B'!$C$9*1000)-('Appendix B'!$E$35+'Appendix B'!$F$35+'Appendix B'!$G$35))/((1+$Y$16)^AC$34))</f>
        <v>11423060.640697962</v>
      </c>
      <c r="AD208" s="201">
        <f>(((G208*'Appendix B'!$C$10*1000)-('Appendix B'!$E$36+'Appendix B'!$F$36+'Appendix B'!$G$36))/((1+$Y$16)^AD$34))</f>
        <v>10506640.550169403</v>
      </c>
      <c r="AE208" s="201">
        <f>(((H208*'Appendix B'!$C$11*1000)-('Appendix B'!$E$37+'Appendix B'!$F$37+'Appendix B'!$G$37))/((1+$Y$16)^AE$34))</f>
        <v>13472301.022004766</v>
      </c>
      <c r="AF208" s="201">
        <f>(((I208*'Appendix B'!$C$12*1000)-('Appendix B'!$E$38+'Appendix B'!$F$38+'Appendix B'!$G$38))/((1+$Y$16)^AF$34))</f>
        <v>12182833.187278569</v>
      </c>
      <c r="AG208" s="201">
        <f>(((J208*'Appendix B'!$C$13*1000)-('Appendix B'!$E$39+'Appendix B'!$F$39+'Appendix B'!$G$39))/((1+$Y$16)^AG$34))</f>
        <v>5041114.6648091478</v>
      </c>
      <c r="AH208" s="201">
        <f>(((K208*'Appendix B'!$C$14*1000)-('Appendix B'!$E$40+'Appendix B'!$F$40+'Appendix B'!$G$40))/((1+$Y$16)^AH$34))</f>
        <v>4843722.923538872</v>
      </c>
      <c r="AI208" s="201">
        <f>(((L208*'Appendix B'!$C$15*1000)-('Appendix B'!$E$41+'Appendix B'!$F$41+'Appendix B'!$G$41))/((1+$Y$16)^AI$34))</f>
        <v>5511298.1607202003</v>
      </c>
      <c r="AJ208" s="201">
        <f>(((M208*'Appendix B'!$C$16*1000)-('Appendix B'!$E$42+'Appendix B'!$F$42+'Appendix B'!$G$42))/((1+$Y$16)^AJ$34))</f>
        <v>4151212.2773678964</v>
      </c>
      <c r="AK208" s="201">
        <f>(((N208*'Appendix B'!$C$17*1000)-('Appendix B'!$E$43+'Appendix B'!$F$43+'Appendix B'!$G$43))/((1+$Y$16)^AK$34))</f>
        <v>2597113.1398172569</v>
      </c>
      <c r="AL208" s="201">
        <f>(((O208*'Appendix B'!$C$18*1000)-('Appendix B'!$E$44+'Appendix B'!$F$44+'Appendix B'!$G$44))/((1+$Y$16)^AL$34))</f>
        <v>3679777.4453571774</v>
      </c>
      <c r="AM208" s="201">
        <f>(((P208*'Appendix B'!$C$19*1000)-('Appendix B'!$E$45+'Appendix B'!$F$45+'Appendix B'!$G$45))/((1+$Y$16)^AM$34))</f>
        <v>3092950.00404558</v>
      </c>
      <c r="AN208" s="201">
        <f>(((Q208*'Appendix B'!$C$20*1000)-('Appendix B'!$E$46+'Appendix B'!$F$46+'Appendix B'!$G$46))/((1+$Y$16)^AN$34))</f>
        <v>2365407.0872633546</v>
      </c>
      <c r="AO208" s="201">
        <f>(((R208*'Appendix B'!$C$21*1000)-('Appendix B'!$E$47+'Appendix B'!$F$47+'Appendix B'!$G$47))/((1+$Y$16)^AO$34))</f>
        <v>876663.98185204249</v>
      </c>
      <c r="AP208" s="201">
        <f>(((S208*'Appendix B'!$C$22*1000)-('Appendix B'!$E$48+'Appendix B'!$F$48+'Appendix B'!$G$48))/((1+$Y$16)^AP$34))</f>
        <v>722384.69634837145</v>
      </c>
      <c r="AQ208" s="201">
        <f>(((T208*'Appendix B'!$C$23*1000)-('Appendix B'!$E$49+'Appendix B'!$F$49+'Appendix B'!$G$49))/((1+$Y$16)^AQ$34))</f>
        <v>378591.66998887103</v>
      </c>
      <c r="AR208" s="201">
        <f>(((U208*'Appendix B'!$C$24*1000)-('Appendix B'!$E$50+'Appendix B'!$F$50+'Appendix B'!$G$50))/((1+$Y$16)^AR$34))</f>
        <v>649846.53862824361</v>
      </c>
      <c r="AS208" s="217">
        <f t="shared" si="20"/>
        <v>128448256.30525698</v>
      </c>
      <c r="AU208" s="207">
        <f t="shared" si="19"/>
        <v>1.0790942991072777E-10</v>
      </c>
    </row>
    <row r="209" spans="1:47" x14ac:dyDescent="0.35">
      <c r="A209">
        <v>175</v>
      </c>
      <c r="B209" s="75">
        <v>56</v>
      </c>
      <c r="C209" s="75">
        <v>36.835689089316347</v>
      </c>
      <c r="D209" s="75">
        <v>35.99994024809741</v>
      </c>
      <c r="E209" s="75">
        <v>49.087030802829787</v>
      </c>
      <c r="F209" s="75">
        <v>66.73716223591191</v>
      </c>
      <c r="G209" s="75">
        <v>99.368477225289567</v>
      </c>
      <c r="H209" s="75">
        <v>93.194743571693039</v>
      </c>
      <c r="I209" s="75">
        <v>70.433103510884848</v>
      </c>
      <c r="J209" s="75">
        <v>88.35823144891441</v>
      </c>
      <c r="K209" s="75">
        <v>35.32852442498141</v>
      </c>
      <c r="L209" s="75">
        <v>36.886394816902445</v>
      </c>
      <c r="M209" s="75">
        <v>38.881809043751076</v>
      </c>
      <c r="N209" s="75">
        <v>63.030690362338689</v>
      </c>
      <c r="O209" s="75">
        <v>55.947579930412502</v>
      </c>
      <c r="P209" s="75">
        <v>67.734902799933664</v>
      </c>
      <c r="Q209" s="75">
        <v>81.693638451261648</v>
      </c>
      <c r="R209" s="75">
        <v>122.40417248651956</v>
      </c>
      <c r="S209" s="75">
        <v>140.57407949262665</v>
      </c>
      <c r="T209" s="75">
        <v>128.7440370241535</v>
      </c>
      <c r="U209" s="75">
        <v>99.836986623582419</v>
      </c>
      <c r="V209" s="75">
        <v>114.29199050503144</v>
      </c>
      <c r="X209" s="201">
        <f>((0-('Appendix B'!$H$30))/(1+$Y$16)^0)</f>
        <v>-30932906.678150136</v>
      </c>
      <c r="Y209" s="201">
        <f>(((B209*'Appendix B'!$C$5*1000)-('Appendix B'!$E$31+'Appendix B'!$F$31+'Appendix B'!$G$31))/((1+$Y$16)^1))</f>
        <v>36555647.970511056</v>
      </c>
      <c r="Z209" s="201">
        <f>+(((C209*'Appendix B'!$C$6*1000)-('Appendix B'!$E$32+'Appendix B'!$F$32+'Appendix B'!$G$32))/((1+$Y$16)^2))</f>
        <v>7099966.6350939535</v>
      </c>
      <c r="AA209" s="201">
        <f>(((D209*'Appendix B'!$C$7*1000)-('Appendix B'!$E$33+'Appendix B'!$F$33+'Appendix B'!$G$33))/((1+$Y$16)^3))</f>
        <v>2839014.6281576124</v>
      </c>
      <c r="AB209" s="201">
        <f>(((E209*'Appendix B'!$C$8*1000)-('Appendix B'!$E$34+'Appendix B'!$F$34+'Appendix B'!$G$34))/((1+$Y$16)^4))</f>
        <v>2504777.5171454847</v>
      </c>
      <c r="AC209" s="201">
        <f>(((F209*'Appendix B'!$C$9*1000)-('Appendix B'!$E$35+'Appendix B'!$F$35+'Appendix B'!$G$35))/((1+$Y$16)^AC$34))</f>
        <v>2579136.654614856</v>
      </c>
      <c r="AD209" s="201">
        <f>(((G209*'Appendix B'!$C$10*1000)-('Appendix B'!$E$36+'Appendix B'!$F$36+'Appendix B'!$G$36))/((1+$Y$16)^AD$34))</f>
        <v>3132400.4228683845</v>
      </c>
      <c r="AE209" s="201">
        <f>(((H209*'Appendix B'!$C$11*1000)-('Appendix B'!$E$37+'Appendix B'!$F$37+'Appendix B'!$G$37))/((1+$Y$16)^AE$34))</f>
        <v>2061504.9322047604</v>
      </c>
      <c r="AF209" s="201">
        <f>(((I209*'Appendix B'!$C$12*1000)-('Appendix B'!$E$38+'Appendix B'!$F$38+'Appendix B'!$G$38))/((1+$Y$16)^AF$34))</f>
        <v>918492.82016786875</v>
      </c>
      <c r="AG209" s="201">
        <f>(((J209*'Appendix B'!$C$13*1000)-('Appendix B'!$E$39+'Appendix B'!$F$39+'Appendix B'!$G$39))/((1+$Y$16)^AG$34))</f>
        <v>1027363.0930402325</v>
      </c>
      <c r="AH209" s="201">
        <f>(((K209*'Appendix B'!$C$14*1000)-('Appendix B'!$E$40+'Appendix B'!$F$40+'Appendix B'!$G$40))/((1+$Y$16)^AH$34))</f>
        <v>-145248.36243636892</v>
      </c>
      <c r="AI209" s="201">
        <f>(((L209*'Appendix B'!$C$15*1000)-('Appendix B'!$E$41+'Appendix B'!$F$41+'Appendix B'!$G$41))/((1+$Y$16)^AI$34))</f>
        <v>-157336.23348809642</v>
      </c>
      <c r="AJ209" s="201">
        <f>(((M209*'Appendix B'!$C$16*1000)-('Appendix B'!$E$42+'Appendix B'!$F$42+'Appendix B'!$G$42))/((1+$Y$16)^AJ$34))</f>
        <v>-156404.65543492901</v>
      </c>
      <c r="AK209" s="201">
        <f>(((N209*'Appendix B'!$C$17*1000)-('Appendix B'!$E$43+'Appendix B'!$F$43+'Appendix B'!$G$43))/((1+$Y$16)^AK$34))</f>
        <v>67458.835308722933</v>
      </c>
      <c r="AL209" s="201">
        <f>(((O209*'Appendix B'!$C$18*1000)-('Appendix B'!$E$44+'Appendix B'!$F$44+'Appendix B'!$G$44))/((1+$Y$16)^AL$34))</f>
        <v>-36670.44283146516</v>
      </c>
      <c r="AM209" s="201">
        <f>(((P209*'Appendix B'!$C$19*1000)-('Appendix B'!$E$45+'Appendix B'!$F$45+'Appendix B'!$G$45))/((1+$Y$16)^AM$34))</f>
        <v>23582.8766825852</v>
      </c>
      <c r="AN209" s="201">
        <f>(((Q209*'Appendix B'!$C$20*1000)-('Appendix B'!$E$46+'Appendix B'!$F$46+'Appendix B'!$G$46))/((1+$Y$16)^AN$34))</f>
        <v>78035.242888922614</v>
      </c>
      <c r="AO209" s="201">
        <f>(((R209*'Appendix B'!$C$21*1000)-('Appendix B'!$E$47+'Appendix B'!$F$47+'Appendix B'!$G$47))/((1+$Y$16)^AO$34))</f>
        <v>258829.95863252235</v>
      </c>
      <c r="AP209" s="201">
        <f>(((S209*'Appendix B'!$C$22*1000)-('Appendix B'!$E$48+'Appendix B'!$F$48+'Appendix B'!$G$48))/((1+$Y$16)^AP$34))</f>
        <v>285183.11172638333</v>
      </c>
      <c r="AQ209" s="201">
        <f>(((T209*'Appendix B'!$C$23*1000)-('Appendix B'!$E$49+'Appendix B'!$F$49+'Appendix B'!$G$49))/((1+$Y$16)^AQ$34))</f>
        <v>184869.16282154198</v>
      </c>
      <c r="AR209" s="201">
        <f>(((U209*'Appendix B'!$C$24*1000)-('Appendix B'!$E$50+'Appendix B'!$F$50+'Appendix B'!$G$50))/((1+$Y$16)^AR$34))</f>
        <v>50647.453566035496</v>
      </c>
      <c r="AS209" s="217">
        <f t="shared" si="20"/>
        <v>28734004.637280788</v>
      </c>
      <c r="AU209" s="207">
        <f t="shared" si="19"/>
        <v>1.1376364267260852E-8</v>
      </c>
    </row>
    <row r="210" spans="1:47" x14ac:dyDescent="0.35">
      <c r="A210">
        <v>176</v>
      </c>
      <c r="B210" s="75">
        <v>56</v>
      </c>
      <c r="C210" s="75">
        <v>32.677494729758692</v>
      </c>
      <c r="D210" s="75">
        <v>48.496832897783449</v>
      </c>
      <c r="E210" s="75">
        <v>43.120813376889615</v>
      </c>
      <c r="F210" s="75">
        <v>49.67417153252412</v>
      </c>
      <c r="G210" s="75">
        <v>39.345618956289847</v>
      </c>
      <c r="H210" s="75">
        <v>41.527688054311255</v>
      </c>
      <c r="I210" s="75">
        <v>44.079250349394613</v>
      </c>
      <c r="J210" s="75">
        <v>53.236957197037974</v>
      </c>
      <c r="K210" s="75">
        <v>54.568323666966165</v>
      </c>
      <c r="L210" s="75">
        <v>32.244407890682666</v>
      </c>
      <c r="M210" s="75">
        <v>25.262002764720371</v>
      </c>
      <c r="N210" s="75">
        <v>33.904195074179199</v>
      </c>
      <c r="O210" s="75">
        <v>25.923527833513567</v>
      </c>
      <c r="P210" s="75">
        <v>30.252758929129023</v>
      </c>
      <c r="Q210" s="75">
        <v>38.599970789384507</v>
      </c>
      <c r="R210" s="75">
        <v>51.062678471481703</v>
      </c>
      <c r="S210" s="75">
        <v>77.054099102162183</v>
      </c>
      <c r="T210" s="75">
        <v>91.514364152331808</v>
      </c>
      <c r="U210" s="75">
        <v>107.76385798617243</v>
      </c>
      <c r="V210" s="75">
        <v>105.24087239979909</v>
      </c>
      <c r="X210" s="201">
        <f>((0-('Appendix B'!$H$30))/(1+$Y$16)^0)</f>
        <v>-30932906.678150136</v>
      </c>
      <c r="Y210" s="201">
        <f>(((B210*'Appendix B'!$C$5*1000)-('Appendix B'!$E$31+'Appendix B'!$F$31+'Appendix B'!$G$31))/((1+$Y$16)^1))</f>
        <v>36555647.970511056</v>
      </c>
      <c r="Z210" s="201">
        <f>+(((C210*'Appendix B'!$C$6*1000)-('Appendix B'!$E$32+'Appendix B'!$F$32+'Appendix B'!$G$32))/((1+$Y$16)^2))</f>
        <v>6049535.6217555841</v>
      </c>
      <c r="AA210" s="201">
        <f>(((D210*'Appendix B'!$C$7*1000)-('Appendix B'!$E$33+'Appendix B'!$F$33+'Appendix B'!$G$33))/((1+$Y$16)^3))</f>
        <v>4424126.4537820034</v>
      </c>
      <c r="AB210" s="201">
        <f>(((E210*'Appendix B'!$C$8*1000)-('Appendix B'!$E$34+'Appendix B'!$F$34+'Appendix B'!$G$34))/((1+$Y$16)^4))</f>
        <v>2023065.1342522351</v>
      </c>
      <c r="AC210" s="201">
        <f>(((F210*'Appendix B'!$C$9*1000)-('Appendix B'!$E$35+'Appendix B'!$F$35+'Appendix B'!$G$35))/((1+$Y$16)^AC$34))</f>
        <v>1587228.4457023167</v>
      </c>
      <c r="AD210" s="201">
        <f>(((G210*'Appendix B'!$C$10*1000)-('Appendix B'!$E$36+'Appendix B'!$F$36+'Appendix B'!$G$36))/((1+$Y$16)^AD$34))</f>
        <v>542334.56427034293</v>
      </c>
      <c r="AE210" s="201">
        <f>(((H210*'Appendix B'!$C$11*1000)-('Appendix B'!$E$37+'Appendix B'!$F$37+'Appendix B'!$G$37))/((1+$Y$16)^AE$34))</f>
        <v>345556.76392906229</v>
      </c>
      <c r="AF210" s="201">
        <f>(((I210*'Appendix B'!$C$12*1000)-('Appendix B'!$E$38+'Appendix B'!$F$38+'Appendix B'!$G$38))/((1+$Y$16)^AF$34))</f>
        <v>227427.52993686369</v>
      </c>
      <c r="AG210" s="201">
        <f>(((J210*'Appendix B'!$C$13*1000)-('Appendix B'!$E$39+'Appendix B'!$F$39+'Appendix B'!$G$39))/((1+$Y$16)^AG$34))</f>
        <v>286643.96130352758</v>
      </c>
      <c r="AH210" s="201">
        <f>(((K210*'Appendix B'!$C$14*1000)-('Appendix B'!$E$40+'Appendix B'!$F$40+'Appendix B'!$G$40))/((1+$Y$16)^AH$34))</f>
        <v>180577.17653178002</v>
      </c>
      <c r="AI210" s="201">
        <f>(((L210*'Appendix B'!$C$15*1000)-('Appendix B'!$E$41+'Appendix B'!$F$41+'Appendix B'!$G$41))/((1+$Y$16)^AI$34))</f>
        <v>-223303.87242141366</v>
      </c>
      <c r="AJ210" s="201">
        <f>(((M210*'Appendix B'!$C$16*1000)-('Appendix B'!$E$42+'Appendix B'!$F$42+'Appendix B'!$G$42))/((1+$Y$16)^AJ$34))</f>
        <v>-317485.94123095501</v>
      </c>
      <c r="AK210" s="201">
        <f>(((N210*'Appendix B'!$C$17*1000)-('Appendix B'!$E$43+'Appendix B'!$F$43+'Appendix B'!$G$43))/((1+$Y$16)^AK$34))</f>
        <v>-221406.24507113153</v>
      </c>
      <c r="AL210" s="201">
        <f>(((O210*'Appendix B'!$C$18*1000)-('Appendix B'!$E$44+'Appendix B'!$F$44+'Appendix B'!$G$44))/((1+$Y$16)^AL$34))</f>
        <v>-287953.44449352042</v>
      </c>
      <c r="AM210" s="201">
        <f>(((P210*'Appendix B'!$C$19*1000)-('Appendix B'!$E$45+'Appendix B'!$F$45+'Appendix B'!$G$45))/((1+$Y$16)^AM$34))</f>
        <v>-242565.05199667826</v>
      </c>
      <c r="AN210" s="201">
        <f>(((Q210*'Appendix B'!$C$20*1000)-('Appendix B'!$E$46+'Appendix B'!$F$46+'Appendix B'!$G$46))/((1+$Y$16)^AN$34))</f>
        <v>-178615.54912416072</v>
      </c>
      <c r="AO210" s="201">
        <f>(((R210*'Appendix B'!$C$21*1000)-('Appendix B'!$E$47+'Appendix B'!$F$47+'Appendix B'!$G$47))/((1+$Y$16)^AO$34))</f>
        <v>-111005.90730499588</v>
      </c>
      <c r="AP210" s="201">
        <f>(((S210*'Appendix B'!$C$22*1000)-('Appendix B'!$E$48+'Appendix B'!$F$48+'Appendix B'!$G$48))/((1+$Y$16)^AP$34))</f>
        <v>2389.2158876578187</v>
      </c>
      <c r="AQ210" s="201">
        <f>(((T210*'Appendix B'!$C$23*1000)-('Appendix B'!$E$49+'Appendix B'!$F$49+'Appendix B'!$G$49))/((1+$Y$16)^AQ$34))</f>
        <v>42070.822169644023</v>
      </c>
      <c r="AR210" s="201">
        <f>(((U210*'Appendix B'!$C$24*1000)-('Appendix B'!$E$50+'Appendix B'!$F$50+'Appendix B'!$G$50))/((1+$Y$16)^AR$34))</f>
        <v>76918.667833112806</v>
      </c>
      <c r="AS210" s="217">
        <f t="shared" si="20"/>
        <v>21410615.64971504</v>
      </c>
      <c r="AU210" s="207">
        <f t="shared" si="19"/>
        <v>8.5759430750030951E-9</v>
      </c>
    </row>
    <row r="211" spans="1:47" x14ac:dyDescent="0.35">
      <c r="A211">
        <v>177</v>
      </c>
      <c r="B211" s="75">
        <v>56</v>
      </c>
      <c r="C211" s="75">
        <v>44.920709584267463</v>
      </c>
      <c r="D211" s="75">
        <v>46.657359103288151</v>
      </c>
      <c r="E211" s="75">
        <v>44.370458307343654</v>
      </c>
      <c r="F211" s="75">
        <v>50.929177598253318</v>
      </c>
      <c r="G211" s="75">
        <v>57.078100615204228</v>
      </c>
      <c r="H211" s="75">
        <v>95.34707902864335</v>
      </c>
      <c r="I211" s="75">
        <v>113.37607273317717</v>
      </c>
      <c r="J211" s="75">
        <v>144.45557868258442</v>
      </c>
      <c r="K211" s="75">
        <v>156.60274286421873</v>
      </c>
      <c r="L211" s="75">
        <v>192.8238169856115</v>
      </c>
      <c r="M211" s="75">
        <v>197.33305096212032</v>
      </c>
      <c r="N211" s="75">
        <v>156.40818694566335</v>
      </c>
      <c r="O211" s="75">
        <v>178.87741746060294</v>
      </c>
      <c r="P211" s="75">
        <v>160.28531956893374</v>
      </c>
      <c r="Q211" s="75">
        <v>228.593329483047</v>
      </c>
      <c r="R211" s="75">
        <v>321.78897014203295</v>
      </c>
      <c r="S211" s="75">
        <v>330.30373748066268</v>
      </c>
      <c r="T211" s="75">
        <v>205.91568838644309</v>
      </c>
      <c r="U211" s="75">
        <v>170.62668102238226</v>
      </c>
      <c r="V211" s="75">
        <v>261.06655244228955</v>
      </c>
      <c r="X211" s="201">
        <f>((0-('Appendix B'!$H$30))/(1+$Y$16)^0)</f>
        <v>-30932906.678150136</v>
      </c>
      <c r="Y211" s="201">
        <f>(((B211*'Appendix B'!$C$5*1000)-('Appendix B'!$E$31+'Appendix B'!$F$31+'Appendix B'!$G$31))/((1+$Y$16)^1))</f>
        <v>36555647.970511056</v>
      </c>
      <c r="Z211" s="201">
        <f>+(((C211*'Appendix B'!$C$6*1000)-('Appendix B'!$E$32+'Appendix B'!$F$32+'Appendix B'!$G$32))/((1+$Y$16)^2))</f>
        <v>9142381.0912273694</v>
      </c>
      <c r="AA211" s="201">
        <f>(((D211*'Appendix B'!$C$7*1000)-('Appendix B'!$E$33+'Appendix B'!$F$33+'Appendix B'!$G$33))/((1+$Y$16)^3))</f>
        <v>4190806.720123739</v>
      </c>
      <c r="AB211" s="201">
        <f>(((E211*'Appendix B'!$C$8*1000)-('Appendix B'!$E$34+'Appendix B'!$F$34+'Appendix B'!$G$34))/((1+$Y$16)^4))</f>
        <v>2123961.4634074909</v>
      </c>
      <c r="AC211" s="201">
        <f>(((F211*'Appendix B'!$C$9*1000)-('Appendix B'!$E$35+'Appendix B'!$F$35+'Appendix B'!$G$35))/((1+$Y$16)^AC$34))</f>
        <v>1660184.6372909734</v>
      </c>
      <c r="AD211" s="201">
        <f>(((G211*'Appendix B'!$C$10*1000)-('Appendix B'!$E$36+'Appendix B'!$F$36+'Appendix B'!$G$36))/((1+$Y$16)^AD$34))</f>
        <v>1307514.6416191568</v>
      </c>
      <c r="AE211" s="201">
        <f>(((H211*'Appendix B'!$C$11*1000)-('Appendix B'!$E$37+'Appendix B'!$F$37+'Appendix B'!$G$37))/((1+$Y$16)^AE$34))</f>
        <v>2132987.5442461264</v>
      </c>
      <c r="AF211" s="201">
        <f>(((I211*'Appendix B'!$C$12*1000)-('Appendix B'!$E$38+'Appendix B'!$F$38+'Appendix B'!$G$38))/((1+$Y$16)^AF$34))</f>
        <v>2044567.0722756935</v>
      </c>
      <c r="AG211" s="201">
        <f>(((J211*'Appendix B'!$C$13*1000)-('Appendix B'!$E$39+'Appendix B'!$F$39+'Appendix B'!$G$39))/((1+$Y$16)^AG$34))</f>
        <v>2210474.4470776352</v>
      </c>
      <c r="AH211" s="201">
        <f>(((K211*'Appendix B'!$C$14*1000)-('Appendix B'!$E$40+'Appendix B'!$F$40+'Appendix B'!$G$40))/((1+$Y$16)^AH$34))</f>
        <v>1908527.6197827314</v>
      </c>
      <c r="AI211" s="201">
        <f>(((L211*'Appendix B'!$C$15*1000)-('Appendix B'!$E$41+'Appendix B'!$F$41+'Appendix B'!$G$41))/((1+$Y$16)^AI$34))</f>
        <v>2058702.6578999031</v>
      </c>
      <c r="AJ211" s="201">
        <f>(((M211*'Appendix B'!$C$16*1000)-('Appendix B'!$E$42+'Appendix B'!$F$42+'Appendix B'!$G$42))/((1+$Y$16)^AJ$34))</f>
        <v>1717596.2856419329</v>
      </c>
      <c r="AK211" s="201">
        <f>(((N211*'Appendix B'!$C$17*1000)-('Appendix B'!$E$43+'Appendix B'!$F$43+'Appendix B'!$G$43))/((1+$Y$16)^AK$34))</f>
        <v>993539.97858918237</v>
      </c>
      <c r="AL211" s="201">
        <f>(((O211*'Appendix B'!$C$18*1000)-('Appendix B'!$E$44+'Appendix B'!$F$44+'Appendix B'!$G$44))/((1+$Y$16)^AL$34))</f>
        <v>992177.31125318597</v>
      </c>
      <c r="AM211" s="201">
        <f>(((P211*'Appendix B'!$C$19*1000)-('Appendix B'!$E$45+'Appendix B'!$F$45+'Appendix B'!$G$45))/((1+$Y$16)^AM$34))</f>
        <v>680751.84242731752</v>
      </c>
      <c r="AN211" s="201">
        <f>(((Q211*'Appendix B'!$C$20*1000)-('Appendix B'!$E$46+'Appendix B'!$F$46+'Appendix B'!$G$46))/((1+$Y$16)^AN$34))</f>
        <v>952918.35438462836</v>
      </c>
      <c r="AO211" s="201">
        <f>(((R211*'Appendix B'!$C$21*1000)-('Appendix B'!$E$47+'Appendix B'!$F$47+'Appendix B'!$G$47))/((1+$Y$16)^AO$34))</f>
        <v>1292445.1122507004</v>
      </c>
      <c r="AP211" s="201">
        <f>(((S211*'Appendix B'!$C$22*1000)-('Appendix B'!$E$48+'Appendix B'!$F$48+'Appendix B'!$G$48))/((1+$Y$16)^AP$34))</f>
        <v>1129868.3400398386</v>
      </c>
      <c r="AQ211" s="201">
        <f>(((T211*'Appendix B'!$C$23*1000)-('Appendix B'!$E$49+'Appendix B'!$F$49+'Appendix B'!$G$49))/((1+$Y$16)^AQ$34))</f>
        <v>480869.17866488599</v>
      </c>
      <c r="AR211" s="201">
        <f>(((U211*'Appendix B'!$C$24*1000)-('Appendix B'!$E$50+'Appendix B'!$F$50+'Appendix B'!$G$50))/((1+$Y$16)^AR$34))</f>
        <v>285258.45510550623</v>
      </c>
      <c r="AS211" s="217">
        <f t="shared" si="20"/>
        <v>42928274.04566893</v>
      </c>
      <c r="AU211" s="207">
        <f t="shared" si="19"/>
        <v>1.5422604029777885E-8</v>
      </c>
    </row>
    <row r="212" spans="1:47" x14ac:dyDescent="0.35">
      <c r="A212">
        <v>178</v>
      </c>
      <c r="B212" s="75">
        <v>56</v>
      </c>
      <c r="C212" s="75">
        <v>62.887634488495166</v>
      </c>
      <c r="D212" s="75">
        <v>45.292440761856881</v>
      </c>
      <c r="E212" s="75">
        <v>64.040013570362134</v>
      </c>
      <c r="F212" s="75">
        <v>61.083088673312169</v>
      </c>
      <c r="G212" s="75">
        <v>66.640246528120812</v>
      </c>
      <c r="H212" s="75">
        <v>36.020549348524661</v>
      </c>
      <c r="I212" s="75">
        <v>40.718126481427433</v>
      </c>
      <c r="J212" s="75">
        <v>30.74991022403842</v>
      </c>
      <c r="K212" s="75">
        <v>31.266522473602322</v>
      </c>
      <c r="L212" s="75">
        <v>19.843395708577258</v>
      </c>
      <c r="M212" s="75">
        <v>15.632367681257172</v>
      </c>
      <c r="N212" s="75">
        <v>22.259262586244848</v>
      </c>
      <c r="O212" s="75">
        <v>17.327376958107671</v>
      </c>
      <c r="P212" s="75">
        <v>18.452836513806211</v>
      </c>
      <c r="Q212" s="75">
        <v>26.575523222240186</v>
      </c>
      <c r="R212" s="75">
        <v>26.99724788596696</v>
      </c>
      <c r="S212" s="75">
        <v>25.361166654064188</v>
      </c>
      <c r="T212" s="75">
        <v>24.060086937007391</v>
      </c>
      <c r="U212" s="75">
        <v>24.752212143002396</v>
      </c>
      <c r="V212" s="75">
        <v>34.178224773440306</v>
      </c>
      <c r="X212" s="201">
        <f>((0-('Appendix B'!$H$30))/(1+$Y$16)^0)</f>
        <v>-30932906.678150136</v>
      </c>
      <c r="Y212" s="201">
        <f>(((B212*'Appendix B'!$C$5*1000)-('Appendix B'!$E$31+'Appendix B'!$F$31+'Appendix B'!$G$31))/((1+$Y$16)^1))</f>
        <v>36555647.970511056</v>
      </c>
      <c r="Z212" s="201">
        <f>+(((C212*'Appendix B'!$C$6*1000)-('Appendix B'!$E$32+'Appendix B'!$F$32+'Appendix B'!$G$32))/((1+$Y$16)^2))</f>
        <v>13681133.612581369</v>
      </c>
      <c r="AA212" s="201">
        <f>(((D212*'Appendix B'!$C$7*1000)-('Appendix B'!$E$33+'Appendix B'!$F$33+'Appendix B'!$G$33))/((1+$Y$16)^3))</f>
        <v>4017679.8265300188</v>
      </c>
      <c r="AB212" s="201">
        <f>(((E212*'Appendix B'!$C$8*1000)-('Appendix B'!$E$34+'Appendix B'!$F$34+'Appendix B'!$G$34))/((1+$Y$16)^4))</f>
        <v>3712081.3155273623</v>
      </c>
      <c r="AC212" s="201">
        <f>(((F212*'Appendix B'!$C$9*1000)-('Appendix B'!$E$35+'Appendix B'!$F$35+'Appendix B'!$G$35))/((1+$Y$16)^AC$34))</f>
        <v>2250453.2439496587</v>
      </c>
      <c r="AD212" s="201">
        <f>(((G212*'Appendix B'!$C$10*1000)-('Appendix B'!$E$36+'Appendix B'!$F$36+'Appendix B'!$G$36))/((1+$Y$16)^AD$34))</f>
        <v>1720133.906649549</v>
      </c>
      <c r="AE212" s="201">
        <f>(((H212*'Appendix B'!$C$11*1000)-('Appendix B'!$E$37+'Appendix B'!$F$37+'Appendix B'!$G$37))/((1+$Y$16)^AE$34))</f>
        <v>162655.60031513136</v>
      </c>
      <c r="AF212" s="201">
        <f>(((I212*'Appendix B'!$C$12*1000)-('Appendix B'!$E$38+'Appendix B'!$F$38+'Appendix B'!$G$38))/((1+$Y$16)^AF$34))</f>
        <v>139290.28385425889</v>
      </c>
      <c r="AG212" s="201">
        <f>(((J212*'Appendix B'!$C$13*1000)-('Appendix B'!$E$39+'Appendix B'!$F$39+'Appendix B'!$G$39))/((1+$Y$16)^AG$34))</f>
        <v>-187615.19540325974</v>
      </c>
      <c r="AH212" s="201">
        <f>(((K212*'Appendix B'!$C$14*1000)-('Appendix B'!$E$40+'Appendix B'!$F$40+'Appendix B'!$G$40))/((1+$Y$16)^AH$34))</f>
        <v>-214038.2681132243</v>
      </c>
      <c r="AI212" s="201">
        <f>(((L212*'Appendix B'!$C$15*1000)-('Appendix B'!$E$41+'Appendix B'!$F$41+'Appendix B'!$G$41))/((1+$Y$16)^AI$34))</f>
        <v>-399535.62555627088</v>
      </c>
      <c r="AJ212" s="201">
        <f>(((M212*'Appendix B'!$C$16*1000)-('Appendix B'!$E$42+'Appendix B'!$F$42+'Appendix B'!$G$42))/((1+$Y$16)^AJ$34))</f>
        <v>-431375.5200701899</v>
      </c>
      <c r="AK212" s="201">
        <f>(((N212*'Appendix B'!$C$17*1000)-('Appendix B'!$E$43+'Appendix B'!$F$43+'Appendix B'!$G$43))/((1+$Y$16)^AK$34))</f>
        <v>-336896.08776815492</v>
      </c>
      <c r="AL212" s="201">
        <f>(((O212*'Appendix B'!$C$18*1000)-('Appendix B'!$E$44+'Appendix B'!$F$44+'Appendix B'!$G$44))/((1+$Y$16)^AL$34))</f>
        <v>-359897.98374959914</v>
      </c>
      <c r="AM212" s="201">
        <f>(((P212*'Appendix B'!$C$19*1000)-('Appendix B'!$E$45+'Appendix B'!$F$45+'Appendix B'!$G$45))/((1+$Y$16)^AM$34))</f>
        <v>-326352.27932922094</v>
      </c>
      <c r="AN212" s="201">
        <f>(((Q212*'Appendix B'!$C$20*1000)-('Appendix B'!$E$46+'Appendix B'!$F$46+'Appendix B'!$G$46))/((1+$Y$16)^AN$34))</f>
        <v>-250228.94754365724</v>
      </c>
      <c r="AO212" s="201">
        <f>(((R212*'Appendix B'!$C$21*1000)-('Appendix B'!$E$47+'Appendix B'!$F$47+'Appendix B'!$G$47))/((1+$Y$16)^AO$34))</f>
        <v>-235761.62601586321</v>
      </c>
      <c r="AP212" s="201">
        <f>(((S212*'Appendix B'!$C$22*1000)-('Appendix B'!$E$48+'Appendix B'!$F$48+'Appendix B'!$G$48))/((1+$Y$16)^AP$34))</f>
        <v>-227750.11451616898</v>
      </c>
      <c r="AQ212" s="201">
        <f>(((T212*'Appendix B'!$C$23*1000)-('Appendix B'!$E$49+'Appendix B'!$F$49+'Appendix B'!$G$49))/((1+$Y$16)^AQ$34))</f>
        <v>-216657.17926579082</v>
      </c>
      <c r="AR212" s="201">
        <f>(((U212*'Appendix B'!$C$24*1000)-('Appendix B'!$E$50+'Appendix B'!$F$50+'Appendix B'!$G$50))/((1+$Y$16)^AR$34))</f>
        <v>-198198.29002503754</v>
      </c>
      <c r="AS212" s="217">
        <f t="shared" si="20"/>
        <v>31306169.081768271</v>
      </c>
      <c r="AU212" s="207">
        <f t="shared" si="19"/>
        <v>1.2311115905874125E-8</v>
      </c>
    </row>
    <row r="213" spans="1:47" x14ac:dyDescent="0.35">
      <c r="A213">
        <v>179</v>
      </c>
      <c r="B213" s="75">
        <v>56</v>
      </c>
      <c r="C213" s="75">
        <v>71.000999306201479</v>
      </c>
      <c r="D213" s="75">
        <v>59.74333443331976</v>
      </c>
      <c r="E213" s="75">
        <v>73.981079315182697</v>
      </c>
      <c r="F213" s="75">
        <v>63.16283721182959</v>
      </c>
      <c r="G213" s="75">
        <v>66.798110090372717</v>
      </c>
      <c r="H213" s="75">
        <v>65.489899042209728</v>
      </c>
      <c r="I213" s="75">
        <v>81.668347201999921</v>
      </c>
      <c r="J213" s="75">
        <v>92.616368287730225</v>
      </c>
      <c r="K213" s="75">
        <v>114.18557609611152</v>
      </c>
      <c r="L213" s="75">
        <v>128.70261087584899</v>
      </c>
      <c r="M213" s="75">
        <v>113.7844918533676</v>
      </c>
      <c r="N213" s="75">
        <v>144.65160612290214</v>
      </c>
      <c r="O213" s="75">
        <v>158.41841126586536</v>
      </c>
      <c r="P213" s="75">
        <v>192.09730196254338</v>
      </c>
      <c r="Q213" s="75">
        <v>188.92310131320272</v>
      </c>
      <c r="R213" s="75">
        <v>273.08506752450478</v>
      </c>
      <c r="S213" s="75">
        <v>98.544694857554788</v>
      </c>
      <c r="T213" s="75">
        <v>83.378053274256885</v>
      </c>
      <c r="U213" s="75">
        <v>77.63227495372162</v>
      </c>
      <c r="V213" s="75">
        <v>104.57262887411956</v>
      </c>
      <c r="X213" s="201">
        <f>((0-('Appendix B'!$H$30))/(1+$Y$16)^0)</f>
        <v>-30932906.678150136</v>
      </c>
      <c r="Y213" s="201">
        <f>(((B213*'Appendix B'!$C$5*1000)-('Appendix B'!$E$31+'Appendix B'!$F$31+'Appendix B'!$G$31))/((1+$Y$16)^1))</f>
        <v>36555647.970511056</v>
      </c>
      <c r="Z213" s="201">
        <f>+(((C213*'Appendix B'!$C$6*1000)-('Appendix B'!$E$32+'Appendix B'!$F$32+'Appendix B'!$G$32))/((1+$Y$16)^2))</f>
        <v>15730708.329419216</v>
      </c>
      <c r="AA213" s="201">
        <f>(((D213*'Appendix B'!$C$7*1000)-('Appendix B'!$E$33+'Appendix B'!$F$33+'Appendix B'!$G$33))/((1+$Y$16)^3))</f>
        <v>5850638.0739589864</v>
      </c>
      <c r="AB213" s="201">
        <f>(((E213*'Appendix B'!$C$8*1000)-('Appendix B'!$E$34+'Appendix B'!$F$34+'Appendix B'!$G$34))/((1+$Y$16)^4))</f>
        <v>4514722.9436408989</v>
      </c>
      <c r="AC213" s="201">
        <f>(((F213*'Appendix B'!$C$9*1000)-('Appendix B'!$E$35+'Appendix B'!$F$35+'Appendix B'!$G$35))/((1+$Y$16)^AC$34))</f>
        <v>2371353.4825824853</v>
      </c>
      <c r="AD213" s="201">
        <f>(((G213*'Appendix B'!$C$10*1000)-('Appendix B'!$E$36+'Appendix B'!$F$36+'Appendix B'!$G$36))/((1+$Y$16)^AD$34))</f>
        <v>1726945.9285141677</v>
      </c>
      <c r="AE213" s="201">
        <f>(((H213*'Appendix B'!$C$11*1000)-('Appendix B'!$E$37+'Appendix B'!$F$37+'Appendix B'!$G$37))/((1+$Y$16)^AE$34))</f>
        <v>1141381.3302949031</v>
      </c>
      <c r="AF213" s="201">
        <f>(((I213*'Appendix B'!$C$12*1000)-('Appendix B'!$E$38+'Appendix B'!$F$38+'Appendix B'!$G$38))/((1+$Y$16)^AF$34))</f>
        <v>1213109.584351792</v>
      </c>
      <c r="AG213" s="201">
        <f>(((J213*'Appendix B'!$C$13*1000)-('Appendix B'!$E$39+'Appendix B'!$F$39+'Appendix B'!$G$39))/((1+$Y$16)^AG$34))</f>
        <v>1117168.5881211869</v>
      </c>
      <c r="AH213" s="201">
        <f>(((K213*'Appendix B'!$C$14*1000)-('Appendix B'!$E$40+'Appendix B'!$F$40+'Appendix B'!$G$40))/((1+$Y$16)^AH$34))</f>
        <v>1190193.9173415264</v>
      </c>
      <c r="AI213" s="201">
        <f>(((L213*'Appendix B'!$C$15*1000)-('Appendix B'!$E$41+'Appendix B'!$F$41+'Appendix B'!$G$41))/((1+$Y$16)^AI$34))</f>
        <v>1147471.1874437188</v>
      </c>
      <c r="AJ213" s="201">
        <f>(((M213*'Appendix B'!$C$16*1000)-('Appendix B'!$E$42+'Appendix B'!$F$42+'Appendix B'!$G$42))/((1+$Y$16)^AJ$34))</f>
        <v>729468.47736587003</v>
      </c>
      <c r="AK213" s="201">
        <f>(((N213*'Appendix B'!$C$17*1000)-('Appendix B'!$E$43+'Appendix B'!$F$43+'Appendix B'!$G$43))/((1+$Y$16)^AK$34))</f>
        <v>876942.85178897518</v>
      </c>
      <c r="AL213" s="201">
        <f>(((O213*'Appendix B'!$C$18*1000)-('Appendix B'!$E$44+'Appendix B'!$F$44+'Appendix B'!$G$44))/((1+$Y$16)^AL$34))</f>
        <v>820947.90920431202</v>
      </c>
      <c r="AM213" s="201">
        <f>(((P213*'Appendix B'!$C$19*1000)-('Appendix B'!$E$45+'Appendix B'!$F$45+'Appendix B'!$G$45))/((1+$Y$16)^AM$34))</f>
        <v>906637.88700427208</v>
      </c>
      <c r="AN213" s="201">
        <f>(((Q213*'Appendix B'!$C$20*1000)-('Appendix B'!$E$46+'Appendix B'!$F$46+'Appendix B'!$G$46))/((1+$Y$16)^AN$34))</f>
        <v>716656.36900394922</v>
      </c>
      <c r="AO213" s="201">
        <f>(((R213*'Appendix B'!$C$21*1000)-('Appendix B'!$E$47+'Appendix B'!$F$47+'Appendix B'!$G$47))/((1+$Y$16)^AO$34))</f>
        <v>1039963.0154320759</v>
      </c>
      <c r="AP213" s="201">
        <f>(((S213*'Appendix B'!$C$22*1000)-('Appendix B'!$E$48+'Appendix B'!$F$48+'Appendix B'!$G$48))/((1+$Y$16)^AP$34))</f>
        <v>98066.343937826256</v>
      </c>
      <c r="AQ213" s="201">
        <f>(((T213*'Appendix B'!$C$23*1000)-('Appendix B'!$E$49+'Appendix B'!$F$49+'Appendix B'!$G$49))/((1+$Y$16)^AQ$34))</f>
        <v>10863.142843069425</v>
      </c>
      <c r="AR213" s="201">
        <f>(((U213*'Appendix B'!$C$24*1000)-('Appendix B'!$E$50+'Appendix B'!$F$50+'Appendix B'!$G$50))/((1+$Y$16)^AR$34))</f>
        <v>-22943.337975078026</v>
      </c>
      <c r="AS213" s="217">
        <f t="shared" si="20"/>
        <v>46825980.654610157</v>
      </c>
      <c r="AU213" s="207">
        <f t="shared" si="19"/>
        <v>1.5850443708582463E-8</v>
      </c>
    </row>
    <row r="214" spans="1:47" x14ac:dyDescent="0.35">
      <c r="A214">
        <v>180</v>
      </c>
      <c r="B214" s="75">
        <v>56</v>
      </c>
      <c r="C214" s="75">
        <v>81.052884087744246</v>
      </c>
      <c r="D214" s="75">
        <v>104.03855525614128</v>
      </c>
      <c r="E214" s="75">
        <v>73.489688428066941</v>
      </c>
      <c r="F214" s="75">
        <v>76.391426200847349</v>
      </c>
      <c r="G214" s="75">
        <v>60.10053663810055</v>
      </c>
      <c r="H214" s="75">
        <v>57.605988385257149</v>
      </c>
      <c r="I214" s="75">
        <v>53.618140797090867</v>
      </c>
      <c r="J214" s="75">
        <v>65.306106742125436</v>
      </c>
      <c r="K214" s="75">
        <v>70.376428274043505</v>
      </c>
      <c r="L214" s="75">
        <v>70.390655420600169</v>
      </c>
      <c r="M214" s="75">
        <v>95.765358880219225</v>
      </c>
      <c r="N214" s="75">
        <v>112.67347828799645</v>
      </c>
      <c r="O214" s="75">
        <v>116.05118830100135</v>
      </c>
      <c r="P214" s="75">
        <v>132.185101559309</v>
      </c>
      <c r="Q214" s="75">
        <v>105.26555171831151</v>
      </c>
      <c r="R214" s="75">
        <v>126.93592318685685</v>
      </c>
      <c r="S214" s="75">
        <v>146.96398288490138</v>
      </c>
      <c r="T214" s="75">
        <v>150.63332137318579</v>
      </c>
      <c r="U214" s="75">
        <v>187.29047056417815</v>
      </c>
      <c r="V214" s="75">
        <v>281.3757571227448</v>
      </c>
      <c r="X214" s="201">
        <f>((0-('Appendix B'!$H$30))/(1+$Y$16)^0)</f>
        <v>-30932906.678150136</v>
      </c>
      <c r="Y214" s="201">
        <f>(((B214*'Appendix B'!$C$5*1000)-('Appendix B'!$E$31+'Appendix B'!$F$31+'Appendix B'!$G$31))/((1+$Y$16)^1))</f>
        <v>36555647.970511056</v>
      </c>
      <c r="Z214" s="201">
        <f>+(((C214*'Appendix B'!$C$6*1000)-('Appendix B'!$E$32+'Appendix B'!$F$32+'Appendix B'!$G$32))/((1+$Y$16)^2))</f>
        <v>18269986.343869634</v>
      </c>
      <c r="AA214" s="201">
        <f>(((D214*'Appendix B'!$C$7*1000)-('Appendix B'!$E$33+'Appendix B'!$F$33+'Appendix B'!$G$33))/((1+$Y$16)^3))</f>
        <v>11469065.015208427</v>
      </c>
      <c r="AB214" s="201">
        <f>(((E214*'Appendix B'!$C$8*1000)-('Appendix B'!$E$34+'Appendix B'!$F$34+'Appendix B'!$G$34))/((1+$Y$16)^4))</f>
        <v>4475048.0444098748</v>
      </c>
      <c r="AC214" s="201">
        <f>(((F214*'Appendix B'!$C$9*1000)-('Appendix B'!$E$35+'Appendix B'!$F$35+'Appendix B'!$G$35))/((1+$Y$16)^AC$34))</f>
        <v>3140359.7042134637</v>
      </c>
      <c r="AD214" s="201">
        <f>(((G214*'Appendix B'!$C$10*1000)-('Appendix B'!$E$36+'Appendix B'!$F$36+'Appendix B'!$G$36))/((1+$Y$16)^AD$34))</f>
        <v>1437936.7604329109</v>
      </c>
      <c r="AE214" s="201">
        <f>(((H214*'Appendix B'!$C$11*1000)-('Appendix B'!$E$37+'Appendix B'!$F$37+'Appendix B'!$G$37))/((1+$Y$16)^AE$34))</f>
        <v>879543.64832953922</v>
      </c>
      <c r="AF214" s="201">
        <f>(((I214*'Appendix B'!$C$12*1000)-('Appendix B'!$E$38+'Appendix B'!$F$38+'Appendix B'!$G$38))/((1+$Y$16)^AF$34))</f>
        <v>477561.58264349308</v>
      </c>
      <c r="AG214" s="201">
        <f>(((J214*'Appendix B'!$C$13*1000)-('Appendix B'!$E$39+'Appendix B'!$F$39+'Appendix B'!$G$39))/((1+$Y$16)^AG$34))</f>
        <v>541186.26258008217</v>
      </c>
      <c r="AH214" s="201">
        <f>(((K214*'Appendix B'!$C$14*1000)-('Appendix B'!$E$40+'Appendix B'!$F$40+'Appendix B'!$G$40))/((1+$Y$16)^AH$34))</f>
        <v>448287.04911850247</v>
      </c>
      <c r="AI214" s="201">
        <f>(((L214*'Appendix B'!$C$15*1000)-('Appendix B'!$E$41+'Appendix B'!$F$41+'Appendix B'!$G$41))/((1+$Y$16)^AI$34))</f>
        <v>318795.43197361164</v>
      </c>
      <c r="AJ214" s="201">
        <f>(((M214*'Appendix B'!$C$16*1000)-('Appendix B'!$E$42+'Appendix B'!$F$42+'Appendix B'!$G$42))/((1+$Y$16)^AJ$34))</f>
        <v>516356.40743040253</v>
      </c>
      <c r="AK214" s="201">
        <f>(((N214*'Appendix B'!$C$17*1000)-('Appendix B'!$E$43+'Appendix B'!$F$43+'Appendix B'!$G$43))/((1+$Y$16)^AK$34))</f>
        <v>559796.40570823196</v>
      </c>
      <c r="AL214" s="201">
        <f>(((O214*'Appendix B'!$C$18*1000)-('Appendix B'!$E$44+'Appendix B'!$F$44+'Appendix B'!$G$44))/((1+$Y$16)^AL$34))</f>
        <v>466360.09659536078</v>
      </c>
      <c r="AM214" s="201">
        <f>(((P214*'Appendix B'!$C$19*1000)-('Appendix B'!$E$45+'Appendix B'!$F$45+'Appendix B'!$G$45))/((1+$Y$16)^AM$34))</f>
        <v>481221.77166947292</v>
      </c>
      <c r="AN214" s="201">
        <f>(((Q214*'Appendix B'!$C$20*1000)-('Appendix B'!$E$46+'Appendix B'!$F$46+'Appendix B'!$G$46))/((1+$Y$16)^AN$34))</f>
        <v>218421.30277873739</v>
      </c>
      <c r="AO214" s="201">
        <f>(((R214*'Appendix B'!$C$21*1000)-('Appendix B'!$E$47+'Appendix B'!$F$47+'Appendix B'!$G$47))/((1+$Y$16)^AO$34))</f>
        <v>282322.65341851779</v>
      </c>
      <c r="AP214" s="201">
        <f>(((S214*'Appendix B'!$C$22*1000)-('Appendix B'!$E$48+'Appendix B'!$F$48+'Appendix B'!$G$48))/((1+$Y$16)^AP$34))</f>
        <v>313631.25769913825</v>
      </c>
      <c r="AQ214" s="201">
        <f>(((T214*'Appendix B'!$C$23*1000)-('Appendix B'!$E$49+'Appendix B'!$F$49+'Appendix B'!$G$49))/((1+$Y$16)^AQ$34))</f>
        <v>268827.82380309427</v>
      </c>
      <c r="AR214" s="201">
        <f>(((U214*'Appendix B'!$C$24*1000)-('Appendix B'!$E$50+'Appendix B'!$F$50+'Appendix B'!$G$50))/((1+$Y$16)^AR$34))</f>
        <v>340485.53846906958</v>
      </c>
      <c r="AS214" s="217">
        <f t="shared" si="20"/>
        <v>50527934.392712489</v>
      </c>
      <c r="AU214" s="207">
        <f t="shared" si="19"/>
        <v>1.5907117564847139E-8</v>
      </c>
    </row>
    <row r="215" spans="1:47" x14ac:dyDescent="0.35">
      <c r="A215">
        <v>181</v>
      </c>
      <c r="B215" s="75">
        <v>56</v>
      </c>
      <c r="C215" s="75">
        <v>74.048178389079595</v>
      </c>
      <c r="D215" s="75">
        <v>73.097488127700174</v>
      </c>
      <c r="E215" s="75">
        <v>51.196397367203744</v>
      </c>
      <c r="F215" s="75">
        <v>64.416439680802654</v>
      </c>
      <c r="G215" s="75">
        <v>58.851868570360381</v>
      </c>
      <c r="H215" s="75">
        <v>75.54044816200053</v>
      </c>
      <c r="I215" s="75">
        <v>83.862563123368218</v>
      </c>
      <c r="J215" s="75">
        <v>88.025320201843584</v>
      </c>
      <c r="K215" s="75">
        <v>86.38474848062765</v>
      </c>
      <c r="L215" s="75">
        <v>120.68983228709565</v>
      </c>
      <c r="M215" s="75">
        <v>123.35598640315011</v>
      </c>
      <c r="N215" s="75">
        <v>123.37368301934816</v>
      </c>
      <c r="O215" s="75">
        <v>146.27877272525828</v>
      </c>
      <c r="P215" s="75">
        <v>232.52571375446863</v>
      </c>
      <c r="Q215" s="75">
        <v>243.69646060352747</v>
      </c>
      <c r="R215" s="75">
        <v>289.79653327457839</v>
      </c>
      <c r="S215" s="75">
        <v>252.45394955694709</v>
      </c>
      <c r="T215" s="75">
        <v>235.37422523313262</v>
      </c>
      <c r="U215" s="75">
        <v>249.45066063708049</v>
      </c>
      <c r="V215" s="75">
        <v>397.82836893210708</v>
      </c>
      <c r="X215" s="201">
        <f>((0-('Appendix B'!$H$30))/(1+$Y$16)^0)</f>
        <v>-30932906.678150136</v>
      </c>
      <c r="Y215" s="201">
        <f>(((B215*'Appendix B'!$C$5*1000)-('Appendix B'!$E$31+'Appendix B'!$F$31+'Appendix B'!$G$31))/((1+$Y$16)^1))</f>
        <v>36555647.970511056</v>
      </c>
      <c r="Z215" s="201">
        <f>+(((C215*'Appendix B'!$C$6*1000)-('Appendix B'!$E$32+'Appendix B'!$F$32+'Appendix B'!$G$32))/((1+$Y$16)^2))</f>
        <v>16500477.882036194</v>
      </c>
      <c r="AA215" s="201">
        <f>(((D215*'Appendix B'!$C$7*1000)-('Appendix B'!$E$33+'Appendix B'!$F$33+'Appendix B'!$G$33))/((1+$Y$16)^3))</f>
        <v>7544485.2994690696</v>
      </c>
      <c r="AB215" s="201">
        <f>(((E215*'Appendix B'!$C$8*1000)-('Appendix B'!$E$34+'Appendix B'!$F$34+'Appendix B'!$G$34))/((1+$Y$16)^4))</f>
        <v>2675087.7692831373</v>
      </c>
      <c r="AC215" s="201">
        <f>(((F215*'Appendix B'!$C$9*1000)-('Appendix B'!$E$35+'Appendix B'!$F$35+'Appendix B'!$G$35))/((1+$Y$16)^AC$34))</f>
        <v>2444228.0800843481</v>
      </c>
      <c r="AD215" s="201">
        <f>(((G215*'Appendix B'!$C$10*1000)-('Appendix B'!$E$36+'Appendix B'!$F$36+'Appendix B'!$G$36))/((1+$Y$16)^AD$34))</f>
        <v>1384055.0789494796</v>
      </c>
      <c r="AE215" s="201">
        <f>(((H215*'Appendix B'!$C$11*1000)-('Appendix B'!$E$37+'Appendix B'!$F$37+'Appendix B'!$G$37))/((1+$Y$16)^AE$34))</f>
        <v>1475176.6507282115</v>
      </c>
      <c r="AF215" s="201">
        <f>(((I215*'Appendix B'!$C$12*1000)-('Appendix B'!$E$38+'Appendix B'!$F$38+'Appendix B'!$G$38))/((1+$Y$16)^AF$34))</f>
        <v>1270647.5258906654</v>
      </c>
      <c r="AG215" s="201">
        <f>(((J215*'Appendix B'!$C$13*1000)-('Appendix B'!$E$39+'Appendix B'!$F$39+'Appendix B'!$G$39))/((1+$Y$16)^AG$34))</f>
        <v>1020341.886232438</v>
      </c>
      <c r="AH215" s="201">
        <f>(((K215*'Appendix B'!$C$14*1000)-('Appendix B'!$E$40+'Appendix B'!$F$40+'Appendix B'!$G$40))/((1+$Y$16)^AH$34))</f>
        <v>719387.56808352889</v>
      </c>
      <c r="AI215" s="201">
        <f>(((L215*'Appendix B'!$C$15*1000)-('Appendix B'!$E$41+'Appendix B'!$F$41+'Appendix B'!$G$41))/((1+$Y$16)^AI$34))</f>
        <v>1033600.964800513</v>
      </c>
      <c r="AJ215" s="201">
        <f>(((M215*'Appendix B'!$C$16*1000)-('Appendix B'!$E$42+'Appendix B'!$F$42+'Appendix B'!$G$42))/((1+$Y$16)^AJ$34))</f>
        <v>842670.42880936374</v>
      </c>
      <c r="AK215" s="201">
        <f>(((N215*'Appendix B'!$C$17*1000)-('Appendix B'!$E$43+'Appendix B'!$F$43+'Appendix B'!$G$43))/((1+$Y$16)^AK$34))</f>
        <v>665916.81151824177</v>
      </c>
      <c r="AL215" s="201">
        <f>(((O215*'Appendix B'!$C$18*1000)-('Appendix B'!$E$44+'Appendix B'!$F$44+'Appendix B'!$G$44))/((1+$Y$16)^AL$34))</f>
        <v>719346.53968459996</v>
      </c>
      <c r="AM215" s="201">
        <f>(((P215*'Appendix B'!$C$19*1000)-('Appendix B'!$E$45+'Appendix B'!$F$45+'Appendix B'!$G$45))/((1+$Y$16)^AM$34))</f>
        <v>1193706.2600221313</v>
      </c>
      <c r="AN215" s="201">
        <f>(((Q215*'Appendix B'!$C$20*1000)-('Appendix B'!$E$46+'Appendix B'!$F$46+'Appendix B'!$G$46))/((1+$Y$16)^AN$34))</f>
        <v>1042867.3138086107</v>
      </c>
      <c r="AO215" s="201">
        <f>(((R215*'Appendix B'!$C$21*1000)-('Appendix B'!$E$47+'Appendix B'!$F$47+'Appendix B'!$G$47))/((1+$Y$16)^AO$34))</f>
        <v>1126595.6195300627</v>
      </c>
      <c r="AP215" s="201">
        <f>(((S215*'Appendix B'!$C$22*1000)-('Appendix B'!$E$48+'Appendix B'!$F$48+'Appendix B'!$G$48))/((1+$Y$16)^AP$34))</f>
        <v>783277.47710451228</v>
      </c>
      <c r="AQ215" s="201">
        <f>(((T215*'Appendix B'!$C$23*1000)-('Appendix B'!$E$49+'Appendix B'!$F$49+'Appendix B'!$G$49))/((1+$Y$16)^AQ$34))</f>
        <v>593860.5066903322</v>
      </c>
      <c r="AR215" s="201">
        <f>(((U215*'Appendix B'!$C$24*1000)-('Appendix B'!$E$50+'Appendix B'!$F$50+'Appendix B'!$G$50))/((1+$Y$16)^AR$34))</f>
        <v>546496.66159569717</v>
      </c>
      <c r="AS215" s="217">
        <f t="shared" si="20"/>
        <v>49204967.616682053</v>
      </c>
      <c r="AU215" s="207">
        <f t="shared" si="19"/>
        <v>1.5926736943395183E-8</v>
      </c>
    </row>
    <row r="216" spans="1:47" x14ac:dyDescent="0.35">
      <c r="A216">
        <v>182</v>
      </c>
      <c r="B216" s="75">
        <v>56</v>
      </c>
      <c r="C216" s="75">
        <v>82.045890857768342</v>
      </c>
      <c r="D216" s="75">
        <v>78.860201034057027</v>
      </c>
      <c r="E216" s="75">
        <v>94.344448519697366</v>
      </c>
      <c r="F216" s="75">
        <v>123.72726134605335</v>
      </c>
      <c r="G216" s="75">
        <v>91.154578365790883</v>
      </c>
      <c r="H216" s="75">
        <v>110.51412873899503</v>
      </c>
      <c r="I216" s="75">
        <v>128.32515951450114</v>
      </c>
      <c r="J216" s="75">
        <v>117.3013988779077</v>
      </c>
      <c r="K216" s="75">
        <v>126.89890805545937</v>
      </c>
      <c r="L216" s="75">
        <v>149.91109571697746</v>
      </c>
      <c r="M216" s="75">
        <v>159.55540737391996</v>
      </c>
      <c r="N216" s="75">
        <v>216.17112139267741</v>
      </c>
      <c r="O216" s="75">
        <v>216.92981440265245</v>
      </c>
      <c r="P216" s="75">
        <v>242.45460545475305</v>
      </c>
      <c r="Q216" s="75">
        <v>195.37077595511087</v>
      </c>
      <c r="R216" s="75">
        <v>179.63212145691841</v>
      </c>
      <c r="S216" s="75">
        <v>213.38599700742378</v>
      </c>
      <c r="T216" s="75">
        <v>179.23725030337039</v>
      </c>
      <c r="U216" s="75">
        <v>197.26749746992118</v>
      </c>
      <c r="V216" s="75">
        <v>213.74624156441357</v>
      </c>
      <c r="X216" s="201">
        <f>((0-('Appendix B'!$H$30))/(1+$Y$16)^0)</f>
        <v>-30932906.678150136</v>
      </c>
      <c r="Y216" s="201">
        <f>(((B216*'Appendix B'!$C$5*1000)-('Appendix B'!$E$31+'Appendix B'!$F$31+'Appendix B'!$G$31))/((1+$Y$16)^1))</f>
        <v>36555647.970511056</v>
      </c>
      <c r="Z216" s="201">
        <f>+(((C216*'Appendix B'!$C$6*1000)-('Appendix B'!$E$32+'Appendix B'!$F$32+'Appendix B'!$G$32))/((1+$Y$16)^2))</f>
        <v>18520836.837495729</v>
      </c>
      <c r="AA216" s="201">
        <f>(((D216*'Appendix B'!$C$7*1000)-('Appendix B'!$E$33+'Appendix B'!$F$33+'Appendix B'!$G$33))/((1+$Y$16)^3))</f>
        <v>8275430.5537498649</v>
      </c>
      <c r="AB216" s="201">
        <f>(((E216*'Appendix B'!$C$8*1000)-('Appendix B'!$E$34+'Appendix B'!$F$34+'Appendix B'!$G$34))/((1+$Y$16)^4))</f>
        <v>6158861.3319927147</v>
      </c>
      <c r="AC216" s="201">
        <f>(((F216*'Appendix B'!$C$9*1000)-('Appendix B'!$E$35+'Appendix B'!$F$35+'Appendix B'!$G$35))/((1+$Y$16)^AC$34))</f>
        <v>5892093.2234105533</v>
      </c>
      <c r="AD216" s="201">
        <f>(((G216*'Appendix B'!$C$10*1000)-('Appendix B'!$E$36+'Appendix B'!$F$36+'Appendix B'!$G$36))/((1+$Y$16)^AD$34))</f>
        <v>2777959.8044856256</v>
      </c>
      <c r="AE216" s="201">
        <f>(((H216*'Appendix B'!$C$11*1000)-('Appendix B'!$E$37+'Appendix B'!$F$37+'Appendix B'!$G$37))/((1+$Y$16)^AE$34))</f>
        <v>2636710.2919043293</v>
      </c>
      <c r="AF216" s="201">
        <f>(((I216*'Appendix B'!$C$12*1000)-('Appendix B'!$E$38+'Appendix B'!$F$38+'Appendix B'!$G$38))/((1+$Y$16)^AF$34))</f>
        <v>2436570.2807598361</v>
      </c>
      <c r="AG216" s="201">
        <f>(((J216*'Appendix B'!$C$13*1000)-('Appendix B'!$E$39+'Appendix B'!$F$39+'Appendix B'!$G$39))/((1+$Y$16)^AG$34))</f>
        <v>1637783.9363719225</v>
      </c>
      <c r="AH216" s="201">
        <f>(((K216*'Appendix B'!$C$14*1000)-('Appendix B'!$E$40+'Appendix B'!$F$40+'Appendix B'!$G$40))/((1+$Y$16)^AH$34))</f>
        <v>1405493.8893233649</v>
      </c>
      <c r="AI216" s="201">
        <f>(((L216*'Appendix B'!$C$15*1000)-('Appendix B'!$E$41+'Appendix B'!$F$41+'Appendix B'!$G$41))/((1+$Y$16)^AI$34))</f>
        <v>1448866.6227517708</v>
      </c>
      <c r="AJ216" s="201">
        <f>(((M216*'Appendix B'!$C$16*1000)-('Appendix B'!$E$42+'Appendix B'!$F$42+'Appendix B'!$G$42))/((1+$Y$16)^AJ$34))</f>
        <v>1270800.5472252783</v>
      </c>
      <c r="AK216" s="201">
        <f>(((N216*'Appendix B'!$C$17*1000)-('Appendix B'!$E$43+'Appendix B'!$F$43+'Appendix B'!$G$43))/((1+$Y$16)^AK$34))</f>
        <v>1586245.1664938398</v>
      </c>
      <c r="AL216" s="201">
        <f>(((O216*'Appendix B'!$C$18*1000)-('Appendix B'!$E$44+'Appendix B'!$F$44+'Appendix B'!$G$44))/((1+$Y$16)^AL$34))</f>
        <v>1310652.6620544135</v>
      </c>
      <c r="AM216" s="201">
        <f>(((P216*'Appendix B'!$C$19*1000)-('Appendix B'!$E$45+'Appendix B'!$F$45+'Appendix B'!$G$45))/((1+$Y$16)^AM$34))</f>
        <v>1264207.9359460038</v>
      </c>
      <c r="AN216" s="201">
        <f>(((Q216*'Appendix B'!$C$20*1000)-('Appendix B'!$E$46+'Appendix B'!$F$46+'Appendix B'!$G$46))/((1+$Y$16)^AN$34))</f>
        <v>755056.46101914614</v>
      </c>
      <c r="AO216" s="201">
        <f>(((R216*'Appendix B'!$C$21*1000)-('Appendix B'!$E$47+'Appendix B'!$F$47+'Appendix B'!$G$47))/((1+$Y$16)^AO$34))</f>
        <v>555500.89825195726</v>
      </c>
      <c r="AP216" s="201">
        <f>(((S216*'Appendix B'!$C$22*1000)-('Appendix B'!$E$48+'Appendix B'!$F$48+'Appendix B'!$G$48))/((1+$Y$16)^AP$34))</f>
        <v>609345.14217607281</v>
      </c>
      <c r="AQ216" s="201">
        <f>(((T216*'Appendix B'!$C$23*1000)-('Appendix B'!$E$49+'Appendix B'!$F$49+'Appendix B'!$G$49))/((1+$Y$16)^AQ$34))</f>
        <v>378541.21294347302</v>
      </c>
      <c r="AR216" s="201">
        <f>(((U216*'Appendix B'!$C$24*1000)-('Appendix B'!$E$50+'Appendix B'!$F$50+'Appendix B'!$G$50))/((1+$Y$16)^AR$34))</f>
        <v>373551.37233968888</v>
      </c>
      <c r="AS216" s="217">
        <f t="shared" si="20"/>
        <v>64917249.46305652</v>
      </c>
      <c r="AU216" s="207">
        <f t="shared" si="19"/>
        <v>1.3107547862112591E-8</v>
      </c>
    </row>
    <row r="217" spans="1:47" x14ac:dyDescent="0.35">
      <c r="A217">
        <v>183</v>
      </c>
      <c r="B217" s="75">
        <v>56</v>
      </c>
      <c r="C217" s="75">
        <v>57.193285535847117</v>
      </c>
      <c r="D217" s="75">
        <v>9.2875419702697712</v>
      </c>
      <c r="E217" s="75">
        <v>6.3474094879984175</v>
      </c>
      <c r="F217" s="75">
        <v>6.1640237609998287</v>
      </c>
      <c r="G217" s="75">
        <v>8.9448861139249303</v>
      </c>
      <c r="H217" s="75">
        <v>10.688182127457155</v>
      </c>
      <c r="I217" s="75">
        <v>10.676240523280411</v>
      </c>
      <c r="J217" s="75">
        <v>14.528824406720817</v>
      </c>
      <c r="K217" s="75">
        <v>17.286566766656524</v>
      </c>
      <c r="L217" s="75">
        <v>14.38482525036909</v>
      </c>
      <c r="M217" s="75">
        <v>24.185756583944048</v>
      </c>
      <c r="N217" s="75">
        <v>23.522180824563321</v>
      </c>
      <c r="O217" s="75">
        <v>23.804962165101308</v>
      </c>
      <c r="P217" s="75">
        <v>25.093600281971128</v>
      </c>
      <c r="Q217" s="75">
        <v>26.841649577883302</v>
      </c>
      <c r="R217" s="75">
        <v>19.207603538529956</v>
      </c>
      <c r="S217" s="75">
        <v>12.232121068036813</v>
      </c>
      <c r="T217" s="75">
        <v>12.413166183205512</v>
      </c>
      <c r="U217" s="75">
        <v>11.597284679015198</v>
      </c>
      <c r="V217" s="75">
        <v>11.870753571030216</v>
      </c>
      <c r="X217" s="201">
        <f>((0-('Appendix B'!$H$30))/(1+$Y$16)^0)</f>
        <v>-30932906.678150136</v>
      </c>
      <c r="Y217" s="201">
        <f>(((B217*'Appendix B'!$C$5*1000)-('Appendix B'!$E$31+'Appendix B'!$F$31+'Appendix B'!$G$31))/((1+$Y$16)^1))</f>
        <v>36555647.970511056</v>
      </c>
      <c r="Z217" s="201">
        <f>+(((C217*'Appendix B'!$C$6*1000)-('Appendix B'!$E$32+'Appendix B'!$F$32+'Appendix B'!$G$32))/((1+$Y$16)^2))</f>
        <v>12242643.675985746</v>
      </c>
      <c r="AA217" s="201">
        <f>(((D217*'Appendix B'!$C$7*1000)-('Appendix B'!$E$33+'Appendix B'!$F$33+'Appendix B'!$G$33))/((1+$Y$16)^3))</f>
        <v>-549198.71318344295</v>
      </c>
      <c r="AB217" s="201">
        <f>(((E217*'Appendix B'!$C$8*1000)-('Appendix B'!$E$34+'Appendix B'!$F$34+'Appendix B'!$G$34))/((1+$Y$16)^4))</f>
        <v>-946019.42129800899</v>
      </c>
      <c r="AC217" s="201">
        <f>(((F217*'Appendix B'!$C$9*1000)-('Appendix B'!$E$35+'Appendix B'!$F$35+'Appendix B'!$G$35))/((1+$Y$16)^AC$34))</f>
        <v>-942109.66950885195</v>
      </c>
      <c r="AD217" s="201">
        <f>(((G217*'Appendix B'!$C$10*1000)-('Appendix B'!$E$36+'Appendix B'!$F$36+'Appendix B'!$G$36))/((1+$Y$16)^AD$34))</f>
        <v>-769497.33581157506</v>
      </c>
      <c r="AE217" s="201">
        <f>(((H217*'Appendix B'!$C$11*1000)-('Appendix B'!$E$37+'Appendix B'!$F$37+'Appendix B'!$G$37))/((1+$Y$16)^AE$34))</f>
        <v>-678674.11541551095</v>
      </c>
      <c r="AF217" s="201">
        <f>(((I217*'Appendix B'!$C$12*1000)-('Appendix B'!$E$38+'Appendix B'!$F$38+'Appendix B'!$G$38))/((1+$Y$16)^AF$34))</f>
        <v>-648484.63890696573</v>
      </c>
      <c r="AG217" s="201">
        <f>(((J217*'Appendix B'!$C$13*1000)-('Appendix B'!$E$39+'Appendix B'!$F$39+'Appendix B'!$G$39))/((1+$Y$16)^AG$34))</f>
        <v>-529723.18716520804</v>
      </c>
      <c r="AH217" s="201">
        <f>(((K217*'Appendix B'!$C$14*1000)-('Appendix B'!$E$40+'Appendix B'!$F$40+'Appendix B'!$G$40))/((1+$Y$16)^AH$34))</f>
        <v>-450788.48289855145</v>
      </c>
      <c r="AI217" s="201">
        <f>(((L217*'Appendix B'!$C$15*1000)-('Appendix B'!$E$41+'Appendix B'!$F$41+'Appendix B'!$G$41))/((1+$Y$16)^AI$34))</f>
        <v>-477107.79687050352</v>
      </c>
      <c r="AJ217" s="201">
        <f>(((M217*'Appendix B'!$C$16*1000)-('Appendix B'!$E$42+'Appendix B'!$F$42+'Appendix B'!$G$42))/((1+$Y$16)^AJ$34))</f>
        <v>-330214.69192540686</v>
      </c>
      <c r="AK217" s="201">
        <f>(((N217*'Appendix B'!$C$17*1000)-('Appendix B'!$E$43+'Appendix B'!$F$43+'Appendix B'!$G$43))/((1+$Y$16)^AK$34))</f>
        <v>-324370.96331305604</v>
      </c>
      <c r="AL217" s="201">
        <f>(((O217*'Appendix B'!$C$18*1000)-('Appendix B'!$E$44+'Appendix B'!$F$44+'Appendix B'!$G$44))/((1+$Y$16)^AL$34))</f>
        <v>-305684.54683302762</v>
      </c>
      <c r="AM217" s="201">
        <f>(((P217*'Appendix B'!$C$19*1000)-('Appendix B'!$E$45+'Appendix B'!$F$45+'Appendix B'!$G$45))/((1+$Y$16)^AM$34))</f>
        <v>-279198.479166737</v>
      </c>
      <c r="AN217" s="201">
        <f>(((Q217*'Appendix B'!$C$20*1000)-('Appendix B'!$E$46+'Appendix B'!$F$46+'Appendix B'!$G$46))/((1+$Y$16)^AN$34))</f>
        <v>-248643.99217417536</v>
      </c>
      <c r="AO217" s="201">
        <f>(((R217*'Appendix B'!$C$21*1000)-('Appendix B'!$E$47+'Appendix B'!$F$47+'Appendix B'!$G$47))/((1+$Y$16)^AO$34))</f>
        <v>-276143.31275166949</v>
      </c>
      <c r="AP217" s="201">
        <f>(((S217*'Appendix B'!$C$22*1000)-('Appendix B'!$E$48+'Appendix B'!$F$48+'Appendix B'!$G$48))/((1+$Y$16)^AP$34))</f>
        <v>-286201.2337875198</v>
      </c>
      <c r="AQ217" s="201">
        <f>(((T217*'Appendix B'!$C$23*1000)-('Appendix B'!$E$49+'Appendix B'!$F$49+'Appendix B'!$G$49))/((1+$Y$16)^AQ$34))</f>
        <v>-261330.17338725866</v>
      </c>
      <c r="AR217" s="201">
        <f>(((U217*'Appendix B'!$C$24*1000)-('Appendix B'!$E$50+'Appendix B'!$F$50+'Appendix B'!$G$50))/((1+$Y$16)^AR$34))</f>
        <v>-241796.31278408834</v>
      </c>
      <c r="AS217" s="217">
        <f t="shared" si="20"/>
        <v>17865384.968346667</v>
      </c>
      <c r="AU217" s="207">
        <f t="shared" si="19"/>
        <v>7.2533257977083608E-9</v>
      </c>
    </row>
    <row r="218" spans="1:47" x14ac:dyDescent="0.35">
      <c r="A218">
        <v>184</v>
      </c>
      <c r="B218" s="75">
        <v>56</v>
      </c>
      <c r="C218" s="75">
        <v>89.605173820444946</v>
      </c>
      <c r="D218" s="75">
        <v>75.254036425390183</v>
      </c>
      <c r="E218" s="75">
        <v>69.759199344091087</v>
      </c>
      <c r="F218" s="75">
        <v>63.640572000339212</v>
      </c>
      <c r="G218" s="75">
        <v>87.214599584341002</v>
      </c>
      <c r="H218" s="75">
        <v>82.403199309860355</v>
      </c>
      <c r="I218" s="75">
        <v>125.06534619322848</v>
      </c>
      <c r="J218" s="75">
        <v>107.04532350128969</v>
      </c>
      <c r="K218" s="75">
        <v>129.00008858128993</v>
      </c>
      <c r="L218" s="75">
        <v>88.662017128064306</v>
      </c>
      <c r="M218" s="75">
        <v>119.73780069778351</v>
      </c>
      <c r="N218" s="75">
        <v>158.49463493318029</v>
      </c>
      <c r="O218" s="75">
        <v>175.36257931464567</v>
      </c>
      <c r="P218" s="75">
        <v>159.91904853903884</v>
      </c>
      <c r="Q218" s="75">
        <v>204.07944837988651</v>
      </c>
      <c r="R218" s="75">
        <v>194.37936898293023</v>
      </c>
      <c r="S218" s="75">
        <v>236.98582939101243</v>
      </c>
      <c r="T218" s="75">
        <v>254.70013458413862</v>
      </c>
      <c r="U218" s="75">
        <v>260.78020621340295</v>
      </c>
      <c r="V218" s="75">
        <v>368.76583853606576</v>
      </c>
      <c r="X218" s="201">
        <f>((0-('Appendix B'!$H$30))/(1+$Y$16)^0)</f>
        <v>-30932906.678150136</v>
      </c>
      <c r="Y218" s="201">
        <f>(((B218*'Appendix B'!$C$5*1000)-('Appendix B'!$E$31+'Appendix B'!$F$31+'Appendix B'!$G$31))/((1+$Y$16)^1))</f>
        <v>36555647.970511056</v>
      </c>
      <c r="Z218" s="201">
        <f>+(((C218*'Appendix B'!$C$6*1000)-('Appendix B'!$E$32+'Appendix B'!$F$32+'Appendix B'!$G$32))/((1+$Y$16)^2))</f>
        <v>20430441.00122235</v>
      </c>
      <c r="AA218" s="201">
        <f>(((D218*'Appendix B'!$C$7*1000)-('Appendix B'!$E$33+'Appendix B'!$F$33+'Appendix B'!$G$33))/((1+$Y$16)^3))</f>
        <v>7818022.9143804414</v>
      </c>
      <c r="AB218" s="201">
        <f>(((E218*'Appendix B'!$C$8*1000)-('Appendix B'!$E$34+'Appendix B'!$F$34+'Appendix B'!$G$34))/((1+$Y$16)^4))</f>
        <v>4173848.3633211339</v>
      </c>
      <c r="AC218" s="201">
        <f>(((F218*'Appendix B'!$C$9*1000)-('Appendix B'!$E$35+'Appendix B'!$F$35+'Appendix B'!$G$35))/((1+$Y$16)^AC$34))</f>
        <v>2399125.2294376078</v>
      </c>
      <c r="AD218" s="201">
        <f>(((G218*'Appendix B'!$C$10*1000)-('Appendix B'!$E$36+'Appendix B'!$F$36+'Appendix B'!$G$36))/((1+$Y$16)^AD$34))</f>
        <v>2607944.4999877959</v>
      </c>
      <c r="AE218" s="201">
        <f>(((H218*'Appendix B'!$C$11*1000)-('Appendix B'!$E$37+'Appendix B'!$F$37+'Appendix B'!$G$37))/((1+$Y$16)^AE$34))</f>
        <v>1703099.940406298</v>
      </c>
      <c r="AF218" s="201">
        <f>(((I218*'Appendix B'!$C$12*1000)-('Appendix B'!$E$38+'Appendix B'!$F$38+'Appendix B'!$G$38))/((1+$Y$16)^AF$34))</f>
        <v>2351089.6557764648</v>
      </c>
      <c r="AG218" s="201">
        <f>(((J218*'Appendix B'!$C$13*1000)-('Appendix B'!$E$39+'Appendix B'!$F$39+'Appendix B'!$G$39))/((1+$Y$16)^AG$34))</f>
        <v>1421479.9607953869</v>
      </c>
      <c r="AH218" s="201">
        <f>(((K218*'Appendix B'!$C$14*1000)-('Appendix B'!$E$40+'Appendix B'!$F$40+'Appendix B'!$G$40))/((1+$Y$16)^AH$34))</f>
        <v>1441077.3311611649</v>
      </c>
      <c r="AI218" s="201">
        <f>(((L218*'Appendix B'!$C$15*1000)-('Appendix B'!$E$41+'Appendix B'!$F$41+'Appendix B'!$G$41))/((1+$Y$16)^AI$34))</f>
        <v>578451.18092238996</v>
      </c>
      <c r="AJ218" s="201">
        <f>(((M218*'Appendix B'!$C$16*1000)-('Appendix B'!$E$42+'Appendix B'!$F$42+'Appendix B'!$G$42))/((1+$Y$16)^AJ$34))</f>
        <v>799878.18979150197</v>
      </c>
      <c r="AK218" s="201">
        <f>(((N218*'Appendix B'!$C$17*1000)-('Appendix B'!$E$43+'Appendix B'!$F$43+'Appendix B'!$G$43))/((1+$Y$16)^AK$34))</f>
        <v>1014232.5459461441</v>
      </c>
      <c r="AL218" s="201">
        <f>(((O218*'Appendix B'!$C$18*1000)-('Appendix B'!$E$44+'Appendix B'!$F$44+'Appendix B'!$G$44))/((1+$Y$16)^AL$34))</f>
        <v>962760.25998968713</v>
      </c>
      <c r="AM218" s="201">
        <f>(((P218*'Appendix B'!$C$19*1000)-('Appendix B'!$E$45+'Appendix B'!$F$45+'Appendix B'!$G$45))/((1+$Y$16)^AM$34))</f>
        <v>678151.0766792919</v>
      </c>
      <c r="AN218" s="201">
        <f>(((Q218*'Appendix B'!$C$20*1000)-('Appendix B'!$E$46+'Appendix B'!$F$46+'Appendix B'!$G$46))/((1+$Y$16)^AN$34))</f>
        <v>806922.26396583859</v>
      </c>
      <c r="AO218" s="201">
        <f>(((R218*'Appendix B'!$C$21*1000)-('Appendix B'!$E$47+'Appendix B'!$F$47+'Appendix B'!$G$47))/((1+$Y$16)^AO$34))</f>
        <v>631950.95209899137</v>
      </c>
      <c r="AP218" s="201">
        <f>(((S218*'Appendix B'!$C$22*1000)-('Appendix B'!$E$48+'Appendix B'!$F$48+'Appendix B'!$G$48))/((1+$Y$16)^AP$34))</f>
        <v>714412.68942452606</v>
      </c>
      <c r="AQ218" s="201">
        <f>(((T218*'Appendix B'!$C$23*1000)-('Appendix B'!$E$49+'Appendix B'!$F$49+'Appendix B'!$G$49))/((1+$Y$16)^AQ$34))</f>
        <v>667987.07225039147</v>
      </c>
      <c r="AR218" s="201">
        <f>(((U218*'Appendix B'!$C$24*1000)-('Appendix B'!$E$50+'Appendix B'!$F$50+'Appendix B'!$G$50))/((1+$Y$16)^AR$34))</f>
        <v>584045.00895363057</v>
      </c>
      <c r="AS218" s="217">
        <f t="shared" si="20"/>
        <v>57407661.428871989</v>
      </c>
      <c r="AU218" s="207">
        <f t="shared" si="19"/>
        <v>1.5110434225826995E-8</v>
      </c>
    </row>
    <row r="219" spans="1:47" x14ac:dyDescent="0.35">
      <c r="A219">
        <v>185</v>
      </c>
      <c r="B219" s="75">
        <v>56</v>
      </c>
      <c r="C219" s="75">
        <v>57.601957992270108</v>
      </c>
      <c r="D219" s="75">
        <v>62.268937391697889</v>
      </c>
      <c r="E219" s="75">
        <v>78.955561337109685</v>
      </c>
      <c r="F219" s="75">
        <v>42.833611671624347</v>
      </c>
      <c r="G219" s="75">
        <v>47.503346685080992</v>
      </c>
      <c r="H219" s="75">
        <v>42.241878336113466</v>
      </c>
      <c r="I219" s="75">
        <v>25.672713885481642</v>
      </c>
      <c r="J219" s="75">
        <v>18.970174266719546</v>
      </c>
      <c r="K219" s="75">
        <v>28.061991513336988</v>
      </c>
      <c r="L219" s="75">
        <v>28.536371454001397</v>
      </c>
      <c r="M219" s="75">
        <v>34.07951290342622</v>
      </c>
      <c r="N219" s="75">
        <v>19.127122242133154</v>
      </c>
      <c r="O219" s="75">
        <v>24.937278272806434</v>
      </c>
      <c r="P219" s="75">
        <v>35.695745272652275</v>
      </c>
      <c r="Q219" s="75">
        <v>31.166708703314022</v>
      </c>
      <c r="R219" s="75">
        <v>23.473047437877725</v>
      </c>
      <c r="S219" s="75">
        <v>34.286963777807657</v>
      </c>
      <c r="T219" s="75">
        <v>22.355562042002745</v>
      </c>
      <c r="U219" s="75">
        <v>21.352001185252089</v>
      </c>
      <c r="V219" s="75">
        <v>26.60759298011267</v>
      </c>
      <c r="X219" s="201">
        <f>((0-('Appendix B'!$H$30))/(1+$Y$16)^0)</f>
        <v>-30932906.678150136</v>
      </c>
      <c r="Y219" s="201">
        <f>(((B219*'Appendix B'!$C$5*1000)-('Appendix B'!$E$31+'Appendix B'!$F$31+'Appendix B'!$G$31))/((1+$Y$16)^1))</f>
        <v>36555647.970511056</v>
      </c>
      <c r="Z219" s="201">
        <f>+(((C219*'Appendix B'!$C$6*1000)-('Appendix B'!$E$32+'Appendix B'!$F$32+'Appendix B'!$G$32))/((1+$Y$16)^2))</f>
        <v>12345881.328053925</v>
      </c>
      <c r="AA219" s="201">
        <f>(((D219*'Appendix B'!$C$7*1000)-('Appendix B'!$E$33+'Appendix B'!$F$33+'Appendix B'!$G$33))/((1+$Y$16)^3))</f>
        <v>6170986.7580982959</v>
      </c>
      <c r="AB219" s="201">
        <f>(((E219*'Appendix B'!$C$8*1000)-('Appendix B'!$E$34+'Appendix B'!$F$34+'Appendix B'!$G$34))/((1+$Y$16)^4))</f>
        <v>4916362.612021653</v>
      </c>
      <c r="AC219" s="201">
        <f>(((F219*'Appendix B'!$C$9*1000)-('Appendix B'!$E$35+'Appendix B'!$F$35+'Appendix B'!$G$35))/((1+$Y$16)^AC$34))</f>
        <v>1189572.0443402198</v>
      </c>
      <c r="AD219" s="201">
        <f>(((G219*'Appendix B'!$C$10*1000)-('Appendix B'!$E$36+'Appendix B'!$F$36+'Appendix B'!$G$36))/((1+$Y$16)^AD$34))</f>
        <v>894351.32394193462</v>
      </c>
      <c r="AE219" s="201">
        <f>(((H219*'Appendix B'!$C$11*1000)-('Appendix B'!$E$37+'Appendix B'!$F$37+'Appendix B'!$G$37))/((1+$Y$16)^AE$34))</f>
        <v>369276.20165561378</v>
      </c>
      <c r="AF219" s="201">
        <f>(((I219*'Appendix B'!$C$12*1000)-('Appendix B'!$E$38+'Appendix B'!$F$38+'Appendix B'!$G$38))/((1+$Y$16)^AF$34))</f>
        <v>-255238.83333213112</v>
      </c>
      <c r="AG219" s="201">
        <f>(((J219*'Appendix B'!$C$13*1000)-('Appendix B'!$E$39+'Appendix B'!$F$39+'Appendix B'!$G$39))/((1+$Y$16)^AG$34))</f>
        <v>-436053.66969713307</v>
      </c>
      <c r="AH219" s="201">
        <f>(((K219*'Appendix B'!$C$14*1000)-('Appendix B'!$E$40+'Appendix B'!$F$40+'Appendix B'!$G$40))/((1+$Y$16)^AH$34))</f>
        <v>-268306.92310989997</v>
      </c>
      <c r="AI219" s="201">
        <f>(((L219*'Appendix B'!$C$15*1000)-('Appendix B'!$E$41+'Appendix B'!$F$41+'Appendix B'!$G$41))/((1+$Y$16)^AI$34))</f>
        <v>-275999.06796901807</v>
      </c>
      <c r="AJ219" s="201">
        <f>(((M219*'Appendix B'!$C$16*1000)-('Appendix B'!$E$42+'Appendix B'!$F$42+'Appendix B'!$G$42))/((1+$Y$16)^AJ$34))</f>
        <v>-213201.35439002406</v>
      </c>
      <c r="AK219" s="201">
        <f>(((N219*'Appendix B'!$C$17*1000)-('Appendix B'!$E$43+'Appendix B'!$F$43+'Appendix B'!$G$43))/((1+$Y$16)^AK$34))</f>
        <v>-367959.41905163473</v>
      </c>
      <c r="AL219" s="201">
        <f>(((O219*'Appendix B'!$C$18*1000)-('Appendix B'!$E$44+'Appendix B'!$F$44+'Appendix B'!$G$44))/((1+$Y$16)^AL$34))</f>
        <v>-296207.75171369634</v>
      </c>
      <c r="AM219" s="201">
        <f>(((P219*'Appendix B'!$C$19*1000)-('Appendix B'!$E$45+'Appendix B'!$F$45+'Appendix B'!$G$45))/((1+$Y$16)^AM$34))</f>
        <v>-203916.26109102793</v>
      </c>
      <c r="AN219" s="201">
        <f>(((Q219*'Appendix B'!$C$20*1000)-('Appendix B'!$E$46+'Appendix B'!$F$46+'Appendix B'!$G$46))/((1+$Y$16)^AN$34))</f>
        <v>-222885.45477710909</v>
      </c>
      <c r="AO219" s="201">
        <f>(((R219*'Appendix B'!$C$21*1000)-('Appendix B'!$E$47+'Appendix B'!$F$47+'Appendix B'!$G$47))/((1+$Y$16)^AO$34))</f>
        <v>-254031.15824884022</v>
      </c>
      <c r="AP219" s="201">
        <f>(((S219*'Appendix B'!$C$22*1000)-('Appendix B'!$E$48+'Appendix B'!$F$48+'Appendix B'!$G$48))/((1+$Y$16)^AP$34))</f>
        <v>-188012.05215259135</v>
      </c>
      <c r="AQ219" s="201">
        <f>(((T219*'Appendix B'!$C$23*1000)-('Appendix B'!$E$49+'Appendix B'!$F$49+'Appendix B'!$G$49))/((1+$Y$16)^AQ$34))</f>
        <v>-223195.06444798215</v>
      </c>
      <c r="AR219" s="201">
        <f>(((U219*'Appendix B'!$C$24*1000)-('Appendix B'!$E$50+'Appendix B'!$F$50+'Appendix B'!$G$50))/((1+$Y$16)^AR$34))</f>
        <v>-209467.25940000365</v>
      </c>
      <c r="AS219" s="217">
        <f t="shared" si="20"/>
        <v>31509171.560472567</v>
      </c>
      <c r="AU219" s="207">
        <f t="shared" si="19"/>
        <v>1.2382519408293493E-8</v>
      </c>
    </row>
    <row r="220" spans="1:47" x14ac:dyDescent="0.35">
      <c r="A220">
        <v>186</v>
      </c>
      <c r="B220" s="75">
        <v>56</v>
      </c>
      <c r="C220" s="75">
        <v>67.842781900212202</v>
      </c>
      <c r="D220" s="75">
        <v>58.369220995471096</v>
      </c>
      <c r="E220" s="75">
        <v>39.184352359196339</v>
      </c>
      <c r="F220" s="75">
        <v>45.339429902225014</v>
      </c>
      <c r="G220" s="75">
        <v>64.044846972493588</v>
      </c>
      <c r="H220" s="75">
        <v>73.635042442944069</v>
      </c>
      <c r="I220" s="75">
        <v>44.603998590887585</v>
      </c>
      <c r="J220" s="75">
        <v>45.435498399098776</v>
      </c>
      <c r="K220" s="75">
        <v>60.452096701202088</v>
      </c>
      <c r="L220" s="75">
        <v>33.497114699255654</v>
      </c>
      <c r="M220" s="75">
        <v>36.31208272708178</v>
      </c>
      <c r="N220" s="75">
        <v>35.424330757445077</v>
      </c>
      <c r="O220" s="75">
        <v>42.286048475245288</v>
      </c>
      <c r="P220" s="75">
        <v>53.409825176257286</v>
      </c>
      <c r="Q220" s="75">
        <v>47.941487077646578</v>
      </c>
      <c r="R220" s="75">
        <v>42.721537173912907</v>
      </c>
      <c r="S220" s="75">
        <v>52.256051874648918</v>
      </c>
      <c r="T220" s="75">
        <v>73.260588658050608</v>
      </c>
      <c r="U220" s="75">
        <v>77.871805160003532</v>
      </c>
      <c r="V220" s="75">
        <v>120.10168922313157</v>
      </c>
      <c r="X220" s="201">
        <f>((0-('Appendix B'!$H$30))/(1+$Y$16)^0)</f>
        <v>-30932906.678150136</v>
      </c>
      <c r="Y220" s="201">
        <f>(((B220*'Appendix B'!$C$5*1000)-('Appendix B'!$E$31+'Appendix B'!$F$31+'Appendix B'!$G$31))/((1+$Y$16)^1))</f>
        <v>36555647.970511056</v>
      </c>
      <c r="Z220" s="201">
        <f>+(((C220*'Appendix B'!$C$6*1000)-('Appendix B'!$E$32+'Appendix B'!$F$32+'Appendix B'!$G$32))/((1+$Y$16)^2))</f>
        <v>14932888.597282138</v>
      </c>
      <c r="AA220" s="201">
        <f>(((D220*'Appendix B'!$C$7*1000)-('Appendix B'!$E$33+'Appendix B'!$F$33+'Appendix B'!$G$33))/((1+$Y$16)^3))</f>
        <v>5676344.8699489469</v>
      </c>
      <c r="AB220" s="201">
        <f>(((E220*'Appendix B'!$C$8*1000)-('Appendix B'!$E$34+'Appendix B'!$F$34+'Appendix B'!$G$34))/((1+$Y$16)^4))</f>
        <v>1705235.2796520896</v>
      </c>
      <c r="AC220" s="201">
        <f>(((F220*'Appendix B'!$C$9*1000)-('Appendix B'!$E$35+'Appendix B'!$F$35+'Appendix B'!$G$35))/((1+$Y$16)^AC$34))</f>
        <v>1335240.6270747813</v>
      </c>
      <c r="AD220" s="201">
        <f>(((G220*'Appendix B'!$C$10*1000)-('Appendix B'!$E$36+'Appendix B'!$F$36+'Appendix B'!$G$36))/((1+$Y$16)^AD$34))</f>
        <v>1608138.9771791126</v>
      </c>
      <c r="AE220" s="201">
        <f>(((H220*'Appendix B'!$C$11*1000)-('Appendix B'!$E$37+'Appendix B'!$F$37+'Appendix B'!$G$37))/((1+$Y$16)^AE$34))</f>
        <v>1411894.9827350155</v>
      </c>
      <c r="AF220" s="201">
        <f>(((I220*'Appendix B'!$C$12*1000)-('Appendix B'!$E$38+'Appendix B'!$F$38+'Appendix B'!$G$38))/((1+$Y$16)^AF$34))</f>
        <v>241187.76809192222</v>
      </c>
      <c r="AG220" s="201">
        <f>(((J220*'Appendix B'!$C$13*1000)-('Appendix B'!$E$39+'Appendix B'!$F$39+'Appendix B'!$G$39))/((1+$Y$16)^AG$34))</f>
        <v>122108.6501514712</v>
      </c>
      <c r="AH220" s="201">
        <f>(((K220*'Appendix B'!$C$14*1000)-('Appendix B'!$E$40+'Appendix B'!$F$40+'Appendix B'!$G$40))/((1+$Y$16)^AH$34))</f>
        <v>280218.73182736535</v>
      </c>
      <c r="AI220" s="201">
        <f>(((L220*'Appendix B'!$C$15*1000)-('Appendix B'!$E$41+'Appendix B'!$F$41+'Appendix B'!$G$41))/((1+$Y$16)^AI$34))</f>
        <v>-205501.55807828653</v>
      </c>
      <c r="AJ220" s="201">
        <f>(((M220*'Appendix B'!$C$16*1000)-('Appendix B'!$E$42+'Appendix B'!$F$42+'Appendix B'!$G$42))/((1+$Y$16)^AJ$34))</f>
        <v>-186796.77781557388</v>
      </c>
      <c r="AK220" s="201">
        <f>(((N220*'Appendix B'!$C$17*1000)-('Appendix B'!$E$43+'Appendix B'!$F$43+'Appendix B'!$G$43))/((1+$Y$16)^AK$34))</f>
        <v>-206330.13955309504</v>
      </c>
      <c r="AL220" s="201">
        <f>(((O220*'Appendix B'!$C$18*1000)-('Appendix B'!$E$44+'Appendix B'!$F$44+'Appendix B'!$G$44))/((1+$Y$16)^AL$34))</f>
        <v>-151009.12770570221</v>
      </c>
      <c r="AM220" s="201">
        <f>(((P220*'Appendix B'!$C$19*1000)-('Appendix B'!$E$45+'Appendix B'!$F$45+'Appendix B'!$G$45))/((1+$Y$16)^AM$34))</f>
        <v>-78134.617142009301</v>
      </c>
      <c r="AN220" s="201">
        <f>(((Q220*'Appendix B'!$C$20*1000)-('Appendix B'!$E$46+'Appendix B'!$F$46+'Appendix B'!$G$46))/((1+$Y$16)^AN$34))</f>
        <v>-122980.74976577293</v>
      </c>
      <c r="AO220" s="201">
        <f>(((R220*'Appendix B'!$C$21*1000)-('Appendix B'!$E$47+'Appendix B'!$F$47+'Appendix B'!$G$47))/((1+$Y$16)^AO$34))</f>
        <v>-154246.56629712897</v>
      </c>
      <c r="AP220" s="201">
        <f>(((S220*'Appendix B'!$C$22*1000)-('Appendix B'!$E$48+'Appendix B'!$F$48+'Appendix B'!$G$48))/((1+$Y$16)^AP$34))</f>
        <v>-108012.83936414019</v>
      </c>
      <c r="AQ220" s="201">
        <f>(((T220*'Appendix B'!$C$23*1000)-('Appendix B'!$E$49+'Appendix B'!$F$49+'Appendix B'!$G$49))/((1+$Y$16)^AQ$34))</f>
        <v>-27943.460797330856</v>
      </c>
      <c r="AR220" s="201">
        <f>(((U220*'Appendix B'!$C$24*1000)-('Appendix B'!$E$50+'Appendix B'!$F$50+'Appendix B'!$G$50))/((1+$Y$16)^AR$34))</f>
        <v>-22149.487654462599</v>
      </c>
      <c r="AS220" s="217">
        <f t="shared" si="20"/>
        <v>32935999.77630375</v>
      </c>
      <c r="AU220" s="207">
        <f t="shared" si="19"/>
        <v>1.2872332762270403E-8</v>
      </c>
    </row>
    <row r="221" spans="1:47" x14ac:dyDescent="0.35">
      <c r="A221">
        <v>187</v>
      </c>
      <c r="B221" s="75">
        <v>56</v>
      </c>
      <c r="C221" s="75">
        <v>49.422831918020847</v>
      </c>
      <c r="D221" s="75">
        <v>68.647949140094227</v>
      </c>
      <c r="E221" s="75">
        <v>63.791633753765254</v>
      </c>
      <c r="F221" s="75">
        <v>79.064208339953623</v>
      </c>
      <c r="G221" s="75">
        <v>89.217638409986719</v>
      </c>
      <c r="H221" s="75">
        <v>95.605524782059618</v>
      </c>
      <c r="I221" s="75">
        <v>115.99920314365002</v>
      </c>
      <c r="J221" s="75">
        <v>121.66112213555104</v>
      </c>
      <c r="K221" s="75">
        <v>130.16977567571357</v>
      </c>
      <c r="L221" s="75">
        <v>66.77601657618348</v>
      </c>
      <c r="M221" s="75">
        <v>69.110045112734682</v>
      </c>
      <c r="N221" s="75">
        <v>90.047544418625804</v>
      </c>
      <c r="O221" s="75">
        <v>141.56159463300574</v>
      </c>
      <c r="P221" s="75">
        <v>170.4909799587997</v>
      </c>
      <c r="Q221" s="75">
        <v>151.85105262154946</v>
      </c>
      <c r="R221" s="75">
        <v>118.10964745734204</v>
      </c>
      <c r="S221" s="75">
        <v>157.85107974357163</v>
      </c>
      <c r="T221" s="75">
        <v>211.13454883477431</v>
      </c>
      <c r="U221" s="75">
        <v>234.274099528557</v>
      </c>
      <c r="V221" s="75">
        <v>102.4241320460568</v>
      </c>
      <c r="X221" s="201">
        <f>((0-('Appendix B'!$H$30))/(1+$Y$16)^0)</f>
        <v>-30932906.678150136</v>
      </c>
      <c r="Y221" s="201">
        <f>(((B221*'Appendix B'!$C$5*1000)-('Appendix B'!$E$31+'Appendix B'!$F$31+'Appendix B'!$G$31))/((1+$Y$16)^1))</f>
        <v>36555647.970511056</v>
      </c>
      <c r="Z221" s="201">
        <f>+(((C221*'Appendix B'!$C$6*1000)-('Appendix B'!$E$32+'Appendix B'!$F$32+'Appendix B'!$G$32))/((1+$Y$16)^2))</f>
        <v>10279694.193090398</v>
      </c>
      <c r="AA221" s="201">
        <f>(((D221*'Appendix B'!$C$7*1000)-('Appendix B'!$E$33+'Appendix B'!$F$33+'Appendix B'!$G$33))/((1+$Y$16)^3))</f>
        <v>6980103.6515233181</v>
      </c>
      <c r="AB221" s="201">
        <f>(((E221*'Appendix B'!$C$8*1000)-('Appendix B'!$E$34+'Appendix B'!$F$34+'Appendix B'!$G$34))/((1+$Y$16)^4))</f>
        <v>3692027.1296381145</v>
      </c>
      <c r="AC221" s="201">
        <f>(((F221*'Appendix B'!$C$9*1000)-('Appendix B'!$E$35+'Appendix B'!$F$35+'Appendix B'!$G$35))/((1+$Y$16)^AC$34))</f>
        <v>3295734.2566878996</v>
      </c>
      <c r="AD221" s="201">
        <f>(((G221*'Appendix B'!$C$10*1000)-('Appendix B'!$E$36+'Appendix B'!$F$36+'Appendix B'!$G$36))/((1+$Y$16)^AD$34))</f>
        <v>2694378.2791407425</v>
      </c>
      <c r="AE221" s="201">
        <f>(((H221*'Appendix B'!$C$11*1000)-('Appendix B'!$E$37+'Appendix B'!$F$37+'Appendix B'!$G$37))/((1+$Y$16)^AE$34))</f>
        <v>2141570.9541720916</v>
      </c>
      <c r="AF221" s="201">
        <f>(((I221*'Appendix B'!$C$12*1000)-('Appendix B'!$E$38+'Appendix B'!$F$38+'Appendix B'!$G$38))/((1+$Y$16)^AF$34))</f>
        <v>2113352.2463949793</v>
      </c>
      <c r="AG221" s="201">
        <f>(((J221*'Appendix B'!$C$13*1000)-('Appendix B'!$E$39+'Appendix B'!$F$39+'Appendix B'!$G$39))/((1+$Y$16)^AG$34))</f>
        <v>1729731.922166924</v>
      </c>
      <c r="AH221" s="201">
        <f>(((K221*'Appendix B'!$C$14*1000)-('Appendix B'!$E$40+'Appendix B'!$F$40+'Appendix B'!$G$40))/((1+$Y$16)^AH$34))</f>
        <v>1460885.9540668037</v>
      </c>
      <c r="AI221" s="201">
        <f>(((L221*'Appendix B'!$C$15*1000)-('Appendix B'!$E$41+'Appendix B'!$F$41+'Appendix B'!$G$41))/((1+$Y$16)^AI$34))</f>
        <v>267427.51690776623</v>
      </c>
      <c r="AJ221" s="201">
        <f>(((M221*'Appendix B'!$C$16*1000)-('Appendix B'!$E$42+'Appendix B'!$F$42+'Appendix B'!$G$42))/((1+$Y$16)^AJ$34))</f>
        <v>201104.33063885968</v>
      </c>
      <c r="AK221" s="201">
        <f>(((N221*'Appendix B'!$C$17*1000)-('Appendix B'!$E$43+'Appendix B'!$F$43+'Appendix B'!$G$43))/((1+$Y$16)^AK$34))</f>
        <v>335401.32689138677</v>
      </c>
      <c r="AL221" s="201">
        <f>(((O221*'Appendix B'!$C$18*1000)-('Appendix B'!$E$44+'Appendix B'!$F$44+'Appendix B'!$G$44))/((1+$Y$16)^AL$34))</f>
        <v>679866.63648665231</v>
      </c>
      <c r="AM221" s="201">
        <f>(((P221*'Appendix B'!$C$19*1000)-('Appendix B'!$E$45+'Appendix B'!$F$45+'Appendix B'!$G$45))/((1+$Y$16)^AM$34))</f>
        <v>753218.75848551374</v>
      </c>
      <c r="AN221" s="201">
        <f>(((Q221*'Appendix B'!$C$20*1000)-('Appendix B'!$E$46+'Appendix B'!$F$46+'Appendix B'!$G$46))/((1+$Y$16)^AN$34))</f>
        <v>495868.23064186046</v>
      </c>
      <c r="AO221" s="201">
        <f>(((R221*'Appendix B'!$C$21*1000)-('Appendix B'!$E$47+'Appendix B'!$F$47+'Appendix B'!$G$47))/((1+$Y$16)^AO$34))</f>
        <v>236567.04691635579</v>
      </c>
      <c r="AP221" s="201">
        <f>(((S221*'Appendix B'!$C$22*1000)-('Appendix B'!$E$48+'Appendix B'!$F$48+'Appendix B'!$G$48))/((1+$Y$16)^AP$34))</f>
        <v>362101.11735764495</v>
      </c>
      <c r="AQ221" s="201">
        <f>(((T221*'Appendix B'!$C$23*1000)-('Appendix B'!$E$49+'Appendix B'!$F$49+'Appendix B'!$G$49))/((1+$Y$16)^AQ$34))</f>
        <v>500886.66887172515</v>
      </c>
      <c r="AR221" s="201">
        <f>(((U221*'Appendix B'!$C$24*1000)-('Appendix B'!$E$50+'Appendix B'!$F$50+'Appendix B'!$G$50))/((1+$Y$16)^AR$34))</f>
        <v>496198.54642745235</v>
      </c>
      <c r="AS221" s="217">
        <f t="shared" si="20"/>
        <v>44338860.05886741</v>
      </c>
      <c r="AU221" s="207">
        <f t="shared" si="19"/>
        <v>1.5619698189536999E-8</v>
      </c>
    </row>
    <row r="222" spans="1:47" x14ac:dyDescent="0.35">
      <c r="A222">
        <v>188</v>
      </c>
      <c r="B222" s="75">
        <v>56</v>
      </c>
      <c r="C222" s="75">
        <v>68.513021418873777</v>
      </c>
      <c r="D222" s="75">
        <v>85.269600139429599</v>
      </c>
      <c r="E222" s="75">
        <v>126.00895320173106</v>
      </c>
      <c r="F222" s="75">
        <v>139.60563348133866</v>
      </c>
      <c r="G222" s="75">
        <v>106.85469029976059</v>
      </c>
      <c r="H222" s="75">
        <v>118.93297801755971</v>
      </c>
      <c r="I222" s="75">
        <v>139.64872263819188</v>
      </c>
      <c r="J222" s="75">
        <v>155.50187978486565</v>
      </c>
      <c r="K222" s="75">
        <v>82.845919983225912</v>
      </c>
      <c r="L222" s="75">
        <v>96.303808009973039</v>
      </c>
      <c r="M222" s="75">
        <v>83.278894816056251</v>
      </c>
      <c r="N222" s="75">
        <v>28.399771193977905</v>
      </c>
      <c r="O222" s="75">
        <v>27.306933800618467</v>
      </c>
      <c r="P222" s="75">
        <v>42.423054948261637</v>
      </c>
      <c r="Q222" s="75">
        <v>56.485735808158644</v>
      </c>
      <c r="R222" s="75">
        <v>82.262044409448762</v>
      </c>
      <c r="S222" s="75">
        <v>104.03327049223867</v>
      </c>
      <c r="T222" s="75">
        <v>62.858880439166441</v>
      </c>
      <c r="U222" s="75">
        <v>106.22111498840646</v>
      </c>
      <c r="V222" s="75">
        <v>113.91528525447956</v>
      </c>
      <c r="X222" s="201">
        <f>((0-('Appendix B'!$H$30))/(1+$Y$16)^0)</f>
        <v>-30932906.678150136</v>
      </c>
      <c r="Y222" s="201">
        <f>(((B222*'Appendix B'!$C$5*1000)-('Appendix B'!$E$31+'Appendix B'!$F$31+'Appendix B'!$G$31))/((1+$Y$16)^1))</f>
        <v>36555647.970511056</v>
      </c>
      <c r="Z222" s="201">
        <f>+(((C222*'Appendix B'!$C$6*1000)-('Appendix B'!$E$32+'Appendix B'!$F$32+'Appendix B'!$G$32))/((1+$Y$16)^2))</f>
        <v>15102202.562885707</v>
      </c>
      <c r="AA222" s="201">
        <f>(((D222*'Appendix B'!$C$7*1000)-('Appendix B'!$E$33+'Appendix B'!$F$33+'Appendix B'!$G$33))/((1+$Y$16)^3))</f>
        <v>9088401.7940307595</v>
      </c>
      <c r="AB222" s="201">
        <f>(((E222*'Appendix B'!$C$8*1000)-('Appendix B'!$E$34+'Appendix B'!$F$34+'Appendix B'!$G$34))/((1+$Y$16)^4))</f>
        <v>8715453.3759230096</v>
      </c>
      <c r="AC222" s="201">
        <f>(((F222*'Appendix B'!$C$9*1000)-('Appendix B'!$E$35+'Appendix B'!$F$35+'Appendix B'!$G$35))/((1+$Y$16)^AC$34))</f>
        <v>6815137.0167843914</v>
      </c>
      <c r="AD222" s="201">
        <f>(((G222*'Appendix B'!$C$10*1000)-('Appendix B'!$E$36+'Appendix B'!$F$36+'Appendix B'!$G$36))/((1+$Y$16)^AD$34))</f>
        <v>3455440.4355162322</v>
      </c>
      <c r="AE222" s="201">
        <f>(((H222*'Appendix B'!$C$11*1000)-('Appendix B'!$E$37+'Appendix B'!$F$37+'Appendix B'!$G$37))/((1+$Y$16)^AE$34))</f>
        <v>2916314.1681825547</v>
      </c>
      <c r="AF222" s="201">
        <f>(((I222*'Appendix B'!$C$12*1000)-('Appendix B'!$E$38+'Appendix B'!$F$38+'Appendix B'!$G$38))/((1+$Y$16)^AF$34))</f>
        <v>2733503.0058748587</v>
      </c>
      <c r="AG222" s="201">
        <f>(((J222*'Appendix B'!$C$13*1000)-('Appendix B'!$E$39+'Appendix B'!$F$39+'Appendix B'!$G$39))/((1+$Y$16)^AG$34))</f>
        <v>2443444.5410071514</v>
      </c>
      <c r="AH222" s="201">
        <f>(((K222*'Appendix B'!$C$14*1000)-('Appendix B'!$E$40+'Appendix B'!$F$40+'Appendix B'!$G$40))/((1+$Y$16)^AH$34))</f>
        <v>659457.59230885352</v>
      </c>
      <c r="AI222" s="201">
        <f>(((L222*'Appendix B'!$C$15*1000)-('Appendix B'!$E$41+'Appendix B'!$F$41+'Appendix B'!$G$41))/((1+$Y$16)^AI$34))</f>
        <v>687049.26827465161</v>
      </c>
      <c r="AJ222" s="201">
        <f>(((M222*'Appendix B'!$C$16*1000)-('Appendix B'!$E$42+'Appendix B'!$F$42+'Appendix B'!$G$42))/((1+$Y$16)^AJ$34))</f>
        <v>368679.14644043293</v>
      </c>
      <c r="AK222" s="201">
        <f>(((N222*'Appendix B'!$C$17*1000)-('Appendix B'!$E$43+'Appendix B'!$F$43+'Appendix B'!$G$43))/((1+$Y$16)^AK$34))</f>
        <v>-275996.94782710361</v>
      </c>
      <c r="AL222" s="201">
        <f>(((O222*'Appendix B'!$C$18*1000)-('Appendix B'!$E$44+'Appendix B'!$F$44+'Appendix B'!$G$44))/((1+$Y$16)^AL$34))</f>
        <v>-276375.1804134624</v>
      </c>
      <c r="AM222" s="201">
        <f>(((P222*'Appendix B'!$C$19*1000)-('Appendix B'!$E$45+'Appendix B'!$F$45+'Appendix B'!$G$45))/((1+$Y$16)^AM$34))</f>
        <v>-156147.92793701074</v>
      </c>
      <c r="AN222" s="201">
        <f>(((Q222*'Appendix B'!$C$20*1000)-('Appendix B'!$E$46+'Appendix B'!$F$46+'Appendix B'!$G$46))/((1+$Y$16)^AN$34))</f>
        <v>-72094.196756439604</v>
      </c>
      <c r="AO222" s="201">
        <f>(((R222*'Appendix B'!$C$21*1000)-('Appendix B'!$E$47+'Appendix B'!$F$47+'Appendix B'!$G$47))/((1+$Y$16)^AO$34))</f>
        <v>50732.288364656983</v>
      </c>
      <c r="AP222" s="201">
        <f>(((S222*'Appendix B'!$C$22*1000)-('Appendix B'!$E$48+'Appendix B'!$F$48+'Appendix B'!$G$48))/((1+$Y$16)^AP$34))</f>
        <v>122501.73697158672</v>
      </c>
      <c r="AQ222" s="201">
        <f>(((T222*'Appendix B'!$C$23*1000)-('Appendix B'!$E$49+'Appendix B'!$F$49+'Appendix B'!$G$49))/((1+$Y$16)^AQ$34))</f>
        <v>-67840.310783517343</v>
      </c>
      <c r="AR222" s="201">
        <f>(((U222*'Appendix B'!$C$24*1000)-('Appendix B'!$E$50+'Appendix B'!$F$50+'Appendix B'!$G$50))/((1+$Y$16)^AR$34))</f>
        <v>71805.713427845432</v>
      </c>
      <c r="AS222" s="217">
        <f t="shared" si="20"/>
        <v>58852863.938353598</v>
      </c>
      <c r="AU222" s="207">
        <f t="shared" si="19"/>
        <v>1.4805582213480008E-8</v>
      </c>
    </row>
    <row r="223" spans="1:47" x14ac:dyDescent="0.35">
      <c r="A223">
        <v>189</v>
      </c>
      <c r="B223" s="75">
        <v>56</v>
      </c>
      <c r="C223" s="75">
        <v>54.660420628814244</v>
      </c>
      <c r="D223" s="75">
        <v>49.592121595799476</v>
      </c>
      <c r="E223" s="75">
        <v>48.694721824309603</v>
      </c>
      <c r="F223" s="75">
        <v>52.554041977253704</v>
      </c>
      <c r="G223" s="75">
        <v>76.045986661715375</v>
      </c>
      <c r="H223" s="75">
        <v>77.100202671667347</v>
      </c>
      <c r="I223" s="75">
        <v>62.901045677307863</v>
      </c>
      <c r="J223" s="75">
        <v>28.026698735040071</v>
      </c>
      <c r="K223" s="75">
        <v>33.359865175984737</v>
      </c>
      <c r="L223" s="75">
        <v>41.290440927393597</v>
      </c>
      <c r="M223" s="75">
        <v>52.288731379937602</v>
      </c>
      <c r="N223" s="75">
        <v>69.467582708959554</v>
      </c>
      <c r="O223" s="75">
        <v>91.616434604135264</v>
      </c>
      <c r="P223" s="75">
        <v>91.598462796455593</v>
      </c>
      <c r="Q223" s="75">
        <v>103.81110762581498</v>
      </c>
      <c r="R223" s="75">
        <v>59.47174606782621</v>
      </c>
      <c r="S223" s="75">
        <v>45.322974990752115</v>
      </c>
      <c r="T223" s="75">
        <v>30.176352409277442</v>
      </c>
      <c r="U223" s="75">
        <v>25.281506291227132</v>
      </c>
      <c r="V223" s="75">
        <v>23.530440633269762</v>
      </c>
      <c r="X223" s="201">
        <f>((0-('Appendix B'!$H$30))/(1+$Y$16)^0)</f>
        <v>-30932906.678150136</v>
      </c>
      <c r="Y223" s="201">
        <f>(((B223*'Appendix B'!$C$5*1000)-('Appendix B'!$E$31+'Appendix B'!$F$31+'Appendix B'!$G$31))/((1+$Y$16)^1))</f>
        <v>36555647.970511056</v>
      </c>
      <c r="Z223" s="201">
        <f>+(((C223*'Appendix B'!$C$6*1000)-('Appendix B'!$E$32+'Appendix B'!$F$32+'Appendix B'!$G$32))/((1+$Y$16)^2))</f>
        <v>11602798.680566441</v>
      </c>
      <c r="AA223" s="201">
        <f>(((D223*'Appendix B'!$C$7*1000)-('Appendix B'!$E$33+'Appendix B'!$F$33+'Appendix B'!$G$33))/((1+$Y$16)^3))</f>
        <v>4563053.3947717343</v>
      </c>
      <c r="AB223" s="201">
        <f>(((E223*'Appendix B'!$C$8*1000)-('Appendix B'!$E$34+'Appendix B'!$F$34+'Appendix B'!$G$34))/((1+$Y$16)^4))</f>
        <v>2473102.4910139004</v>
      </c>
      <c r="AC223" s="201">
        <f>(((F223*'Appendix B'!$C$9*1000)-('Appendix B'!$E$35+'Appendix B'!$F$35+'Appendix B'!$G$35))/((1+$Y$16)^AC$34))</f>
        <v>1754641.4850919894</v>
      </c>
      <c r="AD223" s="201">
        <f>(((G223*'Appendix B'!$C$10*1000)-('Appendix B'!$E$36+'Appendix B'!$F$36+'Appendix B'!$G$36))/((1+$Y$16)^AD$34))</f>
        <v>2126004.0550801633</v>
      </c>
      <c r="AE223" s="201">
        <f>(((H223*'Appendix B'!$C$11*1000)-('Appendix B'!$E$37+'Appendix B'!$F$37+'Appendix B'!$G$37))/((1+$Y$16)^AE$34))</f>
        <v>1526978.6717069782</v>
      </c>
      <c r="AF223" s="201">
        <f>(((I223*'Appendix B'!$C$12*1000)-('Appendix B'!$E$38+'Appendix B'!$F$38+'Appendix B'!$G$38))/((1+$Y$16)^AF$34))</f>
        <v>720983.0404441338</v>
      </c>
      <c r="AG223" s="201">
        <f>(((J223*'Appendix B'!$C$13*1000)-('Appendix B'!$E$39+'Appendix B'!$F$39+'Appendix B'!$G$39))/((1+$Y$16)^AG$34))</f>
        <v>-245048.6141112528</v>
      </c>
      <c r="AH223" s="201">
        <f>(((K223*'Appendix B'!$C$14*1000)-('Appendix B'!$E$40+'Appendix B'!$F$40+'Appendix B'!$G$40))/((1+$Y$16)^AH$34))</f>
        <v>-178587.55962763866</v>
      </c>
      <c r="AI223" s="201">
        <f>(((L223*'Appendix B'!$C$15*1000)-('Appendix B'!$E$41+'Appendix B'!$F$41+'Appendix B'!$G$41))/((1+$Y$16)^AI$34))</f>
        <v>-94749.990079791387</v>
      </c>
      <c r="AJ223" s="201">
        <f>(((M223*'Appendix B'!$C$16*1000)-('Appendix B'!$E$42+'Appendix B'!$F$42+'Appendix B'!$G$42))/((1+$Y$16)^AJ$34))</f>
        <v>2158.8545178778213</v>
      </c>
      <c r="AK223" s="201">
        <f>(((N223*'Appendix B'!$C$17*1000)-('Appendix B'!$E$43+'Appendix B'!$F$43+'Appendix B'!$G$43))/((1+$Y$16)^AK$34))</f>
        <v>131297.39215215429</v>
      </c>
      <c r="AL223" s="201">
        <f>(((O223*'Appendix B'!$C$18*1000)-('Appendix B'!$E$44+'Appendix B'!$F$44+'Appendix B'!$G$44))/((1+$Y$16)^AL$34))</f>
        <v>261856.11312220103</v>
      </c>
      <c r="AM223" s="201">
        <f>(((P223*'Appendix B'!$C$19*1000)-('Appendix B'!$E$45+'Appendix B'!$F$45+'Appendix B'!$G$45))/((1+$Y$16)^AM$34))</f>
        <v>193029.88285916383</v>
      </c>
      <c r="AN223" s="201">
        <f>(((Q223*'Appendix B'!$C$20*1000)-('Appendix B'!$E$46+'Appendix B'!$F$46+'Appendix B'!$G$46))/((1+$Y$16)^AN$34))</f>
        <v>209759.14314992927</v>
      </c>
      <c r="AO223" s="201">
        <f>(((R223*'Appendix B'!$C$21*1000)-('Appendix B'!$E$47+'Appendix B'!$F$47+'Appendix B'!$G$47))/((1+$Y$16)^AO$34))</f>
        <v>-67413.116893771075</v>
      </c>
      <c r="AP223" s="201">
        <f>(((S223*'Appendix B'!$C$22*1000)-('Appendix B'!$E$48+'Appendix B'!$F$48+'Appendix B'!$G$48))/((1+$Y$16)^AP$34))</f>
        <v>-138879.21888904503</v>
      </c>
      <c r="AQ223" s="201">
        <f>(((T223*'Appendix B'!$C$23*1000)-('Appendix B'!$E$49+'Appendix B'!$F$49+'Appendix B'!$G$49))/((1+$Y$16)^AQ$34))</f>
        <v>-193197.59735021315</v>
      </c>
      <c r="AR223" s="201">
        <f>(((U223*'Appendix B'!$C$24*1000)-('Appendix B'!$E$50+'Appendix B'!$F$50+'Appendix B'!$G$50))/((1+$Y$16)^AR$34))</f>
        <v>-196444.10488158409</v>
      </c>
      <c r="AS223" s="217">
        <f t="shared" si="20"/>
        <v>31188404.496837575</v>
      </c>
      <c r="AU223" s="207">
        <f t="shared" si="19"/>
        <v>1.2269513241676855E-8</v>
      </c>
    </row>
    <row r="224" spans="1:47" x14ac:dyDescent="0.35">
      <c r="A224">
        <v>190</v>
      </c>
      <c r="B224" s="75">
        <v>56</v>
      </c>
      <c r="C224" s="75">
        <v>56.408531966017932</v>
      </c>
      <c r="D224" s="75">
        <v>75.645530658488227</v>
      </c>
      <c r="E224" s="75">
        <v>114.01835027377254</v>
      </c>
      <c r="F224" s="75">
        <v>79.21327445501133</v>
      </c>
      <c r="G224" s="75">
        <v>87.368175704956684</v>
      </c>
      <c r="H224" s="75">
        <v>98.956482229092941</v>
      </c>
      <c r="I224" s="75">
        <v>91.281749187500878</v>
      </c>
      <c r="J224" s="75">
        <v>96.560942253749573</v>
      </c>
      <c r="K224" s="75">
        <v>123.42021157462807</v>
      </c>
      <c r="L224" s="75">
        <v>124.71748489271555</v>
      </c>
      <c r="M224" s="75">
        <v>96.276181410554116</v>
      </c>
      <c r="N224" s="75">
        <v>87.390713831296054</v>
      </c>
      <c r="O224" s="75">
        <v>94.200062788743594</v>
      </c>
      <c r="P224" s="75">
        <v>147.34364039280103</v>
      </c>
      <c r="Q224" s="75">
        <v>161.6884648589191</v>
      </c>
      <c r="R224" s="75">
        <v>238.72696333947852</v>
      </c>
      <c r="S224" s="75">
        <v>216.67375328996079</v>
      </c>
      <c r="T224" s="75">
        <v>219.9477270148013</v>
      </c>
      <c r="U224" s="75">
        <v>424.54503627182362</v>
      </c>
      <c r="V224" s="75">
        <v>500</v>
      </c>
      <c r="X224" s="201">
        <f>((0-('Appendix B'!$H$30))/(1+$Y$16)^0)</f>
        <v>-30932906.678150136</v>
      </c>
      <c r="Y224" s="201">
        <f>(((B224*'Appendix B'!$C$5*1000)-('Appendix B'!$E$31+'Appendix B'!$F$31+'Appendix B'!$G$31))/((1+$Y$16)^1))</f>
        <v>36555647.970511056</v>
      </c>
      <c r="Z224" s="201">
        <f>+(((C224*'Appendix B'!$C$6*1000)-('Appendix B'!$E$32+'Appendix B'!$F$32+'Appendix B'!$G$32))/((1+$Y$16)^2))</f>
        <v>12044401.502509214</v>
      </c>
      <c r="AA224" s="201">
        <f>(((D224*'Appendix B'!$C$7*1000)-('Appendix B'!$E$33+'Appendix B'!$F$33+'Appendix B'!$G$33))/((1+$Y$16)^3))</f>
        <v>7867680.229678181</v>
      </c>
      <c r="AB224" s="201">
        <f>(((E224*'Appendix B'!$C$8*1000)-('Appendix B'!$E$34+'Appendix B'!$F$34+'Appendix B'!$G$34))/((1+$Y$16)^4))</f>
        <v>7747332.1197917052</v>
      </c>
      <c r="AC224" s="201">
        <f>(((F224*'Appendix B'!$C$9*1000)-('Appendix B'!$E$35+'Appendix B'!$F$35+'Appendix B'!$G$35))/((1+$Y$16)^AC$34))</f>
        <v>3304399.7893466656</v>
      </c>
      <c r="AD224" s="201">
        <f>(((G224*'Appendix B'!$C$10*1000)-('Appendix B'!$E$36+'Appendix B'!$F$36+'Appendix B'!$G$36))/((1+$Y$16)^AD$34))</f>
        <v>2614571.5130653796</v>
      </c>
      <c r="AE224" s="201">
        <f>(((H224*'Appendix B'!$C$11*1000)-('Appendix B'!$E$37+'Appendix B'!$F$37+'Appendix B'!$G$37))/((1+$Y$16)^AE$34))</f>
        <v>2252861.7803209168</v>
      </c>
      <c r="AF224" s="201">
        <f>(((I224*'Appendix B'!$C$12*1000)-('Appendix B'!$E$38+'Appendix B'!$F$38+'Appendix B'!$G$38))/((1+$Y$16)^AF$34))</f>
        <v>1465197.5197480998</v>
      </c>
      <c r="AG224" s="201">
        <f>(((J224*'Appendix B'!$C$13*1000)-('Appendix B'!$E$39+'Appendix B'!$F$39+'Appendix B'!$G$39))/((1+$Y$16)^AG$34))</f>
        <v>1200360.939919896</v>
      </c>
      <c r="AH224" s="201">
        <f>(((K224*'Appendix B'!$C$14*1000)-('Appendix B'!$E$40+'Appendix B'!$F$40+'Appendix B'!$G$40))/((1+$Y$16)^AH$34))</f>
        <v>1346582.2478078925</v>
      </c>
      <c r="AI224" s="201">
        <f>(((L224*'Appendix B'!$C$15*1000)-('Appendix B'!$E$41+'Appendix B'!$F$41+'Appendix B'!$G$41))/((1+$Y$16)^AI$34))</f>
        <v>1090838.2506997082</v>
      </c>
      <c r="AJ224" s="201">
        <f>(((M224*'Appendix B'!$C$16*1000)-('Appendix B'!$E$42+'Appendix B'!$F$42+'Appendix B'!$G$42))/((1+$Y$16)^AJ$34))</f>
        <v>522397.89938074036</v>
      </c>
      <c r="AK224" s="201">
        <f>(((N224*'Appendix B'!$C$17*1000)-('Appendix B'!$E$43+'Appendix B'!$F$43+'Appendix B'!$G$43))/((1+$Y$16)^AK$34))</f>
        <v>309051.93011117575</v>
      </c>
      <c r="AL224" s="201">
        <f>(((O224*'Appendix B'!$C$18*1000)-('Appendix B'!$E$44+'Appendix B'!$F$44+'Appendix B'!$G$44))/((1+$Y$16)^AL$34))</f>
        <v>283479.50503851462</v>
      </c>
      <c r="AM224" s="201">
        <f>(((P224*'Appendix B'!$C$19*1000)-('Appendix B'!$E$45+'Appendix B'!$F$45+'Appendix B'!$G$45))/((1+$Y$16)^AM$34))</f>
        <v>588857.38947842491</v>
      </c>
      <c r="AN224" s="201">
        <f>(((Q224*'Appendix B'!$C$20*1000)-('Appendix B'!$E$46+'Appendix B'!$F$46+'Appendix B'!$G$46))/((1+$Y$16)^AN$34))</f>
        <v>554456.41259680851</v>
      </c>
      <c r="AO224" s="201">
        <f>(((R224*'Appendix B'!$C$21*1000)-('Appendix B'!$E$47+'Appendix B'!$F$47+'Appendix B'!$G$47))/((1+$Y$16)^AO$34))</f>
        <v>861849.85157595854</v>
      </c>
      <c r="AP224" s="201">
        <f>(((S224*'Appendix B'!$C$22*1000)-('Appendix B'!$E$48+'Appendix B'!$F$48+'Appendix B'!$G$48))/((1+$Y$16)^AP$34))</f>
        <v>623982.38548111718</v>
      </c>
      <c r="AQ224" s="201">
        <f>(((T224*'Appendix B'!$C$23*1000)-('Appendix B'!$E$49+'Appendix B'!$F$49+'Appendix B'!$G$49))/((1+$Y$16)^AQ$34))</f>
        <v>534690.54419209901</v>
      </c>
      <c r="AR224" s="201">
        <f>(((U224*'Appendix B'!$C$24*1000)-('Appendix B'!$E$50+'Appendix B'!$F$50+'Appendix B'!$G$50))/((1+$Y$16)^AR$34))</f>
        <v>1126793.93763948</v>
      </c>
      <c r="AS224" s="217">
        <f t="shared" si="20"/>
        <v>51962527.040742904</v>
      </c>
      <c r="AU224" s="207">
        <f t="shared" si="19"/>
        <v>1.5835868069770592E-8</v>
      </c>
    </row>
    <row r="225" spans="1:47" x14ac:dyDescent="0.35">
      <c r="A225">
        <v>191</v>
      </c>
      <c r="B225" s="75">
        <v>56</v>
      </c>
      <c r="C225" s="75">
        <v>58.028056795093214</v>
      </c>
      <c r="D225" s="75">
        <v>64.418514704702247</v>
      </c>
      <c r="E225" s="75">
        <v>93.412029473054957</v>
      </c>
      <c r="F225" s="75">
        <v>151.46217000200249</v>
      </c>
      <c r="G225" s="75">
        <v>123.00127148564897</v>
      </c>
      <c r="H225" s="75">
        <v>64.076932324496113</v>
      </c>
      <c r="I225" s="75">
        <v>46.584216907131236</v>
      </c>
      <c r="J225" s="75">
        <v>53.114027878896025</v>
      </c>
      <c r="K225" s="75">
        <v>84.396216260041427</v>
      </c>
      <c r="L225" s="75">
        <v>80.208880005761429</v>
      </c>
      <c r="M225" s="75">
        <v>82.154261230563208</v>
      </c>
      <c r="N225" s="75">
        <v>113.46764883061874</v>
      </c>
      <c r="O225" s="75">
        <v>121.2763745204399</v>
      </c>
      <c r="P225" s="75">
        <v>92.407014855328299</v>
      </c>
      <c r="Q225" s="75">
        <v>45.671993114003811</v>
      </c>
      <c r="R225" s="75">
        <v>34.983914969761756</v>
      </c>
      <c r="S225" s="75">
        <v>31.95548778400612</v>
      </c>
      <c r="T225" s="75">
        <v>41.067447919109782</v>
      </c>
      <c r="U225" s="75">
        <v>76.827904470381924</v>
      </c>
      <c r="V225" s="75">
        <v>99.69904267672004</v>
      </c>
      <c r="X225" s="201">
        <f>((0-('Appendix B'!$H$30))/(1+$Y$16)^0)</f>
        <v>-30932906.678150136</v>
      </c>
      <c r="Y225" s="201">
        <f>(((B225*'Appendix B'!$C$5*1000)-('Appendix B'!$E$31+'Appendix B'!$F$31+'Appendix B'!$G$31))/((1+$Y$16)^1))</f>
        <v>36555647.970511056</v>
      </c>
      <c r="Z225" s="201">
        <f>+(((C225*'Appendix B'!$C$6*1000)-('Appendix B'!$E$32+'Appendix B'!$F$32+'Appendix B'!$G$32))/((1+$Y$16)^2))</f>
        <v>12453521.173267739</v>
      </c>
      <c r="AA225" s="201">
        <f>(((D225*'Appendix B'!$C$7*1000)-('Appendix B'!$E$33+'Appendix B'!$F$33+'Appendix B'!$G$33))/((1+$Y$16)^3))</f>
        <v>6443640.1699864669</v>
      </c>
      <c r="AB225" s="201">
        <f>(((E225*'Appendix B'!$C$8*1000)-('Appendix B'!$E$34+'Appendix B'!$F$34+'Appendix B'!$G$34))/((1+$Y$16)^4))</f>
        <v>6083577.8200542629</v>
      </c>
      <c r="AC225" s="201">
        <f>(((F225*'Appendix B'!$C$9*1000)-('Appendix B'!$E$35+'Appendix B'!$F$35+'Appendix B'!$G$35))/((1+$Y$16)^AC$34))</f>
        <v>7504382.8886574144</v>
      </c>
      <c r="AD225" s="201">
        <f>(((G225*'Appendix B'!$C$10*1000)-('Appendix B'!$E$36+'Appendix B'!$F$36+'Appendix B'!$G$36))/((1+$Y$16)^AD$34))</f>
        <v>4152186.8062942852</v>
      </c>
      <c r="AE225" s="201">
        <f>(((H225*'Appendix B'!$C$11*1000)-('Appendix B'!$E$37+'Appendix B'!$F$37+'Appendix B'!$G$37))/((1+$Y$16)^AE$34))</f>
        <v>1094454.3740978448</v>
      </c>
      <c r="AF225" s="201">
        <f>(((I225*'Appendix B'!$C$12*1000)-('Appendix B'!$E$38+'Appendix B'!$F$38+'Appendix B'!$G$38))/((1+$Y$16)^AF$34))</f>
        <v>293114.1462594741</v>
      </c>
      <c r="AG225" s="201">
        <f>(((J225*'Appendix B'!$C$13*1000)-('Appendix B'!$E$39+'Appendix B'!$F$39+'Appendix B'!$G$39))/((1+$Y$16)^AG$34))</f>
        <v>284051.34188015276</v>
      </c>
      <c r="AH225" s="201">
        <f>(((K225*'Appendix B'!$C$14*1000)-('Appendix B'!$E$40+'Appendix B'!$F$40+'Appendix B'!$G$40))/((1+$Y$16)^AH$34))</f>
        <v>685711.82259476266</v>
      </c>
      <c r="AI225" s="201">
        <f>(((L225*'Appendix B'!$C$15*1000)-('Appendix B'!$E$41+'Appendix B'!$F$41+'Appendix B'!$G$41))/((1+$Y$16)^AI$34))</f>
        <v>458322.98874930083</v>
      </c>
      <c r="AJ225" s="201">
        <f>(((M225*'Appendix B'!$C$16*1000)-('Appendix B'!$E$42+'Appendix B'!$F$42+'Appendix B'!$G$42))/((1+$Y$16)^AJ$34))</f>
        <v>355378.11848972517</v>
      </c>
      <c r="AK225" s="201">
        <f>(((N225*'Appendix B'!$C$17*1000)-('Appendix B'!$E$43+'Appendix B'!$F$43+'Appendix B'!$G$43))/((1+$Y$16)^AK$34))</f>
        <v>567672.67559104087</v>
      </c>
      <c r="AL225" s="201">
        <f>(((O225*'Appendix B'!$C$18*1000)-('Appendix B'!$E$44+'Appendix B'!$F$44+'Appendix B'!$G$44))/((1+$Y$16)^AL$34))</f>
        <v>510091.71793768264</v>
      </c>
      <c r="AM225" s="201">
        <f>(((P225*'Appendix B'!$C$19*1000)-('Appendix B'!$E$45+'Appendix B'!$F$45+'Appendix B'!$G$45))/((1+$Y$16)^AM$34))</f>
        <v>198771.13545240043</v>
      </c>
      <c r="AN225" s="201">
        <f>(((Q225*'Appendix B'!$C$20*1000)-('Appendix B'!$E$46+'Appendix B'!$F$46+'Appendix B'!$G$46))/((1+$Y$16)^AN$34))</f>
        <v>-136497.06097437089</v>
      </c>
      <c r="AO225" s="201">
        <f>(((R225*'Appendix B'!$C$21*1000)-('Appendix B'!$E$47+'Appendix B'!$F$47+'Appendix B'!$G$47))/((1+$Y$16)^AO$34))</f>
        <v>-194358.56910388838</v>
      </c>
      <c r="AP225" s="201">
        <f>(((S225*'Appendix B'!$C$22*1000)-('Appendix B'!$E$48+'Appendix B'!$F$48+'Appendix B'!$G$48))/((1+$Y$16)^AP$34))</f>
        <v>-198391.89130381026</v>
      </c>
      <c r="AQ225" s="201">
        <f>(((T225*'Appendix B'!$C$23*1000)-('Appendix B'!$E$49+'Appendix B'!$F$49+'Appendix B'!$G$49))/((1+$Y$16)^AQ$34))</f>
        <v>-151423.6507447754</v>
      </c>
      <c r="AR225" s="201">
        <f>(((U225*'Appendix B'!$C$24*1000)-('Appendix B'!$E$50+'Appendix B'!$F$50+'Appendix B'!$G$50))/((1+$Y$16)^AR$34))</f>
        <v>-25609.180317071714</v>
      </c>
      <c r="AS225" s="217">
        <f t="shared" si="20"/>
        <v>46707618.471673474</v>
      </c>
      <c r="AU225" s="207">
        <f t="shared" si="19"/>
        <v>1.5842925051272381E-8</v>
      </c>
    </row>
    <row r="226" spans="1:47" x14ac:dyDescent="0.35">
      <c r="A226">
        <v>192</v>
      </c>
      <c r="B226" s="75">
        <v>56</v>
      </c>
      <c r="C226" s="75">
        <v>54.469266111331386</v>
      </c>
      <c r="D226" s="75">
        <v>66.408616748817906</v>
      </c>
      <c r="E226" s="75">
        <v>89.658407896024784</v>
      </c>
      <c r="F226" s="75">
        <v>98.41979741853261</v>
      </c>
      <c r="G226" s="75">
        <v>131.82006961456315</v>
      </c>
      <c r="H226" s="75">
        <v>164.13262760794674</v>
      </c>
      <c r="I226" s="75">
        <v>187.30563108586486</v>
      </c>
      <c r="J226" s="75">
        <v>287.12253625577478</v>
      </c>
      <c r="K226" s="75">
        <v>239.07838149574314</v>
      </c>
      <c r="L226" s="75">
        <v>313.69358367065053</v>
      </c>
      <c r="M226" s="75">
        <v>263.59635374190202</v>
      </c>
      <c r="N226" s="75">
        <v>313.20606376446506</v>
      </c>
      <c r="O226" s="75">
        <v>354.8150991720787</v>
      </c>
      <c r="P226" s="75">
        <v>500</v>
      </c>
      <c r="Q226" s="75">
        <v>500</v>
      </c>
      <c r="R226" s="75">
        <v>500</v>
      </c>
      <c r="S226" s="75">
        <v>454.45469407678866</v>
      </c>
      <c r="T226" s="75">
        <v>500</v>
      </c>
      <c r="U226" s="75">
        <v>500</v>
      </c>
      <c r="V226" s="75">
        <v>500</v>
      </c>
      <c r="X226" s="201">
        <f>((0-('Appendix B'!$H$30))/(1+$Y$16)^0)</f>
        <v>-30932906.678150136</v>
      </c>
      <c r="Y226" s="201">
        <f>(((B226*'Appendix B'!$C$5*1000)-('Appendix B'!$E$31+'Appendix B'!$F$31+'Appendix B'!$G$31))/((1+$Y$16)^1))</f>
        <v>36555647.970511056</v>
      </c>
      <c r="Z226" s="201">
        <f>+(((C226*'Appendix B'!$C$6*1000)-('Appendix B'!$E$32+'Appendix B'!$F$32+'Appendix B'!$G$32))/((1+$Y$16)^2))</f>
        <v>11554509.780110838</v>
      </c>
      <c r="AA226" s="201">
        <f>(((D226*'Appendix B'!$C$7*1000)-('Appendix B'!$E$33+'Appendix B'!$F$33+'Appendix B'!$G$33))/((1+$Y$16)^3))</f>
        <v>6696065.6626873473</v>
      </c>
      <c r="AB226" s="201">
        <f>(((E226*'Appendix B'!$C$8*1000)-('Appendix B'!$E$34+'Appendix B'!$F$34+'Appendix B'!$G$34))/((1+$Y$16)^4))</f>
        <v>5780510.4215231426</v>
      </c>
      <c r="AC226" s="201">
        <f>(((F226*'Appendix B'!$C$9*1000)-('Appendix B'!$E$35+'Appendix B'!$F$35+'Appendix B'!$G$35))/((1+$Y$16)^AC$34))</f>
        <v>4420916.121293176</v>
      </c>
      <c r="AD226" s="201">
        <f>(((G226*'Appendix B'!$C$10*1000)-('Appendix B'!$E$36+'Appendix B'!$F$36+'Appendix B'!$G$36))/((1+$Y$16)^AD$34))</f>
        <v>4532729.629583423</v>
      </c>
      <c r="AE226" s="201">
        <f>(((H226*'Appendix B'!$C$11*1000)-('Appendix B'!$E$37+'Appendix B'!$F$37+'Appendix B'!$G$37))/((1+$Y$16)^AE$34))</f>
        <v>4417469.1139145652</v>
      </c>
      <c r="AF226" s="201">
        <f>(((I226*'Appendix B'!$C$12*1000)-('Appendix B'!$E$38+'Appendix B'!$F$38+'Appendix B'!$G$38))/((1+$Y$16)^AF$34))</f>
        <v>3983188.7753937026</v>
      </c>
      <c r="AG226" s="201">
        <f>(((J226*'Appendix B'!$C$13*1000)-('Appendix B'!$E$39+'Appendix B'!$F$39+'Appendix B'!$G$39))/((1+$Y$16)^AG$34))</f>
        <v>5219367.1251525162</v>
      </c>
      <c r="AH226" s="201">
        <f>(((K226*'Appendix B'!$C$14*1000)-('Appendix B'!$E$40+'Appendix B'!$F$40+'Appendix B'!$G$40))/((1+$Y$16)^AH$34))</f>
        <v>3305250.5829942008</v>
      </c>
      <c r="AI226" s="201">
        <f>(((L226*'Appendix B'!$C$15*1000)-('Appendix B'!$E$41+'Appendix B'!$F$41+'Appendix B'!$G$41))/((1+$Y$16)^AI$34))</f>
        <v>3776392.3570232484</v>
      </c>
      <c r="AJ226" s="201">
        <f>(((M226*'Appendix B'!$C$16*1000)-('Appendix B'!$E$42+'Appendix B'!$F$42+'Appendix B'!$G$42))/((1+$Y$16)^AJ$34))</f>
        <v>2501291.5742667173</v>
      </c>
      <c r="AK226" s="201">
        <f>(((N226*'Appendix B'!$C$17*1000)-('Appendix B'!$E$43+'Appendix B'!$F$43+'Appendix B'!$G$43))/((1+$Y$16)^AK$34))</f>
        <v>2548599.4130507791</v>
      </c>
      <c r="AL226" s="201">
        <f>(((O226*'Appendix B'!$C$18*1000)-('Appendix B'!$E$44+'Appendix B'!$F$44+'Appendix B'!$G$44))/((1+$Y$16)^AL$34))</f>
        <v>2464668.3868495147</v>
      </c>
      <c r="AM226" s="201">
        <f>(((P226*'Appendix B'!$C$19*1000)-('Appendix B'!$E$45+'Appendix B'!$F$45+'Appendix B'!$G$45))/((1+$Y$16)^AM$34))</f>
        <v>3092950.00404558</v>
      </c>
      <c r="AN226" s="201">
        <f>(((Q226*'Appendix B'!$C$20*1000)-('Appendix B'!$E$46+'Appendix B'!$F$46+'Appendix B'!$G$46))/((1+$Y$16)^AN$34))</f>
        <v>2569321.4299444244</v>
      </c>
      <c r="AO226" s="201">
        <f>(((R226*'Appendix B'!$C$21*1000)-('Appendix B'!$E$47+'Appendix B'!$F$47+'Appendix B'!$G$47))/((1+$Y$16)^AO$34))</f>
        <v>2216294.9903208939</v>
      </c>
      <c r="AP226" s="201">
        <f>(((S226*'Appendix B'!$C$22*1000)-('Appendix B'!$E$48+'Appendix B'!$F$48+'Appendix B'!$G$48))/((1+$Y$16)^AP$34))</f>
        <v>1682594.151227172</v>
      </c>
      <c r="AQ226" s="201">
        <f>(((T226*'Appendix B'!$C$23*1000)-('Appendix B'!$E$49+'Appendix B'!$F$49+'Appendix B'!$G$49))/((1+$Y$16)^AQ$34))</f>
        <v>1608860.6024615879</v>
      </c>
      <c r="AR226" s="201">
        <f>(((U226*'Appendix B'!$C$24*1000)-('Appendix B'!$E$50+'Appendix B'!$F$50+'Appendix B'!$G$50))/((1+$Y$16)^AR$34))</f>
        <v>1376866.5613700326</v>
      </c>
      <c r="AS226" s="217">
        <f t="shared" si="20"/>
        <v>79370587.975573793</v>
      </c>
      <c r="AU226" s="207">
        <f t="shared" si="19"/>
        <v>7.7410693834986569E-9</v>
      </c>
    </row>
    <row r="227" spans="1:47" x14ac:dyDescent="0.35">
      <c r="A227">
        <v>193</v>
      </c>
      <c r="B227" s="75">
        <v>56</v>
      </c>
      <c r="C227" s="75">
        <v>64.983723309888063</v>
      </c>
      <c r="D227" s="75">
        <v>19.64609224547209</v>
      </c>
      <c r="E227" s="75">
        <v>24.66517539996979</v>
      </c>
      <c r="F227" s="75">
        <v>32.894834059526758</v>
      </c>
      <c r="G227" s="75">
        <v>27.098496829170191</v>
      </c>
      <c r="H227" s="75">
        <v>39.045347100739512</v>
      </c>
      <c r="I227" s="75">
        <v>56.145212336996195</v>
      </c>
      <c r="J227" s="75">
        <v>64.177879987179026</v>
      </c>
      <c r="K227" s="75">
        <v>84.893521588227955</v>
      </c>
      <c r="L227" s="75">
        <v>86.250118741784803</v>
      </c>
      <c r="M227" s="75">
        <v>72.366800041321383</v>
      </c>
      <c r="N227" s="75">
        <v>117.39257677327323</v>
      </c>
      <c r="O227" s="75">
        <v>124.53153574554716</v>
      </c>
      <c r="P227" s="75">
        <v>152.55764788341676</v>
      </c>
      <c r="Q227" s="75">
        <v>144.46375465874522</v>
      </c>
      <c r="R227" s="75">
        <v>164.1938509647359</v>
      </c>
      <c r="S227" s="75">
        <v>221.18384953224006</v>
      </c>
      <c r="T227" s="75">
        <v>217.08082987686586</v>
      </c>
      <c r="U227" s="75">
        <v>179.20782162014024</v>
      </c>
      <c r="V227" s="75">
        <v>217.39709304080131</v>
      </c>
      <c r="X227" s="201">
        <f>((0-('Appendix B'!$H$30))/(1+$Y$16)^0)</f>
        <v>-30932906.678150136</v>
      </c>
      <c r="Y227" s="201">
        <f>(((B227*'Appendix B'!$C$5*1000)-('Appendix B'!$E$31+'Appendix B'!$F$31+'Appendix B'!$G$31))/((1+$Y$16)^1))</f>
        <v>36555647.970511056</v>
      </c>
      <c r="Z227" s="201">
        <f>+(((C227*'Appendix B'!$C$6*1000)-('Appendix B'!$E$32+'Appendix B'!$F$32+'Appendix B'!$G$32))/((1+$Y$16)^2))</f>
        <v>14210641.498532422</v>
      </c>
      <c r="AA227" s="201">
        <f>(((D227*'Appendix B'!$C$7*1000)-('Appendix B'!$E$33+'Appendix B'!$F$33+'Appendix B'!$G$33))/((1+$Y$16)^3))</f>
        <v>764684.74551462731</v>
      </c>
      <c r="AB227" s="201">
        <f>(((E227*'Appendix B'!$C$8*1000)-('Appendix B'!$E$34+'Appendix B'!$F$34+'Appendix B'!$G$34))/((1+$Y$16)^4))</f>
        <v>532956.96135468828</v>
      </c>
      <c r="AC227" s="201">
        <f>(((F227*'Appendix B'!$C$9*1000)-('Appendix B'!$E$35+'Appendix B'!$F$35+'Appendix B'!$G$35))/((1+$Y$16)^AC$34))</f>
        <v>611809.60683045676</v>
      </c>
      <c r="AD227" s="201">
        <f>(((G227*'Appendix B'!$C$10*1000)-('Appendix B'!$E$36+'Appendix B'!$F$36+'Appendix B'!$G$36))/((1+$Y$16)^AD$34))</f>
        <v>13855.018271843534</v>
      </c>
      <c r="AE227" s="201">
        <f>(((H227*'Appendix B'!$C$11*1000)-('Appendix B'!$E$37+'Appendix B'!$F$37+'Appendix B'!$G$37))/((1+$Y$16)^AE$34))</f>
        <v>263114.12481090741</v>
      </c>
      <c r="AF227" s="201">
        <f>(((I227*'Appendix B'!$C$12*1000)-('Appendix B'!$E$38+'Appendix B'!$F$38+'Appendix B'!$G$38))/((1+$Y$16)^AF$34))</f>
        <v>543827.84801492991</v>
      </c>
      <c r="AG227" s="201">
        <f>(((J227*'Appendix B'!$C$13*1000)-('Appendix B'!$E$39+'Appendix B'!$F$39+'Appendix B'!$G$39))/((1+$Y$16)^AG$34))</f>
        <v>517391.59225198685</v>
      </c>
      <c r="AH227" s="201">
        <f>(((K227*'Appendix B'!$C$14*1000)-('Appendix B'!$E$40+'Appendix B'!$F$40+'Appendix B'!$G$40))/((1+$Y$16)^AH$34))</f>
        <v>694133.67640675663</v>
      </c>
      <c r="AI227" s="201">
        <f>(((L227*'Appendix B'!$C$15*1000)-('Appendix B'!$E$41+'Appendix B'!$F$41+'Appendix B'!$G$41))/((1+$Y$16)^AI$34))</f>
        <v>544175.50448925828</v>
      </c>
      <c r="AJ227" s="201">
        <f>(((M227*'Appendix B'!$C$16*1000)-('Appendix B'!$E$42+'Appendix B'!$F$42+'Appendix B'!$G$42))/((1+$Y$16)^AJ$34))</f>
        <v>239621.93218705343</v>
      </c>
      <c r="AK227" s="201">
        <f>(((N227*'Appendix B'!$C$17*1000)-('Appendix B'!$E$43+'Appendix B'!$F$43+'Appendix B'!$G$43))/((1+$Y$16)^AK$34))</f>
        <v>606598.56126397068</v>
      </c>
      <c r="AL227" s="201">
        <f>(((O227*'Appendix B'!$C$18*1000)-('Appendix B'!$E$44+'Appendix B'!$F$44+'Appendix B'!$G$44))/((1+$Y$16)^AL$34))</f>
        <v>537335.43177414278</v>
      </c>
      <c r="AM227" s="201">
        <f>(((P227*'Appendix B'!$C$19*1000)-('Appendix B'!$E$45+'Appendix B'!$F$45+'Appendix B'!$G$45))/((1+$Y$16)^AM$34))</f>
        <v>625880.27959188074</v>
      </c>
      <c r="AN227" s="201">
        <f>(((Q227*'Appendix B'!$C$20*1000)-('Appendix B'!$E$46+'Appendix B'!$F$46+'Appendix B'!$G$46))/((1+$Y$16)^AN$34))</f>
        <v>451872.07120919268</v>
      </c>
      <c r="AO227" s="201">
        <f>(((R227*'Appendix B'!$C$21*1000)-('Appendix B'!$E$47+'Appendix B'!$F$47+'Appendix B'!$G$47))/((1+$Y$16)^AO$34))</f>
        <v>475468.56622859876</v>
      </c>
      <c r="AP227" s="201">
        <f>(((S227*'Appendix B'!$C$22*1000)-('Appendix B'!$E$48+'Appendix B'!$F$48+'Appendix B'!$G$48))/((1+$Y$16)^AP$34))</f>
        <v>644061.54292294197</v>
      </c>
      <c r="AQ227" s="201">
        <f>(((T227*'Appendix B'!$C$23*1000)-('Appendix B'!$E$49+'Appendix B'!$F$49+'Appendix B'!$G$49))/((1+$Y$16)^AQ$34))</f>
        <v>523694.25756002631</v>
      </c>
      <c r="AR227" s="201">
        <f>(((U227*'Appendix B'!$C$24*1000)-('Appendix B'!$E$50+'Appendix B'!$F$50+'Appendix B'!$G$50))/((1+$Y$16)^AR$34))</f>
        <v>313698.04658967495</v>
      </c>
      <c r="AS227" s="217">
        <f t="shared" si="20"/>
        <v>28737562.558166262</v>
      </c>
      <c r="AU227" s="207">
        <f t="shared" ref="AU227:AU290" si="21">_xlfn.NORM.DIST(AS227,$Y$17,$Y$19,FALSE)</f>
        <v>1.1377689804428147E-8</v>
      </c>
    </row>
    <row r="228" spans="1:47" x14ac:dyDescent="0.35">
      <c r="A228">
        <v>194</v>
      </c>
      <c r="B228" s="75">
        <v>56</v>
      </c>
      <c r="C228" s="75">
        <v>65.125447736144679</v>
      </c>
      <c r="D228" s="75">
        <v>53.195756070753596</v>
      </c>
      <c r="E228" s="75">
        <v>54.956864351159865</v>
      </c>
      <c r="F228" s="75">
        <v>78.659514305252259</v>
      </c>
      <c r="G228" s="75">
        <v>58.14710628996373</v>
      </c>
      <c r="H228" s="75">
        <v>53.716782158381299</v>
      </c>
      <c r="I228" s="75">
        <v>76.104620161801847</v>
      </c>
      <c r="J228" s="75">
        <v>16.100590101278513</v>
      </c>
      <c r="K228" s="75">
        <v>23.399901514403552</v>
      </c>
      <c r="L228" s="75">
        <v>21.880720642266031</v>
      </c>
      <c r="M228" s="75">
        <v>33.660443663938459</v>
      </c>
      <c r="N228" s="75">
        <v>23.674200485793396</v>
      </c>
      <c r="O228" s="75">
        <v>19.973050130084889</v>
      </c>
      <c r="P228" s="75">
        <v>11.787341990179129</v>
      </c>
      <c r="Q228" s="75">
        <v>18.691590489426709</v>
      </c>
      <c r="R228" s="75">
        <v>17.661699387495485</v>
      </c>
      <c r="S228" s="75">
        <v>23.555276419787496</v>
      </c>
      <c r="T228" s="75">
        <v>24.671513544079868</v>
      </c>
      <c r="U228" s="75">
        <v>22.8816040112428</v>
      </c>
      <c r="V228" s="75">
        <v>20.757098005487681</v>
      </c>
      <c r="X228" s="201">
        <f>((0-('Appendix B'!$H$30))/(1+$Y$16)^0)</f>
        <v>-30932906.678150136</v>
      </c>
      <c r="Y228" s="201">
        <f>(((B228*'Appendix B'!$C$5*1000)-('Appendix B'!$E$31+'Appendix B'!$F$31+'Appendix B'!$G$31))/((1+$Y$16)^1))</f>
        <v>36555647.970511056</v>
      </c>
      <c r="Z228" s="201">
        <f>+(((C228*'Appendix B'!$C$6*1000)-('Appendix B'!$E$32+'Appendix B'!$F$32+'Appendix B'!$G$32))/((1+$Y$16)^2))</f>
        <v>14246443.512535291</v>
      </c>
      <c r="AA228" s="201">
        <f>(((D228*'Appendix B'!$C$7*1000)-('Appendix B'!$E$33+'Appendix B'!$F$33+'Appendix B'!$G$33))/((1+$Y$16)^3))</f>
        <v>5020140.1107739741</v>
      </c>
      <c r="AB228" s="201">
        <f>(((E228*'Appendix B'!$C$8*1000)-('Appendix B'!$E$34+'Appendix B'!$F$34+'Appendix B'!$G$34))/((1+$Y$16)^4))</f>
        <v>2978707.8659556024</v>
      </c>
      <c r="AC228" s="201">
        <f>(((F228*'Appendix B'!$C$9*1000)-('Appendix B'!$E$35+'Appendix B'!$F$35+'Appendix B'!$G$35))/((1+$Y$16)^AC$34))</f>
        <v>3272208.5253494577</v>
      </c>
      <c r="AD228" s="201">
        <f>(((G228*'Appendix B'!$C$10*1000)-('Appendix B'!$E$36+'Appendix B'!$F$36+'Appendix B'!$G$36))/((1+$Y$16)^AD$34))</f>
        <v>1353643.652810751</v>
      </c>
      <c r="AE228" s="201">
        <f>(((H228*'Appendix B'!$C$11*1000)-('Appendix B'!$E$37+'Appendix B'!$F$37+'Appendix B'!$G$37))/((1+$Y$16)^AE$34))</f>
        <v>750376.69205100881</v>
      </c>
      <c r="AF228" s="201">
        <f>(((I228*'Appendix B'!$C$12*1000)-('Appendix B'!$E$38+'Appendix B'!$F$38+'Appendix B'!$G$38))/((1+$Y$16)^AF$34))</f>
        <v>1067214.4616067442</v>
      </c>
      <c r="AG228" s="201">
        <f>(((J228*'Appendix B'!$C$13*1000)-('Appendix B'!$E$39+'Appendix B'!$F$39+'Appendix B'!$G$39))/((1+$Y$16)^AG$34))</f>
        <v>-496574.13590309129</v>
      </c>
      <c r="AH228" s="201">
        <f>(((K228*'Appendix B'!$C$14*1000)-('Appendix B'!$E$40+'Appendix B'!$F$40+'Appendix B'!$G$40))/((1+$Y$16)^AH$34))</f>
        <v>-347259.30548745132</v>
      </c>
      <c r="AI228" s="201">
        <f>(((L228*'Appendix B'!$C$15*1000)-('Appendix B'!$E$41+'Appendix B'!$F$41+'Appendix B'!$G$41))/((1+$Y$16)^AI$34))</f>
        <v>-370583.04172707151</v>
      </c>
      <c r="AJ228" s="201">
        <f>(((M228*'Appendix B'!$C$16*1000)-('Appendix B'!$E$42+'Appendix B'!$F$42+'Appendix B'!$G$42))/((1+$Y$16)^AJ$34))</f>
        <v>-218157.68126804891</v>
      </c>
      <c r="AK228" s="201">
        <f>(((N228*'Appendix B'!$C$17*1000)-('Appendix B'!$E$43+'Appendix B'!$F$43+'Appendix B'!$G$43))/((1+$Y$16)^AK$34))</f>
        <v>-322863.29233424121</v>
      </c>
      <c r="AL228" s="201">
        <f>(((O228*'Appendix B'!$C$18*1000)-('Appendix B'!$E$44+'Appendix B'!$F$44+'Appendix B'!$G$44))/((1+$Y$16)^AL$34))</f>
        <v>-337755.31313586573</v>
      </c>
      <c r="AM228" s="201">
        <f>(((P228*'Appendix B'!$C$19*1000)-('Appendix B'!$E$45+'Appendix B'!$F$45+'Appendix B'!$G$45))/((1+$Y$16)^AM$34))</f>
        <v>-373681.68415731878</v>
      </c>
      <c r="AN228" s="201">
        <f>(((Q228*'Appendix B'!$C$20*1000)-('Appendix B'!$E$46+'Appendix B'!$F$46+'Appendix B'!$G$46))/((1+$Y$16)^AN$34))</f>
        <v>-297182.88973142026</v>
      </c>
      <c r="AO228" s="201">
        <f>(((R228*'Appendix B'!$C$21*1000)-('Appendix B'!$E$47+'Appendix B'!$F$47+'Appendix B'!$G$47))/((1+$Y$16)^AO$34))</f>
        <v>-284157.31369526795</v>
      </c>
      <c r="AP228" s="201">
        <f>(((S228*'Appendix B'!$C$22*1000)-('Appendix B'!$E$48+'Appendix B'!$F$48+'Appendix B'!$G$48))/((1+$Y$16)^AP$34))</f>
        <v>-235790.02151344635</v>
      </c>
      <c r="AQ228" s="201">
        <f>(((T228*'Appendix B'!$C$23*1000)-('Appendix B'!$E$49+'Appendix B'!$F$49+'Appendix B'!$G$49))/((1+$Y$16)^AQ$34))</f>
        <v>-214311.98796580354</v>
      </c>
      <c r="AR228" s="201">
        <f>(((U228*'Appendix B'!$C$24*1000)-('Appendix B'!$E$50+'Appendix B'!$F$50+'Appendix B'!$G$50))/((1+$Y$16)^AR$34))</f>
        <v>-204397.8541142341</v>
      </c>
      <c r="AS228" s="217">
        <f t="shared" ref="AS228:AS291" si="22">SUMIF(Y228:AR228,"&gt;0")+X228</f>
        <v>34311476.113443747</v>
      </c>
      <c r="AU228" s="207">
        <f t="shared" si="21"/>
        <v>1.3321867597205237E-8</v>
      </c>
    </row>
    <row r="229" spans="1:47" x14ac:dyDescent="0.35">
      <c r="A229">
        <v>195</v>
      </c>
      <c r="B229" s="75">
        <v>56</v>
      </c>
      <c r="C229" s="75">
        <v>51.221320062864812</v>
      </c>
      <c r="D229" s="75">
        <v>52.816868674375954</v>
      </c>
      <c r="E229" s="75">
        <v>71.766899381678684</v>
      </c>
      <c r="F229" s="75">
        <v>47.066944230401177</v>
      </c>
      <c r="G229" s="75">
        <v>51.652180067459859</v>
      </c>
      <c r="H229" s="75">
        <v>53.37328173124817</v>
      </c>
      <c r="I229" s="75">
        <v>65.580938718714279</v>
      </c>
      <c r="J229" s="75">
        <v>47.820445096280352</v>
      </c>
      <c r="K229" s="75">
        <v>50.450956657403722</v>
      </c>
      <c r="L229" s="75">
        <v>48.739735122882784</v>
      </c>
      <c r="M229" s="75">
        <v>71.805752146381963</v>
      </c>
      <c r="N229" s="75">
        <v>71.675923409637591</v>
      </c>
      <c r="O229" s="75">
        <v>86.626454694236713</v>
      </c>
      <c r="P229" s="75">
        <v>124.45230297441388</v>
      </c>
      <c r="Q229" s="75">
        <v>211.4183785696485</v>
      </c>
      <c r="R229" s="75">
        <v>298.14945178310722</v>
      </c>
      <c r="S229" s="75">
        <v>402.84552183378509</v>
      </c>
      <c r="T229" s="75">
        <v>379.30602566785166</v>
      </c>
      <c r="U229" s="75">
        <v>500</v>
      </c>
      <c r="V229" s="75">
        <v>453.44262088773621</v>
      </c>
      <c r="X229" s="201">
        <f>((0-('Appendix B'!$H$30))/(1+$Y$16)^0)</f>
        <v>-30932906.678150136</v>
      </c>
      <c r="Y229" s="201">
        <f>(((B229*'Appendix B'!$C$5*1000)-('Appendix B'!$E$31+'Appendix B'!$F$31+'Appendix B'!$G$31))/((1+$Y$16)^1))</f>
        <v>36555647.970511056</v>
      </c>
      <c r="Z229" s="201">
        <f>+(((C229*'Appendix B'!$C$6*1000)-('Appendix B'!$E$32+'Appendix B'!$F$32+'Appendix B'!$G$32))/((1+$Y$16)^2))</f>
        <v>10734023.058243891</v>
      </c>
      <c r="AA229" s="201">
        <f>(((D229*'Appendix B'!$C$7*1000)-('Appendix B'!$E$33+'Appendix B'!$F$33+'Appendix B'!$G$33))/((1+$Y$16)^3))</f>
        <v>4972081.8526602406</v>
      </c>
      <c r="AB229" s="201">
        <f>(((E229*'Appendix B'!$C$8*1000)-('Appendix B'!$E$34+'Appendix B'!$F$34+'Appendix B'!$G$34))/((1+$Y$16)^4))</f>
        <v>4335950.0602918556</v>
      </c>
      <c r="AC229" s="201">
        <f>(((F229*'Appendix B'!$C$9*1000)-('Appendix B'!$E$35+'Appendix B'!$F$35+'Appendix B'!$G$35))/((1+$Y$16)^AC$34))</f>
        <v>1435664.7363601336</v>
      </c>
      <c r="AD229" s="201">
        <f>(((G229*'Appendix B'!$C$10*1000)-('Appendix B'!$E$36+'Appendix B'!$F$36+'Appendix B'!$G$36))/((1+$Y$16)^AD$34))</f>
        <v>1073378.9811813307</v>
      </c>
      <c r="AE229" s="201">
        <f>(((H229*'Appendix B'!$C$11*1000)-('Appendix B'!$E$37+'Appendix B'!$F$37+'Appendix B'!$G$37))/((1+$Y$16)^AE$34))</f>
        <v>738968.47606427188</v>
      </c>
      <c r="AF229" s="201">
        <f>(((I229*'Appendix B'!$C$12*1000)-('Appendix B'!$E$38+'Appendix B'!$F$38+'Appendix B'!$G$38))/((1+$Y$16)^AF$34))</f>
        <v>791256.67561615456</v>
      </c>
      <c r="AG229" s="201">
        <f>(((J229*'Appendix B'!$C$13*1000)-('Appendix B'!$E$39+'Appendix B'!$F$39+'Appendix B'!$G$39))/((1+$Y$16)^AG$34))</f>
        <v>172407.95404646787</v>
      </c>
      <c r="AH229" s="201">
        <f>(((K229*'Appendix B'!$C$14*1000)-('Appendix B'!$E$40+'Appendix B'!$F$40+'Appendix B'!$G$40))/((1+$Y$16)^AH$34))</f>
        <v>110849.66492173866</v>
      </c>
      <c r="AI229" s="201">
        <f>(((L229*'Appendix B'!$C$15*1000)-('Appendix B'!$E$41+'Appendix B'!$F$41+'Appendix B'!$G$41))/((1+$Y$16)^AI$34))</f>
        <v>11112.511820072965</v>
      </c>
      <c r="AJ229" s="201">
        <f>(((M229*'Appendix B'!$C$16*1000)-('Appendix B'!$E$42+'Appendix B'!$F$42+'Appendix B'!$G$42))/((1+$Y$16)^AJ$34))</f>
        <v>232986.42545087193</v>
      </c>
      <c r="AK229" s="201">
        <f>(((N229*'Appendix B'!$C$17*1000)-('Appendix B'!$E$43+'Appendix B'!$F$43+'Appendix B'!$G$43))/((1+$Y$16)^AK$34))</f>
        <v>153198.84331187527</v>
      </c>
      <c r="AL229" s="201">
        <f>(((O229*'Appendix B'!$C$18*1000)-('Appendix B'!$E$44+'Appendix B'!$F$44+'Appendix B'!$G$44))/((1+$Y$16)^AL$34))</f>
        <v>220093.02511709539</v>
      </c>
      <c r="AM229" s="201">
        <f>(((P229*'Appendix B'!$C$19*1000)-('Appendix B'!$E$45+'Appendix B'!$F$45+'Appendix B'!$G$45))/((1+$Y$16)^AM$34))</f>
        <v>426313.80446894059</v>
      </c>
      <c r="AN229" s="201">
        <f>(((Q229*'Appendix B'!$C$20*1000)-('Appendix B'!$E$46+'Appendix B'!$F$46+'Appendix B'!$G$46))/((1+$Y$16)^AN$34))</f>
        <v>850630.3618819837</v>
      </c>
      <c r="AO229" s="201">
        <f>(((R229*'Appendix B'!$C$21*1000)-('Appendix B'!$E$47+'Appendix B'!$F$47+'Appendix B'!$G$47))/((1+$Y$16)^AO$34))</f>
        <v>1169897.3318414995</v>
      </c>
      <c r="AP229" s="201">
        <f>(((S229*'Appendix B'!$C$22*1000)-('Appendix B'!$E$48+'Appendix B'!$F$48+'Appendix B'!$G$48))/((1+$Y$16)^AP$34))</f>
        <v>1452827.7251373786</v>
      </c>
      <c r="AQ229" s="201">
        <f>(((T229*'Appendix B'!$C$23*1000)-('Appendix B'!$E$49+'Appendix B'!$F$49+'Appendix B'!$G$49))/((1+$Y$16)^AQ$34))</f>
        <v>1145926.1221976411</v>
      </c>
      <c r="AR229" s="201">
        <f>(((U229*'Appendix B'!$C$24*1000)-('Appendix B'!$E$50+'Appendix B'!$F$50+'Appendix B'!$G$50))/((1+$Y$16)^AR$34))</f>
        <v>1376866.5613700326</v>
      </c>
      <c r="AS229" s="217">
        <f t="shared" si="22"/>
        <v>37027175.464344382</v>
      </c>
      <c r="AU229" s="207">
        <f t="shared" si="21"/>
        <v>1.4130369262130121E-8</v>
      </c>
    </row>
    <row r="230" spans="1:47" x14ac:dyDescent="0.35">
      <c r="A230">
        <v>196</v>
      </c>
      <c r="B230" s="75">
        <v>56</v>
      </c>
      <c r="C230" s="75">
        <v>55.571086043813906</v>
      </c>
      <c r="D230" s="75">
        <v>34.171412049539391</v>
      </c>
      <c r="E230" s="75">
        <v>37.071111414225378</v>
      </c>
      <c r="F230" s="75">
        <v>54.638941285220604</v>
      </c>
      <c r="G230" s="75">
        <v>66.158995791130479</v>
      </c>
      <c r="H230" s="75">
        <v>84.308617281357698</v>
      </c>
      <c r="I230" s="75">
        <v>97.437258507528398</v>
      </c>
      <c r="J230" s="75">
        <v>105.74859756532921</v>
      </c>
      <c r="K230" s="75">
        <v>50.683713067585053</v>
      </c>
      <c r="L230" s="75">
        <v>76.994996954310267</v>
      </c>
      <c r="M230" s="75">
        <v>77.432932834830041</v>
      </c>
      <c r="N230" s="75">
        <v>107.14033233258579</v>
      </c>
      <c r="O230" s="75">
        <v>148.98893055361162</v>
      </c>
      <c r="P230" s="75">
        <v>177.53401965409213</v>
      </c>
      <c r="Q230" s="75">
        <v>159.95674325832488</v>
      </c>
      <c r="R230" s="75">
        <v>144.02972297236585</v>
      </c>
      <c r="S230" s="75">
        <v>149.54897675098604</v>
      </c>
      <c r="T230" s="75">
        <v>181.97573770591032</v>
      </c>
      <c r="U230" s="75">
        <v>172.41071768032151</v>
      </c>
      <c r="V230" s="75">
        <v>210.18855919509761</v>
      </c>
      <c r="X230" s="201">
        <f>((0-('Appendix B'!$H$30))/(1+$Y$16)^0)</f>
        <v>-30932906.678150136</v>
      </c>
      <c r="Y230" s="201">
        <f>(((B230*'Appendix B'!$C$5*1000)-('Appendix B'!$E$31+'Appendix B'!$F$31+'Appendix B'!$G$31))/((1+$Y$16)^1))</f>
        <v>36555647.970511056</v>
      </c>
      <c r="Z230" s="201">
        <f>+(((C230*'Appendix B'!$C$6*1000)-('Appendix B'!$E$32+'Appendix B'!$F$32+'Appendix B'!$G$32))/((1+$Y$16)^2))</f>
        <v>11832848.339618953</v>
      </c>
      <c r="AA230" s="201">
        <f>(((D230*'Appendix B'!$C$7*1000)-('Appendix B'!$E$33+'Appendix B'!$F$33+'Appendix B'!$G$33))/((1+$Y$16)^3))</f>
        <v>2607083.2391098873</v>
      </c>
      <c r="AB230" s="201">
        <f>(((E230*'Appendix B'!$C$8*1000)-('Appendix B'!$E$34+'Appendix B'!$F$34+'Appendix B'!$G$34))/((1+$Y$16)^4))</f>
        <v>1534612.2100328775</v>
      </c>
      <c r="AC230" s="201">
        <f>(((F230*'Appendix B'!$C$9*1000)-('Appendix B'!$E$35+'Appendix B'!$F$35+'Appendix B'!$G$35))/((1+$Y$16)^AC$34))</f>
        <v>1875841.1489890018</v>
      </c>
      <c r="AD230" s="201">
        <f>(((G230*'Appendix B'!$C$10*1000)-('Appendix B'!$E$36+'Appendix B'!$F$36+'Appendix B'!$G$36))/((1+$Y$16)^AD$34))</f>
        <v>1699367.2997392681</v>
      </c>
      <c r="AE230" s="201">
        <f>(((H230*'Appendix B'!$C$11*1000)-('Appendix B'!$E$37+'Appendix B'!$F$37+'Appendix B'!$G$37))/((1+$Y$16)^AE$34))</f>
        <v>1766382.0153232736</v>
      </c>
      <c r="AF230" s="201">
        <f>(((I230*'Appendix B'!$C$12*1000)-('Appendix B'!$E$38+'Appendix B'!$F$38+'Appendix B'!$G$38))/((1+$Y$16)^AF$34))</f>
        <v>1626610.6842177443</v>
      </c>
      <c r="AG230" s="201">
        <f>(((J230*'Appendix B'!$C$13*1000)-('Appendix B'!$E$39+'Appendix B'!$F$39+'Appendix B'!$G$39))/((1+$Y$16)^AG$34))</f>
        <v>1394131.5877694909</v>
      </c>
      <c r="AH230" s="201">
        <f>(((K230*'Appendix B'!$C$14*1000)-('Appendix B'!$E$40+'Appendix B'!$F$40+'Appendix B'!$G$40))/((1+$Y$16)^AH$34))</f>
        <v>114791.38914878423</v>
      </c>
      <c r="AI230" s="201">
        <f>(((L230*'Appendix B'!$C$15*1000)-('Appendix B'!$E$41+'Appendix B'!$F$41+'Appendix B'!$G$41))/((1+$Y$16)^AI$34))</f>
        <v>412650.24557234161</v>
      </c>
      <c r="AJ230" s="201">
        <f>(((M230*'Appendix B'!$C$16*1000)-('Appendix B'!$E$42+'Appendix B'!$F$42+'Appendix B'!$G$42))/((1+$Y$16)^AJ$34))</f>
        <v>299539.02408051217</v>
      </c>
      <c r="AK230" s="201">
        <f>(((N230*'Appendix B'!$C$17*1000)-('Appendix B'!$E$43+'Appendix B'!$F$43+'Appendix B'!$G$43))/((1+$Y$16)^AK$34))</f>
        <v>504920.84875054605</v>
      </c>
      <c r="AL230" s="201">
        <f>(((O230*'Appendix B'!$C$18*1000)-('Appendix B'!$E$44+'Appendix B'!$F$44+'Appendix B'!$G$44))/((1+$Y$16)^AL$34))</f>
        <v>742028.90753716847</v>
      </c>
      <c r="AM230" s="201">
        <f>(((P230*'Appendix B'!$C$19*1000)-('Appendix B'!$E$45+'Appendix B'!$F$45+'Appendix B'!$G$45))/((1+$Y$16)^AM$34))</f>
        <v>803228.98289981077</v>
      </c>
      <c r="AN230" s="201">
        <f>(((Q230*'Appendix B'!$C$20*1000)-('Appendix B'!$E$46+'Appendix B'!$F$46+'Appendix B'!$G$46))/((1+$Y$16)^AN$34))</f>
        <v>544142.88523993758</v>
      </c>
      <c r="AO230" s="201">
        <f>(((R230*'Appendix B'!$C$21*1000)-('Appendix B'!$E$47+'Appendix B'!$F$47+'Appendix B'!$G$47))/((1+$Y$16)^AO$34))</f>
        <v>370937.28552173253</v>
      </c>
      <c r="AP230" s="201">
        <f>(((S230*'Appendix B'!$C$22*1000)-('Appendix B'!$E$48+'Appendix B'!$F$48+'Appendix B'!$G$48))/((1+$Y$16)^AP$34))</f>
        <v>325139.77016428107</v>
      </c>
      <c r="AQ230" s="201">
        <f>(((T230*'Appendix B'!$C$23*1000)-('Appendix B'!$E$49+'Appendix B'!$F$49+'Appendix B'!$G$49))/((1+$Y$16)^AQ$34))</f>
        <v>389044.97047916742</v>
      </c>
      <c r="AR230" s="201">
        <f>(((U230*'Appendix B'!$C$24*1000)-('Appendix B'!$E$50+'Appendix B'!$F$50+'Appendix B'!$G$50))/((1+$Y$16)^AR$34))</f>
        <v>291171.10426520312</v>
      </c>
      <c r="AS230" s="217">
        <f t="shared" si="22"/>
        <v>34757213.230820909</v>
      </c>
      <c r="AU230" s="207">
        <f t="shared" si="21"/>
        <v>1.3462174124627856E-8</v>
      </c>
    </row>
    <row r="231" spans="1:47" x14ac:dyDescent="0.35">
      <c r="A231">
        <v>197</v>
      </c>
      <c r="B231" s="75">
        <v>56</v>
      </c>
      <c r="C231" s="75">
        <v>77.754297489038393</v>
      </c>
      <c r="D231" s="75">
        <v>80.320807394875558</v>
      </c>
      <c r="E231" s="75">
        <v>102.29915936043383</v>
      </c>
      <c r="F231" s="75">
        <v>68.748542462639094</v>
      </c>
      <c r="G231" s="75">
        <v>78.216810599962429</v>
      </c>
      <c r="H231" s="75">
        <v>126.01256092337481</v>
      </c>
      <c r="I231" s="75">
        <v>113.49476387276781</v>
      </c>
      <c r="J231" s="75">
        <v>116.979353486717</v>
      </c>
      <c r="K231" s="75">
        <v>45.06636724170508</v>
      </c>
      <c r="L231" s="75">
        <v>34.902624545662597</v>
      </c>
      <c r="M231" s="75">
        <v>37.52689858799522</v>
      </c>
      <c r="N231" s="75">
        <v>56.706539170997672</v>
      </c>
      <c r="O231" s="75">
        <v>73.486270734239895</v>
      </c>
      <c r="P231" s="75">
        <v>125.12231688752851</v>
      </c>
      <c r="Q231" s="75">
        <v>178.97161593345459</v>
      </c>
      <c r="R231" s="75">
        <v>255.67626714330356</v>
      </c>
      <c r="S231" s="75">
        <v>329.79655722877675</v>
      </c>
      <c r="T231" s="75">
        <v>193.24200380586845</v>
      </c>
      <c r="U231" s="75">
        <v>242.03457805460957</v>
      </c>
      <c r="V231" s="75">
        <v>243.47529945867316</v>
      </c>
      <c r="X231" s="201">
        <f>((0-('Appendix B'!$H$30))/(1+$Y$16)^0)</f>
        <v>-30932906.678150136</v>
      </c>
      <c r="Y231" s="201">
        <f>(((B231*'Appendix B'!$C$5*1000)-('Appendix B'!$E$31+'Appendix B'!$F$31+'Appendix B'!$G$31))/((1+$Y$16)^1))</f>
        <v>36555647.970511056</v>
      </c>
      <c r="Z231" s="201">
        <f>+(((C231*'Appendix B'!$C$6*1000)-('Appendix B'!$E$32+'Appendix B'!$F$32+'Appendix B'!$G$32))/((1+$Y$16)^2))</f>
        <v>17436706.952900629</v>
      </c>
      <c r="AA231" s="201">
        <f>(((D231*'Appendix B'!$C$7*1000)-('Appendix B'!$E$33+'Appendix B'!$F$33+'Appendix B'!$G$33))/((1+$Y$16)^3))</f>
        <v>8460694.5613728985</v>
      </c>
      <c r="AB231" s="201">
        <f>(((E231*'Appendix B'!$C$8*1000)-('Appendix B'!$E$34+'Appendix B'!$F$34+'Appendix B'!$G$34))/((1+$Y$16)^4))</f>
        <v>6801124.6691713957</v>
      </c>
      <c r="AC231" s="201">
        <f>(((F231*'Appendix B'!$C$9*1000)-('Appendix B'!$E$35+'Appendix B'!$F$35+'Appendix B'!$G$35))/((1+$Y$16)^AC$34))</f>
        <v>2696062.4967967276</v>
      </c>
      <c r="AD231" s="201">
        <f>(((G231*'Appendix B'!$C$10*1000)-('Appendix B'!$E$36+'Appendix B'!$F$36+'Appendix B'!$G$36))/((1+$Y$16)^AD$34))</f>
        <v>2219677.9841403686</v>
      </c>
      <c r="AE231" s="201">
        <f>(((H231*'Appendix B'!$C$11*1000)-('Appendix B'!$E$37+'Appendix B'!$F$37+'Appendix B'!$G$37))/((1+$Y$16)^AE$34))</f>
        <v>3151438.7983311121</v>
      </c>
      <c r="AF231" s="201">
        <f>(((I231*'Appendix B'!$C$12*1000)-('Appendix B'!$E$38+'Appendix B'!$F$38+'Appendix B'!$G$38))/((1+$Y$16)^AF$34))</f>
        <v>2047679.4568794342</v>
      </c>
      <c r="AG231" s="201">
        <f>(((J231*'Appendix B'!$C$13*1000)-('Appendix B'!$E$39+'Appendix B'!$F$39+'Appendix B'!$G$39))/((1+$Y$16)^AG$34))</f>
        <v>1630991.8940094553</v>
      </c>
      <c r="AH231" s="201">
        <f>(((K231*'Appendix B'!$C$14*1000)-('Appendix B'!$E$40+'Appendix B'!$F$40+'Appendix B'!$G$40))/((1+$Y$16)^AH$34))</f>
        <v>19661.772240213202</v>
      </c>
      <c r="AI231" s="201">
        <f>(((L231*'Appendix B'!$C$15*1000)-('Appendix B'!$E$41+'Appendix B'!$F$41+'Appendix B'!$G$41))/((1+$Y$16)^AI$34))</f>
        <v>-185527.74782447331</v>
      </c>
      <c r="AJ231" s="201">
        <f>(((M231*'Appendix B'!$C$16*1000)-('Appendix B'!$E$42+'Appendix B'!$F$42+'Appendix B'!$G$42))/((1+$Y$16)^AJ$34))</f>
        <v>-172429.16517319568</v>
      </c>
      <c r="AK231" s="201">
        <f>(((N231*'Appendix B'!$C$17*1000)-('Appendix B'!$E$43+'Appendix B'!$F$43+'Appendix B'!$G$43))/((1+$Y$16)^AK$34))</f>
        <v>4738.4007302545215</v>
      </c>
      <c r="AL231" s="201">
        <f>(((O231*'Appendix B'!$C$18*1000)-('Appendix B'!$E$44+'Appendix B'!$F$44+'Appendix B'!$G$44))/((1+$Y$16)^AL$34))</f>
        <v>110117.700760373</v>
      </c>
      <c r="AM231" s="201">
        <f>(((P231*'Appendix B'!$C$19*1000)-('Appendix B'!$E$45+'Appendix B'!$F$45+'Appendix B'!$G$45))/((1+$Y$16)^AM$34))</f>
        <v>431071.34490676603</v>
      </c>
      <c r="AN231" s="201">
        <f>(((Q231*'Appendix B'!$C$20*1000)-('Appendix B'!$E$46+'Appendix B'!$F$46+'Appendix B'!$G$46))/((1+$Y$16)^AN$34))</f>
        <v>657388.80736452923</v>
      </c>
      <c r="AO231" s="201">
        <f>(((R231*'Appendix B'!$C$21*1000)-('Appendix B'!$E$47+'Appendix B'!$F$47+'Appendix B'!$G$47))/((1+$Y$16)^AO$34))</f>
        <v>949715.41334852797</v>
      </c>
      <c r="AP231" s="201">
        <f>(((S231*'Appendix B'!$C$22*1000)-('Appendix B'!$E$48+'Appendix B'!$F$48+'Appendix B'!$G$48))/((1+$Y$16)^AP$34))</f>
        <v>1127610.3500587079</v>
      </c>
      <c r="AQ231" s="201">
        <f>(((T231*'Appendix B'!$C$23*1000)-('Appendix B'!$E$49+'Appendix B'!$F$49+'Appendix B'!$G$49))/((1+$Y$16)^AQ$34))</f>
        <v>432257.92348994757</v>
      </c>
      <c r="AR231" s="201">
        <f>(((U231*'Appendix B'!$C$24*1000)-('Appendix B'!$E$50+'Appendix B'!$F$50+'Appendix B'!$G$50))/((1+$Y$16)^AR$34))</f>
        <v>521918.3020343309</v>
      </c>
      <c r="AS231" s="217">
        <f t="shared" si="22"/>
        <v>54321598.120896578</v>
      </c>
      <c r="AU231" s="207">
        <f t="shared" si="21"/>
        <v>1.5607686370355001E-8</v>
      </c>
    </row>
    <row r="232" spans="1:47" x14ac:dyDescent="0.35">
      <c r="A232">
        <v>198</v>
      </c>
      <c r="B232" s="75">
        <v>56</v>
      </c>
      <c r="C232" s="75">
        <v>62.438281802658317</v>
      </c>
      <c r="D232" s="75">
        <v>98.334824211940173</v>
      </c>
      <c r="E232" s="75">
        <v>123.7534866606419</v>
      </c>
      <c r="F232" s="75">
        <v>123.63072127814755</v>
      </c>
      <c r="G232" s="75">
        <v>22.883736171245459</v>
      </c>
      <c r="H232" s="75">
        <v>29.164820865416758</v>
      </c>
      <c r="I232" s="75">
        <v>20.814744743050742</v>
      </c>
      <c r="J232" s="75">
        <v>32.302628361829591</v>
      </c>
      <c r="K232" s="75">
        <v>35.471406270478674</v>
      </c>
      <c r="L232" s="75">
        <v>49.948365809725054</v>
      </c>
      <c r="M232" s="75">
        <v>57.983380631430734</v>
      </c>
      <c r="N232" s="75">
        <v>69.772081604859352</v>
      </c>
      <c r="O232" s="75">
        <v>50.593365447864343</v>
      </c>
      <c r="P232" s="75">
        <v>15.384593135650732</v>
      </c>
      <c r="Q232" s="75">
        <v>15.418556288590285</v>
      </c>
      <c r="R232" s="75">
        <v>22.579577144517447</v>
      </c>
      <c r="S232" s="75">
        <v>26.962035510732839</v>
      </c>
      <c r="T232" s="75">
        <v>20.043447652171231</v>
      </c>
      <c r="U232" s="75">
        <v>11.686736520515561</v>
      </c>
      <c r="V232" s="75">
        <v>12.346056720098682</v>
      </c>
      <c r="X232" s="201">
        <f>((0-('Appendix B'!$H$30))/(1+$Y$16)^0)</f>
        <v>-30932906.678150136</v>
      </c>
      <c r="Y232" s="201">
        <f>(((B232*'Appendix B'!$C$5*1000)-('Appendix B'!$E$31+'Appendix B'!$F$31+'Appendix B'!$G$31))/((1+$Y$16)^1))</f>
        <v>36555647.970511056</v>
      </c>
      <c r="Z232" s="201">
        <f>+(((C232*'Appendix B'!$C$6*1000)-('Appendix B'!$E$32+'Appendix B'!$F$32+'Appendix B'!$G$32))/((1+$Y$16)^2))</f>
        <v>13567619.438804237</v>
      </c>
      <c r="AA232" s="201">
        <f>(((D232*'Appendix B'!$C$7*1000)-('Appendix B'!$E$33+'Appendix B'!$F$33+'Appendix B'!$G$33))/((1+$Y$16)^3))</f>
        <v>10745601.04846216</v>
      </c>
      <c r="AB232" s="201">
        <f>(((E232*'Appendix B'!$C$8*1000)-('Appendix B'!$E$34+'Appendix B'!$F$34+'Appendix B'!$G$34))/((1+$Y$16)^4))</f>
        <v>8533347.0119611155</v>
      </c>
      <c r="AC232" s="201">
        <f>(((F232*'Appendix B'!$C$9*1000)-('Appendix B'!$E$35+'Appendix B'!$F$35+'Appendix B'!$G$35))/((1+$Y$16)^AC$34))</f>
        <v>5886481.14241553</v>
      </c>
      <c r="AD232" s="201">
        <f>(((G232*'Appendix B'!$C$10*1000)-('Appendix B'!$E$36+'Appendix B'!$F$36+'Appendix B'!$G$36))/((1+$Y$16)^AD$34))</f>
        <v>-168017.48825441027</v>
      </c>
      <c r="AE232" s="201">
        <f>(((H232*'Appendix B'!$C$11*1000)-('Appendix B'!$E$37+'Appendix B'!$F$37+'Appendix B'!$G$37))/((1+$Y$16)^AE$34))</f>
        <v>-65034.455078617219</v>
      </c>
      <c r="AF232" s="201">
        <f>(((I232*'Appendix B'!$C$12*1000)-('Appendix B'!$E$38+'Appendix B'!$F$38+'Appendix B'!$G$38))/((1+$Y$16)^AF$34))</f>
        <v>-382627.18276154087</v>
      </c>
      <c r="AG232" s="201">
        <f>(((J232*'Appendix B'!$C$13*1000)-('Appendix B'!$E$39+'Appendix B'!$F$39+'Appendix B'!$G$39))/((1+$Y$16)^AG$34))</f>
        <v>-154867.86332731554</v>
      </c>
      <c r="AH232" s="201">
        <f>(((K232*'Appendix B'!$C$14*1000)-('Appendix B'!$E$40+'Appendix B'!$F$40+'Appendix B'!$G$40))/((1+$Y$16)^AH$34))</f>
        <v>-142828.66180787596</v>
      </c>
      <c r="AI232" s="201">
        <f>(((L232*'Appendix B'!$C$15*1000)-('Appendix B'!$E$41+'Appendix B'!$F$41+'Appendix B'!$G$41))/((1+$Y$16)^AI$34))</f>
        <v>28288.45695317721</v>
      </c>
      <c r="AJ232" s="201">
        <f>(((M232*'Appendix B'!$C$16*1000)-('Appendix B'!$E$42+'Appendix B'!$F$42+'Appendix B'!$G$42))/((1+$Y$16)^AJ$34))</f>
        <v>69509.403034870003</v>
      </c>
      <c r="AK232" s="201">
        <f>(((N232*'Appendix B'!$C$17*1000)-('Appendix B'!$E$43+'Appendix B'!$F$43+'Appendix B'!$G$43))/((1+$Y$16)^AK$34))</f>
        <v>134317.29197770689</v>
      </c>
      <c r="AL232" s="201">
        <f>(((O232*'Appendix B'!$C$18*1000)-('Appendix B'!$E$44+'Appendix B'!$F$44+'Appendix B'!$G$44))/((1+$Y$16)^AL$34))</f>
        <v>-81481.952029989116</v>
      </c>
      <c r="AM232" s="201">
        <f>(((P232*'Appendix B'!$C$19*1000)-('Appendix B'!$E$45+'Appendix B'!$F$45+'Appendix B'!$G$45))/((1+$Y$16)^AM$34))</f>
        <v>-348138.82981562498</v>
      </c>
      <c r="AN232" s="201">
        <f>(((Q232*'Appendix B'!$C$20*1000)-('Appendix B'!$E$46+'Appendix B'!$F$46+'Appendix B'!$G$46))/((1+$Y$16)^AN$34))</f>
        <v>-316675.93512550514</v>
      </c>
      <c r="AO232" s="201">
        <f>(((R232*'Appendix B'!$C$21*1000)-('Appendix B'!$E$47+'Appendix B'!$F$47+'Appendix B'!$G$47))/((1+$Y$16)^AO$34))</f>
        <v>-258662.9277988961</v>
      </c>
      <c r="AP232" s="201">
        <f>(((S232*'Appendix B'!$C$22*1000)-('Appendix B'!$E$48+'Appendix B'!$F$48+'Appendix B'!$G$48))/((1+$Y$16)^AP$34))</f>
        <v>-220622.97219148124</v>
      </c>
      <c r="AQ232" s="201">
        <f>(((T232*'Appendix B'!$C$23*1000)-('Appendix B'!$E$49+'Appendix B'!$F$49+'Appendix B'!$G$49))/((1+$Y$16)^AQ$34))</f>
        <v>-232063.42328105721</v>
      </c>
      <c r="AR232" s="201">
        <f>(((U232*'Appendix B'!$C$24*1000)-('Appendix B'!$E$50+'Appendix B'!$F$50+'Appendix B'!$G$50))/((1+$Y$16)^AR$34))</f>
        <v>-241499.8517483093</v>
      </c>
      <c r="AS232" s="217">
        <f t="shared" si="22"/>
        <v>44587905.085969716</v>
      </c>
      <c r="AU232" s="207">
        <f t="shared" si="21"/>
        <v>1.5649601194136044E-8</v>
      </c>
    </row>
    <row r="233" spans="1:47" x14ac:dyDescent="0.35">
      <c r="A233">
        <v>199</v>
      </c>
      <c r="B233" s="75">
        <v>56</v>
      </c>
      <c r="C233" s="75">
        <v>60.599997255762176</v>
      </c>
      <c r="D233" s="75">
        <v>63.601915494863931</v>
      </c>
      <c r="E233" s="75">
        <v>66.148471830562741</v>
      </c>
      <c r="F233" s="75">
        <v>60.893679175143795</v>
      </c>
      <c r="G233" s="75">
        <v>67.228055764926722</v>
      </c>
      <c r="H233" s="75">
        <v>64.125997426146924</v>
      </c>
      <c r="I233" s="75">
        <v>64.58951654859213</v>
      </c>
      <c r="J233" s="75">
        <v>63.3701712560405</v>
      </c>
      <c r="K233" s="75">
        <v>91.425240532243137</v>
      </c>
      <c r="L233" s="75">
        <v>122.10063015515716</v>
      </c>
      <c r="M233" s="75">
        <v>117.75784592845119</v>
      </c>
      <c r="N233" s="75">
        <v>146.10837258472856</v>
      </c>
      <c r="O233" s="75">
        <v>129.60909733197448</v>
      </c>
      <c r="P233" s="75">
        <v>139.36060479120206</v>
      </c>
      <c r="Q233" s="75">
        <v>191.54068777838194</v>
      </c>
      <c r="R233" s="75">
        <v>271.84354507662584</v>
      </c>
      <c r="S233" s="75">
        <v>212.02301677584529</v>
      </c>
      <c r="T233" s="75">
        <v>345.0602682116471</v>
      </c>
      <c r="U233" s="75">
        <v>435.77605576220202</v>
      </c>
      <c r="V233" s="75">
        <v>500</v>
      </c>
      <c r="X233" s="201">
        <f>((0-('Appendix B'!$H$30))/(1+$Y$16)^0)</f>
        <v>-30932906.678150136</v>
      </c>
      <c r="Y233" s="201">
        <f>(((B233*'Appendix B'!$C$5*1000)-('Appendix B'!$E$31+'Appendix B'!$F$31+'Appendix B'!$G$31))/((1+$Y$16)^1))</f>
        <v>36555647.970511056</v>
      </c>
      <c r="Z233" s="201">
        <f>+(((C233*'Appendix B'!$C$6*1000)-('Appendix B'!$E$32+'Appendix B'!$F$32+'Appendix B'!$G$32))/((1+$Y$16)^2))</f>
        <v>13103237.321849559</v>
      </c>
      <c r="AA233" s="201">
        <f>(((D233*'Appendix B'!$C$7*1000)-('Appendix B'!$E$33+'Appendix B'!$F$33+'Appendix B'!$G$33))/((1+$Y$16)^3))</f>
        <v>6340062.3366326075</v>
      </c>
      <c r="AB233" s="201">
        <f>(((E233*'Appendix B'!$C$8*1000)-('Appendix B'!$E$34+'Appendix B'!$F$34+'Appendix B'!$G$34))/((1+$Y$16)^4))</f>
        <v>3882318.2311878977</v>
      </c>
      <c r="AC233" s="201">
        <f>(((F233*'Appendix B'!$C$9*1000)-('Appendix B'!$E$35+'Appendix B'!$F$35+'Appendix B'!$G$35))/((1+$Y$16)^AC$34))</f>
        <v>2239442.4639905565</v>
      </c>
      <c r="AD233" s="201">
        <f>(((G233*'Appendix B'!$C$10*1000)-('Appendix B'!$E$36+'Appendix B'!$F$36+'Appendix B'!$G$36))/((1+$Y$16)^AD$34))</f>
        <v>1745498.6540062383</v>
      </c>
      <c r="AE233" s="201">
        <f>(((H233*'Appendix B'!$C$11*1000)-('Appendix B'!$E$37+'Appendix B'!$F$37+'Appendix B'!$G$37))/((1+$Y$16)^AE$34))</f>
        <v>1096083.9070847905</v>
      </c>
      <c r="AF233" s="201">
        <f>(((I233*'Appendix B'!$C$12*1000)-('Appendix B'!$E$38+'Appendix B'!$F$38+'Appendix B'!$G$38))/((1+$Y$16)^AF$34))</f>
        <v>765259.0560066594</v>
      </c>
      <c r="AG233" s="201">
        <f>(((J233*'Appendix B'!$C$13*1000)-('Appendix B'!$E$39+'Appendix B'!$F$39+'Appendix B'!$G$39))/((1+$Y$16)^AG$34))</f>
        <v>500356.75160997565</v>
      </c>
      <c r="AH233" s="201">
        <f>(((K233*'Appendix B'!$C$14*1000)-('Appendix B'!$E$40+'Appendix B'!$F$40+'Appendix B'!$G$40))/((1+$Y$16)^AH$34))</f>
        <v>804748.1801526217</v>
      </c>
      <c r="AI233" s="201">
        <f>(((L233*'Appendix B'!$C$15*1000)-('Appendix B'!$E$41+'Appendix B'!$F$41+'Appendix B'!$G$41))/((1+$Y$16)^AI$34))</f>
        <v>1053649.9235432656</v>
      </c>
      <c r="AJ233" s="201">
        <f>(((M233*'Appendix B'!$C$16*1000)-('Appendix B'!$E$42+'Appendix B'!$F$42+'Appendix B'!$G$42))/((1+$Y$16)^AJ$34))</f>
        <v>776461.28844004462</v>
      </c>
      <c r="AK233" s="201">
        <f>(((N233*'Appendix B'!$C$17*1000)-('Appendix B'!$E$43+'Appendix B'!$F$43+'Appendix B'!$G$43))/((1+$Y$16)^AK$34))</f>
        <v>891390.48638857051</v>
      </c>
      <c r="AL233" s="201">
        <f>(((O233*'Appendix B'!$C$18*1000)-('Appendix B'!$E$44+'Appendix B'!$F$44+'Appendix B'!$G$44))/((1+$Y$16)^AL$34))</f>
        <v>579831.52498779609</v>
      </c>
      <c r="AM233" s="201">
        <f>(((P233*'Appendix B'!$C$19*1000)-('Appendix B'!$E$45+'Appendix B'!$F$45+'Appendix B'!$G$45))/((1+$Y$16)^AM$34))</f>
        <v>532172.57450994838</v>
      </c>
      <c r="AN233" s="201">
        <f>(((Q233*'Appendix B'!$C$20*1000)-('Appendix B'!$E$46+'Appendix B'!$F$46+'Appendix B'!$G$46))/((1+$Y$16)^AN$34))</f>
        <v>732245.79724018369</v>
      </c>
      <c r="AO233" s="201">
        <f>(((R233*'Appendix B'!$C$21*1000)-('Appendix B'!$E$47+'Appendix B'!$F$47+'Appendix B'!$G$47))/((1+$Y$16)^AO$34))</f>
        <v>1033526.9358975571</v>
      </c>
      <c r="AP233" s="201">
        <f>(((S233*'Appendix B'!$C$22*1000)-('Appendix B'!$E$48+'Appendix B'!$F$48+'Appendix B'!$G$48))/((1+$Y$16)^AP$34))</f>
        <v>603277.09103263891</v>
      </c>
      <c r="AQ233" s="201">
        <f>(((T233*'Appendix B'!$C$23*1000)-('Appendix B'!$E$49+'Appendix B'!$F$49+'Appendix B'!$G$49))/((1+$Y$16)^AQ$34))</f>
        <v>1014572.9041355321</v>
      </c>
      <c r="AR233" s="201">
        <f>(((U233*'Appendix B'!$C$24*1000)-('Appendix B'!$E$50+'Appendix B'!$F$50+'Appendix B'!$G$50))/((1+$Y$16)^AR$34))</f>
        <v>1164015.7501268021</v>
      </c>
      <c r="AS233" s="217">
        <f t="shared" si="22"/>
        <v>44480892.471184179</v>
      </c>
      <c r="AU233" s="207">
        <f t="shared" si="21"/>
        <v>1.56369345087257E-8</v>
      </c>
    </row>
    <row r="234" spans="1:47" x14ac:dyDescent="0.35">
      <c r="A234">
        <v>200</v>
      </c>
      <c r="B234" s="75">
        <v>56</v>
      </c>
      <c r="C234" s="75">
        <v>65.480862602156705</v>
      </c>
      <c r="D234" s="75">
        <v>39.532592099676165</v>
      </c>
      <c r="E234" s="75">
        <v>58.399416447595691</v>
      </c>
      <c r="F234" s="75">
        <v>45.847100193259536</v>
      </c>
      <c r="G234" s="75">
        <v>41.197399259934414</v>
      </c>
      <c r="H234" s="75">
        <v>54.836000270646075</v>
      </c>
      <c r="I234" s="75">
        <v>52.783653021579482</v>
      </c>
      <c r="J234" s="75">
        <v>53.045400723946422</v>
      </c>
      <c r="K234" s="75">
        <v>57.221223870130565</v>
      </c>
      <c r="L234" s="75">
        <v>43.20994376797762</v>
      </c>
      <c r="M234" s="75">
        <v>80.760191783786894</v>
      </c>
      <c r="N234" s="75">
        <v>93.48614719135378</v>
      </c>
      <c r="O234" s="75">
        <v>111.04134588839864</v>
      </c>
      <c r="P234" s="75">
        <v>90.851213061570348</v>
      </c>
      <c r="Q234" s="75">
        <v>103.24960386252745</v>
      </c>
      <c r="R234" s="75">
        <v>83.081931319139045</v>
      </c>
      <c r="S234" s="75">
        <v>76.609620021162115</v>
      </c>
      <c r="T234" s="75">
        <v>130.44842881928619</v>
      </c>
      <c r="U234" s="75">
        <v>153.17701152595333</v>
      </c>
      <c r="V234" s="75">
        <v>215.15009382130575</v>
      </c>
      <c r="X234" s="201">
        <f>((0-('Appendix B'!$H$30))/(1+$Y$16)^0)</f>
        <v>-30932906.678150136</v>
      </c>
      <c r="Y234" s="201">
        <f>(((B234*'Appendix B'!$C$5*1000)-('Appendix B'!$E$31+'Appendix B'!$F$31+'Appendix B'!$G$31))/((1+$Y$16)^1))</f>
        <v>36555647.970511056</v>
      </c>
      <c r="Z234" s="201">
        <f>+(((C234*'Appendix B'!$C$6*1000)-('Appendix B'!$E$32+'Appendix B'!$F$32+'Appendix B'!$G$32))/((1+$Y$16)^2))</f>
        <v>14336227.386394482</v>
      </c>
      <c r="AA234" s="201">
        <f>(((D234*'Appendix B'!$C$7*1000)-('Appendix B'!$E$33+'Appendix B'!$F$33+'Appendix B'!$G$33))/((1+$Y$16)^3))</f>
        <v>3287097.8743469808</v>
      </c>
      <c r="AB234" s="201">
        <f>(((E234*'Appendix B'!$C$8*1000)-('Appendix B'!$E$34+'Appendix B'!$F$34+'Appendix B'!$G$34))/((1+$Y$16)^4))</f>
        <v>3256659.5152532193</v>
      </c>
      <c r="AC234" s="201">
        <f>(((F234*'Appendix B'!$C$9*1000)-('Appendix B'!$E$35+'Appendix B'!$F$35+'Appendix B'!$G$35))/((1+$Y$16)^AC$34))</f>
        <v>1364752.5888317653</v>
      </c>
      <c r="AD234" s="201">
        <f>(((G234*'Appendix B'!$C$10*1000)-('Appendix B'!$E$36+'Appendix B'!$F$36+'Appendix B'!$G$36))/((1+$Y$16)^AD$34))</f>
        <v>622241.33779650868</v>
      </c>
      <c r="AE234" s="201">
        <f>(((H234*'Appendix B'!$C$11*1000)-('Appendix B'!$E$37+'Appendix B'!$F$37+'Appendix B'!$G$37))/((1+$Y$16)^AE$34))</f>
        <v>787547.77235372935</v>
      </c>
      <c r="AF234" s="201">
        <f>(((I234*'Appendix B'!$C$12*1000)-('Appendix B'!$E$38+'Appendix B'!$F$38+'Appendix B'!$G$38))/((1+$Y$16)^AF$34))</f>
        <v>455679.18338884873</v>
      </c>
      <c r="AG234" s="201">
        <f>(((J234*'Appendix B'!$C$13*1000)-('Appendix B'!$E$39+'Appendix B'!$F$39+'Appendix B'!$G$39))/((1+$Y$16)^AG$34))</f>
        <v>282603.97279373318</v>
      </c>
      <c r="AH234" s="201">
        <f>(((K234*'Appendix B'!$C$14*1000)-('Appendix B'!$E$40+'Appendix B'!$F$40+'Appendix B'!$G$40))/((1+$Y$16)^AH$34))</f>
        <v>225503.97788002444</v>
      </c>
      <c r="AI234" s="201">
        <f>(((L234*'Appendix B'!$C$15*1000)-('Appendix B'!$E$41+'Appendix B'!$F$41+'Appendix B'!$G$41))/((1+$Y$16)^AI$34))</f>
        <v>-67471.785222320643</v>
      </c>
      <c r="AJ234" s="201">
        <f>(((M234*'Appendix B'!$C$16*1000)-('Appendix B'!$E$42+'Appendix B'!$F$42+'Appendix B'!$G$42))/((1+$Y$16)^AJ$34))</f>
        <v>338890.47583349893</v>
      </c>
      <c r="AK234" s="201">
        <f>(((N234*'Appendix B'!$C$17*1000)-('Appendix B'!$E$43+'Appendix B'!$F$43+'Appendix B'!$G$43))/((1+$Y$16)^AK$34))</f>
        <v>369504.0315426481</v>
      </c>
      <c r="AL234" s="201">
        <f>(((O234*'Appendix B'!$C$18*1000)-('Appendix B'!$E$44+'Appendix B'!$F$44+'Appendix B'!$G$44))/((1+$Y$16)^AL$34))</f>
        <v>424430.77155856113</v>
      </c>
      <c r="AM234" s="201">
        <f>(((P234*'Appendix B'!$C$19*1000)-('Appendix B'!$E$45+'Appendix B'!$F$45+'Appendix B'!$G$45))/((1+$Y$16)^AM$34))</f>
        <v>187723.91717504119</v>
      </c>
      <c r="AN234" s="201">
        <f>(((Q234*'Appendix B'!$C$20*1000)-('Appendix B'!$E$46+'Appendix B'!$F$46+'Appendix B'!$G$46))/((1+$Y$16)^AN$34))</f>
        <v>206415.02338976416</v>
      </c>
      <c r="AO234" s="201">
        <f>(((R234*'Appendix B'!$C$21*1000)-('Appendix B'!$E$47+'Appendix B'!$F$47+'Appendix B'!$G$47))/((1+$Y$16)^AO$34))</f>
        <v>54982.600043751096</v>
      </c>
      <c r="AP234" s="201">
        <f>(((S234*'Appendix B'!$C$22*1000)-('Appendix B'!$E$48+'Appendix B'!$F$48+'Appendix B'!$G$48))/((1+$Y$16)^AP$34))</f>
        <v>410.3744245125373</v>
      </c>
      <c r="AQ234" s="201">
        <f>(((T234*'Appendix B'!$C$23*1000)-('Appendix B'!$E$49+'Appendix B'!$F$49+'Appendix B'!$G$49))/((1+$Y$16)^AQ$34))</f>
        <v>191406.53748512306</v>
      </c>
      <c r="AR234" s="201">
        <f>(((U234*'Appendix B'!$C$24*1000)-('Appendix B'!$E$50+'Appendix B'!$F$50+'Appendix B'!$G$50))/((1+$Y$16)^AR$34))</f>
        <v>227426.8106569981</v>
      </c>
      <c r="AS234" s="217">
        <f t="shared" si="22"/>
        <v>32242245.443510104</v>
      </c>
      <c r="AU234" s="207">
        <f t="shared" si="21"/>
        <v>1.2636921774831792E-8</v>
      </c>
    </row>
    <row r="235" spans="1:47" x14ac:dyDescent="0.35">
      <c r="A235">
        <v>201</v>
      </c>
      <c r="B235" s="75">
        <v>56</v>
      </c>
      <c r="C235" s="75">
        <v>57.069723123441378</v>
      </c>
      <c r="D235" s="75">
        <v>53.486391011970866</v>
      </c>
      <c r="E235" s="75">
        <v>56.405589690945327</v>
      </c>
      <c r="F235" s="75">
        <v>56.324179475478985</v>
      </c>
      <c r="G235" s="75">
        <v>51.974543441704078</v>
      </c>
      <c r="H235" s="75">
        <v>81.826989605096912</v>
      </c>
      <c r="I235" s="75">
        <v>114.80593047139286</v>
      </c>
      <c r="J235" s="75">
        <v>192.69377776415388</v>
      </c>
      <c r="K235" s="75">
        <v>164.36411067358941</v>
      </c>
      <c r="L235" s="75">
        <v>173.19738981999873</v>
      </c>
      <c r="M235" s="75">
        <v>211.12254808942589</v>
      </c>
      <c r="N235" s="75">
        <v>172.56818256904216</v>
      </c>
      <c r="O235" s="75">
        <v>198.33137640144625</v>
      </c>
      <c r="P235" s="75">
        <v>296.05626585014051</v>
      </c>
      <c r="Q235" s="75">
        <v>332.10931893711381</v>
      </c>
      <c r="R235" s="75">
        <v>463.86832724503608</v>
      </c>
      <c r="S235" s="75">
        <v>500</v>
      </c>
      <c r="T235" s="75">
        <v>500</v>
      </c>
      <c r="U235" s="75">
        <v>500</v>
      </c>
      <c r="V235" s="75">
        <v>500</v>
      </c>
      <c r="X235" s="201">
        <f>((0-('Appendix B'!$H$30))/(1+$Y$16)^0)</f>
        <v>-30932906.678150136</v>
      </c>
      <c r="Y235" s="201">
        <f>(((B235*'Appendix B'!$C$5*1000)-('Appendix B'!$E$31+'Appendix B'!$F$31+'Appendix B'!$G$31))/((1+$Y$16)^1))</f>
        <v>36555647.970511056</v>
      </c>
      <c r="Z235" s="201">
        <f>+(((C235*'Appendix B'!$C$6*1000)-('Appendix B'!$E$32+'Appendix B'!$F$32+'Appendix B'!$G$32))/((1+$Y$16)^2))</f>
        <v>12211429.697308782</v>
      </c>
      <c r="AA235" s="201">
        <f>(((D235*'Appendix B'!$C$7*1000)-('Appendix B'!$E$33+'Appendix B'!$F$33+'Appendix B'!$G$33))/((1+$Y$16)^3))</f>
        <v>5057004.3853722457</v>
      </c>
      <c r="AB235" s="201">
        <f>(((E235*'Appendix B'!$C$8*1000)-('Appendix B'!$E$34+'Appendix B'!$F$34+'Appendix B'!$G$34))/((1+$Y$16)^4))</f>
        <v>3095677.9469572878</v>
      </c>
      <c r="AC235" s="201">
        <f>(((F235*'Appendix B'!$C$9*1000)-('Appendix B'!$E$35+'Appendix B'!$F$35+'Appendix B'!$G$35))/((1+$Y$16)^AC$34))</f>
        <v>1973807.6557959421</v>
      </c>
      <c r="AD235" s="201">
        <f>(((G235*'Appendix B'!$C$10*1000)-('Appendix B'!$E$36+'Appendix B'!$F$36+'Appendix B'!$G$36))/((1+$Y$16)^AD$34))</f>
        <v>1087289.3878792345</v>
      </c>
      <c r="AE235" s="201">
        <f>(((H235*'Appendix B'!$C$11*1000)-('Appendix B'!$E$37+'Appendix B'!$F$37+'Appendix B'!$G$37))/((1+$Y$16)^AE$34))</f>
        <v>1683963.065321577</v>
      </c>
      <c r="AF235" s="201">
        <f>(((I235*'Appendix B'!$C$12*1000)-('Appendix B'!$E$38+'Appendix B'!$F$38+'Appendix B'!$G$38))/((1+$Y$16)^AF$34))</f>
        <v>2082061.5914564021</v>
      </c>
      <c r="AG235" s="201">
        <f>(((J235*'Appendix B'!$C$13*1000)-('Appendix B'!$E$39+'Appendix B'!$F$39+'Appendix B'!$G$39))/((1+$Y$16)^AG$34))</f>
        <v>3227833.8026634715</v>
      </c>
      <c r="AH235" s="201">
        <f>(((K235*'Appendix B'!$C$14*1000)-('Appendix B'!$E$40+'Appendix B'!$F$40+'Appendix B'!$G$40))/((1+$Y$16)^AH$34))</f>
        <v>2039966.19758763</v>
      </c>
      <c r="AI235" s="201">
        <f>(((L235*'Appendix B'!$C$15*1000)-('Appendix B'!$E$41+'Appendix B'!$F$41+'Appendix B'!$G$41))/((1+$Y$16)^AI$34))</f>
        <v>1779789.967840574</v>
      </c>
      <c r="AJ235" s="201">
        <f>(((M235*'Appendix B'!$C$16*1000)-('Appendix B'!$E$42+'Appendix B'!$F$42+'Appendix B'!$G$42))/((1+$Y$16)^AJ$34))</f>
        <v>1880684.5030688455</v>
      </c>
      <c r="AK235" s="201">
        <f>(((N235*'Appendix B'!$C$17*1000)-('Appendix B'!$E$43+'Appendix B'!$F$43+'Appendix B'!$G$43))/((1+$Y$16)^AK$34))</f>
        <v>1153808.4348007021</v>
      </c>
      <c r="AL235" s="201">
        <f>(((O235*'Appendix B'!$C$18*1000)-('Appendix B'!$E$44+'Appendix B'!$F$44+'Appendix B'!$G$44))/((1+$Y$16)^AL$34))</f>
        <v>1154995.080856323</v>
      </c>
      <c r="AM235" s="201">
        <f>(((P235*'Appendix B'!$C$19*1000)-('Appendix B'!$E$45+'Appendix B'!$F$45+'Appendix B'!$G$45))/((1+$Y$16)^AM$34))</f>
        <v>1644815.0574909812</v>
      </c>
      <c r="AN235" s="201">
        <f>(((Q235*'Appendix B'!$C$20*1000)-('Appendix B'!$E$46+'Appendix B'!$F$46+'Appendix B'!$G$46))/((1+$Y$16)^AN$34))</f>
        <v>1569423.3334423092</v>
      </c>
      <c r="AO235" s="201">
        <f>(((R235*'Appendix B'!$C$21*1000)-('Appendix B'!$E$47+'Appendix B'!$F$47+'Appendix B'!$G$47))/((1+$Y$16)^AO$34))</f>
        <v>2028987.6081922494</v>
      </c>
      <c r="AP235" s="201">
        <f>(((S235*'Appendix B'!$C$22*1000)-('Appendix B'!$E$48+'Appendix B'!$F$48+'Appendix B'!$G$48))/((1+$Y$16)^AP$34))</f>
        <v>1885363.9634975337</v>
      </c>
      <c r="AQ235" s="201">
        <f>(((T235*'Appendix B'!$C$23*1000)-('Appendix B'!$E$49+'Appendix B'!$F$49+'Appendix B'!$G$49))/((1+$Y$16)^AQ$34))</f>
        <v>1608860.6024615879</v>
      </c>
      <c r="AR235" s="201">
        <f>(((U235*'Appendix B'!$C$24*1000)-('Appendix B'!$E$50+'Appendix B'!$F$50+'Appendix B'!$G$50))/((1+$Y$16)^AR$34))</f>
        <v>1376866.5613700326</v>
      </c>
      <c r="AS235" s="217">
        <f t="shared" si="22"/>
        <v>54165370.135724634</v>
      </c>
      <c r="AU235" s="207">
        <f t="shared" si="21"/>
        <v>1.562698051881198E-8</v>
      </c>
    </row>
    <row r="236" spans="1:47" x14ac:dyDescent="0.35">
      <c r="A236">
        <v>202</v>
      </c>
      <c r="B236" s="75">
        <v>56</v>
      </c>
      <c r="C236" s="75">
        <v>56.053962448955403</v>
      </c>
      <c r="D236" s="75">
        <v>63.508552166927956</v>
      </c>
      <c r="E236" s="75">
        <v>83.718638652400642</v>
      </c>
      <c r="F236" s="75">
        <v>59.04690816073461</v>
      </c>
      <c r="G236" s="75">
        <v>88.764521583003386</v>
      </c>
      <c r="H236" s="75">
        <v>72.459320700807098</v>
      </c>
      <c r="I236" s="75">
        <v>84.65895859602702</v>
      </c>
      <c r="J236" s="75">
        <v>59.837115625663245</v>
      </c>
      <c r="K236" s="75">
        <v>77.446867705081104</v>
      </c>
      <c r="L236" s="75">
        <v>115.02976186897152</v>
      </c>
      <c r="M236" s="75">
        <v>118.39307250925152</v>
      </c>
      <c r="N236" s="75">
        <v>139.32986965496806</v>
      </c>
      <c r="O236" s="75">
        <v>130.51744288155871</v>
      </c>
      <c r="P236" s="75">
        <v>171.3826353615475</v>
      </c>
      <c r="Q236" s="75">
        <v>220.68483453178885</v>
      </c>
      <c r="R236" s="75">
        <v>230.09208425708314</v>
      </c>
      <c r="S236" s="75">
        <v>190.21047133029251</v>
      </c>
      <c r="T236" s="75">
        <v>123.49575658148197</v>
      </c>
      <c r="U236" s="75">
        <v>160.40122918836519</v>
      </c>
      <c r="V236" s="75">
        <v>277.02956009876607</v>
      </c>
      <c r="X236" s="201">
        <f>((0-('Appendix B'!$H$30))/(1+$Y$16)^0)</f>
        <v>-30932906.678150136</v>
      </c>
      <c r="Y236" s="201">
        <f>(((B236*'Appendix B'!$C$5*1000)-('Appendix B'!$E$31+'Appendix B'!$F$31+'Appendix B'!$G$31))/((1+$Y$16)^1))</f>
        <v>36555647.970511056</v>
      </c>
      <c r="Z236" s="201">
        <f>+(((C236*'Appendix B'!$C$6*1000)-('Appendix B'!$E$32+'Appendix B'!$F$32+'Appendix B'!$G$32))/((1+$Y$16)^2))</f>
        <v>11954831.17825277</v>
      </c>
      <c r="AA236" s="201">
        <f>(((D236*'Appendix B'!$C$7*1000)-('Appendix B'!$E$33+'Appendix B'!$F$33+'Appendix B'!$G$33))/((1+$Y$16)^3))</f>
        <v>6328220.0875760242</v>
      </c>
      <c r="AB236" s="201">
        <f>(((E236*'Appendix B'!$C$8*1000)-('Appendix B'!$E$34+'Appendix B'!$F$34+'Appendix B'!$G$34))/((1+$Y$16)^4))</f>
        <v>5300933.4648165517</v>
      </c>
      <c r="AC236" s="201">
        <f>(((F236*'Appendix B'!$C$9*1000)-('Appendix B'!$E$35+'Appendix B'!$F$35+'Appendix B'!$G$35))/((1+$Y$16)^AC$34))</f>
        <v>2132085.7080139797</v>
      </c>
      <c r="AD236" s="201">
        <f>(((G236*'Appendix B'!$C$10*1000)-('Appendix B'!$E$36+'Appendix B'!$F$36+'Appendix B'!$G$36))/((1+$Y$16)^AD$34))</f>
        <v>2674825.6877218834</v>
      </c>
      <c r="AE236" s="201">
        <f>(((H236*'Appendix B'!$C$11*1000)-('Appendix B'!$E$37+'Appendix B'!$F$37+'Appendix B'!$G$37))/((1+$Y$16)^AE$34))</f>
        <v>1372847.3236489827</v>
      </c>
      <c r="AF236" s="201">
        <f>(((I236*'Appendix B'!$C$12*1000)-('Appendix B'!$E$38+'Appendix B'!$F$38+'Appendix B'!$G$38))/((1+$Y$16)^AF$34))</f>
        <v>1291531.0477452921</v>
      </c>
      <c r="AG236" s="201">
        <f>(((J236*'Appendix B'!$C$13*1000)-('Appendix B'!$E$39+'Appendix B'!$F$39+'Appendix B'!$G$39))/((1+$Y$16)^AG$34))</f>
        <v>425843.45576135773</v>
      </c>
      <c r="AH236" s="201">
        <f>(((K236*'Appendix B'!$C$14*1000)-('Appendix B'!$E$40+'Appendix B'!$F$40+'Appendix B'!$G$40))/((1+$Y$16)^AH$34))</f>
        <v>568024.77139848971</v>
      </c>
      <c r="AI236" s="201">
        <f>(((L236*'Appendix B'!$C$15*1000)-('Appendix B'!$E$41+'Appendix B'!$F$41+'Appendix B'!$G$41))/((1+$Y$16)^AI$34))</f>
        <v>953165.26181071007</v>
      </c>
      <c r="AJ236" s="201">
        <f>(((M236*'Appendix B'!$C$16*1000)-('Appendix B'!$E$42+'Appendix B'!$F$42+'Appendix B'!$G$42))/((1+$Y$16)^AJ$34))</f>
        <v>783974.10560578248</v>
      </c>
      <c r="AK236" s="201">
        <f>(((N236*'Appendix B'!$C$17*1000)-('Appendix B'!$E$43+'Appendix B'!$F$43+'Appendix B'!$G$43))/((1+$Y$16)^AK$34))</f>
        <v>824163.97065818904</v>
      </c>
      <c r="AL236" s="201">
        <f>(((O236*'Appendix B'!$C$18*1000)-('Appendix B'!$E$44+'Appendix B'!$F$44+'Appendix B'!$G$44))/((1+$Y$16)^AL$34))</f>
        <v>587433.82315558649</v>
      </c>
      <c r="AM236" s="201">
        <f>(((P236*'Appendix B'!$C$19*1000)-('Appendix B'!$E$45+'Appendix B'!$F$45+'Appendix B'!$G$45))/((1+$Y$16)^AM$34))</f>
        <v>759550.09959969798</v>
      </c>
      <c r="AN236" s="201">
        <f>(((Q236*'Appendix B'!$C$20*1000)-('Appendix B'!$E$46+'Appendix B'!$F$46+'Appendix B'!$G$46))/((1+$Y$16)^AN$34))</f>
        <v>905818.12822616973</v>
      </c>
      <c r="AO236" s="201">
        <f>(((R236*'Appendix B'!$C$21*1000)-('Appendix B'!$E$47+'Appendix B'!$F$47+'Appendix B'!$G$47))/((1+$Y$16)^AO$34))</f>
        <v>817086.44948025374</v>
      </c>
      <c r="AP236" s="201">
        <f>(((S236*'Appendix B'!$C$22*1000)-('Appendix B'!$E$48+'Appendix B'!$F$48+'Appendix B'!$G$48))/((1+$Y$16)^AP$34))</f>
        <v>506166.62804463226</v>
      </c>
      <c r="AQ236" s="201">
        <f>(((T236*'Appendix B'!$C$23*1000)-('Appendix B'!$E$49+'Appendix B'!$F$49+'Appendix B'!$G$49))/((1+$Y$16)^AQ$34))</f>
        <v>164738.82912052955</v>
      </c>
      <c r="AR236" s="201">
        <f>(((U236*'Appendix B'!$C$24*1000)-('Appendix B'!$E$50+'Appendix B'!$F$50+'Appendix B'!$G$50))/((1+$Y$16)^AR$34))</f>
        <v>251369.29205223228</v>
      </c>
      <c r="AS236" s="217">
        <f t="shared" si="22"/>
        <v>44225350.605050042</v>
      </c>
      <c r="AU236" s="207">
        <f t="shared" si="21"/>
        <v>1.5605576195841735E-8</v>
      </c>
    </row>
    <row r="237" spans="1:47" x14ac:dyDescent="0.35">
      <c r="A237">
        <v>203</v>
      </c>
      <c r="B237" s="75">
        <v>56</v>
      </c>
      <c r="C237" s="75">
        <v>51.817165529844665</v>
      </c>
      <c r="D237" s="75">
        <v>32.157483301628446</v>
      </c>
      <c r="E237" s="75">
        <v>26.442504118890394</v>
      </c>
      <c r="F237" s="75">
        <v>23.65186157152618</v>
      </c>
      <c r="G237" s="75">
        <v>15.969962624885843</v>
      </c>
      <c r="H237" s="75">
        <v>27.667153440083538</v>
      </c>
      <c r="I237" s="75">
        <v>16.792367713219349</v>
      </c>
      <c r="J237" s="75">
        <v>21.899273956112193</v>
      </c>
      <c r="K237" s="75">
        <v>21.41394798827195</v>
      </c>
      <c r="L237" s="75">
        <v>18.644270751756267</v>
      </c>
      <c r="M237" s="75">
        <v>24.235516771037499</v>
      </c>
      <c r="N237" s="75">
        <v>29.386523077129002</v>
      </c>
      <c r="O237" s="75">
        <v>43.213842898792734</v>
      </c>
      <c r="P237" s="75">
        <v>31.625095441827526</v>
      </c>
      <c r="Q237" s="75">
        <v>28.017279226023422</v>
      </c>
      <c r="R237" s="75">
        <v>25.542366455587445</v>
      </c>
      <c r="S237" s="75">
        <v>32.797386629992047</v>
      </c>
      <c r="T237" s="75">
        <v>39.296061440226765</v>
      </c>
      <c r="U237" s="75">
        <v>37.313455686732055</v>
      </c>
      <c r="V237" s="75">
        <v>38.09595460819105</v>
      </c>
      <c r="X237" s="201">
        <f>((0-('Appendix B'!$H$30))/(1+$Y$16)^0)</f>
        <v>-30932906.678150136</v>
      </c>
      <c r="Y237" s="201">
        <f>(((B237*'Appendix B'!$C$5*1000)-('Appendix B'!$E$31+'Appendix B'!$F$31+'Appendix B'!$G$31))/((1+$Y$16)^1))</f>
        <v>36555647.970511056</v>
      </c>
      <c r="Z237" s="201">
        <f>+(((C237*'Appendix B'!$C$6*1000)-('Appendix B'!$E$32+'Appendix B'!$F$32+'Appendix B'!$G$32))/((1+$Y$16)^2))</f>
        <v>10884543.81402196</v>
      </c>
      <c r="AA237" s="201">
        <f>(((D237*'Appendix B'!$C$7*1000)-('Appendix B'!$E$33+'Appendix B'!$F$33+'Appendix B'!$G$33))/((1+$Y$16)^3))</f>
        <v>2351635.5559325214</v>
      </c>
      <c r="AB237" s="201">
        <f>(((E237*'Appendix B'!$C$8*1000)-('Appendix B'!$E$34+'Appendix B'!$F$34+'Appendix B'!$G$34))/((1+$Y$16)^4))</f>
        <v>676458.47852256696</v>
      </c>
      <c r="AC237" s="201">
        <f>(((F237*'Appendix B'!$C$9*1000)-('Appendix B'!$E$35+'Appendix B'!$F$35+'Appendix B'!$G$35))/((1+$Y$16)^AC$34))</f>
        <v>74495.812023065402</v>
      </c>
      <c r="AD237" s="201">
        <f>(((G237*'Appendix B'!$C$10*1000)-('Appendix B'!$E$36+'Appendix B'!$F$36+'Appendix B'!$G$36))/((1+$Y$16)^AD$34))</f>
        <v>-466355.97683906544</v>
      </c>
      <c r="AE237" s="201">
        <f>(((H237*'Appendix B'!$C$11*1000)-('Appendix B'!$E$37+'Appendix B'!$F$37+'Appendix B'!$G$37))/((1+$Y$16)^AE$34))</f>
        <v>-114774.46153828768</v>
      </c>
      <c r="AF237" s="201">
        <f>(((I237*'Appendix B'!$C$12*1000)-('Appendix B'!$E$38+'Appendix B'!$F$38+'Appendix B'!$G$38))/((1+$Y$16)^AF$34))</f>
        <v>-488104.17439936538</v>
      </c>
      <c r="AG237" s="201">
        <f>(((J237*'Appendix B'!$C$13*1000)-('Appendix B'!$E$39+'Appendix B'!$F$39+'Appendix B'!$G$39))/((1+$Y$16)^AG$34))</f>
        <v>-374278.0016750294</v>
      </c>
      <c r="AH237" s="201">
        <f>(((K237*'Appendix B'!$C$14*1000)-('Appendix B'!$E$40+'Appendix B'!$F$40+'Appendix B'!$G$40))/((1+$Y$16)^AH$34))</f>
        <v>-380891.38084744214</v>
      </c>
      <c r="AI237" s="201">
        <f>(((L237*'Appendix B'!$C$15*1000)-('Appendix B'!$E$41+'Appendix B'!$F$41+'Appendix B'!$G$41))/((1+$Y$16)^AI$34))</f>
        <v>-416576.48401726515</v>
      </c>
      <c r="AJ237" s="201">
        <f>(((M237*'Appendix B'!$C$16*1000)-('Appendix B'!$E$42+'Appendix B'!$F$42+'Appendix B'!$G$42))/((1+$Y$16)^AJ$34))</f>
        <v>-329626.17878841725</v>
      </c>
      <c r="AK237" s="201">
        <f>(((N237*'Appendix B'!$C$17*1000)-('Appendix B'!$E$43+'Appendix B'!$F$43+'Appendix B'!$G$43))/((1+$Y$16)^AK$34))</f>
        <v>-266210.73224498762</v>
      </c>
      <c r="AL237" s="201">
        <f>(((O237*'Appendix B'!$C$18*1000)-('Appendix B'!$E$44+'Appendix B'!$F$44+'Appendix B'!$G$44))/((1+$Y$16)^AL$34))</f>
        <v>-143244.05432646972</v>
      </c>
      <c r="AM237" s="201">
        <f>(((P237*'Appendix B'!$C$19*1000)-('Appendix B'!$E$45+'Appendix B'!$F$45+'Appendix B'!$G$45))/((1+$Y$16)^AM$34))</f>
        <v>-232820.55815009962</v>
      </c>
      <c r="AN237" s="201">
        <f>(((Q237*'Appendix B'!$C$20*1000)-('Appendix B'!$E$46+'Appendix B'!$F$46+'Appendix B'!$G$46))/((1+$Y$16)^AN$34))</f>
        <v>-241642.35372750985</v>
      </c>
      <c r="AO237" s="201">
        <f>(((R237*'Appendix B'!$C$21*1000)-('Appendix B'!$E$47+'Appendix B'!$F$47+'Appendix B'!$G$47))/((1+$Y$16)^AO$34))</f>
        <v>-243303.76318399434</v>
      </c>
      <c r="AP237" s="201">
        <f>(((S237*'Appendix B'!$C$22*1000)-('Appendix B'!$E$48+'Appendix B'!$F$48+'Appendix B'!$G$48))/((1+$Y$16)^AP$34))</f>
        <v>-194643.71863286546</v>
      </c>
      <c r="AQ237" s="201">
        <f>(((T237*'Appendix B'!$C$23*1000)-('Appendix B'!$E$49+'Appendix B'!$F$49+'Appendix B'!$G$49))/((1+$Y$16)^AQ$34))</f>
        <v>-158217.9905905374</v>
      </c>
      <c r="AR237" s="201">
        <f>(((U237*'Appendix B'!$C$24*1000)-('Appendix B'!$E$50+'Appendix B'!$F$50+'Appendix B'!$G$50))/((1+$Y$16)^AR$34))</f>
        <v>-156567.85280668465</v>
      </c>
      <c r="AS237" s="217">
        <f t="shared" si="22"/>
        <v>19609874.952861037</v>
      </c>
      <c r="AU237" s="207">
        <f t="shared" si="21"/>
        <v>7.8962272298153261E-9</v>
      </c>
    </row>
    <row r="238" spans="1:47" x14ac:dyDescent="0.35">
      <c r="A238">
        <v>204</v>
      </c>
      <c r="B238" s="75">
        <v>56</v>
      </c>
      <c r="C238" s="75">
        <v>52.469701158757104</v>
      </c>
      <c r="D238" s="75">
        <v>60.571173463035457</v>
      </c>
      <c r="E238" s="75">
        <v>58.327650682979765</v>
      </c>
      <c r="F238" s="75">
        <v>69.276327036987226</v>
      </c>
      <c r="G238" s="75">
        <v>61.82047462459149</v>
      </c>
      <c r="H238" s="75">
        <v>72.231034491962717</v>
      </c>
      <c r="I238" s="75">
        <v>95.461749924448071</v>
      </c>
      <c r="J238" s="75">
        <v>84.938718839163059</v>
      </c>
      <c r="K238" s="75">
        <v>90.256486950461223</v>
      </c>
      <c r="L238" s="75">
        <v>158.41766078100534</v>
      </c>
      <c r="M238" s="75">
        <v>196.36963158065831</v>
      </c>
      <c r="N238" s="75">
        <v>139.84450828508986</v>
      </c>
      <c r="O238" s="75">
        <v>161.49478479093997</v>
      </c>
      <c r="P238" s="75">
        <v>165.07484910060083</v>
      </c>
      <c r="Q238" s="75">
        <v>167.53664190651605</v>
      </c>
      <c r="R238" s="75">
        <v>205.8934077392546</v>
      </c>
      <c r="S238" s="75">
        <v>253.98435379886783</v>
      </c>
      <c r="T238" s="75">
        <v>245.23728732196906</v>
      </c>
      <c r="U238" s="75">
        <v>161.50332328332775</v>
      </c>
      <c r="V238" s="75">
        <v>173.60642938113489</v>
      </c>
      <c r="X238" s="201">
        <f>((0-('Appendix B'!$H$30))/(1+$Y$16)^0)</f>
        <v>-30932906.678150136</v>
      </c>
      <c r="Y238" s="201">
        <f>(((B238*'Appendix B'!$C$5*1000)-('Appendix B'!$E$31+'Appendix B'!$F$31+'Appendix B'!$G$31))/((1+$Y$16)^1))</f>
        <v>36555647.970511056</v>
      </c>
      <c r="Z238" s="201">
        <f>+(((C238*'Appendix B'!$C$6*1000)-('Appendix B'!$E$32+'Appendix B'!$F$32+'Appendix B'!$G$32))/((1+$Y$16)^2))</f>
        <v>11049385.474283075</v>
      </c>
      <c r="AA238" s="201">
        <f>(((D238*'Appendix B'!$C$7*1000)-('Appendix B'!$E$33+'Appendix B'!$F$33+'Appendix B'!$G$33))/((1+$Y$16)^3))</f>
        <v>5955641.5714283157</v>
      </c>
      <c r="AB238" s="201">
        <f>(((E238*'Appendix B'!$C$8*1000)-('Appendix B'!$E$34+'Appendix B'!$F$34+'Appendix B'!$G$34))/((1+$Y$16)^4))</f>
        <v>3250865.1475634021</v>
      </c>
      <c r="AC238" s="201">
        <f>(((F238*'Appendix B'!$C$9*1000)-('Appendix B'!$E$35+'Appendix B'!$F$35+'Appendix B'!$G$35))/((1+$Y$16)^AC$34))</f>
        <v>2726743.7449397845</v>
      </c>
      <c r="AD238" s="201">
        <f>(((G238*'Appendix B'!$C$10*1000)-('Appendix B'!$E$36+'Appendix B'!$F$36+'Appendix B'!$G$36))/((1+$Y$16)^AD$34))</f>
        <v>1512154.3632959998</v>
      </c>
      <c r="AE238" s="201">
        <f>(((H238*'Appendix B'!$C$11*1000)-('Appendix B'!$E$37+'Appendix B'!$F$37+'Appendix B'!$G$37))/((1+$Y$16)^AE$34))</f>
        <v>1365265.5619637761</v>
      </c>
      <c r="AF238" s="201">
        <f>(((I238*'Appendix B'!$C$12*1000)-('Appendix B'!$E$38+'Appendix B'!$F$38+'Appendix B'!$G$38))/((1+$Y$16)^AF$34))</f>
        <v>1574807.8072739213</v>
      </c>
      <c r="AG238" s="201">
        <f>(((J238*'Appendix B'!$C$13*1000)-('Appendix B'!$E$39+'Appendix B'!$F$39+'Appendix B'!$G$39))/((1+$Y$16)^AG$34))</f>
        <v>955244.45653824368</v>
      </c>
      <c r="AH238" s="201">
        <f>(((K238*'Appendix B'!$C$14*1000)-('Appendix B'!$E$40+'Appendix B'!$F$40+'Appendix B'!$G$40))/((1+$Y$16)^AH$34))</f>
        <v>784955.36626119341</v>
      </c>
      <c r="AI238" s="201">
        <f>(((L238*'Appendix B'!$C$15*1000)-('Appendix B'!$E$41+'Appendix B'!$F$41+'Appendix B'!$G$41))/((1+$Y$16)^AI$34))</f>
        <v>1569754.0835795724</v>
      </c>
      <c r="AJ238" s="201">
        <f>(((M238*'Appendix B'!$C$16*1000)-('Appendix B'!$E$42+'Appendix B'!$F$42+'Appendix B'!$G$42))/((1+$Y$16)^AJ$34))</f>
        <v>1706201.936152128</v>
      </c>
      <c r="AK238" s="201">
        <f>(((N238*'Appendix B'!$C$17*1000)-('Appendix B'!$E$43+'Appendix B'!$F$43+'Appendix B'!$G$43))/((1+$Y$16)^AK$34))</f>
        <v>829267.95339919312</v>
      </c>
      <c r="AL238" s="201">
        <f>(((O238*'Appendix B'!$C$18*1000)-('Appendix B'!$E$44+'Appendix B'!$F$44+'Appendix B'!$G$44))/((1+$Y$16)^AL$34))</f>
        <v>846695.27905031212</v>
      </c>
      <c r="AM238" s="201">
        <f>(((P238*'Appendix B'!$C$19*1000)-('Appendix B'!$E$45+'Appendix B'!$F$45+'Appendix B'!$G$45))/((1+$Y$16)^AM$34))</f>
        <v>714760.65922806249</v>
      </c>
      <c r="AN238" s="201">
        <f>(((Q238*'Appendix B'!$C$20*1000)-('Appendix B'!$E$46+'Appendix B'!$F$46+'Appendix B'!$G$46))/((1+$Y$16)^AN$34))</f>
        <v>589286.10690074216</v>
      </c>
      <c r="AO238" s="201">
        <f>(((R238*'Appendix B'!$C$21*1000)-('Appendix B'!$E$47+'Appendix B'!$F$47+'Appendix B'!$G$47))/((1+$Y$16)^AO$34))</f>
        <v>691639.98094082868</v>
      </c>
      <c r="AP238" s="201">
        <f>(((S238*'Appendix B'!$C$22*1000)-('Appendix B'!$E$48+'Appendix B'!$F$48+'Appendix B'!$G$48))/((1+$Y$16)^AP$34))</f>
        <v>790090.90769942862</v>
      </c>
      <c r="AQ238" s="201">
        <f>(((T238*'Appendix B'!$C$23*1000)-('Appendix B'!$E$49+'Appendix B'!$F$49+'Appendix B'!$G$49))/((1+$Y$16)^AQ$34))</f>
        <v>631691.32257962495</v>
      </c>
      <c r="AR238" s="201">
        <f>(((U238*'Appendix B'!$C$24*1000)-('Appendix B'!$E$50+'Appendix B'!$F$50+'Appendix B'!$G$50))/((1+$Y$16)^AR$34))</f>
        <v>255021.84913142043</v>
      </c>
      <c r="AS238" s="217">
        <f t="shared" si="22"/>
        <v>43422214.864569947</v>
      </c>
      <c r="AU238" s="207">
        <f t="shared" si="21"/>
        <v>1.5496925848120589E-8</v>
      </c>
    </row>
    <row r="239" spans="1:47" x14ac:dyDescent="0.35">
      <c r="A239">
        <v>205</v>
      </c>
      <c r="B239" s="75">
        <v>56</v>
      </c>
      <c r="C239" s="75">
        <v>78.072394776473843</v>
      </c>
      <c r="D239" s="75">
        <v>111.92288810889553</v>
      </c>
      <c r="E239" s="75">
        <v>156.17668291967323</v>
      </c>
      <c r="F239" s="75">
        <v>181.3399210999072</v>
      </c>
      <c r="G239" s="75">
        <v>246.95695672183987</v>
      </c>
      <c r="H239" s="75">
        <v>359.81802569343932</v>
      </c>
      <c r="I239" s="75">
        <v>329.3097626970557</v>
      </c>
      <c r="J239" s="75">
        <v>194.70148245386068</v>
      </c>
      <c r="K239" s="75">
        <v>204.07790543949528</v>
      </c>
      <c r="L239" s="75">
        <v>151.38686454705311</v>
      </c>
      <c r="M239" s="75">
        <v>249.65650240637262</v>
      </c>
      <c r="N239" s="75">
        <v>123.96299915258952</v>
      </c>
      <c r="O239" s="75">
        <v>168.31849724119678</v>
      </c>
      <c r="P239" s="75">
        <v>160.7679162322826</v>
      </c>
      <c r="Q239" s="75">
        <v>32.732047519703229</v>
      </c>
      <c r="R239" s="75">
        <v>50.157851083229843</v>
      </c>
      <c r="S239" s="75">
        <v>61.953228234266582</v>
      </c>
      <c r="T239" s="75">
        <v>51.47506407599171</v>
      </c>
      <c r="U239" s="75">
        <v>75.107382542334577</v>
      </c>
      <c r="V239" s="75">
        <v>44.34308414331376</v>
      </c>
      <c r="X239" s="201">
        <f>((0-('Appendix B'!$H$30))/(1+$Y$16)^0)</f>
        <v>-30932906.678150136</v>
      </c>
      <c r="Y239" s="201">
        <f>(((B239*'Appendix B'!$C$5*1000)-('Appendix B'!$E$31+'Appendix B'!$F$31+'Appendix B'!$G$31))/((1+$Y$16)^1))</f>
        <v>36555647.970511056</v>
      </c>
      <c r="Z239" s="201">
        <f>+(((C239*'Appendix B'!$C$6*1000)-('Appendix B'!$E$32+'Appendix B'!$F$32+'Appendix B'!$G$32))/((1+$Y$16)^2))</f>
        <v>17517063.768164203</v>
      </c>
      <c r="AA239" s="201">
        <f>(((D239*'Appendix B'!$C$7*1000)-('Appendix B'!$E$33+'Appendix B'!$F$33+'Appendix B'!$G$33))/((1+$Y$16)^3))</f>
        <v>12469117.555659246</v>
      </c>
      <c r="AB239" s="201">
        <f>(((E239*'Appendix B'!$C$8*1000)-('Appendix B'!$E$34+'Appendix B'!$F$34+'Appendix B'!$G$34))/((1+$Y$16)^4))</f>
        <v>11151195.812282413</v>
      </c>
      <c r="AC239" s="201">
        <f>(((F239*'Appendix B'!$C$9*1000)-('Appendix B'!$E$35+'Appendix B'!$F$35+'Appendix B'!$G$35))/((1+$Y$16)^AC$34))</f>
        <v>9241240.5763295516</v>
      </c>
      <c r="AD239" s="201">
        <f>(((G239*'Appendix B'!$C$10*1000)-('Appendix B'!$E$36+'Appendix B'!$F$36+'Appendix B'!$G$36))/((1+$Y$16)^AD$34))</f>
        <v>9501038.8531352356</v>
      </c>
      <c r="AE239" s="201">
        <f>(((H239*'Appendix B'!$C$11*1000)-('Appendix B'!$E$37+'Appendix B'!$F$37+'Appendix B'!$G$37))/((1+$Y$16)^AE$34))</f>
        <v>10916504.080018586</v>
      </c>
      <c r="AF239" s="201">
        <f>(((I239*'Appendix B'!$C$12*1000)-('Appendix B'!$E$38+'Appendix B'!$F$38+'Appendix B'!$G$38))/((1+$Y$16)^AF$34))</f>
        <v>7706899.5293599833</v>
      </c>
      <c r="AG239" s="201">
        <f>(((J239*'Appendix B'!$C$13*1000)-('Appendix B'!$E$39+'Appendix B'!$F$39+'Appendix B'!$G$39))/((1+$Y$16)^AG$34))</f>
        <v>3270176.9495515395</v>
      </c>
      <c r="AH239" s="201">
        <f>(((K239*'Appendix B'!$C$14*1000)-('Appendix B'!$E$40+'Appendix B'!$F$40+'Appendix B'!$G$40))/((1+$Y$16)^AH$34))</f>
        <v>2712518.3599737524</v>
      </c>
      <c r="AI239" s="201">
        <f>(((L239*'Appendix B'!$C$15*1000)-('Appendix B'!$E$41+'Appendix B'!$F$41+'Appendix B'!$G$41))/((1+$Y$16)^AI$34))</f>
        <v>1469838.888912536</v>
      </c>
      <c r="AJ239" s="201">
        <f>(((M239*'Appendix B'!$C$16*1000)-('Appendix B'!$E$42+'Appendix B'!$F$42+'Appendix B'!$G$42))/((1+$Y$16)^AJ$34))</f>
        <v>2336425.1194192898</v>
      </c>
      <c r="AK239" s="201">
        <f>(((N239*'Appendix B'!$C$17*1000)-('Appendix B'!$E$43+'Appendix B'!$F$43+'Appendix B'!$G$43))/((1+$Y$16)^AK$34))</f>
        <v>671761.41625059023</v>
      </c>
      <c r="AL239" s="201">
        <f>(((O239*'Appendix B'!$C$18*1000)-('Appendix B'!$E$44+'Appendix B'!$F$44+'Appendix B'!$G$44))/((1+$Y$16)^AL$34))</f>
        <v>903805.58985863812</v>
      </c>
      <c r="AM239" s="201">
        <f>(((P239*'Appendix B'!$C$19*1000)-('Appendix B'!$E$45+'Appendix B'!$F$45+'Appendix B'!$G$45))/((1+$Y$16)^AM$34))</f>
        <v>684178.59685151873</v>
      </c>
      <c r="AN239" s="201">
        <f>(((Q239*'Appendix B'!$C$20*1000)-('Appendix B'!$E$46+'Appendix B'!$F$46+'Appendix B'!$G$46))/((1+$Y$16)^AN$34))</f>
        <v>-213562.84501116155</v>
      </c>
      <c r="AO239" s="201">
        <f>(((R239*'Appendix B'!$C$21*1000)-('Appendix B'!$E$47+'Appendix B'!$F$47+'Appendix B'!$G$47))/((1+$Y$16)^AO$34))</f>
        <v>-115696.55228346489</v>
      </c>
      <c r="AP239" s="201">
        <f>(((S239*'Appendix B'!$C$22*1000)-('Appendix B'!$E$48+'Appendix B'!$F$48+'Appendix B'!$G$48))/((1+$Y$16)^AP$34))</f>
        <v>-64840.560901297024</v>
      </c>
      <c r="AQ239" s="201">
        <f>(((T239*'Appendix B'!$C$23*1000)-('Appendix B'!$E$49+'Appendix B'!$F$49+'Appendix B'!$G$49))/((1+$Y$16)^AQ$34))</f>
        <v>-111504.14023869499</v>
      </c>
      <c r="AR239" s="201">
        <f>(((U239*'Appendix B'!$C$24*1000)-('Appendix B'!$E$50+'Appendix B'!$F$50+'Appendix B'!$G$50))/((1+$Y$16)^AR$34))</f>
        <v>-31311.329141670296</v>
      </c>
      <c r="AS239" s="217">
        <f t="shared" si="22"/>
        <v>96174506.388127983</v>
      </c>
      <c r="AU239" s="207">
        <f t="shared" si="21"/>
        <v>2.7612142292943122E-9</v>
      </c>
    </row>
    <row r="240" spans="1:47" x14ac:dyDescent="0.35">
      <c r="A240">
        <v>206</v>
      </c>
      <c r="B240" s="75">
        <v>56</v>
      </c>
      <c r="C240" s="75">
        <v>69.750356857240945</v>
      </c>
      <c r="D240" s="75">
        <v>48.429479952682932</v>
      </c>
      <c r="E240" s="75">
        <v>49.397335565312837</v>
      </c>
      <c r="F240" s="75">
        <v>43.474445562194106</v>
      </c>
      <c r="G240" s="75">
        <v>54.869762037618422</v>
      </c>
      <c r="H240" s="75">
        <v>31.423592998740862</v>
      </c>
      <c r="I240" s="75">
        <v>42.657115871570738</v>
      </c>
      <c r="J240" s="75">
        <v>43.444879462606039</v>
      </c>
      <c r="K240" s="75">
        <v>33.412783053963317</v>
      </c>
      <c r="L240" s="75">
        <v>24.016026311201742</v>
      </c>
      <c r="M240" s="75">
        <v>22.261709946644384</v>
      </c>
      <c r="N240" s="75">
        <v>17.869749852778952</v>
      </c>
      <c r="O240" s="75">
        <v>14.613804636487377</v>
      </c>
      <c r="P240" s="75">
        <v>16.594479954514924</v>
      </c>
      <c r="Q240" s="75">
        <v>18.33441944169612</v>
      </c>
      <c r="R240" s="75">
        <v>27.209515848521434</v>
      </c>
      <c r="S240" s="75">
        <v>33.836805193704606</v>
      </c>
      <c r="T240" s="75">
        <v>44.692498843778125</v>
      </c>
      <c r="U240" s="75">
        <v>68.69618153977224</v>
      </c>
      <c r="V240" s="75">
        <v>67.23635939049268</v>
      </c>
      <c r="X240" s="201">
        <f>((0-('Appendix B'!$H$30))/(1+$Y$16)^0)</f>
        <v>-30932906.678150136</v>
      </c>
      <c r="Y240" s="201">
        <f>(((B240*'Appendix B'!$C$5*1000)-('Appendix B'!$E$31+'Appendix B'!$F$31+'Appendix B'!$G$31))/((1+$Y$16)^1))</f>
        <v>36555647.970511056</v>
      </c>
      <c r="Z240" s="201">
        <f>+(((C240*'Appendix B'!$C$6*1000)-('Appendix B'!$E$32+'Appendix B'!$F$32+'Appendix B'!$G$32))/((1+$Y$16)^2))</f>
        <v>15414774.656918794</v>
      </c>
      <c r="AA240" s="201">
        <f>(((D240*'Appendix B'!$C$7*1000)-('Appendix B'!$E$33+'Appendix B'!$F$33+'Appendix B'!$G$33))/((1+$Y$16)^3))</f>
        <v>4415583.3740931377</v>
      </c>
      <c r="AB240" s="201">
        <f>(((E240*'Appendix B'!$C$8*1000)-('Appendix B'!$E$34+'Appendix B'!$F$34+'Appendix B'!$G$34))/((1+$Y$16)^4))</f>
        <v>2529831.5230402299</v>
      </c>
      <c r="AC240" s="201">
        <f>(((F240*'Appendix B'!$C$9*1000)-('Appendix B'!$E$35+'Appendix B'!$F$35+'Appendix B'!$G$35))/((1+$Y$16)^AC$34))</f>
        <v>1226825.0914557707</v>
      </c>
      <c r="AD240" s="201">
        <f>(((G240*'Appendix B'!$C$10*1000)-('Appendix B'!$E$36+'Appendix B'!$F$36+'Appendix B'!$G$36))/((1+$Y$16)^AD$34))</f>
        <v>1212221.9061683356</v>
      </c>
      <c r="AE240" s="201">
        <f>(((H240*'Appendix B'!$C$11*1000)-('Appendix B'!$E$37+'Appendix B'!$F$37+'Appendix B'!$G$37))/((1+$Y$16)^AE$34))</f>
        <v>9983.0946136765942</v>
      </c>
      <c r="AF240" s="201">
        <f>(((I240*'Appendix B'!$C$12*1000)-('Appendix B'!$E$38+'Appendix B'!$F$38+'Appendix B'!$G$38))/((1+$Y$16)^AF$34))</f>
        <v>190135.53435494317</v>
      </c>
      <c r="AG240" s="201">
        <f>(((J240*'Appendix B'!$C$13*1000)-('Appendix B'!$E$39+'Appendix B'!$F$39+'Appendix B'!$G$39))/((1+$Y$16)^AG$34))</f>
        <v>80125.847372646487</v>
      </c>
      <c r="AH240" s="201">
        <f>(((K240*'Appendix B'!$C$14*1000)-('Appendix B'!$E$40+'Appendix B'!$F$40+'Appendix B'!$G$40))/((1+$Y$16)^AH$34))</f>
        <v>-177691.39663255934</v>
      </c>
      <c r="AI240" s="201">
        <f>(((L240*'Appendix B'!$C$15*1000)-('Appendix B'!$E$41+'Appendix B'!$F$41+'Appendix B'!$G$41))/((1+$Y$16)^AI$34))</f>
        <v>-340238.04601306439</v>
      </c>
      <c r="AJ240" s="201">
        <f>(((M240*'Appendix B'!$C$16*1000)-('Appendix B'!$E$42+'Appendix B'!$F$42+'Appendix B'!$G$42))/((1+$Y$16)^AJ$34))</f>
        <v>-352970.36846868641</v>
      </c>
      <c r="AK240" s="201">
        <f>(((N240*'Appendix B'!$C$17*1000)-('Appendix B'!$E$43+'Appendix B'!$F$43+'Appendix B'!$G$43))/((1+$Y$16)^AK$34))</f>
        <v>-380429.54196634947</v>
      </c>
      <c r="AL240" s="201">
        <f>(((O240*'Appendix B'!$C$18*1000)-('Appendix B'!$E$44+'Appendix B'!$F$44+'Appendix B'!$G$44))/((1+$Y$16)^AL$34))</f>
        <v>-382608.92882800341</v>
      </c>
      <c r="AM240" s="201">
        <f>(((P240*'Appendix B'!$C$19*1000)-('Appendix B'!$E$45+'Appendix B'!$F$45+'Appendix B'!$G$45))/((1+$Y$16)^AM$34))</f>
        <v>-339547.83587763243</v>
      </c>
      <c r="AN240" s="201">
        <f>(((Q240*'Appendix B'!$C$20*1000)-('Appendix B'!$E$46+'Appendix B'!$F$46+'Appendix B'!$G$46))/((1+$Y$16)^AN$34))</f>
        <v>-299310.07540063385</v>
      </c>
      <c r="AO240" s="201">
        <f>(((R240*'Appendix B'!$C$21*1000)-('Appendix B'!$E$47+'Appendix B'!$F$47+'Appendix B'!$G$47))/((1+$Y$16)^AO$34))</f>
        <v>-234661.22425352299</v>
      </c>
      <c r="AP240" s="201">
        <f>(((S240*'Appendix B'!$C$22*1000)-('Appendix B'!$E$48+'Appendix B'!$F$48+'Appendix B'!$G$48))/((1+$Y$16)^AP$34))</f>
        <v>-190016.17902670565</v>
      </c>
      <c r="AQ240" s="201">
        <f>(((T240*'Appendix B'!$C$23*1000)-('Appendix B'!$E$49+'Appendix B'!$F$49+'Appendix B'!$G$49))/((1+$Y$16)^AQ$34))</f>
        <v>-137519.38522507844</v>
      </c>
      <c r="AR240" s="201">
        <f>(((U240*'Appendix B'!$C$24*1000)-('Appendix B'!$E$50+'Appendix B'!$F$50+'Appendix B'!$G$50))/((1+$Y$16)^AR$34))</f>
        <v>-52559.313061593952</v>
      </c>
      <c r="AS240" s="217">
        <f t="shared" si="22"/>
        <v>30702222.320378449</v>
      </c>
      <c r="AU240" s="207">
        <f t="shared" si="21"/>
        <v>1.2096412008139982E-8</v>
      </c>
    </row>
    <row r="241" spans="1:47" x14ac:dyDescent="0.35">
      <c r="A241">
        <v>207</v>
      </c>
      <c r="B241" s="75">
        <v>56</v>
      </c>
      <c r="C241" s="75">
        <v>59.857159893660949</v>
      </c>
      <c r="D241" s="75">
        <v>62.628267867124038</v>
      </c>
      <c r="E241" s="75">
        <v>81.596288224455904</v>
      </c>
      <c r="F241" s="75">
        <v>93.759307816027047</v>
      </c>
      <c r="G241" s="75">
        <v>46.822388000838743</v>
      </c>
      <c r="H241" s="75">
        <v>73.572256075331381</v>
      </c>
      <c r="I241" s="75">
        <v>111.99823368235111</v>
      </c>
      <c r="J241" s="75">
        <v>103.3800083887004</v>
      </c>
      <c r="K241" s="75">
        <v>129.89380711594006</v>
      </c>
      <c r="L241" s="75">
        <v>139.44190370327127</v>
      </c>
      <c r="M241" s="75">
        <v>194.90595357121254</v>
      </c>
      <c r="N241" s="75">
        <v>181.8304589957159</v>
      </c>
      <c r="O241" s="75">
        <v>219.85545573443022</v>
      </c>
      <c r="P241" s="75">
        <v>275.3585758303667</v>
      </c>
      <c r="Q241" s="75">
        <v>182.99742487366848</v>
      </c>
      <c r="R241" s="75">
        <v>199.80673099325537</v>
      </c>
      <c r="S241" s="75">
        <v>164.95767340342343</v>
      </c>
      <c r="T241" s="75">
        <v>157.19203726886886</v>
      </c>
      <c r="U241" s="75">
        <v>189.57532139255898</v>
      </c>
      <c r="V241" s="75">
        <v>197.83968718374123</v>
      </c>
      <c r="X241" s="201">
        <f>((0-('Appendix B'!$H$30))/(1+$Y$16)^0)</f>
        <v>-30932906.678150136</v>
      </c>
      <c r="Y241" s="201">
        <f>(((B241*'Appendix B'!$C$5*1000)-('Appendix B'!$E$31+'Appendix B'!$F$31+'Appendix B'!$G$31))/((1+$Y$16)^1))</f>
        <v>36555647.970511056</v>
      </c>
      <c r="Z241" s="201">
        <f>+(((C241*'Appendix B'!$C$6*1000)-('Appendix B'!$E$32+'Appendix B'!$F$32+'Appendix B'!$G$32))/((1+$Y$16)^2))</f>
        <v>12915583.899343211</v>
      </c>
      <c r="AA241" s="201">
        <f>(((D241*'Appendix B'!$C$7*1000)-('Appendix B'!$E$33+'Appendix B'!$F$33+'Appendix B'!$G$33))/((1+$Y$16)^3))</f>
        <v>6216564.4070284506</v>
      </c>
      <c r="AB241" s="201">
        <f>(((E241*'Appendix B'!$C$8*1000)-('Appendix B'!$E$34+'Appendix B'!$F$34+'Appendix B'!$G$34))/((1+$Y$16)^4))</f>
        <v>5129574.895560476</v>
      </c>
      <c r="AC241" s="201">
        <f>(((F241*'Appendix B'!$C$9*1000)-('Appendix B'!$E$35+'Appendix B'!$F$35+'Appendix B'!$G$35))/((1+$Y$16)^AC$34))</f>
        <v>4149991.875090606</v>
      </c>
      <c r="AD241" s="201">
        <f>(((G241*'Appendix B'!$C$10*1000)-('Appendix B'!$E$36+'Appendix B'!$F$36+'Appendix B'!$G$36))/((1+$Y$16)^AD$34))</f>
        <v>864967.05451465526</v>
      </c>
      <c r="AE241" s="201">
        <f>(((H241*'Appendix B'!$C$11*1000)-('Appendix B'!$E$37+'Appendix B'!$F$37+'Appendix B'!$G$37))/((1+$Y$16)^AE$34))</f>
        <v>1409809.7438643498</v>
      </c>
      <c r="AF241" s="201">
        <f>(((I241*'Appendix B'!$C$12*1000)-('Appendix B'!$E$38+'Appendix B'!$F$38+'Appendix B'!$G$38))/((1+$Y$16)^AF$34))</f>
        <v>2008436.6158404998</v>
      </c>
      <c r="AG241" s="201">
        <f>(((J241*'Appendix B'!$C$13*1000)-('Appendix B'!$E$39+'Appendix B'!$F$39+'Appendix B'!$G$39))/((1+$Y$16)^AG$34))</f>
        <v>1344177.2693193364</v>
      </c>
      <c r="AH241" s="201">
        <f>(((K241*'Appendix B'!$C$14*1000)-('Appendix B'!$E$40+'Appendix B'!$F$40+'Appendix B'!$G$40))/((1+$Y$16)^AH$34))</f>
        <v>1456212.4331222477</v>
      </c>
      <c r="AI241" s="201">
        <f>(((L241*'Appendix B'!$C$15*1000)-('Appendix B'!$E$41+'Appendix B'!$F$41+'Appendix B'!$G$41))/((1+$Y$16)^AI$34))</f>
        <v>1300088.1169824416</v>
      </c>
      <c r="AJ241" s="201">
        <f>(((M241*'Appendix B'!$C$16*1000)-('Appendix B'!$E$42+'Appendix B'!$F$42+'Appendix B'!$G$42))/((1+$Y$16)^AJ$34))</f>
        <v>1688891.0338586136</v>
      </c>
      <c r="AK241" s="201">
        <f>(((N241*'Appendix B'!$C$17*1000)-('Appendix B'!$E$43+'Appendix B'!$F$43+'Appendix B'!$G$43))/((1+$Y$16)^AK$34))</f>
        <v>1245668.0354159262</v>
      </c>
      <c r="AL241" s="201">
        <f>(((O241*'Appendix B'!$C$18*1000)-('Appendix B'!$E$44+'Appendix B'!$F$44+'Appendix B'!$G$44))/((1+$Y$16)^AL$34))</f>
        <v>1335138.4953877369</v>
      </c>
      <c r="AM241" s="201">
        <f>(((P241*'Appendix B'!$C$19*1000)-('Appendix B'!$E$45+'Appendix B'!$F$45+'Appendix B'!$G$45))/((1+$Y$16)^AM$34))</f>
        <v>1497847.8150035788</v>
      </c>
      <c r="AN241" s="201">
        <f>(((Q241*'Appendix B'!$C$20*1000)-('Appendix B'!$E$46+'Appendix B'!$F$46+'Appendix B'!$G$46))/((1+$Y$16)^AN$34))</f>
        <v>681365.1154640438</v>
      </c>
      <c r="AO241" s="201">
        <f>(((R241*'Appendix B'!$C$21*1000)-('Appendix B'!$E$47+'Appendix B'!$F$47+'Appendix B'!$G$47))/((1+$Y$16)^AO$34))</f>
        <v>660086.51551208575</v>
      </c>
      <c r="AP241" s="201">
        <f>(((S241*'Appendix B'!$C$22*1000)-('Appendix B'!$E$48+'Appendix B'!$F$48+'Appendix B'!$G$48))/((1+$Y$16)^AP$34))</f>
        <v>393740.00160884298</v>
      </c>
      <c r="AQ241" s="201">
        <f>(((T241*'Appendix B'!$C$23*1000)-('Appendix B'!$E$49+'Appendix B'!$F$49+'Appendix B'!$G$49))/((1+$Y$16)^AQ$34))</f>
        <v>293984.47102734749</v>
      </c>
      <c r="AR241" s="201">
        <f>(((U241*'Appendix B'!$C$24*1000)-('Appendix B'!$E$50+'Appendix B'!$F$50+'Appendix B'!$G$50))/((1+$Y$16)^AR$34))</f>
        <v>348057.98451177776</v>
      </c>
      <c r="AS241" s="217">
        <f t="shared" si="22"/>
        <v>50562927.070817143</v>
      </c>
      <c r="AU241" s="207">
        <f t="shared" si="21"/>
        <v>1.5905996618856511E-8</v>
      </c>
    </row>
    <row r="242" spans="1:47" x14ac:dyDescent="0.35">
      <c r="A242">
        <v>208</v>
      </c>
      <c r="B242" s="75">
        <v>56</v>
      </c>
      <c r="C242" s="75">
        <v>66.191445641369157</v>
      </c>
      <c r="D242" s="75">
        <v>81.069030516133736</v>
      </c>
      <c r="E242" s="75">
        <v>101.07989078358997</v>
      </c>
      <c r="F242" s="75">
        <v>117.53914064246939</v>
      </c>
      <c r="G242" s="75">
        <v>118.42729703649728</v>
      </c>
      <c r="H242" s="75">
        <v>107.91491129025761</v>
      </c>
      <c r="I242" s="75">
        <v>137.42380412718848</v>
      </c>
      <c r="J242" s="75">
        <v>135.48964325575315</v>
      </c>
      <c r="K242" s="75">
        <v>167.3294617034731</v>
      </c>
      <c r="L242" s="75">
        <v>250.39212978139417</v>
      </c>
      <c r="M242" s="75">
        <v>226.8667858689698</v>
      </c>
      <c r="N242" s="75">
        <v>227.87244428263324</v>
      </c>
      <c r="O242" s="75">
        <v>200.19099263014047</v>
      </c>
      <c r="P242" s="75">
        <v>253.6993820590954</v>
      </c>
      <c r="Q242" s="75">
        <v>375.77048177313731</v>
      </c>
      <c r="R242" s="75">
        <v>374.91102069435186</v>
      </c>
      <c r="S242" s="75">
        <v>197.82846205959618</v>
      </c>
      <c r="T242" s="75">
        <v>200.19753839201979</v>
      </c>
      <c r="U242" s="75">
        <v>215.84226504024446</v>
      </c>
      <c r="V242" s="75">
        <v>189.68260094812561</v>
      </c>
      <c r="X242" s="201">
        <f>((0-('Appendix B'!$H$30))/(1+$Y$16)^0)</f>
        <v>-30932906.678150136</v>
      </c>
      <c r="Y242" s="201">
        <f>(((B242*'Appendix B'!$C$5*1000)-('Appendix B'!$E$31+'Appendix B'!$F$31+'Appendix B'!$G$31))/((1+$Y$16)^1))</f>
        <v>36555647.970511056</v>
      </c>
      <c r="Z242" s="201">
        <f>+(((C242*'Appendix B'!$C$6*1000)-('Appendix B'!$E$32+'Appendix B'!$F$32+'Appendix B'!$G$32))/((1+$Y$16)^2))</f>
        <v>14515732.815289443</v>
      </c>
      <c r="AA242" s="201">
        <f>(((D242*'Appendix B'!$C$7*1000)-('Appendix B'!$E$33+'Appendix B'!$F$33+'Appendix B'!$G$33))/((1+$Y$16)^3))</f>
        <v>8555599.5390308201</v>
      </c>
      <c r="AB242" s="201">
        <f>(((E242*'Appendix B'!$C$8*1000)-('Appendix B'!$E$34+'Appendix B'!$F$34+'Appendix B'!$G$34))/((1+$Y$16)^4))</f>
        <v>6702680.9267451363</v>
      </c>
      <c r="AC242" s="201">
        <f>(((F242*'Appendix B'!$C$9*1000)-('Appendix B'!$E$35+'Appendix B'!$F$35+'Appendix B'!$G$35))/((1+$Y$16)^AC$34))</f>
        <v>5532364.5081855096</v>
      </c>
      <c r="AD242" s="201">
        <f>(((G242*'Appendix B'!$C$10*1000)-('Appendix B'!$E$36+'Appendix B'!$F$36+'Appendix B'!$G$36))/((1+$Y$16)^AD$34))</f>
        <v>3954813.7487542015</v>
      </c>
      <c r="AE242" s="201">
        <f>(((H242*'Appendix B'!$C$11*1000)-('Appendix B'!$E$37+'Appendix B'!$F$37+'Appendix B'!$G$37))/((1+$Y$16)^AE$34))</f>
        <v>2550385.9915266782</v>
      </c>
      <c r="AF242" s="201">
        <f>(((I242*'Appendix B'!$C$12*1000)-('Appendix B'!$E$38+'Appendix B'!$F$38+'Appendix B'!$G$38))/((1+$Y$16)^AF$34))</f>
        <v>2675159.9640765656</v>
      </c>
      <c r="AG242" s="201">
        <f>(((J242*'Appendix B'!$C$13*1000)-('Appendix B'!$E$39+'Appendix B'!$F$39+'Appendix B'!$G$39))/((1+$Y$16)^AG$34))</f>
        <v>2021379.9439300166</v>
      </c>
      <c r="AH242" s="201">
        <f>(((K242*'Appendix B'!$C$14*1000)-('Appendix B'!$E$40+'Appendix B'!$F$40+'Appendix B'!$G$40))/((1+$Y$16)^AH$34))</f>
        <v>2090184.3461966449</v>
      </c>
      <c r="AI242" s="201">
        <f>(((L242*'Appendix B'!$C$15*1000)-('Appendix B'!$E$41+'Appendix B'!$F$41+'Appendix B'!$G$41))/((1+$Y$16)^AI$34))</f>
        <v>2876810.4494281076</v>
      </c>
      <c r="AJ242" s="201">
        <f>(((M242*'Appendix B'!$C$16*1000)-('Appendix B'!$E$42+'Appendix B'!$F$42+'Appendix B'!$G$42))/((1+$Y$16)^AJ$34))</f>
        <v>2066891.4147862266</v>
      </c>
      <c r="AK242" s="201">
        <f>(((N242*'Appendix B'!$C$17*1000)-('Appendix B'!$E$43+'Appendix B'!$F$43+'Appendix B'!$G$43))/((1+$Y$16)^AK$34))</f>
        <v>1702294.2669337338</v>
      </c>
      <c r="AL242" s="201">
        <f>(((O242*'Appendix B'!$C$18*1000)-('Appendix B'!$E$44+'Appendix B'!$F$44+'Appendix B'!$G$44))/((1+$Y$16)^AL$34))</f>
        <v>1170558.9343421096</v>
      </c>
      <c r="AM242" s="201">
        <f>(((P242*'Appendix B'!$C$19*1000)-('Appendix B'!$E$45+'Appendix B'!$F$45+'Appendix B'!$G$45))/((1+$Y$16)^AM$34))</f>
        <v>1344053.2620837616</v>
      </c>
      <c r="AN242" s="201">
        <f>(((Q242*'Appendix B'!$C$20*1000)-('Appendix B'!$E$46+'Appendix B'!$F$46+'Appendix B'!$G$46))/((1+$Y$16)^AN$34))</f>
        <v>1829453.9279602771</v>
      </c>
      <c r="AO242" s="201">
        <f>(((R242*'Appendix B'!$C$21*1000)-('Appendix B'!$E$47+'Appendix B'!$F$47+'Appendix B'!$G$47))/((1+$Y$16)^AO$34))</f>
        <v>1567830.9846330795</v>
      </c>
      <c r="AP242" s="201">
        <f>(((S242*'Appendix B'!$C$22*1000)-('Appendix B'!$E$48+'Appendix B'!$F$48+'Appendix B'!$G$48))/((1+$Y$16)^AP$34))</f>
        <v>540082.27574414702</v>
      </c>
      <c r="AQ242" s="201">
        <f>(((T242*'Appendix B'!$C$23*1000)-('Appendix B'!$E$49+'Appendix B'!$F$49+'Appendix B'!$G$49))/((1+$Y$16)^AQ$34))</f>
        <v>458936.61069380579</v>
      </c>
      <c r="AR242" s="201">
        <f>(((U242*'Appendix B'!$C$24*1000)-('Appendix B'!$E$50+'Appendix B'!$F$50+'Appendix B'!$G$50))/((1+$Y$16)^AR$34))</f>
        <v>435111.81358818652</v>
      </c>
      <c r="AS242" s="217">
        <f t="shared" si="22"/>
        <v>68213067.016289398</v>
      </c>
      <c r="AU242" s="207">
        <f t="shared" si="21"/>
        <v>1.1969964488034074E-8</v>
      </c>
    </row>
    <row r="243" spans="1:47" x14ac:dyDescent="0.35">
      <c r="A243">
        <v>209</v>
      </c>
      <c r="B243" s="75">
        <v>56</v>
      </c>
      <c r="C243" s="75">
        <v>79.002735763640743</v>
      </c>
      <c r="D243" s="75">
        <v>80.728750312239185</v>
      </c>
      <c r="E243" s="75">
        <v>88.230613691438236</v>
      </c>
      <c r="F243" s="75">
        <v>114.59367905760641</v>
      </c>
      <c r="G243" s="75">
        <v>116.54872632810986</v>
      </c>
      <c r="H243" s="75">
        <v>194.64326176192952</v>
      </c>
      <c r="I243" s="75">
        <v>265.31303965619878</v>
      </c>
      <c r="J243" s="75">
        <v>296.38327989808147</v>
      </c>
      <c r="K243" s="75">
        <v>243.67970318276213</v>
      </c>
      <c r="L243" s="75">
        <v>165.82108374313529</v>
      </c>
      <c r="M243" s="75">
        <v>172.0183411287463</v>
      </c>
      <c r="N243" s="75">
        <v>168.6860503277295</v>
      </c>
      <c r="O243" s="75">
        <v>137.49672220653608</v>
      </c>
      <c r="P243" s="75">
        <v>192.73805103280409</v>
      </c>
      <c r="Q243" s="75">
        <v>144.31803838089266</v>
      </c>
      <c r="R243" s="75">
        <v>185.93970469714236</v>
      </c>
      <c r="S243" s="75">
        <v>210.59245183586776</v>
      </c>
      <c r="T243" s="75">
        <v>266.73888934948974</v>
      </c>
      <c r="U243" s="75">
        <v>301.13160852946572</v>
      </c>
      <c r="V243" s="75">
        <v>320.84956598803007</v>
      </c>
      <c r="X243" s="201">
        <f>((0-('Appendix B'!$H$30))/(1+$Y$16)^0)</f>
        <v>-30932906.678150136</v>
      </c>
      <c r="Y243" s="201">
        <f>(((B243*'Appendix B'!$C$5*1000)-('Appendix B'!$E$31+'Appendix B'!$F$31+'Appendix B'!$G$31))/((1+$Y$16)^1))</f>
        <v>36555647.970511056</v>
      </c>
      <c r="Z243" s="201">
        <f>+(((C243*'Appendix B'!$C$6*1000)-('Appendix B'!$E$32+'Appendix B'!$F$32+'Appendix B'!$G$32))/((1+$Y$16)^2))</f>
        <v>17752083.813259911</v>
      </c>
      <c r="AA243" s="201">
        <f>(((D243*'Appendix B'!$C$7*1000)-('Appendix B'!$E$33+'Appendix B'!$F$33+'Appendix B'!$G$33))/((1+$Y$16)^3))</f>
        <v>8512438.2356301174</v>
      </c>
      <c r="AB243" s="201">
        <f>(((E243*'Appendix B'!$C$8*1000)-('Appendix B'!$E$34+'Appendix B'!$F$34+'Appendix B'!$G$34))/((1+$Y$16)^4))</f>
        <v>5665230.3203350473</v>
      </c>
      <c r="AC243" s="201">
        <f>(((F243*'Appendix B'!$C$9*1000)-('Appendix B'!$E$35+'Appendix B'!$F$35+'Appendix B'!$G$35))/((1+$Y$16)^AC$34))</f>
        <v>5361138.515283687</v>
      </c>
      <c r="AD243" s="201">
        <f>(((G243*'Appendix B'!$C$10*1000)-('Appendix B'!$E$36+'Appendix B'!$F$36+'Appendix B'!$G$36))/((1+$Y$16)^AD$34))</f>
        <v>3873750.9337687711</v>
      </c>
      <c r="AE243" s="201">
        <f>(((H243*'Appendix B'!$C$11*1000)-('Appendix B'!$E$37+'Appendix B'!$F$37+'Appendix B'!$G$37))/((1+$Y$16)^AE$34))</f>
        <v>5430777.619018821</v>
      </c>
      <c r="AF243" s="201">
        <f>(((I243*'Appendix B'!$C$12*1000)-('Appendix B'!$E$38+'Appendix B'!$F$38+'Appendix B'!$G$38))/((1+$Y$16)^AF$34))</f>
        <v>6028742.118712781</v>
      </c>
      <c r="AG243" s="201">
        <f>(((J243*'Appendix B'!$C$13*1000)-('Appendix B'!$E$39+'Appendix B'!$F$39+'Appendix B'!$G$39))/((1+$Y$16)^AG$34))</f>
        <v>5414679.2297410658</v>
      </c>
      <c r="AH243" s="201">
        <f>(((K243*'Appendix B'!$C$14*1000)-('Appendix B'!$E$40+'Appendix B'!$F$40+'Appendix B'!$G$40))/((1+$Y$16)^AH$34))</f>
        <v>3383173.8554661507</v>
      </c>
      <c r="AI243" s="201">
        <f>(((L243*'Appendix B'!$C$15*1000)-('Appendix B'!$E$41+'Appendix B'!$F$41+'Appendix B'!$G$41))/((1+$Y$16)^AI$34))</f>
        <v>1674964.7057977912</v>
      </c>
      <c r="AJ243" s="201">
        <f>(((M243*'Appendix B'!$C$16*1000)-('Appendix B'!$E$42+'Appendix B'!$F$42+'Appendix B'!$G$42))/((1+$Y$16)^AJ$34))</f>
        <v>1418199.5155284451</v>
      </c>
      <c r="AK243" s="201">
        <f>(((N243*'Appendix B'!$C$17*1000)-('Appendix B'!$E$43+'Appendix B'!$F$43+'Appendix B'!$G$43))/((1+$Y$16)^AK$34))</f>
        <v>1115306.9799968388</v>
      </c>
      <c r="AL243" s="201">
        <f>(((O243*'Appendix B'!$C$18*1000)-('Appendix B'!$E$44+'Appendix B'!$F$44+'Appendix B'!$G$44))/((1+$Y$16)^AL$34))</f>
        <v>645846.13381099503</v>
      </c>
      <c r="AM243" s="201">
        <f>(((P243*'Appendix B'!$C$19*1000)-('Appendix B'!$E$45+'Appendix B'!$F$45+'Appendix B'!$G$45))/((1+$Y$16)^AM$34))</f>
        <v>911187.62776725658</v>
      </c>
      <c r="AN243" s="201">
        <f>(((Q243*'Appendix B'!$C$20*1000)-('Appendix B'!$E$46+'Appendix B'!$F$46+'Appendix B'!$G$46))/((1+$Y$16)^AN$34))</f>
        <v>451004.23609212879</v>
      </c>
      <c r="AO243" s="201">
        <f>(((R243*'Appendix B'!$C$21*1000)-('Appendix B'!$E$47+'Appendix B'!$F$47+'Appendix B'!$G$47))/((1+$Y$16)^AO$34))</f>
        <v>588199.54778023157</v>
      </c>
      <c r="AP243" s="201">
        <f>(((S243*'Appendix B'!$C$22*1000)-('Appendix B'!$E$48+'Appendix B'!$F$48+'Appendix B'!$G$48))/((1+$Y$16)^AP$34))</f>
        <v>596908.14963593683</v>
      </c>
      <c r="AQ243" s="201">
        <f>(((T243*'Appendix B'!$C$23*1000)-('Appendix B'!$E$49+'Appendix B'!$F$49+'Appendix B'!$G$49))/((1+$Y$16)^AQ$34))</f>
        <v>714162.98708923592</v>
      </c>
      <c r="AR243" s="201">
        <f>(((U243*'Appendix B'!$C$24*1000)-('Appendix B'!$E$50+'Appendix B'!$F$50+'Appendix B'!$G$50))/((1+$Y$16)^AR$34))</f>
        <v>717777.51043274545</v>
      </c>
      <c r="AS243" s="217">
        <f t="shared" si="22"/>
        <v>75878313.327508897</v>
      </c>
      <c r="AU243" s="207">
        <f t="shared" si="21"/>
        <v>9.0638648355563413E-9</v>
      </c>
    </row>
    <row r="244" spans="1:47" x14ac:dyDescent="0.35">
      <c r="A244">
        <v>210</v>
      </c>
      <c r="B244" s="75">
        <v>56</v>
      </c>
      <c r="C244" s="75">
        <v>78.156524475535193</v>
      </c>
      <c r="D244" s="75">
        <v>113.50316951251629</v>
      </c>
      <c r="E244" s="75">
        <v>104.45226128266469</v>
      </c>
      <c r="F244" s="75">
        <v>160.13069557016831</v>
      </c>
      <c r="G244" s="75">
        <v>108.30834821162392</v>
      </c>
      <c r="H244" s="75">
        <v>111.97551111512905</v>
      </c>
      <c r="I244" s="75">
        <v>130.80045709301092</v>
      </c>
      <c r="J244" s="75">
        <v>164.26134282597533</v>
      </c>
      <c r="K244" s="75">
        <v>141.70801010601866</v>
      </c>
      <c r="L244" s="75">
        <v>163.23515680602802</v>
      </c>
      <c r="M244" s="75">
        <v>192.91205795941397</v>
      </c>
      <c r="N244" s="75">
        <v>203.16379975236509</v>
      </c>
      <c r="O244" s="75">
        <v>199.92324484485027</v>
      </c>
      <c r="P244" s="75">
        <v>180.99343153404047</v>
      </c>
      <c r="Q244" s="75">
        <v>146.56972535816197</v>
      </c>
      <c r="R244" s="75">
        <v>164.93719495178135</v>
      </c>
      <c r="S244" s="75">
        <v>243.11748333837306</v>
      </c>
      <c r="T244" s="75">
        <v>294.15421948995368</v>
      </c>
      <c r="U244" s="75">
        <v>497.44410207358521</v>
      </c>
      <c r="V244" s="75">
        <v>500</v>
      </c>
      <c r="X244" s="201">
        <f>((0-('Appendix B'!$H$30))/(1+$Y$16)^0)</f>
        <v>-30932906.678150136</v>
      </c>
      <c r="Y244" s="201">
        <f>(((B244*'Appendix B'!$C$5*1000)-('Appendix B'!$E$31+'Appendix B'!$F$31+'Appendix B'!$G$31))/((1+$Y$16)^1))</f>
        <v>36555647.970511056</v>
      </c>
      <c r="Z244" s="201">
        <f>+(((C244*'Appendix B'!$C$6*1000)-('Appendix B'!$E$32+'Appendix B'!$F$32+'Appendix B'!$G$32))/((1+$Y$16)^2))</f>
        <v>17538316.369027782</v>
      </c>
      <c r="AA244" s="201">
        <f>(((D244*'Appendix B'!$C$7*1000)-('Appendix B'!$E$33+'Appendix B'!$F$33+'Appendix B'!$G$33))/((1+$Y$16)^3))</f>
        <v>12669561.202805122</v>
      </c>
      <c r="AB244" s="201">
        <f>(((E244*'Appendix B'!$C$8*1000)-('Appendix B'!$E$34+'Appendix B'!$F$34+'Appendix B'!$G$34))/((1+$Y$16)^4))</f>
        <v>6974966.1140138842</v>
      </c>
      <c r="AC244" s="201">
        <f>(((F244*'Appendix B'!$C$9*1000)-('Appendix B'!$E$35+'Appendix B'!$F$35+'Appendix B'!$G$35))/((1+$Y$16)^AC$34))</f>
        <v>8008302.8531994289</v>
      </c>
      <c r="AD244" s="201">
        <f>(((G244*'Appendix B'!$C$10*1000)-('Appendix B'!$E$36+'Appendix B'!$F$36+'Appendix B'!$G$36))/((1+$Y$16)^AD$34))</f>
        <v>3518167.7003646442</v>
      </c>
      <c r="AE244" s="201">
        <f>(((H244*'Appendix B'!$C$11*1000)-('Appendix B'!$E$37+'Appendix B'!$F$37+'Appendix B'!$G$37))/((1+$Y$16)^AE$34))</f>
        <v>2685245.2120070229</v>
      </c>
      <c r="AF244" s="201">
        <f>(((I244*'Appendix B'!$C$12*1000)-('Appendix B'!$E$38+'Appendix B'!$F$38+'Appendix B'!$G$38))/((1+$Y$16)^AF$34))</f>
        <v>2501478.9007259128</v>
      </c>
      <c r="AG244" s="201">
        <f>(((J244*'Appendix B'!$C$13*1000)-('Appendix B'!$E$39+'Appendix B'!$F$39+'Appendix B'!$G$39))/((1+$Y$16)^AG$34))</f>
        <v>2628184.4741815254</v>
      </c>
      <c r="AH244" s="201">
        <f>(((K244*'Appendix B'!$C$14*1000)-('Appendix B'!$E$40+'Appendix B'!$F$40+'Appendix B'!$G$40))/((1+$Y$16)^AH$34))</f>
        <v>1656285.6775624214</v>
      </c>
      <c r="AI244" s="201">
        <f>(((L244*'Appendix B'!$C$15*1000)-('Appendix B'!$E$41+'Appendix B'!$F$41+'Appendix B'!$G$41))/((1+$Y$16)^AI$34))</f>
        <v>1638215.896030257</v>
      </c>
      <c r="AJ244" s="201">
        <f>(((M244*'Appendix B'!$C$16*1000)-('Appendix B'!$E$42+'Appendix B'!$F$42+'Appendix B'!$G$42))/((1+$Y$16)^AJ$34))</f>
        <v>1665309.2543302174</v>
      </c>
      <c r="AK244" s="201">
        <f>(((N244*'Appendix B'!$C$17*1000)-('Appendix B'!$E$43+'Appendix B'!$F$43+'Appendix B'!$G$43))/((1+$Y$16)^AK$34))</f>
        <v>1457243.6860897462</v>
      </c>
      <c r="AL244" s="201">
        <f>(((O244*'Appendix B'!$C$18*1000)-('Appendix B'!$E$44+'Appendix B'!$F$44+'Appendix B'!$G$44))/((1+$Y$16)^AL$34))</f>
        <v>1168318.0487028582</v>
      </c>
      <c r="AM244" s="201">
        <f>(((P244*'Appendix B'!$C$19*1000)-('Appendix B'!$E$45+'Appendix B'!$F$45+'Appendix B'!$G$45))/((1+$Y$16)^AM$34))</f>
        <v>827793.08759644302</v>
      </c>
      <c r="AN244" s="201">
        <f>(((Q244*'Appendix B'!$C$20*1000)-('Appendix B'!$E$46+'Appendix B'!$F$46+'Appendix B'!$G$46))/((1+$Y$16)^AN$34))</f>
        <v>464414.49512638018</v>
      </c>
      <c r="AO244" s="201">
        <f>(((R244*'Appendix B'!$C$21*1000)-('Appendix B'!$E$47+'Appendix B'!$F$47+'Appendix B'!$G$47))/((1+$Y$16)^AO$34))</f>
        <v>479322.07772193034</v>
      </c>
      <c r="AP244" s="201">
        <f>(((S244*'Appendix B'!$C$22*1000)-('Appendix B'!$E$48+'Appendix B'!$F$48+'Appendix B'!$G$48))/((1+$Y$16)^AP$34))</f>
        <v>741711.09690277069</v>
      </c>
      <c r="AQ244" s="201">
        <f>(((T244*'Appendix B'!$C$23*1000)-('Appendix B'!$E$49+'Appendix B'!$F$49+'Appendix B'!$G$49))/((1+$Y$16)^AQ$34))</f>
        <v>819317.38009077322</v>
      </c>
      <c r="AR244" s="201">
        <f>(((U244*'Appendix B'!$C$24*1000)-('Appendix B'!$E$50+'Appendix B'!$F$50+'Appendix B'!$G$50))/((1+$Y$16)^AR$34))</f>
        <v>1368395.8118147273</v>
      </c>
      <c r="AS244" s="217">
        <f t="shared" si="22"/>
        <v>74433290.630654752</v>
      </c>
      <c r="AU244" s="207">
        <f t="shared" si="21"/>
        <v>9.6203993155453452E-9</v>
      </c>
    </row>
    <row r="245" spans="1:47" x14ac:dyDescent="0.35">
      <c r="A245">
        <v>211</v>
      </c>
      <c r="B245" s="75">
        <v>56</v>
      </c>
      <c r="C245" s="75">
        <v>73.662382586598355</v>
      </c>
      <c r="D245" s="75">
        <v>85.914591539425572</v>
      </c>
      <c r="E245" s="75">
        <v>69.787625317702805</v>
      </c>
      <c r="F245" s="75">
        <v>98.880014622703669</v>
      </c>
      <c r="G245" s="75">
        <v>102.65647642632968</v>
      </c>
      <c r="H245" s="75">
        <v>73.577318578366601</v>
      </c>
      <c r="I245" s="75">
        <v>110.65004864523796</v>
      </c>
      <c r="J245" s="75">
        <v>121.64426758047055</v>
      </c>
      <c r="K245" s="75">
        <v>175.56531821505394</v>
      </c>
      <c r="L245" s="75">
        <v>165.29347479378339</v>
      </c>
      <c r="M245" s="75">
        <v>196.73955205697712</v>
      </c>
      <c r="N245" s="75">
        <v>305.76935854954911</v>
      </c>
      <c r="O245" s="75">
        <v>368.33651048143486</v>
      </c>
      <c r="P245" s="75">
        <v>263.83430852476334</v>
      </c>
      <c r="Q245" s="75">
        <v>275.97050737981272</v>
      </c>
      <c r="R245" s="75">
        <v>226.68845476231732</v>
      </c>
      <c r="S245" s="75">
        <v>296.85964063735582</v>
      </c>
      <c r="T245" s="75">
        <v>388.98032263459862</v>
      </c>
      <c r="U245" s="75">
        <v>482.9105843285534</v>
      </c>
      <c r="V245" s="75">
        <v>500</v>
      </c>
      <c r="X245" s="201">
        <f>((0-('Appendix B'!$H$30))/(1+$Y$16)^0)</f>
        <v>-30932906.678150136</v>
      </c>
      <c r="Y245" s="201">
        <f>(((B245*'Appendix B'!$C$5*1000)-('Appendix B'!$E$31+'Appendix B'!$F$31+'Appendix B'!$G$31))/((1+$Y$16)^1))</f>
        <v>36555647.970511056</v>
      </c>
      <c r="Z245" s="201">
        <f>+(((C245*'Appendix B'!$C$6*1000)-('Appendix B'!$E$32+'Appendix B'!$F$32+'Appendix B'!$G$32))/((1+$Y$16)^2))</f>
        <v>16403019.26401595</v>
      </c>
      <c r="AA245" s="201">
        <f>(((D245*'Appendix B'!$C$7*1000)-('Appendix B'!$E$33+'Appendix B'!$F$33+'Appendix B'!$G$33))/((1+$Y$16)^3))</f>
        <v>9170212.8109146506</v>
      </c>
      <c r="AB245" s="201">
        <f>(((E245*'Appendix B'!$C$8*1000)-('Appendix B'!$E$34+'Appendix B'!$F$34+'Appendix B'!$G$34))/((1+$Y$16)^4))</f>
        <v>4176143.4763730024</v>
      </c>
      <c r="AC245" s="201">
        <f>(((F245*'Appendix B'!$C$9*1000)-('Appendix B'!$E$35+'Appendix B'!$F$35+'Appendix B'!$G$35))/((1+$Y$16)^AC$34))</f>
        <v>4447669.5334373564</v>
      </c>
      <c r="AD245" s="201">
        <f>(((G245*'Appendix B'!$C$10*1000)-('Appendix B'!$E$36+'Appendix B'!$F$36+'Appendix B'!$G$36))/((1+$Y$16)^AD$34))</f>
        <v>3274281.9446637239</v>
      </c>
      <c r="AE245" s="201">
        <f>(((H245*'Appendix B'!$C$11*1000)-('Appendix B'!$E$37+'Appendix B'!$F$37+'Appendix B'!$G$37))/((1+$Y$16)^AE$34))</f>
        <v>1409977.877943662</v>
      </c>
      <c r="AF245" s="201">
        <f>(((I245*'Appendix B'!$C$12*1000)-('Appendix B'!$E$38+'Appendix B'!$F$38+'Appendix B'!$G$38))/((1+$Y$16)^AF$34))</f>
        <v>1973083.7633278689</v>
      </c>
      <c r="AG245" s="201">
        <f>(((J245*'Appendix B'!$C$13*1000)-('Appendix B'!$E$39+'Appendix B'!$F$39+'Appendix B'!$G$39))/((1+$Y$16)^AG$34))</f>
        <v>1729376.4541017427</v>
      </c>
      <c r="AH245" s="201">
        <f>(((K245*'Appendix B'!$C$14*1000)-('Appendix B'!$E$40+'Appendix B'!$F$40+'Appendix B'!$G$40))/((1+$Y$16)^AH$34))</f>
        <v>2229658.3787995623</v>
      </c>
      <c r="AI245" s="201">
        <f>(((L245*'Appendix B'!$C$15*1000)-('Appendix B'!$E$41+'Appendix B'!$F$41+'Appendix B'!$G$41))/((1+$Y$16)^AI$34))</f>
        <v>1667466.8137911938</v>
      </c>
      <c r="AJ245" s="201">
        <f>(((M245*'Appendix B'!$C$16*1000)-('Appendix B'!$E$42+'Appendix B'!$F$42+'Appendix B'!$G$42))/((1+$Y$16)^AJ$34))</f>
        <v>1710576.9811965981</v>
      </c>
      <c r="AK245" s="201">
        <f>(((N245*'Appendix B'!$C$17*1000)-('Appendix B'!$E$43+'Appendix B'!$F$43+'Appendix B'!$G$43))/((1+$Y$16)^AK$34))</f>
        <v>2474845.106931386</v>
      </c>
      <c r="AL245" s="201">
        <f>(((O245*'Appendix B'!$C$18*1000)-('Appendix B'!$E$44+'Appendix B'!$F$44+'Appendix B'!$G$44))/((1+$Y$16)^AL$34))</f>
        <v>2577834.3515752824</v>
      </c>
      <c r="AM245" s="201">
        <f>(((P245*'Appendix B'!$C$19*1000)-('Appendix B'!$E$45+'Appendix B'!$F$45+'Appendix B'!$G$45))/((1+$Y$16)^AM$34))</f>
        <v>1416017.920654298</v>
      </c>
      <c r="AN245" s="201">
        <f>(((Q245*'Appendix B'!$C$20*1000)-('Appendix B'!$E$46+'Appendix B'!$F$46+'Appendix B'!$G$46))/((1+$Y$16)^AN$34))</f>
        <v>1235080.2331542671</v>
      </c>
      <c r="AO245" s="201">
        <f>(((R245*'Appendix B'!$C$21*1000)-('Appendix B'!$E$47+'Appendix B'!$F$47+'Appendix B'!$G$47))/((1+$Y$16)^AO$34))</f>
        <v>799441.95970741729</v>
      </c>
      <c r="AP245" s="201">
        <f>(((S245*'Appendix B'!$C$22*1000)-('Appendix B'!$E$48+'Appendix B'!$F$48+'Appendix B'!$G$48))/((1+$Y$16)^AP$34))</f>
        <v>980973.6712917015</v>
      </c>
      <c r="AQ245" s="201">
        <f>(((T245*'Appendix B'!$C$23*1000)-('Appendix B'!$E$49+'Appendix B'!$F$49+'Appendix B'!$G$49))/((1+$Y$16)^AQ$34))</f>
        <v>1183032.9095331472</v>
      </c>
      <c r="AR245" s="201">
        <f>(((U245*'Appendix B'!$C$24*1000)-('Appendix B'!$E$50+'Appendix B'!$F$50+'Appendix B'!$G$50))/((1+$Y$16)^AR$34))</f>
        <v>1320228.8691119575</v>
      </c>
      <c r="AS245" s="217">
        <f t="shared" si="22"/>
        <v>65801663.612885699</v>
      </c>
      <c r="AU245" s="207">
        <f t="shared" si="21"/>
        <v>1.2813834634763445E-8</v>
      </c>
    </row>
    <row r="246" spans="1:47" x14ac:dyDescent="0.35">
      <c r="A246">
        <v>212</v>
      </c>
      <c r="B246" s="75">
        <v>56</v>
      </c>
      <c r="C246" s="75">
        <v>69.723183207317703</v>
      </c>
      <c r="D246" s="75">
        <v>83.8696939294326</v>
      </c>
      <c r="E246" s="75">
        <v>80.089730257860069</v>
      </c>
      <c r="F246" s="75">
        <v>75.848957597009033</v>
      </c>
      <c r="G246" s="75">
        <v>70.8791889370044</v>
      </c>
      <c r="H246" s="75">
        <v>81.4799427794661</v>
      </c>
      <c r="I246" s="75">
        <v>96.459566745878078</v>
      </c>
      <c r="J246" s="75">
        <v>96.183437147026766</v>
      </c>
      <c r="K246" s="75">
        <v>67.772334744258387</v>
      </c>
      <c r="L246" s="75">
        <v>69.06696643651668</v>
      </c>
      <c r="M246" s="75">
        <v>90.970930115654298</v>
      </c>
      <c r="N246" s="75">
        <v>89.336552707582641</v>
      </c>
      <c r="O246" s="75">
        <v>92.738840100433819</v>
      </c>
      <c r="P246" s="75">
        <v>48.950450559076096</v>
      </c>
      <c r="Q246" s="75">
        <v>34.646431784199621</v>
      </c>
      <c r="R246" s="75">
        <v>28.118217939563131</v>
      </c>
      <c r="S246" s="75">
        <v>37.912406216152704</v>
      </c>
      <c r="T246" s="75">
        <v>37.293085767577516</v>
      </c>
      <c r="U246" s="75">
        <v>28.863997593736876</v>
      </c>
      <c r="V246" s="75">
        <v>40.021086719495287</v>
      </c>
      <c r="X246" s="201">
        <f>((0-('Appendix B'!$H$30))/(1+$Y$16)^0)</f>
        <v>-30932906.678150136</v>
      </c>
      <c r="Y246" s="201">
        <f>(((B246*'Appendix B'!$C$5*1000)-('Appendix B'!$E$31+'Appendix B'!$F$31+'Appendix B'!$G$31))/((1+$Y$16)^1))</f>
        <v>36555647.970511056</v>
      </c>
      <c r="Z246" s="201">
        <f>+(((C246*'Appendix B'!$C$6*1000)-('Appendix B'!$E$32+'Appendix B'!$F$32+'Appendix B'!$G$32))/((1+$Y$16)^2))</f>
        <v>15407910.128193876</v>
      </c>
      <c r="AA246" s="201">
        <f>(((D246*'Appendix B'!$C$7*1000)-('Appendix B'!$E$33+'Appendix B'!$F$33+'Appendix B'!$G$33))/((1+$Y$16)^3))</f>
        <v>8910837.0224963725</v>
      </c>
      <c r="AB246" s="201">
        <f>(((E246*'Appendix B'!$C$8*1000)-('Appendix B'!$E$34+'Appendix B'!$F$34+'Appendix B'!$G$34))/((1+$Y$16)^4))</f>
        <v>5007935.4083871879</v>
      </c>
      <c r="AC246" s="201">
        <f>(((F246*'Appendix B'!$C$9*1000)-('Appendix B'!$E$35+'Appendix B'!$F$35+'Appendix B'!$G$35))/((1+$Y$16)^AC$34))</f>
        <v>3108824.8419740018</v>
      </c>
      <c r="AD246" s="201">
        <f>(((G246*'Appendix B'!$C$10*1000)-('Appendix B'!$E$36+'Appendix B'!$F$36+'Appendix B'!$G$36))/((1+$Y$16)^AD$34))</f>
        <v>1903049.8877680814</v>
      </c>
      <c r="AE246" s="201">
        <f>(((H246*'Appendix B'!$C$11*1000)-('Appendix B'!$E$37+'Appendix B'!$F$37+'Appendix B'!$G$37))/((1+$Y$16)^AE$34))</f>
        <v>1672437.0675889065</v>
      </c>
      <c r="AF246" s="201">
        <f>(((I246*'Appendix B'!$C$12*1000)-('Appendix B'!$E$38+'Appendix B'!$F$38+'Appendix B'!$G$38))/((1+$Y$16)^AF$34))</f>
        <v>1600973.1109611462</v>
      </c>
      <c r="AG246" s="201">
        <f>(((J246*'Appendix B'!$C$13*1000)-('Appendix B'!$E$39+'Appendix B'!$F$39+'Appendix B'!$G$39))/((1+$Y$16)^AG$34))</f>
        <v>1192399.2340639946</v>
      </c>
      <c r="AH246" s="201">
        <f>(((K246*'Appendix B'!$C$14*1000)-('Appendix B'!$E$40+'Appendix B'!$F$40+'Appendix B'!$G$40))/((1+$Y$16)^AH$34))</f>
        <v>404186.78761399735</v>
      </c>
      <c r="AI246" s="201">
        <f>(((L246*'Appendix B'!$C$15*1000)-('Appendix B'!$E$41+'Appendix B'!$F$41+'Appendix B'!$G$41))/((1+$Y$16)^AI$34))</f>
        <v>299984.38438775856</v>
      </c>
      <c r="AJ246" s="201">
        <f>(((M246*'Appendix B'!$C$16*1000)-('Appendix B'!$E$42+'Appendix B'!$F$42+'Appendix B'!$G$42))/((1+$Y$16)^AJ$34))</f>
        <v>459652.75583422626</v>
      </c>
      <c r="AK246" s="201">
        <f>(((N246*'Appendix B'!$C$17*1000)-('Appendix B'!$E$43+'Appendix B'!$F$43+'Appendix B'!$G$43))/((1+$Y$16)^AK$34))</f>
        <v>328349.99181904161</v>
      </c>
      <c r="AL246" s="201">
        <f>(((O246*'Appendix B'!$C$18*1000)-('Appendix B'!$E$44+'Appendix B'!$F$44+'Appendix B'!$G$44))/((1+$Y$16)^AL$34))</f>
        <v>271249.96246943879</v>
      </c>
      <c r="AM246" s="201">
        <f>(((P246*'Appendix B'!$C$19*1000)-('Appendix B'!$E$45+'Appendix B'!$F$45+'Appendix B'!$G$45))/((1+$Y$16)^AM$34))</f>
        <v>-109799.11642088094</v>
      </c>
      <c r="AN246" s="201">
        <f>(((Q246*'Appendix B'!$C$20*1000)-('Appendix B'!$E$46+'Appendix B'!$F$46+'Appendix B'!$G$46))/((1+$Y$16)^AN$34))</f>
        <v>-202161.44280155021</v>
      </c>
      <c r="AO246" s="201">
        <f>(((R246*'Appendix B'!$C$21*1000)-('Appendix B'!$E$47+'Appendix B'!$F$47+'Appendix B'!$G$47))/((1+$Y$16)^AO$34))</f>
        <v>-229950.49273101246</v>
      </c>
      <c r="AP246" s="201">
        <f>(((S246*'Appendix B'!$C$22*1000)-('Appendix B'!$E$48+'Appendix B'!$F$48+'Appendix B'!$G$48))/((1+$Y$16)^AP$34))</f>
        <v>-171871.41443550927</v>
      </c>
      <c r="AQ246" s="201">
        <f>(((T246*'Appendix B'!$C$23*1000)-('Appendix B'!$E$49+'Appendix B'!$F$49+'Appendix B'!$G$49))/((1+$Y$16)^AQ$34))</f>
        <v>-165900.61523795716</v>
      </c>
      <c r="AR246" s="201">
        <f>(((U246*'Appendix B'!$C$24*1000)-('Appendix B'!$E$50+'Appendix B'!$F$50+'Appendix B'!$G$50))/((1+$Y$16)^AR$34))</f>
        <v>-184571.0225123727</v>
      </c>
      <c r="AS246" s="217">
        <f t="shared" si="22"/>
        <v>46190531.875918955</v>
      </c>
      <c r="AU246" s="207">
        <f t="shared" si="21"/>
        <v>1.5805980912443617E-8</v>
      </c>
    </row>
    <row r="247" spans="1:47" x14ac:dyDescent="0.35">
      <c r="A247">
        <v>213</v>
      </c>
      <c r="B247" s="75">
        <v>56</v>
      </c>
      <c r="C247" s="75">
        <v>37.58488033589957</v>
      </c>
      <c r="D247" s="75">
        <v>33.706193477382485</v>
      </c>
      <c r="E247" s="75">
        <v>41.807862480091252</v>
      </c>
      <c r="F247" s="75">
        <v>50.386533222360057</v>
      </c>
      <c r="G247" s="75">
        <v>77.075347751635007</v>
      </c>
      <c r="H247" s="75">
        <v>81.026064819868395</v>
      </c>
      <c r="I247" s="75">
        <v>94.353525595948582</v>
      </c>
      <c r="J247" s="75">
        <v>100.37542560582362</v>
      </c>
      <c r="K247" s="75">
        <v>128.74294491033905</v>
      </c>
      <c r="L247" s="75">
        <v>135.96796008118915</v>
      </c>
      <c r="M247" s="75">
        <v>228.40898991626187</v>
      </c>
      <c r="N247" s="75">
        <v>313.55256978980844</v>
      </c>
      <c r="O247" s="75">
        <v>337.36732059925095</v>
      </c>
      <c r="P247" s="75">
        <v>277.47535966899568</v>
      </c>
      <c r="Q247" s="75">
        <v>230.6901615498038</v>
      </c>
      <c r="R247" s="75">
        <v>126.37221117781512</v>
      </c>
      <c r="S247" s="75">
        <v>64.660502212226362</v>
      </c>
      <c r="T247" s="75">
        <v>96.7508963589205</v>
      </c>
      <c r="U247" s="75">
        <v>78.09519653885252</v>
      </c>
      <c r="V247" s="75">
        <v>104.83897917690203</v>
      </c>
      <c r="X247" s="201">
        <f>((0-('Appendix B'!$H$30))/(1+$Y$16)^0)</f>
        <v>-30932906.678150136</v>
      </c>
      <c r="Y247" s="201">
        <f>(((B247*'Appendix B'!$C$5*1000)-('Appendix B'!$E$31+'Appendix B'!$F$31+'Appendix B'!$G$31))/((1+$Y$16)^1))</f>
        <v>36555647.970511056</v>
      </c>
      <c r="Z247" s="201">
        <f>+(((C247*'Appendix B'!$C$6*1000)-('Appendix B'!$E$32+'Appendix B'!$F$32+'Appendix B'!$G$32))/((1+$Y$16)^2))</f>
        <v>7289225.1574917296</v>
      </c>
      <c r="AA247" s="201">
        <f>(((D247*'Appendix B'!$C$7*1000)-('Appendix B'!$E$33+'Appendix B'!$F$33+'Appendix B'!$G$33))/((1+$Y$16)^3))</f>
        <v>2548074.6934739822</v>
      </c>
      <c r="AB247" s="201">
        <f>(((E247*'Appendix B'!$C$8*1000)-('Appendix B'!$E$34+'Appendix B'!$F$34+'Appendix B'!$G$34))/((1+$Y$16)^4))</f>
        <v>1917057.4815024857</v>
      </c>
      <c r="AC247" s="201">
        <f>(((F247*'Appendix B'!$C$9*1000)-('Appendix B'!$E$35+'Appendix B'!$F$35+'Appendix B'!$G$35))/((1+$Y$16)^AC$34))</f>
        <v>1628639.5570453468</v>
      </c>
      <c r="AD247" s="201">
        <f>(((G247*'Appendix B'!$C$10*1000)-('Appendix B'!$E$36+'Appendix B'!$F$36+'Appendix B'!$G$36))/((1+$Y$16)^AD$34))</f>
        <v>2170422.3499108031</v>
      </c>
      <c r="AE247" s="201">
        <f>(((H247*'Appendix B'!$C$11*1000)-('Appendix B'!$E$37+'Appendix B'!$F$37+'Appendix B'!$G$37))/((1+$Y$16)^AE$34))</f>
        <v>1657363.0316177572</v>
      </c>
      <c r="AF247" s="201">
        <f>(((I247*'Appendix B'!$C$12*1000)-('Appendix B'!$E$38+'Appendix B'!$F$38+'Appendix B'!$G$38))/((1+$Y$16)^AF$34))</f>
        <v>1545747.3369691588</v>
      </c>
      <c r="AG247" s="201">
        <f>(((J247*'Appendix B'!$C$13*1000)-('Appendix B'!$E$39+'Appendix B'!$F$39+'Appendix B'!$G$39))/((1+$Y$16)^AG$34))</f>
        <v>1280809.6382304779</v>
      </c>
      <c r="AH247" s="201">
        <f>(((K247*'Appendix B'!$C$14*1000)-('Appendix B'!$E$40+'Appendix B'!$F$40+'Appendix B'!$G$40))/((1+$Y$16)^AH$34))</f>
        <v>1436722.6092575714</v>
      </c>
      <c r="AI247" s="201">
        <f>(((L247*'Appendix B'!$C$15*1000)-('Appendix B'!$E$41+'Appendix B'!$F$41+'Appendix B'!$G$41))/((1+$Y$16)^AI$34))</f>
        <v>1250719.6327151158</v>
      </c>
      <c r="AJ247" s="201">
        <f>(((M247*'Appendix B'!$C$16*1000)-('Appendix B'!$E$42+'Appendix B'!$F$42+'Appendix B'!$G$42))/((1+$Y$16)^AJ$34))</f>
        <v>2085131.0435891789</v>
      </c>
      <c r="AK247" s="201">
        <f>(((N247*'Appendix B'!$C$17*1000)-('Appendix B'!$E$43+'Appendix B'!$F$43+'Appendix B'!$G$43))/((1+$Y$16)^AK$34))</f>
        <v>2552035.9230006598</v>
      </c>
      <c r="AL247" s="201">
        <f>(((O247*'Appendix B'!$C$18*1000)-('Appendix B'!$E$44+'Appendix B'!$F$44+'Appendix B'!$G$44))/((1+$Y$16)^AL$34))</f>
        <v>2318641.1231755386</v>
      </c>
      <c r="AM247" s="201">
        <f>(((P247*'Appendix B'!$C$19*1000)-('Appendix B'!$E$45+'Appendix B'!$F$45+'Appendix B'!$G$45))/((1+$Y$16)^AM$34))</f>
        <v>1512878.3755834303</v>
      </c>
      <c r="AN247" s="201">
        <f>(((Q247*'Appendix B'!$C$20*1000)-('Appendix B'!$E$46+'Appendix B'!$F$46+'Appendix B'!$G$46))/((1+$Y$16)^AN$34))</f>
        <v>965406.35180629219</v>
      </c>
      <c r="AO247" s="201">
        <f>(((R247*'Appendix B'!$C$21*1000)-('Appendix B'!$E$47+'Appendix B'!$F$47+'Appendix B'!$G$47))/((1+$Y$16)^AO$34))</f>
        <v>279400.35802953446</v>
      </c>
      <c r="AP247" s="201">
        <f>(((S247*'Appendix B'!$C$22*1000)-('Appendix B'!$E$48+'Appendix B'!$F$48+'Appendix B'!$G$48))/((1+$Y$16)^AP$34))</f>
        <v>-52787.651712348619</v>
      </c>
      <c r="AQ247" s="201">
        <f>(((T247*'Appendix B'!$C$23*1000)-('Appendix B'!$E$49+'Appendix B'!$F$49+'Appendix B'!$G$49))/((1+$Y$16)^AQ$34))</f>
        <v>62156.09427089469</v>
      </c>
      <c r="AR247" s="201">
        <f>(((U247*'Appendix B'!$C$24*1000)-('Appendix B'!$E$50+'Appendix B'!$F$50+'Appendix B'!$G$50))/((1+$Y$16)^AR$34))</f>
        <v>-21409.124589299645</v>
      </c>
      <c r="AS247" s="217">
        <f t="shared" si="22"/>
        <v>38123172.050030902</v>
      </c>
      <c r="AU247" s="207">
        <f t="shared" si="21"/>
        <v>1.4422302135580303E-8</v>
      </c>
    </row>
    <row r="248" spans="1:47" x14ac:dyDescent="0.35">
      <c r="A248">
        <v>214</v>
      </c>
      <c r="B248" s="75">
        <v>56</v>
      </c>
      <c r="C248" s="75">
        <v>73.135544785851181</v>
      </c>
      <c r="D248" s="75">
        <v>69.357436682552574</v>
      </c>
      <c r="E248" s="75">
        <v>92.101924286154372</v>
      </c>
      <c r="F248" s="75">
        <v>117.50237086340027</v>
      </c>
      <c r="G248" s="75">
        <v>169.01572498549555</v>
      </c>
      <c r="H248" s="75">
        <v>144.62570367832609</v>
      </c>
      <c r="I248" s="75">
        <v>198.48049699271854</v>
      </c>
      <c r="J248" s="75">
        <v>89.130930595759324</v>
      </c>
      <c r="K248" s="75">
        <v>93.066549499363958</v>
      </c>
      <c r="L248" s="75">
        <v>158.4454529617488</v>
      </c>
      <c r="M248" s="75">
        <v>158.67022187571243</v>
      </c>
      <c r="N248" s="75">
        <v>238.74109805772531</v>
      </c>
      <c r="O248" s="75">
        <v>288.09684070507279</v>
      </c>
      <c r="P248" s="75">
        <v>177.24327901613017</v>
      </c>
      <c r="Q248" s="75">
        <v>166.92200288819868</v>
      </c>
      <c r="R248" s="75">
        <v>232.78894829177807</v>
      </c>
      <c r="S248" s="75">
        <v>380.80916188742026</v>
      </c>
      <c r="T248" s="75">
        <v>500</v>
      </c>
      <c r="U248" s="75">
        <v>500</v>
      </c>
      <c r="V248" s="75">
        <v>476.08858141587456</v>
      </c>
      <c r="X248" s="201">
        <f>((0-('Appendix B'!$H$30))/(1+$Y$16)^0)</f>
        <v>-30932906.678150136</v>
      </c>
      <c r="Y248" s="201">
        <f>(((B248*'Appendix B'!$C$5*1000)-('Appendix B'!$E$31+'Appendix B'!$F$31+'Appendix B'!$G$31))/((1+$Y$16)^1))</f>
        <v>36555647.970511056</v>
      </c>
      <c r="Z248" s="201">
        <f>+(((C248*'Appendix B'!$C$6*1000)-('Appendix B'!$E$32+'Appendix B'!$F$32+'Appendix B'!$G$32))/((1+$Y$16)^2))</f>
        <v>16269931.024974937</v>
      </c>
      <c r="AA248" s="201">
        <f>(((D248*'Appendix B'!$C$7*1000)-('Appendix B'!$E$33+'Appendix B'!$F$33+'Appendix B'!$G$33))/((1+$Y$16)^3))</f>
        <v>7070095.3898865469</v>
      </c>
      <c r="AB248" s="201">
        <f>(((E248*'Appendix B'!$C$8*1000)-('Appendix B'!$E$34+'Appendix B'!$F$34+'Appendix B'!$G$34))/((1+$Y$16)^4))</f>
        <v>5977799.9299158994</v>
      </c>
      <c r="AC248" s="201">
        <f>(((F248*'Appendix B'!$C$9*1000)-('Appendix B'!$E$35+'Appendix B'!$F$35+'Appendix B'!$G$35))/((1+$Y$16)^AC$34))</f>
        <v>5530227.0021449458</v>
      </c>
      <c r="AD248" s="201">
        <f>(((G248*'Appendix B'!$C$10*1000)-('Appendix B'!$E$36+'Appendix B'!$F$36+'Appendix B'!$G$36))/((1+$Y$16)^AD$34))</f>
        <v>6137771.4393665409</v>
      </c>
      <c r="AE248" s="201">
        <f>(((H248*'Appendix B'!$C$11*1000)-('Appendix B'!$E$37+'Appendix B'!$F$37+'Appendix B'!$G$37))/((1+$Y$16)^AE$34))</f>
        <v>3769611.982314236</v>
      </c>
      <c r="AF248" s="201">
        <f>(((I248*'Appendix B'!$C$12*1000)-('Appendix B'!$E$38+'Appendix B'!$F$38+'Appendix B'!$G$38))/((1+$Y$16)^AF$34))</f>
        <v>4276222.2799780369</v>
      </c>
      <c r="AG248" s="201">
        <f>(((J248*'Appendix B'!$C$13*1000)-('Appendix B'!$E$39+'Appendix B'!$F$39+'Appendix B'!$G$39))/((1+$Y$16)^AG$34))</f>
        <v>1043659.570128164</v>
      </c>
      <c r="AH248" s="201">
        <f>(((K248*'Appendix B'!$C$14*1000)-('Appendix B'!$E$40+'Appendix B'!$F$40+'Appendix B'!$G$40))/((1+$Y$16)^AH$34))</f>
        <v>832543.70816719742</v>
      </c>
      <c r="AI248" s="201">
        <f>(((L248*'Appendix B'!$C$15*1000)-('Appendix B'!$E$41+'Appendix B'!$F$41+'Appendix B'!$G$41))/((1+$Y$16)^AI$34))</f>
        <v>1570149.0404317989</v>
      </c>
      <c r="AJ248" s="201">
        <f>(((M248*'Appendix B'!$C$16*1000)-('Appendix B'!$E$42+'Appendix B'!$F$42+'Appendix B'!$G$42))/((1+$Y$16)^AJ$34))</f>
        <v>1260331.4689360522</v>
      </c>
      <c r="AK248" s="201">
        <f>(((N248*'Appendix B'!$C$17*1000)-('Appendix B'!$E$43+'Appendix B'!$F$43+'Appendix B'!$G$43))/((1+$Y$16)^AK$34))</f>
        <v>1810085.283851553</v>
      </c>
      <c r="AL248" s="201">
        <f>(((O248*'Appendix B'!$C$18*1000)-('Appendix B'!$E$44+'Appendix B'!$F$44+'Appendix B'!$G$44))/((1+$Y$16)^AL$34))</f>
        <v>1906277.2609899342</v>
      </c>
      <c r="AM248" s="201">
        <f>(((P248*'Appendix B'!$C$19*1000)-('Appendix B'!$E$45+'Appendix B'!$F$45+'Appendix B'!$G$45))/((1+$Y$16)^AM$34))</f>
        <v>801164.53272206266</v>
      </c>
      <c r="AN248" s="201">
        <f>(((Q248*'Appendix B'!$C$20*1000)-('Appendix B'!$E$46+'Appendix B'!$F$46+'Appendix B'!$G$46))/((1+$Y$16)^AN$34))</f>
        <v>585625.53217103891</v>
      </c>
      <c r="AO248" s="201">
        <f>(((R248*'Appendix B'!$C$21*1000)-('Appendix B'!$E$47+'Appendix B'!$F$47+'Appendix B'!$G$47))/((1+$Y$16)^AO$34))</f>
        <v>831067.05164393852</v>
      </c>
      <c r="AP248" s="201">
        <f>(((S248*'Appendix B'!$C$22*1000)-('Appendix B'!$E$48+'Appendix B'!$F$48+'Appendix B'!$G$48))/((1+$Y$16)^AP$34))</f>
        <v>1354720.8296215157</v>
      </c>
      <c r="AQ248" s="201">
        <f>(((T248*'Appendix B'!$C$23*1000)-('Appendix B'!$E$49+'Appendix B'!$F$49+'Appendix B'!$G$49))/((1+$Y$16)^AQ$34))</f>
        <v>1608860.6024615879</v>
      </c>
      <c r="AR248" s="201">
        <f>(((U248*'Appendix B'!$C$24*1000)-('Appendix B'!$E$50+'Appendix B'!$F$50+'Appendix B'!$G$50))/((1+$Y$16)^AR$34))</f>
        <v>1376866.5613700326</v>
      </c>
      <c r="AS248" s="217">
        <f t="shared" si="22"/>
        <v>69635751.783436894</v>
      </c>
      <c r="AU248" s="207">
        <f t="shared" si="21"/>
        <v>1.1448528618778167E-8</v>
      </c>
    </row>
    <row r="249" spans="1:47" x14ac:dyDescent="0.35">
      <c r="A249">
        <v>215</v>
      </c>
      <c r="B249" s="75">
        <v>56</v>
      </c>
      <c r="C249" s="75">
        <v>80.05486475758498</v>
      </c>
      <c r="D249" s="75">
        <v>117.5519003440927</v>
      </c>
      <c r="E249" s="75">
        <v>122.25081449312464</v>
      </c>
      <c r="F249" s="75">
        <v>140.3199175486528</v>
      </c>
      <c r="G249" s="75">
        <v>175.4481962974707</v>
      </c>
      <c r="H249" s="75">
        <v>213.79365359924734</v>
      </c>
      <c r="I249" s="75">
        <v>188.53734042545642</v>
      </c>
      <c r="J249" s="75">
        <v>169.65966406217635</v>
      </c>
      <c r="K249" s="75">
        <v>178.77889422735075</v>
      </c>
      <c r="L249" s="75">
        <v>170.16890034984331</v>
      </c>
      <c r="M249" s="75">
        <v>212.81775699410258</v>
      </c>
      <c r="N249" s="75">
        <v>248.90718286309666</v>
      </c>
      <c r="O249" s="75">
        <v>255.87817787496203</v>
      </c>
      <c r="P249" s="75">
        <v>182.60395214744466</v>
      </c>
      <c r="Q249" s="75">
        <v>257.25408250939108</v>
      </c>
      <c r="R249" s="75">
        <v>282.23128802644538</v>
      </c>
      <c r="S249" s="75">
        <v>204.63506686620252</v>
      </c>
      <c r="T249" s="75">
        <v>183.21499693726301</v>
      </c>
      <c r="U249" s="75">
        <v>264.42184777537977</v>
      </c>
      <c r="V249" s="75">
        <v>469.2325070972895</v>
      </c>
      <c r="X249" s="201">
        <f>((0-('Appendix B'!$H$30))/(1+$Y$16)^0)</f>
        <v>-30932906.678150136</v>
      </c>
      <c r="Y249" s="201">
        <f>(((B249*'Appendix B'!$C$5*1000)-('Appendix B'!$E$31+'Appendix B'!$F$31+'Appendix B'!$G$31))/((1+$Y$16)^1))</f>
        <v>36555647.970511056</v>
      </c>
      <c r="Z249" s="201">
        <f>+(((C249*'Appendix B'!$C$6*1000)-('Appendix B'!$E$32+'Appendix B'!$F$32+'Appendix B'!$G$32))/((1+$Y$16)^2))</f>
        <v>18017869.591822963</v>
      </c>
      <c r="AA249" s="201">
        <f>(((D249*'Appendix B'!$C$7*1000)-('Appendix B'!$E$33+'Appendix B'!$F$33+'Appendix B'!$G$33))/((1+$Y$16)^3))</f>
        <v>13183104.153025078</v>
      </c>
      <c r="AB249" s="201">
        <f>(((E249*'Appendix B'!$C$8*1000)-('Appendix B'!$E$34+'Appendix B'!$F$34+'Appendix B'!$G$34))/((1+$Y$16)^4))</f>
        <v>8412021.2641975675</v>
      </c>
      <c r="AC249" s="201">
        <f>(((F249*'Appendix B'!$C$9*1000)-('Appendix B'!$E$35+'Appendix B'!$F$35+'Appendix B'!$G$35))/((1+$Y$16)^AC$34))</f>
        <v>6856659.8800491346</v>
      </c>
      <c r="AD249" s="201">
        <f>(((G249*'Appendix B'!$C$10*1000)-('Appendix B'!$E$36+'Appendix B'!$F$36+'Appendix B'!$G$36))/((1+$Y$16)^AD$34))</f>
        <v>6415341.0988601297</v>
      </c>
      <c r="AE249" s="201">
        <f>(((H249*'Appendix B'!$C$11*1000)-('Appendix B'!$E$37+'Appendix B'!$F$37+'Appendix B'!$G$37))/((1+$Y$16)^AE$34))</f>
        <v>6066793.7315288959</v>
      </c>
      <c r="AF249" s="201">
        <f>(((I249*'Appendix B'!$C$12*1000)-('Appendix B'!$E$38+'Appendix B'!$F$38+'Appendix B'!$G$38))/((1+$Y$16)^AF$34))</f>
        <v>4015487.3378478978</v>
      </c>
      <c r="AG249" s="201">
        <f>(((J249*'Appendix B'!$C$13*1000)-('Appendix B'!$E$39+'Appendix B'!$F$39+'Appendix B'!$G$39))/((1+$Y$16)^AG$34))</f>
        <v>2742036.8301706021</v>
      </c>
      <c r="AH249" s="201">
        <f>(((K249*'Appendix B'!$C$14*1000)-('Appendix B'!$E$40+'Appendix B'!$F$40+'Appendix B'!$G$40))/((1+$Y$16)^AH$34))</f>
        <v>2284080.2115355735</v>
      </c>
      <c r="AI249" s="201">
        <f>(((L249*'Appendix B'!$C$15*1000)-('Appendix B'!$E$41+'Appendix B'!$F$41+'Appendix B'!$G$41))/((1+$Y$16)^AI$34))</f>
        <v>1736751.8673340613</v>
      </c>
      <c r="AJ249" s="201">
        <f>(((M249*'Appendix B'!$C$16*1000)-('Appendix B'!$E$42+'Appendix B'!$F$42+'Appendix B'!$G$42))/((1+$Y$16)^AJ$34))</f>
        <v>1900733.7184882022</v>
      </c>
      <c r="AK249" s="201">
        <f>(((N249*'Appendix B'!$C$17*1000)-('Appendix B'!$E$43+'Appendix B'!$F$43+'Appendix B'!$G$43))/((1+$Y$16)^AK$34))</f>
        <v>1910908.4991199488</v>
      </c>
      <c r="AL249" s="201">
        <f>(((O249*'Appendix B'!$C$18*1000)-('Appendix B'!$E$44+'Appendix B'!$F$44+'Appendix B'!$G$44))/((1+$Y$16)^AL$34))</f>
        <v>1636626.7061827732</v>
      </c>
      <c r="AM249" s="201">
        <f>(((P249*'Appendix B'!$C$19*1000)-('Appendix B'!$E$45+'Appendix B'!$F$45+'Appendix B'!$G$45))/((1+$Y$16)^AM$34))</f>
        <v>839228.84556242905</v>
      </c>
      <c r="AN249" s="201">
        <f>(((Q249*'Appendix B'!$C$20*1000)-('Appendix B'!$E$46+'Appendix B'!$F$46+'Appendix B'!$G$46))/((1+$Y$16)^AN$34))</f>
        <v>1123611.7616299326</v>
      </c>
      <c r="AO249" s="201">
        <f>(((R249*'Appendix B'!$C$21*1000)-('Appendix B'!$E$47+'Appendix B'!$F$47+'Appendix B'!$G$47))/((1+$Y$16)^AO$34))</f>
        <v>1087377.2226349371</v>
      </c>
      <c r="AP249" s="201">
        <f>(((S249*'Appendix B'!$C$22*1000)-('Appendix B'!$E$48+'Appendix B'!$F$48+'Appendix B'!$G$48))/((1+$Y$16)^AP$34))</f>
        <v>570385.59572098614</v>
      </c>
      <c r="AQ249" s="201">
        <f>(((T249*'Appendix B'!$C$23*1000)-('Appendix B'!$E$49+'Appendix B'!$F$49+'Appendix B'!$G$49))/((1+$Y$16)^AQ$34))</f>
        <v>393798.2800901322</v>
      </c>
      <c r="AR249" s="201">
        <f>(((U249*'Appendix B'!$C$24*1000)-('Appendix B'!$E$50+'Appendix B'!$F$50+'Appendix B'!$G$50))/((1+$Y$16)^AR$34))</f>
        <v>596114.12694261328</v>
      </c>
      <c r="AS249" s="217">
        <f t="shared" si="22"/>
        <v>85411672.01510483</v>
      </c>
      <c r="AU249" s="207">
        <f t="shared" si="21"/>
        <v>5.6279875941984838E-9</v>
      </c>
    </row>
    <row r="250" spans="1:47" x14ac:dyDescent="0.35">
      <c r="A250">
        <v>216</v>
      </c>
      <c r="B250" s="75">
        <v>56</v>
      </c>
      <c r="C250" s="75">
        <v>55.786540867592286</v>
      </c>
      <c r="D250" s="75">
        <v>74.04066802609124</v>
      </c>
      <c r="E250" s="75">
        <v>131.28545924577125</v>
      </c>
      <c r="F250" s="75">
        <v>163.52516739780557</v>
      </c>
      <c r="G250" s="75">
        <v>160.26856335162537</v>
      </c>
      <c r="H250" s="75">
        <v>200.6185192093219</v>
      </c>
      <c r="I250" s="75">
        <v>220.04791530703056</v>
      </c>
      <c r="J250" s="75">
        <v>302.94199291727409</v>
      </c>
      <c r="K250" s="75">
        <v>346.78529492843586</v>
      </c>
      <c r="L250" s="75">
        <v>349.72767061387208</v>
      </c>
      <c r="M250" s="75">
        <v>220.80389127211745</v>
      </c>
      <c r="N250" s="75">
        <v>303.6493435098655</v>
      </c>
      <c r="O250" s="75">
        <v>283.28944762439022</v>
      </c>
      <c r="P250" s="75">
        <v>291.3252009328379</v>
      </c>
      <c r="Q250" s="75">
        <v>253.28356431427011</v>
      </c>
      <c r="R250" s="75">
        <v>284.37603796679491</v>
      </c>
      <c r="S250" s="75">
        <v>212.11755036197292</v>
      </c>
      <c r="T250" s="75">
        <v>258.25726798535027</v>
      </c>
      <c r="U250" s="75">
        <v>276.97808198917261</v>
      </c>
      <c r="V250" s="75">
        <v>303.43466035790817</v>
      </c>
      <c r="X250" s="201">
        <f>((0-('Appendix B'!$H$30))/(1+$Y$16)^0)</f>
        <v>-30932906.678150136</v>
      </c>
      <c r="Y250" s="201">
        <f>(((B250*'Appendix B'!$C$5*1000)-('Appendix B'!$E$31+'Appendix B'!$F$31+'Appendix B'!$G$31))/((1+$Y$16)^1))</f>
        <v>36555647.970511056</v>
      </c>
      <c r="Z250" s="201">
        <f>+(((C250*'Appendix B'!$C$6*1000)-('Appendix B'!$E$32+'Appendix B'!$F$32+'Appendix B'!$G$32))/((1+$Y$16)^2))</f>
        <v>11887275.913055956</v>
      </c>
      <c r="AA250" s="201">
        <f>(((D250*'Appendix B'!$C$7*1000)-('Appendix B'!$E$33+'Appendix B'!$F$33+'Appendix B'!$G$33))/((1+$Y$16)^3))</f>
        <v>7664118.6877472708</v>
      </c>
      <c r="AB250" s="201">
        <f>(((E250*'Appendix B'!$C$8*1000)-('Appendix B'!$E$34+'Appendix B'!$F$34+'Appendix B'!$G$34))/((1+$Y$16)^4))</f>
        <v>9141478.463237809</v>
      </c>
      <c r="AC250" s="201">
        <f>(((F250*'Appendix B'!$C$9*1000)-('Appendix B'!$E$35+'Appendix B'!$F$35+'Appendix B'!$G$35))/((1+$Y$16)^AC$34))</f>
        <v>8205630.7735672947</v>
      </c>
      <c r="AD250" s="201">
        <f>(((G250*'Appendix B'!$C$10*1000)-('Appendix B'!$E$36+'Appendix B'!$F$36+'Appendix B'!$G$36))/((1+$Y$16)^AD$34))</f>
        <v>5760319.8257497502</v>
      </c>
      <c r="AE250" s="201">
        <f>(((H250*'Appendix B'!$C$11*1000)-('Appendix B'!$E$37+'Appendix B'!$F$37+'Appendix B'!$G$37))/((1+$Y$16)^AE$34))</f>
        <v>5629225.778472757</v>
      </c>
      <c r="AF250" s="201">
        <f>(((I250*'Appendix B'!$C$12*1000)-('Appendix B'!$E$38+'Appendix B'!$F$38+'Appendix B'!$G$38))/((1+$Y$16)^AF$34))</f>
        <v>4841775.0325710746</v>
      </c>
      <c r="AG250" s="201">
        <f>(((J250*'Appendix B'!$C$13*1000)-('Appendix B'!$E$39+'Appendix B'!$F$39+'Appendix B'!$G$39))/((1+$Y$16)^AG$34))</f>
        <v>5553004.6269930471</v>
      </c>
      <c r="AH250" s="201">
        <f>(((K250*'Appendix B'!$C$14*1000)-('Appendix B'!$E$40+'Appendix B'!$F$40+'Appendix B'!$G$40))/((1+$Y$16)^AH$34))</f>
        <v>5129264.5801476687</v>
      </c>
      <c r="AI250" s="201">
        <f>(((L250*'Appendix B'!$C$15*1000)-('Appendix B'!$E$41+'Appendix B'!$F$41+'Appendix B'!$G$41))/((1+$Y$16)^AI$34))</f>
        <v>4288475.5822765324</v>
      </c>
      <c r="AJ250" s="201">
        <f>(((M250*'Appendix B'!$C$16*1000)-('Appendix B'!$E$42+'Appendix B'!$F$42+'Appendix B'!$G$42))/((1+$Y$16)^AJ$34))</f>
        <v>1995185.6329785674</v>
      </c>
      <c r="AK250" s="201">
        <f>(((N250*'Appendix B'!$C$17*1000)-('Appendix B'!$E$43+'Appendix B'!$F$43+'Appendix B'!$G$43))/((1+$Y$16)^AK$34))</f>
        <v>2453819.6348041692</v>
      </c>
      <c r="AL250" s="201">
        <f>(((O250*'Appendix B'!$C$18*1000)-('Appendix B'!$E$44+'Appendix B'!$F$44+'Appendix B'!$G$44))/((1+$Y$16)^AL$34))</f>
        <v>1866042.3133691209</v>
      </c>
      <c r="AM250" s="201">
        <f>(((P250*'Appendix B'!$C$19*1000)-('Appendix B'!$E$45+'Appendix B'!$F$45+'Appendix B'!$G$45))/((1+$Y$16)^AM$34))</f>
        <v>1611221.377990487</v>
      </c>
      <c r="AN250" s="201">
        <f>(((Q250*'Appendix B'!$C$20*1000)-('Appendix B'!$E$46+'Appendix B'!$F$46+'Appendix B'!$G$46))/((1+$Y$16)^AN$34))</f>
        <v>1099964.7458438601</v>
      </c>
      <c r="AO250" s="201">
        <f>(((R250*'Appendix B'!$C$21*1000)-('Appendix B'!$E$47+'Appendix B'!$F$47+'Appendix B'!$G$47))/((1+$Y$16)^AO$34))</f>
        <v>1098495.6532531886</v>
      </c>
      <c r="AP250" s="201">
        <f>(((S250*'Appendix B'!$C$22*1000)-('Appendix B'!$E$48+'Appendix B'!$F$48+'Appendix B'!$G$48))/((1+$Y$16)^AP$34))</f>
        <v>603697.95893820678</v>
      </c>
      <c r="AQ250" s="201">
        <f>(((T250*'Appendix B'!$C$23*1000)-('Appendix B'!$E$49+'Appendix B'!$F$49+'Appendix B'!$G$49))/((1+$Y$16)^AQ$34))</f>
        <v>681630.83293878904</v>
      </c>
      <c r="AR250" s="201">
        <f>(((U250*'Appendix B'!$C$24*1000)-('Appendix B'!$E$50+'Appendix B'!$F$50+'Appendix B'!$G$50))/((1+$Y$16)^AR$34))</f>
        <v>637727.96225409966</v>
      </c>
      <c r="AS250" s="217">
        <f t="shared" si="22"/>
        <v>85771096.668550596</v>
      </c>
      <c r="AU250" s="207">
        <f t="shared" si="21"/>
        <v>5.5121338513977206E-9</v>
      </c>
    </row>
    <row r="251" spans="1:47" x14ac:dyDescent="0.35">
      <c r="A251">
        <v>217</v>
      </c>
      <c r="B251" s="75">
        <v>56</v>
      </c>
      <c r="C251" s="75">
        <v>76.233640562764052</v>
      </c>
      <c r="D251" s="75">
        <v>104.5930883610815</v>
      </c>
      <c r="E251" s="75">
        <v>78.114196064072587</v>
      </c>
      <c r="F251" s="75">
        <v>97.793236165172914</v>
      </c>
      <c r="G251" s="75">
        <v>64.487911952935121</v>
      </c>
      <c r="H251" s="75">
        <v>57.557165463084708</v>
      </c>
      <c r="I251" s="75">
        <v>76.175909723744127</v>
      </c>
      <c r="J251" s="75">
        <v>82.233383594669021</v>
      </c>
      <c r="K251" s="75">
        <v>93.58544890615957</v>
      </c>
      <c r="L251" s="75">
        <v>69.096947179218461</v>
      </c>
      <c r="M251" s="75">
        <v>38.447449283678807</v>
      </c>
      <c r="N251" s="75">
        <v>44.063517680429527</v>
      </c>
      <c r="O251" s="75">
        <v>32.603137436613579</v>
      </c>
      <c r="P251" s="75">
        <v>28.950137430634605</v>
      </c>
      <c r="Q251" s="75">
        <v>27.272715746339813</v>
      </c>
      <c r="R251" s="75">
        <v>33.301482455746537</v>
      </c>
      <c r="S251" s="75">
        <v>48.761815448081236</v>
      </c>
      <c r="T251" s="75">
        <v>39.071949103110214</v>
      </c>
      <c r="U251" s="75">
        <v>43.15484695735298</v>
      </c>
      <c r="V251" s="75">
        <v>33.559567558147123</v>
      </c>
      <c r="X251" s="201">
        <f>((0-('Appendix B'!$H$30))/(1+$Y$16)^0)</f>
        <v>-30932906.678150136</v>
      </c>
      <c r="Y251" s="201">
        <f>(((B251*'Appendix B'!$C$5*1000)-('Appendix B'!$E$31+'Appendix B'!$F$31+'Appendix B'!$G$31))/((1+$Y$16)^1))</f>
        <v>36555647.970511056</v>
      </c>
      <c r="Z251" s="201">
        <f>+(((C251*'Appendix B'!$C$6*1000)-('Appendix B'!$E$32+'Appendix B'!$F$32+'Appendix B'!$G$32))/((1+$Y$16)^2))</f>
        <v>17052563.00533963</v>
      </c>
      <c r="AA251" s="201">
        <f>(((D251*'Appendix B'!$C$7*1000)-('Appendix B'!$E$33+'Appendix B'!$F$33+'Appendix B'!$G$33))/((1+$Y$16)^3))</f>
        <v>11539402.258792177</v>
      </c>
      <c r="AB251" s="201">
        <f>(((E251*'Appendix B'!$C$8*1000)-('Appendix B'!$E$34+'Appendix B'!$F$34+'Appendix B'!$G$34))/((1+$Y$16)^4))</f>
        <v>4848430.7815797776</v>
      </c>
      <c r="AC251" s="201">
        <f>(((F251*'Appendix B'!$C$9*1000)-('Appendix B'!$E$35+'Appendix B'!$F$35+'Appendix B'!$G$35))/((1+$Y$16)^AC$34))</f>
        <v>4384492.7731593335</v>
      </c>
      <c r="AD251" s="201">
        <f>(((G251*'Appendix B'!$C$10*1000)-('Appendix B'!$E$36+'Appendix B'!$F$36+'Appendix B'!$G$36))/((1+$Y$16)^AD$34))</f>
        <v>1627257.818102</v>
      </c>
      <c r="AE251" s="201">
        <f>(((H251*'Appendix B'!$C$11*1000)-('Appendix B'!$E$37+'Appendix B'!$F$37+'Appendix B'!$G$37))/((1+$Y$16)^AE$34))</f>
        <v>877922.15852268378</v>
      </c>
      <c r="AF251" s="201">
        <f>(((I251*'Appendix B'!$C$12*1000)-('Appendix B'!$E$38+'Appendix B'!$F$38+'Appendix B'!$G$38))/((1+$Y$16)^AF$34))</f>
        <v>1069083.8558661793</v>
      </c>
      <c r="AG251" s="201">
        <f>(((J251*'Appendix B'!$C$13*1000)-('Appendix B'!$E$39+'Appendix B'!$F$39+'Appendix B'!$G$39))/((1+$Y$16)^AG$34))</f>
        <v>898188.05365869089</v>
      </c>
      <c r="AH251" s="201">
        <f>(((K251*'Appendix B'!$C$14*1000)-('Appendix B'!$E$40+'Appendix B'!$F$40+'Appendix B'!$G$40))/((1+$Y$16)^AH$34))</f>
        <v>841331.25718280731</v>
      </c>
      <c r="AI251" s="201">
        <f>(((L251*'Appendix B'!$C$15*1000)-('Appendix B'!$E$41+'Appendix B'!$F$41+'Appendix B'!$G$41))/((1+$Y$16)^AI$34))</f>
        <v>300410.44306498836</v>
      </c>
      <c r="AJ251" s="201">
        <f>(((M251*'Appendix B'!$C$16*1000)-('Appendix B'!$E$42+'Appendix B'!$F$42+'Appendix B'!$G$42))/((1+$Y$16)^AJ$34))</f>
        <v>-161541.8231168378</v>
      </c>
      <c r="AK251" s="201">
        <f>(((N251*'Appendix B'!$C$17*1000)-('Appendix B'!$E$43+'Appendix B'!$F$43+'Appendix B'!$G$43))/((1+$Y$16)^AK$34))</f>
        <v>-120650.09462372847</v>
      </c>
      <c r="AL251" s="201">
        <f>(((O251*'Appendix B'!$C$18*1000)-('Appendix B'!$E$44+'Appendix B'!$F$44+'Appendix B'!$G$44))/((1+$Y$16)^AL$34))</f>
        <v>-232049.18661451738</v>
      </c>
      <c r="AM251" s="201">
        <f>(((P251*'Appendix B'!$C$19*1000)-('Appendix B'!$E$45+'Appendix B'!$F$45+'Appendix B'!$G$45))/((1+$Y$16)^AM$34))</f>
        <v>-251814.52328819124</v>
      </c>
      <c r="AN251" s="201">
        <f>(((Q251*'Appendix B'!$C$20*1000)-('Appendix B'!$E$46+'Appendix B'!$F$46+'Appendix B'!$G$46))/((1+$Y$16)^AN$34))</f>
        <v>-246076.71304601053</v>
      </c>
      <c r="AO251" s="201">
        <f>(((R251*'Appendix B'!$C$21*1000)-('Appendix B'!$E$47+'Appendix B'!$F$47+'Appendix B'!$G$47))/((1+$Y$16)^AO$34))</f>
        <v>-203080.33606844197</v>
      </c>
      <c r="AP251" s="201">
        <f>(((S251*'Appendix B'!$C$22*1000)-('Appendix B'!$E$48+'Appendix B'!$F$48+'Appendix B'!$G$48))/((1+$Y$16)^AP$34))</f>
        <v>-123569.34183747853</v>
      </c>
      <c r="AQ251" s="201">
        <f>(((T251*'Appendix B'!$C$23*1000)-('Appendix B'!$E$49+'Appendix B'!$F$49+'Appendix B'!$G$49))/((1+$Y$16)^AQ$34))</f>
        <v>-159077.59711918043</v>
      </c>
      <c r="AR251" s="201">
        <f>(((U251*'Appendix B'!$C$24*1000)-('Appendix B'!$E$50+'Appendix B'!$F$50+'Appendix B'!$G$50))/((1+$Y$16)^AR$34))</f>
        <v>-137208.3306612192</v>
      </c>
      <c r="AS251" s="217">
        <f t="shared" si="22"/>
        <v>49061823.697629198</v>
      </c>
      <c r="AU251" s="207">
        <f t="shared" si="21"/>
        <v>1.5926197430793274E-8</v>
      </c>
    </row>
    <row r="252" spans="1:47" x14ac:dyDescent="0.35">
      <c r="A252">
        <v>218</v>
      </c>
      <c r="B252" s="75">
        <v>56</v>
      </c>
      <c r="C252" s="75">
        <v>58.483594509052558</v>
      </c>
      <c r="D252" s="75">
        <v>57.27407455768769</v>
      </c>
      <c r="E252" s="75">
        <v>88.020464109918009</v>
      </c>
      <c r="F252" s="75">
        <v>62.09334685048222</v>
      </c>
      <c r="G252" s="75">
        <v>56.503896114863259</v>
      </c>
      <c r="H252" s="75">
        <v>65.829461064279926</v>
      </c>
      <c r="I252" s="75">
        <v>54.19769245859532</v>
      </c>
      <c r="J252" s="75">
        <v>64.080296933255966</v>
      </c>
      <c r="K252" s="75">
        <v>68.409720225863765</v>
      </c>
      <c r="L252" s="75">
        <v>83.838127223798452</v>
      </c>
      <c r="M252" s="75">
        <v>73.698812680060001</v>
      </c>
      <c r="N252" s="75">
        <v>69.661710471896768</v>
      </c>
      <c r="O252" s="75">
        <v>67.5107196404539</v>
      </c>
      <c r="P252" s="75">
        <v>60.48763031955022</v>
      </c>
      <c r="Q252" s="75">
        <v>73.752506833524023</v>
      </c>
      <c r="R252" s="75">
        <v>30.871006484640752</v>
      </c>
      <c r="S252" s="75">
        <v>37.30789162316286</v>
      </c>
      <c r="T252" s="75">
        <v>30.769053701299089</v>
      </c>
      <c r="U252" s="75">
        <v>27.760712861623258</v>
      </c>
      <c r="V252" s="75">
        <v>29.667824011445148</v>
      </c>
      <c r="X252" s="201">
        <f>((0-('Appendix B'!$H$30))/(1+$Y$16)^0)</f>
        <v>-30932906.678150136</v>
      </c>
      <c r="Y252" s="201">
        <f>(((B252*'Appendix B'!$C$5*1000)-('Appendix B'!$E$31+'Appendix B'!$F$31+'Appendix B'!$G$31))/((1+$Y$16)^1))</f>
        <v>36555647.970511056</v>
      </c>
      <c r="Z252" s="201">
        <f>+(((C252*'Appendix B'!$C$6*1000)-('Appendix B'!$E$32+'Appendix B'!$F$32+'Appendix B'!$G$32))/((1+$Y$16)^2))</f>
        <v>12568597.790931918</v>
      </c>
      <c r="AA252" s="201">
        <f>(((D252*'Appendix B'!$C$7*1000)-('Appendix B'!$E$33+'Appendix B'!$F$33+'Appendix B'!$G$33))/((1+$Y$16)^3))</f>
        <v>5537435.9733149894</v>
      </c>
      <c r="AB252" s="201">
        <f>(((E252*'Appendix B'!$C$8*1000)-('Appendix B'!$E$34+'Appendix B'!$F$34+'Appendix B'!$G$34))/((1+$Y$16)^4))</f>
        <v>5648262.8435485</v>
      </c>
      <c r="AC252" s="201">
        <f>(((F252*'Appendix B'!$C$9*1000)-('Appendix B'!$E$35+'Appendix B'!$F$35+'Appendix B'!$G$35))/((1+$Y$16)^AC$34))</f>
        <v>2309181.7163772411</v>
      </c>
      <c r="AD252" s="201">
        <f>(((G252*'Appendix B'!$C$10*1000)-('Appendix B'!$E$36+'Appendix B'!$F$36+'Appendix B'!$G$36))/((1+$Y$16)^AD$34))</f>
        <v>1282736.9566658461</v>
      </c>
      <c r="AE252" s="201">
        <f>(((H252*'Appendix B'!$C$11*1000)-('Appendix B'!$E$37+'Appendix B'!$F$37+'Appendix B'!$G$37))/((1+$Y$16)^AE$34))</f>
        <v>1152658.7453508347</v>
      </c>
      <c r="AF252" s="201">
        <f>(((I252*'Appendix B'!$C$12*1000)-('Appendix B'!$E$38+'Appendix B'!$F$38+'Appendix B'!$G$38))/((1+$Y$16)^AF$34))</f>
        <v>492758.90634060948</v>
      </c>
      <c r="AG252" s="201">
        <f>(((J252*'Appendix B'!$C$13*1000)-('Appendix B'!$E$39+'Appendix B'!$F$39+'Appendix B'!$G$39))/((1+$Y$16)^AG$34))</f>
        <v>515333.53380980919</v>
      </c>
      <c r="AH252" s="201">
        <f>(((K252*'Appendix B'!$C$14*1000)-('Appendix B'!$E$40+'Appendix B'!$F$40+'Appendix B'!$G$40))/((1+$Y$16)^AH$34))</f>
        <v>414980.89546629536</v>
      </c>
      <c r="AI252" s="201">
        <f>(((L252*'Appendix B'!$C$15*1000)-('Appendix B'!$E$41+'Appendix B'!$F$41+'Appendix B'!$G$41))/((1+$Y$16)^AI$34))</f>
        <v>509898.50455416308</v>
      </c>
      <c r="AJ252" s="201">
        <f>(((M252*'Appendix B'!$C$16*1000)-('Appendix B'!$E$42+'Appendix B'!$F$42+'Appendix B'!$G$42))/((1+$Y$16)^AJ$34))</f>
        <v>255375.62971760624</v>
      </c>
      <c r="AK252" s="201">
        <f>(((N252*'Appendix B'!$C$17*1000)-('Appendix B'!$E$43+'Appendix B'!$F$43+'Appendix B'!$G$43))/((1+$Y$16)^AK$34))</f>
        <v>133222.6746583409</v>
      </c>
      <c r="AL252" s="201">
        <f>(((O252*'Appendix B'!$C$18*1000)-('Appendix B'!$E$44+'Appendix B'!$F$44+'Appendix B'!$G$44))/((1+$Y$16)^AL$34))</f>
        <v>60105.983135269031</v>
      </c>
      <c r="AM252" s="201">
        <f>(((P252*'Appendix B'!$C$19*1000)-('Appendix B'!$E$45+'Appendix B'!$F$45+'Appendix B'!$G$45))/((1+$Y$16)^AM$34))</f>
        <v>-27877.535130483127</v>
      </c>
      <c r="AN252" s="201">
        <f>(((Q252*'Appendix B'!$C$20*1000)-('Appendix B'!$E$46+'Appendix B'!$F$46+'Appendix B'!$G$46))/((1+$Y$16)^AN$34))</f>
        <v>30740.644175165395</v>
      </c>
      <c r="AO252" s="201">
        <f>(((R252*'Appendix B'!$C$21*1000)-('Appendix B'!$E$47+'Appendix B'!$F$47+'Appendix B'!$G$47))/((1+$Y$16)^AO$34))</f>
        <v>-215679.97668186628</v>
      </c>
      <c r="AP252" s="201">
        <f>(((S252*'Appendix B'!$C$22*1000)-('Appendix B'!$E$48+'Appendix B'!$F$48+'Appendix B'!$G$48))/((1+$Y$16)^AP$34))</f>
        <v>-174562.74141313255</v>
      </c>
      <c r="AQ252" s="201">
        <f>(((T252*'Appendix B'!$C$23*1000)-('Appendix B'!$E$49+'Appendix B'!$F$49+'Appendix B'!$G$49))/((1+$Y$16)^AQ$34))</f>
        <v>-190924.2289729426</v>
      </c>
      <c r="AR252" s="201">
        <f>(((U252*'Appendix B'!$C$24*1000)-('Appendix B'!$E$50+'Appendix B'!$F$50+'Appendix B'!$G$50))/((1+$Y$16)^AR$34))</f>
        <v>-188227.52559778182</v>
      </c>
      <c r="AS252" s="217">
        <f t="shared" si="22"/>
        <v>36534032.090407521</v>
      </c>
      <c r="AU252" s="207">
        <f t="shared" si="21"/>
        <v>1.399220788598136E-8</v>
      </c>
    </row>
    <row r="253" spans="1:47" x14ac:dyDescent="0.35">
      <c r="A253">
        <v>219</v>
      </c>
      <c r="B253" s="75">
        <v>56</v>
      </c>
      <c r="C253" s="75">
        <v>59.3041038109629</v>
      </c>
      <c r="D253" s="75">
        <v>84.306360313935485</v>
      </c>
      <c r="E253" s="75">
        <v>113.06653999502591</v>
      </c>
      <c r="F253" s="75">
        <v>146.25564865882612</v>
      </c>
      <c r="G253" s="75">
        <v>139.19214766145657</v>
      </c>
      <c r="H253" s="75">
        <v>188.6340840153816</v>
      </c>
      <c r="I253" s="75">
        <v>268.04300161420758</v>
      </c>
      <c r="J253" s="75">
        <v>180.97613540035712</v>
      </c>
      <c r="K253" s="75">
        <v>257.57653574494628</v>
      </c>
      <c r="L253" s="75">
        <v>182.97573124228211</v>
      </c>
      <c r="M253" s="75">
        <v>233.20144933078535</v>
      </c>
      <c r="N253" s="75">
        <v>217.74072472915532</v>
      </c>
      <c r="O253" s="75">
        <v>220.01159245690076</v>
      </c>
      <c r="P253" s="75">
        <v>327.2101276346084</v>
      </c>
      <c r="Q253" s="75">
        <v>389.87445394381712</v>
      </c>
      <c r="R253" s="75">
        <v>405.48504032180085</v>
      </c>
      <c r="S253" s="75">
        <v>500</v>
      </c>
      <c r="T253" s="75">
        <v>387.90130774069098</v>
      </c>
      <c r="U253" s="75">
        <v>406.40075134991662</v>
      </c>
      <c r="V253" s="75">
        <v>500</v>
      </c>
      <c r="X253" s="201">
        <f>((0-('Appendix B'!$H$30))/(1+$Y$16)^0)</f>
        <v>-30932906.678150136</v>
      </c>
      <c r="Y253" s="201">
        <f>(((B253*'Appendix B'!$C$5*1000)-('Appendix B'!$E$31+'Appendix B'!$F$31+'Appendix B'!$G$31))/((1+$Y$16)^1))</f>
        <v>36555647.970511056</v>
      </c>
      <c r="Z253" s="201">
        <f>+(((C253*'Appendix B'!$C$6*1000)-('Appendix B'!$E$32+'Appendix B'!$F$32+'Appendix B'!$G$32))/((1+$Y$16)^2))</f>
        <v>12775872.473866872</v>
      </c>
      <c r="AA253" s="201">
        <f>(((D253*'Appendix B'!$C$7*1000)-('Appendix B'!$E$33+'Appendix B'!$F$33+'Appendix B'!$G$33))/((1+$Y$16)^3))</f>
        <v>8966223.9950287435</v>
      </c>
      <c r="AB253" s="201">
        <f>(((E253*'Appendix B'!$C$8*1000)-('Appendix B'!$E$34+'Appendix B'!$F$34+'Appendix B'!$G$34))/((1+$Y$16)^4))</f>
        <v>7670482.9598124102</v>
      </c>
      <c r="AC253" s="201">
        <f>(((F253*'Appendix B'!$C$9*1000)-('Appendix B'!$E$35+'Appendix B'!$F$35+'Appendix B'!$G$35))/((1+$Y$16)^AC$34))</f>
        <v>7201716.6474368973</v>
      </c>
      <c r="AD253" s="201">
        <f>(((G253*'Appendix B'!$C$10*1000)-('Appendix B'!$E$36+'Appendix B'!$F$36+'Appendix B'!$G$36))/((1+$Y$16)^AD$34))</f>
        <v>4850844.5645737872</v>
      </c>
      <c r="AE253" s="201">
        <f>(((H253*'Appendix B'!$C$11*1000)-('Appendix B'!$E$37+'Appendix B'!$F$37+'Appendix B'!$G$37))/((1+$Y$16)^AE$34))</f>
        <v>5231202.9104588749</v>
      </c>
      <c r="AF253" s="201">
        <f>(((I253*'Appendix B'!$C$12*1000)-('Appendix B'!$E$38+'Appendix B'!$F$38+'Appendix B'!$G$38))/((1+$Y$16)^AF$34))</f>
        <v>6100328.6886640675</v>
      </c>
      <c r="AG253" s="201">
        <f>(((J253*'Appendix B'!$C$13*1000)-('Appendix B'!$E$39+'Appendix B'!$F$39+'Appendix B'!$G$39))/((1+$Y$16)^AG$34))</f>
        <v>2980704.90251404</v>
      </c>
      <c r="AH253" s="201">
        <f>(((K253*'Appendix B'!$C$14*1000)-('Appendix B'!$E$40+'Appendix B'!$F$40+'Appendix B'!$G$40))/((1+$Y$16)^AH$34))</f>
        <v>3618516.3817874738</v>
      </c>
      <c r="AI253" s="201">
        <f>(((L253*'Appendix B'!$C$15*1000)-('Appendix B'!$E$41+'Appendix B'!$F$41+'Appendix B'!$G$41))/((1+$Y$16)^AI$34))</f>
        <v>1918750.741872136</v>
      </c>
      <c r="AJ253" s="201">
        <f>(((M253*'Appendix B'!$C$16*1000)-('Appendix B'!$E$42+'Appendix B'!$F$42+'Appendix B'!$G$42))/((1+$Y$16)^AJ$34))</f>
        <v>2141811.4037059932</v>
      </c>
      <c r="AK253" s="201">
        <f>(((N253*'Appendix B'!$C$17*1000)-('Appendix B'!$E$43+'Appendix B'!$F$43+'Appendix B'!$G$43))/((1+$Y$16)^AK$34))</f>
        <v>1601811.8726653336</v>
      </c>
      <c r="AL253" s="201">
        <f>(((O253*'Appendix B'!$C$18*1000)-('Appendix B'!$E$44+'Appendix B'!$F$44+'Appendix B'!$G$44))/((1+$Y$16)^AL$34))</f>
        <v>1336445.2645128854</v>
      </c>
      <c r="AM253" s="201">
        <f>(((P253*'Appendix B'!$C$19*1000)-('Appendix B'!$E$45+'Appendix B'!$F$45+'Appendix B'!$G$45))/((1+$Y$16)^AM$34))</f>
        <v>1866028.0119280564</v>
      </c>
      <c r="AN253" s="201">
        <f>(((Q253*'Appendix B'!$C$20*1000)-('Appendix B'!$E$46+'Appendix B'!$F$46+'Appendix B'!$G$46))/((1+$Y$16)^AN$34))</f>
        <v>1913452.2466120385</v>
      </c>
      <c r="AO253" s="201">
        <f>(((R253*'Appendix B'!$C$21*1000)-('Appendix B'!$E$47+'Appendix B'!$F$47+'Appendix B'!$G$47))/((1+$Y$16)^AO$34))</f>
        <v>1726327.371346327</v>
      </c>
      <c r="AP253" s="201">
        <f>(((S253*'Appendix B'!$C$22*1000)-('Appendix B'!$E$48+'Appendix B'!$F$48+'Appendix B'!$G$48))/((1+$Y$16)^AP$34))</f>
        <v>1885363.9634975337</v>
      </c>
      <c r="AQ253" s="201">
        <f>(((T253*'Appendix B'!$C$23*1000)-('Appendix B'!$E$49+'Appendix B'!$F$49+'Appendix B'!$G$49))/((1+$Y$16)^AQ$34))</f>
        <v>1178894.233995514</v>
      </c>
      <c r="AR253" s="201">
        <f>(((U253*'Appendix B'!$C$24*1000)-('Appendix B'!$E$50+'Appendix B'!$F$50+'Appendix B'!$G$50))/((1+$Y$16)^AR$34))</f>
        <v>1066660.2007460163</v>
      </c>
      <c r="AS253" s="217">
        <f t="shared" si="22"/>
        <v>81654180.127385929</v>
      </c>
      <c r="AU253" s="207">
        <f t="shared" si="21"/>
        <v>6.9093297996425009E-9</v>
      </c>
    </row>
    <row r="254" spans="1:47" x14ac:dyDescent="0.35">
      <c r="A254">
        <v>220</v>
      </c>
      <c r="B254" s="75">
        <v>56</v>
      </c>
      <c r="C254" s="75">
        <v>45.280171177112322</v>
      </c>
      <c r="D254" s="75">
        <v>57.415888656418417</v>
      </c>
      <c r="E254" s="75">
        <v>55.600261367014198</v>
      </c>
      <c r="F254" s="75">
        <v>37.732113222344083</v>
      </c>
      <c r="G254" s="75">
        <v>39.448422038786482</v>
      </c>
      <c r="H254" s="75">
        <v>32.816283000735396</v>
      </c>
      <c r="I254" s="75">
        <v>33.04135104367576</v>
      </c>
      <c r="J254" s="75">
        <v>40.761367385438334</v>
      </c>
      <c r="K254" s="75">
        <v>45.649916808018268</v>
      </c>
      <c r="L254" s="75">
        <v>61.098293107714454</v>
      </c>
      <c r="M254" s="75">
        <v>99.203862951418159</v>
      </c>
      <c r="N254" s="75">
        <v>88.1563530316525</v>
      </c>
      <c r="O254" s="75">
        <v>125.02396830364269</v>
      </c>
      <c r="P254" s="75">
        <v>116.44917244473118</v>
      </c>
      <c r="Q254" s="75">
        <v>47.664182721810576</v>
      </c>
      <c r="R254" s="75">
        <v>36.086542607081455</v>
      </c>
      <c r="S254" s="75">
        <v>61.764975625506388</v>
      </c>
      <c r="T254" s="75">
        <v>61.936336769481223</v>
      </c>
      <c r="U254" s="75">
        <v>85.784306061557515</v>
      </c>
      <c r="V254" s="75">
        <v>112.79819834629645</v>
      </c>
      <c r="X254" s="201">
        <f>((0-('Appendix B'!$H$30))/(1+$Y$16)^0)</f>
        <v>-30932906.678150136</v>
      </c>
      <c r="Y254" s="201">
        <f>(((B254*'Appendix B'!$C$5*1000)-('Appendix B'!$E$31+'Appendix B'!$F$31+'Appendix B'!$G$31))/((1+$Y$16)^1))</f>
        <v>36555647.970511056</v>
      </c>
      <c r="Z254" s="201">
        <f>+(((C254*'Appendix B'!$C$6*1000)-('Appendix B'!$E$32+'Appendix B'!$F$32+'Appendix B'!$G$32))/((1+$Y$16)^2))</f>
        <v>9233187.2374962047</v>
      </c>
      <c r="AA254" s="201">
        <f>(((D254*'Appendix B'!$C$7*1000)-('Appendix B'!$E$33+'Appendix B'!$F$33+'Appendix B'!$G$33))/((1+$Y$16)^3))</f>
        <v>5555423.7412537644</v>
      </c>
      <c r="AB254" s="201">
        <f>(((E254*'Appendix B'!$C$8*1000)-('Appendix B'!$E$34+'Appendix B'!$F$34+'Appendix B'!$G$34))/((1+$Y$16)^4))</f>
        <v>3030655.7397132795</v>
      </c>
      <c r="AC254" s="201">
        <f>(((F254*'Appendix B'!$C$9*1000)-('Appendix B'!$E$35+'Appendix B'!$F$35+'Appendix B'!$G$35))/((1+$Y$16)^AC$34))</f>
        <v>893011.00896492694</v>
      </c>
      <c r="AD254" s="201">
        <f>(((G254*'Appendix B'!$C$10*1000)-('Appendix B'!$E$36+'Appendix B'!$F$36+'Appendix B'!$G$36))/((1+$Y$16)^AD$34))</f>
        <v>546770.6534838865</v>
      </c>
      <c r="AE254" s="201">
        <f>(((H254*'Appendix B'!$C$11*1000)-('Appendix B'!$E$37+'Appendix B'!$F$37+'Appendix B'!$G$37))/((1+$Y$16)^AE$34))</f>
        <v>56236.627623592831</v>
      </c>
      <c r="AF254" s="201">
        <f>(((I254*'Appendix B'!$C$12*1000)-('Appendix B'!$E$38+'Appendix B'!$F$38+'Appendix B'!$G$38))/((1+$Y$16)^AF$34))</f>
        <v>-62014.360799385242</v>
      </c>
      <c r="AG254" s="201">
        <f>(((J254*'Appendix B'!$C$13*1000)-('Appendix B'!$E$39+'Appendix B'!$F$39+'Appendix B'!$G$39))/((1+$Y$16)^AG$34))</f>
        <v>23529.702211471791</v>
      </c>
      <c r="AH254" s="201">
        <f>(((K254*'Appendix B'!$C$14*1000)-('Appendix B'!$E$40+'Appendix B'!$F$40+'Appendix B'!$G$40))/((1+$Y$16)^AH$34))</f>
        <v>29544.170157532109</v>
      </c>
      <c r="AI254" s="201">
        <f>(((L254*'Appendix B'!$C$15*1000)-('Appendix B'!$E$41+'Appendix B'!$F$41+'Appendix B'!$G$41))/((1+$Y$16)^AI$34))</f>
        <v>186740.94504010264</v>
      </c>
      <c r="AJ254" s="201">
        <f>(((M254*'Appendix B'!$C$16*1000)-('Appendix B'!$E$42+'Appendix B'!$F$42+'Appendix B'!$G$42))/((1+$Y$16)^AJ$34))</f>
        <v>557023.55391224043</v>
      </c>
      <c r="AK254" s="201">
        <f>(((N254*'Appendix B'!$C$17*1000)-('Appendix B'!$E$43+'Appendix B'!$F$43+'Appendix B'!$G$43))/((1+$Y$16)^AK$34))</f>
        <v>316645.23740629817</v>
      </c>
      <c r="AL254" s="201">
        <f>(((O254*'Appendix B'!$C$18*1000)-('Appendix B'!$E$44+'Appendix B'!$F$44+'Appendix B'!$G$44))/((1+$Y$16)^AL$34))</f>
        <v>541456.79190617998</v>
      </c>
      <c r="AM254" s="201">
        <f>(((P254*'Appendix B'!$C$19*1000)-('Appendix B'!$E$45+'Appendix B'!$F$45+'Appendix B'!$G$45))/((1+$Y$16)^AM$34))</f>
        <v>369486.30226504646</v>
      </c>
      <c r="AN254" s="201">
        <f>(((Q254*'Appendix B'!$C$20*1000)-('Appendix B'!$E$46+'Appendix B'!$F$46+'Appendix B'!$G$46))/((1+$Y$16)^AN$34))</f>
        <v>-124632.27738956224</v>
      </c>
      <c r="AO254" s="201">
        <f>(((R254*'Appendix B'!$C$21*1000)-('Appendix B'!$E$47+'Appendix B'!$F$47+'Appendix B'!$G$47))/((1+$Y$16)^AO$34))</f>
        <v>-188642.52330634993</v>
      </c>
      <c r="AP254" s="201">
        <f>(((S254*'Appendix B'!$C$22*1000)-('Appendix B'!$E$48+'Appendix B'!$F$48+'Appendix B'!$G$48))/((1+$Y$16)^AP$34))</f>
        <v>-65678.670238010411</v>
      </c>
      <c r="AQ254" s="201">
        <f>(((T254*'Appendix B'!$C$23*1000)-('Appendix B'!$E$49+'Appendix B'!$F$49+'Appendix B'!$G$49))/((1+$Y$16)^AQ$34))</f>
        <v>-71378.824421913348</v>
      </c>
      <c r="AR254" s="201">
        <f>(((U254*'Appendix B'!$C$24*1000)-('Appendix B'!$E$50+'Appendix B'!$F$50+'Appendix B'!$G$50))/((1+$Y$16)^AR$34))</f>
        <v>4074.1000719878211</v>
      </c>
      <c r="AS254" s="217">
        <f t="shared" si="22"/>
        <v>26966527.10386743</v>
      </c>
      <c r="AU254" s="207">
        <f t="shared" si="21"/>
        <v>1.070985559309937E-8</v>
      </c>
    </row>
    <row r="255" spans="1:47" x14ac:dyDescent="0.35">
      <c r="A255">
        <v>221</v>
      </c>
      <c r="B255" s="75">
        <v>56</v>
      </c>
      <c r="C255" s="75">
        <v>73.544478327902937</v>
      </c>
      <c r="D255" s="75">
        <v>99.459567937171343</v>
      </c>
      <c r="E255" s="75">
        <v>105.89825558628181</v>
      </c>
      <c r="F255" s="75">
        <v>91.802210868317118</v>
      </c>
      <c r="G255" s="75">
        <v>100.97334331749815</v>
      </c>
      <c r="H255" s="75">
        <v>141.25108489735373</v>
      </c>
      <c r="I255" s="75">
        <v>153.8935926291251</v>
      </c>
      <c r="J255" s="75">
        <v>208.41760450212917</v>
      </c>
      <c r="K255" s="75">
        <v>260.26284368481316</v>
      </c>
      <c r="L255" s="75">
        <v>181.82904692074382</v>
      </c>
      <c r="M255" s="75">
        <v>260.606685505217</v>
      </c>
      <c r="N255" s="75">
        <v>301.14471053683997</v>
      </c>
      <c r="O255" s="75">
        <v>377.50343841850702</v>
      </c>
      <c r="P255" s="75">
        <v>380.17625917266037</v>
      </c>
      <c r="Q255" s="75">
        <v>458.09263966079618</v>
      </c>
      <c r="R255" s="75">
        <v>269.17071489510977</v>
      </c>
      <c r="S255" s="75">
        <v>324.733467287623</v>
      </c>
      <c r="T255" s="75">
        <v>263.96682045617843</v>
      </c>
      <c r="U255" s="75">
        <v>413.05336590319678</v>
      </c>
      <c r="V255" s="75">
        <v>446.42165975457425</v>
      </c>
      <c r="X255" s="201">
        <f>((0-('Appendix B'!$H$30))/(1+$Y$16)^0)</f>
        <v>-30932906.678150136</v>
      </c>
      <c r="Y255" s="201">
        <f>(((B255*'Appendix B'!$C$5*1000)-('Appendix B'!$E$31+'Appendix B'!$F$31+'Appendix B'!$G$31))/((1+$Y$16)^1))</f>
        <v>36555647.970511056</v>
      </c>
      <c r="Z255" s="201">
        <f>+(((C255*'Appendix B'!$C$6*1000)-('Appendix B'!$E$32+'Appendix B'!$F$32+'Appendix B'!$G$32))/((1+$Y$16)^2))</f>
        <v>16373234.631738322</v>
      </c>
      <c r="AA255" s="201">
        <f>(((D255*'Appendix B'!$C$7*1000)-('Appendix B'!$E$33+'Appendix B'!$F$33+'Appendix B'!$G$33))/((1+$Y$16)^3))</f>
        <v>10888264.079156077</v>
      </c>
      <c r="AB255" s="201">
        <f>(((E255*'Appendix B'!$C$8*1000)-('Appendix B'!$E$34+'Appendix B'!$F$34+'Appendix B'!$G$34))/((1+$Y$16)^4))</f>
        <v>7091715.6911608642</v>
      </c>
      <c r="AC255" s="201">
        <f>(((F255*'Appendix B'!$C$9*1000)-('Appendix B'!$E$35+'Appendix B'!$F$35+'Appendix B'!$G$35))/((1+$Y$16)^AC$34))</f>
        <v>4036221.6362258727</v>
      </c>
      <c r="AD255" s="201">
        <f>(((G255*'Appendix B'!$C$10*1000)-('Appendix B'!$E$36+'Appendix B'!$F$36+'Appendix B'!$G$36))/((1+$Y$16)^AD$34))</f>
        <v>3201652.5210344247</v>
      </c>
      <c r="AE255" s="201">
        <f>(((H255*'Appendix B'!$C$11*1000)-('Appendix B'!$E$37+'Appendix B'!$F$37+'Appendix B'!$G$37))/((1+$Y$16)^AE$34))</f>
        <v>3657535.3242223077</v>
      </c>
      <c r="AF255" s="201">
        <f>(((I255*'Appendix B'!$C$12*1000)-('Appendix B'!$E$38+'Appendix B'!$F$38+'Appendix B'!$G$38))/((1+$Y$16)^AF$34))</f>
        <v>3107039.8528119898</v>
      </c>
      <c r="AG255" s="201">
        <f>(((J255*'Appendix B'!$C$13*1000)-('Appendix B'!$E$39+'Appendix B'!$F$39+'Appendix B'!$G$39))/((1+$Y$16)^AG$34))</f>
        <v>3559454.4382191175</v>
      </c>
      <c r="AH255" s="201">
        <f>(((K255*'Appendix B'!$C$14*1000)-('Appendix B'!$E$40+'Appendix B'!$F$40+'Appendix B'!$G$40))/((1+$Y$16)^AH$34))</f>
        <v>3664008.942355962</v>
      </c>
      <c r="AI255" s="201">
        <f>(((L255*'Appendix B'!$C$15*1000)-('Appendix B'!$E$41+'Appendix B'!$F$41+'Appendix B'!$G$41))/((1+$Y$16)^AI$34))</f>
        <v>1902455.1213768548</v>
      </c>
      <c r="AJ255" s="201">
        <f>(((M255*'Appendix B'!$C$16*1000)-('Appendix B'!$E$42+'Appendix B'!$F$42+'Appendix B'!$G$42))/((1+$Y$16)^AJ$34))</f>
        <v>2465932.8038258916</v>
      </c>
      <c r="AK255" s="201">
        <f>(((N255*'Appendix B'!$C$17*1000)-('Appendix B'!$E$43+'Appendix B'!$F$43+'Appendix B'!$G$43))/((1+$Y$16)^AK$34))</f>
        <v>2428979.6738711023</v>
      </c>
      <c r="AL255" s="201">
        <f>(((O255*'Appendix B'!$C$18*1000)-('Appendix B'!$E$44+'Appendix B'!$F$44+'Appendix B'!$G$44))/((1+$Y$16)^AL$34))</f>
        <v>2654555.9466688759</v>
      </c>
      <c r="AM255" s="201">
        <f>(((P255*'Appendix B'!$C$19*1000)-('Appendix B'!$E$45+'Appendix B'!$F$45+'Appendix B'!$G$45))/((1+$Y$16)^AM$34))</f>
        <v>2242122.4596628393</v>
      </c>
      <c r="AN255" s="201">
        <f>(((Q255*'Appendix B'!$C$20*1000)-('Appendix B'!$E$46+'Appendix B'!$F$46+'Appendix B'!$G$46))/((1+$Y$16)^AN$34))</f>
        <v>2319735.8688679128</v>
      </c>
      <c r="AO255" s="201">
        <f>(((R255*'Appendix B'!$C$21*1000)-('Appendix B'!$E$47+'Appendix B'!$F$47+'Appendix B'!$G$47))/((1+$Y$16)^AO$34))</f>
        <v>1019670.9257546162</v>
      </c>
      <c r="AP255" s="201">
        <f>(((S255*'Appendix B'!$C$22*1000)-('Appendix B'!$E$48+'Appendix B'!$F$48+'Appendix B'!$G$48))/((1+$Y$16)^AP$34))</f>
        <v>1105069.2390470353</v>
      </c>
      <c r="AQ255" s="201">
        <f>(((T255*'Appendix B'!$C$23*1000)-('Appendix B'!$E$49+'Appendix B'!$F$49+'Appendix B'!$G$49))/((1+$Y$16)^AQ$34))</f>
        <v>703530.42420047591</v>
      </c>
      <c r="AR255" s="201">
        <f>(((U255*'Appendix B'!$C$24*1000)-('Appendix B'!$E$50+'Appendix B'!$F$50+'Appendix B'!$G$50))/((1+$Y$16)^AR$34))</f>
        <v>1088708.2767612673</v>
      </c>
      <c r="AS255" s="217">
        <f t="shared" si="22"/>
        <v>79132629.149322733</v>
      </c>
      <c r="AU255" s="207">
        <f t="shared" si="21"/>
        <v>7.8295592877767254E-9</v>
      </c>
    </row>
    <row r="256" spans="1:47" x14ac:dyDescent="0.35">
      <c r="A256">
        <v>222</v>
      </c>
      <c r="B256" s="75">
        <v>56</v>
      </c>
      <c r="C256" s="75">
        <v>62.720829875948873</v>
      </c>
      <c r="D256" s="75">
        <v>57.548966444153983</v>
      </c>
      <c r="E256" s="75">
        <v>61.763880613732972</v>
      </c>
      <c r="F256" s="75">
        <v>57.344518126524349</v>
      </c>
      <c r="G256" s="75">
        <v>48.167464948225998</v>
      </c>
      <c r="H256" s="75">
        <v>53.153399955623321</v>
      </c>
      <c r="I256" s="75">
        <v>45.858450465567159</v>
      </c>
      <c r="J256" s="75">
        <v>48.086017191031402</v>
      </c>
      <c r="K256" s="75">
        <v>61.608580072823628</v>
      </c>
      <c r="L256" s="75">
        <v>66.137038589254402</v>
      </c>
      <c r="M256" s="75">
        <v>60.258407963892836</v>
      </c>
      <c r="N256" s="75">
        <v>54.531418674788483</v>
      </c>
      <c r="O256" s="75">
        <v>45.521302224588311</v>
      </c>
      <c r="P256" s="75">
        <v>22.524799063174761</v>
      </c>
      <c r="Q256" s="75">
        <v>22.690037335549107</v>
      </c>
      <c r="R256" s="75">
        <v>34.297304070070545</v>
      </c>
      <c r="S256" s="75">
        <v>38.202767751929628</v>
      </c>
      <c r="T256" s="75">
        <v>37.807828555172037</v>
      </c>
      <c r="U256" s="75">
        <v>37.252500166608215</v>
      </c>
      <c r="V256" s="75">
        <v>48.088837337213725</v>
      </c>
      <c r="X256" s="201">
        <f>((0-('Appendix B'!$H$30))/(1+$Y$16)^0)</f>
        <v>-30932906.678150136</v>
      </c>
      <c r="Y256" s="201">
        <f>(((B256*'Appendix B'!$C$5*1000)-('Appendix B'!$E$31+'Appendix B'!$F$31+'Appendix B'!$G$31))/((1+$Y$16)^1))</f>
        <v>36555647.970511056</v>
      </c>
      <c r="Z256" s="201">
        <f>+(((C256*'Appendix B'!$C$6*1000)-('Appendix B'!$E$32+'Appendix B'!$F$32+'Appendix B'!$G$32))/((1+$Y$16)^2))</f>
        <v>13638995.914572189</v>
      </c>
      <c r="AA256" s="201">
        <f>(((D256*'Appendix B'!$C$7*1000)-('Appendix B'!$E$33+'Appendix B'!$F$33+'Appendix B'!$G$33))/((1+$Y$16)^3))</f>
        <v>5572303.3913380494</v>
      </c>
      <c r="AB256" s="201">
        <f>(((E256*'Appendix B'!$C$8*1000)-('Appendix B'!$E$34+'Appendix B'!$F$34+'Appendix B'!$G$34))/((1+$Y$16)^4))</f>
        <v>3528306.3452166026</v>
      </c>
      <c r="AC256" s="201">
        <f>(((F256*'Appendix B'!$C$9*1000)-('Appendix B'!$E$35+'Appendix B'!$F$35+'Appendix B'!$G$35))/((1+$Y$16)^AC$34))</f>
        <v>2033122.1277684139</v>
      </c>
      <c r="AD256" s="201">
        <f>(((G256*'Appendix B'!$C$10*1000)-('Appendix B'!$E$36+'Appendix B'!$F$36+'Appendix B'!$G$36))/((1+$Y$16)^AD$34))</f>
        <v>923008.90688699274</v>
      </c>
      <c r="AE256" s="201">
        <f>(((H256*'Appendix B'!$C$11*1000)-('Appendix B'!$E$37+'Appendix B'!$F$37+'Appendix B'!$G$37))/((1+$Y$16)^AE$34))</f>
        <v>731665.83947423566</v>
      </c>
      <c r="AF256" s="201">
        <f>(((I256*'Appendix B'!$C$12*1000)-('Appendix B'!$E$38+'Appendix B'!$F$38+'Appendix B'!$G$38))/((1+$Y$16)^AF$34))</f>
        <v>274082.69785965147</v>
      </c>
      <c r="AG256" s="201">
        <f>(((J256*'Appendix B'!$C$13*1000)-('Appendix B'!$E$39+'Appendix B'!$F$39+'Appendix B'!$G$39))/((1+$Y$16)^AG$34))</f>
        <v>178008.95616349645</v>
      </c>
      <c r="AH256" s="201">
        <f>(((K256*'Appendix B'!$C$14*1000)-('Appendix B'!$E$40+'Appendix B'!$F$40+'Appendix B'!$G$40))/((1+$Y$16)^AH$34))</f>
        <v>299803.75000385538</v>
      </c>
      <c r="AI256" s="201">
        <f>(((L256*'Appendix B'!$C$15*1000)-('Appendix B'!$E$41+'Appendix B'!$F$41+'Appendix B'!$G$41))/((1+$Y$16)^AI$34))</f>
        <v>258346.95080578412</v>
      </c>
      <c r="AJ256" s="201">
        <f>(((M256*'Appendix B'!$C$16*1000)-('Appendix B'!$E$42+'Appendix B'!$F$42+'Appendix B'!$G$42))/((1+$Y$16)^AJ$34))</f>
        <v>96416.124057643508</v>
      </c>
      <c r="AK256" s="201">
        <f>(((N256*'Appendix B'!$C$17*1000)-('Appendix B'!$E$43+'Appendix B'!$F$43+'Appendix B'!$G$43))/((1+$Y$16)^AK$34))</f>
        <v>-16833.585557733928</v>
      </c>
      <c r="AL256" s="201">
        <f>(((O256*'Appendix B'!$C$18*1000)-('Appendix B'!$E$44+'Appendix B'!$F$44+'Appendix B'!$G$44))/((1+$Y$16)^AL$34))</f>
        <v>-123932.02729801605</v>
      </c>
      <c r="AM256" s="201">
        <f>(((P256*'Appendix B'!$C$19*1000)-('Appendix B'!$E$45+'Appendix B'!$F$45+'Appendix B'!$G$45))/((1+$Y$16)^AM$34))</f>
        <v>-297438.66110318032</v>
      </c>
      <c r="AN256" s="201">
        <f>(((Q256*'Appendix B'!$C$20*1000)-('Appendix B'!$E$46+'Appendix B'!$F$46+'Appendix B'!$G$46))/((1+$Y$16)^AN$34))</f>
        <v>-273369.54068136105</v>
      </c>
      <c r="AO256" s="201">
        <f>(((R256*'Appendix B'!$C$21*1000)-('Appendix B'!$E$47+'Appendix B'!$F$47+'Appendix B'!$G$47))/((1+$Y$16)^AO$34))</f>
        <v>-197917.97503104643</v>
      </c>
      <c r="AP256" s="201">
        <f>(((S256*'Appendix B'!$C$22*1000)-('Appendix B'!$E$48+'Appendix B'!$F$48+'Appendix B'!$G$48))/((1+$Y$16)^AP$34))</f>
        <v>-170578.71142459335</v>
      </c>
      <c r="AQ256" s="201">
        <f>(((T256*'Appendix B'!$C$23*1000)-('Appendix B'!$E$49+'Appendix B'!$F$49+'Appendix B'!$G$49))/((1+$Y$16)^AQ$34))</f>
        <v>-163926.2649345285</v>
      </c>
      <c r="AR256" s="201">
        <f>(((U256*'Appendix B'!$C$24*1000)-('Appendix B'!$E$50+'Appendix B'!$F$50+'Appendix B'!$G$50))/((1+$Y$16)^AR$34))</f>
        <v>-156769.8714161315</v>
      </c>
      <c r="AS256" s="217">
        <f t="shared" si="22"/>
        <v>33156802.296507832</v>
      </c>
      <c r="AU256" s="207">
        <f t="shared" si="21"/>
        <v>1.2946090087344533E-8</v>
      </c>
    </row>
    <row r="257" spans="1:47" x14ac:dyDescent="0.35">
      <c r="A257">
        <v>223</v>
      </c>
      <c r="B257" s="75">
        <v>56</v>
      </c>
      <c r="C257" s="75">
        <v>38.353202895073849</v>
      </c>
      <c r="D257" s="75">
        <v>44.869284779393034</v>
      </c>
      <c r="E257" s="75">
        <v>34.665653622255</v>
      </c>
      <c r="F257" s="75">
        <v>36.132022251032843</v>
      </c>
      <c r="G257" s="75">
        <v>29.101663914435285</v>
      </c>
      <c r="H257" s="75">
        <v>41.660446542767851</v>
      </c>
      <c r="I257" s="75">
        <v>37.534575318036708</v>
      </c>
      <c r="J257" s="75">
        <v>43.252813398165543</v>
      </c>
      <c r="K257" s="75">
        <v>42.994863695046519</v>
      </c>
      <c r="L257" s="75">
        <v>58.126771841189637</v>
      </c>
      <c r="M257" s="75">
        <v>77.950293029186781</v>
      </c>
      <c r="N257" s="75">
        <v>76.523781571481337</v>
      </c>
      <c r="O257" s="75">
        <v>69.275165253206254</v>
      </c>
      <c r="P257" s="75">
        <v>61.761247402297485</v>
      </c>
      <c r="Q257" s="75">
        <v>49.271838506218813</v>
      </c>
      <c r="R257" s="75">
        <v>33.247266887752289</v>
      </c>
      <c r="S257" s="75">
        <v>35.632687484932639</v>
      </c>
      <c r="T257" s="75">
        <v>30.026674409003718</v>
      </c>
      <c r="U257" s="75">
        <v>34.164772813782832</v>
      </c>
      <c r="V257" s="75">
        <v>52.742098467778213</v>
      </c>
      <c r="X257" s="201">
        <f>((0-('Appendix B'!$H$30))/(1+$Y$16)^0)</f>
        <v>-30932906.678150136</v>
      </c>
      <c r="Y257" s="201">
        <f>(((B257*'Appendix B'!$C$5*1000)-('Appendix B'!$E$31+'Appendix B'!$F$31+'Appendix B'!$G$31))/((1+$Y$16)^1))</f>
        <v>36555647.970511056</v>
      </c>
      <c r="Z257" s="201">
        <f>+(((C257*'Appendix B'!$C$6*1000)-('Appendix B'!$E$32+'Appendix B'!$F$32+'Appendix B'!$G$32))/((1+$Y$16)^2))</f>
        <v>7483316.5766552202</v>
      </c>
      <c r="AA257" s="201">
        <f>(((D257*'Appendix B'!$C$7*1000)-('Appendix B'!$E$33+'Appendix B'!$F$33+'Appendix B'!$G$33))/((1+$Y$16)^3))</f>
        <v>3964006.5198377348</v>
      </c>
      <c r="AB257" s="201">
        <f>(((E257*'Appendix B'!$C$8*1000)-('Appendix B'!$E$34+'Appendix B'!$F$34+'Appendix B'!$G$34))/((1+$Y$16)^4))</f>
        <v>1340395.5527784552</v>
      </c>
      <c r="AC257" s="201">
        <f>(((F257*'Appendix B'!$C$9*1000)-('Appendix B'!$E$35+'Appendix B'!$F$35+'Appendix B'!$G$35))/((1+$Y$16)^AC$34))</f>
        <v>799994.2924326174</v>
      </c>
      <c r="AD257" s="201">
        <f>(((G257*'Appendix B'!$C$10*1000)-('Appendix B'!$E$36+'Appendix B'!$F$36+'Appendix B'!$G$36))/((1+$Y$16)^AD$34))</f>
        <v>100294.33199729673</v>
      </c>
      <c r="AE257" s="201">
        <f>(((H257*'Appendix B'!$C$11*1000)-('Appendix B'!$E$37+'Appendix B'!$F$37+'Appendix B'!$G$37))/((1+$Y$16)^AE$34))</f>
        <v>349965.89239223761</v>
      </c>
      <c r="AF257" s="201">
        <f>(((I257*'Appendix B'!$C$12*1000)-('Appendix B'!$E$38+'Appendix B'!$F$38+'Appendix B'!$G$38))/((1+$Y$16)^AF$34))</f>
        <v>55809.447286925766</v>
      </c>
      <c r="AG257" s="201">
        <f>(((J257*'Appendix B'!$C$13*1000)-('Appendix B'!$E$39+'Appendix B'!$F$39+'Appendix B'!$G$39))/((1+$Y$16)^AG$34))</f>
        <v>76075.11141505657</v>
      </c>
      <c r="AH257" s="201">
        <f>(((K257*'Appendix B'!$C$14*1000)-('Appendix B'!$E$40+'Appendix B'!$F$40+'Appendix B'!$G$40))/((1+$Y$16)^AH$34))</f>
        <v>-15419.090666692671</v>
      </c>
      <c r="AI257" s="201">
        <f>(((L257*'Appendix B'!$C$15*1000)-('Appendix B'!$E$41+'Appendix B'!$F$41+'Appendix B'!$G$41))/((1+$Y$16)^AI$34))</f>
        <v>144512.42412687905</v>
      </c>
      <c r="AJ257" s="201">
        <f>(((M257*'Appendix B'!$C$16*1000)-('Appendix B'!$E$42+'Appendix B'!$F$42+'Appendix B'!$G$42))/((1+$Y$16)^AJ$34))</f>
        <v>305657.83690496278</v>
      </c>
      <c r="AK257" s="201">
        <f>(((N257*'Appendix B'!$C$17*1000)-('Appendix B'!$E$43+'Appendix B'!$F$43+'Appendix B'!$G$43))/((1+$Y$16)^AK$34))</f>
        <v>201277.9865021788</v>
      </c>
      <c r="AL257" s="201">
        <f>(((O257*'Appendix B'!$C$18*1000)-('Appendix B'!$E$44+'Appendix B'!$F$44+'Appendix B'!$G$44))/((1+$Y$16)^AL$34))</f>
        <v>74873.316618801429</v>
      </c>
      <c r="AM257" s="201">
        <f>(((P257*'Appendix B'!$C$19*1000)-('Appendix B'!$E$45+'Appendix B'!$F$45+'Appendix B'!$G$45))/((1+$Y$16)^AM$34))</f>
        <v>-18834.014309686612</v>
      </c>
      <c r="AN257" s="201">
        <f>(((Q257*'Appendix B'!$C$20*1000)-('Appendix B'!$E$46+'Appendix B'!$F$46+'Appendix B'!$G$46))/((1+$Y$16)^AN$34))</f>
        <v>-115057.64258265297</v>
      </c>
      <c r="AO257" s="201">
        <f>(((R257*'Appendix B'!$C$21*1000)-('Appendix B'!$E$47+'Appendix B'!$F$47+'Appendix B'!$G$47))/((1+$Y$16)^AO$34))</f>
        <v>-203361.39075916962</v>
      </c>
      <c r="AP257" s="201">
        <f>(((S257*'Appendix B'!$C$22*1000)-('Appendix B'!$E$48+'Appendix B'!$F$48+'Appendix B'!$G$48))/((1+$Y$16)^AP$34))</f>
        <v>-182020.82785558989</v>
      </c>
      <c r="AQ257" s="201">
        <f>(((T257*'Appendix B'!$C$23*1000)-('Appendix B'!$E$49+'Appendix B'!$F$49+'Appendix B'!$G$49))/((1+$Y$16)^AQ$34))</f>
        <v>-193771.7031218317</v>
      </c>
      <c r="AR257" s="201">
        <f>(((U257*'Appendix B'!$C$24*1000)-('Appendix B'!$E$50+'Appendix B'!$F$50+'Appendix B'!$G$50))/((1+$Y$16)^AR$34))</f>
        <v>-167003.20852656072</v>
      </c>
      <c r="AS257" s="217">
        <f t="shared" si="22"/>
        <v>20518920.581309292</v>
      </c>
      <c r="AU257" s="207">
        <f t="shared" si="21"/>
        <v>8.2376639958045262E-9</v>
      </c>
    </row>
    <row r="258" spans="1:47" x14ac:dyDescent="0.35">
      <c r="A258">
        <v>224</v>
      </c>
      <c r="B258" s="75">
        <v>56</v>
      </c>
      <c r="C258" s="75">
        <v>63.602390200480862</v>
      </c>
      <c r="D258" s="75">
        <v>61.008166596909128</v>
      </c>
      <c r="E258" s="75">
        <v>27.101611888510064</v>
      </c>
      <c r="F258" s="75">
        <v>25.586322999673101</v>
      </c>
      <c r="G258" s="75">
        <v>28.836591148363453</v>
      </c>
      <c r="H258" s="75">
        <v>26.771846932955164</v>
      </c>
      <c r="I258" s="75">
        <v>32.982888119627461</v>
      </c>
      <c r="J258" s="75">
        <v>49.609159076898507</v>
      </c>
      <c r="K258" s="75">
        <v>47.530000231637089</v>
      </c>
      <c r="L258" s="75">
        <v>44.165581671187525</v>
      </c>
      <c r="M258" s="75">
        <v>38.738914507669548</v>
      </c>
      <c r="N258" s="75">
        <v>55.3530175952395</v>
      </c>
      <c r="O258" s="75">
        <v>44.842335072899914</v>
      </c>
      <c r="P258" s="75">
        <v>42.73321387479082</v>
      </c>
      <c r="Q258" s="75">
        <v>29.45342563500153</v>
      </c>
      <c r="R258" s="75">
        <v>44.885394228566724</v>
      </c>
      <c r="S258" s="75">
        <v>39.05968226577329</v>
      </c>
      <c r="T258" s="75">
        <v>53.224109741283847</v>
      </c>
      <c r="U258" s="75">
        <v>49.318937654670229</v>
      </c>
      <c r="V258" s="75">
        <v>52.519924301988794</v>
      </c>
      <c r="X258" s="201">
        <f>((0-('Appendix B'!$H$30))/(1+$Y$16)^0)</f>
        <v>-30932906.678150136</v>
      </c>
      <c r="Y258" s="201">
        <f>(((B258*'Appendix B'!$C$5*1000)-('Appendix B'!$E$31+'Appendix B'!$F$31+'Appendix B'!$G$31))/((1+$Y$16)^1))</f>
        <v>36555647.970511056</v>
      </c>
      <c r="Z258" s="201">
        <f>+(((C258*'Appendix B'!$C$6*1000)-('Appendix B'!$E$32+'Appendix B'!$F$32+'Appendix B'!$G$32))/((1+$Y$16)^2))</f>
        <v>13861693.129984589</v>
      </c>
      <c r="AA258" s="201">
        <f>(((D258*'Appendix B'!$C$7*1000)-('Appendix B'!$E$33+'Appendix B'!$F$33+'Appendix B'!$G$33))/((1+$Y$16)^3))</f>
        <v>6011069.9890067615</v>
      </c>
      <c r="AB258" s="201">
        <f>(((E258*'Appendix B'!$C$8*1000)-('Appendix B'!$E$34+'Appendix B'!$F$34+'Appendix B'!$G$34))/((1+$Y$16)^4))</f>
        <v>729674.83850745542</v>
      </c>
      <c r="AC258" s="201">
        <f>(((F258*'Appendix B'!$C$9*1000)-('Appendix B'!$E$35+'Appendix B'!$F$35+'Appendix B'!$G$35))/((1+$Y$16)^AC$34))</f>
        <v>186950.19963652379</v>
      </c>
      <c r="AD258" s="201">
        <f>(((G258*'Appendix B'!$C$10*1000)-('Appendix B'!$E$36+'Appendix B'!$F$36+'Appendix B'!$G$36))/((1+$Y$16)^AD$34))</f>
        <v>88856.09094636394</v>
      </c>
      <c r="AE258" s="201">
        <f>(((H258*'Appendix B'!$C$11*1000)-('Appendix B'!$E$37+'Appendix B'!$F$37+'Appendix B'!$G$37))/((1+$Y$16)^AE$34))</f>
        <v>-144509.06796337033</v>
      </c>
      <c r="AF258" s="201">
        <f>(((I258*'Appendix B'!$C$12*1000)-('Appendix B'!$E$38+'Appendix B'!$F$38+'Appendix B'!$G$38))/((1+$Y$16)^AF$34))</f>
        <v>-63547.407877078993</v>
      </c>
      <c r="AG258" s="201">
        <f>(((J258*'Appendix B'!$C$13*1000)-('Appendix B'!$E$39+'Appendix B'!$F$39+'Appendix B'!$G$39))/((1+$Y$16)^AG$34))</f>
        <v>210132.51543757404</v>
      </c>
      <c r="AH258" s="201">
        <f>(((K258*'Appendix B'!$C$14*1000)-('Appendix B'!$E$40+'Appendix B'!$F$40+'Appendix B'!$G$40))/((1+$Y$16)^AH$34))</f>
        <v>61383.337869268202</v>
      </c>
      <c r="AI258" s="201">
        <f>(((L258*'Appendix B'!$C$15*1000)-('Appendix B'!$E$41+'Appendix B'!$F$41+'Appendix B'!$G$41))/((1+$Y$16)^AI$34))</f>
        <v>-53891.140306269437</v>
      </c>
      <c r="AJ258" s="201">
        <f>(((M258*'Appendix B'!$C$16*1000)-('Appendix B'!$E$42+'Appendix B'!$F$42+'Appendix B'!$G$42))/((1+$Y$16)^AJ$34))</f>
        <v>-158094.66740232959</v>
      </c>
      <c r="AK258" s="201">
        <f>(((N258*'Appendix B'!$C$17*1000)-('Appendix B'!$E$43+'Appendix B'!$F$43+'Appendix B'!$G$43))/((1+$Y$16)^AK$34))</f>
        <v>-8685.2918530476509</v>
      </c>
      <c r="AL258" s="201">
        <f>(((O258*'Appendix B'!$C$18*1000)-('Appendix B'!$E$44+'Appendix B'!$F$44+'Appendix B'!$G$44))/((1+$Y$16)^AL$34))</f>
        <v>-129614.56819408041</v>
      </c>
      <c r="AM258" s="201">
        <f>(((P258*'Appendix B'!$C$19*1000)-('Appendix B'!$E$45+'Appendix B'!$F$45+'Appendix B'!$G$45))/((1+$Y$16)^AM$34))</f>
        <v>-153945.59511043451</v>
      </c>
      <c r="AN258" s="201">
        <f>(((Q258*'Appendix B'!$C$20*1000)-('Appendix B'!$E$46+'Appendix B'!$F$46+'Appendix B'!$G$46))/((1+$Y$16)^AN$34))</f>
        <v>-233089.16869338829</v>
      </c>
      <c r="AO258" s="201">
        <f>(((R258*'Appendix B'!$C$21*1000)-('Appendix B'!$E$47+'Appendix B'!$F$47+'Appendix B'!$G$47))/((1+$Y$16)^AO$34))</f>
        <v>-143029.08398025716</v>
      </c>
      <c r="AP258" s="201">
        <f>(((S258*'Appendix B'!$C$22*1000)-('Appendix B'!$E$48+'Appendix B'!$F$48+'Appendix B'!$G$48))/((1+$Y$16)^AP$34))</f>
        <v>-166763.68830460866</v>
      </c>
      <c r="AQ258" s="201">
        <f>(((T258*'Appendix B'!$C$23*1000)-('Appendix B'!$E$49+'Appendix B'!$F$49+'Appendix B'!$G$49))/((1+$Y$16)^AQ$34))</f>
        <v>-104795.49094198976</v>
      </c>
      <c r="AR258" s="201">
        <f>(((U258*'Appendix B'!$C$24*1000)-('Appendix B'!$E$50+'Appendix B'!$F$50+'Appendix B'!$G$50))/((1+$Y$16)^AR$34))</f>
        <v>-116779.31900408944</v>
      </c>
      <c r="AS258" s="217">
        <f t="shared" si="22"/>
        <v>26772501.393749464</v>
      </c>
      <c r="AU258" s="207">
        <f t="shared" si="21"/>
        <v>1.0635884169632466E-8</v>
      </c>
    </row>
    <row r="259" spans="1:47" x14ac:dyDescent="0.35">
      <c r="A259">
        <v>225</v>
      </c>
      <c r="B259" s="75">
        <v>56</v>
      </c>
      <c r="C259" s="75">
        <v>84.996684103244093</v>
      </c>
      <c r="D259" s="75">
        <v>116.50423741651343</v>
      </c>
      <c r="E259" s="75">
        <v>148.73043531024726</v>
      </c>
      <c r="F259" s="75">
        <v>128.88980361022777</v>
      </c>
      <c r="G259" s="75">
        <v>180.21513453520708</v>
      </c>
      <c r="H259" s="75">
        <v>268.11368169280757</v>
      </c>
      <c r="I259" s="75">
        <v>265.48749566144244</v>
      </c>
      <c r="J259" s="75">
        <v>265.1309826740046</v>
      </c>
      <c r="K259" s="75">
        <v>387.0481426876762</v>
      </c>
      <c r="L259" s="75">
        <v>500</v>
      </c>
      <c r="M259" s="75">
        <v>500</v>
      </c>
      <c r="N259" s="75">
        <v>500</v>
      </c>
      <c r="O259" s="75">
        <v>500</v>
      </c>
      <c r="P259" s="75">
        <v>500</v>
      </c>
      <c r="Q259" s="75">
        <v>500</v>
      </c>
      <c r="R259" s="75">
        <v>500</v>
      </c>
      <c r="S259" s="75">
        <v>500</v>
      </c>
      <c r="T259" s="75">
        <v>500</v>
      </c>
      <c r="U259" s="75">
        <v>315.1878061326039</v>
      </c>
      <c r="V259" s="75">
        <v>215.1236345238205</v>
      </c>
      <c r="X259" s="201">
        <f>((0-('Appendix B'!$H$30))/(1+$Y$16)^0)</f>
        <v>-30932906.678150136</v>
      </c>
      <c r="Y259" s="201">
        <f>(((B259*'Appendix B'!$C$5*1000)-('Appendix B'!$E$31+'Appendix B'!$F$31+'Appendix B'!$G$31))/((1+$Y$16)^1))</f>
        <v>36555647.970511056</v>
      </c>
      <c r="Z259" s="201">
        <f>+(((C259*'Appendix B'!$C$6*1000)-('Appendix B'!$E$32+'Appendix B'!$F$32+'Appendix B'!$G$32))/((1+$Y$16)^2))</f>
        <v>19266257.679085933</v>
      </c>
      <c r="AA259" s="201">
        <f>(((D259*'Appendix B'!$C$7*1000)-('Appendix B'!$E$33+'Appendix B'!$F$33+'Appendix B'!$G$33))/((1+$Y$16)^3))</f>
        <v>13050218.087478545</v>
      </c>
      <c r="AB259" s="201">
        <f>(((E259*'Appendix B'!$C$8*1000)-('Appendix B'!$E$34+'Appendix B'!$F$34+'Appendix B'!$G$34))/((1+$Y$16)^4))</f>
        <v>10549985.795370482</v>
      </c>
      <c r="AC259" s="201">
        <f>(((F259*'Appendix B'!$C$9*1000)-('Appendix B'!$E$35+'Appendix B'!$F$35+'Appendix B'!$G$35))/((1+$Y$16)^AC$34))</f>
        <v>6192202.8665386969</v>
      </c>
      <c r="AD259" s="201">
        <f>(((G259*'Appendix B'!$C$10*1000)-('Appendix B'!$E$36+'Appendix B'!$F$36+'Appendix B'!$G$36))/((1+$Y$16)^AD$34))</f>
        <v>6621040.7995353844</v>
      </c>
      <c r="AE259" s="201">
        <f>(((H259*'Appendix B'!$C$11*1000)-('Appendix B'!$E$37+'Appendix B'!$F$37+'Appendix B'!$G$37))/((1+$Y$16)^AE$34))</f>
        <v>7870851.4966645818</v>
      </c>
      <c r="AF259" s="201">
        <f>(((I259*'Appendix B'!$C$12*1000)-('Appendix B'!$E$38+'Appendix B'!$F$38+'Appendix B'!$G$38))/((1+$Y$16)^AF$34))</f>
        <v>6033316.8004171038</v>
      </c>
      <c r="AG259" s="201">
        <f>(((J259*'Appendix B'!$C$13*1000)-('Appendix B'!$E$39+'Appendix B'!$F$39+'Appendix B'!$G$39))/((1+$Y$16)^AG$34))</f>
        <v>4755558.0857137013</v>
      </c>
      <c r="AH259" s="201">
        <f>(((K259*'Appendix B'!$C$14*1000)-('Appendix B'!$E$40+'Appendix B'!$F$40+'Appendix B'!$G$40))/((1+$Y$16)^AH$34))</f>
        <v>5811114.9418146303</v>
      </c>
      <c r="AI259" s="201">
        <f>(((L259*'Appendix B'!$C$15*1000)-('Appendix B'!$E$41+'Appendix B'!$F$41+'Appendix B'!$G$41))/((1+$Y$16)^AI$34))</f>
        <v>6424007.3974609841</v>
      </c>
      <c r="AJ259" s="201">
        <f>(((M259*'Appendix B'!$C$16*1000)-('Appendix B'!$E$42+'Appendix B'!$F$42+'Appendix B'!$G$42))/((1+$Y$16)^AJ$34))</f>
        <v>5297234.668167565</v>
      </c>
      <c r="AK259" s="201">
        <f>(((N259*'Appendix B'!$C$17*1000)-('Appendix B'!$E$43+'Appendix B'!$F$43+'Appendix B'!$G$43))/((1+$Y$16)^AK$34))</f>
        <v>4401147.9215931827</v>
      </c>
      <c r="AL259" s="201">
        <f>(((O259*'Appendix B'!$C$18*1000)-('Appendix B'!$E$44+'Appendix B'!$F$44+'Appendix B'!$G$44))/((1+$Y$16)^AL$34))</f>
        <v>3679777.4453571774</v>
      </c>
      <c r="AM259" s="201">
        <f>(((P259*'Appendix B'!$C$19*1000)-('Appendix B'!$E$45+'Appendix B'!$F$45+'Appendix B'!$G$45))/((1+$Y$16)^AM$34))</f>
        <v>3092950.00404558</v>
      </c>
      <c r="AN259" s="201">
        <f>(((Q259*'Appendix B'!$C$20*1000)-('Appendix B'!$E$46+'Appendix B'!$F$46+'Appendix B'!$G$46))/((1+$Y$16)^AN$34))</f>
        <v>2569321.4299444244</v>
      </c>
      <c r="AO259" s="201">
        <f>(((R259*'Appendix B'!$C$21*1000)-('Appendix B'!$E$47+'Appendix B'!$F$47+'Appendix B'!$G$47))/((1+$Y$16)^AO$34))</f>
        <v>2216294.9903208939</v>
      </c>
      <c r="AP259" s="201">
        <f>(((S259*'Appendix B'!$C$22*1000)-('Appendix B'!$E$48+'Appendix B'!$F$48+'Appendix B'!$G$48))/((1+$Y$16)^AP$34))</f>
        <v>1885363.9634975337</v>
      </c>
      <c r="AQ259" s="201">
        <f>(((T259*'Appendix B'!$C$23*1000)-('Appendix B'!$E$49+'Appendix B'!$F$49+'Appendix B'!$G$49))/((1+$Y$16)^AQ$34))</f>
        <v>1608860.6024615879</v>
      </c>
      <c r="AR259" s="201">
        <f>(((U259*'Appendix B'!$C$24*1000)-('Appendix B'!$E$50+'Appendix B'!$F$50+'Appendix B'!$G$50))/((1+$Y$16)^AR$34))</f>
        <v>764362.52009433357</v>
      </c>
      <c r="AS259" s="217">
        <f t="shared" si="22"/>
        <v>117712608.78792323</v>
      </c>
      <c r="AU259" s="207">
        <f t="shared" si="21"/>
        <v>3.8146973688268922E-10</v>
      </c>
    </row>
    <row r="260" spans="1:47" x14ac:dyDescent="0.35">
      <c r="A260">
        <v>226</v>
      </c>
      <c r="B260" s="75">
        <v>56</v>
      </c>
      <c r="C260" s="75">
        <v>84.618997008184081</v>
      </c>
      <c r="D260" s="75">
        <v>111.16899442095217</v>
      </c>
      <c r="E260" s="75">
        <v>153.20433444976572</v>
      </c>
      <c r="F260" s="75">
        <v>200.9169093177463</v>
      </c>
      <c r="G260" s="75">
        <v>247.47174622759124</v>
      </c>
      <c r="H260" s="75">
        <v>285.42681887195454</v>
      </c>
      <c r="I260" s="75">
        <v>259.27758321552693</v>
      </c>
      <c r="J260" s="75">
        <v>266.73620981112504</v>
      </c>
      <c r="K260" s="75">
        <v>350.29592082314917</v>
      </c>
      <c r="L260" s="75">
        <v>424.25700071656024</v>
      </c>
      <c r="M260" s="75">
        <v>416.16816072930112</v>
      </c>
      <c r="N260" s="75">
        <v>500</v>
      </c>
      <c r="O260" s="75">
        <v>400.59143943998617</v>
      </c>
      <c r="P260" s="75">
        <v>500</v>
      </c>
      <c r="Q260" s="75">
        <v>484.63174178663462</v>
      </c>
      <c r="R260" s="75">
        <v>500</v>
      </c>
      <c r="S260" s="75">
        <v>419.35190929328797</v>
      </c>
      <c r="T260" s="75">
        <v>331.98429768141523</v>
      </c>
      <c r="U260" s="75">
        <v>247.26257280921703</v>
      </c>
      <c r="V260" s="75">
        <v>276.19772773698418</v>
      </c>
      <c r="X260" s="201">
        <f>((0-('Appendix B'!$H$30))/(1+$Y$16)^0)</f>
        <v>-30932906.678150136</v>
      </c>
      <c r="Y260" s="201">
        <f>(((B260*'Appendix B'!$C$5*1000)-('Appendix B'!$E$31+'Appendix B'!$F$31+'Appendix B'!$G$31))/((1+$Y$16)^1))</f>
        <v>36555647.970511056</v>
      </c>
      <c r="Z260" s="201">
        <f>+(((C260*'Appendix B'!$C$6*1000)-('Appendix B'!$E$32+'Appendix B'!$F$32+'Appendix B'!$G$32))/((1+$Y$16)^2))</f>
        <v>19170847.459244523</v>
      </c>
      <c r="AA260" s="201">
        <f>(((D260*'Appendix B'!$C$7*1000)-('Appendix B'!$E$33+'Appendix B'!$F$33+'Appendix B'!$G$33))/((1+$Y$16)^3))</f>
        <v>12373493.320617694</v>
      </c>
      <c r="AB260" s="201">
        <f>(((E260*'Appendix B'!$C$8*1000)-('Appendix B'!$E$34+'Appendix B'!$F$34+'Appendix B'!$G$34))/((1+$Y$16)^4))</f>
        <v>10911208.402838878</v>
      </c>
      <c r="AC260" s="201">
        <f>(((F260*'Appendix B'!$C$9*1000)-('Appendix B'!$E$35+'Appendix B'!$F$35+'Appendix B'!$G$35))/((1+$Y$16)^AC$34))</f>
        <v>10379292.847271902</v>
      </c>
      <c r="AD260" s="201">
        <f>(((G260*'Appendix B'!$C$10*1000)-('Appendix B'!$E$36+'Appendix B'!$F$36+'Appendix B'!$G$36))/((1+$Y$16)^AD$34))</f>
        <v>9523252.7023530733</v>
      </c>
      <c r="AE260" s="201">
        <f>(((H260*'Appendix B'!$C$11*1000)-('Appendix B'!$E$37+'Appendix B'!$F$37+'Appendix B'!$G$37))/((1+$Y$16)^AE$34))</f>
        <v>8445849.3503678702</v>
      </c>
      <c r="AF260" s="201">
        <f>(((I260*'Appendix B'!$C$12*1000)-('Appendix B'!$E$38+'Appendix B'!$F$38+'Appendix B'!$G$38))/((1+$Y$16)^AF$34))</f>
        <v>5870477.0471389508</v>
      </c>
      <c r="AG260" s="201">
        <f>(((J260*'Appendix B'!$C$13*1000)-('Appendix B'!$E$39+'Appendix B'!$F$39+'Appendix B'!$G$39))/((1+$Y$16)^AG$34))</f>
        <v>4789412.8497157358</v>
      </c>
      <c r="AH260" s="201">
        <f>(((K260*'Appendix B'!$C$14*1000)-('Appendix B'!$E$40+'Appendix B'!$F$40+'Appendix B'!$G$40))/((1+$Y$16)^AH$34))</f>
        <v>5188716.9455218567</v>
      </c>
      <c r="AI260" s="201">
        <f>(((L260*'Appendix B'!$C$15*1000)-('Appendix B'!$E$41+'Appendix B'!$F$41+'Appendix B'!$G$41))/((1+$Y$16)^AI$34))</f>
        <v>5347617.7160868794</v>
      </c>
      <c r="AJ260" s="201">
        <f>(((M260*'Appendix B'!$C$16*1000)-('Appendix B'!$E$42+'Appendix B'!$F$42+'Appendix B'!$G$42))/((1+$Y$16)^AJ$34))</f>
        <v>4305756.5088077988</v>
      </c>
      <c r="AK260" s="201">
        <f>(((N260*'Appendix B'!$C$17*1000)-('Appendix B'!$E$43+'Appendix B'!$F$43+'Appendix B'!$G$43))/((1+$Y$16)^AK$34))</f>
        <v>4401147.9215931827</v>
      </c>
      <c r="AL260" s="201">
        <f>(((O260*'Appendix B'!$C$18*1000)-('Appendix B'!$E$44+'Appendix B'!$F$44+'Appendix B'!$G$44))/((1+$Y$16)^AL$34))</f>
        <v>2847788.4317554943</v>
      </c>
      <c r="AM260" s="201">
        <f>(((P260*'Appendix B'!$C$19*1000)-('Appendix B'!$E$45+'Appendix B'!$F$45+'Appendix B'!$G$45))/((1+$Y$16)^AM$34))</f>
        <v>3092950.00404558</v>
      </c>
      <c r="AN260" s="201">
        <f>(((Q260*'Appendix B'!$C$20*1000)-('Appendix B'!$E$46+'Appendix B'!$F$46+'Appendix B'!$G$46))/((1+$Y$16)^AN$34))</f>
        <v>2477793.4664099789</v>
      </c>
      <c r="AO260" s="201">
        <f>(((R260*'Appendix B'!$C$21*1000)-('Appendix B'!$E$47+'Appendix B'!$F$47+'Appendix B'!$G$47))/((1+$Y$16)^AO$34))</f>
        <v>2216294.9903208939</v>
      </c>
      <c r="AP260" s="201">
        <f>(((S260*'Appendix B'!$C$22*1000)-('Appendix B'!$E$48+'Appendix B'!$F$48+'Appendix B'!$G$48))/((1+$Y$16)^AP$34))</f>
        <v>1526314.9269154987</v>
      </c>
      <c r="AQ260" s="201">
        <f>(((T260*'Appendix B'!$C$23*1000)-('Appendix B'!$E$49+'Appendix B'!$F$49+'Appendix B'!$G$49))/((1+$Y$16)^AQ$34))</f>
        <v>964418.63873118872</v>
      </c>
      <c r="AR260" s="201">
        <f>(((U260*'Appendix B'!$C$24*1000)-('Appendix B'!$E$50+'Appendix B'!$F$50+'Appendix B'!$G$50))/((1+$Y$16)^AR$34))</f>
        <v>539244.90721095039</v>
      </c>
      <c r="AS260" s="217">
        <f t="shared" si="22"/>
        <v>119994619.72930883</v>
      </c>
      <c r="AU260" s="207">
        <f t="shared" si="21"/>
        <v>2.9618732881153428E-10</v>
      </c>
    </row>
    <row r="261" spans="1:47" x14ac:dyDescent="0.35">
      <c r="A261">
        <v>227</v>
      </c>
      <c r="B261" s="75">
        <v>56</v>
      </c>
      <c r="C261" s="75">
        <v>38.541738718520101</v>
      </c>
      <c r="D261" s="75">
        <v>43.90788495394186</v>
      </c>
      <c r="E261" s="75">
        <v>53.909553554473355</v>
      </c>
      <c r="F261" s="75">
        <v>40.449787998950228</v>
      </c>
      <c r="G261" s="75">
        <v>39.35770247362904</v>
      </c>
      <c r="H261" s="75">
        <v>45.837510610095215</v>
      </c>
      <c r="I261" s="75">
        <v>43.259958939631396</v>
      </c>
      <c r="J261" s="75">
        <v>34.267524479634439</v>
      </c>
      <c r="K261" s="75">
        <v>43.870399651869604</v>
      </c>
      <c r="L261" s="75">
        <v>56.335566815102794</v>
      </c>
      <c r="M261" s="75">
        <v>48.064974714070345</v>
      </c>
      <c r="N261" s="75">
        <v>42.755892754889757</v>
      </c>
      <c r="O261" s="75">
        <v>48.361336742404248</v>
      </c>
      <c r="P261" s="75">
        <v>37.207695000725948</v>
      </c>
      <c r="Q261" s="75">
        <v>39.786672927189755</v>
      </c>
      <c r="R261" s="75">
        <v>50.379760124860418</v>
      </c>
      <c r="S261" s="75">
        <v>44.298995420596363</v>
      </c>
      <c r="T261" s="75">
        <v>34.715852096403708</v>
      </c>
      <c r="U261" s="75">
        <v>37.453819847349152</v>
      </c>
      <c r="V261" s="75">
        <v>22.619111245447094</v>
      </c>
      <c r="X261" s="201">
        <f>((0-('Appendix B'!$H$30))/(1+$Y$16)^0)</f>
        <v>-30932906.678150136</v>
      </c>
      <c r="Y261" s="201">
        <f>(((B261*'Appendix B'!$C$5*1000)-('Appendix B'!$E$31+'Appendix B'!$F$31+'Appendix B'!$G$31))/((1+$Y$16)^1))</f>
        <v>36555647.970511056</v>
      </c>
      <c r="Z261" s="201">
        <f>+(((C261*'Appendix B'!$C$6*1000)-('Appendix B'!$E$32+'Appendix B'!$F$32+'Appendix B'!$G$32))/((1+$Y$16)^2))</f>
        <v>7530943.950209328</v>
      </c>
      <c r="AA261" s="201">
        <f>(((D261*'Appendix B'!$C$7*1000)-('Appendix B'!$E$33+'Appendix B'!$F$33+'Appendix B'!$G$33))/((1+$Y$16)^3))</f>
        <v>3842062.1073189816</v>
      </c>
      <c r="AB261" s="201">
        <f>(((E261*'Appendix B'!$C$8*1000)-('Appendix B'!$E$34+'Appendix B'!$F$34+'Appendix B'!$G$34))/((1+$Y$16)^4))</f>
        <v>2894147.9943511602</v>
      </c>
      <c r="AC261" s="201">
        <f>(((F261*'Appendix B'!$C$9*1000)-('Appendix B'!$E$35+'Appendix B'!$F$35+'Appendix B'!$G$35))/((1+$Y$16)^AC$34))</f>
        <v>1050995.266644618</v>
      </c>
      <c r="AD261" s="201">
        <f>(((G261*'Appendix B'!$C$10*1000)-('Appendix B'!$E$36+'Appendix B'!$F$36+'Appendix B'!$G$36))/((1+$Y$16)^AD$34))</f>
        <v>542855.98405298241</v>
      </c>
      <c r="AE261" s="201">
        <f>(((H261*'Appendix B'!$C$11*1000)-('Appendix B'!$E$37+'Appendix B'!$F$37+'Appendix B'!$G$37))/((1+$Y$16)^AE$34))</f>
        <v>488693.08253933844</v>
      </c>
      <c r="AF261" s="201">
        <f>(((I261*'Appendix B'!$C$12*1000)-('Appendix B'!$E$38+'Appendix B'!$F$38+'Appendix B'!$G$38))/((1+$Y$16)^AF$34))</f>
        <v>205943.61817631987</v>
      </c>
      <c r="AG261" s="201">
        <f>(((J261*'Appendix B'!$C$13*1000)-('Appendix B'!$E$39+'Appendix B'!$F$39+'Appendix B'!$G$39))/((1+$Y$16)^AG$34))</f>
        <v>-113427.56318628434</v>
      </c>
      <c r="AH261" s="201">
        <f>(((K261*'Appendix B'!$C$14*1000)-('Appendix B'!$E$40+'Appendix B'!$F$40+'Appendix B'!$G$40))/((1+$Y$16)^AH$34))</f>
        <v>-591.9102252585451</v>
      </c>
      <c r="AI261" s="201">
        <f>(((L261*'Appendix B'!$C$15*1000)-('Appendix B'!$E$41+'Appendix B'!$F$41+'Appendix B'!$G$41))/((1+$Y$16)^AI$34))</f>
        <v>119057.46953641756</v>
      </c>
      <c r="AJ261" s="201">
        <f>(((M261*'Appendix B'!$C$16*1000)-('Appendix B'!$E$42+'Appendix B'!$F$42+'Appendix B'!$G$42))/((1+$Y$16)^AJ$34))</f>
        <v>-47795.464999495947</v>
      </c>
      <c r="AK261" s="201">
        <f>(((N261*'Appendix B'!$C$17*1000)-('Appendix B'!$E$43+'Appendix B'!$F$43+'Appendix B'!$G$43))/((1+$Y$16)^AK$34))</f>
        <v>-133618.60235134038</v>
      </c>
      <c r="AL261" s="201">
        <f>(((O261*'Appendix B'!$C$18*1000)-('Appendix B'!$E$44+'Appendix B'!$F$44+'Appendix B'!$G$44))/((1+$Y$16)^AL$34))</f>
        <v>-100162.67077820281</v>
      </c>
      <c r="AM261" s="201">
        <f>(((P261*'Appendix B'!$C$19*1000)-('Appendix B'!$E$45+'Appendix B'!$F$45+'Appendix B'!$G$45))/((1+$Y$16)^AM$34))</f>
        <v>-193180.42138610061</v>
      </c>
      <c r="AN261" s="201">
        <f>(((Q261*'Appendix B'!$C$20*1000)-('Appendix B'!$E$46+'Appendix B'!$F$46+'Appendix B'!$G$46))/((1+$Y$16)^AN$34))</f>
        <v>-171547.96680693838</v>
      </c>
      <c r="AO261" s="201">
        <f>(((R261*'Appendix B'!$C$21*1000)-('Appendix B'!$E$47+'Appendix B'!$F$47+'Appendix B'!$G$47))/((1+$Y$16)^AO$34))</f>
        <v>-114546.17095624583</v>
      </c>
      <c r="AP261" s="201">
        <f>(((S261*'Appendix B'!$C$22*1000)-('Appendix B'!$E$48+'Appendix B'!$F$48+'Appendix B'!$G$48))/((1+$Y$16)^AP$34))</f>
        <v>-143438.02338053819</v>
      </c>
      <c r="AQ261" s="201">
        <f>(((T261*'Appendix B'!$C$23*1000)-('Appendix B'!$E$49+'Appendix B'!$F$49+'Appendix B'!$G$49))/((1+$Y$16)^AQ$34))</f>
        <v>-175785.86706337324</v>
      </c>
      <c r="AR261" s="201">
        <f>(((U261*'Appendix B'!$C$24*1000)-('Appendix B'!$E$50+'Appendix B'!$F$50+'Appendix B'!$G$50))/((1+$Y$16)^AR$34))</f>
        <v>-156102.65830934577</v>
      </c>
      <c r="AS261" s="217">
        <f t="shared" si="22"/>
        <v>22297440.765190069</v>
      </c>
      <c r="AU261" s="207">
        <f t="shared" si="21"/>
        <v>8.9149391249994176E-9</v>
      </c>
    </row>
    <row r="262" spans="1:47" x14ac:dyDescent="0.35">
      <c r="A262">
        <v>228</v>
      </c>
      <c r="B262" s="75">
        <v>56</v>
      </c>
      <c r="C262" s="75">
        <v>67.119662156689202</v>
      </c>
      <c r="D262" s="75">
        <v>78.81305879696653</v>
      </c>
      <c r="E262" s="75">
        <v>68.34489815787154</v>
      </c>
      <c r="F262" s="75">
        <v>94.036648965375917</v>
      </c>
      <c r="G262" s="75">
        <v>114.02234611079166</v>
      </c>
      <c r="H262" s="75">
        <v>65.033826446257365</v>
      </c>
      <c r="I262" s="75">
        <v>87.356636950662718</v>
      </c>
      <c r="J262" s="75">
        <v>80.193661383487353</v>
      </c>
      <c r="K262" s="75">
        <v>45.684213260923045</v>
      </c>
      <c r="L262" s="75">
        <v>63.49291445631647</v>
      </c>
      <c r="M262" s="75">
        <v>57.366385853457857</v>
      </c>
      <c r="N262" s="75">
        <v>79.213821570791367</v>
      </c>
      <c r="O262" s="75">
        <v>83.74046548679361</v>
      </c>
      <c r="P262" s="75">
        <v>89.85113526283115</v>
      </c>
      <c r="Q262" s="75">
        <v>100.72865422798922</v>
      </c>
      <c r="R262" s="75">
        <v>84.532172800178557</v>
      </c>
      <c r="S262" s="75">
        <v>34.669264769900664</v>
      </c>
      <c r="T262" s="75">
        <v>40.561795123282295</v>
      </c>
      <c r="U262" s="75">
        <v>28.496553281430536</v>
      </c>
      <c r="V262" s="75">
        <v>37.31724013650183</v>
      </c>
      <c r="X262" s="201">
        <f>((0-('Appendix B'!$H$30))/(1+$Y$16)^0)</f>
        <v>-30932906.678150136</v>
      </c>
      <c r="Y262" s="201">
        <f>(((B262*'Appendix B'!$C$5*1000)-('Appendix B'!$E$31+'Appendix B'!$F$31+'Appendix B'!$G$31))/((1+$Y$16)^1))</f>
        <v>36555647.970511056</v>
      </c>
      <c r="Z262" s="201">
        <f>+(((C262*'Appendix B'!$C$6*1000)-('Appendix B'!$E$32+'Appendix B'!$F$32+'Appendix B'!$G$32))/((1+$Y$16)^2))</f>
        <v>14750216.182461526</v>
      </c>
      <c r="AA262" s="201">
        <f>(((D262*'Appendix B'!$C$7*1000)-('Appendix B'!$E$33+'Appendix B'!$F$33+'Appendix B'!$G$33))/((1+$Y$16)^3))</f>
        <v>8269451.0099069867</v>
      </c>
      <c r="AB262" s="201">
        <f>(((E262*'Appendix B'!$C$8*1000)-('Appendix B'!$E$34+'Appendix B'!$F$34+'Appendix B'!$G$34))/((1+$Y$16)^4))</f>
        <v>4059657.6884086775</v>
      </c>
      <c r="AC262" s="201">
        <f>(((F262*'Appendix B'!$C$9*1000)-('Appendix B'!$E$35+'Appendix B'!$F$35+'Appendix B'!$G$35))/((1+$Y$16)^AC$34))</f>
        <v>4166114.3103360143</v>
      </c>
      <c r="AD262" s="201">
        <f>(((G262*'Appendix B'!$C$10*1000)-('Appendix B'!$E$36+'Appendix B'!$F$36+'Appendix B'!$G$36))/((1+$Y$16)^AD$34))</f>
        <v>3764734.2801900986</v>
      </c>
      <c r="AE262" s="201">
        <f>(((H262*'Appendix B'!$C$11*1000)-('Appendix B'!$E$37+'Appendix B'!$F$37+'Appendix B'!$G$37))/((1+$Y$16)^AE$34))</f>
        <v>1126234.4068290996</v>
      </c>
      <c r="AF262" s="201">
        <f>(((I262*'Appendix B'!$C$12*1000)-('Appendix B'!$E$38+'Appendix B'!$F$38+'Appendix B'!$G$38))/((1+$Y$16)^AF$34))</f>
        <v>1362271.0592218831</v>
      </c>
      <c r="AG262" s="201">
        <f>(((J262*'Appendix B'!$C$13*1000)-('Appendix B'!$E$39+'Appendix B'!$F$39+'Appendix B'!$G$39))/((1+$Y$16)^AG$34))</f>
        <v>855169.64679750346</v>
      </c>
      <c r="AH262" s="201">
        <f>(((K262*'Appendix B'!$C$14*1000)-('Appendix B'!$E$40+'Appendix B'!$F$40+'Appendix B'!$G$40))/((1+$Y$16)^AH$34))</f>
        <v>30124.979765358454</v>
      </c>
      <c r="AI262" s="201">
        <f>(((L262*'Appendix B'!$C$15*1000)-('Appendix B'!$E$41+'Appendix B'!$F$41+'Appendix B'!$G$41))/((1+$Y$16)^AI$34))</f>
        <v>220771.09614077202</v>
      </c>
      <c r="AJ262" s="201">
        <f>(((M262*'Appendix B'!$C$16*1000)-('Appendix B'!$E$42+'Appendix B'!$F$42+'Appendix B'!$G$42))/((1+$Y$16)^AJ$34))</f>
        <v>62212.213182887863</v>
      </c>
      <c r="AK262" s="201">
        <f>(((N262*'Appendix B'!$C$17*1000)-('Appendix B'!$E$43+'Appendix B'!$F$43+'Appendix B'!$G$43))/((1+$Y$16)^AK$34))</f>
        <v>227956.74111848196</v>
      </c>
      <c r="AL262" s="201">
        <f>(((O262*'Appendix B'!$C$18*1000)-('Appendix B'!$E$44+'Appendix B'!$F$44+'Appendix B'!$G$44))/((1+$Y$16)^AL$34))</f>
        <v>195939.05587703074</v>
      </c>
      <c r="AM262" s="201">
        <f>(((P262*'Appendix B'!$C$19*1000)-('Appendix B'!$E$45+'Appendix B'!$F$45+'Appendix B'!$G$45))/((1+$Y$16)^AM$34))</f>
        <v>180622.70558026159</v>
      </c>
      <c r="AN262" s="201">
        <f>(((Q262*'Appendix B'!$C$20*1000)-('Appendix B'!$E$46+'Appendix B'!$F$46+'Appendix B'!$G$46))/((1+$Y$16)^AN$34))</f>
        <v>191401.13027196628</v>
      </c>
      <c r="AO262" s="201">
        <f>(((R262*'Appendix B'!$C$21*1000)-('Appendix B'!$E$47+'Appendix B'!$F$47+'Appendix B'!$G$47))/((1+$Y$16)^AO$34))</f>
        <v>62500.6836129808</v>
      </c>
      <c r="AP262" s="201">
        <f>(((S262*'Appendix B'!$C$22*1000)-('Appendix B'!$E$48+'Appendix B'!$F$48+'Appendix B'!$G$48))/((1+$Y$16)^AP$34))</f>
        <v>-186310.03042222533</v>
      </c>
      <c r="AQ262" s="201">
        <f>(((T262*'Appendix B'!$C$23*1000)-('Appendix B'!$E$49+'Appendix B'!$F$49+'Appendix B'!$G$49))/((1+$Y$16)^AQ$34))</f>
        <v>-153363.13542514734</v>
      </c>
      <c r="AR262" s="201">
        <f>(((U262*'Appendix B'!$C$24*1000)-('Appendix B'!$E$50+'Appendix B'!$F$50+'Appendix B'!$G$50))/((1+$Y$16)^AR$34))</f>
        <v>-185788.80539521039</v>
      </c>
      <c r="AS262" s="217">
        <f t="shared" si="22"/>
        <v>45148118.482062444</v>
      </c>
      <c r="AU262" s="207">
        <f t="shared" si="21"/>
        <v>1.5711398489252853E-8</v>
      </c>
    </row>
    <row r="263" spans="1:47" x14ac:dyDescent="0.35">
      <c r="A263">
        <v>229</v>
      </c>
      <c r="B263" s="75">
        <v>56</v>
      </c>
      <c r="C263" s="75">
        <v>68.677839111825492</v>
      </c>
      <c r="D263" s="75">
        <v>88.837066960624398</v>
      </c>
      <c r="E263" s="75">
        <v>117.16228886450256</v>
      </c>
      <c r="F263" s="75">
        <v>77.995931613248544</v>
      </c>
      <c r="G263" s="75">
        <v>74.592259763768297</v>
      </c>
      <c r="H263" s="75">
        <v>94.156677104383419</v>
      </c>
      <c r="I263" s="75">
        <v>131.43628306151456</v>
      </c>
      <c r="J263" s="75">
        <v>242.25440741298962</v>
      </c>
      <c r="K263" s="75">
        <v>350.5596042198153</v>
      </c>
      <c r="L263" s="75">
        <v>328.40230652105515</v>
      </c>
      <c r="M263" s="75">
        <v>211.26569549838203</v>
      </c>
      <c r="N263" s="75">
        <v>229.26281578294967</v>
      </c>
      <c r="O263" s="75">
        <v>370.58124796294931</v>
      </c>
      <c r="P263" s="75">
        <v>428.11201081251596</v>
      </c>
      <c r="Q263" s="75">
        <v>500</v>
      </c>
      <c r="R263" s="75">
        <v>500</v>
      </c>
      <c r="S263" s="75">
        <v>500</v>
      </c>
      <c r="T263" s="75">
        <v>500</v>
      </c>
      <c r="U263" s="75">
        <v>316.57450714360971</v>
      </c>
      <c r="V263" s="75">
        <v>395.3992180889569</v>
      </c>
      <c r="X263" s="201">
        <f>((0-('Appendix B'!$H$30))/(1+$Y$16)^0)</f>
        <v>-30932906.678150136</v>
      </c>
      <c r="Y263" s="201">
        <f>(((B263*'Appendix B'!$C$5*1000)-('Appendix B'!$E$31+'Appendix B'!$F$31+'Appendix B'!$G$31))/((1+$Y$16)^1))</f>
        <v>36555647.970511056</v>
      </c>
      <c r="Z263" s="201">
        <f>+(((C263*'Appendix B'!$C$6*1000)-('Appendix B'!$E$32+'Appendix B'!$F$32+'Appendix B'!$G$32))/((1+$Y$16)^2))</f>
        <v>15143838.331022767</v>
      </c>
      <c r="AA263" s="201">
        <f>(((D263*'Appendix B'!$C$7*1000)-('Appendix B'!$E$33+'Appendix B'!$F$33+'Appendix B'!$G$33))/((1+$Y$16)^3))</f>
        <v>9540900.987575531</v>
      </c>
      <c r="AB263" s="201">
        <f>(((E263*'Appendix B'!$C$8*1000)-('Appendix B'!$E$34+'Appendix B'!$F$34+'Appendix B'!$G$34))/((1+$Y$16)^4))</f>
        <v>8001173.7152431058</v>
      </c>
      <c r="AC263" s="201">
        <f>(((F263*'Appendix B'!$C$9*1000)-('Appendix B'!$E$35+'Appendix B'!$F$35+'Appendix B'!$G$35))/((1+$Y$16)^AC$34))</f>
        <v>3233633.0416647554</v>
      </c>
      <c r="AD263" s="201">
        <f>(((G263*'Appendix B'!$C$10*1000)-('Appendix B'!$E$36+'Appendix B'!$F$36+'Appendix B'!$G$36))/((1+$Y$16)^AD$34))</f>
        <v>2063273.8133908398</v>
      </c>
      <c r="AE263" s="201">
        <f>(((H263*'Appendix B'!$C$11*1000)-('Appendix B'!$E$37+'Appendix B'!$F$37+'Appendix B'!$G$37))/((1+$Y$16)^AE$34))</f>
        <v>2093452.3320883818</v>
      </c>
      <c r="AF263" s="201">
        <f>(((I263*'Appendix B'!$C$12*1000)-('Appendix B'!$E$38+'Appendix B'!$F$38+'Appendix B'!$G$38))/((1+$Y$16)^AF$34))</f>
        <v>2518151.880375904</v>
      </c>
      <c r="AG263" s="201">
        <f>(((J263*'Appendix B'!$C$13*1000)-('Appendix B'!$E$39+'Appendix B'!$F$39+'Appendix B'!$G$39))/((1+$Y$16)^AG$34))</f>
        <v>4273083.6503351759</v>
      </c>
      <c r="AH263" s="201">
        <f>(((K263*'Appendix B'!$C$14*1000)-('Appendix B'!$E$40+'Appendix B'!$F$40+'Appendix B'!$G$40))/((1+$Y$16)^AH$34))</f>
        <v>5193182.4175236747</v>
      </c>
      <c r="AI263" s="201">
        <f>(((L263*'Appendix B'!$C$15*1000)-('Appendix B'!$E$41+'Appendix B'!$F$41+'Appendix B'!$G$41))/((1+$Y$16)^AI$34))</f>
        <v>3985419.1667897925</v>
      </c>
      <c r="AJ263" s="201">
        <f>(((M263*'Appendix B'!$C$16*1000)-('Appendix B'!$E$42+'Appendix B'!$F$42+'Appendix B'!$G$42))/((1+$Y$16)^AJ$34))</f>
        <v>1882377.5057607065</v>
      </c>
      <c r="AK263" s="201">
        <f>(((N263*'Appendix B'!$C$17*1000)-('Appendix B'!$E$43+'Appendix B'!$F$43+'Appendix B'!$G$43))/((1+$Y$16)^AK$34))</f>
        <v>1716083.4225195087</v>
      </c>
      <c r="AL263" s="201">
        <f>(((O263*'Appendix B'!$C$18*1000)-('Appendix B'!$E$44+'Appendix B'!$F$44+'Appendix B'!$G$44))/((1+$Y$16)^AL$34))</f>
        <v>2596621.4350268375</v>
      </c>
      <c r="AM263" s="201">
        <f>(((P263*'Appendix B'!$C$19*1000)-('Appendix B'!$E$45+'Appendix B'!$F$45+'Appendix B'!$G$45))/((1+$Y$16)^AM$34))</f>
        <v>2582497.8942325935</v>
      </c>
      <c r="AN263" s="201">
        <f>(((Q263*'Appendix B'!$C$20*1000)-('Appendix B'!$E$46+'Appendix B'!$F$46+'Appendix B'!$G$46))/((1+$Y$16)^AN$34))</f>
        <v>2569321.4299444244</v>
      </c>
      <c r="AO263" s="201">
        <f>(((R263*'Appendix B'!$C$21*1000)-('Appendix B'!$E$47+'Appendix B'!$F$47+'Appendix B'!$G$47))/((1+$Y$16)^AO$34))</f>
        <v>2216294.9903208939</v>
      </c>
      <c r="AP263" s="201">
        <f>(((S263*'Appendix B'!$C$22*1000)-('Appendix B'!$E$48+'Appendix B'!$F$48+'Appendix B'!$G$48))/((1+$Y$16)^AP$34))</f>
        <v>1885363.9634975337</v>
      </c>
      <c r="AQ263" s="201">
        <f>(((T263*'Appendix B'!$C$23*1000)-('Appendix B'!$E$49+'Appendix B'!$F$49+'Appendix B'!$G$49))/((1+$Y$16)^AQ$34))</f>
        <v>1608860.6024615879</v>
      </c>
      <c r="AR263" s="201">
        <f>(((U263*'Appendix B'!$C$24*1000)-('Appendix B'!$E$50+'Appendix B'!$F$50+'Appendix B'!$G$50))/((1+$Y$16)^AR$34))</f>
        <v>768958.3205959585</v>
      </c>
      <c r="AS263" s="217">
        <f t="shared" si="22"/>
        <v>79495230.192730904</v>
      </c>
      <c r="AU263" s="207">
        <f t="shared" si="21"/>
        <v>7.694841299980023E-9</v>
      </c>
    </row>
    <row r="264" spans="1:47" x14ac:dyDescent="0.35">
      <c r="A264">
        <v>230</v>
      </c>
      <c r="B264" s="75">
        <v>56</v>
      </c>
      <c r="C264" s="75">
        <v>47.531860128119938</v>
      </c>
      <c r="D264" s="75">
        <v>70.615278986602931</v>
      </c>
      <c r="E264" s="75">
        <v>85.572404511918876</v>
      </c>
      <c r="F264" s="75">
        <v>124.23501451545565</v>
      </c>
      <c r="G264" s="75">
        <v>96.326912181532862</v>
      </c>
      <c r="H264" s="75">
        <v>139.90617683070155</v>
      </c>
      <c r="I264" s="75">
        <v>107.42547102173276</v>
      </c>
      <c r="J264" s="75">
        <v>153.13830708005898</v>
      </c>
      <c r="K264" s="75">
        <v>132.13829610748246</v>
      </c>
      <c r="L264" s="75">
        <v>120.17713020908256</v>
      </c>
      <c r="M264" s="75">
        <v>115.88245303057245</v>
      </c>
      <c r="N264" s="75">
        <v>134.5276444302138</v>
      </c>
      <c r="O264" s="75">
        <v>164.18062412261054</v>
      </c>
      <c r="P264" s="75">
        <v>210.76149258261663</v>
      </c>
      <c r="Q264" s="75">
        <v>361.0992733867364</v>
      </c>
      <c r="R264" s="75">
        <v>500</v>
      </c>
      <c r="S264" s="75">
        <v>500</v>
      </c>
      <c r="T264" s="75">
        <v>500</v>
      </c>
      <c r="U264" s="75">
        <v>461.22256909297641</v>
      </c>
      <c r="V264" s="75">
        <v>404.81772408242421</v>
      </c>
      <c r="X264" s="201">
        <f>((0-('Appendix B'!$H$30))/(1+$Y$16)^0)</f>
        <v>-30932906.678150136</v>
      </c>
      <c r="Y264" s="201">
        <f>(((B264*'Appendix B'!$C$5*1000)-('Appendix B'!$E$31+'Appendix B'!$F$31+'Appendix B'!$G$31))/((1+$Y$16)^1))</f>
        <v>36555647.970511056</v>
      </c>
      <c r="Z264" s="201">
        <f>+(((C264*'Appendix B'!$C$6*1000)-('Appendix B'!$E$32+'Appendix B'!$F$32+'Appendix B'!$G$32))/((1+$Y$16)^2))</f>
        <v>9802002.3774362616</v>
      </c>
      <c r="AA264" s="201">
        <f>(((D264*'Appendix B'!$C$7*1000)-('Appendix B'!$E$33+'Appendix B'!$F$33+'Appendix B'!$G$33))/((1+$Y$16)^3))</f>
        <v>7229640.707815716</v>
      </c>
      <c r="AB264" s="201">
        <f>(((E264*'Appendix B'!$C$8*1000)-('Appendix B'!$E$34+'Appendix B'!$F$34+'Appendix B'!$G$34))/((1+$Y$16)^4))</f>
        <v>5450606.5165615538</v>
      </c>
      <c r="AC264" s="201">
        <f>(((F264*'Appendix B'!$C$9*1000)-('Appendix B'!$E$35+'Appendix B'!$F$35+'Appendix B'!$G$35))/((1+$Y$16)^AC$34))</f>
        <v>5921610.0030646324</v>
      </c>
      <c r="AD264" s="201">
        <f>(((G264*'Appendix B'!$C$10*1000)-('Appendix B'!$E$36+'Appendix B'!$F$36+'Appendix B'!$G$36))/((1+$Y$16)^AD$34))</f>
        <v>3001152.8614604641</v>
      </c>
      <c r="AE264" s="201">
        <f>(((H264*'Appendix B'!$C$11*1000)-('Appendix B'!$E$37+'Appendix B'!$F$37+'Appendix B'!$G$37))/((1+$Y$16)^AE$34))</f>
        <v>3612868.7081289124</v>
      </c>
      <c r="AF264" s="201">
        <f>(((I264*'Appendix B'!$C$12*1000)-('Appendix B'!$E$38+'Appendix B'!$F$38+'Appendix B'!$G$38))/((1+$Y$16)^AF$34))</f>
        <v>1888527.1082685515</v>
      </c>
      <c r="AG264" s="201">
        <f>(((J264*'Appendix B'!$C$13*1000)-('Appendix B'!$E$39+'Appendix B'!$F$39+'Appendix B'!$G$39))/((1+$Y$16)^AG$34))</f>
        <v>2393596.021584271</v>
      </c>
      <c r="AH264" s="201">
        <f>(((K264*'Appendix B'!$C$14*1000)-('Appendix B'!$E$40+'Appendix B'!$F$40+'Appendix B'!$G$40))/((1+$Y$16)^AH$34))</f>
        <v>1494222.8003916487</v>
      </c>
      <c r="AI264" s="201">
        <f>(((L264*'Appendix B'!$C$15*1000)-('Appendix B'!$E$41+'Appendix B'!$F$41+'Appendix B'!$G$41))/((1+$Y$16)^AI$34))</f>
        <v>1026314.9155073343</v>
      </c>
      <c r="AJ264" s="201">
        <f>(((M264*'Appendix B'!$C$16*1000)-('Appendix B'!$E$42+'Appendix B'!$F$42+'Appendix B'!$G$42))/((1+$Y$16)^AJ$34))</f>
        <v>754281.03909037891</v>
      </c>
      <c r="AK264" s="201">
        <f>(((N264*'Appendix B'!$C$17*1000)-('Appendix B'!$E$43+'Appendix B'!$F$43+'Appendix B'!$G$43))/((1+$Y$16)^AK$34))</f>
        <v>776537.39692088345</v>
      </c>
      <c r="AL264" s="201">
        <f>(((O264*'Appendix B'!$C$18*1000)-('Appendix B'!$E$44+'Appendix B'!$F$44+'Appendix B'!$G$44))/((1+$Y$16)^AL$34))</f>
        <v>869174.11591969966</v>
      </c>
      <c r="AM264" s="201">
        <f>(((P264*'Appendix B'!$C$19*1000)-('Appendix B'!$E$45+'Appendix B'!$F$45+'Appendix B'!$G$45))/((1+$Y$16)^AM$34))</f>
        <v>1039165.9433270224</v>
      </c>
      <c r="AN264" s="201">
        <f>(((Q264*'Appendix B'!$C$20*1000)-('Appendix B'!$E$46+'Appendix B'!$F$46+'Appendix B'!$G$46))/((1+$Y$16)^AN$34))</f>
        <v>1742077.3490693178</v>
      </c>
      <c r="AO264" s="201">
        <f>(((R264*'Appendix B'!$C$21*1000)-('Appendix B'!$E$47+'Appendix B'!$F$47+'Appendix B'!$G$47))/((1+$Y$16)^AO$34))</f>
        <v>2216294.9903208939</v>
      </c>
      <c r="AP264" s="201">
        <f>(((S264*'Appendix B'!$C$22*1000)-('Appendix B'!$E$48+'Appendix B'!$F$48+'Appendix B'!$G$48))/((1+$Y$16)^AP$34))</f>
        <v>1885363.9634975337</v>
      </c>
      <c r="AQ264" s="201">
        <f>(((T264*'Appendix B'!$C$23*1000)-('Appendix B'!$E$49+'Appendix B'!$F$49+'Appendix B'!$G$49))/((1+$Y$16)^AQ$34))</f>
        <v>1608860.6024615879</v>
      </c>
      <c r="AR264" s="201">
        <f>(((U264*'Appendix B'!$C$24*1000)-('Appendix B'!$E$50+'Appendix B'!$F$50+'Appendix B'!$G$50))/((1+$Y$16)^AR$34))</f>
        <v>1248350.5114069935</v>
      </c>
      <c r="AS264" s="217">
        <f t="shared" si="22"/>
        <v>59583389.224594563</v>
      </c>
      <c r="AU264" s="207">
        <f t="shared" si="21"/>
        <v>1.4635283619066102E-8</v>
      </c>
    </row>
    <row r="265" spans="1:47" x14ac:dyDescent="0.35">
      <c r="A265">
        <v>231</v>
      </c>
      <c r="B265" s="75">
        <v>56</v>
      </c>
      <c r="C265" s="75">
        <v>71.374230087155638</v>
      </c>
      <c r="D265" s="75">
        <v>97.020970602325988</v>
      </c>
      <c r="E265" s="75">
        <v>123.09794043188627</v>
      </c>
      <c r="F265" s="75">
        <v>230.96547869825235</v>
      </c>
      <c r="G265" s="75">
        <v>250.07628890608464</v>
      </c>
      <c r="H265" s="75">
        <v>248.41242565206989</v>
      </c>
      <c r="I265" s="75">
        <v>211.88588109032383</v>
      </c>
      <c r="J265" s="75">
        <v>179.96670341411749</v>
      </c>
      <c r="K265" s="75">
        <v>244.85130308242645</v>
      </c>
      <c r="L265" s="75">
        <v>378.27327623863329</v>
      </c>
      <c r="M265" s="75">
        <v>500</v>
      </c>
      <c r="N265" s="75">
        <v>500</v>
      </c>
      <c r="O265" s="75">
        <v>500</v>
      </c>
      <c r="P265" s="75">
        <v>500</v>
      </c>
      <c r="Q265" s="75">
        <v>500</v>
      </c>
      <c r="R265" s="75">
        <v>273.71389416942083</v>
      </c>
      <c r="S265" s="75">
        <v>244.58365044724516</v>
      </c>
      <c r="T265" s="75">
        <v>283.9552864359203</v>
      </c>
      <c r="U265" s="75">
        <v>258.15281248036365</v>
      </c>
      <c r="V265" s="75">
        <v>320.19984749260647</v>
      </c>
      <c r="X265" s="201">
        <f>((0-('Appendix B'!$H$30))/(1+$Y$16)^0)</f>
        <v>-30932906.678150136</v>
      </c>
      <c r="Y265" s="201">
        <f>(((B265*'Appendix B'!$C$5*1000)-('Appendix B'!$E$31+'Appendix B'!$F$31+'Appendix B'!$G$31))/((1+$Y$16)^1))</f>
        <v>36555647.970511056</v>
      </c>
      <c r="Z265" s="201">
        <f>+(((C265*'Appendix B'!$C$6*1000)-('Appendix B'!$E$32+'Appendix B'!$F$32+'Appendix B'!$G$32))/((1+$Y$16)^2))</f>
        <v>15824992.808100594</v>
      </c>
      <c r="AA265" s="201">
        <f>(((D265*'Appendix B'!$C$7*1000)-('Appendix B'!$E$33+'Appendix B'!$F$33+'Appendix B'!$G$33))/((1+$Y$16)^3))</f>
        <v>10578951.229813758</v>
      </c>
      <c r="AB265" s="201">
        <f>(((E265*'Appendix B'!$C$8*1000)-('Appendix B'!$E$34+'Appendix B'!$F$34+'Appendix B'!$G$34))/((1+$Y$16)^4))</f>
        <v>8480418.2107783817</v>
      </c>
      <c r="AC265" s="201">
        <f>(((F265*'Appendix B'!$C$9*1000)-('Appendix B'!$E$35+'Appendix B'!$F$35+'Appendix B'!$G$35))/((1+$Y$16)^AC$34))</f>
        <v>12126080.567708516</v>
      </c>
      <c r="AD265" s="201">
        <f>(((G265*'Appendix B'!$C$10*1000)-('Appendix B'!$E$36+'Appendix B'!$F$36+'Appendix B'!$G$36))/((1+$Y$16)^AD$34))</f>
        <v>9635642.1696889084</v>
      </c>
      <c r="AE265" s="201">
        <f>(((H265*'Appendix B'!$C$11*1000)-('Appendix B'!$E$37+'Appendix B'!$F$37+'Appendix B'!$G$37))/((1+$Y$16)^AE$34))</f>
        <v>7216540.2749913968</v>
      </c>
      <c r="AF265" s="201">
        <f>(((I265*'Appendix B'!$C$12*1000)-('Appendix B'!$E$38+'Appendix B'!$F$38+'Appendix B'!$G$38))/((1+$Y$16)^AF$34))</f>
        <v>4627745.6642551711</v>
      </c>
      <c r="AG265" s="201">
        <f>(((J265*'Appendix B'!$C$13*1000)-('Appendix B'!$E$39+'Appendix B'!$F$39+'Appendix B'!$G$39))/((1+$Y$16)^AG$34))</f>
        <v>2959415.6526128994</v>
      </c>
      <c r="AH265" s="201">
        <f>(((K265*'Appendix B'!$C$14*1000)-('Appendix B'!$E$40+'Appendix B'!$F$40+'Appendix B'!$G$40))/((1+$Y$16)^AH$34))</f>
        <v>3403014.8716826895</v>
      </c>
      <c r="AI265" s="201">
        <f>(((L265*'Appendix B'!$C$15*1000)-('Appendix B'!$E$41+'Appendix B'!$F$41+'Appendix B'!$G$41))/((1+$Y$16)^AI$34))</f>
        <v>4694139.4143633274</v>
      </c>
      <c r="AJ265" s="201">
        <f>(((M265*'Appendix B'!$C$16*1000)-('Appendix B'!$E$42+'Appendix B'!$F$42+'Appendix B'!$G$42))/((1+$Y$16)^AJ$34))</f>
        <v>5297234.668167565</v>
      </c>
      <c r="AK265" s="201">
        <f>(((N265*'Appendix B'!$C$17*1000)-('Appendix B'!$E$43+'Appendix B'!$F$43+'Appendix B'!$G$43))/((1+$Y$16)^AK$34))</f>
        <v>4401147.9215931827</v>
      </c>
      <c r="AL265" s="201">
        <f>(((O265*'Appendix B'!$C$18*1000)-('Appendix B'!$E$44+'Appendix B'!$F$44+'Appendix B'!$G$44))/((1+$Y$16)^AL$34))</f>
        <v>3679777.4453571774</v>
      </c>
      <c r="AM265" s="201">
        <f>(((P265*'Appendix B'!$C$19*1000)-('Appendix B'!$E$45+'Appendix B'!$F$45+'Appendix B'!$G$45))/((1+$Y$16)^AM$34))</f>
        <v>3092950.00404558</v>
      </c>
      <c r="AN265" s="201">
        <f>(((Q265*'Appendix B'!$C$20*1000)-('Appendix B'!$E$46+'Appendix B'!$F$46+'Appendix B'!$G$46))/((1+$Y$16)^AN$34))</f>
        <v>2569321.4299444244</v>
      </c>
      <c r="AO265" s="201">
        <f>(((R265*'Appendix B'!$C$21*1000)-('Appendix B'!$E$47+'Appendix B'!$F$47+'Appendix B'!$G$47))/((1+$Y$16)^AO$34))</f>
        <v>1043222.8665181504</v>
      </c>
      <c r="AP265" s="201">
        <f>(((S265*'Appendix B'!$C$22*1000)-('Appendix B'!$E$48+'Appendix B'!$F$48+'Appendix B'!$G$48))/((1+$Y$16)^AP$34))</f>
        <v>748238.54080498556</v>
      </c>
      <c r="AQ265" s="201">
        <f>(((T265*'Appendix B'!$C$23*1000)-('Appendix B'!$E$49+'Appendix B'!$F$49+'Appendix B'!$G$49))/((1+$Y$16)^AQ$34))</f>
        <v>780198.2956564303</v>
      </c>
      <c r="AR265" s="201">
        <f>(((U265*'Appendix B'!$C$24*1000)-('Appendix B'!$E$50+'Appendix B'!$F$50+'Appendix B'!$G$50))/((1+$Y$16)^AR$34))</f>
        <v>575337.30820167856</v>
      </c>
      <c r="AS265" s="217">
        <f t="shared" si="22"/>
        <v>107357110.63664572</v>
      </c>
      <c r="AU265" s="207">
        <f t="shared" si="21"/>
        <v>1.0835579237951429E-9</v>
      </c>
    </row>
    <row r="266" spans="1:47" x14ac:dyDescent="0.35">
      <c r="A266">
        <v>232</v>
      </c>
      <c r="B266" s="75">
        <v>56</v>
      </c>
      <c r="C266" s="75">
        <v>74.583650572329304</v>
      </c>
      <c r="D266" s="75">
        <v>80.923040935864918</v>
      </c>
      <c r="E266" s="75">
        <v>52.398622597451343</v>
      </c>
      <c r="F266" s="75">
        <v>28.57681341348842</v>
      </c>
      <c r="G266" s="75">
        <v>31.73549229349814</v>
      </c>
      <c r="H266" s="75">
        <v>29.901780517384303</v>
      </c>
      <c r="I266" s="75">
        <v>42.648773984501425</v>
      </c>
      <c r="J266" s="75">
        <v>28.180187805519981</v>
      </c>
      <c r="K266" s="75">
        <v>34.627610317638521</v>
      </c>
      <c r="L266" s="75">
        <v>34.924698043722032</v>
      </c>
      <c r="M266" s="75">
        <v>38.926870509580084</v>
      </c>
      <c r="N266" s="75">
        <v>40.366143155395875</v>
      </c>
      <c r="O266" s="75">
        <v>59.92604779446269</v>
      </c>
      <c r="P266" s="75">
        <v>64.245481116817814</v>
      </c>
      <c r="Q266" s="75">
        <v>75.279463652999468</v>
      </c>
      <c r="R266" s="75">
        <v>107.56887465857842</v>
      </c>
      <c r="S266" s="75">
        <v>160.69205706277637</v>
      </c>
      <c r="T266" s="75">
        <v>171.04253292314945</v>
      </c>
      <c r="U266" s="75">
        <v>107.19622528599902</v>
      </c>
      <c r="V266" s="75">
        <v>109.24290111867806</v>
      </c>
      <c r="X266" s="201">
        <f>((0-('Appendix B'!$H$30))/(1+$Y$16)^0)</f>
        <v>-30932906.678150136</v>
      </c>
      <c r="Y266" s="201">
        <f>(((B266*'Appendix B'!$C$5*1000)-('Appendix B'!$E$31+'Appendix B'!$F$31+'Appendix B'!$G$31))/((1+$Y$16)^1))</f>
        <v>36555647.970511056</v>
      </c>
      <c r="Z266" s="201">
        <f>+(((C266*'Appendix B'!$C$6*1000)-('Appendix B'!$E$32+'Appendix B'!$F$32+'Appendix B'!$G$32))/((1+$Y$16)^2))</f>
        <v>16635747.313772265</v>
      </c>
      <c r="AA266" s="201">
        <f>(((D266*'Appendix B'!$C$7*1000)-('Appendix B'!$E$33+'Appendix B'!$F$33+'Appendix B'!$G$33))/((1+$Y$16)^3))</f>
        <v>8537082.1510217432</v>
      </c>
      <c r="AB266" s="201">
        <f>(((E266*'Appendix B'!$C$8*1000)-('Appendix B'!$E$34+'Appendix B'!$F$34+'Appendix B'!$G$34))/((1+$Y$16)^4))</f>
        <v>2772155.4319397155</v>
      </c>
      <c r="AC266" s="201">
        <f>(((F266*'Appendix B'!$C$9*1000)-('Appendix B'!$E$35+'Appendix B'!$F$35+'Appendix B'!$G$35))/((1+$Y$16)^AC$34))</f>
        <v>360793.81484453811</v>
      </c>
      <c r="AD266" s="201">
        <f>(((G266*'Appendix B'!$C$10*1000)-('Appendix B'!$E$36+'Appendix B'!$F$36+'Appendix B'!$G$36))/((1+$Y$16)^AD$34))</f>
        <v>213947.51611333204</v>
      </c>
      <c r="AE266" s="201">
        <f>(((H266*'Appendix B'!$C$11*1000)-('Appendix B'!$E$37+'Appendix B'!$F$37+'Appendix B'!$G$37))/((1+$Y$16)^AE$34))</f>
        <v>-40558.808997694825</v>
      </c>
      <c r="AF266" s="201">
        <f>(((I266*'Appendix B'!$C$12*1000)-('Appendix B'!$E$38+'Appendix B'!$F$38+'Appendix B'!$G$38))/((1+$Y$16)^AF$34))</f>
        <v>189916.78878581131</v>
      </c>
      <c r="AG266" s="201">
        <f>(((J266*'Appendix B'!$C$13*1000)-('Appendix B'!$E$39+'Appendix B'!$F$39+'Appendix B'!$G$39))/((1+$Y$16)^AG$34))</f>
        <v>-241811.47954143074</v>
      </c>
      <c r="AH266" s="201">
        <f>(((K266*'Appendix B'!$C$14*1000)-('Appendix B'!$E$40+'Appendix B'!$F$40+'Appendix B'!$G$40))/((1+$Y$16)^AH$34))</f>
        <v>-157118.32604269491</v>
      </c>
      <c r="AI266" s="201">
        <f>(((L266*'Appendix B'!$C$15*1000)-('Appendix B'!$E$41+'Appendix B'!$F$41+'Appendix B'!$G$41))/((1+$Y$16)^AI$34))</f>
        <v>-185214.05961872783</v>
      </c>
      <c r="AJ266" s="201">
        <f>(((M266*'Appendix B'!$C$16*1000)-('Appendix B'!$E$42+'Appendix B'!$F$42+'Appendix B'!$G$42))/((1+$Y$16)^AJ$34))</f>
        <v>-155871.71401807747</v>
      </c>
      <c r="AK266" s="201">
        <f>(((N266*'Appendix B'!$C$17*1000)-('Appendix B'!$E$43+'Appendix B'!$F$43+'Appendix B'!$G$43))/((1+$Y$16)^AK$34))</f>
        <v>-157319.19534462612</v>
      </c>
      <c r="AL266" s="201">
        <f>(((O266*'Appendix B'!$C$18*1000)-('Appendix B'!$E$44+'Appendix B'!$F$44+'Appendix B'!$G$44))/((1+$Y$16)^AL$34))</f>
        <v>-3373.0936372897754</v>
      </c>
      <c r="AM266" s="201">
        <f>(((P266*'Appendix B'!$C$19*1000)-('Appendix B'!$E$45+'Appendix B'!$F$45+'Appendix B'!$G$45))/((1+$Y$16)^AM$34))</f>
        <v>-1194.3173981720402</v>
      </c>
      <c r="AN266" s="201">
        <f>(((Q266*'Appendix B'!$C$20*1000)-('Appendix B'!$E$46+'Appendix B'!$F$46+'Appendix B'!$G$46))/((1+$Y$16)^AN$34))</f>
        <v>39834.664209919647</v>
      </c>
      <c r="AO266" s="201">
        <f>(((R266*'Appendix B'!$C$21*1000)-('Appendix B'!$E$47+'Appendix B'!$F$47+'Appendix B'!$G$47))/((1+$Y$16)^AO$34))</f>
        <v>181923.45009373169</v>
      </c>
      <c r="AP266" s="201">
        <f>(((S266*'Appendix B'!$C$22*1000)-('Appendix B'!$E$48+'Appendix B'!$F$48+'Appendix B'!$G$48))/((1+$Y$16)^AP$34))</f>
        <v>374749.28001683828</v>
      </c>
      <c r="AQ266" s="201">
        <f>(((T266*'Appendix B'!$C$23*1000)-('Appendix B'!$E$49+'Appendix B'!$F$49+'Appendix B'!$G$49))/((1+$Y$16)^AQ$34))</f>
        <v>347109.50931191875</v>
      </c>
      <c r="AR266" s="201">
        <f>(((U266*'Appendix B'!$C$24*1000)-('Appendix B'!$E$50+'Appendix B'!$F$50+'Appendix B'!$G$50))/((1+$Y$16)^AR$34))</f>
        <v>75037.421171077571</v>
      </c>
      <c r="AS266" s="217">
        <f t="shared" si="22"/>
        <v>35351038.633641809</v>
      </c>
      <c r="AU266" s="207">
        <f t="shared" si="21"/>
        <v>1.3644679287031217E-8</v>
      </c>
    </row>
    <row r="267" spans="1:47" x14ac:dyDescent="0.35">
      <c r="A267">
        <v>233</v>
      </c>
      <c r="B267" s="75">
        <v>56</v>
      </c>
      <c r="C267" s="75">
        <v>57.149749812298936</v>
      </c>
      <c r="D267" s="75">
        <v>36.05149094467501</v>
      </c>
      <c r="E267" s="75">
        <v>40.384658471023663</v>
      </c>
      <c r="F267" s="75">
        <v>37.536133703581235</v>
      </c>
      <c r="G267" s="75">
        <v>34.464673079980969</v>
      </c>
      <c r="H267" s="75">
        <v>25.10283872140414</v>
      </c>
      <c r="I267" s="75">
        <v>29.042756117925002</v>
      </c>
      <c r="J267" s="75">
        <v>22.854379771514978</v>
      </c>
      <c r="K267" s="75">
        <v>26.95418301655554</v>
      </c>
      <c r="L267" s="75">
        <v>39.42241960114535</v>
      </c>
      <c r="M267" s="75">
        <v>54.16353509659136</v>
      </c>
      <c r="N267" s="75">
        <v>57.903123361083793</v>
      </c>
      <c r="O267" s="75">
        <v>81.733816749241726</v>
      </c>
      <c r="P267" s="75">
        <v>113.06196836067966</v>
      </c>
      <c r="Q267" s="75">
        <v>171.14628626562029</v>
      </c>
      <c r="R267" s="75">
        <v>132.68623299856657</v>
      </c>
      <c r="S267" s="75">
        <v>173.47172165840806</v>
      </c>
      <c r="T267" s="75">
        <v>196.22004389669735</v>
      </c>
      <c r="U267" s="75">
        <v>291.73453671943662</v>
      </c>
      <c r="V267" s="75">
        <v>218.89785344238663</v>
      </c>
      <c r="X267" s="201">
        <f>((0-('Appendix B'!$H$30))/(1+$Y$16)^0)</f>
        <v>-30932906.678150136</v>
      </c>
      <c r="Y267" s="201">
        <f>(((B267*'Appendix B'!$C$5*1000)-('Appendix B'!$E$31+'Appendix B'!$F$31+'Appendix B'!$G$31))/((1+$Y$16)^1))</f>
        <v>36555647.970511056</v>
      </c>
      <c r="Z267" s="201">
        <f>+(((C267*'Appendix B'!$C$6*1000)-('Appendix B'!$E$32+'Appendix B'!$F$32+'Appendix B'!$G$32))/((1+$Y$16)^2))</f>
        <v>12231645.807620592</v>
      </c>
      <c r="AA267" s="201">
        <f>(((D267*'Appendix B'!$C$7*1000)-('Appendix B'!$E$33+'Appendix B'!$F$33+'Appendix B'!$G$33))/((1+$Y$16)^3))</f>
        <v>2845553.3431049944</v>
      </c>
      <c r="AB267" s="201">
        <f>(((E267*'Appendix B'!$C$8*1000)-('Appendix B'!$E$34+'Appendix B'!$F$34+'Appendix B'!$G$34))/((1+$Y$16)^4))</f>
        <v>1802147.9926912994</v>
      </c>
      <c r="AC267" s="201">
        <f>(((F267*'Appendix B'!$C$9*1000)-('Appendix B'!$E$35+'Appendix B'!$F$35+'Appendix B'!$G$35))/((1+$Y$16)^AC$34))</f>
        <v>881618.29963167978</v>
      </c>
      <c r="AD267" s="201">
        <f>(((G267*'Appendix B'!$C$10*1000)-('Appendix B'!$E$36+'Appendix B'!$F$36+'Appendix B'!$G$36))/((1+$Y$16)^AD$34))</f>
        <v>331715.2829419531</v>
      </c>
      <c r="AE267" s="201">
        <f>(((H267*'Appendix B'!$C$11*1000)-('Appendix B'!$E$37+'Appendix B'!$F$37+'Appendix B'!$G$37))/((1+$Y$16)^AE$34))</f>
        <v>-199939.58465857085</v>
      </c>
      <c r="AF267" s="201">
        <f>(((I267*'Appendix B'!$C$12*1000)-('Appendix B'!$E$38+'Appendix B'!$F$38+'Appendix B'!$G$38))/((1+$Y$16)^AF$34))</f>
        <v>-166867.72497149988</v>
      </c>
      <c r="AG267" s="201">
        <f>(((J267*'Appendix B'!$C$13*1000)-('Appendix B'!$E$39+'Appendix B'!$F$39+'Appendix B'!$G$39))/((1+$Y$16)^AG$34))</f>
        <v>-354134.50843989925</v>
      </c>
      <c r="AH267" s="201">
        <f>(((K267*'Appendix B'!$C$14*1000)-('Appendix B'!$E$40+'Appendix B'!$F$40+'Appendix B'!$G$40))/((1+$Y$16)^AH$34))</f>
        <v>-287067.63344775245</v>
      </c>
      <c r="AI267" s="201">
        <f>(((L267*'Appendix B'!$C$15*1000)-('Appendix B'!$E$41+'Appendix B'!$F$41+'Appendix B'!$G$41))/((1+$Y$16)^AI$34))</f>
        <v>-121296.58711427134</v>
      </c>
      <c r="AJ267" s="201">
        <f>(((M267*'Appendix B'!$C$16*1000)-('Appendix B'!$E$42+'Appendix B'!$F$42+'Appendix B'!$G$42))/((1+$Y$16)^AJ$34))</f>
        <v>24332.135628249729</v>
      </c>
      <c r="AK267" s="201">
        <f>(((N267*'Appendix B'!$C$17*1000)-('Appendix B'!$E$43+'Appendix B'!$F$43+'Appendix B'!$G$43))/((1+$Y$16)^AK$34))</f>
        <v>16605.65028537027</v>
      </c>
      <c r="AL267" s="201">
        <f>(((O267*'Appendix B'!$C$18*1000)-('Appendix B'!$E$44+'Appendix B'!$F$44+'Appendix B'!$G$44))/((1+$Y$16)^AL$34))</f>
        <v>179144.62998055114</v>
      </c>
      <c r="AM267" s="201">
        <f>(((P267*'Appendix B'!$C$19*1000)-('Appendix B'!$E$45+'Appendix B'!$F$45+'Appendix B'!$G$45))/((1+$Y$16)^AM$34))</f>
        <v>345434.92051667097</v>
      </c>
      <c r="AN267" s="201">
        <f>(((Q267*'Appendix B'!$C$20*1000)-('Appendix B'!$E$46+'Appendix B'!$F$46+'Appendix B'!$G$46))/((1+$Y$16)^AN$34))</f>
        <v>610783.88450738613</v>
      </c>
      <c r="AO267" s="201">
        <f>(((R267*'Appendix B'!$C$21*1000)-('Appendix B'!$E$47+'Appendix B'!$F$47+'Appendix B'!$G$47))/((1+$Y$16)^AO$34))</f>
        <v>312132.38530014048</v>
      </c>
      <c r="AP267" s="201">
        <f>(((S267*'Appendix B'!$C$22*1000)-('Appendix B'!$E$48+'Appendix B'!$F$48+'Appendix B'!$G$48))/((1+$Y$16)^AP$34))</f>
        <v>431644.9389306978</v>
      </c>
      <c r="AQ267" s="201">
        <f>(((T267*'Appendix B'!$C$23*1000)-('Appendix B'!$E$49+'Appendix B'!$F$49+'Appendix B'!$G$49))/((1+$Y$16)^AQ$34))</f>
        <v>443680.51065125101</v>
      </c>
      <c r="AR267" s="201">
        <f>(((U267*'Appendix B'!$C$24*1000)-('Appendix B'!$E$50+'Appendix B'!$F$50+'Appendix B'!$G$50))/((1+$Y$16)^AR$34))</f>
        <v>686633.76207201474</v>
      </c>
      <c r="AS267" s="217">
        <f t="shared" si="22"/>
        <v>26765814.83622377</v>
      </c>
      <c r="AU267" s="207">
        <f t="shared" si="21"/>
        <v>1.0633332704658827E-8</v>
      </c>
    </row>
    <row r="268" spans="1:47" x14ac:dyDescent="0.35">
      <c r="A268">
        <v>234</v>
      </c>
      <c r="B268" s="75">
        <v>56</v>
      </c>
      <c r="C268" s="75">
        <v>37.305948753054039</v>
      </c>
      <c r="D268" s="75">
        <v>40.699316244134579</v>
      </c>
      <c r="E268" s="75">
        <v>41.410324842153848</v>
      </c>
      <c r="F268" s="75">
        <v>62.629552155026786</v>
      </c>
      <c r="G268" s="75">
        <v>62.561111842552037</v>
      </c>
      <c r="H268" s="75">
        <v>112.36369864374697</v>
      </c>
      <c r="I268" s="75">
        <v>147.25082954660724</v>
      </c>
      <c r="J268" s="75">
        <v>170.39070387767239</v>
      </c>
      <c r="K268" s="75">
        <v>196.45355343471036</v>
      </c>
      <c r="L268" s="75">
        <v>242.67452591836076</v>
      </c>
      <c r="M268" s="75">
        <v>377.4409951307461</v>
      </c>
      <c r="N268" s="75">
        <v>447.68196472421107</v>
      </c>
      <c r="O268" s="75">
        <v>475.25865442564486</v>
      </c>
      <c r="P268" s="75">
        <v>367.28206891237454</v>
      </c>
      <c r="Q268" s="75">
        <v>410.12540648202457</v>
      </c>
      <c r="R268" s="75">
        <v>460.69209671279532</v>
      </c>
      <c r="S268" s="75">
        <v>498.35958522447197</v>
      </c>
      <c r="T268" s="75">
        <v>500</v>
      </c>
      <c r="U268" s="75">
        <v>500</v>
      </c>
      <c r="V268" s="75">
        <v>500</v>
      </c>
      <c r="X268" s="201">
        <f>((0-('Appendix B'!$H$30))/(1+$Y$16)^0)</f>
        <v>-30932906.678150136</v>
      </c>
      <c r="Y268" s="201">
        <f>(((B268*'Appendix B'!$C$5*1000)-('Appendix B'!$E$31+'Appendix B'!$F$31+'Appendix B'!$G$31))/((1+$Y$16)^1))</f>
        <v>36555647.970511056</v>
      </c>
      <c r="Z268" s="201">
        <f>+(((C268*'Appendix B'!$C$6*1000)-('Appendix B'!$E$32+'Appendix B'!$F$32+'Appendix B'!$G$32))/((1+$Y$16)^2))</f>
        <v>7218762.2690634746</v>
      </c>
      <c r="AA268" s="201">
        <f>(((D268*'Appendix B'!$C$7*1000)-('Appendix B'!$E$33+'Appendix B'!$F$33+'Appendix B'!$G$33))/((1+$Y$16)^3))</f>
        <v>3435085.7214434347</v>
      </c>
      <c r="AB268" s="201">
        <f>(((E268*'Appendix B'!$C$8*1000)-('Appendix B'!$E$34+'Appendix B'!$F$34+'Appendix B'!$G$34))/((1+$Y$16)^4))</f>
        <v>1884960.2934201374</v>
      </c>
      <c r="AC268" s="201">
        <f>(((F268*'Appendix B'!$C$9*1000)-('Appendix B'!$E$35+'Appendix B'!$F$35+'Appendix B'!$G$35))/((1+$Y$16)^AC$34))</f>
        <v>2340352.4796089525</v>
      </c>
      <c r="AD268" s="201">
        <f>(((G268*'Appendix B'!$C$10*1000)-('Appendix B'!$E$36+'Appendix B'!$F$36+'Appendix B'!$G$36))/((1+$Y$16)^AD$34))</f>
        <v>1544113.8405213184</v>
      </c>
      <c r="AE268" s="201">
        <f>(((H268*'Appendix B'!$C$11*1000)-('Appendix B'!$E$37+'Appendix B'!$F$37+'Appendix B'!$G$37))/((1+$Y$16)^AE$34))</f>
        <v>2698137.5603711619</v>
      </c>
      <c r="AF268" s="201">
        <f>(((I268*'Appendix B'!$C$12*1000)-('Appendix B'!$E$38+'Appendix B'!$F$38+'Appendix B'!$G$38))/((1+$Y$16)^AF$34))</f>
        <v>2932849.6511201914</v>
      </c>
      <c r="AG268" s="201">
        <f>(((J268*'Appendix B'!$C$13*1000)-('Appendix B'!$E$39+'Appendix B'!$F$39+'Appendix B'!$G$39))/((1+$Y$16)^AG$34))</f>
        <v>2757454.6983696828</v>
      </c>
      <c r="AH268" s="201">
        <f>(((K268*'Appendix B'!$C$14*1000)-('Appendix B'!$E$40+'Appendix B'!$F$40+'Appendix B'!$G$40))/((1+$Y$16)^AH$34))</f>
        <v>2583400.1415351247</v>
      </c>
      <c r="AI268" s="201">
        <f>(((L268*'Appendix B'!$C$15*1000)-('Appendix B'!$E$41+'Appendix B'!$F$41+'Appendix B'!$G$41))/((1+$Y$16)^AI$34))</f>
        <v>2767134.9778770576</v>
      </c>
      <c r="AJ268" s="201">
        <f>(((M268*'Appendix B'!$C$16*1000)-('Appendix B'!$E$42+'Appendix B'!$F$42+'Appendix B'!$G$42))/((1+$Y$16)^AJ$34))</f>
        <v>3847730.7849430367</v>
      </c>
      <c r="AK268" s="201">
        <f>(((N268*'Appendix B'!$C$17*1000)-('Appendix B'!$E$43+'Appendix B'!$F$43+'Appendix B'!$G$43))/((1+$Y$16)^AK$34))</f>
        <v>3882278.3042314085</v>
      </c>
      <c r="AL268" s="201">
        <f>(((O268*'Appendix B'!$C$18*1000)-('Appendix B'!$E$44+'Appendix B'!$F$44+'Appendix B'!$G$44))/((1+$Y$16)^AL$34))</f>
        <v>3472707.4748875918</v>
      </c>
      <c r="AM268" s="201">
        <f>(((P268*'Appendix B'!$C$19*1000)-('Appendix B'!$E$45+'Appendix B'!$F$45+'Appendix B'!$G$45))/((1+$Y$16)^AM$34))</f>
        <v>2150565.2093198439</v>
      </c>
      <c r="AN268" s="201">
        <f>(((Q268*'Appendix B'!$C$20*1000)-('Appendix B'!$E$46+'Appendix B'!$F$46+'Appendix B'!$G$46))/((1+$Y$16)^AN$34))</f>
        <v>2034059.8274921454</v>
      </c>
      <c r="AO268" s="201">
        <f>(((R268*'Appendix B'!$C$21*1000)-('Appendix B'!$E$47+'Appendix B'!$F$47+'Appendix B'!$G$47))/((1+$Y$16)^AO$34))</f>
        <v>2012521.9596166695</v>
      </c>
      <c r="AP268" s="201">
        <f>(((S268*'Appendix B'!$C$22*1000)-('Appendix B'!$E$48+'Appendix B'!$F$48+'Appendix B'!$G$48))/((1+$Y$16)^AP$34))</f>
        <v>1878060.7609097599</v>
      </c>
      <c r="AQ268" s="201">
        <f>(((T268*'Appendix B'!$C$23*1000)-('Appendix B'!$E$49+'Appendix B'!$F$49+'Appendix B'!$G$49))/((1+$Y$16)^AQ$34))</f>
        <v>1608860.6024615879</v>
      </c>
      <c r="AR268" s="201">
        <f>(((U268*'Appendix B'!$C$24*1000)-('Appendix B'!$E$50+'Appendix B'!$F$50+'Appendix B'!$G$50))/((1+$Y$16)^AR$34))</f>
        <v>1376866.5613700326</v>
      </c>
      <c r="AS268" s="217">
        <f t="shared" si="22"/>
        <v>58048644.410923555</v>
      </c>
      <c r="AU268" s="207">
        <f t="shared" si="21"/>
        <v>1.4980610544154441E-8</v>
      </c>
    </row>
    <row r="269" spans="1:47" x14ac:dyDescent="0.35">
      <c r="A269">
        <v>235</v>
      </c>
      <c r="B269" s="75">
        <v>56</v>
      </c>
      <c r="C269" s="75">
        <v>92.569316385075894</v>
      </c>
      <c r="D269" s="75">
        <v>48.756490969196904</v>
      </c>
      <c r="E269" s="75">
        <v>55.231555956776432</v>
      </c>
      <c r="F269" s="75">
        <v>70.201678441664114</v>
      </c>
      <c r="G269" s="75">
        <v>82.490914211587778</v>
      </c>
      <c r="H269" s="75">
        <v>73.276562235139977</v>
      </c>
      <c r="I269" s="75">
        <v>99.145004903713698</v>
      </c>
      <c r="J269" s="75">
        <v>108.59104893070879</v>
      </c>
      <c r="K269" s="75">
        <v>185.59952880916606</v>
      </c>
      <c r="L269" s="75">
        <v>262.72007056335781</v>
      </c>
      <c r="M269" s="75">
        <v>224.24367755585828</v>
      </c>
      <c r="N269" s="75">
        <v>260.73388319568244</v>
      </c>
      <c r="O269" s="75">
        <v>311.53977086466699</v>
      </c>
      <c r="P269" s="75">
        <v>231.15346632399127</v>
      </c>
      <c r="Q269" s="75">
        <v>329.12951504572527</v>
      </c>
      <c r="R269" s="75">
        <v>343.28105153695839</v>
      </c>
      <c r="S269" s="75">
        <v>395.25878499504643</v>
      </c>
      <c r="T269" s="75">
        <v>416.67570241911721</v>
      </c>
      <c r="U269" s="75">
        <v>462.13656527395625</v>
      </c>
      <c r="V269" s="75">
        <v>500</v>
      </c>
      <c r="X269" s="201">
        <f>((0-('Appendix B'!$H$30))/(1+$Y$16)^0)</f>
        <v>-30932906.678150136</v>
      </c>
      <c r="Y269" s="201">
        <f>(((B269*'Appendix B'!$C$5*1000)-('Appendix B'!$E$31+'Appendix B'!$F$31+'Appendix B'!$G$31))/((1+$Y$16)^1))</f>
        <v>36555647.970511056</v>
      </c>
      <c r="Z269" s="201">
        <f>+(((C269*'Appendix B'!$C$6*1000)-('Appendix B'!$E$32+'Appendix B'!$F$32+'Appendix B'!$G$32))/((1+$Y$16)^2))</f>
        <v>21179234.109146219</v>
      </c>
      <c r="AA269" s="201">
        <f>(((D269*'Appendix B'!$C$7*1000)-('Appendix B'!$E$33+'Appendix B'!$F$33+'Appendix B'!$G$33))/((1+$Y$16)^3))</f>
        <v>4457061.6074361093</v>
      </c>
      <c r="AB269" s="201">
        <f>(((E269*'Appendix B'!$C$8*1000)-('Appendix B'!$E$34+'Appendix B'!$F$34+'Appendix B'!$G$34))/((1+$Y$16)^4))</f>
        <v>3000886.4656370375</v>
      </c>
      <c r="AC269" s="201">
        <f>(((F269*'Appendix B'!$C$9*1000)-('Appendix B'!$E$35+'Appendix B'!$F$35+'Appendix B'!$G$35))/((1+$Y$16)^AC$34))</f>
        <v>2780536.4047602885</v>
      </c>
      <c r="AD269" s="201">
        <f>(((G269*'Appendix B'!$C$10*1000)-('Appendix B'!$E$36+'Appendix B'!$F$36+'Appendix B'!$G$36))/((1+$Y$16)^AD$34))</f>
        <v>2404111.2177422899</v>
      </c>
      <c r="AE269" s="201">
        <f>(((H269*'Appendix B'!$C$11*1000)-('Appendix B'!$E$37+'Appendix B'!$F$37+'Appendix B'!$G$37))/((1+$Y$16)^AE$34))</f>
        <v>1399989.2635144261</v>
      </c>
      <c r="AF269" s="201">
        <f>(((I269*'Appendix B'!$C$12*1000)-('Appendix B'!$E$38+'Appendix B'!$F$38+'Appendix B'!$G$38))/((1+$Y$16)^AF$34))</f>
        <v>1671392.1532381934</v>
      </c>
      <c r="AG269" s="201">
        <f>(((J269*'Appendix B'!$C$13*1000)-('Appendix B'!$E$39+'Appendix B'!$F$39+'Appendix B'!$G$39))/((1+$Y$16)^AG$34))</f>
        <v>1454079.814370503</v>
      </c>
      <c r="AH269" s="201">
        <f>(((K269*'Appendix B'!$C$14*1000)-('Appendix B'!$E$40+'Appendix B'!$F$40+'Appendix B'!$G$40))/((1+$Y$16)^AH$34))</f>
        <v>2399587.4946820224</v>
      </c>
      <c r="AI269" s="201">
        <f>(((L269*'Appendix B'!$C$15*1000)-('Appendix B'!$E$41+'Appendix B'!$F$41+'Appendix B'!$G$41))/((1+$Y$16)^AI$34))</f>
        <v>3052003.7791857515</v>
      </c>
      <c r="AJ269" s="201">
        <f>(((M269*'Appendix B'!$C$16*1000)-('Appendix B'!$E$42+'Appendix B'!$F$42+'Appendix B'!$G$42))/((1+$Y$16)^AJ$34))</f>
        <v>2035867.9441727868</v>
      </c>
      <c r="AK269" s="201">
        <f>(((N269*'Appendix B'!$C$17*1000)-('Appendix B'!$E$43+'Appendix B'!$F$43+'Appendix B'!$G$43))/((1+$Y$16)^AK$34))</f>
        <v>2028201.0435336132</v>
      </c>
      <c r="AL269" s="201">
        <f>(((O269*'Appendix B'!$C$18*1000)-('Appendix B'!$E$44+'Appendix B'!$F$44+'Appendix B'!$G$44))/((1+$Y$16)^AL$34))</f>
        <v>2102480.2864591447</v>
      </c>
      <c r="AM269" s="201">
        <f>(((P269*'Appendix B'!$C$19*1000)-('Appendix B'!$E$45+'Appendix B'!$F$45+'Appendix B'!$G$45))/((1+$Y$16)^AM$34))</f>
        <v>1183962.3987180435</v>
      </c>
      <c r="AN269" s="201">
        <f>(((Q269*'Appendix B'!$C$20*1000)-('Appendix B'!$E$46+'Appendix B'!$F$46+'Appendix B'!$G$46))/((1+$Y$16)^AN$34))</f>
        <v>1551676.6650740216</v>
      </c>
      <c r="AO269" s="201">
        <f>(((R269*'Appendix B'!$C$21*1000)-('Appendix B'!$E$47+'Appendix B'!$F$47+'Appendix B'!$G$47))/((1+$Y$16)^AO$34))</f>
        <v>1403860.5324522513</v>
      </c>
      <c r="AP269" s="201">
        <f>(((S269*'Appendix B'!$C$22*1000)-('Appendix B'!$E$48+'Appendix B'!$F$48+'Appendix B'!$G$48))/((1+$Y$16)^AP$34))</f>
        <v>1419051.2212067798</v>
      </c>
      <c r="AQ269" s="201">
        <f>(((T269*'Appendix B'!$C$23*1000)-('Appendix B'!$E$49+'Appendix B'!$F$49+'Appendix B'!$G$49))/((1+$Y$16)^AQ$34))</f>
        <v>1289261.4625094137</v>
      </c>
      <c r="AR269" s="201">
        <f>(((U269*'Appendix B'!$C$24*1000)-('Appendix B'!$E$50+'Appendix B'!$F$50+'Appendix B'!$G$50))/((1+$Y$16)^AR$34))</f>
        <v>1251379.6749207517</v>
      </c>
      <c r="AS269" s="217">
        <f t="shared" si="22"/>
        <v>63687364.83112058</v>
      </c>
      <c r="AU269" s="207">
        <f t="shared" si="21"/>
        <v>1.349921304118425E-8</v>
      </c>
    </row>
    <row r="270" spans="1:47" x14ac:dyDescent="0.35">
      <c r="A270">
        <v>236</v>
      </c>
      <c r="B270" s="75">
        <v>56</v>
      </c>
      <c r="C270" s="75">
        <v>29.4053872769219</v>
      </c>
      <c r="D270" s="75">
        <v>32.944619212455635</v>
      </c>
      <c r="E270" s="75">
        <v>42.28807241207403</v>
      </c>
      <c r="F270" s="75">
        <v>41.033185255464929</v>
      </c>
      <c r="G270" s="75">
        <v>56.215859457739704</v>
      </c>
      <c r="H270" s="75">
        <v>58.16947413319145</v>
      </c>
      <c r="I270" s="75">
        <v>68.108518026230144</v>
      </c>
      <c r="J270" s="75">
        <v>71.373216604174061</v>
      </c>
      <c r="K270" s="75">
        <v>81.519030996840669</v>
      </c>
      <c r="L270" s="75">
        <v>97.475976948794539</v>
      </c>
      <c r="M270" s="75">
        <v>146.13596612611207</v>
      </c>
      <c r="N270" s="75">
        <v>166.48218145397001</v>
      </c>
      <c r="O270" s="75">
        <v>125.06052415758305</v>
      </c>
      <c r="P270" s="75">
        <v>119.8853419900413</v>
      </c>
      <c r="Q270" s="75">
        <v>93.502648684650666</v>
      </c>
      <c r="R270" s="75">
        <v>126.99599679550764</v>
      </c>
      <c r="S270" s="75">
        <v>161.32863576879765</v>
      </c>
      <c r="T270" s="75">
        <v>173.60357623785515</v>
      </c>
      <c r="U270" s="75">
        <v>128.85727537134957</v>
      </c>
      <c r="V270" s="75">
        <v>119.78137291265102</v>
      </c>
      <c r="X270" s="201">
        <f>((0-('Appendix B'!$H$30))/(1+$Y$16)^0)</f>
        <v>-30932906.678150136</v>
      </c>
      <c r="Y270" s="201">
        <f>(((B270*'Appendix B'!$C$5*1000)-('Appendix B'!$E$31+'Appendix B'!$F$31+'Appendix B'!$G$31))/((1+$Y$16)^1))</f>
        <v>36555647.970511056</v>
      </c>
      <c r="Z270" s="201">
        <f>+(((C270*'Appendix B'!$C$6*1000)-('Appendix B'!$E$32+'Appendix B'!$F$32+'Appendix B'!$G$32))/((1+$Y$16)^2))</f>
        <v>5222945.3159092208</v>
      </c>
      <c r="AA270" s="201">
        <f>(((D270*'Appendix B'!$C$7*1000)-('Appendix B'!$E$33+'Appendix B'!$F$33+'Appendix B'!$G$33))/((1+$Y$16)^3))</f>
        <v>2451476.2503836458</v>
      </c>
      <c r="AB270" s="201">
        <f>(((E270*'Appendix B'!$C$8*1000)-('Appendix B'!$E$34+'Appendix B'!$F$34+'Appendix B'!$G$34))/((1+$Y$16)^4))</f>
        <v>1955829.6304387059</v>
      </c>
      <c r="AC270" s="201">
        <f>(((F270*'Appendix B'!$C$9*1000)-('Appendix B'!$E$35+'Appendix B'!$F$35+'Appendix B'!$G$35))/((1+$Y$16)^AC$34))</f>
        <v>1084909.3991582748</v>
      </c>
      <c r="AD270" s="201">
        <f>(((G270*'Appendix B'!$C$10*1000)-('Appendix B'!$E$36+'Appendix B'!$F$36+'Appendix B'!$G$36))/((1+$Y$16)^AD$34))</f>
        <v>1270307.7932911704</v>
      </c>
      <c r="AE270" s="201">
        <f>(((H270*'Appendix B'!$C$11*1000)-('Appendix B'!$E$37+'Appendix B'!$F$37+'Appendix B'!$G$37))/((1+$Y$16)^AE$34))</f>
        <v>898257.93981247523</v>
      </c>
      <c r="AF270" s="201">
        <f>(((I270*'Appendix B'!$C$12*1000)-('Appendix B'!$E$38+'Appendix B'!$F$38+'Appendix B'!$G$38))/((1+$Y$16)^AF$34))</f>
        <v>857536.25595026475</v>
      </c>
      <c r="AG270" s="201">
        <f>(((J270*'Appendix B'!$C$13*1000)-('Appendix B'!$E$39+'Appendix B'!$F$39+'Appendix B'!$G$39))/((1+$Y$16)^AG$34))</f>
        <v>669143.58887008019</v>
      </c>
      <c r="AH270" s="201">
        <f>(((K270*'Appendix B'!$C$14*1000)-('Appendix B'!$E$40+'Appendix B'!$F$40+'Appendix B'!$G$40))/((1+$Y$16)^AH$34))</f>
        <v>636986.75913111225</v>
      </c>
      <c r="AI270" s="201">
        <f>(((L270*'Appendix B'!$C$15*1000)-('Appendix B'!$E$41+'Appendix B'!$F$41+'Appendix B'!$G$41))/((1+$Y$16)^AI$34))</f>
        <v>703707.0526575119</v>
      </c>
      <c r="AJ270" s="201">
        <f>(((M270*'Appendix B'!$C$16*1000)-('Appendix B'!$E$42+'Appendix B'!$F$42+'Appendix B'!$G$42))/((1+$Y$16)^AJ$34))</f>
        <v>1112088.976254611</v>
      </c>
      <c r="AK270" s="201">
        <f>(((N270*'Appendix B'!$C$17*1000)-('Appendix B'!$E$43+'Appendix B'!$F$43+'Appendix B'!$G$43))/((1+$Y$16)^AK$34))</f>
        <v>1093449.8786509042</v>
      </c>
      <c r="AL270" s="201">
        <f>(((O270*'Appendix B'!$C$18*1000)-('Appendix B'!$E$44+'Appendix B'!$F$44+'Appendix B'!$G$44))/((1+$Y$16)^AL$34))</f>
        <v>541762.74210493406</v>
      </c>
      <c r="AM270" s="201">
        <f>(((P270*'Appendix B'!$C$19*1000)-('Appendix B'!$E$45+'Appendix B'!$F$45+'Appendix B'!$G$45))/((1+$Y$16)^AM$34))</f>
        <v>393885.37106504093</v>
      </c>
      <c r="AN270" s="201">
        <f>(((Q270*'Appendix B'!$C$20*1000)-('Appendix B'!$E$46+'Appendix B'!$F$46+'Appendix B'!$G$46))/((1+$Y$16)^AN$34))</f>
        <v>148365.57200061934</v>
      </c>
      <c r="AO270" s="201">
        <f>(((R270*'Appendix B'!$C$21*1000)-('Appendix B'!$E$47+'Appendix B'!$F$47+'Appendix B'!$G$47))/((1+$Y$16)^AO$34))</f>
        <v>282634.07632018381</v>
      </c>
      <c r="AP270" s="201">
        <f>(((S270*'Appendix B'!$C$22*1000)-('Appendix B'!$E$48+'Appendix B'!$F$48+'Appendix B'!$G$48))/((1+$Y$16)^AP$34))</f>
        <v>377583.35791133903</v>
      </c>
      <c r="AQ270" s="201">
        <f>(((T270*'Appendix B'!$C$23*1000)-('Appendix B'!$E$49+'Appendix B'!$F$49+'Appendix B'!$G$49))/((1+$Y$16)^AQ$34))</f>
        <v>356932.66131587879</v>
      </c>
      <c r="AR270" s="201">
        <f>(((U270*'Appendix B'!$C$24*1000)-('Appendix B'!$E$50+'Appendix B'!$F$50+'Appendix B'!$G$50))/((1+$Y$16)^AR$34))</f>
        <v>146826.41105273028</v>
      </c>
      <c r="AS270" s="217">
        <f t="shared" si="22"/>
        <v>25827370.324639644</v>
      </c>
      <c r="AU270" s="207">
        <f t="shared" si="21"/>
        <v>1.0273979524273374E-8</v>
      </c>
    </row>
    <row r="271" spans="1:47" x14ac:dyDescent="0.35">
      <c r="A271">
        <v>237</v>
      </c>
      <c r="B271" s="75">
        <v>56</v>
      </c>
      <c r="C271" s="75">
        <v>78.971316323885503</v>
      </c>
      <c r="D271" s="75">
        <v>80.750333556714722</v>
      </c>
      <c r="E271" s="75">
        <v>83.018857727867356</v>
      </c>
      <c r="F271" s="75">
        <v>86.248439750772079</v>
      </c>
      <c r="G271" s="75">
        <v>123.74659528489454</v>
      </c>
      <c r="H271" s="75">
        <v>152.91365516765916</v>
      </c>
      <c r="I271" s="75">
        <v>197.4183433722402</v>
      </c>
      <c r="J271" s="75">
        <v>205.98260938306845</v>
      </c>
      <c r="K271" s="75">
        <v>306.03152352313737</v>
      </c>
      <c r="L271" s="75">
        <v>217.31939119684387</v>
      </c>
      <c r="M271" s="75">
        <v>256.59065369209247</v>
      </c>
      <c r="N271" s="75">
        <v>385.95913939687068</v>
      </c>
      <c r="O271" s="75">
        <v>500</v>
      </c>
      <c r="P271" s="75">
        <v>449.34516307126927</v>
      </c>
      <c r="Q271" s="75">
        <v>500</v>
      </c>
      <c r="R271" s="75">
        <v>500</v>
      </c>
      <c r="S271" s="75">
        <v>500</v>
      </c>
      <c r="T271" s="75">
        <v>433.32189434561798</v>
      </c>
      <c r="U271" s="75">
        <v>435.75207615240686</v>
      </c>
      <c r="V271" s="75">
        <v>249.87543453944875</v>
      </c>
      <c r="X271" s="201">
        <f>((0-('Appendix B'!$H$30))/(1+$Y$16)^0)</f>
        <v>-30932906.678150136</v>
      </c>
      <c r="Y271" s="201">
        <f>(((B271*'Appendix B'!$C$5*1000)-('Appendix B'!$E$31+'Appendix B'!$F$31+'Appendix B'!$G$31))/((1+$Y$16)^1))</f>
        <v>36555647.970511056</v>
      </c>
      <c r="Z271" s="201">
        <f>+(((C271*'Appendix B'!$C$6*1000)-('Appendix B'!$E$32+'Appendix B'!$F$32+'Appendix B'!$G$32))/((1+$Y$16)^2))</f>
        <v>17744146.725407157</v>
      </c>
      <c r="AA271" s="201">
        <f>(((D271*'Appendix B'!$C$7*1000)-('Appendix B'!$E$33+'Appendix B'!$F$33+'Appendix B'!$G$33))/((1+$Y$16)^3))</f>
        <v>8515175.8646561913</v>
      </c>
      <c r="AB271" s="201">
        <f>(((E271*'Appendix B'!$C$8*1000)-('Appendix B'!$E$34+'Appendix B'!$F$34+'Appendix B'!$G$34))/((1+$Y$16)^4))</f>
        <v>5244433.1543862689</v>
      </c>
      <c r="AC271" s="201">
        <f>(((F271*'Appendix B'!$C$9*1000)-('Appendix B'!$E$35+'Appendix B'!$F$35+'Appendix B'!$G$35))/((1+$Y$16)^AC$34))</f>
        <v>3713369.0216006688</v>
      </c>
      <c r="AD271" s="201">
        <f>(((G271*'Appendix B'!$C$10*1000)-('Appendix B'!$E$36+'Appendix B'!$F$36+'Appendix B'!$G$36))/((1+$Y$16)^AD$34))</f>
        <v>4184348.5157113043</v>
      </c>
      <c r="AE271" s="201">
        <f>(((H271*'Appendix B'!$C$11*1000)-('Appendix B'!$E$37+'Appendix B'!$F$37+'Appendix B'!$G$37))/((1+$Y$16)^AE$34))</f>
        <v>4044868.5270208423</v>
      </c>
      <c r="AF271" s="201">
        <f>(((I271*'Appendix B'!$C$12*1000)-('Appendix B'!$E$38+'Appendix B'!$F$38+'Appendix B'!$G$38))/((1+$Y$16)^AF$34))</f>
        <v>4248369.9012193065</v>
      </c>
      <c r="AG271" s="201">
        <f>(((J271*'Appendix B'!$C$13*1000)-('Appendix B'!$E$39+'Appendix B'!$F$39+'Appendix B'!$G$39))/((1+$Y$16)^AG$34))</f>
        <v>3508099.5967791779</v>
      </c>
      <c r="AH271" s="201">
        <f>(((K271*'Appendix B'!$C$14*1000)-('Appendix B'!$E$40+'Appendix B'!$F$40+'Appendix B'!$G$40))/((1+$Y$16)^AH$34))</f>
        <v>4439100.438302584</v>
      </c>
      <c r="AI271" s="201">
        <f>(((L271*'Appendix B'!$C$15*1000)-('Appendix B'!$E$41+'Appendix B'!$F$41+'Appendix B'!$G$41))/((1+$Y$16)^AI$34))</f>
        <v>2406811.1770996293</v>
      </c>
      <c r="AJ271" s="201">
        <f>(((M271*'Appendix B'!$C$16*1000)-('Appendix B'!$E$42+'Appendix B'!$F$42+'Appendix B'!$G$42))/((1+$Y$16)^AJ$34))</f>
        <v>2418435.243654876</v>
      </c>
      <c r="AK271" s="201">
        <f>(((N271*'Appendix B'!$C$17*1000)-('Appendix B'!$E$43+'Appendix B'!$F$43+'Appendix B'!$G$43))/((1+$Y$16)^AK$34))</f>
        <v>3270135.6923909113</v>
      </c>
      <c r="AL271" s="201">
        <f>(((O271*'Appendix B'!$C$18*1000)-('Appendix B'!$E$44+'Appendix B'!$F$44+'Appendix B'!$G$44))/((1+$Y$16)^AL$34))</f>
        <v>3679777.4453571774</v>
      </c>
      <c r="AM271" s="201">
        <f>(((P271*'Appendix B'!$C$19*1000)-('Appendix B'!$E$45+'Appendix B'!$F$45+'Appendix B'!$G$45))/((1+$Y$16)^AM$34))</f>
        <v>2733267.2715787054</v>
      </c>
      <c r="AN271" s="201">
        <f>(((Q271*'Appendix B'!$C$20*1000)-('Appendix B'!$E$46+'Appendix B'!$F$46+'Appendix B'!$G$46))/((1+$Y$16)^AN$34))</f>
        <v>2569321.4299444244</v>
      </c>
      <c r="AO271" s="201">
        <f>(((R271*'Appendix B'!$C$21*1000)-('Appendix B'!$E$47+'Appendix B'!$F$47+'Appendix B'!$G$47))/((1+$Y$16)^AO$34))</f>
        <v>2216294.9903208939</v>
      </c>
      <c r="AP271" s="201">
        <f>(((S271*'Appendix B'!$C$22*1000)-('Appendix B'!$E$48+'Appendix B'!$F$48+'Appendix B'!$G$48))/((1+$Y$16)^AP$34))</f>
        <v>1885363.9634975337</v>
      </c>
      <c r="AQ271" s="201">
        <f>(((T271*'Appendix B'!$C$23*1000)-('Appendix B'!$E$49+'Appendix B'!$F$49+'Appendix B'!$G$49))/((1+$Y$16)^AQ$34))</f>
        <v>1353109.6889889017</v>
      </c>
      <c r="AR271" s="201">
        <f>(((U271*'Appendix B'!$C$24*1000)-('Appendix B'!$E$50+'Appendix B'!$F$50+'Appendix B'!$G$50))/((1+$Y$16)^AR$34))</f>
        <v>1163936.2769730003</v>
      </c>
      <c r="AS271" s="217">
        <f t="shared" si="22"/>
        <v>84961106.217250466</v>
      </c>
      <c r="AU271" s="207">
        <f t="shared" si="21"/>
        <v>5.7749847203944934E-9</v>
      </c>
    </row>
    <row r="272" spans="1:47" x14ac:dyDescent="0.35">
      <c r="A272">
        <v>238</v>
      </c>
      <c r="B272" s="75">
        <v>56</v>
      </c>
      <c r="C272" s="75">
        <v>50.980812258574588</v>
      </c>
      <c r="D272" s="75">
        <v>87.574091004781948</v>
      </c>
      <c r="E272" s="75">
        <v>115.96826383400877</v>
      </c>
      <c r="F272" s="75">
        <v>124.27741837099862</v>
      </c>
      <c r="G272" s="75">
        <v>130.29383165268462</v>
      </c>
      <c r="H272" s="75">
        <v>89.827008134878213</v>
      </c>
      <c r="I272" s="75">
        <v>89.050376915238672</v>
      </c>
      <c r="J272" s="75">
        <v>122.44293597124617</v>
      </c>
      <c r="K272" s="75">
        <v>53.890763866334893</v>
      </c>
      <c r="L272" s="75">
        <v>44.775443410510107</v>
      </c>
      <c r="M272" s="75">
        <v>33.228197765368655</v>
      </c>
      <c r="N272" s="75">
        <v>33.025112260739064</v>
      </c>
      <c r="O272" s="75">
        <v>36.885282699145513</v>
      </c>
      <c r="P272" s="75">
        <v>46.632168868128744</v>
      </c>
      <c r="Q272" s="75">
        <v>74.176802916297518</v>
      </c>
      <c r="R272" s="75">
        <v>121.54280402218291</v>
      </c>
      <c r="S272" s="75">
        <v>86.117928762118169</v>
      </c>
      <c r="T272" s="75">
        <v>96.454806429517845</v>
      </c>
      <c r="U272" s="75">
        <v>112.90255986841619</v>
      </c>
      <c r="V272" s="75">
        <v>113.45296941248871</v>
      </c>
      <c r="X272" s="201">
        <f>((0-('Appendix B'!$H$30))/(1+$Y$16)^0)</f>
        <v>-30932906.678150136</v>
      </c>
      <c r="Y272" s="201">
        <f>(((B272*'Appendix B'!$C$5*1000)-('Appendix B'!$E$31+'Appendix B'!$F$31+'Appendix B'!$G$31))/((1+$Y$16)^1))</f>
        <v>36555647.970511056</v>
      </c>
      <c r="Z272" s="201">
        <f>+(((C272*'Appendix B'!$C$6*1000)-('Appendix B'!$E$32+'Appendix B'!$F$32+'Appendix B'!$G$32))/((1+$Y$16)^2))</f>
        <v>10673266.673445361</v>
      </c>
      <c r="AA272" s="201">
        <f>(((D272*'Appendix B'!$C$7*1000)-('Appendix B'!$E$33+'Appendix B'!$F$33+'Appendix B'!$G$33))/((1+$Y$16)^3))</f>
        <v>9380704.5148039237</v>
      </c>
      <c r="AB272" s="201">
        <f>(((E272*'Appendix B'!$C$8*1000)-('Appendix B'!$E$34+'Appendix B'!$F$34+'Appendix B'!$G$34))/((1+$Y$16)^4))</f>
        <v>7904768.1366980514</v>
      </c>
      <c r="AC272" s="201">
        <f>(((F272*'Appendix B'!$C$9*1000)-('Appendix B'!$E$35+'Appendix B'!$F$35+'Appendix B'!$G$35))/((1+$Y$16)^AC$34))</f>
        <v>5924075.0300422451</v>
      </c>
      <c r="AD272" s="201">
        <f>(((G272*'Appendix B'!$C$10*1000)-('Appendix B'!$E$36+'Appendix B'!$F$36+'Appendix B'!$G$36))/((1+$Y$16)^AD$34))</f>
        <v>4466870.4394155415</v>
      </c>
      <c r="AE272" s="201">
        <f>(((H272*'Appendix B'!$C$11*1000)-('Appendix B'!$E$37+'Appendix B'!$F$37+'Appendix B'!$G$37))/((1+$Y$16)^AE$34))</f>
        <v>1949656.8813303418</v>
      </c>
      <c r="AF272" s="201">
        <f>(((I272*'Appendix B'!$C$12*1000)-('Appendix B'!$E$38+'Appendix B'!$F$38+'Appendix B'!$G$38))/((1+$Y$16)^AF$34))</f>
        <v>1406685.2438583039</v>
      </c>
      <c r="AG272" s="201">
        <f>(((J272*'Appendix B'!$C$13*1000)-('Appendix B'!$E$39+'Appendix B'!$F$39+'Appendix B'!$G$39))/((1+$Y$16)^AG$34))</f>
        <v>1746220.6310162309</v>
      </c>
      <c r="AH272" s="201">
        <f>(((K272*'Appendix B'!$C$14*1000)-('Appendix B'!$E$40+'Appendix B'!$F$40+'Appendix B'!$G$40))/((1+$Y$16)^AH$34))</f>
        <v>169102.71754979223</v>
      </c>
      <c r="AI272" s="201">
        <f>(((L272*'Appendix B'!$C$15*1000)-('Appendix B'!$E$41+'Appendix B'!$F$41+'Appendix B'!$G$41))/((1+$Y$16)^AI$34))</f>
        <v>-45224.347474166527</v>
      </c>
      <c r="AJ272" s="201">
        <f>(((M272*'Appendix B'!$C$16*1000)-('Appendix B'!$E$42+'Appendix B'!$F$42+'Appendix B'!$G$42))/((1+$Y$16)^AJ$34))</f>
        <v>-223269.84833527674</v>
      </c>
      <c r="AK272" s="201">
        <f>(((N272*'Appendix B'!$C$17*1000)-('Appendix B'!$E$43+'Appendix B'!$F$43+'Appendix B'!$G$43))/((1+$Y$16)^AK$34))</f>
        <v>-230124.6413303671</v>
      </c>
      <c r="AL272" s="201">
        <f>(((O272*'Appendix B'!$C$18*1000)-('Appendix B'!$E$44+'Appendix B'!$F$44+'Appendix B'!$G$44))/((1+$Y$16)^AL$34))</f>
        <v>-196210.24283540258</v>
      </c>
      <c r="AM272" s="201">
        <f>(((P272*'Appendix B'!$C$19*1000)-('Appendix B'!$E$45+'Appendix B'!$F$45+'Appendix B'!$G$45))/((1+$Y$16)^AM$34))</f>
        <v>-126260.44457402566</v>
      </c>
      <c r="AN272" s="201">
        <f>(((Q272*'Appendix B'!$C$20*1000)-('Appendix B'!$E$46+'Appendix B'!$F$46+'Appendix B'!$G$46))/((1+$Y$16)^AN$34))</f>
        <v>33267.603044071322</v>
      </c>
      <c r="AO272" s="201">
        <f>(((R272*'Appendix B'!$C$21*1000)-('Appendix B'!$E$47+'Appendix B'!$F$47+'Appendix B'!$G$47))/((1+$Y$16)^AO$34))</f>
        <v>254364.60566651824</v>
      </c>
      <c r="AP272" s="201">
        <f>(((S272*'Appendix B'!$C$22*1000)-('Appendix B'!$E$48+'Appendix B'!$F$48+'Appendix B'!$G$48))/((1+$Y$16)^AP$34))</f>
        <v>42741.805498065354</v>
      </c>
      <c r="AQ272" s="201">
        <f>(((T272*'Appendix B'!$C$23*1000)-('Appendix B'!$E$49+'Appendix B'!$F$49+'Appendix B'!$G$49))/((1+$Y$16)^AQ$34))</f>
        <v>61020.410088333963</v>
      </c>
      <c r="AR272" s="201">
        <f>(((U272*'Appendix B'!$C$24*1000)-('Appendix B'!$E$50+'Appendix B'!$F$50+'Appendix B'!$G$50))/((1+$Y$16)^AR$34))</f>
        <v>93949.338829008688</v>
      </c>
      <c r="AS272" s="217">
        <f t="shared" si="22"/>
        <v>49729435.323646709</v>
      </c>
      <c r="AU272" s="207">
        <f t="shared" si="21"/>
        <v>1.5924269867871335E-8</v>
      </c>
    </row>
    <row r="273" spans="1:47" x14ac:dyDescent="0.35">
      <c r="A273">
        <v>239</v>
      </c>
      <c r="B273" s="75">
        <v>56</v>
      </c>
      <c r="C273" s="75">
        <v>49.102594514043254</v>
      </c>
      <c r="D273" s="75">
        <v>73.821583215532172</v>
      </c>
      <c r="E273" s="75">
        <v>83.758080428534896</v>
      </c>
      <c r="F273" s="75">
        <v>131.99669907375699</v>
      </c>
      <c r="G273" s="75">
        <v>142.38680595232637</v>
      </c>
      <c r="H273" s="75">
        <v>164.63745166581009</v>
      </c>
      <c r="I273" s="75">
        <v>82.328493089304587</v>
      </c>
      <c r="J273" s="75">
        <v>71.736899773418486</v>
      </c>
      <c r="K273" s="75">
        <v>67.697764919246652</v>
      </c>
      <c r="L273" s="75">
        <v>58.085383907958516</v>
      </c>
      <c r="M273" s="75">
        <v>99.785837086053007</v>
      </c>
      <c r="N273" s="75">
        <v>110.56288848302285</v>
      </c>
      <c r="O273" s="75">
        <v>165.33136082464762</v>
      </c>
      <c r="P273" s="75">
        <v>262.73039294975456</v>
      </c>
      <c r="Q273" s="75">
        <v>326.50118543609744</v>
      </c>
      <c r="R273" s="75">
        <v>486.38861454883659</v>
      </c>
      <c r="S273" s="75">
        <v>479.78287053089787</v>
      </c>
      <c r="T273" s="75">
        <v>500</v>
      </c>
      <c r="U273" s="75">
        <v>289.06048492434417</v>
      </c>
      <c r="V273" s="75">
        <v>303.23793297092396</v>
      </c>
      <c r="X273" s="201">
        <f>((0-('Appendix B'!$H$30))/(1+$Y$16)^0)</f>
        <v>-30932906.678150136</v>
      </c>
      <c r="Y273" s="201">
        <f>(((B273*'Appendix B'!$C$5*1000)-('Appendix B'!$E$31+'Appendix B'!$F$31+'Appendix B'!$G$31))/((1+$Y$16)^1))</f>
        <v>36555647.970511056</v>
      </c>
      <c r="Z273" s="201">
        <f>+(((C273*'Appendix B'!$C$6*1000)-('Appendix B'!$E$32+'Appendix B'!$F$32+'Appendix B'!$G$32))/((1+$Y$16)^2))</f>
        <v>10198796.747785602</v>
      </c>
      <c r="AA273" s="201">
        <f>(((D273*'Appendix B'!$C$7*1000)-('Appendix B'!$E$33+'Appendix B'!$F$33+'Appendix B'!$G$33))/((1+$Y$16)^3))</f>
        <v>7636329.8658563681</v>
      </c>
      <c r="AB273" s="201">
        <f>(((E273*'Appendix B'!$C$8*1000)-('Appendix B'!$E$34+'Appendix B'!$F$34+'Appendix B'!$G$34))/((1+$Y$16)^4))</f>
        <v>5304117.9937417898</v>
      </c>
      <c r="AC273" s="201">
        <f>(((F273*'Appendix B'!$C$9*1000)-('Appendix B'!$E$35+'Appendix B'!$F$35+'Appendix B'!$G$35))/((1+$Y$16)^AC$34))</f>
        <v>6372813.3566971356</v>
      </c>
      <c r="AD273" s="201">
        <f>(((G273*'Appendix B'!$C$10*1000)-('Appendix B'!$E$36+'Appendix B'!$F$36+'Appendix B'!$G$36))/((1+$Y$16)^AD$34))</f>
        <v>4988698.3024278972</v>
      </c>
      <c r="AE273" s="201">
        <f>(((H273*'Appendix B'!$C$11*1000)-('Appendix B'!$E$37+'Appendix B'!$F$37+'Appendix B'!$G$37))/((1+$Y$16)^AE$34))</f>
        <v>4434235.1538740266</v>
      </c>
      <c r="AF273" s="201">
        <f>(((I273*'Appendix B'!$C$12*1000)-('Appendix B'!$E$38+'Appendix B'!$F$38+'Appendix B'!$G$38))/((1+$Y$16)^AF$34))</f>
        <v>1230420.2943420727</v>
      </c>
      <c r="AG273" s="201">
        <f>(((J273*'Appendix B'!$C$13*1000)-('Appendix B'!$E$39+'Appendix B'!$F$39+'Appendix B'!$G$39))/((1+$Y$16)^AG$34))</f>
        <v>676813.78555537248</v>
      </c>
      <c r="AH273" s="201">
        <f>(((K273*'Appendix B'!$C$14*1000)-('Appendix B'!$E$40+'Appendix B'!$F$40+'Appendix B'!$G$40))/((1+$Y$16)^AH$34))</f>
        <v>402923.94941492775</v>
      </c>
      <c r="AI273" s="201">
        <f>(((L273*'Appendix B'!$C$15*1000)-('Appendix B'!$E$41+'Appendix B'!$F$41+'Appendix B'!$G$41))/((1+$Y$16)^AI$34))</f>
        <v>143924.25697367877</v>
      </c>
      <c r="AJ273" s="201">
        <f>(((M273*'Appendix B'!$C$16*1000)-('Appendix B'!$E$42+'Appendix B'!$F$42+'Appendix B'!$G$42))/((1+$Y$16)^AJ$34))</f>
        <v>563906.55503475573</v>
      </c>
      <c r="AK273" s="201">
        <f>(((N273*'Appendix B'!$C$17*1000)-('Appendix B'!$E$43+'Appendix B'!$F$43+'Appendix B'!$G$43))/((1+$Y$16)^AK$34))</f>
        <v>538864.40933754458</v>
      </c>
      <c r="AL273" s="201">
        <f>(((O273*'Appendix B'!$C$18*1000)-('Appendix B'!$E$44+'Appendix B'!$F$44+'Appendix B'!$G$44))/((1+$Y$16)^AL$34))</f>
        <v>878805.08017720014</v>
      </c>
      <c r="AM273" s="201">
        <f>(((P273*'Appendix B'!$C$19*1000)-('Appendix B'!$E$45+'Appendix B'!$F$45+'Appendix B'!$G$45))/((1+$Y$16)^AM$34))</f>
        <v>1408179.3924010028</v>
      </c>
      <c r="AN273" s="201">
        <f>(((Q273*'Appendix B'!$C$20*1000)-('Appendix B'!$E$46+'Appendix B'!$F$46+'Appendix B'!$G$46))/((1+$Y$16)^AN$34))</f>
        <v>1536023.2544319939</v>
      </c>
      <c r="AO273" s="201">
        <f>(((R273*'Appendix B'!$C$21*1000)-('Appendix B'!$E$47+'Appendix B'!$F$47+'Appendix B'!$G$47))/((1+$Y$16)^AO$34))</f>
        <v>2145733.2703227219</v>
      </c>
      <c r="AP273" s="201">
        <f>(((S273*'Appendix B'!$C$22*1000)-('Appendix B'!$E$48+'Appendix B'!$F$48+'Appendix B'!$G$48))/((1+$Y$16)^AP$34))</f>
        <v>1795356.3663588297</v>
      </c>
      <c r="AQ273" s="201">
        <f>(((T273*'Appendix B'!$C$23*1000)-('Appendix B'!$E$49+'Appendix B'!$F$49+'Appendix B'!$G$49))/((1+$Y$16)^AQ$34))</f>
        <v>1608860.6024615879</v>
      </c>
      <c r="AR273" s="201">
        <f>(((U273*'Appendix B'!$C$24*1000)-('Appendix B'!$E$50+'Appendix B'!$F$50+'Appendix B'!$G$50))/((1+$Y$16)^AR$34))</f>
        <v>677771.42730502516</v>
      </c>
      <c r="AS273" s="217">
        <f t="shared" si="22"/>
        <v>58165315.356860489</v>
      </c>
      <c r="AU273" s="207">
        <f t="shared" si="21"/>
        <v>1.4956046872075628E-8</v>
      </c>
    </row>
    <row r="274" spans="1:47" x14ac:dyDescent="0.35">
      <c r="A274">
        <v>240</v>
      </c>
      <c r="B274" s="75">
        <v>56</v>
      </c>
      <c r="C274" s="75">
        <v>43.537939769597635</v>
      </c>
      <c r="D274" s="75">
        <v>37.114069269133701</v>
      </c>
      <c r="E274" s="75">
        <v>44.776331502949731</v>
      </c>
      <c r="F274" s="75">
        <v>50.712530278283687</v>
      </c>
      <c r="G274" s="75">
        <v>83.012914008917704</v>
      </c>
      <c r="H274" s="75">
        <v>92.447318073752996</v>
      </c>
      <c r="I274" s="75">
        <v>73.055413478793866</v>
      </c>
      <c r="J274" s="75">
        <v>90.745195221437569</v>
      </c>
      <c r="K274" s="75">
        <v>122.76087552648067</v>
      </c>
      <c r="L274" s="75">
        <v>109.64706254484869</v>
      </c>
      <c r="M274" s="75">
        <v>178.46015297582284</v>
      </c>
      <c r="N274" s="75">
        <v>191.0018202726057</v>
      </c>
      <c r="O274" s="75">
        <v>126.6149891704447</v>
      </c>
      <c r="P274" s="75">
        <v>133.10189947931408</v>
      </c>
      <c r="Q274" s="75">
        <v>151.32898420901253</v>
      </c>
      <c r="R274" s="75">
        <v>227.02899143859071</v>
      </c>
      <c r="S274" s="75">
        <v>293.27493330348949</v>
      </c>
      <c r="T274" s="75">
        <v>425.87472461421066</v>
      </c>
      <c r="U274" s="75">
        <v>349.72890863852302</v>
      </c>
      <c r="V274" s="75">
        <v>429.31195607975303</v>
      </c>
      <c r="X274" s="201">
        <f>((0-('Appendix B'!$H$30))/(1+$Y$16)^0)</f>
        <v>-30932906.678150136</v>
      </c>
      <c r="Y274" s="201">
        <f>(((B274*'Appendix B'!$C$5*1000)-('Appendix B'!$E$31+'Appendix B'!$F$31+'Appendix B'!$G$31))/((1+$Y$16)^1))</f>
        <v>36555647.970511056</v>
      </c>
      <c r="Z274" s="201">
        <f>+(((C274*'Appendix B'!$C$6*1000)-('Appendix B'!$E$32+'Appendix B'!$F$32+'Appendix B'!$G$32))/((1+$Y$16)^2))</f>
        <v>8793069.7863580473</v>
      </c>
      <c r="AA274" s="201">
        <f>(((D274*'Appendix B'!$C$7*1000)-('Appendix B'!$E$33+'Appendix B'!$F$33+'Appendix B'!$G$33))/((1+$Y$16)^3))</f>
        <v>2980331.2847074554</v>
      </c>
      <c r="AB274" s="201">
        <f>(((E274*'Appendix B'!$C$8*1000)-('Appendix B'!$E$34+'Appendix B'!$F$34+'Appendix B'!$G$34))/((1+$Y$16)^4))</f>
        <v>2156731.6643991345</v>
      </c>
      <c r="AC274" s="201">
        <f>(((F274*'Appendix B'!$C$9*1000)-('Appendix B'!$E$35+'Appendix B'!$F$35+'Appendix B'!$G$35))/((1+$Y$16)^AC$34))</f>
        <v>1647590.4643905505</v>
      </c>
      <c r="AD274" s="201">
        <f>(((G274*'Appendix B'!$C$10*1000)-('Appendix B'!$E$36+'Appendix B'!$F$36+'Appendix B'!$G$36))/((1+$Y$16)^AD$34))</f>
        <v>2426636.2005946571</v>
      </c>
      <c r="AE274" s="201">
        <f>(((H274*'Appendix B'!$C$11*1000)-('Appendix B'!$E$37+'Appendix B'!$F$37+'Appendix B'!$G$37))/((1+$Y$16)^AE$34))</f>
        <v>2036681.6981096552</v>
      </c>
      <c r="AF274" s="201">
        <f>(((I274*'Appendix B'!$C$12*1000)-('Appendix B'!$E$38+'Appendix B'!$F$38+'Appendix B'!$G$38))/((1+$Y$16)^AF$34))</f>
        <v>987256.4801891963</v>
      </c>
      <c r="AG274" s="201">
        <f>(((J274*'Appendix B'!$C$13*1000)-('Appendix B'!$E$39+'Appendix B'!$F$39+'Appendix B'!$G$39))/((1+$Y$16)^AG$34))</f>
        <v>1077704.9377122226</v>
      </c>
      <c r="AH274" s="201">
        <f>(((K274*'Appendix B'!$C$14*1000)-('Appendix B'!$E$40+'Appendix B'!$F$40+'Appendix B'!$G$40))/((1+$Y$16)^AH$34))</f>
        <v>1335416.4076373794</v>
      </c>
      <c r="AI274" s="201">
        <f>(((L274*'Appendix B'!$C$15*1000)-('Appendix B'!$E$41+'Appendix B'!$F$41+'Appendix B'!$G$41))/((1+$Y$16)^AI$34))</f>
        <v>876671.30111153377</v>
      </c>
      <c r="AJ274" s="201">
        <f>(((M274*'Appendix B'!$C$16*1000)-('Appendix B'!$E$42+'Appendix B'!$F$42+'Appendix B'!$G$42))/((1+$Y$16)^AJ$34))</f>
        <v>1494386.7471178367</v>
      </c>
      <c r="AK274" s="201">
        <f>(((N274*'Appendix B'!$C$17*1000)-('Appendix B'!$E$43+'Appendix B'!$F$43+'Appendix B'!$G$43))/((1+$Y$16)^AK$34))</f>
        <v>1336625.9754712286</v>
      </c>
      <c r="AL274" s="201">
        <f>(((O274*'Appendix B'!$C$18*1000)-('Appendix B'!$E$44+'Appendix B'!$F$44+'Appendix B'!$G$44))/((1+$Y$16)^AL$34))</f>
        <v>554772.66605356953</v>
      </c>
      <c r="AM274" s="201">
        <f>(((P274*'Appendix B'!$C$19*1000)-('Appendix B'!$E$45+'Appendix B'!$F$45+'Appendix B'!$G$45))/((1+$Y$16)^AM$34))</f>
        <v>487731.64122943865</v>
      </c>
      <c r="AN274" s="201">
        <f>(((Q274*'Appendix B'!$C$20*1000)-('Appendix B'!$E$46+'Appendix B'!$F$46+'Appendix B'!$G$46))/((1+$Y$16)^AN$34))</f>
        <v>492758.97401942761</v>
      </c>
      <c r="AO274" s="201">
        <f>(((R274*'Appendix B'!$C$21*1000)-('Appendix B'!$E$47+'Appendix B'!$F$47+'Appendix B'!$G$47))/((1+$Y$16)^AO$34))</f>
        <v>801207.30928821687</v>
      </c>
      <c r="AP274" s="201">
        <f>(((S274*'Appendix B'!$C$22*1000)-('Appendix B'!$E$48+'Appendix B'!$F$48+'Appendix B'!$G$48))/((1+$Y$16)^AP$34))</f>
        <v>965014.38814718265</v>
      </c>
      <c r="AQ274" s="201">
        <f>(((T274*'Appendix B'!$C$23*1000)-('Appendix B'!$E$49+'Appendix B'!$F$49+'Appendix B'!$G$49))/((1+$Y$16)^AQ$34))</f>
        <v>1324545.2832832879</v>
      </c>
      <c r="AR274" s="201">
        <f>(((U274*'Appendix B'!$C$24*1000)-('Appendix B'!$E$50+'Appendix B'!$F$50+'Appendix B'!$G$50))/((1+$Y$16)^AR$34))</f>
        <v>878838.54265685787</v>
      </c>
      <c r="AS274" s="217">
        <f t="shared" si="22"/>
        <v>38276713.044837818</v>
      </c>
      <c r="AU274" s="207">
        <f t="shared" si="21"/>
        <v>1.4461467404258524E-8</v>
      </c>
    </row>
    <row r="275" spans="1:47" x14ac:dyDescent="0.35">
      <c r="A275">
        <v>241</v>
      </c>
      <c r="B275" s="75">
        <v>56</v>
      </c>
      <c r="C275" s="75">
        <v>52.042334481721696</v>
      </c>
      <c r="D275" s="75">
        <v>66.731872371597177</v>
      </c>
      <c r="E275" s="75">
        <v>61.635447691975301</v>
      </c>
      <c r="F275" s="75">
        <v>50.133784303272648</v>
      </c>
      <c r="G275" s="75">
        <v>43.406001365784682</v>
      </c>
      <c r="H275" s="75">
        <v>42.320169566145651</v>
      </c>
      <c r="I275" s="75">
        <v>49.498968890413558</v>
      </c>
      <c r="J275" s="75">
        <v>48.964767757058297</v>
      </c>
      <c r="K275" s="75">
        <v>50.11991318234449</v>
      </c>
      <c r="L275" s="75">
        <v>60.261028806819439</v>
      </c>
      <c r="M275" s="75">
        <v>92.463822771274977</v>
      </c>
      <c r="N275" s="75">
        <v>82.248952342783724</v>
      </c>
      <c r="O275" s="75">
        <v>43.230580988806558</v>
      </c>
      <c r="P275" s="75">
        <v>38.721449273156367</v>
      </c>
      <c r="Q275" s="75">
        <v>36.245946521626735</v>
      </c>
      <c r="R275" s="75">
        <v>56.669046607049722</v>
      </c>
      <c r="S275" s="75">
        <v>36.839648588329993</v>
      </c>
      <c r="T275" s="75">
        <v>42.655468445988333</v>
      </c>
      <c r="U275" s="75">
        <v>54.273137403927009</v>
      </c>
      <c r="V275" s="75">
        <v>68.48880650612017</v>
      </c>
      <c r="X275" s="201">
        <f>((0-('Appendix B'!$H$30))/(1+$Y$16)^0)</f>
        <v>-30932906.678150136</v>
      </c>
      <c r="Y275" s="201">
        <f>(((B275*'Appendix B'!$C$5*1000)-('Appendix B'!$E$31+'Appendix B'!$F$31+'Appendix B'!$G$31))/((1+$Y$16)^1))</f>
        <v>36555647.970511056</v>
      </c>
      <c r="Z275" s="201">
        <f>+(((C275*'Appendix B'!$C$6*1000)-('Appendix B'!$E$32+'Appendix B'!$F$32+'Appendix B'!$G$32))/((1+$Y$16)^2))</f>
        <v>10941425.342358623</v>
      </c>
      <c r="AA275" s="201">
        <f>(((D275*'Appendix B'!$C$7*1000)-('Appendix B'!$E$33+'Appendix B'!$F$33+'Appendix B'!$G$33))/((1+$Y$16)^3))</f>
        <v>6737067.5600974103</v>
      </c>
      <c r="AB275" s="201">
        <f>(((E275*'Appendix B'!$C$8*1000)-('Appendix B'!$E$34+'Appendix B'!$F$34+'Appendix B'!$G$34))/((1+$Y$16)^4))</f>
        <v>3517936.6713738693</v>
      </c>
      <c r="AC275" s="201">
        <f>(((F275*'Appendix B'!$C$9*1000)-('Appendix B'!$E$35+'Appendix B'!$F$35+'Appendix B'!$G$35))/((1+$Y$16)^AC$34))</f>
        <v>1613946.7208365807</v>
      </c>
      <c r="AD275" s="201">
        <f>(((G275*'Appendix B'!$C$10*1000)-('Appendix B'!$E$36+'Appendix B'!$F$36+'Appendix B'!$G$36))/((1+$Y$16)^AD$34))</f>
        <v>717545.44484109071</v>
      </c>
      <c r="AE275" s="201">
        <f>(((H275*'Appendix B'!$C$11*1000)-('Appendix B'!$E$37+'Appendix B'!$F$37+'Appendix B'!$G$37))/((1+$Y$16)^AE$34))</f>
        <v>371876.38259142468</v>
      </c>
      <c r="AF275" s="201">
        <f>(((I275*'Appendix B'!$C$12*1000)-('Appendix B'!$E$38+'Appendix B'!$F$38+'Appendix B'!$G$38))/((1+$Y$16)^AF$34))</f>
        <v>369546.38229476393</v>
      </c>
      <c r="AG275" s="201">
        <f>(((J275*'Appendix B'!$C$13*1000)-('Appendix B'!$E$39+'Appendix B'!$F$39+'Appendix B'!$G$39))/((1+$Y$16)^AG$34))</f>
        <v>196542.09227958712</v>
      </c>
      <c r="AH275" s="201">
        <f>(((K275*'Appendix B'!$C$14*1000)-('Appendix B'!$E$40+'Appendix B'!$F$40+'Appendix B'!$G$40))/((1+$Y$16)^AH$34))</f>
        <v>105243.451607013</v>
      </c>
      <c r="AI275" s="201">
        <f>(((L275*'Appendix B'!$C$15*1000)-('Appendix B'!$E$41+'Appendix B'!$F$41+'Appendix B'!$G$41))/((1+$Y$16)^AI$34))</f>
        <v>174842.51663626029</v>
      </c>
      <c r="AJ275" s="201">
        <f>(((M275*'Appendix B'!$C$16*1000)-('Appendix B'!$E$42+'Appendix B'!$F$42+'Appendix B'!$G$42))/((1+$Y$16)^AJ$34))</f>
        <v>477309.17939827259</v>
      </c>
      <c r="AK275" s="201">
        <f>(((N275*'Appendix B'!$C$17*1000)-('Appendix B'!$E$43+'Appendix B'!$F$43+'Appendix B'!$G$43))/((1+$Y$16)^AK$34))</f>
        <v>258057.96976755175</v>
      </c>
      <c r="AL275" s="201">
        <f>(((O275*'Appendix B'!$C$18*1000)-('Appendix B'!$E$44+'Appendix B'!$F$44+'Appendix B'!$G$44))/((1+$Y$16)^AL$34))</f>
        <v>-143103.96672313128</v>
      </c>
      <c r="AM275" s="201">
        <f>(((P275*'Appendix B'!$C$19*1000)-('Appendix B'!$E$45+'Appendix B'!$F$45+'Appendix B'!$G$45))/((1+$Y$16)^AM$34))</f>
        <v>-182431.76822673439</v>
      </c>
      <c r="AN275" s="201">
        <f>(((Q275*'Appendix B'!$C$20*1000)-('Appendix B'!$E$46+'Appendix B'!$F$46+'Appendix B'!$G$46))/((1+$Y$16)^AN$34))</f>
        <v>-192635.29321924321</v>
      </c>
      <c r="AO275" s="201">
        <f>(((R275*'Appendix B'!$C$21*1000)-('Appendix B'!$E$47+'Appendix B'!$F$47+'Appendix B'!$G$47))/((1+$Y$16)^AO$34))</f>
        <v>-81942.372221959187</v>
      </c>
      <c r="AP275" s="201">
        <f>(((S275*'Appendix B'!$C$22*1000)-('Appendix B'!$E$48+'Appendix B'!$F$48+'Appendix B'!$G$48))/((1+$Y$16)^AP$34))</f>
        <v>-176647.38109982258</v>
      </c>
      <c r="AQ275" s="201">
        <f>(((T275*'Appendix B'!$C$23*1000)-('Appendix B'!$E$49+'Appendix B'!$F$49+'Appendix B'!$G$49))/((1+$Y$16)^AQ$34))</f>
        <v>-145332.63036594621</v>
      </c>
      <c r="AR275" s="201">
        <f>(((U275*'Appendix B'!$C$24*1000)-('Appendix B'!$E$50+'Appendix B'!$F$50+'Appendix B'!$G$50))/((1+$Y$16)^AR$34))</f>
        <v>-100360.12444659136</v>
      </c>
      <c r="AS275" s="217">
        <f t="shared" si="22"/>
        <v>31104081.006443378</v>
      </c>
      <c r="AU275" s="207">
        <f t="shared" si="21"/>
        <v>1.2239644489846773E-8</v>
      </c>
    </row>
    <row r="276" spans="1:47" x14ac:dyDescent="0.35">
      <c r="A276">
        <v>242</v>
      </c>
      <c r="B276" s="75">
        <v>56</v>
      </c>
      <c r="C276" s="75">
        <v>94.883888136064982</v>
      </c>
      <c r="D276" s="75">
        <v>146.48995747633634</v>
      </c>
      <c r="E276" s="75">
        <v>146.42736253161482</v>
      </c>
      <c r="F276" s="75">
        <v>142.93018971960979</v>
      </c>
      <c r="G276" s="75">
        <v>272.4862888717189</v>
      </c>
      <c r="H276" s="75">
        <v>341.16623548817745</v>
      </c>
      <c r="I276" s="75">
        <v>500</v>
      </c>
      <c r="J276" s="75">
        <v>500</v>
      </c>
      <c r="K276" s="75">
        <v>189.89953371613154</v>
      </c>
      <c r="L276" s="75">
        <v>160.95974619750348</v>
      </c>
      <c r="M276" s="75">
        <v>142.94679610038298</v>
      </c>
      <c r="N276" s="75">
        <v>101.97875149494254</v>
      </c>
      <c r="O276" s="75">
        <v>78.608315922652679</v>
      </c>
      <c r="P276" s="75">
        <v>108.04407387123925</v>
      </c>
      <c r="Q276" s="75">
        <v>149.35438892580794</v>
      </c>
      <c r="R276" s="75">
        <v>169.92743791110402</v>
      </c>
      <c r="S276" s="75">
        <v>166.02911262269421</v>
      </c>
      <c r="T276" s="75">
        <v>193.06340461281928</v>
      </c>
      <c r="U276" s="75">
        <v>184.83000639450381</v>
      </c>
      <c r="V276" s="75">
        <v>248.39360970628047</v>
      </c>
      <c r="X276" s="201">
        <f>((0-('Appendix B'!$H$30))/(1+$Y$16)^0)</f>
        <v>-30932906.678150136</v>
      </c>
      <c r="Y276" s="201">
        <f>(((B276*'Appendix B'!$C$5*1000)-('Appendix B'!$E$31+'Appendix B'!$F$31+'Appendix B'!$G$31))/((1+$Y$16)^1))</f>
        <v>36555647.970511056</v>
      </c>
      <c r="Z276" s="201">
        <f>+(((C276*'Appendix B'!$C$6*1000)-('Appendix B'!$E$32+'Appendix B'!$F$32+'Appendix B'!$G$32))/((1+$Y$16)^2))</f>
        <v>21763934.519853927</v>
      </c>
      <c r="AA276" s="201">
        <f>(((D276*'Appendix B'!$C$7*1000)-('Appendix B'!$E$33+'Appendix B'!$F$33+'Appendix B'!$G$33))/((1+$Y$16)^3))</f>
        <v>16853621.125263456</v>
      </c>
      <c r="AB276" s="201">
        <f>(((E276*'Appendix B'!$C$8*1000)-('Appendix B'!$E$34+'Appendix B'!$F$34+'Appendix B'!$G$34))/((1+$Y$16)^4))</f>
        <v>10364035.703885712</v>
      </c>
      <c r="AC276" s="201">
        <f>(((F276*'Appendix B'!$C$9*1000)-('Appendix B'!$E$35+'Appendix B'!$F$35+'Appendix B'!$G$35))/((1+$Y$16)^AC$34))</f>
        <v>7008400.5941406051</v>
      </c>
      <c r="AD276" s="201">
        <f>(((G276*'Appendix B'!$C$10*1000)-('Appendix B'!$E$36+'Appendix B'!$F$36+'Appendix B'!$G$36))/((1+$Y$16)^AD$34))</f>
        <v>10602663.359217141</v>
      </c>
      <c r="AE276" s="201">
        <f>(((H276*'Appendix B'!$C$11*1000)-('Appendix B'!$E$37+'Appendix B'!$F$37+'Appendix B'!$G$37))/((1+$Y$16)^AE$34))</f>
        <v>10297047.350439437</v>
      </c>
      <c r="AF276" s="201">
        <f>(((I276*'Appendix B'!$C$12*1000)-('Appendix B'!$E$38+'Appendix B'!$F$38+'Appendix B'!$G$38))/((1+$Y$16)^AF$34))</f>
        <v>12182833.187278569</v>
      </c>
      <c r="AG276" s="201">
        <f>(((J276*'Appendix B'!$C$13*1000)-('Appendix B'!$E$39+'Appendix B'!$F$39+'Appendix B'!$G$39))/((1+$Y$16)^AG$34))</f>
        <v>9709022.283450475</v>
      </c>
      <c r="AH276" s="201">
        <f>(((K276*'Appendix B'!$C$14*1000)-('Appendix B'!$E$40+'Appendix B'!$F$40+'Appendix B'!$G$40))/((1+$Y$16)^AH$34))</f>
        <v>2472407.9747065944</v>
      </c>
      <c r="AI276" s="201">
        <f>(((L276*'Appendix B'!$C$15*1000)-('Appendix B'!$E$41+'Appendix B'!$F$41+'Appendix B'!$G$41))/((1+$Y$16)^AI$34))</f>
        <v>1605879.8580719547</v>
      </c>
      <c r="AJ276" s="201">
        <f>(((M276*'Appendix B'!$C$16*1000)-('Appendix B'!$E$42+'Appendix B'!$F$42+'Appendix B'!$G$42))/((1+$Y$16)^AJ$34))</f>
        <v>1074370.7005433398</v>
      </c>
      <c r="AK276" s="201">
        <f>(((N276*'Appendix B'!$C$17*1000)-('Appendix B'!$E$43+'Appendix B'!$F$43+'Appendix B'!$G$43))/((1+$Y$16)^AK$34))</f>
        <v>453730.32792742964</v>
      </c>
      <c r="AL276" s="201">
        <f>(((O276*'Appendix B'!$C$18*1000)-('Appendix B'!$E$44+'Appendix B'!$F$44+'Appendix B'!$G$44))/((1+$Y$16)^AL$34))</f>
        <v>152986.09458806668</v>
      </c>
      <c r="AM276" s="201">
        <f>(((P276*'Appendix B'!$C$19*1000)-('Appendix B'!$E$45+'Appendix B'!$F$45+'Appendix B'!$G$45))/((1+$Y$16)^AM$34))</f>
        <v>309804.56198384718</v>
      </c>
      <c r="AN276" s="201">
        <f>(((Q276*'Appendix B'!$C$20*1000)-('Appendix B'!$E$46+'Appendix B'!$F$46+'Appendix B'!$G$46))/((1+$Y$16)^AN$34))</f>
        <v>480998.97606993577</v>
      </c>
      <c r="AO276" s="201">
        <f>(((R276*'Appendix B'!$C$21*1000)-('Appendix B'!$E$47+'Appendix B'!$F$47+'Appendix B'!$G$47))/((1+$Y$16)^AO$34))</f>
        <v>505191.60641039163</v>
      </c>
      <c r="AP276" s="201">
        <f>(((S276*'Appendix B'!$C$22*1000)-('Appendix B'!$E$48+'Appendix B'!$F$48+'Appendix B'!$G$48))/((1+$Y$16)^AP$34))</f>
        <v>398510.09865719592</v>
      </c>
      <c r="AQ276" s="201">
        <f>(((T276*'Appendix B'!$C$23*1000)-('Appendix B'!$E$49+'Appendix B'!$F$49+'Appendix B'!$G$49))/((1+$Y$16)^AQ$34))</f>
        <v>431572.88743021653</v>
      </c>
      <c r="AR276" s="201">
        <f>(((U276*'Appendix B'!$C$24*1000)-('Appendix B'!$E$50+'Appendix B'!$F$50+'Appendix B'!$G$50))/((1+$Y$16)^AR$34))</f>
        <v>332331.07519582415</v>
      </c>
      <c r="AS276" s="217">
        <f t="shared" si="22"/>
        <v>112622083.57747506</v>
      </c>
      <c r="AU276" s="207">
        <f t="shared" si="21"/>
        <v>6.5104797983223778E-10</v>
      </c>
    </row>
    <row r="277" spans="1:47" x14ac:dyDescent="0.35">
      <c r="A277">
        <v>243</v>
      </c>
      <c r="B277" s="75">
        <v>56</v>
      </c>
      <c r="C277" s="75">
        <v>72.17608859740939</v>
      </c>
      <c r="D277" s="75">
        <v>58.428957906913567</v>
      </c>
      <c r="E277" s="75">
        <v>100.44758894801924</v>
      </c>
      <c r="F277" s="75">
        <v>53.796589316240691</v>
      </c>
      <c r="G277" s="75">
        <v>48.883252517596524</v>
      </c>
      <c r="H277" s="75">
        <v>56.651016051811787</v>
      </c>
      <c r="I277" s="75">
        <v>49.425700069432899</v>
      </c>
      <c r="J277" s="75">
        <v>53.457658284912327</v>
      </c>
      <c r="K277" s="75">
        <v>37.810724174624312</v>
      </c>
      <c r="L277" s="75">
        <v>40.251215931816049</v>
      </c>
      <c r="M277" s="75">
        <v>36.695366179480217</v>
      </c>
      <c r="N277" s="75">
        <v>43.56918562465448</v>
      </c>
      <c r="O277" s="75">
        <v>54.793505214667974</v>
      </c>
      <c r="P277" s="75">
        <v>48.334124227244175</v>
      </c>
      <c r="Q277" s="75">
        <v>60.513121428894664</v>
      </c>
      <c r="R277" s="75">
        <v>45.350107310699102</v>
      </c>
      <c r="S277" s="75">
        <v>61.978110698668615</v>
      </c>
      <c r="T277" s="75">
        <v>81.363370140068241</v>
      </c>
      <c r="U277" s="75">
        <v>105.32155112954095</v>
      </c>
      <c r="V277" s="75">
        <v>123.08896044175334</v>
      </c>
      <c r="X277" s="201">
        <f>((0-('Appendix B'!$H$30))/(1+$Y$16)^0)</f>
        <v>-30932906.678150136</v>
      </c>
      <c r="Y277" s="201">
        <f>(((B277*'Appendix B'!$C$5*1000)-('Appendix B'!$E$31+'Appendix B'!$F$31+'Appendix B'!$G$31))/((1+$Y$16)^1))</f>
        <v>36555647.970511056</v>
      </c>
      <c r="Z277" s="201">
        <f>+(((C277*'Appendix B'!$C$6*1000)-('Appendix B'!$E$32+'Appendix B'!$F$32+'Appendix B'!$G$32))/((1+$Y$16)^2))</f>
        <v>16027555.982076295</v>
      </c>
      <c r="AA277" s="201">
        <f>(((D277*'Appendix B'!$C$7*1000)-('Appendix B'!$E$33+'Appendix B'!$F$33+'Appendix B'!$G$33))/((1+$Y$16)^3))</f>
        <v>5683921.9282952156</v>
      </c>
      <c r="AB277" s="201">
        <f>(((E277*'Appendix B'!$C$8*1000)-('Appendix B'!$E$34+'Appendix B'!$F$34+'Appendix B'!$G$34))/((1+$Y$16)^4))</f>
        <v>6651628.8778210962</v>
      </c>
      <c r="AC277" s="201">
        <f>(((F277*'Appendix B'!$C$9*1000)-('Appendix B'!$E$35+'Appendix B'!$F$35+'Appendix B'!$G$35))/((1+$Y$16)^AC$34))</f>
        <v>1826873.4242009367</v>
      </c>
      <c r="AD277" s="201">
        <f>(((G277*'Appendix B'!$C$10*1000)-('Appendix B'!$E$36+'Appendix B'!$F$36+'Appendix B'!$G$36))/((1+$Y$16)^AD$34))</f>
        <v>953896.08885235037</v>
      </c>
      <c r="AE277" s="201">
        <f>(((H277*'Appendix B'!$C$11*1000)-('Appendix B'!$E$37+'Appendix B'!$F$37+'Appendix B'!$G$37))/((1+$Y$16)^AE$34))</f>
        <v>847827.44135934976</v>
      </c>
      <c r="AF277" s="201">
        <f>(((I277*'Appendix B'!$C$12*1000)-('Appendix B'!$E$38+'Appendix B'!$F$38+'Appendix B'!$G$38))/((1+$Y$16)^AF$34))</f>
        <v>367625.08681187546</v>
      </c>
      <c r="AG277" s="201">
        <f>(((J277*'Appendix B'!$C$13*1000)-('Appendix B'!$E$39+'Appendix B'!$F$39+'Appendix B'!$G$39))/((1+$Y$16)^AG$34))</f>
        <v>291298.61924706469</v>
      </c>
      <c r="AH277" s="201">
        <f>(((K277*'Appendix B'!$C$14*1000)-('Appendix B'!$E$40+'Appendix B'!$F$40+'Appendix B'!$G$40))/((1+$Y$16)^AH$34))</f>
        <v>-103212.36917667145</v>
      </c>
      <c r="AI277" s="201">
        <f>(((L277*'Appendix B'!$C$15*1000)-('Appendix B'!$E$41+'Appendix B'!$F$41+'Appendix B'!$G$41))/((1+$Y$16)^AI$34))</f>
        <v>-109518.49769697378</v>
      </c>
      <c r="AJ277" s="201">
        <f>(((M277*'Appendix B'!$C$16*1000)-('Appendix B'!$E$42+'Appendix B'!$F$42+'Appendix B'!$G$42))/((1+$Y$16)^AJ$34))</f>
        <v>-182263.68901300136</v>
      </c>
      <c r="AK277" s="201">
        <f>(((N277*'Appendix B'!$C$17*1000)-('Appendix B'!$E$43+'Appendix B'!$F$43+'Appendix B'!$G$43))/((1+$Y$16)^AK$34))</f>
        <v>-125552.68477791861</v>
      </c>
      <c r="AL277" s="201">
        <f>(((O277*'Appendix B'!$C$18*1000)-('Appendix B'!$E$44+'Appendix B'!$F$44+'Appendix B'!$G$44))/((1+$Y$16)^AL$34))</f>
        <v>-46329.344227540227</v>
      </c>
      <c r="AM277" s="201">
        <f>(((P277*'Appendix B'!$C$19*1000)-('Appendix B'!$E$45+'Appendix B'!$F$45+'Appendix B'!$G$45))/((1+$Y$16)^AM$34))</f>
        <v>-114175.4396422248</v>
      </c>
      <c r="AN277" s="201">
        <f>(((Q277*'Appendix B'!$C$20*1000)-('Appendix B'!$E$46+'Appendix B'!$F$46+'Appendix B'!$G$46))/((1+$Y$16)^AN$34))</f>
        <v>-48108.498499932066</v>
      </c>
      <c r="AO277" s="201">
        <f>(((R277*'Appendix B'!$C$21*1000)-('Appendix B'!$E$47+'Appendix B'!$F$47+'Appendix B'!$G$47))/((1+$Y$16)^AO$34))</f>
        <v>-140620.00119448462</v>
      </c>
      <c r="AP277" s="201">
        <f>(((S277*'Appendix B'!$C$22*1000)-('Appendix B'!$E$48+'Appendix B'!$F$48+'Appendix B'!$G$48))/((1+$Y$16)^AP$34))</f>
        <v>-64729.783016872891</v>
      </c>
      <c r="AQ277" s="201">
        <f>(((T277*'Appendix B'!$C$23*1000)-('Appendix B'!$E$49+'Appendix B'!$F$49+'Appendix B'!$G$49))/((1+$Y$16)^AQ$34))</f>
        <v>3135.6129909537613</v>
      </c>
      <c r="AR277" s="201">
        <f>(((U277*'Appendix B'!$C$24*1000)-('Appendix B'!$E$50+'Appendix B'!$F$50+'Appendix B'!$G$50))/((1+$Y$16)^AR$34))</f>
        <v>68824.381474521899</v>
      </c>
      <c r="AS277" s="217">
        <f t="shared" si="22"/>
        <v>38345328.73549059</v>
      </c>
      <c r="AU277" s="207">
        <f t="shared" si="21"/>
        <v>1.447882839277194E-8</v>
      </c>
    </row>
    <row r="278" spans="1:47" x14ac:dyDescent="0.35">
      <c r="A278">
        <v>244</v>
      </c>
      <c r="B278" s="75">
        <v>56</v>
      </c>
      <c r="C278" s="75">
        <v>28.24322997133325</v>
      </c>
      <c r="D278" s="75">
        <v>33.254716549937811</v>
      </c>
      <c r="E278" s="75">
        <v>41.794611125580616</v>
      </c>
      <c r="F278" s="75">
        <v>69.362502340253087</v>
      </c>
      <c r="G278" s="75">
        <v>82.053881645998956</v>
      </c>
      <c r="H278" s="75">
        <v>149.88148860589149</v>
      </c>
      <c r="I278" s="75">
        <v>164.43965542582993</v>
      </c>
      <c r="J278" s="75">
        <v>140.36979431239368</v>
      </c>
      <c r="K278" s="75">
        <v>75.286981237745309</v>
      </c>
      <c r="L278" s="75">
        <v>65.24189662685265</v>
      </c>
      <c r="M278" s="75">
        <v>83.679254650603312</v>
      </c>
      <c r="N278" s="75">
        <v>85.578475403914808</v>
      </c>
      <c r="O278" s="75">
        <v>99.330139013046534</v>
      </c>
      <c r="P278" s="75">
        <v>112.38934621684623</v>
      </c>
      <c r="Q278" s="75">
        <v>145.42766784864156</v>
      </c>
      <c r="R278" s="75">
        <v>118.86270340642449</v>
      </c>
      <c r="S278" s="75">
        <v>165.60664635757564</v>
      </c>
      <c r="T278" s="75">
        <v>250.37197466463667</v>
      </c>
      <c r="U278" s="75">
        <v>308.90182487925358</v>
      </c>
      <c r="V278" s="75">
        <v>354.94896612626019</v>
      </c>
      <c r="X278" s="201">
        <f>((0-('Appendix B'!$H$30))/(1+$Y$16)^0)</f>
        <v>-30932906.678150136</v>
      </c>
      <c r="Y278" s="201">
        <f>(((B278*'Appendix B'!$C$5*1000)-('Appendix B'!$E$31+'Appendix B'!$F$31+'Appendix B'!$G$31))/((1+$Y$16)^1))</f>
        <v>36555647.970511056</v>
      </c>
      <c r="Z278" s="201">
        <f>+(((C278*'Appendix B'!$C$6*1000)-('Appendix B'!$E$32+'Appendix B'!$F$32+'Appendix B'!$G$32))/((1+$Y$16)^2))</f>
        <v>4929364.5039969236</v>
      </c>
      <c r="AA278" s="201">
        <f>(((D278*'Appendix B'!$C$7*1000)-('Appendix B'!$E$33+'Appendix B'!$F$33+'Appendix B'!$G$33))/((1+$Y$16)^3))</f>
        <v>2490809.1446091537</v>
      </c>
      <c r="AB278" s="201">
        <f>(((E278*'Appendix B'!$C$8*1000)-('Appendix B'!$E$34+'Appendix B'!$F$34+'Appendix B'!$G$34))/((1+$Y$16)^4))</f>
        <v>1915987.5671661205</v>
      </c>
      <c r="AC278" s="201">
        <f>(((F278*'Appendix B'!$C$9*1000)-('Appendix B'!$E$35+'Appendix B'!$F$35+'Appendix B'!$G$35))/((1+$Y$16)^AC$34))</f>
        <v>2731753.2999586454</v>
      </c>
      <c r="AD278" s="201">
        <f>(((G278*'Appendix B'!$C$10*1000)-('Appendix B'!$E$36+'Appendix B'!$F$36+'Appendix B'!$G$36))/((1+$Y$16)^AD$34))</f>
        <v>2385252.6835126439</v>
      </c>
      <c r="AE278" s="201">
        <f>(((H278*'Appendix B'!$C$11*1000)-('Appendix B'!$E$37+'Appendix B'!$F$37+'Appendix B'!$G$37))/((1+$Y$16)^AE$34))</f>
        <v>3944165.272200725</v>
      </c>
      <c r="AF278" s="201">
        <f>(((I278*'Appendix B'!$C$12*1000)-('Appendix B'!$E$38+'Appendix B'!$F$38+'Appendix B'!$G$38))/((1+$Y$16)^AF$34))</f>
        <v>3383584.5350161418</v>
      </c>
      <c r="AG278" s="201">
        <f>(((J278*'Appendix B'!$C$13*1000)-('Appendix B'!$E$39+'Appendix B'!$F$39+'Appendix B'!$G$39))/((1+$Y$16)^AG$34))</f>
        <v>2124303.9217872722</v>
      </c>
      <c r="AH278" s="201">
        <f>(((K278*'Appendix B'!$C$14*1000)-('Appendix B'!$E$40+'Appendix B'!$F$40+'Appendix B'!$G$40))/((1+$Y$16)^AH$34))</f>
        <v>531447.14584853081</v>
      </c>
      <c r="AI278" s="201">
        <f>(((L278*'Appendix B'!$C$15*1000)-('Appendix B'!$E$41+'Appendix B'!$F$41+'Appendix B'!$G$41))/((1+$Y$16)^AI$34))</f>
        <v>245626.01843170956</v>
      </c>
      <c r="AJ278" s="201">
        <f>(((M278*'Appendix B'!$C$16*1000)-('Appendix B'!$E$42+'Appendix B'!$F$42+'Appendix B'!$G$42))/((1+$Y$16)^AJ$34))</f>
        <v>373414.19741022651</v>
      </c>
      <c r="AK278" s="201">
        <f>(((N278*'Appendix B'!$C$17*1000)-('Appendix B'!$E$43+'Appendix B'!$F$43+'Appendix B'!$G$43))/((1+$Y$16)^AK$34))</f>
        <v>291078.86490666575</v>
      </c>
      <c r="AL278" s="201">
        <f>(((O278*'Appendix B'!$C$18*1000)-('Appendix B'!$E$44+'Appendix B'!$F$44+'Appendix B'!$G$44))/((1+$Y$16)^AL$34))</f>
        <v>326415.11373775266</v>
      </c>
      <c r="AM278" s="201">
        <f>(((P278*'Appendix B'!$C$19*1000)-('Appendix B'!$E$45+'Appendix B'!$F$45+'Appendix B'!$G$45))/((1+$Y$16)^AM$34))</f>
        <v>340658.85992146813</v>
      </c>
      <c r="AN278" s="201">
        <f>(((Q278*'Appendix B'!$C$20*1000)-('Appendix B'!$E$46+'Appendix B'!$F$46+'Appendix B'!$G$46))/((1+$Y$16)^AN$34))</f>
        <v>457612.80057945248</v>
      </c>
      <c r="AO278" s="201">
        <f>(((R278*'Appendix B'!$C$21*1000)-('Appendix B'!$E$47+'Appendix B'!$F$47+'Appendix B'!$G$47))/((1+$Y$16)^AO$34))</f>
        <v>240470.90543338654</v>
      </c>
      <c r="AP278" s="201">
        <f>(((S278*'Appendix B'!$C$22*1000)-('Appendix B'!$E$48+'Appendix B'!$F$48+'Appendix B'!$G$48))/((1+$Y$16)^AP$34))</f>
        <v>396629.25927029882</v>
      </c>
      <c r="AQ278" s="201">
        <f>(((T278*'Appendix B'!$C$23*1000)-('Appendix B'!$E$49+'Appendix B'!$F$49+'Appendix B'!$G$49))/((1+$Y$16)^AQ$34))</f>
        <v>651385.95795350161</v>
      </c>
      <c r="AR278" s="201">
        <f>(((U278*'Appendix B'!$C$24*1000)-('Appendix B'!$E$50+'Appendix B'!$F$50+'Appendix B'!$G$50))/((1+$Y$16)^AR$34))</f>
        <v>743529.53910703515</v>
      </c>
      <c r="AS278" s="217">
        <f t="shared" si="22"/>
        <v>34126230.883208573</v>
      </c>
      <c r="AU278" s="207">
        <f t="shared" si="21"/>
        <v>1.3262752757836505E-8</v>
      </c>
    </row>
    <row r="279" spans="1:47" x14ac:dyDescent="0.35">
      <c r="A279">
        <v>245</v>
      </c>
      <c r="B279" s="75">
        <v>56</v>
      </c>
      <c r="C279" s="75">
        <v>43.665934079022207</v>
      </c>
      <c r="D279" s="75">
        <v>71.787573096109639</v>
      </c>
      <c r="E279" s="75">
        <v>99.217352166739659</v>
      </c>
      <c r="F279" s="75">
        <v>32.648258175315618</v>
      </c>
      <c r="G279" s="75">
        <v>40.962132481889867</v>
      </c>
      <c r="H279" s="75">
        <v>66.018600413600097</v>
      </c>
      <c r="I279" s="75">
        <v>56.798897808068446</v>
      </c>
      <c r="J279" s="75">
        <v>66.76532928691978</v>
      </c>
      <c r="K279" s="75">
        <v>88.168484372093133</v>
      </c>
      <c r="L279" s="75">
        <v>75.049489067972615</v>
      </c>
      <c r="M279" s="75">
        <v>102.4185784246186</v>
      </c>
      <c r="N279" s="75">
        <v>85.921323550136165</v>
      </c>
      <c r="O279" s="75">
        <v>92.669728937413595</v>
      </c>
      <c r="P279" s="75">
        <v>117.94067325465144</v>
      </c>
      <c r="Q279" s="75">
        <v>160.39802745266925</v>
      </c>
      <c r="R279" s="75">
        <v>223.13196816444844</v>
      </c>
      <c r="S279" s="75">
        <v>281.56457612098524</v>
      </c>
      <c r="T279" s="75">
        <v>231.31236707370499</v>
      </c>
      <c r="U279" s="75">
        <v>308.97117546866673</v>
      </c>
      <c r="V279" s="75">
        <v>285.41972462178052</v>
      </c>
      <c r="X279" s="201">
        <f>((0-('Appendix B'!$H$30))/(1+$Y$16)^0)</f>
        <v>-30932906.678150136</v>
      </c>
      <c r="Y279" s="201">
        <f>(((B279*'Appendix B'!$C$5*1000)-('Appendix B'!$E$31+'Appendix B'!$F$31+'Appendix B'!$G$31))/((1+$Y$16)^1))</f>
        <v>36555647.970511056</v>
      </c>
      <c r="Z279" s="201">
        <f>+(((C279*'Appendix B'!$C$6*1000)-('Appendix B'!$E$32+'Appendix B'!$F$32+'Appendix B'!$G$32))/((1+$Y$16)^2))</f>
        <v>8825403.3380212504</v>
      </c>
      <c r="AA279" s="201">
        <f>(((D279*'Appendix B'!$C$7*1000)-('Appendix B'!$E$33+'Appendix B'!$F$33+'Appendix B'!$G$33))/((1+$Y$16)^3))</f>
        <v>7378335.0519361785</v>
      </c>
      <c r="AB279" s="201">
        <f>(((E279*'Appendix B'!$C$8*1000)-('Appendix B'!$E$34+'Appendix B'!$F$34+'Appendix B'!$G$34))/((1+$Y$16)^4))</f>
        <v>6552299.5625908989</v>
      </c>
      <c r="AC279" s="201">
        <f>(((F279*'Appendix B'!$C$9*1000)-('Appendix B'!$E$35+'Appendix B'!$F$35+'Appendix B'!$G$35))/((1+$Y$16)^AC$34))</f>
        <v>597475.62236545095</v>
      </c>
      <c r="AD279" s="201">
        <f>(((G279*'Appendix B'!$C$10*1000)-('Appendix B'!$E$36+'Appendix B'!$F$36+'Appendix B'!$G$36))/((1+$Y$16)^AD$34))</f>
        <v>612089.26461890968</v>
      </c>
      <c r="AE279" s="201">
        <f>(((H279*'Appendix B'!$C$11*1000)-('Appendix B'!$E$37+'Appendix B'!$F$37+'Appendix B'!$G$37))/((1+$Y$16)^AE$34))</f>
        <v>1158940.3752359673</v>
      </c>
      <c r="AF279" s="201">
        <f>(((I279*'Appendix B'!$C$12*1000)-('Appendix B'!$E$38+'Appendix B'!$F$38+'Appendix B'!$G$38))/((1+$Y$16)^AF$34))</f>
        <v>560969.14940331457</v>
      </c>
      <c r="AG279" s="201">
        <f>(((J279*'Appendix B'!$C$13*1000)-('Appendix B'!$E$39+'Appendix B'!$F$39+'Appendix B'!$G$39))/((1+$Y$16)^AG$34))</f>
        <v>571961.74209825345</v>
      </c>
      <c r="AH279" s="201">
        <f>(((K279*'Appendix B'!$C$14*1000)-('Appendix B'!$E$40+'Appendix B'!$F$40+'Appendix B'!$G$40))/((1+$Y$16)^AH$34))</f>
        <v>749595.09264778323</v>
      </c>
      <c r="AI279" s="201">
        <f>(((L279*'Appendix B'!$C$15*1000)-('Appendix B'!$E$41+'Appendix B'!$F$41+'Appendix B'!$G$41))/((1+$Y$16)^AI$34))</f>
        <v>385002.48097763216</v>
      </c>
      <c r="AJ279" s="201">
        <f>(((M279*'Appendix B'!$C$16*1000)-('Appendix B'!$E$42+'Appendix B'!$F$42+'Appendix B'!$G$42))/((1+$Y$16)^AJ$34))</f>
        <v>595043.95532490709</v>
      </c>
      <c r="AK279" s="201">
        <f>(((N279*'Appendix B'!$C$17*1000)-('Appendix B'!$E$43+'Appendix B'!$F$43+'Appendix B'!$G$43))/((1+$Y$16)^AK$34))</f>
        <v>294479.09745563893</v>
      </c>
      <c r="AL279" s="201">
        <f>(((O279*'Appendix B'!$C$18*1000)-('Appendix B'!$E$44+'Appendix B'!$F$44+'Appendix B'!$G$44))/((1+$Y$16)^AL$34))</f>
        <v>270671.54419211799</v>
      </c>
      <c r="AM279" s="201">
        <f>(((P279*'Appendix B'!$C$19*1000)-('Appendix B'!$E$45+'Appendix B'!$F$45+'Appendix B'!$G$45))/((1+$Y$16)^AM$34))</f>
        <v>380076.94117172109</v>
      </c>
      <c r="AN279" s="201">
        <f>(((Q279*'Appendix B'!$C$20*1000)-('Appendix B'!$E$46+'Appendix B'!$F$46+'Appendix B'!$G$46))/((1+$Y$16)^AN$34))</f>
        <v>546771.01935165853</v>
      </c>
      <c r="AO279" s="201">
        <f>(((R279*'Appendix B'!$C$21*1000)-('Appendix B'!$E$47+'Appendix B'!$F$47+'Appendix B'!$G$47))/((1+$Y$16)^AO$34))</f>
        <v>781005.05536755628</v>
      </c>
      <c r="AP279" s="201">
        <f>(((S279*'Appendix B'!$C$22*1000)-('Appendix B'!$E$48+'Appendix B'!$F$48+'Appendix B'!$G$48))/((1+$Y$16)^AP$34))</f>
        <v>912879.33538195048</v>
      </c>
      <c r="AQ279" s="201">
        <f>(((T279*'Appendix B'!$C$23*1000)-('Appendix B'!$E$49+'Appendix B'!$F$49+'Appendix B'!$G$49))/((1+$Y$16)^AQ$34))</f>
        <v>578280.82090779464</v>
      </c>
      <c r="AR279" s="201">
        <f>(((U279*'Appendix B'!$C$24*1000)-('Appendix B'!$E$50+'Appendix B'!$F$50+'Appendix B'!$G$50))/((1+$Y$16)^AR$34))</f>
        <v>743759.38063097105</v>
      </c>
      <c r="AS279" s="217">
        <f t="shared" si="22"/>
        <v>38117780.122040898</v>
      </c>
      <c r="AU279" s="207">
        <f t="shared" si="21"/>
        <v>1.4420918842747936E-8</v>
      </c>
    </row>
    <row r="280" spans="1:47" x14ac:dyDescent="0.35">
      <c r="A280">
        <v>246</v>
      </c>
      <c r="B280" s="75">
        <v>56</v>
      </c>
      <c r="C280" s="75">
        <v>36.070061842475482</v>
      </c>
      <c r="D280" s="75">
        <v>33.268592829622392</v>
      </c>
      <c r="E280" s="75">
        <v>35.580781744744129</v>
      </c>
      <c r="F280" s="75">
        <v>40.319492062213797</v>
      </c>
      <c r="G280" s="75">
        <v>46.963232169038193</v>
      </c>
      <c r="H280" s="75">
        <v>41.358617219522671</v>
      </c>
      <c r="I280" s="75">
        <v>56.317929045548539</v>
      </c>
      <c r="J280" s="75">
        <v>63.077841268225001</v>
      </c>
      <c r="K280" s="75">
        <v>88.425270848627619</v>
      </c>
      <c r="L280" s="75">
        <v>115.93418191912589</v>
      </c>
      <c r="M280" s="75">
        <v>135.3330268669267</v>
      </c>
      <c r="N280" s="75">
        <v>172.47182747008748</v>
      </c>
      <c r="O280" s="75">
        <v>233.44316474570678</v>
      </c>
      <c r="P280" s="75">
        <v>242.77194228381256</v>
      </c>
      <c r="Q280" s="75">
        <v>270.70286604075136</v>
      </c>
      <c r="R280" s="75">
        <v>272.12222313287532</v>
      </c>
      <c r="S280" s="75">
        <v>388.54588425665793</v>
      </c>
      <c r="T280" s="75">
        <v>449.10386292680278</v>
      </c>
      <c r="U280" s="75">
        <v>467.65298822503667</v>
      </c>
      <c r="V280" s="75">
        <v>500</v>
      </c>
      <c r="X280" s="201">
        <f>((0-('Appendix B'!$H$30))/(1+$Y$16)^0)</f>
        <v>-30932906.678150136</v>
      </c>
      <c r="Y280" s="201">
        <f>(((B280*'Appendix B'!$C$5*1000)-('Appendix B'!$E$31+'Appendix B'!$F$31+'Appendix B'!$G$31))/((1+$Y$16)^1))</f>
        <v>36555647.970511056</v>
      </c>
      <c r="Z280" s="201">
        <f>+(((C280*'Appendix B'!$C$6*1000)-('Appendix B'!$E$32+'Appendix B'!$F$32+'Appendix B'!$G$32))/((1+$Y$16)^2))</f>
        <v>6906556.097924144</v>
      </c>
      <c r="AA280" s="201">
        <f>(((D280*'Appendix B'!$C$7*1000)-('Appendix B'!$E$33+'Appendix B'!$F$33+'Appendix B'!$G$33))/((1+$Y$16)^3))</f>
        <v>2492569.2185443533</v>
      </c>
      <c r="AB280" s="201">
        <f>(((E280*'Appendix B'!$C$8*1000)-('Appendix B'!$E$34+'Appendix B'!$F$34+'Appendix B'!$G$34))/((1+$Y$16)^4))</f>
        <v>1414282.995535773</v>
      </c>
      <c r="AC280" s="201">
        <f>(((F280*'Appendix B'!$C$9*1000)-('Appendix B'!$E$35+'Appendix B'!$F$35+'Appendix B'!$G$35))/((1+$Y$16)^AC$34))</f>
        <v>1043420.8846688276</v>
      </c>
      <c r="AD280" s="201">
        <f>(((G280*'Appendix B'!$C$10*1000)-('Appendix B'!$E$36+'Appendix B'!$F$36+'Appendix B'!$G$36))/((1+$Y$16)^AD$34))</f>
        <v>871044.66697691369</v>
      </c>
      <c r="AE280" s="201">
        <f>(((H280*'Appendix B'!$C$11*1000)-('Appendix B'!$E$37+'Appendix B'!$F$37+'Appendix B'!$G$37))/((1+$Y$16)^AE$34))</f>
        <v>339941.64252608805</v>
      </c>
      <c r="AF280" s="201">
        <f>(((I280*'Appendix B'!$C$12*1000)-('Appendix B'!$E$38+'Appendix B'!$F$38+'Appendix B'!$G$38))/((1+$Y$16)^AF$34))</f>
        <v>548356.92092097015</v>
      </c>
      <c r="AG280" s="201">
        <f>(((J280*'Appendix B'!$C$13*1000)-('Appendix B'!$E$39+'Appendix B'!$F$39+'Appendix B'!$G$39))/((1+$Y$16)^AG$34))</f>
        <v>494191.4167988752</v>
      </c>
      <c r="AH280" s="201">
        <f>(((K280*'Appendix B'!$C$14*1000)-('Appendix B'!$E$40+'Appendix B'!$F$40+'Appendix B'!$G$40))/((1+$Y$16)^AH$34))</f>
        <v>753943.76547249744</v>
      </c>
      <c r="AI280" s="201">
        <f>(((L280*'Appendix B'!$C$15*1000)-('Appendix B'!$E$41+'Appendix B'!$F$41+'Appendix B'!$G$41))/((1+$Y$16)^AI$34))</f>
        <v>966018.04581482674</v>
      </c>
      <c r="AJ280" s="201">
        <f>(((M280*'Appendix B'!$C$16*1000)-('Appendix B'!$E$42+'Appendix B'!$F$42+'Appendix B'!$G$42))/((1+$Y$16)^AJ$34))</f>
        <v>984322.74297674757</v>
      </c>
      <c r="AK280" s="201">
        <f>(((N280*'Appendix B'!$C$17*1000)-('Appendix B'!$E$43+'Appendix B'!$F$43+'Appendix B'!$G$43))/((1+$Y$16)^AK$34))</f>
        <v>1152852.8229727363</v>
      </c>
      <c r="AL280" s="201">
        <f>(((O280*'Appendix B'!$C$18*1000)-('Appendix B'!$E$44+'Appendix B'!$F$44+'Appendix B'!$G$44))/((1+$Y$16)^AL$34))</f>
        <v>1448859.3314376047</v>
      </c>
      <c r="AM280" s="201">
        <f>(((P280*'Appendix B'!$C$19*1000)-('Appendix B'!$E$45+'Appendix B'!$F$45+'Appendix B'!$G$45))/((1+$Y$16)^AM$34))</f>
        <v>1266461.236612021</v>
      </c>
      <c r="AN280" s="201">
        <f>(((Q280*'Appendix B'!$C$20*1000)-('Appendix B'!$E$46+'Appendix B'!$F$46+'Appendix B'!$G$46))/((1+$Y$16)^AN$34))</f>
        <v>1203708.006210888</v>
      </c>
      <c r="AO280" s="201">
        <f>(((R280*'Appendix B'!$C$21*1000)-('Appendix B'!$E$47+'Appendix B'!$F$47+'Appendix B'!$G$47))/((1+$Y$16)^AO$34))</f>
        <v>1034971.6090386759</v>
      </c>
      <c r="AP280" s="201">
        <f>(((S280*'Appendix B'!$C$22*1000)-('Appendix B'!$E$48+'Appendix B'!$F$48+'Appendix B'!$G$48))/((1+$Y$16)^AP$34))</f>
        <v>1389165.0760833391</v>
      </c>
      <c r="AQ280" s="201">
        <f>(((T280*'Appendix B'!$C$23*1000)-('Appendix B'!$E$49+'Appendix B'!$F$49+'Appendix B'!$G$49))/((1+$Y$16)^AQ$34))</f>
        <v>1413643.0955910133</v>
      </c>
      <c r="AR280" s="201">
        <f>(((U280*'Appendix B'!$C$24*1000)-('Appendix B'!$E$50+'Appendix B'!$F$50+'Appendix B'!$G$50))/((1+$Y$16)^AR$34))</f>
        <v>1269662.1879964157</v>
      </c>
      <c r="AS280" s="217">
        <f t="shared" si="22"/>
        <v>32616713.056463633</v>
      </c>
      <c r="AU280" s="207">
        <f t="shared" si="21"/>
        <v>1.2764665842825766E-8</v>
      </c>
    </row>
    <row r="281" spans="1:47" x14ac:dyDescent="0.35">
      <c r="A281">
        <v>247</v>
      </c>
      <c r="B281" s="75">
        <v>56</v>
      </c>
      <c r="C281" s="75">
        <v>61.144128783162685</v>
      </c>
      <c r="D281" s="75">
        <v>20.399783465346985</v>
      </c>
      <c r="E281" s="75">
        <v>20.245407578569012</v>
      </c>
      <c r="F281" s="75">
        <v>22.407080778574322</v>
      </c>
      <c r="G281" s="75">
        <v>21.29276262231522</v>
      </c>
      <c r="H281" s="75">
        <v>29.261570118744714</v>
      </c>
      <c r="I281" s="75">
        <v>39.524610164346385</v>
      </c>
      <c r="J281" s="75">
        <v>49.013903001528178</v>
      </c>
      <c r="K281" s="75">
        <v>35.26673827156813</v>
      </c>
      <c r="L281" s="75">
        <v>45.492123614828962</v>
      </c>
      <c r="M281" s="75">
        <v>50.542584501540659</v>
      </c>
      <c r="N281" s="75">
        <v>32.399516546246005</v>
      </c>
      <c r="O281" s="75">
        <v>30.861024772748276</v>
      </c>
      <c r="P281" s="75">
        <v>33.460185033787155</v>
      </c>
      <c r="Q281" s="75">
        <v>35.989594482145677</v>
      </c>
      <c r="R281" s="75">
        <v>19.094449645293952</v>
      </c>
      <c r="S281" s="75">
        <v>31.501626237004594</v>
      </c>
      <c r="T281" s="75">
        <v>42.159011246624509</v>
      </c>
      <c r="U281" s="75">
        <v>37.712087178329064</v>
      </c>
      <c r="V281" s="75">
        <v>43.309622135081703</v>
      </c>
      <c r="X281" s="201">
        <f>((0-('Appendix B'!$H$30))/(1+$Y$16)^0)</f>
        <v>-30932906.678150136</v>
      </c>
      <c r="Y281" s="201">
        <f>(((B281*'Appendix B'!$C$5*1000)-('Appendix B'!$E$31+'Appendix B'!$F$31+'Appendix B'!$G$31))/((1+$Y$16)^1))</f>
        <v>36555647.970511056</v>
      </c>
      <c r="Z281" s="201">
        <f>+(((C281*'Appendix B'!$C$6*1000)-('Appendix B'!$E$32+'Appendix B'!$F$32+'Appendix B'!$G$32))/((1+$Y$16)^2))</f>
        <v>13240694.252019962</v>
      </c>
      <c r="AA281" s="201">
        <f>(((D281*'Appendix B'!$C$7*1000)-('Appendix B'!$E$33+'Appendix B'!$F$33+'Appendix B'!$G$33))/((1+$Y$16)^3))</f>
        <v>860283.2994097817</v>
      </c>
      <c r="AB281" s="201">
        <f>(((E281*'Appendix B'!$C$8*1000)-('Appendix B'!$E$34+'Appendix B'!$F$34+'Appendix B'!$G$34))/((1+$Y$16)^4))</f>
        <v>176104.91640153679</v>
      </c>
      <c r="AC281" s="201">
        <f>(((F281*'Appendix B'!$C$9*1000)-('Appendix B'!$E$35+'Appendix B'!$F$35+'Appendix B'!$G$35))/((1+$Y$16)^AC$34))</f>
        <v>2134.0374497218004</v>
      </c>
      <c r="AD281" s="201">
        <f>(((G281*'Appendix B'!$C$10*1000)-('Appendix B'!$E$36+'Appendix B'!$F$36+'Appendix B'!$G$36))/((1+$Y$16)^AD$34))</f>
        <v>-236670.1047717584</v>
      </c>
      <c r="AE281" s="201">
        <f>(((H281*'Appendix B'!$C$11*1000)-('Appendix B'!$E$37+'Appendix B'!$F$37+'Appendix B'!$G$37))/((1+$Y$16)^AE$34))</f>
        <v>-61821.252732021341</v>
      </c>
      <c r="AF281" s="201">
        <f>(((I281*'Appendix B'!$C$12*1000)-('Appendix B'!$E$38+'Appendix B'!$F$38+'Appendix B'!$G$38))/((1+$Y$16)^AF$34))</f>
        <v>107993.23992656868</v>
      </c>
      <c r="AG281" s="201">
        <f>(((J281*'Appendix B'!$C$13*1000)-('Appendix B'!$E$39+'Appendix B'!$F$39+'Appendix B'!$G$39))/((1+$Y$16)^AG$34))</f>
        <v>197578.37061505954</v>
      </c>
      <c r="AH281" s="201">
        <f>(((K281*'Appendix B'!$C$14*1000)-('Appendix B'!$E$40+'Appendix B'!$F$40+'Appendix B'!$G$40))/((1+$Y$16)^AH$34))</f>
        <v>-146294.70946335449</v>
      </c>
      <c r="AI281" s="201">
        <f>(((L281*'Appendix B'!$C$15*1000)-('Appendix B'!$E$41+'Appendix B'!$F$41+'Appendix B'!$G$41))/((1+$Y$16)^AI$34))</f>
        <v>-35039.549089207845</v>
      </c>
      <c r="AJ281" s="201">
        <f>(((M281*'Appendix B'!$C$16*1000)-('Appendix B'!$E$42+'Appendix B'!$F$42+'Appendix B'!$G$42))/((1+$Y$16)^AJ$34))</f>
        <v>-18492.803706802439</v>
      </c>
      <c r="AK281" s="201">
        <f>(((N281*'Appendix B'!$C$17*1000)-('Appendix B'!$E$43+'Appendix B'!$F$43+'Appendix B'!$G$43))/((1+$Y$16)^AK$34))</f>
        <v>-236329.05262546011</v>
      </c>
      <c r="AL281" s="201">
        <f>(((O281*'Appendix B'!$C$18*1000)-('Appendix B'!$E$44+'Appendix B'!$F$44+'Appendix B'!$G$44))/((1+$Y$16)^AL$34))</f>
        <v>-246629.6069387536</v>
      </c>
      <c r="AM281" s="201">
        <f>(((P281*'Appendix B'!$C$19*1000)-('Appendix B'!$E$45+'Appendix B'!$F$45+'Appendix B'!$G$45))/((1+$Y$16)^AM$34))</f>
        <v>-219790.21240668671</v>
      </c>
      <c r="AN281" s="201">
        <f>(((Q281*'Appendix B'!$C$20*1000)-('Appendix B'!$E$46+'Appendix B'!$F$46+'Appendix B'!$G$46))/((1+$Y$16)^AN$34))</f>
        <v>-194162.03618489677</v>
      </c>
      <c r="AO281" s="201">
        <f>(((R281*'Appendix B'!$C$21*1000)-('Appendix B'!$E$47+'Appendix B'!$F$47+'Appendix B'!$G$47))/((1+$Y$16)^AO$34))</f>
        <v>-276729.9050100306</v>
      </c>
      <c r="AP281" s="201">
        <f>(((S281*'Appendix B'!$C$22*1000)-('Appendix B'!$E$48+'Appendix B'!$F$48+'Appendix B'!$G$48))/((1+$Y$16)^AP$34))</f>
        <v>-200412.50394032203</v>
      </c>
      <c r="AQ281" s="201">
        <f>(((T281*'Appendix B'!$C$23*1000)-('Appendix B'!$E$49+'Appendix B'!$F$49+'Appendix B'!$G$49))/((1+$Y$16)^AQ$34))</f>
        <v>-147236.84436529886</v>
      </c>
      <c r="AR281" s="201">
        <f>(((U281*'Appendix B'!$C$24*1000)-('Appendix B'!$E$50+'Appendix B'!$F$50+'Appendix B'!$G$50))/((1+$Y$16)^AR$34))</f>
        <v>-155246.7094639563</v>
      </c>
      <c r="AS281" s="217">
        <f t="shared" si="22"/>
        <v>20207529.408183556</v>
      </c>
      <c r="AU281" s="207">
        <f t="shared" si="21"/>
        <v>8.1202788471746352E-9</v>
      </c>
    </row>
    <row r="282" spans="1:47" x14ac:dyDescent="0.35">
      <c r="A282">
        <v>248</v>
      </c>
      <c r="B282" s="75">
        <v>56</v>
      </c>
      <c r="C282" s="75">
        <v>68.216029709112604</v>
      </c>
      <c r="D282" s="75">
        <v>57.690580309867613</v>
      </c>
      <c r="E282" s="75">
        <v>88.342605716453789</v>
      </c>
      <c r="F282" s="75">
        <v>59.123728204063134</v>
      </c>
      <c r="G282" s="75">
        <v>118.92169656405063</v>
      </c>
      <c r="H282" s="75">
        <v>155.17237010333429</v>
      </c>
      <c r="I282" s="75">
        <v>155.90495830865879</v>
      </c>
      <c r="J282" s="75">
        <v>147.26766892887838</v>
      </c>
      <c r="K282" s="75">
        <v>205.92441659749034</v>
      </c>
      <c r="L282" s="75">
        <v>221.11102465996299</v>
      </c>
      <c r="M282" s="75">
        <v>277.84948234347439</v>
      </c>
      <c r="N282" s="75">
        <v>267.5582397830496</v>
      </c>
      <c r="O282" s="75">
        <v>264.45624613391561</v>
      </c>
      <c r="P282" s="75">
        <v>360.81725825159543</v>
      </c>
      <c r="Q282" s="75">
        <v>438.88799617418607</v>
      </c>
      <c r="R282" s="75">
        <v>441.5242999469948</v>
      </c>
      <c r="S282" s="75">
        <v>500</v>
      </c>
      <c r="T282" s="75">
        <v>500</v>
      </c>
      <c r="U282" s="75">
        <v>371.31952245434684</v>
      </c>
      <c r="V282" s="75">
        <v>500</v>
      </c>
      <c r="X282" s="201">
        <f>((0-('Appendix B'!$H$30))/(1+$Y$16)^0)</f>
        <v>-30932906.678150136</v>
      </c>
      <c r="Y282" s="201">
        <f>(((B282*'Appendix B'!$C$5*1000)-('Appendix B'!$E$31+'Appendix B'!$F$31+'Appendix B'!$G$31))/((1+$Y$16)^1))</f>
        <v>36555647.970511056</v>
      </c>
      <c r="Z282" s="201">
        <f>+(((C282*'Appendix B'!$C$6*1000)-('Appendix B'!$E$32+'Appendix B'!$F$32+'Appendix B'!$G$32))/((1+$Y$16)^2))</f>
        <v>15027177.377513969</v>
      </c>
      <c r="AA282" s="201">
        <f>(((D282*'Appendix B'!$C$7*1000)-('Appendix B'!$E$33+'Appendix B'!$F$33+'Appendix B'!$G$33))/((1+$Y$16)^3))</f>
        <v>5590265.7616254101</v>
      </c>
      <c r="AB282" s="201">
        <f>(((E282*'Appendix B'!$C$8*1000)-('Appendix B'!$E$34+'Appendix B'!$F$34+'Appendix B'!$G$34))/((1+$Y$16)^4))</f>
        <v>5674272.556208103</v>
      </c>
      <c r="AC282" s="201">
        <f>(((F282*'Appendix B'!$C$9*1000)-('Appendix B'!$E$35+'Appendix B'!$F$35+'Appendix B'!$G$35))/((1+$Y$16)^AC$34))</f>
        <v>2136551.4217280149</v>
      </c>
      <c r="AD282" s="201">
        <f>(((G282*'Appendix B'!$C$10*1000)-('Appendix B'!$E$36+'Appendix B'!$F$36+'Appendix B'!$G$36))/((1+$Y$16)^AD$34))</f>
        <v>3976147.7433981099</v>
      </c>
      <c r="AE282" s="201">
        <f>(((H282*'Appendix B'!$C$11*1000)-('Appendix B'!$E$37+'Appendix B'!$F$37+'Appendix B'!$G$37))/((1+$Y$16)^AE$34))</f>
        <v>4119884.1770848329</v>
      </c>
      <c r="AF282" s="201">
        <f>(((I282*'Appendix B'!$C$12*1000)-('Appendix B'!$E$38+'Appendix B'!$F$38+'Appendix B'!$G$38))/((1+$Y$16)^AF$34))</f>
        <v>3159782.994339345</v>
      </c>
      <c r="AG282" s="201">
        <f>(((J282*'Appendix B'!$C$13*1000)-('Appendix B'!$E$39+'Appendix B'!$F$39+'Appendix B'!$G$39))/((1+$Y$16)^AG$34))</f>
        <v>2269782.3477722928</v>
      </c>
      <c r="AH282" s="201">
        <f>(((K282*'Appendix B'!$C$14*1000)-('Appendix B'!$E$40+'Appendix B'!$F$40+'Appendix B'!$G$40))/((1+$Y$16)^AH$34))</f>
        <v>2743788.9821719066</v>
      </c>
      <c r="AI282" s="201">
        <f>(((L282*'Appendix B'!$C$15*1000)-('Appendix B'!$E$41+'Appendix B'!$F$41+'Appendix B'!$G$41))/((1+$Y$16)^AI$34))</f>
        <v>2460694.3765222123</v>
      </c>
      <c r="AJ282" s="201">
        <f>(((M282*'Appendix B'!$C$16*1000)-('Appendix B'!$E$42+'Appendix B'!$F$42+'Appendix B'!$G$42))/((1+$Y$16)^AJ$34))</f>
        <v>2669863.1555888555</v>
      </c>
      <c r="AK282" s="201">
        <f>(((N282*'Appendix B'!$C$17*1000)-('Appendix B'!$E$43+'Appendix B'!$F$43+'Appendix B'!$G$43))/((1+$Y$16)^AK$34))</f>
        <v>2095882.3177359363</v>
      </c>
      <c r="AL282" s="201">
        <f>(((O282*'Appendix B'!$C$18*1000)-('Appendix B'!$E$44+'Appendix B'!$F$44+'Appendix B'!$G$44))/((1+$Y$16)^AL$34))</f>
        <v>1708419.9049693716</v>
      </c>
      <c r="AM282" s="201">
        <f>(((P282*'Appendix B'!$C$19*1000)-('Appendix B'!$E$45+'Appendix B'!$F$45+'Appendix B'!$G$45))/((1+$Y$16)^AM$34))</f>
        <v>2104660.7922032406</v>
      </c>
      <c r="AN282" s="201">
        <f>(((Q282*'Appendix B'!$C$20*1000)-('Appendix B'!$E$46+'Appendix B'!$F$46+'Appendix B'!$G$46))/((1+$Y$16)^AN$34))</f>
        <v>2205359.7382530728</v>
      </c>
      <c r="AO282" s="201">
        <f>(((R282*'Appendix B'!$C$21*1000)-('Appendix B'!$E$47+'Appendix B'!$F$47+'Appendix B'!$G$47))/((1+$Y$16)^AO$34))</f>
        <v>1913155.6817882298</v>
      </c>
      <c r="AP282" s="201">
        <f>(((S282*'Appendix B'!$C$22*1000)-('Appendix B'!$E$48+'Appendix B'!$F$48+'Appendix B'!$G$48))/((1+$Y$16)^AP$34))</f>
        <v>1885363.9634975337</v>
      </c>
      <c r="AQ282" s="201">
        <f>(((T282*'Appendix B'!$C$23*1000)-('Appendix B'!$E$49+'Appendix B'!$F$49+'Appendix B'!$G$49))/((1+$Y$16)^AQ$34))</f>
        <v>1608860.6024615879</v>
      </c>
      <c r="AR282" s="201">
        <f>(((U282*'Appendix B'!$C$24*1000)-('Appendix B'!$E$50+'Appendix B'!$F$50+'Appendix B'!$G$50))/((1+$Y$16)^AR$34))</f>
        <v>950394.09285666561</v>
      </c>
      <c r="AS282" s="217">
        <f t="shared" si="22"/>
        <v>69923049.280079618</v>
      </c>
      <c r="AU282" s="207">
        <f t="shared" si="21"/>
        <v>1.1341577832022427E-8</v>
      </c>
    </row>
    <row r="283" spans="1:47" x14ac:dyDescent="0.35">
      <c r="A283">
        <v>249</v>
      </c>
      <c r="B283" s="75">
        <v>56</v>
      </c>
      <c r="C283" s="75">
        <v>41.870597272247942</v>
      </c>
      <c r="D283" s="75">
        <v>39.144352631944074</v>
      </c>
      <c r="E283" s="75">
        <v>36.551952844023646</v>
      </c>
      <c r="F283" s="75">
        <v>53.7330307885602</v>
      </c>
      <c r="G283" s="75">
        <v>47.758103250631471</v>
      </c>
      <c r="H283" s="75">
        <v>61.80582733767497</v>
      </c>
      <c r="I283" s="75">
        <v>65.344684479640847</v>
      </c>
      <c r="J283" s="75">
        <v>69.945303975011925</v>
      </c>
      <c r="K283" s="75">
        <v>76.534760036009217</v>
      </c>
      <c r="L283" s="75">
        <v>91.994969808815512</v>
      </c>
      <c r="M283" s="75">
        <v>128.28646094124616</v>
      </c>
      <c r="N283" s="75">
        <v>150.83879269686139</v>
      </c>
      <c r="O283" s="75">
        <v>221.89827801628081</v>
      </c>
      <c r="P283" s="75">
        <v>218.76392442733763</v>
      </c>
      <c r="Q283" s="75">
        <v>202.75572112500979</v>
      </c>
      <c r="R283" s="75">
        <v>191.77829812930409</v>
      </c>
      <c r="S283" s="75">
        <v>282.98759239463993</v>
      </c>
      <c r="T283" s="75">
        <v>180.88669341980625</v>
      </c>
      <c r="U283" s="75">
        <v>306.97300809101728</v>
      </c>
      <c r="V283" s="75">
        <v>348.8009249270915</v>
      </c>
      <c r="X283" s="201">
        <f>((0-('Appendix B'!$H$30))/(1+$Y$16)^0)</f>
        <v>-30932906.678150136</v>
      </c>
      <c r="Y283" s="201">
        <f>(((B283*'Appendix B'!$C$5*1000)-('Appendix B'!$E$31+'Appendix B'!$F$31+'Appendix B'!$G$31))/((1+$Y$16)^1))</f>
        <v>36555647.970511056</v>
      </c>
      <c r="Z283" s="201">
        <f>+(((C283*'Appendix B'!$C$6*1000)-('Appendix B'!$E$32+'Appendix B'!$F$32+'Appendix B'!$G$32))/((1+$Y$16)^2))</f>
        <v>8371870.5547618894</v>
      </c>
      <c r="AA283" s="201">
        <f>(((D283*'Appendix B'!$C$7*1000)-('Appendix B'!$E$33+'Appendix B'!$F$33+'Appendix B'!$G$33))/((1+$Y$16)^3))</f>
        <v>3237853.3950410215</v>
      </c>
      <c r="AB283" s="201">
        <f>(((E283*'Appendix B'!$C$8*1000)-('Appendix B'!$E$34+'Appendix B'!$F$34+'Appendix B'!$G$34))/((1+$Y$16)^4))</f>
        <v>1492695.3481257006</v>
      </c>
      <c r="AC283" s="201">
        <f>(((F283*'Appendix B'!$C$9*1000)-('Appendix B'!$E$35+'Appendix B'!$F$35+'Appendix B'!$G$35))/((1+$Y$16)^AC$34))</f>
        <v>1823178.6308057688</v>
      </c>
      <c r="AD283" s="201">
        <f>(((G283*'Appendix B'!$C$10*1000)-('Appendix B'!$E$36+'Appendix B'!$F$36+'Appendix B'!$G$36))/((1+$Y$16)^AD$34))</f>
        <v>905344.40727243607</v>
      </c>
      <c r="AE283" s="201">
        <f>(((H283*'Appendix B'!$C$11*1000)-('Appendix B'!$E$37+'Appendix B'!$F$37+'Appendix B'!$G$37))/((1+$Y$16)^AE$34))</f>
        <v>1019027.2299907742</v>
      </c>
      <c r="AF283" s="201">
        <f>(((I283*'Appendix B'!$C$12*1000)-('Appendix B'!$E$38+'Appendix B'!$F$38+'Appendix B'!$G$38))/((1+$Y$16)^AF$34))</f>
        <v>785061.48649928719</v>
      </c>
      <c r="AG283" s="201">
        <f>(((J283*'Appendix B'!$C$13*1000)-('Appendix B'!$E$39+'Appendix B'!$F$39+'Appendix B'!$G$39))/((1+$Y$16)^AG$34))</f>
        <v>639028.44568696117</v>
      </c>
      <c r="AH283" s="201">
        <f>(((K283*'Appendix B'!$C$14*1000)-('Appendix B'!$E$40+'Appendix B'!$F$40+'Appendix B'!$G$40))/((1+$Y$16)^AH$34))</f>
        <v>552578.24988677795</v>
      </c>
      <c r="AI283" s="201">
        <f>(((L283*'Appendix B'!$C$15*1000)-('Appendix B'!$E$41+'Appendix B'!$F$41+'Appendix B'!$G$41))/((1+$Y$16)^AI$34))</f>
        <v>625816.03190543177</v>
      </c>
      <c r="AJ283" s="201">
        <f>(((M283*'Appendix B'!$C$16*1000)-('Appendix B'!$E$42+'Appendix B'!$F$42+'Appendix B'!$G$42))/((1+$Y$16)^AJ$34))</f>
        <v>900983.0921402548</v>
      </c>
      <c r="AK283" s="201">
        <f>(((N283*'Appendix B'!$C$17*1000)-('Appendix B'!$E$43+'Appendix B'!$F$43+'Appendix B'!$G$43))/((1+$Y$16)^AK$34))</f>
        <v>938304.92536939878</v>
      </c>
      <c r="AL283" s="201">
        <f>(((O283*'Appendix B'!$C$18*1000)-('Appendix B'!$E$44+'Appendix B'!$F$44+'Appendix B'!$G$44))/((1+$Y$16)^AL$34))</f>
        <v>1352235.671784475</v>
      </c>
      <c r="AM283" s="201">
        <f>(((P283*'Appendix B'!$C$19*1000)-('Appendix B'!$E$45+'Appendix B'!$F$45+'Appendix B'!$G$45))/((1+$Y$16)^AM$34))</f>
        <v>1095988.4844071346</v>
      </c>
      <c r="AN283" s="201">
        <f>(((Q283*'Appendix B'!$C$20*1000)-('Appendix B'!$E$46+'Appendix B'!$F$46+'Appendix B'!$G$46))/((1+$Y$16)^AN$34))</f>
        <v>799038.60804128228</v>
      </c>
      <c r="AO283" s="201">
        <f>(((R283*'Appendix B'!$C$21*1000)-('Appendix B'!$E$47+'Appendix B'!$F$47+'Appendix B'!$G$47))/((1+$Y$16)^AO$34))</f>
        <v>618466.94388193754</v>
      </c>
      <c r="AP283" s="201">
        <f>(((S283*'Appendix B'!$C$22*1000)-('Appendix B'!$E$48+'Appendix B'!$F$48+'Appendix B'!$G$48))/((1+$Y$16)^AP$34))</f>
        <v>919214.66976642283</v>
      </c>
      <c r="AQ283" s="201">
        <f>(((T283*'Appendix B'!$C$23*1000)-('Appendix B'!$E$49+'Appendix B'!$F$49+'Appendix B'!$G$49))/((1+$Y$16)^AQ$34))</f>
        <v>384867.8261489576</v>
      </c>
      <c r="AR283" s="201">
        <f>(((U283*'Appendix B'!$C$24*1000)-('Appendix B'!$E$50+'Appendix B'!$F$50+'Appendix B'!$G$50))/((1+$Y$16)^AR$34))</f>
        <v>737137.06005598942</v>
      </c>
      <c r="AS283" s="217">
        <f t="shared" si="22"/>
        <v>32821432.353932817</v>
      </c>
      <c r="AU283" s="207">
        <f t="shared" si="21"/>
        <v>1.2833835195306024E-8</v>
      </c>
    </row>
    <row r="284" spans="1:47" x14ac:dyDescent="0.35">
      <c r="A284">
        <v>250</v>
      </c>
      <c r="B284" s="75">
        <v>56</v>
      </c>
      <c r="C284" s="75">
        <v>84.248222755303516</v>
      </c>
      <c r="D284" s="75">
        <v>150.53009304615415</v>
      </c>
      <c r="E284" s="75">
        <v>143.25433023574328</v>
      </c>
      <c r="F284" s="75">
        <v>219.29357018632814</v>
      </c>
      <c r="G284" s="75">
        <v>213.09531651016493</v>
      </c>
      <c r="H284" s="75">
        <v>213.27121069014458</v>
      </c>
      <c r="I284" s="75">
        <v>386.59092474699338</v>
      </c>
      <c r="J284" s="75">
        <v>386.29158235031167</v>
      </c>
      <c r="K284" s="75">
        <v>368.65896709014442</v>
      </c>
      <c r="L284" s="75">
        <v>355.2394406122757</v>
      </c>
      <c r="M284" s="75">
        <v>287.27975115095836</v>
      </c>
      <c r="N284" s="75">
        <v>376.47653692795393</v>
      </c>
      <c r="O284" s="75">
        <v>300.73902046322837</v>
      </c>
      <c r="P284" s="75">
        <v>406.48058562044486</v>
      </c>
      <c r="Q284" s="75">
        <v>303.26765838748389</v>
      </c>
      <c r="R284" s="75">
        <v>367.23587723726172</v>
      </c>
      <c r="S284" s="75">
        <v>484.50240150860907</v>
      </c>
      <c r="T284" s="75">
        <v>500</v>
      </c>
      <c r="U284" s="75">
        <v>500</v>
      </c>
      <c r="V284" s="75">
        <v>500</v>
      </c>
      <c r="X284" s="201">
        <f>((0-('Appendix B'!$H$30))/(1+$Y$16)^0)</f>
        <v>-30932906.678150136</v>
      </c>
      <c r="Y284" s="201">
        <f>(((B284*'Appendix B'!$C$5*1000)-('Appendix B'!$E$31+'Appendix B'!$F$31+'Appendix B'!$G$31))/((1+$Y$16)^1))</f>
        <v>36555647.970511056</v>
      </c>
      <c r="Z284" s="201">
        <f>+(((C284*'Appendix B'!$C$6*1000)-('Appendix B'!$E$32+'Appendix B'!$F$32+'Appendix B'!$G$32))/((1+$Y$16)^2))</f>
        <v>19077183.541568838</v>
      </c>
      <c r="AA284" s="201">
        <f>(((D284*'Appendix B'!$C$7*1000)-('Appendix B'!$E$33+'Appendix B'!$F$33+'Appendix B'!$G$33))/((1+$Y$16)^3))</f>
        <v>17366073.848381374</v>
      </c>
      <c r="AB284" s="201">
        <f>(((E284*'Appendix B'!$C$8*1000)-('Appendix B'!$E$34+'Appendix B'!$F$34+'Appendix B'!$G$34))/((1+$Y$16)^4))</f>
        <v>10107845.082740074</v>
      </c>
      <c r="AC284" s="201">
        <f>(((F284*'Appendix B'!$C$9*1000)-('Appendix B'!$E$35+'Appendix B'!$F$35+'Appendix B'!$G$35))/((1+$Y$16)^AC$34))</f>
        <v>11447567.517569242</v>
      </c>
      <c r="AD284" s="201">
        <f>(((G284*'Appendix B'!$C$10*1000)-('Appendix B'!$E$36+'Appendix B'!$F$36+'Appendix B'!$G$36))/((1+$Y$16)^AD$34))</f>
        <v>8039864.2147110822</v>
      </c>
      <c r="AE284" s="201">
        <f>(((H284*'Appendix B'!$C$11*1000)-('Appendix B'!$E$37+'Appendix B'!$F$37+'Appendix B'!$G$37))/((1+$Y$16)^AE$34))</f>
        <v>6049442.5404473394</v>
      </c>
      <c r="AF284" s="201">
        <f>(((I284*'Appendix B'!$C$12*1000)-('Appendix B'!$E$38+'Appendix B'!$F$38+'Appendix B'!$G$38))/((1+$Y$16)^AF$34))</f>
        <v>9208957.7913621906</v>
      </c>
      <c r="AG284" s="201">
        <f>(((J284*'Appendix B'!$C$13*1000)-('Appendix B'!$E$39+'Appendix B'!$F$39+'Appendix B'!$G$39))/((1+$Y$16)^AG$34))</f>
        <v>7310874.6596315103</v>
      </c>
      <c r="AH284" s="201">
        <f>(((K284*'Appendix B'!$C$14*1000)-('Appendix B'!$E$40+'Appendix B'!$F$40+'Appendix B'!$G$40))/((1+$Y$16)^AH$34))</f>
        <v>5499694.6938750958</v>
      </c>
      <c r="AI284" s="201">
        <f>(((L284*'Appendix B'!$C$15*1000)-('Appendix B'!$E$41+'Appendix B'!$F$41+'Appendix B'!$G$41))/((1+$Y$16)^AI$34))</f>
        <v>4366803.7764134938</v>
      </c>
      <c r="AJ284" s="201">
        <f>(((M284*'Appendix B'!$C$16*1000)-('Appendix B'!$E$42+'Appendix B'!$F$42+'Appendix B'!$G$42))/((1+$Y$16)^AJ$34))</f>
        <v>2781394.8318690392</v>
      </c>
      <c r="AK284" s="201">
        <f>(((N284*'Appendix B'!$C$17*1000)-('Appendix B'!$E$43+'Appendix B'!$F$43+'Appendix B'!$G$43))/((1+$Y$16)^AK$34))</f>
        <v>3176090.9850790985</v>
      </c>
      <c r="AL284" s="201">
        <f>(((O284*'Appendix B'!$C$18*1000)-('Appendix B'!$E$44+'Appendix B'!$F$44+'Appendix B'!$G$44))/((1+$Y$16)^AL$34))</f>
        <v>2012084.5939551184</v>
      </c>
      <c r="AM284" s="201">
        <f>(((P284*'Appendix B'!$C$19*1000)-('Appendix B'!$E$45+'Appendix B'!$F$45+'Appendix B'!$G$45))/((1+$Y$16)^AM$34))</f>
        <v>2428900.5165293799</v>
      </c>
      <c r="AN284" s="201">
        <f>(((Q284*'Appendix B'!$C$20*1000)-('Appendix B'!$E$46+'Appendix B'!$F$46+'Appendix B'!$G$46))/((1+$Y$16)^AN$34))</f>
        <v>1397652.5043470778</v>
      </c>
      <c r="AO284" s="201">
        <f>(((R284*'Appendix B'!$C$21*1000)-('Appendix B'!$E$47+'Appendix B'!$F$47+'Appendix B'!$G$47))/((1+$Y$16)^AO$34))</f>
        <v>1528042.8730181295</v>
      </c>
      <c r="AP284" s="201">
        <f>(((S284*'Appendix B'!$C$22*1000)-('Appendix B'!$E$48+'Appendix B'!$F$48+'Appendix B'!$G$48))/((1+$Y$16)^AP$34))</f>
        <v>1816367.9369467651</v>
      </c>
      <c r="AQ284" s="201">
        <f>(((T284*'Appendix B'!$C$23*1000)-('Appendix B'!$E$49+'Appendix B'!$F$49+'Appendix B'!$G$49))/((1+$Y$16)^AQ$34))</f>
        <v>1608860.6024615879</v>
      </c>
      <c r="AR284" s="201">
        <f>(((U284*'Appendix B'!$C$24*1000)-('Appendix B'!$E$50+'Appendix B'!$F$50+'Appendix B'!$G$50))/((1+$Y$16)^AR$34))</f>
        <v>1376866.5613700326</v>
      </c>
      <c r="AS284" s="217">
        <f t="shared" si="22"/>
        <v>122223310.36463742</v>
      </c>
      <c r="AU284" s="207">
        <f t="shared" si="21"/>
        <v>2.2948871142673476E-10</v>
      </c>
    </row>
    <row r="285" spans="1:47" x14ac:dyDescent="0.35">
      <c r="A285">
        <v>251</v>
      </c>
      <c r="B285" s="75">
        <v>56</v>
      </c>
      <c r="C285" s="75">
        <v>43.869640337981018</v>
      </c>
      <c r="D285" s="75">
        <v>56.055784728957732</v>
      </c>
      <c r="E285" s="75">
        <v>75.800133330943396</v>
      </c>
      <c r="F285" s="75">
        <v>90.608184669697195</v>
      </c>
      <c r="G285" s="75">
        <v>88.112928808203193</v>
      </c>
      <c r="H285" s="75">
        <v>104.48028716894373</v>
      </c>
      <c r="I285" s="75">
        <v>138.54387474350509</v>
      </c>
      <c r="J285" s="75">
        <v>145.18048948360061</v>
      </c>
      <c r="K285" s="75">
        <v>230.40234346008111</v>
      </c>
      <c r="L285" s="75">
        <v>231.68698970088832</v>
      </c>
      <c r="M285" s="75">
        <v>332.87043899397713</v>
      </c>
      <c r="N285" s="75">
        <v>404.43139469340844</v>
      </c>
      <c r="O285" s="75">
        <v>500</v>
      </c>
      <c r="P285" s="75">
        <v>500</v>
      </c>
      <c r="Q285" s="75">
        <v>500</v>
      </c>
      <c r="R285" s="75">
        <v>401.14449097840782</v>
      </c>
      <c r="S285" s="75">
        <v>500</v>
      </c>
      <c r="T285" s="75">
        <v>500</v>
      </c>
      <c r="U285" s="75">
        <v>500</v>
      </c>
      <c r="V285" s="75">
        <v>389.33339621396266</v>
      </c>
      <c r="X285" s="201">
        <f>((0-('Appendix B'!$H$30))/(1+$Y$16)^0)</f>
        <v>-30932906.678150136</v>
      </c>
      <c r="Y285" s="201">
        <f>(((B285*'Appendix B'!$C$5*1000)-('Appendix B'!$E$31+'Appendix B'!$F$31+'Appendix B'!$G$31))/((1+$Y$16)^1))</f>
        <v>36555647.970511056</v>
      </c>
      <c r="Z285" s="201">
        <f>+(((C285*'Appendix B'!$C$6*1000)-('Appendix B'!$E$32+'Appendix B'!$F$32+'Appendix B'!$G$32))/((1+$Y$16)^2))</f>
        <v>8876863.0230476707</v>
      </c>
      <c r="AA285" s="201">
        <f>(((D285*'Appendix B'!$C$7*1000)-('Appendix B'!$E$33+'Appendix B'!$F$33+'Appendix B'!$G$33))/((1+$Y$16)^3))</f>
        <v>5382907.510224903</v>
      </c>
      <c r="AB285" s="201">
        <f>(((E285*'Appendix B'!$C$8*1000)-('Appendix B'!$E$34+'Appendix B'!$F$34+'Appendix B'!$G$34))/((1+$Y$16)^4))</f>
        <v>4661593.3611911852</v>
      </c>
      <c r="AC285" s="201">
        <f>(((F285*'Appendix B'!$C$9*1000)-('Appendix B'!$E$35+'Appendix B'!$F$35+'Appendix B'!$G$35))/((1+$Y$16)^AC$34))</f>
        <v>3966810.3349683164</v>
      </c>
      <c r="AD285" s="201">
        <f>(((G285*'Appendix B'!$C$10*1000)-('Appendix B'!$E$36+'Appendix B'!$F$36+'Appendix B'!$G$36))/((1+$Y$16)^AD$34))</f>
        <v>2646708.5961939245</v>
      </c>
      <c r="AE285" s="201">
        <f>(((H285*'Appendix B'!$C$11*1000)-('Appendix B'!$E$37+'Appendix B'!$F$37+'Appendix B'!$G$37))/((1+$Y$16)^AE$34))</f>
        <v>2436316.457068665</v>
      </c>
      <c r="AF285" s="201">
        <f>(((I285*'Appendix B'!$C$12*1000)-('Appendix B'!$E$38+'Appendix B'!$F$38+'Appendix B'!$G$38))/((1+$Y$16)^AF$34))</f>
        <v>2704531.0742820036</v>
      </c>
      <c r="AG285" s="201">
        <f>(((J285*'Appendix B'!$C$13*1000)-('Appendix B'!$E$39+'Appendix B'!$F$39+'Appendix B'!$G$39))/((1+$Y$16)^AG$34))</f>
        <v>2225763.0523618404</v>
      </c>
      <c r="AH285" s="201">
        <f>(((K285*'Appendix B'!$C$14*1000)-('Appendix B'!$E$40+'Appendix B'!$F$40+'Appendix B'!$G$40))/((1+$Y$16)^AH$34))</f>
        <v>3158322.0868325057</v>
      </c>
      <c r="AI285" s="201">
        <f>(((L285*'Appendix B'!$C$15*1000)-('Appendix B'!$E$41+'Appendix B'!$F$41+'Appendix B'!$G$41))/((1+$Y$16)^AI$34))</f>
        <v>2610990.2421245957</v>
      </c>
      <c r="AJ285" s="201">
        <f>(((M285*'Appendix B'!$C$16*1000)-('Appendix B'!$E$42+'Appendix B'!$F$42+'Appendix B'!$G$42))/((1+$Y$16)^AJ$34))</f>
        <v>3320595.3511440731</v>
      </c>
      <c r="AK285" s="201">
        <f>(((N285*'Appendix B'!$C$17*1000)-('Appendix B'!$E$43+'Appendix B'!$F$43+'Appendix B'!$G$43))/((1+$Y$16)^AK$34))</f>
        <v>3453336.2271013386</v>
      </c>
      <c r="AL285" s="201">
        <f>(((O285*'Appendix B'!$C$18*1000)-('Appendix B'!$E$44+'Appendix B'!$F$44+'Appendix B'!$G$44))/((1+$Y$16)^AL$34))</f>
        <v>3679777.4453571774</v>
      </c>
      <c r="AM285" s="201">
        <f>(((P285*'Appendix B'!$C$19*1000)-('Appendix B'!$E$45+'Appendix B'!$F$45+'Appendix B'!$G$45))/((1+$Y$16)^AM$34))</f>
        <v>3092950.00404558</v>
      </c>
      <c r="AN285" s="201">
        <f>(((Q285*'Appendix B'!$C$20*1000)-('Appendix B'!$E$46+'Appendix B'!$F$46+'Appendix B'!$G$46))/((1+$Y$16)^AN$34))</f>
        <v>2569321.4299444244</v>
      </c>
      <c r="AO285" s="201">
        <f>(((R285*'Appendix B'!$C$21*1000)-('Appendix B'!$E$47+'Appendix B'!$F$47+'Appendix B'!$G$47))/((1+$Y$16)^AO$34))</f>
        <v>1703825.8685782477</v>
      </c>
      <c r="AP285" s="201">
        <f>(((S285*'Appendix B'!$C$22*1000)-('Appendix B'!$E$48+'Appendix B'!$F$48+'Appendix B'!$G$48))/((1+$Y$16)^AP$34))</f>
        <v>1885363.9634975337</v>
      </c>
      <c r="AQ285" s="201">
        <f>(((T285*'Appendix B'!$C$23*1000)-('Appendix B'!$E$49+'Appendix B'!$F$49+'Appendix B'!$G$49))/((1+$Y$16)^AQ$34))</f>
        <v>1608860.6024615879</v>
      </c>
      <c r="AR285" s="201">
        <f>(((U285*'Appendix B'!$C$24*1000)-('Appendix B'!$E$50+'Appendix B'!$F$50+'Appendix B'!$G$50))/((1+$Y$16)^AR$34))</f>
        <v>1376866.5613700326</v>
      </c>
      <c r="AS285" s="217">
        <f t="shared" si="22"/>
        <v>66984444.484156549</v>
      </c>
      <c r="AU285" s="207">
        <f t="shared" si="21"/>
        <v>1.2407096196800929E-8</v>
      </c>
    </row>
    <row r="286" spans="1:47" x14ac:dyDescent="0.35">
      <c r="A286">
        <v>252</v>
      </c>
      <c r="B286" s="75">
        <v>56</v>
      </c>
      <c r="C286" s="75">
        <v>66.60099307971673</v>
      </c>
      <c r="D286" s="75">
        <v>83.223986985526253</v>
      </c>
      <c r="E286" s="75">
        <v>105.65490070635542</v>
      </c>
      <c r="F286" s="75">
        <v>113.4426534590586</v>
      </c>
      <c r="G286" s="75">
        <v>74.672537029113016</v>
      </c>
      <c r="H286" s="75">
        <v>64.012470370726305</v>
      </c>
      <c r="I286" s="75">
        <v>39.04028490372734</v>
      </c>
      <c r="J286" s="75">
        <v>25.638642406951242</v>
      </c>
      <c r="K286" s="75">
        <v>29.772807553935266</v>
      </c>
      <c r="L286" s="75">
        <v>28.417318499843105</v>
      </c>
      <c r="M286" s="75">
        <v>40.517190380755416</v>
      </c>
      <c r="N286" s="75">
        <v>47.293609743456443</v>
      </c>
      <c r="O286" s="75">
        <v>40.392681262798817</v>
      </c>
      <c r="P286" s="75">
        <v>33.835399965720562</v>
      </c>
      <c r="Q286" s="75">
        <v>36.843003591212756</v>
      </c>
      <c r="R286" s="75">
        <v>37.073752836512568</v>
      </c>
      <c r="S286" s="75">
        <v>40.318831673008745</v>
      </c>
      <c r="T286" s="75">
        <v>42.1882296782697</v>
      </c>
      <c r="U286" s="75">
        <v>37.66940209237697</v>
      </c>
      <c r="V286" s="75">
        <v>45.166231510312315</v>
      </c>
      <c r="X286" s="201">
        <f>((0-('Appendix B'!$H$30))/(1+$Y$16)^0)</f>
        <v>-30932906.678150136</v>
      </c>
      <c r="Y286" s="201">
        <f>(((B286*'Appendix B'!$C$5*1000)-('Appendix B'!$E$31+'Appendix B'!$F$31+'Appendix B'!$G$31))/((1+$Y$16)^1))</f>
        <v>36555647.970511056</v>
      </c>
      <c r="Z286" s="201">
        <f>+(((C286*'Appendix B'!$C$6*1000)-('Appendix B'!$E$32+'Appendix B'!$F$32+'Appendix B'!$G$32))/((1+$Y$16)^2))</f>
        <v>14619191.502756696</v>
      </c>
      <c r="AA286" s="201">
        <f>(((D286*'Appendix B'!$C$7*1000)-('Appendix B'!$E$33+'Appendix B'!$F$33+'Appendix B'!$G$33))/((1+$Y$16)^3))</f>
        <v>8828935.2456815206</v>
      </c>
      <c r="AB286" s="201">
        <f>(((E286*'Appendix B'!$C$8*1000)-('Appendix B'!$E$34+'Appendix B'!$F$34+'Appendix B'!$G$34))/((1+$Y$16)^4))</f>
        <v>7072067.2186482204</v>
      </c>
      <c r="AC286" s="201">
        <f>(((F286*'Appendix B'!$C$9*1000)-('Appendix B'!$E$35+'Appendix B'!$F$35+'Appendix B'!$G$35))/((1+$Y$16)^AC$34))</f>
        <v>5294226.9310418144</v>
      </c>
      <c r="AD286" s="201">
        <f>(((G286*'Appendix B'!$C$10*1000)-('Appendix B'!$E$36+'Appendix B'!$F$36+'Appendix B'!$G$36))/((1+$Y$16)^AD$34))</f>
        <v>2066737.883749821</v>
      </c>
      <c r="AE286" s="201">
        <f>(((H286*'Appendix B'!$C$11*1000)-('Appendix B'!$E$37+'Appendix B'!$F$37+'Appendix B'!$G$37))/((1+$Y$16)^AE$34))</f>
        <v>1092313.4862460571</v>
      </c>
      <c r="AF286" s="201">
        <f>(((I286*'Appendix B'!$C$12*1000)-('Appendix B'!$E$38+'Appendix B'!$F$38+'Appendix B'!$G$38))/((1+$Y$16)^AF$34))</f>
        <v>95292.995497606462</v>
      </c>
      <c r="AG286" s="201">
        <f>(((J286*'Appendix B'!$C$13*1000)-('Appendix B'!$E$39+'Appendix B'!$F$39+'Appendix B'!$G$39))/((1+$Y$16)^AG$34))</f>
        <v>-295413.50113655184</v>
      </c>
      <c r="AH286" s="201">
        <f>(((K286*'Appendix B'!$C$14*1000)-('Appendix B'!$E$40+'Appendix B'!$F$40+'Appendix B'!$G$40))/((1+$Y$16)^AH$34))</f>
        <v>-239334.29447212917</v>
      </c>
      <c r="AI286" s="201">
        <f>(((L286*'Appendix B'!$C$15*1000)-('Appendix B'!$E$41+'Appendix B'!$F$41+'Appendix B'!$G$41))/((1+$Y$16)^AI$34))</f>
        <v>-277690.93880335812</v>
      </c>
      <c r="AJ286" s="201">
        <f>(((M286*'Appendix B'!$C$16*1000)-('Appendix B'!$E$42+'Appendix B'!$F$42+'Appendix B'!$G$42))/((1+$Y$16)^AJ$34))</f>
        <v>-137063.01994213465</v>
      </c>
      <c r="AK286" s="201">
        <f>(((N286*'Appendix B'!$C$17*1000)-('Appendix B'!$E$43+'Appendix B'!$F$43+'Appendix B'!$G$43))/((1+$Y$16)^AK$34))</f>
        <v>-88615.31686590091</v>
      </c>
      <c r="AL286" s="201">
        <f>(((O286*'Appendix B'!$C$18*1000)-('Appendix B'!$E$44+'Appendix B'!$F$44+'Appendix B'!$G$44))/((1+$Y$16)^AL$34))</f>
        <v>-166855.45633771282</v>
      </c>
      <c r="AM286" s="201">
        <f>(((P286*'Appendix B'!$C$19*1000)-('Appendix B'!$E$45+'Appendix B'!$F$45+'Appendix B'!$G$45))/((1+$Y$16)^AM$34))</f>
        <v>-217125.93905861414</v>
      </c>
      <c r="AN286" s="201">
        <f>(((Q286*'Appendix B'!$C$20*1000)-('Appendix B'!$E$46+'Appendix B'!$F$46+'Appendix B'!$G$46))/((1+$Y$16)^AN$34))</f>
        <v>-189079.43041850455</v>
      </c>
      <c r="AO286" s="201">
        <f>(((R286*'Appendix B'!$C$21*1000)-('Appendix B'!$E$47+'Appendix B'!$F$47+'Appendix B'!$G$47))/((1+$Y$16)^AO$34))</f>
        <v>-183524.80387665768</v>
      </c>
      <c r="AP286" s="201">
        <f>(((S286*'Appendix B'!$C$22*1000)-('Appendix B'!$E$48+'Appendix B'!$F$48+'Appendix B'!$G$48))/((1+$Y$16)^AP$34))</f>
        <v>-161157.89680205664</v>
      </c>
      <c r="AQ286" s="201">
        <f>(((T286*'Appendix B'!$C$23*1000)-('Appendix B'!$E$49+'Appendix B'!$F$49+'Appendix B'!$G$49))/((1+$Y$16)^AQ$34))</f>
        <v>-147124.77398612179</v>
      </c>
      <c r="AR286" s="201">
        <f>(((U286*'Appendix B'!$C$24*1000)-('Appendix B'!$E$50+'Appendix B'!$F$50+'Appendix B'!$G$50))/((1+$Y$16)^AR$34))</f>
        <v>-155388.17625302877</v>
      </c>
      <c r="AS286" s="217">
        <f t="shared" si="22"/>
        <v>44691506.555982664</v>
      </c>
      <c r="AU286" s="207">
        <f t="shared" si="21"/>
        <v>1.5661601556814929E-8</v>
      </c>
    </row>
    <row r="287" spans="1:47" x14ac:dyDescent="0.35">
      <c r="A287">
        <v>253</v>
      </c>
      <c r="B287" s="75">
        <v>56</v>
      </c>
      <c r="C287" s="75">
        <v>38.0154204403443</v>
      </c>
      <c r="D287" s="75">
        <v>38.930917704262299</v>
      </c>
      <c r="E287" s="75">
        <v>34.054228171616387</v>
      </c>
      <c r="F287" s="75">
        <v>38.884456291929993</v>
      </c>
      <c r="G287" s="75">
        <v>33.949258700695026</v>
      </c>
      <c r="H287" s="75">
        <v>44.023328993925475</v>
      </c>
      <c r="I287" s="75">
        <v>45.258455480547354</v>
      </c>
      <c r="J287" s="75">
        <v>45.212820885014445</v>
      </c>
      <c r="K287" s="75">
        <v>66.648162498812312</v>
      </c>
      <c r="L287" s="75">
        <v>61.453150102112097</v>
      </c>
      <c r="M287" s="75">
        <v>58.851933329274239</v>
      </c>
      <c r="N287" s="75">
        <v>66.006918172903312</v>
      </c>
      <c r="O287" s="75">
        <v>70.301862565851437</v>
      </c>
      <c r="P287" s="75">
        <v>66.262851250846282</v>
      </c>
      <c r="Q287" s="75">
        <v>66.327922765305289</v>
      </c>
      <c r="R287" s="75">
        <v>66.111055252989004</v>
      </c>
      <c r="S287" s="75">
        <v>52.778938746607523</v>
      </c>
      <c r="T287" s="75">
        <v>56.260021245313091</v>
      </c>
      <c r="U287" s="75">
        <v>55.10105420331881</v>
      </c>
      <c r="V287" s="75">
        <v>45.960683372421222</v>
      </c>
      <c r="X287" s="201">
        <f>((0-('Appendix B'!$H$30))/(1+$Y$16)^0)</f>
        <v>-30932906.678150136</v>
      </c>
      <c r="Y287" s="201">
        <f>(((B287*'Appendix B'!$C$5*1000)-('Appendix B'!$E$31+'Appendix B'!$F$31+'Appendix B'!$G$31))/((1+$Y$16)^1))</f>
        <v>36555647.970511056</v>
      </c>
      <c r="Z287" s="201">
        <f>+(((C287*'Appendix B'!$C$6*1000)-('Appendix B'!$E$32+'Appendix B'!$F$32+'Appendix B'!$G$32))/((1+$Y$16)^2))</f>
        <v>7397986.9514553007</v>
      </c>
      <c r="AA287" s="201">
        <f>(((D287*'Appendix B'!$C$7*1000)-('Appendix B'!$E$33+'Appendix B'!$F$33+'Appendix B'!$G$33))/((1+$Y$16)^3))</f>
        <v>3210781.2069896851</v>
      </c>
      <c r="AB287" s="201">
        <f>(((E287*'Appendix B'!$C$8*1000)-('Appendix B'!$E$34+'Appendix B'!$F$34+'Appendix B'!$G$34))/((1+$Y$16)^4))</f>
        <v>1291029.0631315757</v>
      </c>
      <c r="AC287" s="201">
        <f>(((F287*'Appendix B'!$C$9*1000)-('Appendix B'!$E$35+'Appendix B'!$F$35+'Appendix B'!$G$35))/((1+$Y$16)^AC$34))</f>
        <v>959999.18062107125</v>
      </c>
      <c r="AD287" s="201">
        <f>(((G287*'Appendix B'!$C$10*1000)-('Appendix B'!$E$36+'Appendix B'!$F$36+'Appendix B'!$G$36))/((1+$Y$16)^AD$34))</f>
        <v>309474.46960320382</v>
      </c>
      <c r="AE287" s="201">
        <f>(((H287*'Appendix B'!$C$11*1000)-('Appendix B'!$E$37+'Appendix B'!$F$37+'Appendix B'!$G$37))/((1+$Y$16)^AE$34))</f>
        <v>428441.11752966949</v>
      </c>
      <c r="AF287" s="201">
        <f>(((I287*'Appendix B'!$C$12*1000)-('Appendix B'!$E$38+'Appendix B'!$F$38+'Appendix B'!$G$38))/((1+$Y$16)^AF$34))</f>
        <v>258349.29804448716</v>
      </c>
      <c r="AG287" s="201">
        <f>(((J287*'Appendix B'!$C$13*1000)-('Appendix B'!$E$39+'Appendix B'!$F$39+'Appendix B'!$G$39))/((1+$Y$16)^AG$34))</f>
        <v>117412.30873438781</v>
      </c>
      <c r="AH287" s="201">
        <f>(((K287*'Appendix B'!$C$14*1000)-('Appendix B'!$E$40+'Appendix B'!$F$40+'Appendix B'!$G$40))/((1+$Y$16)^AH$34))</f>
        <v>385148.95758476277</v>
      </c>
      <c r="AI287" s="201">
        <f>(((L287*'Appendix B'!$C$15*1000)-('Appendix B'!$E$41+'Appendix B'!$F$41+'Appendix B'!$G$41))/((1+$Y$16)^AI$34))</f>
        <v>191783.84551600926</v>
      </c>
      <c r="AJ287" s="201">
        <f>(((M287*'Appendix B'!$C$16*1000)-('Appendix B'!$E$42+'Appendix B'!$F$42+'Appendix B'!$G$42))/((1+$Y$16)^AJ$34))</f>
        <v>79781.765393330425</v>
      </c>
      <c r="AK287" s="201">
        <f>(((N287*'Appendix B'!$C$17*1000)-('Appendix B'!$E$43+'Appendix B'!$F$43+'Appendix B'!$G$43))/((1+$Y$16)^AK$34))</f>
        <v>96975.887642753776</v>
      </c>
      <c r="AL287" s="201">
        <f>(((O287*'Appendix B'!$C$18*1000)-('Appendix B'!$E$44+'Appendix B'!$F$44+'Appendix B'!$G$44))/((1+$Y$16)^AL$34))</f>
        <v>83466.146849951139</v>
      </c>
      <c r="AM287" s="201">
        <f>(((P287*'Appendix B'!$C$19*1000)-('Appendix B'!$E$45+'Appendix B'!$F$45+'Appendix B'!$G$45))/((1+$Y$16)^AM$34))</f>
        <v>13130.34034824089</v>
      </c>
      <c r="AN287" s="201">
        <f>(((Q287*'Appendix B'!$C$20*1000)-('Appendix B'!$E$46+'Appendix B'!$F$46+'Appendix B'!$G$46))/((1+$Y$16)^AN$34))</f>
        <v>-13477.578242737187</v>
      </c>
      <c r="AO287" s="201">
        <f>(((R287*'Appendix B'!$C$21*1000)-('Appendix B'!$E$47+'Appendix B'!$F$47+'Appendix B'!$G$47))/((1+$Y$16)^AO$34))</f>
        <v>-32994.7928087158</v>
      </c>
      <c r="AP287" s="201">
        <f>(((S287*'Appendix B'!$C$22*1000)-('Appendix B'!$E$48+'Appendix B'!$F$48+'Appendix B'!$G$48))/((1+$Y$16)^AP$34))</f>
        <v>-105684.92278269399</v>
      </c>
      <c r="AQ287" s="201">
        <f>(((T287*'Appendix B'!$C$23*1000)-('Appendix B'!$E$49+'Appendix B'!$F$49+'Appendix B'!$G$49))/((1+$Y$16)^AQ$34))</f>
        <v>-93150.931865847379</v>
      </c>
      <c r="AR287" s="201">
        <f>(((U287*'Appendix B'!$C$24*1000)-('Appendix B'!$E$50+'Appendix B'!$F$50+'Appendix B'!$G$50))/((1+$Y$16)^AR$34))</f>
        <v>-97616.244971672262</v>
      </c>
      <c r="AS287" s="217">
        <f t="shared" si="22"/>
        <v>20446501.83180536</v>
      </c>
      <c r="AU287" s="207">
        <f t="shared" si="21"/>
        <v>8.210326988513064E-9</v>
      </c>
    </row>
    <row r="288" spans="1:47" x14ac:dyDescent="0.35">
      <c r="A288">
        <v>254</v>
      </c>
      <c r="B288" s="75">
        <v>56</v>
      </c>
      <c r="C288" s="75">
        <v>74.462732044758255</v>
      </c>
      <c r="D288" s="75">
        <v>66.017080103742956</v>
      </c>
      <c r="E288" s="75">
        <v>70.241658974212342</v>
      </c>
      <c r="F288" s="75">
        <v>60.600384862685161</v>
      </c>
      <c r="G288" s="75">
        <v>86.466168617816805</v>
      </c>
      <c r="H288" s="75">
        <v>120.1320778496809</v>
      </c>
      <c r="I288" s="75">
        <v>97.565182887323658</v>
      </c>
      <c r="J288" s="75">
        <v>62.677230424486801</v>
      </c>
      <c r="K288" s="75">
        <v>79.520388155061283</v>
      </c>
      <c r="L288" s="75">
        <v>127.25462794428464</v>
      </c>
      <c r="M288" s="75">
        <v>166.99410312384305</v>
      </c>
      <c r="N288" s="75">
        <v>141.45902218224933</v>
      </c>
      <c r="O288" s="75">
        <v>174.31618450899197</v>
      </c>
      <c r="P288" s="75">
        <v>189.69277845507003</v>
      </c>
      <c r="Q288" s="75">
        <v>205.69290898270529</v>
      </c>
      <c r="R288" s="75">
        <v>170.61803807648002</v>
      </c>
      <c r="S288" s="75">
        <v>60.827228930920725</v>
      </c>
      <c r="T288" s="75">
        <v>67.575697920236735</v>
      </c>
      <c r="U288" s="75">
        <v>65.344630209678968</v>
      </c>
      <c r="V288" s="75">
        <v>86.871586876712598</v>
      </c>
      <c r="X288" s="201">
        <f>((0-('Appendix B'!$H$30))/(1+$Y$16)^0)</f>
        <v>-30932906.678150136</v>
      </c>
      <c r="Y288" s="201">
        <f>(((B288*'Appendix B'!$C$5*1000)-('Appendix B'!$E$31+'Appendix B'!$F$31+'Appendix B'!$G$31))/((1+$Y$16)^1))</f>
        <v>36555647.970511056</v>
      </c>
      <c r="Z288" s="201">
        <f>+(((C288*'Appendix B'!$C$6*1000)-('Appendix B'!$E$32+'Appendix B'!$F$32+'Appendix B'!$G$32))/((1+$Y$16)^2))</f>
        <v>16605201.225623237</v>
      </c>
      <c r="AA288" s="201">
        <f>(((D288*'Appendix B'!$C$7*1000)-('Appendix B'!$E$33+'Appendix B'!$F$33+'Appendix B'!$G$33))/((1+$Y$16)^3))</f>
        <v>6646402.9678342231</v>
      </c>
      <c r="AB288" s="201">
        <f>(((E288*'Appendix B'!$C$8*1000)-('Appendix B'!$E$34+'Appendix B'!$F$34+'Appendix B'!$G$34))/((1+$Y$16)^4))</f>
        <v>4212802.1528805019</v>
      </c>
      <c r="AC288" s="201">
        <f>(((F288*'Appendix B'!$C$9*1000)-('Appendix B'!$E$35+'Appendix B'!$F$35+'Appendix B'!$G$35))/((1+$Y$16)^AC$34))</f>
        <v>2222392.637192179</v>
      </c>
      <c r="AD288" s="201">
        <f>(((G288*'Appendix B'!$C$10*1000)-('Appendix B'!$E$36+'Appendix B'!$F$36+'Appendix B'!$G$36))/((1+$Y$16)^AD$34))</f>
        <v>2575648.7121860175</v>
      </c>
      <c r="AE288" s="201">
        <f>(((H288*'Appendix B'!$C$11*1000)-('Appendix B'!$E$37+'Appendix B'!$F$37+'Appendix B'!$G$37))/((1+$Y$16)^AE$34))</f>
        <v>2956138.2522125775</v>
      </c>
      <c r="AF288" s="201">
        <f>(((I288*'Appendix B'!$C$12*1000)-('Appendix B'!$E$38+'Appendix B'!$F$38+'Appendix B'!$G$38))/((1+$Y$16)^AF$34))</f>
        <v>1629965.1879447366</v>
      </c>
      <c r="AG288" s="201">
        <f>(((J288*'Appendix B'!$C$13*1000)-('Appendix B'!$E$39+'Appendix B'!$F$39+'Appendix B'!$G$39))/((1+$Y$16)^AG$34))</f>
        <v>485742.40341143502</v>
      </c>
      <c r="AH288" s="201">
        <f>(((K288*'Appendix B'!$C$14*1000)-('Appendix B'!$E$40+'Appendix B'!$F$40+'Appendix B'!$G$40))/((1+$Y$16)^AH$34))</f>
        <v>603139.79051480023</v>
      </c>
      <c r="AI288" s="201">
        <f>(((L288*'Appendix B'!$C$15*1000)-('Appendix B'!$E$41+'Appendix B'!$F$41+'Appendix B'!$G$41))/((1+$Y$16)^AI$34))</f>
        <v>1126893.788857887</v>
      </c>
      <c r="AJ288" s="201">
        <f>(((M288*'Appendix B'!$C$16*1000)-('Appendix B'!$E$42+'Appendix B'!$F$42+'Appendix B'!$G$42))/((1+$Y$16)^AJ$34))</f>
        <v>1358777.9127982284</v>
      </c>
      <c r="AK288" s="201">
        <f>(((N288*'Appendix B'!$C$17*1000)-('Appendix B'!$E$43+'Appendix B'!$F$43+'Appendix B'!$G$43))/((1+$Y$16)^AK$34))</f>
        <v>845280.06477968418</v>
      </c>
      <c r="AL288" s="201">
        <f>(((O288*'Appendix B'!$C$18*1000)-('Appendix B'!$E$44+'Appendix B'!$F$44+'Appendix B'!$G$44))/((1+$Y$16)^AL$34))</f>
        <v>954002.57375734136</v>
      </c>
      <c r="AM288" s="201">
        <f>(((P288*'Appendix B'!$C$19*1000)-('Appendix B'!$E$45+'Appendix B'!$F$45+'Appendix B'!$G$45))/((1+$Y$16)^AM$34))</f>
        <v>889564.18510556349</v>
      </c>
      <c r="AN288" s="201">
        <f>(((Q288*'Appendix B'!$C$20*1000)-('Appendix B'!$E$46+'Appendix B'!$F$46+'Appendix B'!$G$46))/((1+$Y$16)^AN$34))</f>
        <v>816531.4702381948</v>
      </c>
      <c r="AO288" s="201">
        <f>(((R288*'Appendix B'!$C$21*1000)-('Appendix B'!$E$47+'Appendix B'!$F$47+'Appendix B'!$G$47))/((1+$Y$16)^AO$34))</f>
        <v>508771.69277814549</v>
      </c>
      <c r="AP288" s="201">
        <f>(((S288*'Appendix B'!$C$22*1000)-('Appendix B'!$E$48+'Appendix B'!$F$48+'Appendix B'!$G$48))/((1+$Y$16)^AP$34))</f>
        <v>-69853.561971943884</v>
      </c>
      <c r="AQ288" s="201">
        <f>(((T288*'Appendix B'!$C$23*1000)-('Appendix B'!$E$49+'Appendix B'!$F$49+'Appendix B'!$G$49))/((1+$Y$16)^AQ$34))</f>
        <v>-49748.459378491978</v>
      </c>
      <c r="AR288" s="201">
        <f>(((U288*'Appendix B'!$C$24*1000)-('Appendix B'!$E$50+'Appendix B'!$F$50+'Appendix B'!$G$50))/((1+$Y$16)^AR$34))</f>
        <v>-63667.014838555682</v>
      </c>
      <c r="AS288" s="217">
        <f t="shared" si="22"/>
        <v>50059996.310475677</v>
      </c>
      <c r="AU288" s="207">
        <f t="shared" si="21"/>
        <v>1.5919129136478233E-8</v>
      </c>
    </row>
    <row r="289" spans="1:47" x14ac:dyDescent="0.35">
      <c r="A289">
        <v>255</v>
      </c>
      <c r="B289" s="75">
        <v>56</v>
      </c>
      <c r="C289" s="75">
        <v>42.529492251716391</v>
      </c>
      <c r="D289" s="75">
        <v>60.400980555267026</v>
      </c>
      <c r="E289" s="75">
        <v>51.498487667936274</v>
      </c>
      <c r="F289" s="75">
        <v>58.776803897069598</v>
      </c>
      <c r="G289" s="75">
        <v>78.122012095064605</v>
      </c>
      <c r="H289" s="75">
        <v>54.423192847556393</v>
      </c>
      <c r="I289" s="75">
        <v>32.324125042770575</v>
      </c>
      <c r="J289" s="75">
        <v>34.029086958222514</v>
      </c>
      <c r="K289" s="75">
        <v>22.711206218025531</v>
      </c>
      <c r="L289" s="75">
        <v>17.032721797708536</v>
      </c>
      <c r="M289" s="75">
        <v>19.493166771573236</v>
      </c>
      <c r="N289" s="75">
        <v>20.083700837161636</v>
      </c>
      <c r="O289" s="75">
        <v>15.263909663953418</v>
      </c>
      <c r="P289" s="75">
        <v>22.32470018328749</v>
      </c>
      <c r="Q289" s="75">
        <v>30.860631400616469</v>
      </c>
      <c r="R289" s="75">
        <v>39.346404300607922</v>
      </c>
      <c r="S289" s="75">
        <v>47.471594263412612</v>
      </c>
      <c r="T289" s="75">
        <v>30.573119774676528</v>
      </c>
      <c r="U289" s="75">
        <v>30.447235315588518</v>
      </c>
      <c r="V289" s="75">
        <v>31.664356376282985</v>
      </c>
      <c r="X289" s="201">
        <f>((0-('Appendix B'!$H$30))/(1+$Y$16)^0)</f>
        <v>-30932906.678150136</v>
      </c>
      <c r="Y289" s="201">
        <f>(((B289*'Appendix B'!$C$5*1000)-('Appendix B'!$E$31+'Appendix B'!$F$31+'Appendix B'!$G$31))/((1+$Y$16)^1))</f>
        <v>36555647.970511056</v>
      </c>
      <c r="Z289" s="201">
        <f>+(((C289*'Appendix B'!$C$6*1000)-('Appendix B'!$E$32+'Appendix B'!$F$32+'Appendix B'!$G$32))/((1+$Y$16)^2))</f>
        <v>8538318.6957382113</v>
      </c>
      <c r="AA289" s="201">
        <f>(((D289*'Appendix B'!$C$7*1000)-('Appendix B'!$E$33+'Appendix B'!$F$33+'Appendix B'!$G$33))/((1+$Y$16)^3))</f>
        <v>5934054.2218124159</v>
      </c>
      <c r="AB289" s="201">
        <f>(((E289*'Appendix B'!$C$8*1000)-('Appendix B'!$E$34+'Appendix B'!$F$34+'Appendix B'!$G$34))/((1+$Y$16)^4))</f>
        <v>2699478.5395527738</v>
      </c>
      <c r="AC289" s="201">
        <f>(((F289*'Appendix B'!$C$9*1000)-('Appendix B'!$E$35+'Appendix B'!$F$35+'Appendix B'!$G$35))/((1+$Y$16)^AC$34))</f>
        <v>2116383.9684391925</v>
      </c>
      <c r="AD289" s="201">
        <f>(((G289*'Appendix B'!$C$10*1000)-('Appendix B'!$E$36+'Appendix B'!$F$36+'Appendix B'!$G$36))/((1+$Y$16)^AD$34))</f>
        <v>2215587.3030554797</v>
      </c>
      <c r="AE289" s="201">
        <f>(((H289*'Appendix B'!$C$11*1000)-('Appendix B'!$E$37+'Appendix B'!$F$37+'Appendix B'!$G$37))/((1+$Y$16)^AE$34))</f>
        <v>773837.75666949817</v>
      </c>
      <c r="AF289" s="201">
        <f>(((I289*'Appendix B'!$C$12*1000)-('Appendix B'!$E$38+'Appendix B'!$F$38+'Appendix B'!$G$38))/((1+$Y$16)^AF$34))</f>
        <v>-80821.857048208418</v>
      </c>
      <c r="AG289" s="201">
        <f>(((J289*'Appendix B'!$C$13*1000)-('Appendix B'!$E$39+'Appendix B'!$F$39+'Appendix B'!$G$39))/((1+$Y$16)^AG$34))</f>
        <v>-118456.28829936191</v>
      </c>
      <c r="AH289" s="201">
        <f>(((K289*'Appendix B'!$C$14*1000)-('Appendix B'!$E$40+'Appendix B'!$F$40+'Appendix B'!$G$40))/((1+$Y$16)^AH$34))</f>
        <v>-358922.3438229828</v>
      </c>
      <c r="AI289" s="201">
        <f>(((L289*'Appendix B'!$C$15*1000)-('Appendix B'!$E$41+'Appendix B'!$F$41+'Appendix B'!$G$41))/((1+$Y$16)^AI$34))</f>
        <v>-439478.33212965523</v>
      </c>
      <c r="AJ289" s="201">
        <f>(((M289*'Appendix B'!$C$16*1000)-('Appendix B'!$E$42+'Appendix B'!$F$42+'Appendix B'!$G$42))/((1+$Y$16)^AJ$34))</f>
        <v>-385713.89545327215</v>
      </c>
      <c r="AK289" s="201">
        <f>(((N289*'Appendix B'!$C$17*1000)-('Appendix B'!$E$43+'Appendix B'!$F$43+'Appendix B'!$G$43))/((1+$Y$16)^AK$34))</f>
        <v>-358472.45022792998</v>
      </c>
      <c r="AL289" s="201">
        <f>(((O289*'Appendix B'!$C$18*1000)-('Appendix B'!$E$44+'Appendix B'!$F$44+'Appendix B'!$G$44))/((1+$Y$16)^AL$34))</f>
        <v>-377167.94630605617</v>
      </c>
      <c r="AM289" s="201">
        <f>(((P289*'Appendix B'!$C$19*1000)-('Appendix B'!$E$45+'Appendix B'!$F$45+'Appendix B'!$G$45))/((1+$Y$16)^AM$34))</f>
        <v>-298859.49505004846</v>
      </c>
      <c r="AN289" s="201">
        <f>(((Q289*'Appendix B'!$C$20*1000)-('Appendix B'!$E$46+'Appendix B'!$F$46+'Appendix B'!$G$46))/((1+$Y$16)^AN$34))</f>
        <v>-224708.34399533289</v>
      </c>
      <c r="AO289" s="201">
        <f>(((R289*'Appendix B'!$C$21*1000)-('Appendix B'!$E$47+'Appendix B'!$F$47+'Appendix B'!$G$47))/((1+$Y$16)^AO$34))</f>
        <v>-171743.3289608015</v>
      </c>
      <c r="AP289" s="201">
        <f>(((S289*'Appendix B'!$C$22*1000)-('Appendix B'!$E$48+'Appendix B'!$F$48+'Appendix B'!$G$48))/((1+$Y$16)^AP$34))</f>
        <v>-129313.46633284545</v>
      </c>
      <c r="AQ289" s="201">
        <f>(((T289*'Appendix B'!$C$23*1000)-('Appendix B'!$E$49+'Appendix B'!$F$49+'Appendix B'!$G$49))/((1+$Y$16)^AQ$34))</f>
        <v>-191675.75423332944</v>
      </c>
      <c r="AR289" s="201">
        <f>(((U289*'Appendix B'!$C$24*1000)-('Appendix B'!$E$50+'Appendix B'!$F$50+'Appendix B'!$G$50))/((1+$Y$16)^AR$34))</f>
        <v>-179323.86060902954</v>
      </c>
      <c r="AS289" s="217">
        <f t="shared" si="22"/>
        <v>27900401.777628493</v>
      </c>
      <c r="AU289" s="207">
        <f t="shared" si="21"/>
        <v>1.1063861385145222E-8</v>
      </c>
    </row>
    <row r="290" spans="1:47" x14ac:dyDescent="0.35">
      <c r="A290">
        <v>256</v>
      </c>
      <c r="B290" s="75">
        <v>56</v>
      </c>
      <c r="C290" s="75">
        <v>44.774416502662788</v>
      </c>
      <c r="D290" s="75">
        <v>48.504115400133642</v>
      </c>
      <c r="E290" s="75">
        <v>26.753311043389893</v>
      </c>
      <c r="F290" s="75">
        <v>23.355085671859801</v>
      </c>
      <c r="G290" s="75">
        <v>24.736446232667035</v>
      </c>
      <c r="H290" s="75">
        <v>20.832676709924073</v>
      </c>
      <c r="I290" s="75">
        <v>17.897418493056204</v>
      </c>
      <c r="J290" s="75">
        <v>19.774804018487284</v>
      </c>
      <c r="K290" s="75">
        <v>25.360873552935242</v>
      </c>
      <c r="L290" s="75">
        <v>11.41603891553323</v>
      </c>
      <c r="M290" s="75">
        <v>10.437863605397258</v>
      </c>
      <c r="N290" s="75">
        <v>10.815882466332532</v>
      </c>
      <c r="O290" s="75">
        <v>10.644611761054017</v>
      </c>
      <c r="P290" s="75">
        <v>12.880566681833653</v>
      </c>
      <c r="Q290" s="75">
        <v>10.515800336681824</v>
      </c>
      <c r="R290" s="75">
        <v>15.021116873809447</v>
      </c>
      <c r="S290" s="75">
        <v>21.544508437208343</v>
      </c>
      <c r="T290" s="75">
        <v>21.323132243721805</v>
      </c>
      <c r="U290" s="75">
        <v>15.918608239392254</v>
      </c>
      <c r="V290" s="75">
        <v>16.771160275846633</v>
      </c>
      <c r="X290" s="201">
        <f>((0-('Appendix B'!$H$30))/(1+$Y$16)^0)</f>
        <v>-30932906.678150136</v>
      </c>
      <c r="Y290" s="201">
        <f>(((B290*'Appendix B'!$C$5*1000)-('Appendix B'!$E$31+'Appendix B'!$F$31+'Appendix B'!$G$31))/((1+$Y$16)^1))</f>
        <v>36555647.970511056</v>
      </c>
      <c r="Z290" s="201">
        <f>+(((C290*'Appendix B'!$C$6*1000)-('Appendix B'!$E$32+'Appendix B'!$F$32+'Appendix B'!$G$32))/((1+$Y$16)^2))</f>
        <v>9105424.9567452986</v>
      </c>
      <c r="AA290" s="201">
        <f>(((D290*'Appendix B'!$C$7*1000)-('Appendix B'!$E$33+'Appendix B'!$F$33+'Appendix B'!$G$33))/((1+$Y$16)^3))</f>
        <v>4425050.1698543904</v>
      </c>
      <c r="AB290" s="201">
        <f>(((E290*'Appendix B'!$C$8*1000)-('Appendix B'!$E$34+'Appendix B'!$F$34+'Appendix B'!$G$34))/((1+$Y$16)^4))</f>
        <v>701553.02897750342</v>
      </c>
      <c r="AC290" s="201">
        <f>(((F290*'Appendix B'!$C$9*1000)-('Appendix B'!$E$35+'Appendix B'!$F$35+'Appendix B'!$G$35))/((1+$Y$16)^AC$34))</f>
        <v>57243.593100620608</v>
      </c>
      <c r="AD290" s="201">
        <f>(((G290*'Appendix B'!$C$10*1000)-('Appendix B'!$E$36+'Appendix B'!$F$36+'Appendix B'!$G$36))/((1+$Y$16)^AD$34))</f>
        <v>-88070.594448330492</v>
      </c>
      <c r="AE290" s="201">
        <f>(((H290*'Appendix B'!$C$11*1000)-('Appendix B'!$E$37+'Appendix B'!$F$37+'Appendix B'!$G$37))/((1+$Y$16)^AE$34))</f>
        <v>-341758.71114962123</v>
      </c>
      <c r="AF290" s="201">
        <f>(((I290*'Appendix B'!$C$12*1000)-('Appendix B'!$E$38+'Appendix B'!$F$38+'Appendix B'!$G$38))/((1+$Y$16)^AF$34))</f>
        <v>-459126.92264007189</v>
      </c>
      <c r="AG290" s="201">
        <f>(((J290*'Appendix B'!$C$13*1000)-('Appendix B'!$E$39+'Appendix B'!$F$39+'Appendix B'!$G$39))/((1+$Y$16)^AG$34))</f>
        <v>-419083.76573452051</v>
      </c>
      <c r="AH290" s="201">
        <f>(((K290*'Appendix B'!$C$14*1000)-('Appendix B'!$E$40+'Appendix B'!$F$40+'Appendix B'!$G$40))/((1+$Y$16)^AH$34))</f>
        <v>-314050.29102113692</v>
      </c>
      <c r="AI290" s="201">
        <f>(((L290*'Appendix B'!$C$15*1000)-('Appendix B'!$E$41+'Appendix B'!$F$41+'Appendix B'!$G$41))/((1+$Y$16)^AI$34))</f>
        <v>-519297.45145578793</v>
      </c>
      <c r="AJ290" s="201">
        <f>(((M290*'Appendix B'!$C$16*1000)-('Appendix B'!$E$42+'Appendix B'!$F$42+'Appendix B'!$G$42))/((1+$Y$16)^AJ$34))</f>
        <v>-492810.857583064</v>
      </c>
      <c r="AK290" s="201">
        <f>(((N290*'Appendix B'!$C$17*1000)-('Appendix B'!$E$43+'Appendix B'!$F$43+'Appendix B'!$G$43))/((1+$Y$16)^AK$34))</f>
        <v>-450387.01365718525</v>
      </c>
      <c r="AL290" s="201">
        <f>(((O290*'Appendix B'!$C$18*1000)-('Appendix B'!$E$44+'Appendix B'!$F$44+'Appendix B'!$G$44))/((1+$Y$16)^AL$34))</f>
        <v>-415828.6520251116</v>
      </c>
      <c r="AM290" s="201">
        <f>(((P290*'Appendix B'!$C$19*1000)-('Appendix B'!$E$45+'Appendix B'!$F$45+'Appendix B'!$G$45))/((1+$Y$16)^AM$34))</f>
        <v>-365919.06822297495</v>
      </c>
      <c r="AN290" s="201">
        <f>(((Q290*'Appendix B'!$C$20*1000)-('Appendix B'!$E$46+'Appendix B'!$F$46+'Appendix B'!$G$46))/((1+$Y$16)^AN$34))</f>
        <v>-345875.03249584383</v>
      </c>
      <c r="AO290" s="201">
        <f>(((R290*'Appendix B'!$C$21*1000)-('Appendix B'!$E$47+'Appendix B'!$F$47+'Appendix B'!$G$47))/((1+$Y$16)^AO$34))</f>
        <v>-297846.15122259379</v>
      </c>
      <c r="AP290" s="201">
        <f>(((S290*'Appendix B'!$C$22*1000)-('Appendix B'!$E$48+'Appendix B'!$F$48+'Appendix B'!$G$48))/((1+$Y$16)^AP$34))</f>
        <v>-244742.05373898993</v>
      </c>
      <c r="AQ290" s="201">
        <f>(((T290*'Appendix B'!$C$23*1000)-('Appendix B'!$E$49+'Appendix B'!$F$49+'Appendix B'!$G$49))/((1+$Y$16)^AQ$34))</f>
        <v>-227155.05793333123</v>
      </c>
      <c r="AR290" s="201">
        <f>(((U290*'Appendix B'!$C$24*1000)-('Appendix B'!$E$50+'Appendix B'!$F$50+'Appendix B'!$G$50))/((1+$Y$16)^AR$34))</f>
        <v>-227474.59467121342</v>
      </c>
      <c r="AS290" s="217">
        <f t="shared" si="22"/>
        <v>19912013.041038733</v>
      </c>
      <c r="AU290" s="207">
        <f t="shared" si="21"/>
        <v>8.0092805602583797E-9</v>
      </c>
    </row>
    <row r="291" spans="1:47" x14ac:dyDescent="0.35">
      <c r="A291">
        <v>257</v>
      </c>
      <c r="B291" s="75">
        <v>56</v>
      </c>
      <c r="C291" s="75">
        <v>25.727836317014578</v>
      </c>
      <c r="D291" s="75">
        <v>32.882049446413994</v>
      </c>
      <c r="E291" s="75">
        <v>35.504242144858438</v>
      </c>
      <c r="F291" s="75">
        <v>27.16557754818459</v>
      </c>
      <c r="G291" s="75">
        <v>27.581973771464959</v>
      </c>
      <c r="H291" s="75">
        <v>32.093799620971936</v>
      </c>
      <c r="I291" s="75">
        <v>29.413905387251145</v>
      </c>
      <c r="J291" s="75">
        <v>40.550411292688509</v>
      </c>
      <c r="K291" s="75">
        <v>22.801109243315484</v>
      </c>
      <c r="L291" s="75">
        <v>25.651992296512233</v>
      </c>
      <c r="M291" s="75">
        <v>27.757237980882294</v>
      </c>
      <c r="N291" s="75">
        <v>22.117918428092075</v>
      </c>
      <c r="O291" s="75">
        <v>29.155507354453007</v>
      </c>
      <c r="P291" s="75">
        <v>36.215464630330608</v>
      </c>
      <c r="Q291" s="75">
        <v>44.698642424160937</v>
      </c>
      <c r="R291" s="75">
        <v>47.07882609448928</v>
      </c>
      <c r="S291" s="75">
        <v>25.131588541852587</v>
      </c>
      <c r="T291" s="75">
        <v>25.89119362114711</v>
      </c>
      <c r="U291" s="75">
        <v>28.254579111158364</v>
      </c>
      <c r="V291" s="75">
        <v>40.218138055342173</v>
      </c>
      <c r="X291" s="201">
        <f>((0-('Appendix B'!$H$30))/(1+$Y$16)^0)</f>
        <v>-30932906.678150136</v>
      </c>
      <c r="Y291" s="201">
        <f>(((B291*'Appendix B'!$C$5*1000)-('Appendix B'!$E$31+'Appendix B'!$F$31+'Appendix B'!$G$31))/((1+$Y$16)^1))</f>
        <v>36555647.970511056</v>
      </c>
      <c r="Z291" s="201">
        <f>+(((C291*'Appendix B'!$C$6*1000)-('Appendix B'!$E$32+'Appendix B'!$F$32+'Appendix B'!$G$32))/((1+$Y$16)^2))</f>
        <v>4293933.0458262321</v>
      </c>
      <c r="AA291" s="201">
        <f>(((D291*'Appendix B'!$C$7*1000)-('Appendix B'!$E$33+'Appendix B'!$F$33+'Appendix B'!$G$33))/((1+$Y$16)^3))</f>
        <v>2443539.871408537</v>
      </c>
      <c r="AB291" s="201">
        <f>(((E291*'Appendix B'!$C$8*1000)-('Appendix B'!$E$34+'Appendix B'!$F$34+'Appendix B'!$G$34))/((1+$Y$16)^4))</f>
        <v>1408103.1883959377</v>
      </c>
      <c r="AC291" s="201">
        <f>(((F291*'Appendix B'!$C$9*1000)-('Appendix B'!$E$35+'Appendix B'!$F$35+'Appendix B'!$G$35))/((1+$Y$16)^AC$34))</f>
        <v>278755.6502671683</v>
      </c>
      <c r="AD291" s="201">
        <f>(((G291*'Appendix B'!$C$10*1000)-('Appendix B'!$E$36+'Appendix B'!$F$36+'Appendix B'!$G$36))/((1+$Y$16)^AD$34))</f>
        <v>34717.688890510348</v>
      </c>
      <c r="AE291" s="201">
        <f>(((H291*'Appendix B'!$C$11*1000)-('Appendix B'!$E$37+'Appendix B'!$F$37+'Appendix B'!$G$37))/((1+$Y$16)^AE$34))</f>
        <v>32241.762429510421</v>
      </c>
      <c r="AF291" s="201">
        <f>(((I291*'Appendix B'!$C$12*1000)-('Appendix B'!$E$38+'Appendix B'!$F$38+'Appendix B'!$G$38))/((1+$Y$16)^AF$34))</f>
        <v>-157135.24388214282</v>
      </c>
      <c r="AG291" s="201">
        <f>(((J291*'Appendix B'!$C$13*1000)-('Appendix B'!$E$39+'Appendix B'!$F$39+'Appendix B'!$G$39))/((1+$Y$16)^AG$34))</f>
        <v>19080.569394262919</v>
      </c>
      <c r="AH291" s="201">
        <f>(((K291*'Appendix B'!$C$14*1000)-('Appendix B'!$E$40+'Appendix B'!$F$40+'Appendix B'!$G$40))/((1+$Y$16)^AH$34))</f>
        <v>-357399.83824475185</v>
      </c>
      <c r="AI291" s="201">
        <f>(((L291*'Appendix B'!$C$15*1000)-('Appendix B'!$E$41+'Appendix B'!$F$41+'Appendix B'!$G$41))/((1+$Y$16)^AI$34))</f>
        <v>-316989.20556145266</v>
      </c>
      <c r="AJ291" s="201">
        <f>(((M291*'Appendix B'!$C$16*1000)-('Appendix B'!$E$42+'Appendix B'!$F$42+'Appendix B'!$G$42))/((1+$Y$16)^AJ$34))</f>
        <v>-287974.82420415012</v>
      </c>
      <c r="AK291" s="201">
        <f>(((N291*'Appendix B'!$C$17*1000)-('Appendix B'!$E$43+'Appendix B'!$F$43+'Appendix B'!$G$43))/((1+$Y$16)^AK$34))</f>
        <v>-338297.88332241174</v>
      </c>
      <c r="AL291" s="201">
        <f>(((O291*'Appendix B'!$C$18*1000)-('Appendix B'!$E$44+'Appendix B'!$F$44+'Appendix B'!$G$44))/((1+$Y$16)^AL$34))</f>
        <v>-260903.74738032377</v>
      </c>
      <c r="AM291" s="201">
        <f>(((P291*'Appendix B'!$C$19*1000)-('Appendix B'!$E$45+'Appendix B'!$F$45+'Appendix B'!$G$45))/((1+$Y$16)^AM$34))</f>
        <v>-200225.91106683025</v>
      </c>
      <c r="AN291" s="201">
        <f>(((Q291*'Appendix B'!$C$20*1000)-('Appendix B'!$E$46+'Appendix B'!$F$46+'Appendix B'!$G$46))/((1+$Y$16)^AN$34))</f>
        <v>-142293.99678904164</v>
      </c>
      <c r="AO291" s="201">
        <f>(((R291*'Appendix B'!$C$21*1000)-('Appendix B'!$E$47+'Appendix B'!$F$47+'Appendix B'!$G$47))/((1+$Y$16)^AO$34))</f>
        <v>-131658.28519466653</v>
      </c>
      <c r="AP291" s="201">
        <f>(((S291*'Appendix B'!$C$22*1000)-('Appendix B'!$E$48+'Appendix B'!$F$48+'Appendix B'!$G$48))/((1+$Y$16)^AP$34))</f>
        <v>-228772.20690902756</v>
      </c>
      <c r="AQ291" s="201">
        <f>(((T291*'Appendix B'!$C$23*1000)-('Appendix B'!$E$49+'Appendix B'!$F$49+'Appendix B'!$G$49))/((1+$Y$16)^AQ$34))</f>
        <v>-209633.77626807985</v>
      </c>
      <c r="AR291" s="201">
        <f>(((U291*'Appendix B'!$C$24*1000)-('Appendix B'!$E$50+'Appendix B'!$F$50+'Appendix B'!$G$50))/((1+$Y$16)^AR$34))</f>
        <v>-186590.75549425191</v>
      </c>
      <c r="AS291" s="217">
        <f t="shared" si="22"/>
        <v>14133113.068973083</v>
      </c>
      <c r="AU291" s="207">
        <f t="shared" ref="AU291:AU354" si="23">_xlfn.NORM.DIST(AS291,$Y$17,$Y$19,FALSE)</f>
        <v>5.9505094565444328E-9</v>
      </c>
    </row>
    <row r="292" spans="1:47" x14ac:dyDescent="0.35">
      <c r="A292">
        <v>258</v>
      </c>
      <c r="B292" s="75">
        <v>56</v>
      </c>
      <c r="C292" s="75">
        <v>46.299649007600621</v>
      </c>
      <c r="D292" s="75">
        <v>55.201406568566576</v>
      </c>
      <c r="E292" s="75">
        <v>60.249479782137279</v>
      </c>
      <c r="F292" s="75">
        <v>54.659611122468171</v>
      </c>
      <c r="G292" s="75">
        <v>49.335625635661764</v>
      </c>
      <c r="H292" s="75">
        <v>34.745678798627274</v>
      </c>
      <c r="I292" s="75">
        <v>46.355909428314249</v>
      </c>
      <c r="J292" s="75">
        <v>46.106337847063756</v>
      </c>
      <c r="K292" s="75">
        <v>61.099084959651542</v>
      </c>
      <c r="L292" s="75">
        <v>60.041294355620664</v>
      </c>
      <c r="M292" s="75">
        <v>70.006075381455247</v>
      </c>
      <c r="N292" s="75">
        <v>58.65822370852765</v>
      </c>
      <c r="O292" s="75">
        <v>58.839888031389499</v>
      </c>
      <c r="P292" s="75">
        <v>68.770298434053927</v>
      </c>
      <c r="Q292" s="75">
        <v>94.395646326566379</v>
      </c>
      <c r="R292" s="75">
        <v>91.103262918552559</v>
      </c>
      <c r="S292" s="75">
        <v>80.627074790637849</v>
      </c>
      <c r="T292" s="75">
        <v>78.388260805004151</v>
      </c>
      <c r="U292" s="75">
        <v>109.72571171459738</v>
      </c>
      <c r="V292" s="75">
        <v>130.69680568193399</v>
      </c>
      <c r="X292" s="201">
        <f>((0-('Appendix B'!$H$30))/(1+$Y$16)^0)</f>
        <v>-30932906.678150136</v>
      </c>
      <c r="Y292" s="201">
        <f>(((B292*'Appendix B'!$C$5*1000)-('Appendix B'!$E$31+'Appendix B'!$F$31+'Appendix B'!$G$31))/((1+$Y$16)^1))</f>
        <v>36555647.970511056</v>
      </c>
      <c r="Z292" s="201">
        <f>+(((C292*'Appendix B'!$C$6*1000)-('Appendix B'!$E$32+'Appendix B'!$F$32+'Appendix B'!$G$32))/((1+$Y$16)^2))</f>
        <v>9490724.7737333868</v>
      </c>
      <c r="AA292" s="201">
        <f>(((D292*'Appendix B'!$C$7*1000)-('Appendix B'!$E$33+'Appendix B'!$F$33+'Appendix B'!$G$33))/((1+$Y$16)^3))</f>
        <v>5274537.7767595798</v>
      </c>
      <c r="AB292" s="201">
        <f>(((E292*'Appendix B'!$C$8*1000)-('Appendix B'!$E$34+'Appendix B'!$F$34+'Appendix B'!$G$34))/((1+$Y$16)^4))</f>
        <v>3406033.6251391033</v>
      </c>
      <c r="AC292" s="201">
        <f>(((F292*'Appendix B'!$C$9*1000)-('Appendix B'!$E$35+'Appendix B'!$F$35+'Appendix B'!$G$35))/((1+$Y$16)^AC$34))</f>
        <v>1877042.7309155904</v>
      </c>
      <c r="AD292" s="201">
        <f>(((G292*'Appendix B'!$C$10*1000)-('Appendix B'!$E$36+'Appendix B'!$F$36+'Appendix B'!$G$36))/((1+$Y$16)^AD$34))</f>
        <v>973416.58824605332</v>
      </c>
      <c r="AE292" s="201">
        <f>(((H292*'Appendix B'!$C$11*1000)-('Appendix B'!$E$37+'Appendix B'!$F$37+'Appendix B'!$G$37))/((1+$Y$16)^AE$34))</f>
        <v>120315.04572035471</v>
      </c>
      <c r="AF292" s="201">
        <f>(((I292*'Appendix B'!$C$12*1000)-('Appendix B'!$E$38+'Appendix B'!$F$38+'Appendix B'!$G$38))/((1+$Y$16)^AF$34))</f>
        <v>287127.34147826204</v>
      </c>
      <c r="AG292" s="201">
        <f>(((J292*'Appendix B'!$C$13*1000)-('Appendix B'!$E$39+'Appendix B'!$F$39+'Appendix B'!$G$39))/((1+$Y$16)^AG$34))</f>
        <v>136256.87295989628</v>
      </c>
      <c r="AH292" s="201">
        <f>(((K292*'Appendix B'!$C$14*1000)-('Appendix B'!$E$40+'Appendix B'!$F$40+'Appendix B'!$G$40))/((1+$Y$16)^AH$34))</f>
        <v>291175.4624753308</v>
      </c>
      <c r="AI292" s="201">
        <f>(((L292*'Appendix B'!$C$15*1000)-('Appendix B'!$E$41+'Appendix B'!$F$41+'Appendix B'!$G$41))/((1+$Y$16)^AI$34))</f>
        <v>171719.85318022678</v>
      </c>
      <c r="AJ292" s="201">
        <f>(((M292*'Appendix B'!$C$16*1000)-('Appendix B'!$E$42+'Appendix B'!$F$42+'Appendix B'!$G$42))/((1+$Y$16)^AJ$34))</f>
        <v>211701.66989910215</v>
      </c>
      <c r="AK292" s="201">
        <f>(((N292*'Appendix B'!$C$17*1000)-('Appendix B'!$E$43+'Appendix B'!$F$43+'Appendix B'!$G$43))/((1+$Y$16)^AK$34))</f>
        <v>24094.437398315342</v>
      </c>
      <c r="AL292" s="201">
        <f>(((O292*'Appendix B'!$C$18*1000)-('Appendix B'!$E$44+'Appendix B'!$F$44+'Appendix B'!$G$44))/((1+$Y$16)^AL$34))</f>
        <v>-12463.588306987231</v>
      </c>
      <c r="AM292" s="201">
        <f>(((P292*'Appendix B'!$C$19*1000)-('Appendix B'!$E$45+'Appendix B'!$F$45+'Appendix B'!$G$45))/((1+$Y$16)^AM$34))</f>
        <v>30934.868189114444</v>
      </c>
      <c r="AN292" s="201">
        <f>(((Q292*'Appendix B'!$C$20*1000)-('Appendix B'!$E$46+'Appendix B'!$F$46+'Appendix B'!$G$46))/((1+$Y$16)^AN$34))</f>
        <v>153683.95320367106</v>
      </c>
      <c r="AO292" s="201">
        <f>(((R292*'Appendix B'!$C$21*1000)-('Appendix B'!$E$47+'Appendix B'!$F$47+'Appendix B'!$G$47))/((1+$Y$16)^AO$34))</f>
        <v>96565.358563158632</v>
      </c>
      <c r="AP292" s="201">
        <f>(((S292*'Appendix B'!$C$22*1000)-('Appendix B'!$E$48+'Appendix B'!$F$48+'Appendix B'!$G$48))/((1+$Y$16)^AP$34))</f>
        <v>18296.269203322361</v>
      </c>
      <c r="AQ292" s="201">
        <f>(((T292*'Appendix B'!$C$23*1000)-('Appendix B'!$E$49+'Appendix B'!$F$49+'Appendix B'!$G$49))/((1+$Y$16)^AQ$34))</f>
        <v>-8275.7329472125839</v>
      </c>
      <c r="AR292" s="201">
        <f>(((U292*'Appendix B'!$C$24*1000)-('Appendix B'!$E$50+'Appendix B'!$F$50+'Appendix B'!$G$50))/((1+$Y$16)^AR$34))</f>
        <v>83420.637816296294</v>
      </c>
      <c r="AS292" s="217">
        <f t="shared" ref="AS292:AS355" si="24">SUMIF(Y292:AR292,"&gt;0")+X292</f>
        <v>28269788.557241667</v>
      </c>
      <c r="AU292" s="207">
        <f t="shared" si="23"/>
        <v>1.1202795287419976E-8</v>
      </c>
    </row>
    <row r="293" spans="1:47" x14ac:dyDescent="0.35">
      <c r="A293">
        <v>259</v>
      </c>
      <c r="B293" s="75">
        <v>56</v>
      </c>
      <c r="C293" s="75">
        <v>55.959415175587921</v>
      </c>
      <c r="D293" s="75">
        <v>55.020467537294174</v>
      </c>
      <c r="E293" s="75">
        <v>69.152831771905042</v>
      </c>
      <c r="F293" s="75">
        <v>83.362405547561096</v>
      </c>
      <c r="G293" s="75">
        <v>85.822620904869751</v>
      </c>
      <c r="H293" s="75">
        <v>109.20438803874484</v>
      </c>
      <c r="I293" s="75">
        <v>86.657909680440326</v>
      </c>
      <c r="J293" s="75">
        <v>141.77491139365804</v>
      </c>
      <c r="K293" s="75">
        <v>89.076526280997172</v>
      </c>
      <c r="L293" s="75">
        <v>129.82923895730559</v>
      </c>
      <c r="M293" s="75">
        <v>43.240615711910195</v>
      </c>
      <c r="N293" s="75">
        <v>44.041636601203194</v>
      </c>
      <c r="O293" s="75">
        <v>55.243263314632472</v>
      </c>
      <c r="P293" s="75">
        <v>69.590128708695048</v>
      </c>
      <c r="Q293" s="75">
        <v>100.67696839772655</v>
      </c>
      <c r="R293" s="75">
        <v>54.312649747538416</v>
      </c>
      <c r="S293" s="75">
        <v>30.521120758860491</v>
      </c>
      <c r="T293" s="75">
        <v>51.020555397913441</v>
      </c>
      <c r="U293" s="75">
        <v>25.584633232398485</v>
      </c>
      <c r="V293" s="75">
        <v>22.202440577352448</v>
      </c>
      <c r="X293" s="201">
        <f>((0-('Appendix B'!$H$30))/(1+$Y$16)^0)</f>
        <v>-30932906.678150136</v>
      </c>
      <c r="Y293" s="201">
        <f>(((B293*'Appendix B'!$C$5*1000)-('Appendix B'!$E$31+'Appendix B'!$F$31+'Appendix B'!$G$31))/((1+$Y$16)^1))</f>
        <v>36555647.970511056</v>
      </c>
      <c r="Z293" s="201">
        <f>+(((C293*'Appendix B'!$C$6*1000)-('Appendix B'!$E$32+'Appendix B'!$F$32+'Appendix B'!$G$32))/((1+$Y$16)^2))</f>
        <v>11930946.919946395</v>
      </c>
      <c r="AA293" s="201">
        <f>(((D293*'Appendix B'!$C$7*1000)-('Appendix B'!$E$33+'Appendix B'!$F$33+'Appendix B'!$G$33))/((1+$Y$16)^3))</f>
        <v>5251587.3837117441</v>
      </c>
      <c r="AB293" s="201">
        <f>(((E293*'Appendix B'!$C$8*1000)-('Appendix B'!$E$34+'Appendix B'!$F$34+'Appendix B'!$G$34))/((1+$Y$16)^4))</f>
        <v>4124890.2467702772</v>
      </c>
      <c r="AC293" s="201">
        <f>(((F293*'Appendix B'!$C$9*1000)-('Appendix B'!$E$35+'Appendix B'!$F$35+'Appendix B'!$G$35))/((1+$Y$16)^AC$34))</f>
        <v>3545597.6697239457</v>
      </c>
      <c r="AD293" s="201">
        <f>(((G293*'Appendix B'!$C$10*1000)-('Appendix B'!$E$36+'Appendix B'!$F$36+'Appendix B'!$G$36))/((1+$Y$16)^AD$34))</f>
        <v>2547878.7757359254</v>
      </c>
      <c r="AE293" s="201">
        <f>(((H293*'Appendix B'!$C$11*1000)-('Appendix B'!$E$37+'Appendix B'!$F$37+'Appendix B'!$G$37))/((1+$Y$16)^AE$34))</f>
        <v>2593211.6420779545</v>
      </c>
      <c r="AF293" s="201">
        <f>(((I293*'Appendix B'!$C$12*1000)-('Appendix B'!$E$38+'Appendix B'!$F$38+'Appendix B'!$G$38))/((1+$Y$16)^AF$34))</f>
        <v>1343948.6469040466</v>
      </c>
      <c r="AG293" s="201">
        <f>(((J293*'Appendix B'!$C$13*1000)-('Appendix B'!$E$39+'Appendix B'!$F$39+'Appendix B'!$G$39))/((1+$Y$16)^AG$34))</f>
        <v>2153938.2994285375</v>
      </c>
      <c r="AH293" s="201">
        <f>(((K293*'Appendix B'!$C$14*1000)-('Appendix B'!$E$40+'Appendix B'!$F$40+'Appendix B'!$G$40))/((1+$Y$16)^AH$34))</f>
        <v>764972.76060851186</v>
      </c>
      <c r="AI293" s="201">
        <f>(((L293*'Appendix B'!$C$15*1000)-('Appendix B'!$E$41+'Appendix B'!$F$41+'Appendix B'!$G$41))/((1+$Y$16)^AI$34))</f>
        <v>1163481.7871440046</v>
      </c>
      <c r="AJ293" s="201">
        <f>(((M293*'Appendix B'!$C$16*1000)-('Appendix B'!$E$42+'Appendix B'!$F$42+'Appendix B'!$G$42))/((1+$Y$16)^AJ$34))</f>
        <v>-104853.10115736467</v>
      </c>
      <c r="AK293" s="201">
        <f>(((N293*'Appendix B'!$C$17*1000)-('Appendix B'!$E$43+'Appendix B'!$F$43+'Appendix B'!$G$43))/((1+$Y$16)^AK$34))</f>
        <v>-120867.10252828339</v>
      </c>
      <c r="AL293" s="201">
        <f>(((O293*'Appendix B'!$C$18*1000)-('Appendix B'!$E$44+'Appendix B'!$F$44+'Appendix B'!$G$44))/((1+$Y$16)^AL$34))</f>
        <v>-42565.143279042204</v>
      </c>
      <c r="AM293" s="201">
        <f>(((P293*'Appendix B'!$C$19*1000)-('Appendix B'!$E$45+'Appendix B'!$F$45+'Appendix B'!$G$45))/((1+$Y$16)^AM$34))</f>
        <v>36756.203548595877</v>
      </c>
      <c r="AN293" s="201">
        <f>(((Q293*'Appendix B'!$C$20*1000)-('Appendix B'!$E$46+'Appendix B'!$F$46+'Appendix B'!$G$46))/((1+$Y$16)^AN$34))</f>
        <v>191093.30756871321</v>
      </c>
      <c r="AO293" s="201">
        <f>(((R293*'Appendix B'!$C$21*1000)-('Appendix B'!$E$47+'Appendix B'!$F$47+'Appendix B'!$G$47))/((1+$Y$16)^AO$34))</f>
        <v>-94157.98510001463</v>
      </c>
      <c r="AP293" s="201">
        <f>(((S293*'Appendix B'!$C$22*1000)-('Appendix B'!$E$48+'Appendix B'!$F$48+'Appendix B'!$G$48))/((1+$Y$16)^AP$34))</f>
        <v>-204777.75975984693</v>
      </c>
      <c r="AQ293" s="201">
        <f>(((T293*'Appendix B'!$C$23*1000)-('Appendix B'!$E$49+'Appendix B'!$F$49+'Appendix B'!$G$49))/((1+$Y$16)^AQ$34))</f>
        <v>-113247.4562561341</v>
      </c>
      <c r="AR293" s="201">
        <f>(((U293*'Appendix B'!$C$24*1000)-('Appendix B'!$E$50+'Appendix B'!$F$50+'Appendix B'!$G$50))/((1+$Y$16)^AR$34))</f>
        <v>-195439.48244514348</v>
      </c>
      <c r="AS293" s="217">
        <f t="shared" si="24"/>
        <v>41271044.93552956</v>
      </c>
      <c r="AU293" s="207">
        <f t="shared" si="23"/>
        <v>1.5132787262061521E-8</v>
      </c>
    </row>
    <row r="294" spans="1:47" x14ac:dyDescent="0.35">
      <c r="A294">
        <v>260</v>
      </c>
      <c r="B294" s="75">
        <v>56</v>
      </c>
      <c r="C294" s="75">
        <v>66.509559883811534</v>
      </c>
      <c r="D294" s="75">
        <v>66.963419201612268</v>
      </c>
      <c r="E294" s="75">
        <v>62.405403159698594</v>
      </c>
      <c r="F294" s="75">
        <v>90.153903264211124</v>
      </c>
      <c r="G294" s="75">
        <v>64.287534047783822</v>
      </c>
      <c r="H294" s="75">
        <v>62.802880610683424</v>
      </c>
      <c r="I294" s="75">
        <v>47.312668017671427</v>
      </c>
      <c r="J294" s="75">
        <v>52.666406512541272</v>
      </c>
      <c r="K294" s="75">
        <v>41.262337717806773</v>
      </c>
      <c r="L294" s="75">
        <v>35.472339044357611</v>
      </c>
      <c r="M294" s="75">
        <v>33.908214462242988</v>
      </c>
      <c r="N294" s="75">
        <v>32.477244145903484</v>
      </c>
      <c r="O294" s="75">
        <v>39.727212973079823</v>
      </c>
      <c r="P294" s="75">
        <v>25.943465723184687</v>
      </c>
      <c r="Q294" s="75">
        <v>20.529966872978932</v>
      </c>
      <c r="R294" s="75">
        <v>17.863177845487957</v>
      </c>
      <c r="S294" s="75">
        <v>27.029121205766145</v>
      </c>
      <c r="T294" s="75">
        <v>29.140613073986785</v>
      </c>
      <c r="U294" s="75">
        <v>32.572265440973965</v>
      </c>
      <c r="V294" s="75">
        <v>45.181400955681326</v>
      </c>
      <c r="X294" s="201">
        <f>((0-('Appendix B'!$H$30))/(1+$Y$16)^0)</f>
        <v>-30932906.678150136</v>
      </c>
      <c r="Y294" s="201">
        <f>(((B294*'Appendix B'!$C$5*1000)-('Appendix B'!$E$31+'Appendix B'!$F$31+'Appendix B'!$G$31))/((1+$Y$16)^1))</f>
        <v>36555647.970511056</v>
      </c>
      <c r="Z294" s="201">
        <f>+(((C294*'Appendix B'!$C$6*1000)-('Appendix B'!$E$32+'Appendix B'!$F$32+'Appendix B'!$G$32))/((1+$Y$16)^2))</f>
        <v>14596093.913677748</v>
      </c>
      <c r="AA294" s="201">
        <f>(((D294*'Appendix B'!$C$7*1000)-('Appendix B'!$E$33+'Appendix B'!$F$33+'Appendix B'!$G$33))/((1+$Y$16)^3))</f>
        <v>6766437.0704814168</v>
      </c>
      <c r="AB294" s="201">
        <f>(((E294*'Appendix B'!$C$8*1000)-('Appendix B'!$E$34+'Appendix B'!$F$34+'Appendix B'!$G$34))/((1+$Y$16)^4))</f>
        <v>3580102.8742792602</v>
      </c>
      <c r="AC294" s="201">
        <f>(((F294*'Appendix B'!$C$9*1000)-('Appendix B'!$E$35+'Appendix B'!$F$35+'Appendix B'!$G$35))/((1+$Y$16)^AC$34))</f>
        <v>3940401.9835197916</v>
      </c>
      <c r="AD294" s="201">
        <f>(((G294*'Appendix B'!$C$10*1000)-('Appendix B'!$E$36+'Appendix B'!$F$36+'Appendix B'!$G$36))/((1+$Y$16)^AD$34))</f>
        <v>1618611.246014016</v>
      </c>
      <c r="AE294" s="201">
        <f>(((H294*'Appendix B'!$C$11*1000)-('Appendix B'!$E$37+'Appendix B'!$F$37+'Appendix B'!$G$37))/((1+$Y$16)^AE$34))</f>
        <v>1052141.0144005821</v>
      </c>
      <c r="AF294" s="201">
        <f>(((I294*'Appendix B'!$C$12*1000)-('Appendix B'!$E$38+'Appendix B'!$F$38+'Appendix B'!$G$38))/((1+$Y$16)^AF$34))</f>
        <v>312215.99353166588</v>
      </c>
      <c r="AG294" s="201">
        <f>(((J294*'Appendix B'!$C$13*1000)-('Appendix B'!$E$39+'Appendix B'!$F$39+'Appendix B'!$G$39))/((1+$Y$16)^AG$34))</f>
        <v>274610.86123428406</v>
      </c>
      <c r="AH294" s="201">
        <f>(((K294*'Appendix B'!$C$14*1000)-('Appendix B'!$E$40+'Appendix B'!$F$40+'Appendix B'!$G$40))/((1+$Y$16)^AH$34))</f>
        <v>-44759.376561080462</v>
      </c>
      <c r="AI294" s="201">
        <f>(((L294*'Appendix B'!$C$15*1000)-('Appendix B'!$E$41+'Appendix B'!$F$41+'Appendix B'!$G$41))/((1+$Y$16)^AI$34))</f>
        <v>-177431.49056603378</v>
      </c>
      <c r="AJ294" s="201">
        <f>(((M294*'Appendix B'!$C$16*1000)-('Appendix B'!$E$42+'Appendix B'!$F$42+'Appendix B'!$G$42))/((1+$Y$16)^AJ$34))</f>
        <v>-215227.29900299059</v>
      </c>
      <c r="AK294" s="201">
        <f>(((N294*'Appendix B'!$C$17*1000)-('Appendix B'!$E$43+'Appendix B'!$F$43+'Appendix B'!$G$43))/((1+$Y$16)^AK$34))</f>
        <v>-235558.18098090912</v>
      </c>
      <c r="AL294" s="201">
        <f>(((O294*'Appendix B'!$C$18*1000)-('Appendix B'!$E$44+'Appendix B'!$F$44+'Appendix B'!$G$44))/((1+$Y$16)^AL$34))</f>
        <v>-172425.01999327197</v>
      </c>
      <c r="AM294" s="201">
        <f>(((P294*'Appendix B'!$C$19*1000)-('Appendix B'!$E$45+'Appendix B'!$F$45+'Appendix B'!$G$45))/((1+$Y$16)^AM$34))</f>
        <v>-273163.87432623695</v>
      </c>
      <c r="AN294" s="201">
        <f>(((Q294*'Appendix B'!$C$20*1000)-('Appendix B'!$E$46+'Appendix B'!$F$46+'Appendix B'!$G$46))/((1+$Y$16)^AN$34))</f>
        <v>-286234.16384067357</v>
      </c>
      <c r="AO294" s="201">
        <f>(((R294*'Appendix B'!$C$21*1000)-('Appendix B'!$E$47+'Appendix B'!$F$47+'Appendix B'!$G$47))/((1+$Y$16)^AO$34))</f>
        <v>-283112.84496065334</v>
      </c>
      <c r="AP294" s="201">
        <f>(((S294*'Appendix B'!$C$22*1000)-('Appendix B'!$E$48+'Appendix B'!$F$48+'Appendix B'!$G$48))/((1+$Y$16)^AP$34))</f>
        <v>-220324.30356883846</v>
      </c>
      <c r="AQ294" s="201">
        <f>(((T294*'Appendix B'!$C$23*1000)-('Appendix B'!$E$49+'Appendix B'!$F$49+'Appendix B'!$G$49))/((1+$Y$16)^AQ$34))</f>
        <v>-197170.2849141522</v>
      </c>
      <c r="AR294" s="201">
        <f>(((U294*'Appendix B'!$C$24*1000)-('Appendix B'!$E$50+'Appendix B'!$F$50+'Appendix B'!$G$50))/((1+$Y$16)^AR$34))</f>
        <v>-172281.09188044074</v>
      </c>
      <c r="AS294" s="217">
        <f t="shared" si="24"/>
        <v>37763356.249499679</v>
      </c>
      <c r="AU294" s="207">
        <f t="shared" si="23"/>
        <v>1.4328825925853592E-8</v>
      </c>
    </row>
    <row r="295" spans="1:47" x14ac:dyDescent="0.35">
      <c r="A295">
        <v>261</v>
      </c>
      <c r="B295" s="75">
        <v>56</v>
      </c>
      <c r="C295" s="75">
        <v>46.28410609474669</v>
      </c>
      <c r="D295" s="75">
        <v>57.91603387190527</v>
      </c>
      <c r="E295" s="75">
        <v>93.879709870151302</v>
      </c>
      <c r="F295" s="75">
        <v>137.34883677801128</v>
      </c>
      <c r="G295" s="75">
        <v>104.30332048751637</v>
      </c>
      <c r="H295" s="75">
        <v>128.59603357405462</v>
      </c>
      <c r="I295" s="75">
        <v>132.17622083661146</v>
      </c>
      <c r="J295" s="75">
        <v>203.13431686907222</v>
      </c>
      <c r="K295" s="75">
        <v>204.85526573243283</v>
      </c>
      <c r="L295" s="75">
        <v>243.32222798204276</v>
      </c>
      <c r="M295" s="75">
        <v>346.21823648231634</v>
      </c>
      <c r="N295" s="75">
        <v>374.30898957972892</v>
      </c>
      <c r="O295" s="75">
        <v>358.12952728966417</v>
      </c>
      <c r="P295" s="75">
        <v>440.79395153882467</v>
      </c>
      <c r="Q295" s="75">
        <v>471.69332979527849</v>
      </c>
      <c r="R295" s="75">
        <v>500</v>
      </c>
      <c r="S295" s="75">
        <v>500</v>
      </c>
      <c r="T295" s="75">
        <v>397.63233482297022</v>
      </c>
      <c r="U295" s="75">
        <v>301.78107204447565</v>
      </c>
      <c r="V295" s="75">
        <v>436.7153716621097</v>
      </c>
      <c r="X295" s="201">
        <f>((0-('Appendix B'!$H$30))/(1+$Y$16)^0)</f>
        <v>-30932906.678150136</v>
      </c>
      <c r="Y295" s="201">
        <f>(((B295*'Appendix B'!$C$5*1000)-('Appendix B'!$E$31+'Appendix B'!$F$31+'Appendix B'!$G$31))/((1+$Y$16)^1))</f>
        <v>36555647.970511056</v>
      </c>
      <c r="Z295" s="201">
        <f>+(((C295*'Appendix B'!$C$6*1000)-('Appendix B'!$E$32+'Appendix B'!$F$32+'Appendix B'!$G$32))/((1+$Y$16)^2))</f>
        <v>9486798.3681141175</v>
      </c>
      <c r="AA295" s="201">
        <f>(((D295*'Appendix B'!$C$7*1000)-('Appendix B'!$E$33+'Appendix B'!$F$33+'Appendix B'!$G$33))/((1+$Y$16)^3))</f>
        <v>5618862.3989922199</v>
      </c>
      <c r="AB295" s="201">
        <f>(((E295*'Appendix B'!$C$8*1000)-('Appendix B'!$E$34+'Appendix B'!$F$34+'Appendix B'!$G$34))/((1+$Y$16)^4))</f>
        <v>6121338.3343691165</v>
      </c>
      <c r="AC295" s="201">
        <f>(((F295*'Appendix B'!$C$9*1000)-('Appendix B'!$E$35+'Appendix B'!$F$35+'Appendix B'!$G$35))/((1+$Y$16)^AC$34))</f>
        <v>6683944.5889860978</v>
      </c>
      <c r="AD295" s="201">
        <f>(((G295*'Appendix B'!$C$10*1000)-('Appendix B'!$E$36+'Appendix B'!$F$36+'Appendix B'!$G$36))/((1+$Y$16)^AD$34))</f>
        <v>3345345.4478077847</v>
      </c>
      <c r="AE295" s="201">
        <f>(((H295*'Appendix B'!$C$11*1000)-('Appendix B'!$E$37+'Appendix B'!$F$37+'Appendix B'!$G$37))/((1+$Y$16)^AE$34))</f>
        <v>3237240.1879851632</v>
      </c>
      <c r="AF295" s="201">
        <f>(((I295*'Appendix B'!$C$12*1000)-('Appendix B'!$E$38+'Appendix B'!$F$38+'Appendix B'!$G$38))/((1+$Y$16)^AF$34))</f>
        <v>2537554.9373090519</v>
      </c>
      <c r="AG295" s="201">
        <f>(((J295*'Appendix B'!$C$13*1000)-('Appendix B'!$E$39+'Appendix B'!$F$39+'Appendix B'!$G$39))/((1+$Y$16)^AG$34))</f>
        <v>3448028.178448258</v>
      </c>
      <c r="AH295" s="201">
        <f>(((K295*'Appendix B'!$C$14*1000)-('Appendix B'!$E$40+'Appendix B'!$F$40+'Appendix B'!$G$40))/((1+$Y$16)^AH$34))</f>
        <v>2725682.9379006424</v>
      </c>
      <c r="AI295" s="201">
        <f>(((L295*'Appendix B'!$C$15*1000)-('Appendix B'!$E$41+'Appendix B'!$F$41+'Appendix B'!$G$41))/((1+$Y$16)^AI$34))</f>
        <v>2776339.5225154748</v>
      </c>
      <c r="AJ295" s="201">
        <f>(((M295*'Appendix B'!$C$16*1000)-('Appendix B'!$E$42+'Appendix B'!$F$42+'Appendix B'!$G$42))/((1+$Y$16)^AJ$34))</f>
        <v>3478459.5922292746</v>
      </c>
      <c r="AK295" s="201">
        <f>(((N295*'Appendix B'!$C$17*1000)-('Appendix B'!$E$43+'Appendix B'!$F$43+'Appendix B'!$G$43))/((1+$Y$16)^AK$34))</f>
        <v>3154594.1062827436</v>
      </c>
      <c r="AL295" s="201">
        <f>(((O295*'Appendix B'!$C$18*1000)-('Appendix B'!$E$44+'Appendix B'!$F$44+'Appendix B'!$G$44))/((1+$Y$16)^AL$34))</f>
        <v>2492408.1284237714</v>
      </c>
      <c r="AM295" s="201">
        <f>(((P295*'Appendix B'!$C$19*1000)-('Appendix B'!$E$45+'Appendix B'!$F$45+'Appendix B'!$G$45))/((1+$Y$16)^AM$34))</f>
        <v>2672548.0329753053</v>
      </c>
      <c r="AN295" s="201">
        <f>(((Q295*'Appendix B'!$C$20*1000)-('Appendix B'!$E$46+'Appendix B'!$F$46+'Appendix B'!$G$46))/((1+$Y$16)^AN$34))</f>
        <v>2400736.8159752162</v>
      </c>
      <c r="AO295" s="201">
        <f>(((R295*'Appendix B'!$C$21*1000)-('Appendix B'!$E$47+'Appendix B'!$F$47+'Appendix B'!$G$47))/((1+$Y$16)^AO$34))</f>
        <v>2216294.9903208939</v>
      </c>
      <c r="AP295" s="201">
        <f>(((S295*'Appendix B'!$C$22*1000)-('Appendix B'!$E$48+'Appendix B'!$F$48+'Appendix B'!$G$48))/((1+$Y$16)^AP$34))</f>
        <v>1885363.9634975337</v>
      </c>
      <c r="AQ295" s="201">
        <f>(((T295*'Appendix B'!$C$23*1000)-('Appendix B'!$E$49+'Appendix B'!$F$49+'Appendix B'!$G$49))/((1+$Y$16)^AQ$34))</f>
        <v>1216218.6156781663</v>
      </c>
      <c r="AR295" s="201">
        <f>(((U295*'Appendix B'!$C$24*1000)-('Appendix B'!$E$50+'Appendix B'!$F$50+'Appendix B'!$G$50))/((1+$Y$16)^AR$34))</f>
        <v>719929.96054591355</v>
      </c>
      <c r="AS295" s="217">
        <f t="shared" si="24"/>
        <v>71840430.400717676</v>
      </c>
      <c r="AU295" s="207">
        <f t="shared" si="23"/>
        <v>1.0617115404051845E-8</v>
      </c>
    </row>
    <row r="296" spans="1:47" x14ac:dyDescent="0.35">
      <c r="A296">
        <v>262</v>
      </c>
      <c r="B296" s="75">
        <v>56</v>
      </c>
      <c r="C296" s="75">
        <v>58.926682210064506</v>
      </c>
      <c r="D296" s="75">
        <v>62.017698480389576</v>
      </c>
      <c r="E296" s="75">
        <v>58.397700084251611</v>
      </c>
      <c r="F296" s="75">
        <v>35.673744217920884</v>
      </c>
      <c r="G296" s="75">
        <v>30.023601011234412</v>
      </c>
      <c r="H296" s="75">
        <v>37.899303554672265</v>
      </c>
      <c r="I296" s="75">
        <v>57.488867996539419</v>
      </c>
      <c r="J296" s="75">
        <v>70.607857667669037</v>
      </c>
      <c r="K296" s="75">
        <v>105.88953360957613</v>
      </c>
      <c r="L296" s="75">
        <v>151.53044038686897</v>
      </c>
      <c r="M296" s="75">
        <v>251.43458671202436</v>
      </c>
      <c r="N296" s="75">
        <v>242.55911377645782</v>
      </c>
      <c r="O296" s="75">
        <v>267.41145551893936</v>
      </c>
      <c r="P296" s="75">
        <v>172.90920243490331</v>
      </c>
      <c r="Q296" s="75">
        <v>246.73917176441694</v>
      </c>
      <c r="R296" s="75">
        <v>138.80957107876347</v>
      </c>
      <c r="S296" s="75">
        <v>137.25044339487206</v>
      </c>
      <c r="T296" s="75">
        <v>109.07422165835956</v>
      </c>
      <c r="U296" s="75">
        <v>100.94691526000057</v>
      </c>
      <c r="V296" s="75">
        <v>67.33542187380948</v>
      </c>
      <c r="X296" s="201">
        <f>((0-('Appendix B'!$H$30))/(1+$Y$16)^0)</f>
        <v>-30932906.678150136</v>
      </c>
      <c r="Y296" s="201">
        <f>(((B296*'Appendix B'!$C$5*1000)-('Appendix B'!$E$31+'Appendix B'!$F$31+'Appendix B'!$G$31))/((1+$Y$16)^1))</f>
        <v>36555647.970511056</v>
      </c>
      <c r="Z296" s="201">
        <f>+(((C296*'Appendix B'!$C$6*1000)-('Appendix B'!$E$32+'Appendix B'!$F$32+'Appendix B'!$G$32))/((1+$Y$16)^2))</f>
        <v>12680529.322391467</v>
      </c>
      <c r="AA296" s="201">
        <f>(((D296*'Appendix B'!$C$7*1000)-('Appendix B'!$E$33+'Appendix B'!$F$33+'Appendix B'!$G$33))/((1+$Y$16)^3))</f>
        <v>6139119.4947284833</v>
      </c>
      <c r="AB296" s="201">
        <f>(((E296*'Appendix B'!$C$8*1000)-('Appendix B'!$E$34+'Appendix B'!$F$34+'Appendix B'!$G$34))/((1+$Y$16)^4))</f>
        <v>3256520.9360802923</v>
      </c>
      <c r="AC296" s="201">
        <f>(((F296*'Appendix B'!$C$9*1000)-('Appendix B'!$E$35+'Appendix B'!$F$35+'Appendix B'!$G$35))/((1+$Y$16)^AC$34))</f>
        <v>773353.6084569887</v>
      </c>
      <c r="AD296" s="201">
        <f>(((G296*'Appendix B'!$C$10*1000)-('Appendix B'!$E$36+'Appendix B'!$F$36+'Appendix B'!$G$36))/((1+$Y$16)^AD$34))</f>
        <v>140077.13919872738</v>
      </c>
      <c r="AE296" s="201">
        <f>(((H296*'Appendix B'!$C$11*1000)-('Appendix B'!$E$37+'Appendix B'!$F$37+'Appendix B'!$G$37))/((1+$Y$16)^AE$34))</f>
        <v>225052.12758761499</v>
      </c>
      <c r="AF296" s="201">
        <f>(((I296*'Appendix B'!$C$12*1000)-('Appendix B'!$E$38+'Appendix B'!$F$38+'Appendix B'!$G$38))/((1+$Y$16)^AF$34))</f>
        <v>579061.92868779437</v>
      </c>
      <c r="AG296" s="201">
        <f>(((J296*'Appendix B'!$C$13*1000)-('Appendix B'!$E$39+'Appendix B'!$F$39+'Appendix B'!$G$39))/((1+$Y$16)^AG$34))</f>
        <v>653001.91921284562</v>
      </c>
      <c r="AH296" s="201">
        <f>(((K296*'Appendix B'!$C$14*1000)-('Appendix B'!$E$40+'Appendix B'!$F$40+'Appendix B'!$G$40))/((1+$Y$16)^AH$34))</f>
        <v>1049700.6366954646</v>
      </c>
      <c r="AI296" s="201">
        <f>(((L296*'Appendix B'!$C$15*1000)-('Appendix B'!$E$41+'Appendix B'!$F$41+'Appendix B'!$G$41))/((1+$Y$16)^AI$34))</f>
        <v>1471879.2563911737</v>
      </c>
      <c r="AJ296" s="201">
        <f>(((M296*'Appendix B'!$C$16*1000)-('Appendix B'!$E$42+'Appendix B'!$F$42+'Appendix B'!$G$42))/((1+$Y$16)^AJ$34))</f>
        <v>2357454.501213735</v>
      </c>
      <c r="AK296" s="201">
        <f>(((N296*'Appendix B'!$C$17*1000)-('Appendix B'!$E$43+'Appendix B'!$F$43+'Appendix B'!$G$43))/((1+$Y$16)^AK$34))</f>
        <v>1847950.8562993153</v>
      </c>
      <c r="AL296" s="201">
        <f>(((O296*'Appendix B'!$C$18*1000)-('Appendix B'!$E$44+'Appendix B'!$F$44+'Appendix B'!$G$44))/((1+$Y$16)^AL$34))</f>
        <v>1733153.20487213</v>
      </c>
      <c r="AM296" s="201">
        <f>(((P296*'Appendix B'!$C$19*1000)-('Appendix B'!$E$45+'Appendix B'!$F$45+'Appendix B'!$G$45))/((1+$Y$16)^AM$34))</f>
        <v>770389.7320914797</v>
      </c>
      <c r="AN296" s="201">
        <f>(((Q296*'Appendix B'!$C$20*1000)-('Appendix B'!$E$46+'Appendix B'!$F$46+'Appendix B'!$G$46))/((1+$Y$16)^AN$34))</f>
        <v>1060988.6358421997</v>
      </c>
      <c r="AO296" s="201">
        <f>(((R296*'Appendix B'!$C$21*1000)-('Appendix B'!$E$47+'Appendix B'!$F$47+'Appendix B'!$G$47))/((1+$Y$16)^AO$34))</f>
        <v>343875.90388752031</v>
      </c>
      <c r="AP296" s="201">
        <f>(((S296*'Appendix B'!$C$22*1000)-('Appendix B'!$E$48+'Appendix B'!$F$48+'Appendix B'!$G$48))/((1+$Y$16)^AP$34))</f>
        <v>270386.12982153165</v>
      </c>
      <c r="AQ296" s="201">
        <f>(((T296*'Appendix B'!$C$23*1000)-('Appendix B'!$E$49+'Appendix B'!$F$49+'Appendix B'!$G$49))/((1+$Y$16)^AQ$34))</f>
        <v>109423.50943546269</v>
      </c>
      <c r="AR296" s="201">
        <f>(((U296*'Appendix B'!$C$24*1000)-('Appendix B'!$E$50+'Appendix B'!$F$50+'Appendix B'!$G$50))/((1+$Y$16)^AR$34))</f>
        <v>54325.9758599786</v>
      </c>
      <c r="AS296" s="217">
        <f t="shared" si="24"/>
        <v>41138986.111115173</v>
      </c>
      <c r="AU296" s="207">
        <f t="shared" si="23"/>
        <v>1.510708345433863E-8</v>
      </c>
    </row>
    <row r="297" spans="1:47" x14ac:dyDescent="0.35">
      <c r="A297">
        <v>263</v>
      </c>
      <c r="B297" s="75">
        <v>56</v>
      </c>
      <c r="C297" s="75">
        <v>51.300729080011948</v>
      </c>
      <c r="D297" s="75">
        <v>44.511016900135203</v>
      </c>
      <c r="E297" s="75">
        <v>40.155807429849432</v>
      </c>
      <c r="F297" s="75">
        <v>44.45185237687987</v>
      </c>
      <c r="G297" s="75">
        <v>72.306270636318686</v>
      </c>
      <c r="H297" s="75">
        <v>113.45813334120186</v>
      </c>
      <c r="I297" s="75">
        <v>113.94152512847474</v>
      </c>
      <c r="J297" s="75">
        <v>115.9293641768619</v>
      </c>
      <c r="K297" s="75">
        <v>117.14881576251072</v>
      </c>
      <c r="L297" s="75">
        <v>130.13628233391626</v>
      </c>
      <c r="M297" s="75">
        <v>177.93625650806712</v>
      </c>
      <c r="N297" s="75">
        <v>140.88160125403749</v>
      </c>
      <c r="O297" s="75">
        <v>156.89883362038739</v>
      </c>
      <c r="P297" s="75">
        <v>155.76387186166744</v>
      </c>
      <c r="Q297" s="75">
        <v>142.15861600276483</v>
      </c>
      <c r="R297" s="75">
        <v>93.139795460417275</v>
      </c>
      <c r="S297" s="75">
        <v>93.24946083259259</v>
      </c>
      <c r="T297" s="75">
        <v>47.706525314297153</v>
      </c>
      <c r="U297" s="75">
        <v>40.085285737332676</v>
      </c>
      <c r="V297" s="75">
        <v>53.881053519597458</v>
      </c>
      <c r="X297" s="201">
        <f>((0-('Appendix B'!$H$30))/(1+$Y$16)^0)</f>
        <v>-30932906.678150136</v>
      </c>
      <c r="Y297" s="201">
        <f>(((B297*'Appendix B'!$C$5*1000)-('Appendix B'!$E$31+'Appendix B'!$F$31+'Appendix B'!$G$31))/((1+$Y$16)^1))</f>
        <v>36555647.970511056</v>
      </c>
      <c r="Z297" s="201">
        <f>+(((C297*'Appendix B'!$C$6*1000)-('Appendix B'!$E$32+'Appendix B'!$F$32+'Appendix B'!$G$32))/((1+$Y$16)^2))</f>
        <v>10754083.134117533</v>
      </c>
      <c r="AA297" s="201">
        <f>(((D297*'Appendix B'!$C$7*1000)-('Appendix B'!$E$33+'Appendix B'!$F$33+'Appendix B'!$G$33))/((1+$Y$16)^3))</f>
        <v>3918563.6511125052</v>
      </c>
      <c r="AB297" s="201">
        <f>(((E297*'Appendix B'!$C$8*1000)-('Appendix B'!$E$34+'Appendix B'!$F$34+'Appendix B'!$G$34))/((1+$Y$16)^4))</f>
        <v>1783670.5600901453</v>
      </c>
      <c r="AC297" s="201">
        <f>(((F297*'Appendix B'!$C$9*1000)-('Appendix B'!$E$35+'Appendix B'!$F$35+'Appendix B'!$G$35))/((1+$Y$16)^AC$34))</f>
        <v>1283643.8437945019</v>
      </c>
      <c r="AD297" s="201">
        <f>(((G297*'Appendix B'!$C$10*1000)-('Appendix B'!$E$36+'Appendix B'!$F$36+'Appendix B'!$G$36))/((1+$Y$16)^AD$34))</f>
        <v>1964630.3538341739</v>
      </c>
      <c r="AE297" s="201">
        <f>(((H297*'Appendix B'!$C$11*1000)-('Appendix B'!$E$37+'Appendix B'!$F$37+'Appendix B'!$G$37))/((1+$Y$16)^AE$34))</f>
        <v>2734485.54257354</v>
      </c>
      <c r="AF297" s="201">
        <f>(((I297*'Appendix B'!$C$12*1000)-('Appendix B'!$E$38+'Appendix B'!$F$38+'Appendix B'!$G$38))/((1+$Y$16)^AF$34))</f>
        <v>2059394.6772287008</v>
      </c>
      <c r="AG297" s="201">
        <f>(((J297*'Appendix B'!$C$13*1000)-('Appendix B'!$E$39+'Appendix B'!$F$39+'Appendix B'!$G$39))/((1+$Y$16)^AG$34))</f>
        <v>1608847.2769220741</v>
      </c>
      <c r="AH297" s="201">
        <f>(((K297*'Appendix B'!$C$14*1000)-('Appendix B'!$E$40+'Appendix B'!$F$40+'Appendix B'!$G$40))/((1+$Y$16)^AH$34))</f>
        <v>1240376.3100605432</v>
      </c>
      <c r="AI297" s="201">
        <f>(((L297*'Appendix B'!$C$15*1000)-('Appendix B'!$E$41+'Appendix B'!$F$41+'Appendix B'!$G$41))/((1+$Y$16)^AI$34))</f>
        <v>1167845.2045613849</v>
      </c>
      <c r="AJ297" s="201">
        <f>(((M297*'Appendix B'!$C$16*1000)-('Appendix B'!$E$42+'Appendix B'!$F$42+'Appendix B'!$G$42))/((1+$Y$16)^AJ$34))</f>
        <v>1488190.6298661535</v>
      </c>
      <c r="AK297" s="201">
        <f>(((N297*'Appendix B'!$C$17*1000)-('Appendix B'!$E$43+'Appendix B'!$F$43+'Appendix B'!$G$43))/((1+$Y$16)^AK$34))</f>
        <v>839553.43199428602</v>
      </c>
      <c r="AL297" s="201">
        <f>(((O297*'Appendix B'!$C$18*1000)-('Appendix B'!$E$44+'Appendix B'!$F$44+'Appendix B'!$G$44))/((1+$Y$16)^AL$34))</f>
        <v>808229.97123971244</v>
      </c>
      <c r="AM297" s="201">
        <f>(((P297*'Appendix B'!$C$19*1000)-('Appendix B'!$E$45+'Appendix B'!$F$45+'Appendix B'!$G$45))/((1+$Y$16)^AM$34))</f>
        <v>648646.58329197078</v>
      </c>
      <c r="AN297" s="201">
        <f>(((Q297*'Appendix B'!$C$20*1000)-('Appendix B'!$E$46+'Appendix B'!$F$46+'Appendix B'!$G$46))/((1+$Y$16)^AN$34))</f>
        <v>438143.47269677796</v>
      </c>
      <c r="AO297" s="201">
        <f>(((R297*'Appendix B'!$C$21*1000)-('Appendix B'!$E$47+'Appendix B'!$F$47+'Appendix B'!$G$47))/((1+$Y$16)^AO$34))</f>
        <v>107122.78781985058</v>
      </c>
      <c r="AP297" s="201">
        <f>(((S297*'Appendix B'!$C$22*1000)-('Appendix B'!$E$48+'Appendix B'!$F$48+'Appendix B'!$G$48))/((1+$Y$16)^AP$34))</f>
        <v>74491.716708853797</v>
      </c>
      <c r="AQ297" s="201">
        <f>(((T297*'Appendix B'!$C$23*1000)-('Appendix B'!$E$49+'Appendix B'!$F$49+'Appendix B'!$G$49))/((1+$Y$16)^AQ$34))</f>
        <v>-125958.76850537653</v>
      </c>
      <c r="AR297" s="201">
        <f>(((U297*'Appendix B'!$C$24*1000)-('Appendix B'!$E$50+'Appendix B'!$F$50+'Appendix B'!$G$50))/((1+$Y$16)^AR$34))</f>
        <v>-147381.4616265634</v>
      </c>
      <c r="AS297" s="217">
        <f t="shared" si="24"/>
        <v>38542660.440273657</v>
      </c>
      <c r="AU297" s="207">
        <f t="shared" si="23"/>
        <v>1.4528265457847675E-8</v>
      </c>
    </row>
    <row r="298" spans="1:47" x14ac:dyDescent="0.35">
      <c r="A298">
        <v>264</v>
      </c>
      <c r="B298" s="75">
        <v>56</v>
      </c>
      <c r="C298" s="75">
        <v>70.631685497269899</v>
      </c>
      <c r="D298" s="75">
        <v>55.511628864190207</v>
      </c>
      <c r="E298" s="75">
        <v>55.39622807800388</v>
      </c>
      <c r="F298" s="75">
        <v>69.421732673891995</v>
      </c>
      <c r="G298" s="75">
        <v>75.131179531738439</v>
      </c>
      <c r="H298" s="75">
        <v>88.769143716407385</v>
      </c>
      <c r="I298" s="75">
        <v>148.49365192625334</v>
      </c>
      <c r="J298" s="75">
        <v>220.56301379217518</v>
      </c>
      <c r="K298" s="75">
        <v>214.86009976433195</v>
      </c>
      <c r="L298" s="75">
        <v>142.42281535242282</v>
      </c>
      <c r="M298" s="75">
        <v>170.50372509654306</v>
      </c>
      <c r="N298" s="75">
        <v>238.56393784634616</v>
      </c>
      <c r="O298" s="75">
        <v>234.85470840951885</v>
      </c>
      <c r="P298" s="75">
        <v>310.55172593988459</v>
      </c>
      <c r="Q298" s="75">
        <v>304.513414242024</v>
      </c>
      <c r="R298" s="75">
        <v>411.99470980253926</v>
      </c>
      <c r="S298" s="75">
        <v>414.20770313449663</v>
      </c>
      <c r="T298" s="75">
        <v>440.44237932366303</v>
      </c>
      <c r="U298" s="75">
        <v>374.62084782390377</v>
      </c>
      <c r="V298" s="75">
        <v>381.29131093499069</v>
      </c>
      <c r="X298" s="201">
        <f>((0-('Appendix B'!$H$30))/(1+$Y$16)^0)</f>
        <v>-30932906.678150136</v>
      </c>
      <c r="Y298" s="201">
        <f>(((B298*'Appendix B'!$C$5*1000)-('Appendix B'!$E$31+'Appendix B'!$F$31+'Appendix B'!$G$31))/((1+$Y$16)^1))</f>
        <v>36555647.970511056</v>
      </c>
      <c r="Z298" s="201">
        <f>+(((C298*'Appendix B'!$C$6*1000)-('Appendix B'!$E$32+'Appendix B'!$F$32+'Appendix B'!$G$32))/((1+$Y$16)^2))</f>
        <v>15637413.344863197</v>
      </c>
      <c r="AA298" s="201">
        <f>(((D298*'Appendix B'!$C$7*1000)-('Appendix B'!$E$33+'Appendix B'!$F$33+'Appendix B'!$G$33))/((1+$Y$16)^3))</f>
        <v>5313886.5207353635</v>
      </c>
      <c r="AB298" s="201">
        <f>(((E298*'Appendix B'!$C$8*1000)-('Appendix B'!$E$34+'Appendix B'!$F$34+'Appendix B'!$G$34))/((1+$Y$16)^4))</f>
        <v>3014182.0923716025</v>
      </c>
      <c r="AC298" s="201">
        <f>(((F298*'Appendix B'!$C$9*1000)-('Appendix B'!$E$35+'Appendix B'!$F$35+'Appendix B'!$G$35))/((1+$Y$16)^AC$34))</f>
        <v>2735196.4861605465</v>
      </c>
      <c r="AD298" s="201">
        <f>(((G298*'Appendix B'!$C$10*1000)-('Appendix B'!$E$36+'Appendix B'!$F$36+'Appendix B'!$G$36))/((1+$Y$16)^AD$34))</f>
        <v>2086528.9153936042</v>
      </c>
      <c r="AE298" s="201">
        <f>(((H298*'Appendix B'!$C$11*1000)-('Appendix B'!$E$37+'Appendix B'!$F$37+'Appendix B'!$G$37))/((1+$Y$16)^AE$34))</f>
        <v>1914523.4584367462</v>
      </c>
      <c r="AF298" s="201">
        <f>(((I298*'Appendix B'!$C$12*1000)-('Appendix B'!$E$38+'Appendix B'!$F$38+'Appendix B'!$G$38))/((1+$Y$16)^AF$34))</f>
        <v>2965439.6258473317</v>
      </c>
      <c r="AG298" s="201">
        <f>(((J298*'Appendix B'!$C$13*1000)-('Appendix B'!$E$39+'Appendix B'!$F$39+'Appendix B'!$G$39))/((1+$Y$16)^AG$34))</f>
        <v>3815605.0823953934</v>
      </c>
      <c r="AH298" s="201">
        <f>(((K298*'Appendix B'!$C$14*1000)-('Appendix B'!$E$40+'Appendix B'!$F$40+'Appendix B'!$G$40))/((1+$Y$16)^AH$34))</f>
        <v>2895114.5624062065</v>
      </c>
      <c r="AI298" s="201">
        <f>(((L298*'Appendix B'!$C$15*1000)-('Appendix B'!$E$41+'Appendix B'!$F$41+'Appendix B'!$G$41))/((1+$Y$16)^AI$34))</f>
        <v>1342450.085356938</v>
      </c>
      <c r="AJ298" s="201">
        <f>(((M298*'Appendix B'!$C$16*1000)-('Appendix B'!$E$42+'Appendix B'!$F$42+'Appendix B'!$G$42))/((1+$Y$16)^AJ$34))</f>
        <v>1400286.1698496446</v>
      </c>
      <c r="AK298" s="201">
        <f>(((N298*'Appendix B'!$C$17*1000)-('Appendix B'!$E$43+'Appendix B'!$F$43+'Appendix B'!$G$43))/((1+$Y$16)^AK$34))</f>
        <v>1808328.2788224942</v>
      </c>
      <c r="AL298" s="201">
        <f>(((O298*'Appendix B'!$C$18*1000)-('Appendix B'!$E$44+'Appendix B'!$F$44+'Appendix B'!$G$44))/((1+$Y$16)^AL$34))</f>
        <v>1460673.0908753721</v>
      </c>
      <c r="AM298" s="201">
        <f>(((P298*'Appendix B'!$C$19*1000)-('Appendix B'!$E$45+'Appendix B'!$F$45+'Appendix B'!$G$45))/((1+$Y$16)^AM$34))</f>
        <v>1747742.3791360841</v>
      </c>
      <c r="AN298" s="201">
        <f>(((Q298*'Appendix B'!$C$20*1000)-('Appendix B'!$E$46+'Appendix B'!$F$46+'Appendix B'!$G$46))/((1+$Y$16)^AN$34))</f>
        <v>1405071.7899189456</v>
      </c>
      <c r="AO298" s="201">
        <f>(((R298*'Appendix B'!$C$21*1000)-('Appendix B'!$E$47+'Appendix B'!$F$47+'Appendix B'!$G$47))/((1+$Y$16)^AO$34))</f>
        <v>1760073.6403671082</v>
      </c>
      <c r="AP298" s="201">
        <f>(((S298*'Appendix B'!$C$22*1000)-('Appendix B'!$E$48+'Appendix B'!$F$48+'Appendix B'!$G$48))/((1+$Y$16)^AP$34))</f>
        <v>1503412.6827444579</v>
      </c>
      <c r="AQ298" s="201">
        <f>(((T298*'Appendix B'!$C$23*1000)-('Appendix B'!$E$49+'Appendix B'!$F$49+'Appendix B'!$G$49))/((1+$Y$16)^AQ$34))</f>
        <v>1380421.0608347498</v>
      </c>
      <c r="AR298" s="201">
        <f>(((U298*'Appendix B'!$C$24*1000)-('Appendix B'!$E$50+'Appendix B'!$F$50+'Appendix B'!$G$50))/((1+$Y$16)^AR$34))</f>
        <v>961335.33589970006</v>
      </c>
      <c r="AS298" s="217">
        <f t="shared" si="24"/>
        <v>60770425.894776404</v>
      </c>
      <c r="AU298" s="207">
        <f t="shared" si="23"/>
        <v>1.4336702007984032E-8</v>
      </c>
    </row>
    <row r="299" spans="1:47" x14ac:dyDescent="0.35">
      <c r="A299">
        <v>265</v>
      </c>
      <c r="B299" s="75">
        <v>56</v>
      </c>
      <c r="C299" s="75">
        <v>62.626806914130846</v>
      </c>
      <c r="D299" s="75">
        <v>77.675502141990805</v>
      </c>
      <c r="E299" s="75">
        <v>72.441697384729423</v>
      </c>
      <c r="F299" s="75">
        <v>77.127070821930047</v>
      </c>
      <c r="G299" s="75">
        <v>95.511717629848505</v>
      </c>
      <c r="H299" s="75">
        <v>84.798059579229687</v>
      </c>
      <c r="I299" s="75">
        <v>88.505226479578951</v>
      </c>
      <c r="J299" s="75">
        <v>79.949051825249384</v>
      </c>
      <c r="K299" s="75">
        <v>64.70096430215321</v>
      </c>
      <c r="L299" s="75">
        <v>83.306699520704115</v>
      </c>
      <c r="M299" s="75">
        <v>116.77984913895287</v>
      </c>
      <c r="N299" s="75">
        <v>155.04723632695487</v>
      </c>
      <c r="O299" s="75">
        <v>157.80346334795402</v>
      </c>
      <c r="P299" s="75">
        <v>208.46624631166873</v>
      </c>
      <c r="Q299" s="75">
        <v>167.69889286974004</v>
      </c>
      <c r="R299" s="75">
        <v>218.73428506963808</v>
      </c>
      <c r="S299" s="75">
        <v>197.58568354062479</v>
      </c>
      <c r="T299" s="75">
        <v>229.38764993890555</v>
      </c>
      <c r="U299" s="75">
        <v>128.23986604333766</v>
      </c>
      <c r="V299" s="75">
        <v>159.95765062812458</v>
      </c>
      <c r="X299" s="201">
        <f>((0-('Appendix B'!$H$30))/(1+$Y$16)^0)</f>
        <v>-30932906.678150136</v>
      </c>
      <c r="Y299" s="201">
        <f>(((B299*'Appendix B'!$C$5*1000)-('Appendix B'!$E$31+'Appendix B'!$F$31+'Appendix B'!$G$31))/((1+$Y$16)^1))</f>
        <v>36555647.970511056</v>
      </c>
      <c r="Z299" s="201">
        <f>+(((C299*'Appendix B'!$C$6*1000)-('Appendix B'!$E$32+'Appendix B'!$F$32+'Appendix B'!$G$32))/((1+$Y$16)^2))</f>
        <v>13615244.106330574</v>
      </c>
      <c r="AA299" s="201">
        <f>(((D299*'Appendix B'!$C$7*1000)-('Appendix B'!$E$33+'Appendix B'!$F$33+'Appendix B'!$G$33))/((1+$Y$16)^3))</f>
        <v>8125162.7810915569</v>
      </c>
      <c r="AB299" s="201">
        <f>(((E299*'Appendix B'!$C$8*1000)-('Appendix B'!$E$34+'Appendix B'!$F$34+'Appendix B'!$G$34))/((1+$Y$16)^4))</f>
        <v>4390433.2496922063</v>
      </c>
      <c r="AC299" s="201">
        <f>(((F299*'Appendix B'!$C$9*1000)-('Appendix B'!$E$35+'Appendix B'!$F$35+'Appendix B'!$G$35))/((1+$Y$16)^AC$34))</f>
        <v>3183124.3022360955</v>
      </c>
      <c r="AD299" s="201">
        <f>(((G299*'Appendix B'!$C$10*1000)-('Appendix B'!$E$36+'Appendix B'!$F$36+'Appendix B'!$G$36))/((1+$Y$16)^AD$34))</f>
        <v>2965976.1365039432</v>
      </c>
      <c r="AE299" s="201">
        <f>(((H299*'Appendix B'!$C$11*1000)-('Appendix B'!$E$37+'Appendix B'!$F$37+'Appendix B'!$G$37))/((1+$Y$16)^AE$34))</f>
        <v>1782637.2016523557</v>
      </c>
      <c r="AF299" s="201">
        <f>(((I299*'Appendix B'!$C$12*1000)-('Appendix B'!$E$38+'Appendix B'!$F$38+'Appendix B'!$G$38))/((1+$Y$16)^AF$34))</f>
        <v>1392390.0081016878</v>
      </c>
      <c r="AG299" s="201">
        <f>(((J299*'Appendix B'!$C$13*1000)-('Appendix B'!$E$39+'Appendix B'!$F$39+'Appendix B'!$G$39))/((1+$Y$16)^AG$34))</f>
        <v>850010.75141423475</v>
      </c>
      <c r="AH299" s="201">
        <f>(((K299*'Appendix B'!$C$14*1000)-('Appendix B'!$E$40+'Appendix B'!$F$40+'Appendix B'!$G$40))/((1+$Y$16)^AH$34))</f>
        <v>352173.20280038955</v>
      </c>
      <c r="AI299" s="201">
        <f>(((L299*'Appendix B'!$C$15*1000)-('Appendix B'!$E$41+'Appendix B'!$F$41+'Appendix B'!$G$41))/((1+$Y$16)^AI$34))</f>
        <v>502346.34393973462</v>
      </c>
      <c r="AJ299" s="201">
        <f>(((M299*'Appendix B'!$C$16*1000)-('Appendix B'!$E$42+'Appendix B'!$F$42+'Appendix B'!$G$42))/((1+$Y$16)^AJ$34))</f>
        <v>764894.53211992537</v>
      </c>
      <c r="AK299" s="201">
        <f>(((N299*'Appendix B'!$C$17*1000)-('Appendix B'!$E$43+'Appendix B'!$F$43+'Appendix B'!$G$43))/((1+$Y$16)^AK$34))</f>
        <v>980042.60769107589</v>
      </c>
      <c r="AL299" s="201">
        <f>(((O299*'Appendix B'!$C$18*1000)-('Appendix B'!$E$44+'Appendix B'!$F$44+'Appendix B'!$G$44))/((1+$Y$16)^AL$34))</f>
        <v>815801.17024383205</v>
      </c>
      <c r="AM299" s="201">
        <f>(((P299*'Appendix B'!$C$19*1000)-('Appendix B'!$E$45+'Appendix B'!$F$45+'Appendix B'!$G$45))/((1+$Y$16)^AM$34))</f>
        <v>1022868.1818401882</v>
      </c>
      <c r="AN299" s="201">
        <f>(((Q299*'Appendix B'!$C$20*1000)-('Appendix B'!$E$46+'Appendix B'!$F$46+'Appendix B'!$G$46))/((1+$Y$16)^AN$34))</f>
        <v>590252.41681297927</v>
      </c>
      <c r="AO299" s="201">
        <f>(((R299*'Appendix B'!$C$21*1000)-('Appendix B'!$E$47+'Appendix B'!$F$47+'Appendix B'!$G$47))/((1+$Y$16)^AO$34))</f>
        <v>758207.36998203385</v>
      </c>
      <c r="AP299" s="201">
        <f>(((S299*'Appendix B'!$C$22*1000)-('Appendix B'!$E$48+'Appendix B'!$F$48+'Appendix B'!$G$48))/((1+$Y$16)^AP$34))</f>
        <v>539001.4145287649</v>
      </c>
      <c r="AQ299" s="201">
        <f>(((T299*'Appendix B'!$C$23*1000)-('Appendix B'!$E$49+'Appendix B'!$F$49+'Appendix B'!$G$49))/((1+$Y$16)^AQ$34))</f>
        <v>570898.36514408432</v>
      </c>
      <c r="AR299" s="201">
        <f>(((U299*'Appendix B'!$C$24*1000)-('Appendix B'!$E$50+'Appendix B'!$F$50+'Appendix B'!$G$50))/((1+$Y$16)^AR$34))</f>
        <v>144780.19483390253</v>
      </c>
      <c r="AS299" s="217">
        <f t="shared" si="24"/>
        <v>48968985.629320532</v>
      </c>
      <c r="AU299" s="207">
        <f t="shared" si="23"/>
        <v>1.5925569489258017E-8</v>
      </c>
    </row>
    <row r="300" spans="1:47" x14ac:dyDescent="0.35">
      <c r="A300">
        <v>266</v>
      </c>
      <c r="B300" s="75">
        <v>56</v>
      </c>
      <c r="C300" s="75">
        <v>57.373075404876204</v>
      </c>
      <c r="D300" s="75">
        <v>68.554867227255968</v>
      </c>
      <c r="E300" s="75">
        <v>95.303690152795994</v>
      </c>
      <c r="F300" s="75">
        <v>110.9085309865953</v>
      </c>
      <c r="G300" s="75">
        <v>93.03905102820886</v>
      </c>
      <c r="H300" s="75">
        <v>85.249831593260751</v>
      </c>
      <c r="I300" s="75">
        <v>125.77476267051499</v>
      </c>
      <c r="J300" s="75">
        <v>163.56993392404655</v>
      </c>
      <c r="K300" s="75">
        <v>115.68452625765191</v>
      </c>
      <c r="L300" s="75">
        <v>149.66465741442309</v>
      </c>
      <c r="M300" s="75">
        <v>118.12568544389856</v>
      </c>
      <c r="N300" s="75">
        <v>114.44227576638436</v>
      </c>
      <c r="O300" s="75">
        <v>179.46725634492248</v>
      </c>
      <c r="P300" s="75">
        <v>197.75161340487642</v>
      </c>
      <c r="Q300" s="75">
        <v>150.23979618228486</v>
      </c>
      <c r="R300" s="75">
        <v>149.30381629748018</v>
      </c>
      <c r="S300" s="75">
        <v>69.552366599586733</v>
      </c>
      <c r="T300" s="75">
        <v>78.8885767189592</v>
      </c>
      <c r="U300" s="75">
        <v>136.81029821102885</v>
      </c>
      <c r="V300" s="75">
        <v>212.54978663031437</v>
      </c>
      <c r="X300" s="201">
        <f>((0-('Appendix B'!$H$30))/(1+$Y$16)^0)</f>
        <v>-30932906.678150136</v>
      </c>
      <c r="Y300" s="201">
        <f>(((B300*'Appendix B'!$C$5*1000)-('Appendix B'!$E$31+'Appendix B'!$F$31+'Appendix B'!$G$31))/((1+$Y$16)^1))</f>
        <v>36555647.970511056</v>
      </c>
      <c r="Z300" s="201">
        <f>+(((C300*'Appendix B'!$C$6*1000)-('Appendix B'!$E$32+'Appendix B'!$F$32+'Appendix B'!$G$32))/((1+$Y$16)^2))</f>
        <v>12288061.671870932</v>
      </c>
      <c r="AA300" s="201">
        <f>(((D300*'Appendix B'!$C$7*1000)-('Appendix B'!$E$33+'Appendix B'!$F$33+'Appendix B'!$G$33))/((1+$Y$16)^3))</f>
        <v>6968297.0972919846</v>
      </c>
      <c r="AB300" s="201">
        <f>(((E300*'Appendix B'!$C$8*1000)-('Appendix B'!$E$34+'Appendix B'!$F$34+'Appendix B'!$G$34))/((1+$Y$16)^4))</f>
        <v>6236310.4995073462</v>
      </c>
      <c r="AC300" s="201">
        <f>(((F300*'Appendix B'!$C$9*1000)-('Appendix B'!$E$35+'Appendix B'!$F$35+'Appendix B'!$G$35))/((1+$Y$16)^AC$34))</f>
        <v>5146912.9620828414</v>
      </c>
      <c r="AD300" s="201">
        <f>(((G300*'Appendix B'!$C$10*1000)-('Appendix B'!$E$36+'Appendix B'!$F$36+'Appendix B'!$G$36))/((1+$Y$16)^AD$34))</f>
        <v>2859277.2966069733</v>
      </c>
      <c r="AE300" s="201">
        <f>(((H300*'Appendix B'!$C$11*1000)-('Appendix B'!$E$37+'Appendix B'!$F$37+'Appendix B'!$G$37))/((1+$Y$16)^AE$34))</f>
        <v>1797641.2956962681</v>
      </c>
      <c r="AF300" s="201">
        <f>(((I300*'Appendix B'!$C$12*1000)-('Appendix B'!$E$38+'Appendix B'!$F$38+'Appendix B'!$G$38))/((1+$Y$16)^AF$34))</f>
        <v>2369692.36638453</v>
      </c>
      <c r="AG300" s="201">
        <f>(((J300*'Appendix B'!$C$13*1000)-('Appendix B'!$E$39+'Appendix B'!$F$39+'Appendix B'!$G$39))/((1+$Y$16)^AG$34))</f>
        <v>2613602.4348785426</v>
      </c>
      <c r="AH300" s="201">
        <f>(((K300*'Appendix B'!$C$14*1000)-('Appendix B'!$E$40+'Appendix B'!$F$40+'Appendix B'!$G$40))/((1+$Y$16)^AH$34))</f>
        <v>1215578.6023960628</v>
      </c>
      <c r="AI300" s="201">
        <f>(((L300*'Appendix B'!$C$15*1000)-('Appendix B'!$E$41+'Appendix B'!$F$41+'Appendix B'!$G$41))/((1+$Y$16)^AI$34))</f>
        <v>1445364.4687774843</v>
      </c>
      <c r="AJ300" s="201">
        <f>(((M300*'Appendix B'!$C$16*1000)-('Appendix B'!$E$42+'Appendix B'!$F$42+'Appendix B'!$G$42))/((1+$Y$16)^AJ$34))</f>
        <v>780811.7219852024</v>
      </c>
      <c r="AK300" s="201">
        <f>(((N300*'Appendix B'!$C$17*1000)-('Appendix B'!$E$43+'Appendix B'!$F$43+'Appendix B'!$G$43))/((1+$Y$16)^AK$34))</f>
        <v>577338.64073222806</v>
      </c>
      <c r="AL300" s="201">
        <f>(((O300*'Appendix B'!$C$18*1000)-('Appendix B'!$E$44+'Appendix B'!$F$44+'Appendix B'!$G$44))/((1+$Y$16)^AL$34))</f>
        <v>997113.9029187765</v>
      </c>
      <c r="AM300" s="201">
        <f>(((P300*'Appendix B'!$C$19*1000)-('Appendix B'!$E$45+'Appendix B'!$F$45+'Appendix B'!$G$45))/((1+$Y$16)^AM$34))</f>
        <v>946787.22541115468</v>
      </c>
      <c r="AN300" s="201">
        <f>(((Q300*'Appendix B'!$C$20*1000)-('Appendix B'!$E$46+'Appendix B'!$F$46+'Appendix B'!$G$46))/((1+$Y$16)^AN$34))</f>
        <v>486272.15159567446</v>
      </c>
      <c r="AO300" s="201">
        <f>(((R300*'Appendix B'!$C$21*1000)-('Appendix B'!$E$47+'Appendix B'!$F$47+'Appendix B'!$G$47))/((1+$Y$16)^AO$34))</f>
        <v>398278.30071715015</v>
      </c>
      <c r="AP300" s="201">
        <f>(((S300*'Appendix B'!$C$22*1000)-('Appendix B'!$E$48+'Appendix B'!$F$48+'Appendix B'!$G$48))/((1+$Y$16)^AP$34))</f>
        <v>-31008.844799743983</v>
      </c>
      <c r="AQ300" s="201">
        <f>(((T300*'Appendix B'!$C$23*1000)-('Appendix B'!$E$49+'Appendix B'!$F$49+'Appendix B'!$G$49))/((1+$Y$16)^AQ$34))</f>
        <v>-6356.7184406791594</v>
      </c>
      <c r="AR300" s="201">
        <f>(((U300*'Appendix B'!$C$24*1000)-('Appendix B'!$E$50+'Appendix B'!$F$50+'Appendix B'!$G$50))/((1+$Y$16)^AR$34))</f>
        <v>173184.29646994823</v>
      </c>
      <c r="AS300" s="217">
        <f t="shared" si="24"/>
        <v>52923266.227684021</v>
      </c>
      <c r="AU300" s="207">
        <f t="shared" si="23"/>
        <v>1.5759403274198391E-8</v>
      </c>
    </row>
    <row r="301" spans="1:47" x14ac:dyDescent="0.35">
      <c r="A301">
        <v>267</v>
      </c>
      <c r="B301" s="75">
        <v>56</v>
      </c>
      <c r="C301" s="75">
        <v>69.447894423956228</v>
      </c>
      <c r="D301" s="75">
        <v>65.115300711879755</v>
      </c>
      <c r="E301" s="75">
        <v>55.040466946825447</v>
      </c>
      <c r="F301" s="75">
        <v>88.37286134783524</v>
      </c>
      <c r="G301" s="75">
        <v>101.84866610322885</v>
      </c>
      <c r="H301" s="75">
        <v>133.95273971583529</v>
      </c>
      <c r="I301" s="75">
        <v>123.13959102860852</v>
      </c>
      <c r="J301" s="75">
        <v>136.126164352139</v>
      </c>
      <c r="K301" s="75">
        <v>171.8058766115916</v>
      </c>
      <c r="L301" s="75">
        <v>296.2154401021391</v>
      </c>
      <c r="M301" s="75">
        <v>170.27181586602276</v>
      </c>
      <c r="N301" s="75">
        <v>137.73195897954031</v>
      </c>
      <c r="O301" s="75">
        <v>98.943080783070045</v>
      </c>
      <c r="P301" s="75">
        <v>132.27094803194214</v>
      </c>
      <c r="Q301" s="75">
        <v>48.97405678520748</v>
      </c>
      <c r="R301" s="75">
        <v>36.73033649313448</v>
      </c>
      <c r="S301" s="75">
        <v>24.423739051717355</v>
      </c>
      <c r="T301" s="75">
        <v>13.447790474884355</v>
      </c>
      <c r="U301" s="75">
        <v>12.829951431158912</v>
      </c>
      <c r="V301" s="75">
        <v>14.993554425298409</v>
      </c>
      <c r="X301" s="201">
        <f>((0-('Appendix B'!$H$30))/(1+$Y$16)^0)</f>
        <v>-30932906.678150136</v>
      </c>
      <c r="Y301" s="201">
        <f>(((B301*'Appendix B'!$C$5*1000)-('Appendix B'!$E$31+'Appendix B'!$F$31+'Appendix B'!$G$31))/((1+$Y$16)^1))</f>
        <v>36555647.970511056</v>
      </c>
      <c r="Z301" s="201">
        <f>+(((C301*'Appendix B'!$C$6*1000)-('Appendix B'!$E$32+'Appendix B'!$F$32+'Appendix B'!$G$32))/((1+$Y$16)^2))</f>
        <v>15338367.473218545</v>
      </c>
      <c r="AA301" s="201">
        <f>(((D301*'Appendix B'!$C$7*1000)-('Appendix B'!$E$33+'Appendix B'!$F$33+'Appendix B'!$G$33))/((1+$Y$16)^3))</f>
        <v>6532020.8395551071</v>
      </c>
      <c r="AB301" s="201">
        <f>(((E301*'Appendix B'!$C$8*1000)-('Appendix B'!$E$34+'Appendix B'!$F$34+'Appendix B'!$G$34))/((1+$Y$16)^4))</f>
        <v>2985457.9393604081</v>
      </c>
      <c r="AC301" s="201">
        <f>(((F301*'Appendix B'!$C$9*1000)-('Appendix B'!$E$35+'Appendix B'!$F$35+'Appendix B'!$G$35))/((1+$Y$16)^AC$34))</f>
        <v>3836866.200843676</v>
      </c>
      <c r="AD301" s="201">
        <f>(((G301*'Appendix B'!$C$10*1000)-('Appendix B'!$E$36+'Appendix B'!$F$36+'Appendix B'!$G$36))/((1+$Y$16)^AD$34))</f>
        <v>3239423.8589539477</v>
      </c>
      <c r="AE301" s="201">
        <f>(((H301*'Appendix B'!$C$11*1000)-('Appendix B'!$E$37+'Appendix B'!$F$37+'Appendix B'!$G$37))/((1+$Y$16)^AE$34))</f>
        <v>3415145.2379233665</v>
      </c>
      <c r="AF301" s="201">
        <f>(((I301*'Appendix B'!$C$12*1000)-('Appendix B'!$E$38+'Appendix B'!$F$38+'Appendix B'!$G$38))/((1+$Y$16)^AF$34))</f>
        <v>2300591.4404454087</v>
      </c>
      <c r="AG301" s="201">
        <f>(((J301*'Appendix B'!$C$13*1000)-('Appendix B'!$E$39+'Appendix B'!$F$39+'Appendix B'!$G$39))/((1+$Y$16)^AG$34))</f>
        <v>2034804.3815078142</v>
      </c>
      <c r="AH301" s="201">
        <f>(((K301*'Appendix B'!$C$14*1000)-('Appendix B'!$E$40+'Appendix B'!$F$40+'Appendix B'!$G$40))/((1+$Y$16)^AH$34))</f>
        <v>2165992.3253620407</v>
      </c>
      <c r="AI301" s="201">
        <f>(((L301*'Appendix B'!$C$15*1000)-('Appendix B'!$E$41+'Appendix B'!$F$41+'Appendix B'!$G$41))/((1+$Y$16)^AI$34))</f>
        <v>3528009.0930291843</v>
      </c>
      <c r="AJ301" s="201">
        <f>(((M301*'Appendix B'!$C$16*1000)-('Appendix B'!$E$42+'Appendix B'!$F$42+'Appendix B'!$G$42))/((1+$Y$16)^AJ$34))</f>
        <v>1397543.3821568647</v>
      </c>
      <c r="AK301" s="201">
        <f>(((N301*'Appendix B'!$C$17*1000)-('Appendix B'!$E$43+'Appendix B'!$F$43+'Appendix B'!$G$43))/((1+$Y$16)^AK$34))</f>
        <v>808316.52347545454</v>
      </c>
      <c r="AL301" s="201">
        <f>(((O301*'Appendix B'!$C$18*1000)-('Appendix B'!$E$44+'Appendix B'!$F$44+'Appendix B'!$G$44))/((1+$Y$16)^AL$34))</f>
        <v>323175.67245472397</v>
      </c>
      <c r="AM301" s="201">
        <f>(((P301*'Appendix B'!$C$19*1000)-('Appendix B'!$E$45+'Appendix B'!$F$45+'Appendix B'!$G$45))/((1+$Y$16)^AM$34))</f>
        <v>481831.33821279783</v>
      </c>
      <c r="AN301" s="201">
        <f>(((Q301*'Appendix B'!$C$20*1000)-('Appendix B'!$E$46+'Appendix B'!$F$46+'Appendix B'!$G$46))/((1+$Y$16)^AN$34))</f>
        <v>-116831.12622169324</v>
      </c>
      <c r="AO301" s="201">
        <f>(((R301*'Appendix B'!$C$21*1000)-('Appendix B'!$E$47+'Appendix B'!$F$47+'Appendix B'!$G$47))/((1+$Y$16)^AO$34))</f>
        <v>-185305.08171473551</v>
      </c>
      <c r="AP301" s="201">
        <f>(((S301*'Appendix B'!$C$22*1000)-('Appendix B'!$E$48+'Appendix B'!$F$48+'Appendix B'!$G$48))/((1+$Y$16)^AP$34))</f>
        <v>-231923.58563667035</v>
      </c>
      <c r="AQ301" s="201">
        <f>(((T301*'Appendix B'!$C$23*1000)-('Appendix B'!$E$49+'Appendix B'!$F$49+'Appendix B'!$G$49))/((1+$Y$16)^AQ$34))</f>
        <v>-257361.7626908083</v>
      </c>
      <c r="AR301" s="201">
        <f>(((U301*'Appendix B'!$C$24*1000)-('Appendix B'!$E$50+'Appendix B'!$F$50+'Appendix B'!$G$50))/((1+$Y$16)^AR$34))</f>
        <v>-237711.01218008201</v>
      </c>
      <c r="AS301" s="217">
        <f t="shared" si="24"/>
        <v>54010286.998860285</v>
      </c>
      <c r="AU301" s="207">
        <f t="shared" si="23"/>
        <v>1.5645554910385473E-8</v>
      </c>
    </row>
    <row r="302" spans="1:47" x14ac:dyDescent="0.35">
      <c r="A302">
        <v>268</v>
      </c>
      <c r="B302" s="75">
        <v>56</v>
      </c>
      <c r="C302" s="75">
        <v>88.159509741267755</v>
      </c>
      <c r="D302" s="75">
        <v>93.750313201837614</v>
      </c>
      <c r="E302" s="75">
        <v>86.148052954900294</v>
      </c>
      <c r="F302" s="75">
        <v>138.19986289428832</v>
      </c>
      <c r="G302" s="75">
        <v>210.28800475684409</v>
      </c>
      <c r="H302" s="75">
        <v>214.50402863878037</v>
      </c>
      <c r="I302" s="75">
        <v>173.44802258302749</v>
      </c>
      <c r="J302" s="75">
        <v>165.31106890875412</v>
      </c>
      <c r="K302" s="75">
        <v>130.86410367820099</v>
      </c>
      <c r="L302" s="75">
        <v>82.483997729577908</v>
      </c>
      <c r="M302" s="75">
        <v>36.873292216365087</v>
      </c>
      <c r="N302" s="75">
        <v>26.646546595651781</v>
      </c>
      <c r="O302" s="75">
        <v>21.114825729098452</v>
      </c>
      <c r="P302" s="75">
        <v>17.884851585467821</v>
      </c>
      <c r="Q302" s="75">
        <v>11.250317844692372</v>
      </c>
      <c r="R302" s="75">
        <v>14.621255448130878</v>
      </c>
      <c r="S302" s="75">
        <v>24.0479153019946</v>
      </c>
      <c r="T302" s="75">
        <v>12.975272653340607</v>
      </c>
      <c r="U302" s="75">
        <v>14.238103837131431</v>
      </c>
      <c r="V302" s="75">
        <v>18.615160365450453</v>
      </c>
      <c r="X302" s="201">
        <f>((0-('Appendix B'!$H$30))/(1+$Y$16)^0)</f>
        <v>-30932906.678150136</v>
      </c>
      <c r="Y302" s="201">
        <f>(((B302*'Appendix B'!$C$5*1000)-('Appendix B'!$E$31+'Appendix B'!$F$31+'Appendix B'!$G$31))/((1+$Y$16)^1))</f>
        <v>36555647.970511056</v>
      </c>
      <c r="Z302" s="201">
        <f>+(((C302*'Appendix B'!$C$6*1000)-('Appendix B'!$E$32+'Appendix B'!$F$32+'Appendix B'!$G$32))/((1+$Y$16)^2))</f>
        <v>20065241.529450059</v>
      </c>
      <c r="AA302" s="201">
        <f>(((D302*'Appendix B'!$C$7*1000)-('Appendix B'!$E$33+'Appendix B'!$F$33+'Appendix B'!$G$33))/((1+$Y$16)^3))</f>
        <v>10164099.484791344</v>
      </c>
      <c r="AB302" s="201">
        <f>(((E302*'Appendix B'!$C$8*1000)-('Appendix B'!$E$34+'Appendix B'!$F$34+'Appendix B'!$G$34))/((1+$Y$16)^4))</f>
        <v>5497084.370682613</v>
      </c>
      <c r="AC302" s="201">
        <f>(((F302*'Appendix B'!$C$9*1000)-('Appendix B'!$E$35+'Appendix B'!$F$35+'Appendix B'!$G$35))/((1+$Y$16)^AC$34))</f>
        <v>6733416.5605418542</v>
      </c>
      <c r="AD302" s="201">
        <f>(((G302*'Appendix B'!$C$10*1000)-('Appendix B'!$E$36+'Appendix B'!$F$36+'Appendix B'!$G$36))/((1+$Y$16)^AD$34))</f>
        <v>7918724.9931476759</v>
      </c>
      <c r="AE302" s="201">
        <f>(((H302*'Appendix B'!$C$11*1000)-('Appendix B'!$E$37+'Appendix B'!$F$37+'Appendix B'!$G$37))/((1+$Y$16)^AE$34))</f>
        <v>6090386.4587642504</v>
      </c>
      <c r="AF302" s="201">
        <f>(((I302*'Appendix B'!$C$12*1000)-('Appendix B'!$E$38+'Appendix B'!$F$38+'Appendix B'!$G$38))/((1+$Y$16)^AF$34))</f>
        <v>3619806.913043696</v>
      </c>
      <c r="AG302" s="201">
        <f>(((J302*'Appendix B'!$C$13*1000)-('Appendix B'!$E$39+'Appendix B'!$F$39+'Appendix B'!$G$39))/((1+$Y$16)^AG$34))</f>
        <v>2650323.5397239933</v>
      </c>
      <c r="AH302" s="201">
        <f>(((K302*'Appendix B'!$C$14*1000)-('Appendix B'!$E$40+'Appendix B'!$F$40+'Appendix B'!$G$40))/((1+$Y$16)^AH$34))</f>
        <v>1472644.382145277</v>
      </c>
      <c r="AI302" s="201">
        <f>(((L302*'Appendix B'!$C$15*1000)-('Appendix B'!$E$41+'Appendix B'!$F$41+'Appendix B'!$G$41))/((1+$Y$16)^AI$34))</f>
        <v>490654.86450013105</v>
      </c>
      <c r="AJ302" s="201">
        <f>(((M302*'Appendix B'!$C$16*1000)-('Appendix B'!$E$42+'Appendix B'!$F$42+'Appendix B'!$G$42))/((1+$Y$16)^AJ$34))</f>
        <v>-180159.35990502191</v>
      </c>
      <c r="AK302" s="201">
        <f>(((N302*'Appendix B'!$C$17*1000)-('Appendix B'!$E$43+'Appendix B'!$F$43+'Appendix B'!$G$43))/((1+$Y$16)^AK$34))</f>
        <v>-293384.73717521969</v>
      </c>
      <c r="AL302" s="201">
        <f>(((O302*'Appendix B'!$C$18*1000)-('Appendix B'!$E$44+'Appendix B'!$F$44+'Appendix B'!$G$44))/((1+$Y$16)^AL$34))</f>
        <v>-328199.34784448339</v>
      </c>
      <c r="AM302" s="201">
        <f>(((P302*'Appendix B'!$C$19*1000)-('Appendix B'!$E$45+'Appendix B'!$F$45+'Appendix B'!$G$45))/((1+$Y$16)^AM$34))</f>
        <v>-330385.34672043938</v>
      </c>
      <c r="AN302" s="201">
        <f>(((Q302*'Appendix B'!$C$20*1000)-('Appendix B'!$E$46+'Appendix B'!$F$46+'Appendix B'!$G$46))/((1+$Y$16)^AN$34))</f>
        <v>-341500.50346625381</v>
      </c>
      <c r="AO302" s="201">
        <f>(((R302*'Appendix B'!$C$21*1000)-('Appendix B'!$E$47+'Appendix B'!$F$47+'Appendix B'!$G$47))/((1+$Y$16)^AO$34))</f>
        <v>-299919.04160234495</v>
      </c>
      <c r="AP302" s="201">
        <f>(((S302*'Appendix B'!$C$22*1000)-('Appendix B'!$E$48+'Appendix B'!$F$48+'Appendix B'!$G$48))/((1+$Y$16)^AP$34))</f>
        <v>-233596.77038388682</v>
      </c>
      <c r="AQ302" s="201">
        <f>(((T302*'Appendix B'!$C$23*1000)-('Appendix B'!$E$49+'Appendix B'!$F$49+'Appendix B'!$G$49))/((1+$Y$16)^AQ$34))</f>
        <v>-259174.15467924197</v>
      </c>
      <c r="AR302" s="201">
        <f>(((U302*'Appendix B'!$C$24*1000)-('Appendix B'!$E$50+'Appendix B'!$F$50+'Appendix B'!$G$50))/((1+$Y$16)^AR$34))</f>
        <v>-233044.11752696664</v>
      </c>
      <c r="AS302" s="217">
        <f t="shared" si="24"/>
        <v>70325124.389151812</v>
      </c>
      <c r="AU302" s="207">
        <f t="shared" si="23"/>
        <v>1.1191102629394816E-8</v>
      </c>
    </row>
    <row r="303" spans="1:47" x14ac:dyDescent="0.35">
      <c r="A303">
        <v>269</v>
      </c>
      <c r="B303" s="75">
        <v>56</v>
      </c>
      <c r="C303" s="75">
        <v>51.644423944928967</v>
      </c>
      <c r="D303" s="75">
        <v>51.075201833072036</v>
      </c>
      <c r="E303" s="75">
        <v>60.946389783541093</v>
      </c>
      <c r="F303" s="75">
        <v>65.761372642496625</v>
      </c>
      <c r="G303" s="75">
        <v>57.325919495183776</v>
      </c>
      <c r="H303" s="75">
        <v>74.243538630145167</v>
      </c>
      <c r="I303" s="75">
        <v>88.365899175993206</v>
      </c>
      <c r="J303" s="75">
        <v>57.218326548746433</v>
      </c>
      <c r="K303" s="75">
        <v>37.63795640031374</v>
      </c>
      <c r="L303" s="75">
        <v>65.345106024896836</v>
      </c>
      <c r="M303" s="75">
        <v>65.701237494292684</v>
      </c>
      <c r="N303" s="75">
        <v>23.710954478172937</v>
      </c>
      <c r="O303" s="75">
        <v>26.820905135987019</v>
      </c>
      <c r="P303" s="75">
        <v>20.955618002773527</v>
      </c>
      <c r="Q303" s="75">
        <v>20.385466358427799</v>
      </c>
      <c r="R303" s="75">
        <v>17.336928216415551</v>
      </c>
      <c r="S303" s="75">
        <v>16.484598256382295</v>
      </c>
      <c r="T303" s="75">
        <v>29.733956924367686</v>
      </c>
      <c r="U303" s="75">
        <v>37.284583301652084</v>
      </c>
      <c r="V303" s="75">
        <v>26.439612286508421</v>
      </c>
      <c r="X303" s="201">
        <f>((0-('Appendix B'!$H$30))/(1+$Y$16)^0)</f>
        <v>-30932906.678150136</v>
      </c>
      <c r="Y303" s="201">
        <f>(((B303*'Appendix B'!$C$5*1000)-('Appendix B'!$E$31+'Appendix B'!$F$31+'Appendix B'!$G$31))/((1+$Y$16)^1))</f>
        <v>36555647.970511056</v>
      </c>
      <c r="Z303" s="201">
        <f>+(((C303*'Appendix B'!$C$6*1000)-('Appendix B'!$E$32+'Appendix B'!$F$32+'Appendix B'!$G$32))/((1+$Y$16)^2))</f>
        <v>10840906.335251493</v>
      </c>
      <c r="AA303" s="201">
        <f>(((D303*'Appendix B'!$C$7*1000)-('Appendix B'!$E$33+'Appendix B'!$F$33+'Appendix B'!$G$33))/((1+$Y$16)^3))</f>
        <v>4751167.9996058913</v>
      </c>
      <c r="AB303" s="201">
        <f>(((E303*'Appendix B'!$C$8*1000)-('Appendix B'!$E$34+'Appendix B'!$F$34+'Appendix B'!$G$34))/((1+$Y$16)^4))</f>
        <v>3462302.1372417221</v>
      </c>
      <c r="AC303" s="201">
        <f>(((F303*'Appendix B'!$C$9*1000)-('Appendix B'!$E$35+'Appendix B'!$F$35+'Appendix B'!$G$35))/((1+$Y$16)^AC$34))</f>
        <v>2522411.9148136508</v>
      </c>
      <c r="AD303" s="201">
        <f>(((G303*'Appendix B'!$C$10*1000)-('Appendix B'!$E$36+'Appendix B'!$F$36+'Appendix B'!$G$36))/((1+$Y$16)^AD$34))</f>
        <v>1318208.3546255322</v>
      </c>
      <c r="AE303" s="201">
        <f>(((H303*'Appendix B'!$C$11*1000)-('Appendix B'!$E$37+'Appendix B'!$F$37+'Appendix B'!$G$37))/((1+$Y$16)^AE$34))</f>
        <v>1432104.1451766258</v>
      </c>
      <c r="AF303" s="201">
        <f>(((I303*'Appendix B'!$C$12*1000)-('Appendix B'!$E$38+'Appendix B'!$F$38+'Appendix B'!$G$38))/((1+$Y$16)^AF$34))</f>
        <v>1388736.4906103523</v>
      </c>
      <c r="AG303" s="201">
        <f>(((J303*'Appendix B'!$C$13*1000)-('Appendix B'!$E$39+'Appendix B'!$F$39+'Appendix B'!$G$39))/((1+$Y$16)^AG$34))</f>
        <v>370612.33979033766</v>
      </c>
      <c r="AH303" s="201">
        <f>(((K303*'Appendix B'!$C$14*1000)-('Appendix B'!$E$40+'Appendix B'!$F$40+'Appendix B'!$G$40))/((1+$Y$16)^AH$34))</f>
        <v>-106138.18729322597</v>
      </c>
      <c r="AI303" s="201">
        <f>(((L303*'Appendix B'!$C$15*1000)-('Appendix B'!$E$41+'Appendix B'!$F$41+'Appendix B'!$G$41))/((1+$Y$16)^AI$34))</f>
        <v>247092.73525209673</v>
      </c>
      <c r="AJ303" s="201">
        <f>(((M303*'Appendix B'!$C$16*1000)-('Appendix B'!$E$42+'Appendix B'!$F$42+'Appendix B'!$G$42))/((1+$Y$16)^AJ$34))</f>
        <v>160788.40374823127</v>
      </c>
      <c r="AK303" s="201">
        <f>(((N303*'Appendix B'!$C$17*1000)-('Appendix B'!$E$43+'Appendix B'!$F$43+'Appendix B'!$G$43))/((1+$Y$16)^AK$34))</f>
        <v>-322498.78074924066</v>
      </c>
      <c r="AL303" s="201">
        <f>(((O303*'Appendix B'!$C$18*1000)-('Appendix B'!$E$44+'Appendix B'!$F$44+'Appendix B'!$G$44))/((1+$Y$16)^AL$34))</f>
        <v>-280442.94386351993</v>
      </c>
      <c r="AM303" s="201">
        <f>(((P303*'Appendix B'!$C$19*1000)-('Appendix B'!$E$45+'Appendix B'!$F$45+'Appendix B'!$G$45))/((1+$Y$16)^AM$34))</f>
        <v>-308580.88099295081</v>
      </c>
      <c r="AN303" s="201">
        <f>(((Q303*'Appendix B'!$C$20*1000)-('Appendix B'!$E$46+'Appendix B'!$F$46+'Appendix B'!$G$46))/((1+$Y$16)^AN$34))</f>
        <v>-287094.75829730777</v>
      </c>
      <c r="AO303" s="201">
        <f>(((R303*'Appendix B'!$C$21*1000)-('Appendix B'!$E$47+'Appendix B'!$F$47+'Appendix B'!$G$47))/((1+$Y$16)^AO$34))</f>
        <v>-285840.93455219269</v>
      </c>
      <c r="AP303" s="201">
        <f>(((S303*'Appendix B'!$C$22*1000)-('Appendix B'!$E$48+'Appendix B'!$F$48+'Appendix B'!$G$48))/((1+$Y$16)^AP$34))</f>
        <v>-267269.00831035234</v>
      </c>
      <c r="AQ303" s="201">
        <f>(((T303*'Appendix B'!$C$23*1000)-('Appendix B'!$E$49+'Appendix B'!$F$49+'Appendix B'!$G$49))/((1+$Y$16)^AQ$34))</f>
        <v>-194894.45193645961</v>
      </c>
      <c r="AR303" s="201">
        <f>(((U303*'Appendix B'!$C$24*1000)-('Appendix B'!$E$50+'Appendix B'!$F$50+'Appendix B'!$G$50))/((1+$Y$16)^AR$34))</f>
        <v>-156663.54158226098</v>
      </c>
      <c r="AS303" s="217">
        <f t="shared" si="24"/>
        <v>32117072.148476858</v>
      </c>
      <c r="AU303" s="207">
        <f t="shared" si="23"/>
        <v>1.2593878796294295E-8</v>
      </c>
    </row>
    <row r="304" spans="1:47" x14ac:dyDescent="0.35">
      <c r="A304">
        <v>270</v>
      </c>
      <c r="B304" s="75">
        <v>56</v>
      </c>
      <c r="C304" s="75">
        <v>57.687142334251341</v>
      </c>
      <c r="D304" s="75">
        <v>36.592784363554536</v>
      </c>
      <c r="E304" s="75">
        <v>40.731486851068482</v>
      </c>
      <c r="F304" s="75">
        <v>40.936447171953674</v>
      </c>
      <c r="G304" s="75">
        <v>26.5311289341739</v>
      </c>
      <c r="H304" s="75">
        <v>38.412648089494027</v>
      </c>
      <c r="I304" s="75">
        <v>49.967503509374609</v>
      </c>
      <c r="J304" s="75">
        <v>42.754278335216057</v>
      </c>
      <c r="K304" s="75">
        <v>51.543432717579911</v>
      </c>
      <c r="L304" s="75">
        <v>59.446296471248296</v>
      </c>
      <c r="M304" s="75">
        <v>67.442564194031235</v>
      </c>
      <c r="N304" s="75">
        <v>58.542007976323937</v>
      </c>
      <c r="O304" s="75">
        <v>68.524339972732619</v>
      </c>
      <c r="P304" s="75">
        <v>53.332432963872165</v>
      </c>
      <c r="Q304" s="75">
        <v>58.813752059624136</v>
      </c>
      <c r="R304" s="75">
        <v>99.064542033254995</v>
      </c>
      <c r="S304" s="75">
        <v>126.93097583113966</v>
      </c>
      <c r="T304" s="75">
        <v>186.34643767173037</v>
      </c>
      <c r="U304" s="75">
        <v>254.37258107461156</v>
      </c>
      <c r="V304" s="75">
        <v>375.03615372390283</v>
      </c>
      <c r="X304" s="201">
        <f>((0-('Appendix B'!$H$30))/(1+$Y$16)^0)</f>
        <v>-30932906.678150136</v>
      </c>
      <c r="Y304" s="201">
        <f>(((B304*'Appendix B'!$C$5*1000)-('Appendix B'!$E$31+'Appendix B'!$F$31+'Appendix B'!$G$31))/((1+$Y$16)^1))</f>
        <v>36555647.970511056</v>
      </c>
      <c r="Z304" s="201">
        <f>+(((C304*'Appendix B'!$C$6*1000)-('Appendix B'!$E$32+'Appendix B'!$F$32+'Appendix B'!$G$32))/((1+$Y$16)^2))</f>
        <v>12367400.349756757</v>
      </c>
      <c r="AA304" s="201">
        <f>(((D304*'Appendix B'!$C$7*1000)-('Appendix B'!$E$33+'Appendix B'!$F$33+'Appendix B'!$G$33))/((1+$Y$16)^3))</f>
        <v>2914211.2585925013</v>
      </c>
      <c r="AB304" s="201">
        <f>(((E304*'Appendix B'!$C$8*1000)-('Appendix B'!$E$34+'Appendix B'!$F$34+'Appendix B'!$G$34))/((1+$Y$16)^4))</f>
        <v>1830150.915394048</v>
      </c>
      <c r="AC304" s="201">
        <f>(((F304*'Appendix B'!$C$9*1000)-('Appendix B'!$E$35+'Appendix B'!$F$35+'Appendix B'!$G$35))/((1+$Y$16)^AC$34))</f>
        <v>1079285.8070918364</v>
      </c>
      <c r="AD304" s="201">
        <f>(((G304*'Appendix B'!$C$10*1000)-('Appendix B'!$E$36+'Appendix B'!$F$36+'Appendix B'!$G$36))/((1+$Y$16)^AD$34))</f>
        <v>-10627.658103025153</v>
      </c>
      <c r="AE304" s="201">
        <f>(((H304*'Appendix B'!$C$11*1000)-('Appendix B'!$E$37+'Appendix B'!$F$37+'Appendix B'!$G$37))/((1+$Y$16)^AE$34))</f>
        <v>242101.14664629556</v>
      </c>
      <c r="AF304" s="201">
        <f>(((I304*'Appendix B'!$C$12*1000)-('Appendix B'!$E$38+'Appendix B'!$F$38+'Appendix B'!$G$38))/((1+$Y$16)^AF$34))</f>
        <v>381832.55579855858</v>
      </c>
      <c r="AG304" s="201">
        <f>(((J304*'Appendix B'!$C$13*1000)-('Appendix B'!$E$39+'Appendix B'!$F$39+'Appendix B'!$G$39))/((1+$Y$16)^AG$34))</f>
        <v>65560.844298210388</v>
      </c>
      <c r="AH304" s="201">
        <f>(((K304*'Appendix B'!$C$14*1000)-('Appendix B'!$E$40+'Appendix B'!$F$40+'Appendix B'!$G$40))/((1+$Y$16)^AH$34))</f>
        <v>129350.72081321316</v>
      </c>
      <c r="AI304" s="201">
        <f>(((L304*'Appendix B'!$C$15*1000)-('Appendix B'!$E$41+'Appendix B'!$F$41+'Appendix B'!$G$41))/((1+$Y$16)^AI$34))</f>
        <v>163264.29175228276</v>
      </c>
      <c r="AJ304" s="201">
        <f>(((M304*'Appendix B'!$C$16*1000)-('Appendix B'!$E$42+'Appendix B'!$F$42+'Appendix B'!$G$42))/((1+$Y$16)^AJ$34))</f>
        <v>181383.05377762933</v>
      </c>
      <c r="AK304" s="201">
        <f>(((N304*'Appendix B'!$C$17*1000)-('Appendix B'!$E$43+'Appendix B'!$F$43+'Appendix B'!$G$43))/((1+$Y$16)^AK$34))</f>
        <v>22941.855651273683</v>
      </c>
      <c r="AL304" s="201">
        <f>(((O304*'Appendix B'!$C$18*1000)-('Appendix B'!$E$44+'Appendix B'!$F$44+'Appendix B'!$G$44))/((1+$Y$16)^AL$34))</f>
        <v>68589.367017586323</v>
      </c>
      <c r="AM304" s="201">
        <f>(((P304*'Appendix B'!$C$19*1000)-('Appendix B'!$E$45+'Appendix B'!$F$45+'Appendix B'!$G$45))/((1+$Y$16)^AM$34))</f>
        <v>-78684.152864757794</v>
      </c>
      <c r="AN304" s="201">
        <f>(((Q304*'Appendix B'!$C$20*1000)-('Appendix B'!$E$46+'Appendix B'!$F$46+'Appendix B'!$G$46))/((1+$Y$16)^AN$34))</f>
        <v>-58229.34729767526</v>
      </c>
      <c r="AO304" s="201">
        <f>(((R304*'Appendix B'!$C$21*1000)-('Appendix B'!$E$47+'Appendix B'!$F$47+'Appendix B'!$G$47))/((1+$Y$16)^AO$34))</f>
        <v>137836.80368786573</v>
      </c>
      <c r="AP304" s="201">
        <f>(((S304*'Appendix B'!$C$22*1000)-('Appendix B'!$E$48+'Appendix B'!$F$48+'Appendix B'!$G$48))/((1+$Y$16)^AP$34))</f>
        <v>224443.38208467409</v>
      </c>
      <c r="AQ304" s="201">
        <f>(((T304*'Appendix B'!$C$23*1000)-('Appendix B'!$E$49+'Appendix B'!$F$49+'Appendix B'!$G$49))/((1+$Y$16)^AQ$34))</f>
        <v>405809.25161468063</v>
      </c>
      <c r="AR304" s="201">
        <f>(((U304*'Appendix B'!$C$24*1000)-('Appendix B'!$E$50+'Appendix B'!$F$50+'Appendix B'!$G$50))/((1+$Y$16)^AR$34))</f>
        <v>562808.87615112995</v>
      </c>
      <c r="AS304" s="217">
        <f t="shared" si="24"/>
        <v>26399711.772489477</v>
      </c>
      <c r="AU304" s="207">
        <f t="shared" si="23"/>
        <v>1.0493423491327634E-8</v>
      </c>
    </row>
    <row r="305" spans="1:47" x14ac:dyDescent="0.35">
      <c r="A305">
        <v>271</v>
      </c>
      <c r="B305" s="75">
        <v>56</v>
      </c>
      <c r="C305" s="75">
        <v>58.007250456540667</v>
      </c>
      <c r="D305" s="75">
        <v>69.304339138434017</v>
      </c>
      <c r="E305" s="75">
        <v>80.463009822471847</v>
      </c>
      <c r="F305" s="75">
        <v>97.032549685674411</v>
      </c>
      <c r="G305" s="75">
        <v>89.71578100592852</v>
      </c>
      <c r="H305" s="75">
        <v>70.962121222909204</v>
      </c>
      <c r="I305" s="75">
        <v>98.617971822430732</v>
      </c>
      <c r="J305" s="75">
        <v>102.54258772126632</v>
      </c>
      <c r="K305" s="75">
        <v>138.53324823513501</v>
      </c>
      <c r="L305" s="75">
        <v>76.149077830053386</v>
      </c>
      <c r="M305" s="75">
        <v>112.65793548067448</v>
      </c>
      <c r="N305" s="75">
        <v>111.28579293119378</v>
      </c>
      <c r="O305" s="75">
        <v>140.39732254295862</v>
      </c>
      <c r="P305" s="75">
        <v>143.00375379832741</v>
      </c>
      <c r="Q305" s="75">
        <v>139.41994337515331</v>
      </c>
      <c r="R305" s="75">
        <v>130.53291167230424</v>
      </c>
      <c r="S305" s="75">
        <v>87.270159150341073</v>
      </c>
      <c r="T305" s="75">
        <v>71.620547875751186</v>
      </c>
      <c r="U305" s="75">
        <v>84.42606684663987</v>
      </c>
      <c r="V305" s="75">
        <v>99.099431347111178</v>
      </c>
      <c r="X305" s="201">
        <f>((0-('Appendix B'!$H$30))/(1+$Y$16)^0)</f>
        <v>-30932906.678150136</v>
      </c>
      <c r="Y305" s="201">
        <f>(((B305*'Appendix B'!$C$5*1000)-('Appendix B'!$E$31+'Appendix B'!$F$31+'Appendix B'!$G$31))/((1+$Y$16)^1))</f>
        <v>36555647.970511056</v>
      </c>
      <c r="Z305" s="201">
        <f>+(((C305*'Appendix B'!$C$6*1000)-('Appendix B'!$E$32+'Appendix B'!$F$32+'Appendix B'!$G$32))/((1+$Y$16)^2))</f>
        <v>12448265.136295976</v>
      </c>
      <c r="AA305" s="201">
        <f>(((D305*'Appendix B'!$C$7*1000)-('Appendix B'!$E$33+'Appendix B'!$F$33+'Appendix B'!$G$33))/((1+$Y$16)^3))</f>
        <v>7063360.4720591102</v>
      </c>
      <c r="AB305" s="201">
        <f>(((E305*'Appendix B'!$C$8*1000)-('Appendix B'!$E$34+'Appendix B'!$F$34+'Appendix B'!$G$34))/((1+$Y$16)^4))</f>
        <v>5038073.9996783305</v>
      </c>
      <c r="AC305" s="201">
        <f>(((F305*'Appendix B'!$C$9*1000)-('Appendix B'!$E$35+'Appendix B'!$F$35+'Appendix B'!$G$35))/((1+$Y$16)^AC$34))</f>
        <v>4340272.4382520691</v>
      </c>
      <c r="AD305" s="201">
        <f>(((G305*'Appendix B'!$C$10*1000)-('Appendix B'!$E$36+'Appendix B'!$F$36+'Appendix B'!$G$36))/((1+$Y$16)^AD$34))</f>
        <v>2715873.7921448043</v>
      </c>
      <c r="AE305" s="201">
        <f>(((H305*'Appendix B'!$C$11*1000)-('Appendix B'!$E$37+'Appendix B'!$F$37+'Appendix B'!$G$37))/((1+$Y$16)^AE$34))</f>
        <v>1323122.8584957882</v>
      </c>
      <c r="AF305" s="201">
        <f>(((I305*'Appendix B'!$C$12*1000)-('Appendix B'!$E$38+'Appendix B'!$F$38+'Appendix B'!$G$38))/((1+$Y$16)^AF$34))</f>
        <v>1657572.00075247</v>
      </c>
      <c r="AG305" s="201">
        <f>(((J305*'Appendix B'!$C$13*1000)-('Appendix B'!$E$39+'Appendix B'!$F$39+'Appendix B'!$G$39))/((1+$Y$16)^AG$34))</f>
        <v>1326515.7942477989</v>
      </c>
      <c r="AH305" s="201">
        <f>(((K305*'Appendix B'!$C$14*1000)-('Appendix B'!$E$40+'Appendix B'!$F$40+'Appendix B'!$G$40))/((1+$Y$16)^AH$34))</f>
        <v>1602521.1613808332</v>
      </c>
      <c r="AI305" s="201">
        <f>(((L305*'Appendix B'!$C$15*1000)-('Appendix B'!$E$41+'Appendix B'!$F$41+'Appendix B'!$G$41))/((1+$Y$16)^AI$34))</f>
        <v>400628.82279741595</v>
      </c>
      <c r="AJ305" s="201">
        <f>(((M305*'Appendix B'!$C$16*1000)-('Appendix B'!$E$42+'Appendix B'!$F$42+'Appendix B'!$G$42))/((1+$Y$16)^AJ$34))</f>
        <v>716144.70863396779</v>
      </c>
      <c r="AK305" s="201">
        <f>(((N305*'Appendix B'!$C$17*1000)-('Appendix B'!$E$43+'Appendix B'!$F$43+'Appendix B'!$G$43))/((1+$Y$16)^AK$34))</f>
        <v>546033.8902332685</v>
      </c>
      <c r="AL305" s="201">
        <f>(((O305*'Appendix B'!$C$18*1000)-('Appendix B'!$E$44+'Appendix B'!$F$44+'Appendix B'!$G$44))/((1+$Y$16)^AL$34))</f>
        <v>670122.38928796665</v>
      </c>
      <c r="AM305" s="201">
        <f>(((P305*'Appendix B'!$C$19*1000)-('Appendix B'!$E$45+'Appendix B'!$F$45+'Appendix B'!$G$45))/((1+$Y$16)^AM$34))</f>
        <v>558041.33392398956</v>
      </c>
      <c r="AN305" s="201">
        <f>(((Q305*'Appendix B'!$C$20*1000)-('Appendix B'!$E$46+'Appendix B'!$F$46+'Appendix B'!$G$46))/((1+$Y$16)^AN$34))</f>
        <v>421832.89768478257</v>
      </c>
      <c r="AO305" s="201">
        <f>(((R305*'Appendix B'!$C$21*1000)-('Appendix B'!$E$47+'Appendix B'!$F$47+'Appendix B'!$G$47))/((1+$Y$16)^AO$34))</f>
        <v>300969.52042977361</v>
      </c>
      <c r="AP305" s="201">
        <f>(((S305*'Appendix B'!$C$22*1000)-('Appendix B'!$E$48+'Appendix B'!$F$48+'Appendix B'!$G$48))/((1+$Y$16)^AP$34))</f>
        <v>47871.588573978152</v>
      </c>
      <c r="AQ305" s="201">
        <f>(((T305*'Appendix B'!$C$23*1000)-('Appendix B'!$E$49+'Appendix B'!$F$49+'Appendix B'!$G$49))/((1+$Y$16)^AQ$34))</f>
        <v>-34234.010357626743</v>
      </c>
      <c r="AR305" s="201">
        <f>(((U305*'Appendix B'!$C$24*1000)-('Appendix B'!$E$50+'Appendix B'!$F$50+'Appendix B'!$G$50))/((1+$Y$16)^AR$34))</f>
        <v>-427.37242691611345</v>
      </c>
      <c r="AS305" s="217">
        <f t="shared" si="24"/>
        <v>46799964.097233236</v>
      </c>
      <c r="AU305" s="207">
        <f t="shared" si="23"/>
        <v>1.5848821110723523E-8</v>
      </c>
    </row>
    <row r="306" spans="1:47" x14ac:dyDescent="0.35">
      <c r="A306">
        <v>272</v>
      </c>
      <c r="B306" s="75">
        <v>56</v>
      </c>
      <c r="C306" s="75">
        <v>56.258059770124234</v>
      </c>
      <c r="D306" s="75">
        <v>75.886597453089877</v>
      </c>
      <c r="E306" s="75">
        <v>66.063632835837552</v>
      </c>
      <c r="F306" s="75">
        <v>122.29564325256013</v>
      </c>
      <c r="G306" s="75">
        <v>168.21112219203519</v>
      </c>
      <c r="H306" s="75">
        <v>187.00731200608277</v>
      </c>
      <c r="I306" s="75">
        <v>200.54878679116601</v>
      </c>
      <c r="J306" s="75">
        <v>246.82739632242897</v>
      </c>
      <c r="K306" s="75">
        <v>246.831162267385</v>
      </c>
      <c r="L306" s="75">
        <v>233.51563109594173</v>
      </c>
      <c r="M306" s="75">
        <v>264.45439957073529</v>
      </c>
      <c r="N306" s="75">
        <v>207.64021068821651</v>
      </c>
      <c r="O306" s="75">
        <v>196.87239146380256</v>
      </c>
      <c r="P306" s="75">
        <v>181.79631676043721</v>
      </c>
      <c r="Q306" s="75">
        <v>151.16785901973216</v>
      </c>
      <c r="R306" s="75">
        <v>178.3645113559437</v>
      </c>
      <c r="S306" s="75">
        <v>32.78606687138921</v>
      </c>
      <c r="T306" s="75">
        <v>32.749765457782715</v>
      </c>
      <c r="U306" s="75">
        <v>25.084809420506438</v>
      </c>
      <c r="V306" s="75">
        <v>39.03528449649906</v>
      </c>
      <c r="X306" s="201">
        <f>((0-('Appendix B'!$H$30))/(1+$Y$16)^0)</f>
        <v>-30932906.678150136</v>
      </c>
      <c r="Y306" s="201">
        <f>(((B306*'Appendix B'!$C$5*1000)-('Appendix B'!$E$31+'Appendix B'!$F$31+'Appendix B'!$G$31))/((1+$Y$16)^1))</f>
        <v>36555647.970511056</v>
      </c>
      <c r="Z306" s="201">
        <f>+(((C306*'Appendix B'!$C$6*1000)-('Appendix B'!$E$32+'Appendix B'!$F$32+'Appendix B'!$G$32))/((1+$Y$16)^2))</f>
        <v>12006389.652281824</v>
      </c>
      <c r="AA306" s="201">
        <f>(((D306*'Appendix B'!$C$7*1000)-('Appendix B'!$E$33+'Appendix B'!$F$33+'Appendix B'!$G$33))/((1+$Y$16)^3))</f>
        <v>7898257.2569120703</v>
      </c>
      <c r="AB306" s="201">
        <f>(((E306*'Appendix B'!$C$8*1000)-('Appendix B'!$E$34+'Appendix B'!$F$34+'Appendix B'!$G$34))/((1+$Y$16)^4))</f>
        <v>3875468.3309255214</v>
      </c>
      <c r="AC306" s="201">
        <f>(((F306*'Appendix B'!$C$9*1000)-('Appendix B'!$E$35+'Appendix B'!$F$35+'Appendix B'!$G$35))/((1+$Y$16)^AC$34))</f>
        <v>5808870.1962373806</v>
      </c>
      <c r="AD306" s="201">
        <f>(((G306*'Appendix B'!$C$10*1000)-('Appendix B'!$E$36+'Appendix B'!$F$36+'Appendix B'!$G$36))/((1+$Y$16)^AD$34))</f>
        <v>6103051.7628104081</v>
      </c>
      <c r="AE306" s="201">
        <f>(((H306*'Appendix B'!$C$11*1000)-('Appendix B'!$E$37+'Appendix B'!$F$37+'Appendix B'!$G$37))/((1+$Y$16)^AE$34))</f>
        <v>5177175.1277333945</v>
      </c>
      <c r="AF306" s="201">
        <f>(((I306*'Appendix B'!$C$12*1000)-('Appendix B'!$E$38+'Appendix B'!$F$38+'Appendix B'!$G$38))/((1+$Y$16)^AF$34))</f>
        <v>4330458.1171851195</v>
      </c>
      <c r="AG306" s="201">
        <f>(((J306*'Appendix B'!$C$13*1000)-('Appendix B'!$E$39+'Appendix B'!$F$39+'Appendix B'!$G$39))/((1+$Y$16)^AG$34))</f>
        <v>4369529.4783011274</v>
      </c>
      <c r="AH306" s="201">
        <f>(((K306*'Appendix B'!$C$14*1000)-('Appendix B'!$E$40+'Appendix B'!$F$40+'Appendix B'!$G$40))/((1+$Y$16)^AH$34))</f>
        <v>3436543.739521001</v>
      </c>
      <c r="AI306" s="201">
        <f>(((L306*'Appendix B'!$C$15*1000)-('Appendix B'!$E$41+'Appendix B'!$F$41+'Appendix B'!$G$41))/((1+$Y$16)^AI$34))</f>
        <v>2636977.2078797179</v>
      </c>
      <c r="AJ306" s="201">
        <f>(((M306*'Appendix B'!$C$16*1000)-('Appendix B'!$E$42+'Appendix B'!$F$42+'Appendix B'!$G$42))/((1+$Y$16)^AJ$34))</f>
        <v>2511439.6720111892</v>
      </c>
      <c r="AK306" s="201">
        <f>(((N306*'Appendix B'!$C$17*1000)-('Appendix B'!$E$43+'Appendix B'!$F$43+'Appendix B'!$G$43))/((1+$Y$16)^AK$34))</f>
        <v>1501638.9623495589</v>
      </c>
      <c r="AL306" s="201">
        <f>(((O306*'Appendix B'!$C$18*1000)-('Appendix B'!$E$44+'Appendix B'!$F$44+'Appendix B'!$G$44))/((1+$Y$16)^AL$34))</f>
        <v>1142784.2668953161</v>
      </c>
      <c r="AM306" s="201">
        <f>(((P306*'Appendix B'!$C$19*1000)-('Appendix B'!$E$45+'Appendix B'!$F$45+'Appendix B'!$G$45))/((1+$Y$16)^AM$34))</f>
        <v>833494.10194368043</v>
      </c>
      <c r="AN306" s="201">
        <f>(((Q306*'Appendix B'!$C$20*1000)-('Appendix B'!$E$46+'Appendix B'!$F$46+'Appendix B'!$G$46))/((1+$Y$16)^AN$34))</f>
        <v>491799.36882252188</v>
      </c>
      <c r="AO306" s="201">
        <f>(((R306*'Appendix B'!$C$21*1000)-('Appendix B'!$E$47+'Appendix B'!$F$47+'Appendix B'!$G$47))/((1+$Y$16)^AO$34))</f>
        <v>548929.57975298807</v>
      </c>
      <c r="AP306" s="201">
        <f>(((S306*'Appendix B'!$C$22*1000)-('Appendix B'!$E$48+'Appendix B'!$F$48+'Appendix B'!$G$48))/((1+$Y$16)^AP$34))</f>
        <v>-194694.114722656</v>
      </c>
      <c r="AQ306" s="201">
        <f>(((T306*'Appendix B'!$C$23*1000)-('Appendix B'!$E$49+'Appendix B'!$F$49+'Appendix B'!$G$49))/((1+$Y$16)^AQ$34))</f>
        <v>-183326.99992638698</v>
      </c>
      <c r="AR306" s="201">
        <f>(((U306*'Appendix B'!$C$24*1000)-('Appendix B'!$E$50+'Appendix B'!$F$50+'Appendix B'!$G$50))/((1+$Y$16)^AR$34))</f>
        <v>-197095.99708469893</v>
      </c>
      <c r="AS306" s="217">
        <f t="shared" si="24"/>
        <v>68295548.113923714</v>
      </c>
      <c r="AU306" s="207">
        <f t="shared" si="23"/>
        <v>1.1940147321666395E-8</v>
      </c>
    </row>
    <row r="307" spans="1:47" x14ac:dyDescent="0.35">
      <c r="A307">
        <v>273</v>
      </c>
      <c r="B307" s="75">
        <v>56</v>
      </c>
      <c r="C307" s="75">
        <v>69.590005899615988</v>
      </c>
      <c r="D307" s="75">
        <v>41.381809978174083</v>
      </c>
      <c r="E307" s="75">
        <v>52.271724814717231</v>
      </c>
      <c r="F307" s="75">
        <v>53.049277114409016</v>
      </c>
      <c r="G307" s="75">
        <v>50.623413176291493</v>
      </c>
      <c r="H307" s="75">
        <v>46.232650487737537</v>
      </c>
      <c r="I307" s="75">
        <v>28.583939392098568</v>
      </c>
      <c r="J307" s="75">
        <v>41.952956903027882</v>
      </c>
      <c r="K307" s="75">
        <v>32.973847254715487</v>
      </c>
      <c r="L307" s="75">
        <v>34.177255589320126</v>
      </c>
      <c r="M307" s="75">
        <v>28.043828245805347</v>
      </c>
      <c r="N307" s="75">
        <v>29.690071253210643</v>
      </c>
      <c r="O307" s="75">
        <v>60.041896450459461</v>
      </c>
      <c r="P307" s="75">
        <v>65.053068822064432</v>
      </c>
      <c r="Q307" s="75">
        <v>80.561328748545861</v>
      </c>
      <c r="R307" s="75">
        <v>80.193545056304316</v>
      </c>
      <c r="S307" s="75">
        <v>69.064081752362256</v>
      </c>
      <c r="T307" s="75">
        <v>34.717189430231571</v>
      </c>
      <c r="U307" s="75">
        <v>45.745347546997792</v>
      </c>
      <c r="V307" s="75">
        <v>37.359875002018271</v>
      </c>
      <c r="X307" s="201">
        <f>((0-('Appendix B'!$H$30))/(1+$Y$16)^0)</f>
        <v>-30932906.678150136</v>
      </c>
      <c r="Y307" s="201">
        <f>(((B307*'Appendix B'!$C$5*1000)-('Appendix B'!$E$31+'Appendix B'!$F$31+'Appendix B'!$G$31))/((1+$Y$16)^1))</f>
        <v>36555647.970511056</v>
      </c>
      <c r="Z307" s="201">
        <f>+(((C307*'Appendix B'!$C$6*1000)-('Appendix B'!$E$32+'Appendix B'!$F$32+'Appendix B'!$G$32))/((1+$Y$16)^2))</f>
        <v>15374267.262520401</v>
      </c>
      <c r="AA307" s="201">
        <f>(((D307*'Appendix B'!$C$7*1000)-('Appendix B'!$E$33+'Appendix B'!$F$33+'Appendix B'!$G$33))/((1+$Y$16)^3))</f>
        <v>3521653.5522687826</v>
      </c>
      <c r="AB307" s="201">
        <f>(((E307*'Appendix B'!$C$8*1000)-('Appendix B'!$E$34+'Appendix B'!$F$34+'Appendix B'!$G$34))/((1+$Y$16)^4))</f>
        <v>2761909.7052186374</v>
      </c>
      <c r="AC307" s="201">
        <f>(((F307*'Appendix B'!$C$9*1000)-('Appendix B'!$E$35+'Appendix B'!$F$35+'Appendix B'!$G$35))/((1+$Y$16)^AC$34))</f>
        <v>1783430.5647102976</v>
      </c>
      <c r="AD307" s="201">
        <f>(((G307*'Appendix B'!$C$10*1000)-('Appendix B'!$E$36+'Appendix B'!$F$36+'Appendix B'!$G$36))/((1+$Y$16)^AD$34))</f>
        <v>1028986.3268140625</v>
      </c>
      <c r="AE307" s="201">
        <f>(((H307*'Appendix B'!$C$11*1000)-('Appendix B'!$E$37+'Appendix B'!$F$37+'Appendix B'!$G$37))/((1+$Y$16)^AE$34))</f>
        <v>501816.32988647849</v>
      </c>
      <c r="AF307" s="201">
        <f>(((I307*'Appendix B'!$C$12*1000)-('Appendix B'!$E$38+'Appendix B'!$F$38+'Appendix B'!$G$38))/((1+$Y$16)^AF$34))</f>
        <v>-178899.07051528583</v>
      </c>
      <c r="AG307" s="201">
        <f>(((J307*'Appendix B'!$C$13*1000)-('Appendix B'!$E$39+'Appendix B'!$F$39+'Appendix B'!$G$39))/((1+$Y$16)^AG$34))</f>
        <v>48660.713874818044</v>
      </c>
      <c r="AH307" s="201">
        <f>(((K307*'Appendix B'!$C$14*1000)-('Appendix B'!$E$40+'Appendix B'!$F$40+'Appendix B'!$G$40))/((1+$Y$16)^AH$34))</f>
        <v>-185124.76387114529</v>
      </c>
      <c r="AI307" s="201">
        <f>(((L307*'Appendix B'!$C$15*1000)-('Appendix B'!$E$41+'Appendix B'!$F$41+'Appendix B'!$G$41))/((1+$Y$16)^AI$34))</f>
        <v>-195836.0227433785</v>
      </c>
      <c r="AJ307" s="201">
        <f>(((M307*'Appendix B'!$C$16*1000)-('Appendix B'!$E$42+'Appendix B'!$F$42+'Appendix B'!$G$42))/((1+$Y$16)^AJ$34))</f>
        <v>-284585.32457216893</v>
      </c>
      <c r="AK307" s="201">
        <f>(((N307*'Appendix B'!$C$17*1000)-('Appendix B'!$E$43+'Appendix B'!$F$43+'Appendix B'!$G$43))/((1+$Y$16)^AK$34))</f>
        <v>-263200.26128322282</v>
      </c>
      <c r="AL307" s="201">
        <f>(((O307*'Appendix B'!$C$18*1000)-('Appendix B'!$E$44+'Appendix B'!$F$44+'Appendix B'!$G$44))/((1+$Y$16)^AL$34))</f>
        <v>-2403.5110531858727</v>
      </c>
      <c r="AM307" s="201">
        <f>(((P307*'Appendix B'!$C$19*1000)-('Appendix B'!$E$45+'Appendix B'!$F$45+'Appendix B'!$G$45))/((1+$Y$16)^AM$34))</f>
        <v>4540.0876486439647</v>
      </c>
      <c r="AN307" s="201">
        <f>(((Q307*'Appendix B'!$C$20*1000)-('Appendix B'!$E$46+'Appendix B'!$F$46+'Appendix B'!$G$46))/((1+$Y$16)^AN$34))</f>
        <v>71291.602865374851</v>
      </c>
      <c r="AO307" s="201">
        <f>(((R307*'Appendix B'!$C$21*1000)-('Appendix B'!$E$47+'Appendix B'!$F$47+'Appendix B'!$G$47))/((1+$Y$16)^AO$34))</f>
        <v>40009.142458851813</v>
      </c>
      <c r="AP307" s="201">
        <f>(((S307*'Appendix B'!$C$22*1000)-('Appendix B'!$E$48+'Appendix B'!$F$48+'Appendix B'!$G$48))/((1+$Y$16)^AP$34))</f>
        <v>-33182.711563820572</v>
      </c>
      <c r="AQ307" s="201">
        <f>(((T307*'Appendix B'!$C$23*1000)-('Appendix B'!$E$49+'Appendix B'!$F$49+'Appendix B'!$G$49))/((1+$Y$16)^AQ$34))</f>
        <v>-175780.7375782936</v>
      </c>
      <c r="AR307" s="201">
        <f>(((U307*'Appendix B'!$C$24*1000)-('Appendix B'!$E$50+'Appendix B'!$F$50+'Appendix B'!$G$50))/((1+$Y$16)^AR$34))</f>
        <v>-128622.90105897665</v>
      </c>
      <c r="AS307" s="217">
        <f t="shared" si="24"/>
        <v>30759306.580627266</v>
      </c>
      <c r="AU307" s="207">
        <f t="shared" si="23"/>
        <v>1.211684570933797E-8</v>
      </c>
    </row>
    <row r="308" spans="1:47" x14ac:dyDescent="0.35">
      <c r="A308">
        <v>274</v>
      </c>
      <c r="B308" s="75">
        <v>56</v>
      </c>
      <c r="C308" s="75">
        <v>79.775722890706518</v>
      </c>
      <c r="D308" s="75">
        <v>105.11326377698197</v>
      </c>
      <c r="E308" s="75">
        <v>147.64031628350517</v>
      </c>
      <c r="F308" s="75">
        <v>148.22572690978532</v>
      </c>
      <c r="G308" s="75">
        <v>226.50846896100234</v>
      </c>
      <c r="H308" s="75">
        <v>8.9769888034561802</v>
      </c>
      <c r="I308" s="75">
        <v>10.47870763618829</v>
      </c>
      <c r="J308" s="75">
        <v>5.5507620758904332</v>
      </c>
      <c r="K308" s="75">
        <v>5.6536701036964816</v>
      </c>
      <c r="L308" s="75">
        <v>4.2006171103538641</v>
      </c>
      <c r="M308" s="75">
        <v>2.9854697854487773</v>
      </c>
      <c r="N308" s="75">
        <v>3.2742459058755902</v>
      </c>
      <c r="O308" s="75">
        <v>3.2246116744871673</v>
      </c>
      <c r="P308" s="75">
        <v>4.9990824556002149</v>
      </c>
      <c r="Q308" s="75">
        <v>2.3959254598015707</v>
      </c>
      <c r="R308" s="75">
        <v>3.4763816860971897</v>
      </c>
      <c r="S308" s="75">
        <v>5.1140470579558208</v>
      </c>
      <c r="T308" s="75">
        <v>4.6775882582306361</v>
      </c>
      <c r="U308" s="75">
        <v>5.5315318709992969</v>
      </c>
      <c r="V308" s="75">
        <v>7.6882557183594926</v>
      </c>
      <c r="X308" s="201">
        <f>((0-('Appendix B'!$H$30))/(1+$Y$16)^0)</f>
        <v>-30932906.678150136</v>
      </c>
      <c r="Y308" s="201">
        <f>(((B308*'Appendix B'!$C$5*1000)-('Appendix B'!$E$31+'Appendix B'!$F$31+'Appendix B'!$G$31))/((1+$Y$16)^1))</f>
        <v>36555647.970511056</v>
      </c>
      <c r="Z308" s="201">
        <f>+(((C308*'Appendix B'!$C$6*1000)-('Appendix B'!$E$32+'Appendix B'!$F$32+'Appendix B'!$G$32))/((1+$Y$16)^2))</f>
        <v>17947353.582051478</v>
      </c>
      <c r="AA308" s="201">
        <f>(((D308*'Appendix B'!$C$7*1000)-('Appendix B'!$E$33+'Appendix B'!$F$33+'Appendix B'!$G$33))/((1+$Y$16)^3))</f>
        <v>11605381.556706978</v>
      </c>
      <c r="AB308" s="201">
        <f>(((E308*'Appendix B'!$C$8*1000)-('Appendix B'!$E$34+'Appendix B'!$F$34+'Appendix B'!$G$34))/((1+$Y$16)^4))</f>
        <v>10461969.587358007</v>
      </c>
      <c r="AC308" s="201">
        <f>(((F308*'Appendix B'!$C$9*1000)-('Appendix B'!$E$35+'Appendix B'!$F$35+'Appendix B'!$G$35))/((1+$Y$16)^AC$34))</f>
        <v>7316241.5172733739</v>
      </c>
      <c r="AD308" s="201">
        <f>(((G308*'Appendix B'!$C$10*1000)-('Appendix B'!$E$36+'Appendix B'!$F$36+'Appendix B'!$G$36))/((1+$Y$16)^AD$34))</f>
        <v>8618659.5140516907</v>
      </c>
      <c r="AE308" s="201">
        <f>(((H308*'Appendix B'!$C$11*1000)-('Appendix B'!$E$37+'Appendix B'!$F$37+'Appendix B'!$G$37))/((1+$Y$16)^AE$34))</f>
        <v>-735505.66930379567</v>
      </c>
      <c r="AF308" s="201">
        <f>(((I308*'Appendix B'!$C$12*1000)-('Appendix B'!$E$38+'Appendix B'!$F$38+'Appendix B'!$G$38))/((1+$Y$16)^AF$34))</f>
        <v>-653664.45535020065</v>
      </c>
      <c r="AG308" s="201">
        <f>(((J308*'Appendix B'!$C$13*1000)-('Appendix B'!$E$39+'Appendix B'!$F$39+'Appendix B'!$G$39))/((1+$Y$16)^AG$34))</f>
        <v>-719073.45067438006</v>
      </c>
      <c r="AH308" s="201">
        <f>(((K308*'Appendix B'!$C$14*1000)-('Appendix B'!$E$40+'Appendix B'!$F$40+'Appendix B'!$G$40))/((1+$Y$16)^AH$34))</f>
        <v>-647791.30903504381</v>
      </c>
      <c r="AI308" s="201">
        <f>(((L308*'Appendix B'!$C$15*1000)-('Appendix B'!$E$41+'Appendix B'!$F$41+'Appendix B'!$G$41))/((1+$Y$16)^AI$34))</f>
        <v>-621836.37454217335</v>
      </c>
      <c r="AJ308" s="201">
        <f>(((M308*'Appendix B'!$C$16*1000)-('Appendix B'!$E$42+'Appendix B'!$F$42+'Appendix B'!$G$42))/((1+$Y$16)^AJ$34))</f>
        <v>-580950.2300662013</v>
      </c>
      <c r="AK308" s="201">
        <f>(((N308*'Appendix B'!$C$17*1000)-('Appendix B'!$E$43+'Appendix B'!$F$43+'Appendix B'!$G$43))/((1+$Y$16)^AK$34))</f>
        <v>-525181.98743206484</v>
      </c>
      <c r="AL308" s="201">
        <f>(((O308*'Appendix B'!$C$18*1000)-('Appendix B'!$E$44+'Appendix B'!$F$44+'Appendix B'!$G$44))/((1+$Y$16)^AL$34))</f>
        <v>-477929.52661951078</v>
      </c>
      <c r="AM308" s="201">
        <f>(((P308*'Appendix B'!$C$19*1000)-('Appendix B'!$E$45+'Appendix B'!$F$45+'Appendix B'!$G$45))/((1+$Y$16)^AM$34))</f>
        <v>-421882.80148648756</v>
      </c>
      <c r="AN308" s="201">
        <f>(((Q308*'Appendix B'!$C$20*1000)-('Appendix B'!$E$46+'Appendix B'!$F$46+'Appendix B'!$G$46))/((1+$Y$16)^AN$34))</f>
        <v>-394234.16346027644</v>
      </c>
      <c r="AO308" s="201">
        <f>(((R308*'Appendix B'!$C$21*1000)-('Appendix B'!$E$47+'Appendix B'!$F$47+'Appendix B'!$G$47))/((1+$Y$16)^AO$34))</f>
        <v>-357694.31103638903</v>
      </c>
      <c r="AP308" s="201">
        <f>(((S308*'Appendix B'!$C$22*1000)-('Appendix B'!$E$48+'Appendix B'!$F$48+'Appendix B'!$G$48))/((1+$Y$16)^AP$34))</f>
        <v>-317891.22908986983</v>
      </c>
      <c r="AQ308" s="201">
        <f>(((T308*'Appendix B'!$C$23*1000)-('Appendix B'!$E$49+'Appendix B'!$F$49+'Appendix B'!$G$49))/((1+$Y$16)^AQ$34))</f>
        <v>-291000.79916667374</v>
      </c>
      <c r="AR308" s="201">
        <f>(((U308*'Appendix B'!$C$24*1000)-('Appendix B'!$E$50+'Appendix B'!$F$50+'Appendix B'!$G$50))/((1+$Y$16)^AR$34))</f>
        <v>-261899.41329137905</v>
      </c>
      <c r="AS308" s="217">
        <f t="shared" si="24"/>
        <v>61572347.049802452</v>
      </c>
      <c r="AU308" s="207">
        <f t="shared" si="23"/>
        <v>1.4120486507550326E-8</v>
      </c>
    </row>
    <row r="309" spans="1:47" x14ac:dyDescent="0.35">
      <c r="A309">
        <v>275</v>
      </c>
      <c r="B309" s="75">
        <v>56</v>
      </c>
      <c r="C309" s="75">
        <v>72.058110412560083</v>
      </c>
      <c r="D309" s="75">
        <v>82.111374705091478</v>
      </c>
      <c r="E309" s="75">
        <v>73.618657133404298</v>
      </c>
      <c r="F309" s="75">
        <v>89.486539546891549</v>
      </c>
      <c r="G309" s="75">
        <v>138.49769218941574</v>
      </c>
      <c r="H309" s="75">
        <v>139.88294549250824</v>
      </c>
      <c r="I309" s="75">
        <v>139.7264128236063</v>
      </c>
      <c r="J309" s="75">
        <v>114.89125478893537</v>
      </c>
      <c r="K309" s="75">
        <v>117.7697071457503</v>
      </c>
      <c r="L309" s="75">
        <v>108.49011468433105</v>
      </c>
      <c r="M309" s="75">
        <v>125.27501717768932</v>
      </c>
      <c r="N309" s="75">
        <v>175.63591540108453</v>
      </c>
      <c r="O309" s="75">
        <v>187.4897544630266</v>
      </c>
      <c r="P309" s="75">
        <v>284.79341545730063</v>
      </c>
      <c r="Q309" s="75">
        <v>246.46641247710605</v>
      </c>
      <c r="R309" s="75">
        <v>236.33207676519629</v>
      </c>
      <c r="S309" s="75">
        <v>375.87058383815497</v>
      </c>
      <c r="T309" s="75">
        <v>500</v>
      </c>
      <c r="U309" s="75">
        <v>387.98311490118095</v>
      </c>
      <c r="V309" s="75">
        <v>483.52426531418098</v>
      </c>
      <c r="X309" s="201">
        <f>((0-('Appendix B'!$H$30))/(1+$Y$16)^0)</f>
        <v>-30932906.678150136</v>
      </c>
      <c r="Y309" s="201">
        <f>(((B309*'Appendix B'!$C$5*1000)-('Appendix B'!$E$31+'Appendix B'!$F$31+'Appendix B'!$G$31))/((1+$Y$16)^1))</f>
        <v>36555647.970511056</v>
      </c>
      <c r="Z309" s="201">
        <f>+(((C309*'Appendix B'!$C$6*1000)-('Appendix B'!$E$32+'Appendix B'!$F$32+'Appendix B'!$G$32))/((1+$Y$16)^2))</f>
        <v>15997752.674787825</v>
      </c>
      <c r="AA309" s="201">
        <f>(((D309*'Appendix B'!$C$7*1000)-('Appendix B'!$E$33+'Appendix B'!$F$33+'Appendix B'!$G$33))/((1+$Y$16)^3))</f>
        <v>8687810.9732331708</v>
      </c>
      <c r="AB309" s="201">
        <f>(((E309*'Appendix B'!$C$8*1000)-('Appendix B'!$E$34+'Appendix B'!$F$34+'Appendix B'!$G$34))/((1+$Y$16)^4))</f>
        <v>4485460.9774177466</v>
      </c>
      <c r="AC309" s="201">
        <f>(((F309*'Appendix B'!$C$9*1000)-('Appendix B'!$E$35+'Appendix B'!$F$35+'Appendix B'!$G$35))/((1+$Y$16)^AC$34))</f>
        <v>3901606.7007322181</v>
      </c>
      <c r="AD309" s="201">
        <f>(((G309*'Appendix B'!$C$10*1000)-('Appendix B'!$E$36+'Appendix B'!$F$36+'Appendix B'!$G$36))/((1+$Y$16)^AD$34))</f>
        <v>4820877.8908711048</v>
      </c>
      <c r="AE309" s="201">
        <f>(((H309*'Appendix B'!$C$11*1000)-('Appendix B'!$E$37+'Appendix B'!$F$37+'Appendix B'!$G$37))/((1+$Y$16)^AE$34))</f>
        <v>3612097.1570540499</v>
      </c>
      <c r="AF309" s="201">
        <f>(((I309*'Appendix B'!$C$12*1000)-('Appendix B'!$E$38+'Appendix B'!$F$38+'Appendix B'!$G$38))/((1+$Y$16)^AF$34))</f>
        <v>2735540.2408174123</v>
      </c>
      <c r="AG309" s="201">
        <f>(((J309*'Appendix B'!$C$13*1000)-('Appendix B'!$E$39+'Appendix B'!$F$39+'Appendix B'!$G$39))/((1+$Y$16)^AG$34))</f>
        <v>1586953.2112638052</v>
      </c>
      <c r="AH309" s="201">
        <f>(((K309*'Appendix B'!$C$14*1000)-('Appendix B'!$E$40+'Appendix B'!$F$40+'Appendix B'!$G$40))/((1+$Y$16)^AH$34))</f>
        <v>1250891.0907523944</v>
      </c>
      <c r="AI309" s="201">
        <f>(((L309*'Appendix B'!$C$15*1000)-('Appendix B'!$E$41+'Appendix B'!$F$41+'Appendix B'!$G$41))/((1+$Y$16)^AI$34))</f>
        <v>860229.82466182415</v>
      </c>
      <c r="AJ309" s="201">
        <f>(((M309*'Appendix B'!$C$16*1000)-('Appendix B'!$E$42+'Appendix B'!$F$42+'Appendix B'!$G$42))/((1+$Y$16)^AJ$34))</f>
        <v>865366.78280382871</v>
      </c>
      <c r="AK309" s="201">
        <f>(((N309*'Appendix B'!$C$17*1000)-('Appendix B'!$E$43+'Appendix B'!$F$43+'Appendix B'!$G$43))/((1+$Y$16)^AK$34))</f>
        <v>1184232.9978092175</v>
      </c>
      <c r="AL309" s="201">
        <f>(((O309*'Appendix B'!$C$18*1000)-('Appendix B'!$E$44+'Appendix B'!$F$44+'Appendix B'!$G$44))/((1+$Y$16)^AL$34))</f>
        <v>1064257.3185190181</v>
      </c>
      <c r="AM309" s="201">
        <f>(((P309*'Appendix B'!$C$19*1000)-('Appendix B'!$E$45+'Appendix B'!$F$45+'Appendix B'!$G$45))/((1+$Y$16)^AM$34))</f>
        <v>1564841.3955411473</v>
      </c>
      <c r="AN309" s="201">
        <f>(((Q309*'Appendix B'!$C$20*1000)-('Appendix B'!$E$46+'Appendix B'!$F$46+'Appendix B'!$G$46))/((1+$Y$16)^AN$34))</f>
        <v>1059364.1770547386</v>
      </c>
      <c r="AO309" s="201">
        <f>(((R309*'Appendix B'!$C$21*1000)-('Appendix B'!$E$47+'Appendix B'!$F$47+'Appendix B'!$G$47))/((1+$Y$16)^AO$34))</f>
        <v>849434.70717436925</v>
      </c>
      <c r="AP309" s="201">
        <f>(((S309*'Appendix B'!$C$22*1000)-('Appendix B'!$E$48+'Appendix B'!$F$48+'Appendix B'!$G$48))/((1+$Y$16)^AP$34))</f>
        <v>1332734.0513216753</v>
      </c>
      <c r="AQ309" s="201">
        <f>(((T309*'Appendix B'!$C$23*1000)-('Appendix B'!$E$49+'Appendix B'!$F$49+'Appendix B'!$G$49))/((1+$Y$16)^AQ$34))</f>
        <v>1608860.6024615879</v>
      </c>
      <c r="AR309" s="201">
        <f>(((U309*'Appendix B'!$C$24*1000)-('Appendix B'!$E$50+'Appendix B'!$F$50+'Appendix B'!$G$50))/((1+$Y$16)^AR$34))</f>
        <v>1005620.5230086732</v>
      </c>
      <c r="AS309" s="217">
        <f t="shared" si="24"/>
        <v>64096674.589646727</v>
      </c>
      <c r="AU309" s="207">
        <f t="shared" si="23"/>
        <v>1.3371161569582853E-8</v>
      </c>
    </row>
    <row r="310" spans="1:47" x14ac:dyDescent="0.35">
      <c r="A310">
        <v>276</v>
      </c>
      <c r="B310" s="75">
        <v>56</v>
      </c>
      <c r="C310" s="75">
        <v>60.612383216573932</v>
      </c>
      <c r="D310" s="75">
        <v>88.514057446494292</v>
      </c>
      <c r="E310" s="75">
        <v>91.048901546159613</v>
      </c>
      <c r="F310" s="75">
        <v>91.129156908839093</v>
      </c>
      <c r="G310" s="75">
        <v>93.655107698297073</v>
      </c>
      <c r="H310" s="75">
        <v>104.68473446007609</v>
      </c>
      <c r="I310" s="75">
        <v>107.26043800059583</v>
      </c>
      <c r="J310" s="75">
        <v>77.17810295072141</v>
      </c>
      <c r="K310" s="75">
        <v>80.55526618363298</v>
      </c>
      <c r="L310" s="75">
        <v>119.76363463121734</v>
      </c>
      <c r="M310" s="75">
        <v>107.22483952884657</v>
      </c>
      <c r="N310" s="75">
        <v>163.22818350345176</v>
      </c>
      <c r="O310" s="75">
        <v>168.90554014262838</v>
      </c>
      <c r="P310" s="75">
        <v>281.48382368749179</v>
      </c>
      <c r="Q310" s="75">
        <v>380.74085305847518</v>
      </c>
      <c r="R310" s="75">
        <v>500</v>
      </c>
      <c r="S310" s="75">
        <v>500</v>
      </c>
      <c r="T310" s="75">
        <v>251.66900370192911</v>
      </c>
      <c r="U310" s="75">
        <v>271.77761473399329</v>
      </c>
      <c r="V310" s="75">
        <v>380.14831680922117</v>
      </c>
      <c r="X310" s="201">
        <f>((0-('Appendix B'!$H$30))/(1+$Y$16)^0)</f>
        <v>-30932906.678150136</v>
      </c>
      <c r="Y310" s="201">
        <f>(((B310*'Appendix B'!$C$5*1000)-('Appendix B'!$E$31+'Appendix B'!$F$31+'Appendix B'!$G$31))/((1+$Y$16)^1))</f>
        <v>36555647.970511056</v>
      </c>
      <c r="Z310" s="201">
        <f>+(((C310*'Appendix B'!$C$6*1000)-('Appendix B'!$E$32+'Appendix B'!$F$32+'Appendix B'!$G$32))/((1+$Y$16)^2))</f>
        <v>13106366.227389233</v>
      </c>
      <c r="AA310" s="201">
        <f>(((D310*'Appendix B'!$C$7*1000)-('Appendix B'!$E$33+'Appendix B'!$F$33+'Appendix B'!$G$33))/((1+$Y$16)^3))</f>
        <v>9499930.30670394</v>
      </c>
      <c r="AB310" s="201">
        <f>(((E310*'Appendix B'!$C$8*1000)-('Appendix B'!$E$34+'Appendix B'!$F$34+'Appendix B'!$G$34))/((1+$Y$16)^4))</f>
        <v>5892778.8760203114</v>
      </c>
      <c r="AC310" s="201">
        <f>(((F310*'Appendix B'!$C$9*1000)-('Appendix B'!$E$35+'Appendix B'!$F$35+'Appendix B'!$G$35))/((1+$Y$16)^AC$34))</f>
        <v>3997095.5674696607</v>
      </c>
      <c r="AD310" s="201">
        <f>(((G310*'Appendix B'!$C$10*1000)-('Appendix B'!$E$36+'Appendix B'!$F$36+'Appendix B'!$G$36))/((1+$Y$16)^AD$34))</f>
        <v>2885860.9581348216</v>
      </c>
      <c r="AE310" s="201">
        <f>(((H310*'Appendix B'!$C$11*1000)-('Appendix B'!$E$37+'Appendix B'!$F$37+'Appendix B'!$G$37))/((1+$Y$16)^AE$34))</f>
        <v>2443106.4889606405</v>
      </c>
      <c r="AF310" s="201">
        <f>(((I310*'Appendix B'!$C$12*1000)-('Appendix B'!$E$38+'Appendix B'!$F$38+'Appendix B'!$G$38))/((1+$Y$16)^AF$34))</f>
        <v>1884199.5212568603</v>
      </c>
      <c r="AG310" s="201">
        <f>(((J310*'Appendix B'!$C$13*1000)-('Appendix B'!$E$39+'Appendix B'!$F$39+'Appendix B'!$G$39))/((1+$Y$16)^AG$34))</f>
        <v>791570.5356718488</v>
      </c>
      <c r="AH310" s="201">
        <f>(((K310*'Appendix B'!$C$14*1000)-('Appendix B'!$E$40+'Appendix B'!$F$40+'Appendix B'!$G$40))/((1+$Y$16)^AH$34))</f>
        <v>620665.42512172763</v>
      </c>
      <c r="AI310" s="201">
        <f>(((L310*'Appendix B'!$C$15*1000)-('Appendix B'!$E$41+'Appendix B'!$F$41+'Appendix B'!$G$41))/((1+$Y$16)^AI$34))</f>
        <v>1020438.6975397517</v>
      </c>
      <c r="AJ310" s="201">
        <f>(((M310*'Appendix B'!$C$16*1000)-('Appendix B'!$E$42+'Appendix B'!$F$42+'Appendix B'!$G$42))/((1+$Y$16)^AJ$34))</f>
        <v>651887.54786061298</v>
      </c>
      <c r="AK310" s="201">
        <f>(((N310*'Appendix B'!$C$17*1000)-('Appendix B'!$E$43+'Appendix B'!$F$43+'Appendix B'!$G$43))/((1+$Y$16)^AK$34))</f>
        <v>1061178.0117395956</v>
      </c>
      <c r="AL310" s="201">
        <f>(((O310*'Appendix B'!$C$18*1000)-('Appendix B'!$E$44+'Appendix B'!$F$44+'Appendix B'!$G$44))/((1+$Y$16)^AL$34))</f>
        <v>908718.78085297986</v>
      </c>
      <c r="AM310" s="201">
        <f>(((P310*'Appendix B'!$C$19*1000)-('Appendix B'!$E$45+'Appendix B'!$F$45+'Appendix B'!$G$45))/((1+$Y$16)^AM$34))</f>
        <v>1541341.1123837945</v>
      </c>
      <c r="AN310" s="201">
        <f>(((Q310*'Appendix B'!$C$20*1000)-('Appendix B'!$E$46+'Appendix B'!$F$46+'Appendix B'!$G$46))/((1+$Y$16)^AN$34))</f>
        <v>1859055.7185757824</v>
      </c>
      <c r="AO310" s="201">
        <f>(((R310*'Appendix B'!$C$21*1000)-('Appendix B'!$E$47+'Appendix B'!$F$47+'Appendix B'!$G$47))/((1+$Y$16)^AO$34))</f>
        <v>2216294.9903208939</v>
      </c>
      <c r="AP310" s="201">
        <f>(((S310*'Appendix B'!$C$22*1000)-('Appendix B'!$E$48+'Appendix B'!$F$48+'Appendix B'!$G$48))/((1+$Y$16)^AP$34))</f>
        <v>1885363.9634975337</v>
      </c>
      <c r="AQ310" s="201">
        <f>(((T310*'Appendix B'!$C$23*1000)-('Appendix B'!$E$49+'Appendix B'!$F$49+'Appendix B'!$G$49))/((1+$Y$16)^AQ$34))</f>
        <v>656360.84975393093</v>
      </c>
      <c r="AR310" s="201">
        <f>(((U310*'Appendix B'!$C$24*1000)-('Appendix B'!$E$50+'Appendix B'!$F$50+'Appendix B'!$G$50))/((1+$Y$16)^AR$34))</f>
        <v>620492.58863689797</v>
      </c>
      <c r="AS310" s="217">
        <f t="shared" si="24"/>
        <v>59165447.460251719</v>
      </c>
      <c r="AU310" s="207">
        <f t="shared" si="23"/>
        <v>1.4734006017919679E-8</v>
      </c>
    </row>
    <row r="311" spans="1:47" x14ac:dyDescent="0.35">
      <c r="A311">
        <v>277</v>
      </c>
      <c r="B311" s="75">
        <v>56</v>
      </c>
      <c r="C311" s="75">
        <v>62.519766089610236</v>
      </c>
      <c r="D311" s="75">
        <v>85.254514317703951</v>
      </c>
      <c r="E311" s="75">
        <v>68.507481894386643</v>
      </c>
      <c r="F311" s="75">
        <v>71.907972722983033</v>
      </c>
      <c r="G311" s="75">
        <v>86.232233514584678</v>
      </c>
      <c r="H311" s="75">
        <v>89.918935806987832</v>
      </c>
      <c r="I311" s="75">
        <v>92.897318523095365</v>
      </c>
      <c r="J311" s="75">
        <v>51.348827055029751</v>
      </c>
      <c r="K311" s="75">
        <v>61.016571211670509</v>
      </c>
      <c r="L311" s="75">
        <v>41.132271316718239</v>
      </c>
      <c r="M311" s="75">
        <v>45.199541402884471</v>
      </c>
      <c r="N311" s="75">
        <v>55.17554092308405</v>
      </c>
      <c r="O311" s="75">
        <v>62.34266397255233</v>
      </c>
      <c r="P311" s="75">
        <v>65.837559408615178</v>
      </c>
      <c r="Q311" s="75">
        <v>62.619884477892533</v>
      </c>
      <c r="R311" s="75">
        <v>50.033970319690098</v>
      </c>
      <c r="S311" s="75">
        <v>40.3926988757297</v>
      </c>
      <c r="T311" s="75">
        <v>60.86716303927696</v>
      </c>
      <c r="U311" s="75">
        <v>43.605289473031867</v>
      </c>
      <c r="V311" s="75">
        <v>32.9048506689616</v>
      </c>
      <c r="X311" s="201">
        <f>((0-('Appendix B'!$H$30))/(1+$Y$16)^0)</f>
        <v>-30932906.678150136</v>
      </c>
      <c r="Y311" s="201">
        <f>(((B311*'Appendix B'!$C$5*1000)-('Appendix B'!$E$31+'Appendix B'!$F$31+'Appendix B'!$G$31))/((1+$Y$16)^1))</f>
        <v>36555647.970511056</v>
      </c>
      <c r="Z311" s="201">
        <f>+(((C311*'Appendix B'!$C$6*1000)-('Appendix B'!$E$32+'Appendix B'!$F$32+'Appendix B'!$G$32))/((1+$Y$16)^2))</f>
        <v>13588203.763324162</v>
      </c>
      <c r="AA311" s="201">
        <f>(((D311*'Appendix B'!$C$7*1000)-('Appendix B'!$E$33+'Appendix B'!$F$33+'Appendix B'!$G$33))/((1+$Y$16)^3))</f>
        <v>9086488.30120603</v>
      </c>
      <c r="AB311" s="201">
        <f>(((E311*'Appendix B'!$C$8*1000)-('Appendix B'!$E$34+'Appendix B'!$F$34+'Appendix B'!$G$34))/((1+$Y$16)^4))</f>
        <v>4072784.6989657953</v>
      </c>
      <c r="AC311" s="201">
        <f>(((F311*'Appendix B'!$C$9*1000)-('Appendix B'!$E$35+'Appendix B'!$F$35+'Appendix B'!$G$35))/((1+$Y$16)^AC$34))</f>
        <v>2879726.9472555569</v>
      </c>
      <c r="AD311" s="201">
        <f>(((G311*'Appendix B'!$C$10*1000)-('Appendix B'!$E$36+'Appendix B'!$F$36+'Appendix B'!$G$36))/((1+$Y$16)^AD$34))</f>
        <v>2565554.1025409098</v>
      </c>
      <c r="AE311" s="201">
        <f>(((H311*'Appendix B'!$C$11*1000)-('Appendix B'!$E$37+'Appendix B'!$F$37+'Appendix B'!$G$37))/((1+$Y$16)^AE$34))</f>
        <v>1952709.9510087033</v>
      </c>
      <c r="AF311" s="201">
        <f>(((I311*'Appendix B'!$C$12*1000)-('Appendix B'!$E$38+'Appendix B'!$F$38+'Appendix B'!$G$38))/((1+$Y$16)^AF$34))</f>
        <v>1507561.8709854498</v>
      </c>
      <c r="AG311" s="201">
        <f>(((J311*'Appendix B'!$C$13*1000)-('Appendix B'!$E$39+'Appendix B'!$F$39+'Appendix B'!$G$39))/((1+$Y$16)^AG$34))</f>
        <v>246822.68063574246</v>
      </c>
      <c r="AH311" s="201">
        <f>(((K311*'Appendix B'!$C$14*1000)-('Appendix B'!$E$40+'Appendix B'!$F$40+'Appendix B'!$G$40))/((1+$Y$16)^AH$34))</f>
        <v>289778.09413119883</v>
      </c>
      <c r="AI311" s="201">
        <f>(((L311*'Appendix B'!$C$15*1000)-('Appendix B'!$E$41+'Appendix B'!$F$41+'Appendix B'!$G$41))/((1+$Y$16)^AI$34))</f>
        <v>-96997.750776470566</v>
      </c>
      <c r="AJ311" s="201">
        <f>(((M311*'Appendix B'!$C$16*1000)-('Appendix B'!$E$42+'Appendix B'!$F$42+'Appendix B'!$G$42))/((1+$Y$16)^AJ$34))</f>
        <v>-81684.910463872569</v>
      </c>
      <c r="AK311" s="201">
        <f>(((N311*'Appendix B'!$C$17*1000)-('Appendix B'!$E$43+'Appendix B'!$F$43+'Appendix B'!$G$43))/((1+$Y$16)^AK$34))</f>
        <v>-10445.435415138809</v>
      </c>
      <c r="AL311" s="201">
        <f>(((O311*'Appendix B'!$C$18*1000)-('Appendix B'!$E$44+'Appendix B'!$F$44+'Appendix B'!$G$44))/((1+$Y$16)^AL$34))</f>
        <v>16852.509660213469</v>
      </c>
      <c r="AM311" s="201">
        <f>(((P311*'Appendix B'!$C$19*1000)-('Appendix B'!$E$45+'Appendix B'!$F$45+'Appendix B'!$G$45))/((1+$Y$16)^AM$34))</f>
        <v>10110.487927735045</v>
      </c>
      <c r="AN311" s="201">
        <f>(((Q311*'Appendix B'!$C$20*1000)-('Appendix B'!$E$46+'Appendix B'!$F$46+'Appendix B'!$G$46))/((1+$Y$16)^AN$34))</f>
        <v>-35561.355626141871</v>
      </c>
      <c r="AO311" s="201">
        <f>(((R311*'Appendix B'!$C$21*1000)-('Appendix B'!$E$47+'Appendix B'!$F$47+'Appendix B'!$G$47))/((1+$Y$16)^AO$34))</f>
        <v>-116338.75287218625</v>
      </c>
      <c r="AP311" s="201">
        <f>(((S311*'Appendix B'!$C$22*1000)-('Appendix B'!$E$48+'Appendix B'!$F$48+'Appendix B'!$G$48))/((1+$Y$16)^AP$34))</f>
        <v>-160829.03659297345</v>
      </c>
      <c r="AQ311" s="201">
        <f>(((T311*'Appendix B'!$C$23*1000)-('Appendix B'!$E$49+'Appendix B'!$F$49+'Appendix B'!$G$49))/((1+$Y$16)^AQ$34))</f>
        <v>-75479.753137226493</v>
      </c>
      <c r="AR311" s="201">
        <f>(((U311*'Appendix B'!$C$24*1000)-('Appendix B'!$E$50+'Appendix B'!$F$50+'Appendix B'!$G$50))/((1+$Y$16)^AR$34))</f>
        <v>-135715.47537152079</v>
      </c>
      <c r="AS311" s="217">
        <f t="shared" si="24"/>
        <v>41839334.700002417</v>
      </c>
      <c r="AU311" s="207">
        <f t="shared" si="23"/>
        <v>1.5239064495281511E-8</v>
      </c>
    </row>
    <row r="312" spans="1:47" x14ac:dyDescent="0.35">
      <c r="A312">
        <v>278</v>
      </c>
      <c r="B312" s="75">
        <v>56</v>
      </c>
      <c r="C312" s="75">
        <v>70.906757061066827</v>
      </c>
      <c r="D312" s="75">
        <v>84.486457996260853</v>
      </c>
      <c r="E312" s="75">
        <v>117.59207074590172</v>
      </c>
      <c r="F312" s="75">
        <v>140.19492917923441</v>
      </c>
      <c r="G312" s="75">
        <v>154.69232123585201</v>
      </c>
      <c r="H312" s="75">
        <v>213.42757681911689</v>
      </c>
      <c r="I312" s="75">
        <v>203.92006689164663</v>
      </c>
      <c r="J312" s="75">
        <v>192.78775532863412</v>
      </c>
      <c r="K312" s="75">
        <v>206.29732116730494</v>
      </c>
      <c r="L312" s="75">
        <v>268.4233794294845</v>
      </c>
      <c r="M312" s="75">
        <v>337.58478713780818</v>
      </c>
      <c r="N312" s="75">
        <v>451.91364492059955</v>
      </c>
      <c r="O312" s="75">
        <v>500</v>
      </c>
      <c r="P312" s="75">
        <v>500</v>
      </c>
      <c r="Q312" s="75">
        <v>500</v>
      </c>
      <c r="R312" s="75">
        <v>435.44991599044198</v>
      </c>
      <c r="S312" s="75">
        <v>383.90982784509845</v>
      </c>
      <c r="T312" s="75">
        <v>336.8044916397219</v>
      </c>
      <c r="U312" s="75">
        <v>201.85602684805102</v>
      </c>
      <c r="V312" s="75">
        <v>236.20663009583569</v>
      </c>
      <c r="X312" s="201">
        <f>((0-('Appendix B'!$H$30))/(1+$Y$16)^0)</f>
        <v>-30932906.678150136</v>
      </c>
      <c r="Y312" s="201">
        <f>(((B312*'Appendix B'!$C$5*1000)-('Appendix B'!$E$31+'Appendix B'!$F$31+'Appendix B'!$G$31))/((1+$Y$16)^1))</f>
        <v>36555647.970511056</v>
      </c>
      <c r="Z312" s="201">
        <f>+(((C312*'Appendix B'!$C$6*1000)-('Appendix B'!$E$32+'Appendix B'!$F$32+'Appendix B'!$G$32))/((1+$Y$16)^2))</f>
        <v>15706901.12646139</v>
      </c>
      <c r="AA312" s="201">
        <f>(((D312*'Appendix B'!$C$7*1000)-('Appendix B'!$E$33+'Appendix B'!$F$33+'Appendix B'!$G$33))/((1+$Y$16)^3))</f>
        <v>8989067.6709747519</v>
      </c>
      <c r="AB312" s="201">
        <f>(((E312*'Appendix B'!$C$8*1000)-('Appendix B'!$E$34+'Appendix B'!$F$34+'Appendix B'!$G$34))/((1+$Y$16)^4))</f>
        <v>8035874.3034772854</v>
      </c>
      <c r="AC312" s="201">
        <f>(((F312*'Appendix B'!$C$9*1000)-('Appendix B'!$E$35+'Appendix B'!$F$35+'Appendix B'!$G$35))/((1+$Y$16)^AC$34))</f>
        <v>6849394.0383335855</v>
      </c>
      <c r="AD312" s="201">
        <f>(((G312*'Appendix B'!$C$10*1000)-('Appendix B'!$E$36+'Appendix B'!$F$36+'Appendix B'!$G$36))/((1+$Y$16)^AD$34))</f>
        <v>5519697.5904904138</v>
      </c>
      <c r="AE312" s="201">
        <f>(((H312*'Appendix B'!$C$11*1000)-('Appendix B'!$E$37+'Appendix B'!$F$37+'Appendix B'!$G$37))/((1+$Y$16)^AE$34))</f>
        <v>6054635.7176064318</v>
      </c>
      <c r="AF312" s="201">
        <f>(((I312*'Appendix B'!$C$12*1000)-('Appendix B'!$E$38+'Appendix B'!$F$38+'Appendix B'!$G$38))/((1+$Y$16)^AF$34))</f>
        <v>4418861.6856049746</v>
      </c>
      <c r="AG312" s="201">
        <f>(((J312*'Appendix B'!$C$13*1000)-('Appendix B'!$E$39+'Appendix B'!$F$39+'Appendix B'!$G$39))/((1+$Y$16)^AG$34))</f>
        <v>3229815.8201570655</v>
      </c>
      <c r="AH312" s="201">
        <f>(((K312*'Appendix B'!$C$14*1000)-('Appendix B'!$E$40+'Appendix B'!$F$40+'Appendix B'!$G$40))/((1+$Y$16)^AH$34))</f>
        <v>2750104.1121228682</v>
      </c>
      <c r="AI312" s="201">
        <f>(((L312*'Appendix B'!$C$15*1000)-('Appendix B'!$E$41+'Appendix B'!$F$41+'Appendix B'!$G$41))/((1+$Y$16)^AI$34))</f>
        <v>3133053.9471387709</v>
      </c>
      <c r="AJ312" s="201">
        <f>(((M312*'Appendix B'!$C$16*1000)-('Appendix B'!$E$42+'Appendix B'!$F$42+'Appendix B'!$G$42))/((1+$Y$16)^AJ$34))</f>
        <v>3376351.8901976114</v>
      </c>
      <c r="AK312" s="201">
        <f>(((N312*'Appendix B'!$C$17*1000)-('Appendix B'!$E$43+'Appendix B'!$F$43+'Appendix B'!$G$43))/((1+$Y$16)^AK$34))</f>
        <v>3924246.4376432067</v>
      </c>
      <c r="AL312" s="201">
        <f>(((O312*'Appendix B'!$C$18*1000)-('Appendix B'!$E$44+'Appendix B'!$F$44+'Appendix B'!$G$44))/((1+$Y$16)^AL$34))</f>
        <v>3679777.4453571774</v>
      </c>
      <c r="AM312" s="201">
        <f>(((P312*'Appendix B'!$C$19*1000)-('Appendix B'!$E$45+'Appendix B'!$F$45+'Appendix B'!$G$45))/((1+$Y$16)^AM$34))</f>
        <v>3092950.00404558</v>
      </c>
      <c r="AN312" s="201">
        <f>(((Q312*'Appendix B'!$C$20*1000)-('Appendix B'!$E$46+'Appendix B'!$F$46+'Appendix B'!$G$46))/((1+$Y$16)^AN$34))</f>
        <v>2569321.4299444244</v>
      </c>
      <c r="AO312" s="201">
        <f>(((R312*'Appendix B'!$C$21*1000)-('Appendix B'!$E$47+'Appendix B'!$F$47+'Appendix B'!$G$47))/((1+$Y$16)^AO$34))</f>
        <v>1881665.9424489453</v>
      </c>
      <c r="AP312" s="201">
        <f>(((S312*'Appendix B'!$C$22*1000)-('Appendix B'!$E$48+'Appendix B'!$F$48+'Appendix B'!$G$48))/((1+$Y$16)^AP$34))</f>
        <v>1368525.138131629</v>
      </c>
      <c r="AQ312" s="201">
        <f>(((T312*'Appendix B'!$C$23*1000)-('Appendix B'!$E$49+'Appendix B'!$F$49+'Appendix B'!$G$49))/((1+$Y$16)^AQ$34))</f>
        <v>982907.00152815192</v>
      </c>
      <c r="AR312" s="201">
        <f>(((U312*'Appendix B'!$C$24*1000)-('Appendix B'!$E$50+'Appendix B'!$F$50+'Appendix B'!$G$50))/((1+$Y$16)^AR$34))</f>
        <v>388758.6632051029</v>
      </c>
      <c r="AS312" s="217">
        <f t="shared" si="24"/>
        <v>91574651.257230267</v>
      </c>
      <c r="AU312" s="207">
        <f t="shared" si="23"/>
        <v>3.8289612533468215E-9</v>
      </c>
    </row>
    <row r="313" spans="1:47" x14ac:dyDescent="0.35">
      <c r="A313">
        <v>279</v>
      </c>
      <c r="B313" s="75">
        <v>56</v>
      </c>
      <c r="C313" s="75">
        <v>55.703084230272694</v>
      </c>
      <c r="D313" s="75">
        <v>72.639432887910957</v>
      </c>
      <c r="E313" s="75">
        <v>53.234450011979533</v>
      </c>
      <c r="F313" s="75">
        <v>56.820657350924719</v>
      </c>
      <c r="G313" s="75">
        <v>78.467644890604973</v>
      </c>
      <c r="H313" s="75">
        <v>113.79620991061856</v>
      </c>
      <c r="I313" s="75">
        <v>181.75352598288964</v>
      </c>
      <c r="J313" s="75">
        <v>206.58615823135915</v>
      </c>
      <c r="K313" s="75">
        <v>194.88994883920901</v>
      </c>
      <c r="L313" s="75">
        <v>213.8167317163408</v>
      </c>
      <c r="M313" s="75">
        <v>331.26014689685547</v>
      </c>
      <c r="N313" s="75">
        <v>222.34466287284297</v>
      </c>
      <c r="O313" s="75">
        <v>234.28581274761925</v>
      </c>
      <c r="P313" s="75">
        <v>143.07689806290205</v>
      </c>
      <c r="Q313" s="75">
        <v>230.96175984057214</v>
      </c>
      <c r="R313" s="75">
        <v>220.85128206933905</v>
      </c>
      <c r="S313" s="75">
        <v>255.59052246974022</v>
      </c>
      <c r="T313" s="75">
        <v>232.10606171729302</v>
      </c>
      <c r="U313" s="75">
        <v>287.85423826708893</v>
      </c>
      <c r="V313" s="75">
        <v>500</v>
      </c>
      <c r="X313" s="201">
        <f>((0-('Appendix B'!$H$30))/(1+$Y$16)^0)</f>
        <v>-30932906.678150136</v>
      </c>
      <c r="Y313" s="201">
        <f>(((B313*'Appendix B'!$C$5*1000)-('Appendix B'!$E$31+'Appendix B'!$F$31+'Appendix B'!$G$31))/((1+$Y$16)^1))</f>
        <v>36555647.970511056</v>
      </c>
      <c r="Z313" s="201">
        <f>+(((C313*'Appendix B'!$C$6*1000)-('Appendix B'!$E$32+'Appendix B'!$F$32+'Appendix B'!$G$32))/((1+$Y$16)^2))</f>
        <v>11866193.339099804</v>
      </c>
      <c r="AA313" s="201">
        <f>(((D313*'Appendix B'!$C$7*1000)-('Appendix B'!$E$33+'Appendix B'!$F$33+'Appendix B'!$G$33))/((1+$Y$16)^3))</f>
        <v>7486385.3543281192</v>
      </c>
      <c r="AB313" s="201">
        <f>(((E313*'Appendix B'!$C$8*1000)-('Appendix B'!$E$34+'Appendix B'!$F$34+'Appendix B'!$G$34))/((1+$Y$16)^4))</f>
        <v>2839640.1356967916</v>
      </c>
      <c r="AC313" s="201">
        <f>(((F313*'Appendix B'!$C$9*1000)-('Appendix B'!$E$35+'Appendix B'!$F$35+'Appendix B'!$G$35))/((1+$Y$16)^AC$34))</f>
        <v>2002668.9784537747</v>
      </c>
      <c r="AD313" s="201">
        <f>(((G313*'Appendix B'!$C$10*1000)-('Appendix B'!$E$36+'Appendix B'!$F$36+'Appendix B'!$G$36))/((1+$Y$16)^AD$34))</f>
        <v>2230501.8161119702</v>
      </c>
      <c r="AE313" s="201">
        <f>(((H313*'Appendix B'!$C$11*1000)-('Appendix B'!$E$37+'Appendix B'!$F$37+'Appendix B'!$G$37))/((1+$Y$16)^AE$34))</f>
        <v>2745713.6232957388</v>
      </c>
      <c r="AF313" s="201">
        <f>(((I313*'Appendix B'!$C$12*1000)-('Appendix B'!$E$38+'Appendix B'!$F$38+'Appendix B'!$G$38))/((1+$Y$16)^AF$34))</f>
        <v>3837598.4095041621</v>
      </c>
      <c r="AG313" s="201">
        <f>(((J313*'Appendix B'!$C$13*1000)-('Appendix B'!$E$39+'Appendix B'!$F$39+'Appendix B'!$G$39))/((1+$Y$16)^AG$34))</f>
        <v>3520828.6388879698</v>
      </c>
      <c r="AH313" s="201">
        <f>(((K313*'Appendix B'!$C$14*1000)-('Appendix B'!$E$40+'Appendix B'!$F$40+'Appendix B'!$G$40))/((1+$Y$16)^AH$34))</f>
        <v>2556920.5351912836</v>
      </c>
      <c r="AI313" s="201">
        <f>(((L313*'Appendix B'!$C$15*1000)-('Appendix B'!$E$41+'Appendix B'!$F$41+'Appendix B'!$G$41))/((1+$Y$16)^AI$34))</f>
        <v>2357034.6095244261</v>
      </c>
      <c r="AJ313" s="201">
        <f>(((M313*'Appendix B'!$C$16*1000)-('Appendix B'!$E$42+'Appendix B'!$F$42+'Appendix B'!$G$42))/((1+$Y$16)^AJ$34))</f>
        <v>3301550.4457909847</v>
      </c>
      <c r="AK313" s="201">
        <f>(((N313*'Appendix B'!$C$17*1000)-('Appendix B'!$E$43+'Appendix B'!$F$43+'Appendix B'!$G$43))/((1+$Y$16)^AK$34))</f>
        <v>1647471.9134214506</v>
      </c>
      <c r="AL313" s="201">
        <f>(((O313*'Appendix B'!$C$18*1000)-('Appendix B'!$E$44+'Appendix B'!$F$44+'Appendix B'!$G$44))/((1+$Y$16)^AL$34))</f>
        <v>1455911.7812062672</v>
      </c>
      <c r="AM313" s="201">
        <f>(((P313*'Appendix B'!$C$19*1000)-('Appendix B'!$E$45+'Appendix B'!$F$45+'Appendix B'!$G$45))/((1+$Y$16)^AM$34))</f>
        <v>558560.70641715336</v>
      </c>
      <c r="AN313" s="201">
        <f>(((Q313*'Appendix B'!$C$20*1000)-('Appendix B'!$E$46+'Appendix B'!$F$46+'Appendix B'!$G$46))/((1+$Y$16)^AN$34))</f>
        <v>967023.89610495849</v>
      </c>
      <c r="AO313" s="201">
        <f>(((R313*'Appendix B'!$C$21*1000)-('Appendix B'!$E$47+'Appendix B'!$F$47+'Appendix B'!$G$47))/((1+$Y$16)^AO$34))</f>
        <v>769181.9287487244</v>
      </c>
      <c r="AP313" s="201">
        <f>(((S313*'Appendix B'!$C$22*1000)-('Appendix B'!$E$48+'Appendix B'!$F$48+'Appendix B'!$G$48))/((1+$Y$16)^AP$34))</f>
        <v>797241.64504251326</v>
      </c>
      <c r="AQ313" s="201">
        <f>(((T313*'Appendix B'!$C$23*1000)-('Appendix B'!$E$49+'Appendix B'!$F$49+'Appendix B'!$G$49))/((1+$Y$16)^AQ$34))</f>
        <v>581325.1205039497</v>
      </c>
      <c r="AR313" s="201">
        <f>(((U313*'Appendix B'!$C$24*1000)-('Appendix B'!$E$50+'Appendix B'!$F$50+'Appendix B'!$G$50))/((1+$Y$16)^AR$34))</f>
        <v>673773.68810349668</v>
      </c>
      <c r="AS313" s="217">
        <f t="shared" si="24"/>
        <v>57818267.857794479</v>
      </c>
      <c r="AU313" s="207">
        <f t="shared" si="23"/>
        <v>1.5028274572182676E-8</v>
      </c>
    </row>
    <row r="314" spans="1:47" x14ac:dyDescent="0.35">
      <c r="A314">
        <v>280</v>
      </c>
      <c r="B314" s="75">
        <v>56</v>
      </c>
      <c r="C314" s="75">
        <v>78.012933105847566</v>
      </c>
      <c r="D314" s="75">
        <v>106.7135041236877</v>
      </c>
      <c r="E314" s="75">
        <v>136.59121047836931</v>
      </c>
      <c r="F314" s="75">
        <v>75.976742595668753</v>
      </c>
      <c r="G314" s="75">
        <v>92.825535900653406</v>
      </c>
      <c r="H314" s="75">
        <v>121.76104551728989</v>
      </c>
      <c r="I314" s="75">
        <v>128.60131648128996</v>
      </c>
      <c r="J314" s="75">
        <v>100.35995860204882</v>
      </c>
      <c r="K314" s="75">
        <v>125.52290599966273</v>
      </c>
      <c r="L314" s="75">
        <v>134.58585586727335</v>
      </c>
      <c r="M314" s="75">
        <v>151.18978755035067</v>
      </c>
      <c r="N314" s="75">
        <v>196.02439639347173</v>
      </c>
      <c r="O314" s="75">
        <v>151.40404956350039</v>
      </c>
      <c r="P314" s="75">
        <v>234.0985822609619</v>
      </c>
      <c r="Q314" s="75">
        <v>305.03396980839904</v>
      </c>
      <c r="R314" s="75">
        <v>195.13803403255835</v>
      </c>
      <c r="S314" s="75">
        <v>199.10613648262665</v>
      </c>
      <c r="T314" s="75">
        <v>200.83659805908076</v>
      </c>
      <c r="U314" s="75">
        <v>132.78901894840357</v>
      </c>
      <c r="V314" s="75">
        <v>98.841522136850884</v>
      </c>
      <c r="X314" s="201">
        <f>((0-('Appendix B'!$H$30))/(1+$Y$16)^0)</f>
        <v>-30932906.678150136</v>
      </c>
      <c r="Y314" s="201">
        <f>(((B314*'Appendix B'!$C$5*1000)-('Appendix B'!$E$31+'Appendix B'!$F$31+'Appendix B'!$G$31))/((1+$Y$16)^1))</f>
        <v>36555647.970511056</v>
      </c>
      <c r="Z314" s="201">
        <f>+(((C314*'Appendix B'!$C$6*1000)-('Appendix B'!$E$32+'Appendix B'!$F$32+'Appendix B'!$G$32))/((1+$Y$16)^2))</f>
        <v>17502042.733183675</v>
      </c>
      <c r="AA314" s="201">
        <f>(((D314*'Appendix B'!$C$7*1000)-('Appendix B'!$E$33+'Appendix B'!$F$33+'Appendix B'!$G$33))/((1+$Y$16)^3))</f>
        <v>11808356.805715641</v>
      </c>
      <c r="AB314" s="201">
        <f>(((E314*'Appendix B'!$C$8*1000)-('Appendix B'!$E$34+'Appendix B'!$F$34+'Appendix B'!$G$34))/((1+$Y$16)^4))</f>
        <v>9569864.8070175704</v>
      </c>
      <c r="AC314" s="201">
        <f>(((F314*'Appendix B'!$C$9*1000)-('Appendix B'!$E$35+'Appendix B'!$F$35+'Appendix B'!$G$35))/((1+$Y$16)^AC$34))</f>
        <v>3116253.2577394331</v>
      </c>
      <c r="AD314" s="201">
        <f>(((G314*'Appendix B'!$C$10*1000)-('Appendix B'!$E$36+'Appendix B'!$F$36+'Appendix B'!$G$36))/((1+$Y$16)^AD$34))</f>
        <v>2850063.8359667426</v>
      </c>
      <c r="AE314" s="201">
        <f>(((H314*'Appendix B'!$C$11*1000)-('Appendix B'!$E$37+'Appendix B'!$F$37+'Appendix B'!$G$37))/((1+$Y$16)^AE$34))</f>
        <v>3010238.9563735416</v>
      </c>
      <c r="AF314" s="201">
        <f>(((I314*'Appendix B'!$C$12*1000)-('Appendix B'!$E$38+'Appendix B'!$F$38+'Appendix B'!$G$38))/((1+$Y$16)^AF$34))</f>
        <v>2443811.821237192</v>
      </c>
      <c r="AG314" s="201">
        <f>(((J314*'Appendix B'!$C$13*1000)-('Appendix B'!$E$39+'Appendix B'!$F$39+'Appendix B'!$G$39))/((1+$Y$16)^AG$34))</f>
        <v>1280483.434075</v>
      </c>
      <c r="AH314" s="201">
        <f>(((K314*'Appendix B'!$C$14*1000)-('Appendix B'!$E$40+'Appendix B'!$F$40+'Appendix B'!$G$40))/((1+$Y$16)^AH$34))</f>
        <v>1382191.3274924243</v>
      </c>
      <c r="AI314" s="201">
        <f>(((L314*'Appendix B'!$C$15*1000)-('Appendix B'!$E$41+'Appendix B'!$F$41+'Appendix B'!$G$41))/((1+$Y$16)^AI$34))</f>
        <v>1231078.4417335503</v>
      </c>
      <c r="AJ314" s="201">
        <f>(((M314*'Appendix B'!$C$16*1000)-('Appendix B'!$E$42+'Appendix B'!$F$42+'Appendix B'!$G$42))/((1+$Y$16)^AJ$34))</f>
        <v>1171860.4617311133</v>
      </c>
      <c r="AK314" s="201">
        <f>(((N314*'Appendix B'!$C$17*1000)-('Appendix B'!$E$43+'Appendix B'!$F$43+'Appendix B'!$G$43))/((1+$Y$16)^AK$34))</f>
        <v>1386437.9023959795</v>
      </c>
      <c r="AL314" s="201">
        <f>(((O314*'Appendix B'!$C$18*1000)-('Appendix B'!$E$44+'Appendix B'!$F$44+'Appendix B'!$G$44))/((1+$Y$16)^AL$34))</f>
        <v>762241.98045008897</v>
      </c>
      <c r="AM314" s="201">
        <f>(((P314*'Appendix B'!$C$19*1000)-('Appendix B'!$E$45+'Appendix B'!$F$45+'Appendix B'!$G$45))/((1+$Y$16)^AM$34))</f>
        <v>1204874.6632098183</v>
      </c>
      <c r="AN314" s="201">
        <f>(((Q314*'Appendix B'!$C$20*1000)-('Appendix B'!$E$46+'Appendix B'!$F$46+'Appendix B'!$G$46))/((1+$Y$16)^AN$34))</f>
        <v>1408172.0365594788</v>
      </c>
      <c r="AO314" s="201">
        <f>(((R314*'Appendix B'!$C$21*1000)-('Appendix B'!$E$47+'Appendix B'!$F$47+'Appendix B'!$G$47))/((1+$Y$16)^AO$34))</f>
        <v>635883.88831597881</v>
      </c>
      <c r="AP314" s="201">
        <f>(((S314*'Appendix B'!$C$22*1000)-('Appendix B'!$E$48+'Appendix B'!$F$48+'Appendix B'!$G$48))/((1+$Y$16)^AP$34))</f>
        <v>545770.54147535807</v>
      </c>
      <c r="AQ314" s="201">
        <f>(((T314*'Appendix B'!$C$23*1000)-('Appendix B'!$E$49+'Appendix B'!$F$49+'Appendix B'!$G$49))/((1+$Y$16)^AQ$34))</f>
        <v>461387.79151261249</v>
      </c>
      <c r="AR314" s="201">
        <f>(((U314*'Appendix B'!$C$24*1000)-('Appendix B'!$E$50+'Appendix B'!$F$50+'Appendix B'!$G$50))/((1+$Y$16)^AR$34))</f>
        <v>159856.98430556041</v>
      </c>
      <c r="AS314" s="217">
        <f t="shared" si="24"/>
        <v>67553612.962851673</v>
      </c>
      <c r="AU314" s="207">
        <f t="shared" si="23"/>
        <v>1.2206292090984773E-8</v>
      </c>
    </row>
    <row r="315" spans="1:47" x14ac:dyDescent="0.35">
      <c r="A315">
        <v>281</v>
      </c>
      <c r="B315" s="75">
        <v>56</v>
      </c>
      <c r="C315" s="75">
        <v>49.257969471285463</v>
      </c>
      <c r="D315" s="75">
        <v>68.952208335955305</v>
      </c>
      <c r="E315" s="75">
        <v>82.737696459395664</v>
      </c>
      <c r="F315" s="75">
        <v>64.844332047138366</v>
      </c>
      <c r="G315" s="75">
        <v>48.688164149312684</v>
      </c>
      <c r="H315" s="75">
        <v>56.448252411413634</v>
      </c>
      <c r="I315" s="75">
        <v>58.753273724480735</v>
      </c>
      <c r="J315" s="75">
        <v>44.714664769479029</v>
      </c>
      <c r="K315" s="75">
        <v>49.288130902810884</v>
      </c>
      <c r="L315" s="75">
        <v>36.221251362743338</v>
      </c>
      <c r="M315" s="75">
        <v>46.659430531414799</v>
      </c>
      <c r="N315" s="75">
        <v>36.943164745587708</v>
      </c>
      <c r="O315" s="75">
        <v>17.170256792494591</v>
      </c>
      <c r="P315" s="75">
        <v>12.802925138894759</v>
      </c>
      <c r="Q315" s="75">
        <v>10.884961212335945</v>
      </c>
      <c r="R315" s="75">
        <v>10.969918648788443</v>
      </c>
      <c r="S315" s="75">
        <v>8.8451373710750048</v>
      </c>
      <c r="T315" s="75">
        <v>7.8003179209335585</v>
      </c>
      <c r="U315" s="75">
        <v>4.4378184062202024</v>
      </c>
      <c r="V315" s="75">
        <v>3.5203354321987677</v>
      </c>
      <c r="X315" s="201">
        <f>((0-('Appendix B'!$H$30))/(1+$Y$16)^0)</f>
        <v>-30932906.678150136</v>
      </c>
      <c r="Y315" s="201">
        <f>(((B315*'Appendix B'!$C$5*1000)-('Appendix B'!$E$31+'Appendix B'!$F$31+'Appendix B'!$G$31))/((1+$Y$16)^1))</f>
        <v>36555647.970511056</v>
      </c>
      <c r="Z315" s="201">
        <f>+(((C315*'Appendix B'!$C$6*1000)-('Appendix B'!$E$32+'Appendix B'!$F$32+'Appendix B'!$G$32))/((1+$Y$16)^2))</f>
        <v>10238047.119382158</v>
      </c>
      <c r="AA315" s="201">
        <f>(((D315*'Appendix B'!$C$7*1000)-('Appendix B'!$E$33+'Appendix B'!$F$33+'Appendix B'!$G$33))/((1+$Y$16)^3))</f>
        <v>7018696.0330803813</v>
      </c>
      <c r="AB315" s="201">
        <f>(((E315*'Appendix B'!$C$8*1000)-('Appendix B'!$E$34+'Appendix B'!$F$34+'Appendix B'!$G$34))/((1+$Y$16)^4))</f>
        <v>5221732.1941390075</v>
      </c>
      <c r="AC315" s="201">
        <f>(((F315*'Appendix B'!$C$9*1000)-('Appendix B'!$E$35+'Appendix B'!$F$35+'Appendix B'!$G$35))/((1+$Y$16)^AC$34))</f>
        <v>2469102.3801456578</v>
      </c>
      <c r="AD315" s="201">
        <f>(((G315*'Appendix B'!$C$10*1000)-('Appendix B'!$E$36+'Appendix B'!$F$36+'Appendix B'!$G$36))/((1+$Y$16)^AD$34))</f>
        <v>945477.76728830487</v>
      </c>
      <c r="AE315" s="201">
        <f>(((H315*'Appendix B'!$C$11*1000)-('Appendix B'!$E$37+'Appendix B'!$F$37+'Appendix B'!$G$37))/((1+$Y$16)^AE$34))</f>
        <v>841093.32628640812</v>
      </c>
      <c r="AF315" s="201">
        <f>(((I315*'Appendix B'!$C$12*1000)-('Appendix B'!$E$38+'Appendix B'!$F$38+'Appendix B'!$G$38))/((1+$Y$16)^AF$34))</f>
        <v>612217.87389228307</v>
      </c>
      <c r="AG315" s="201">
        <f>(((J315*'Appendix B'!$C$13*1000)-('Appendix B'!$E$39+'Appendix B'!$F$39+'Appendix B'!$G$39))/((1+$Y$16)^AG$34))</f>
        <v>106906.03374212988</v>
      </c>
      <c r="AH315" s="201">
        <f>(((K315*'Appendix B'!$C$14*1000)-('Appendix B'!$E$40+'Appendix B'!$F$40+'Appendix B'!$G$40))/((1+$Y$16)^AH$34))</f>
        <v>91157.238641662188</v>
      </c>
      <c r="AI315" s="201">
        <f>(((L315*'Appendix B'!$C$15*1000)-('Appendix B'!$E$41+'Appendix B'!$F$41+'Appendix B'!$G$41))/((1+$Y$16)^AI$34))</f>
        <v>-166788.63908945379</v>
      </c>
      <c r="AJ315" s="201">
        <f>(((M315*'Appendix B'!$C$16*1000)-('Appendix B'!$E$42+'Appendix B'!$F$42+'Appendix B'!$G$42))/((1+$Y$16)^AJ$34))</f>
        <v>-64418.819219582016</v>
      </c>
      <c r="AK315" s="201">
        <f>(((N315*'Appendix B'!$C$17*1000)-('Appendix B'!$E$43+'Appendix B'!$F$43+'Appendix B'!$G$43))/((1+$Y$16)^AK$34))</f>
        <v>-191266.94373334839</v>
      </c>
      <c r="AL315" s="201">
        <f>(((O315*'Appendix B'!$C$18*1000)-('Appendix B'!$E$44+'Appendix B'!$F$44+'Appendix B'!$G$44))/((1+$Y$16)^AL$34))</f>
        <v>-361212.98369395942</v>
      </c>
      <c r="AM315" s="201">
        <f>(((P315*'Appendix B'!$C$19*1000)-('Appendix B'!$E$45+'Appendix B'!$F$45+'Appendix B'!$G$45))/((1+$Y$16)^AM$34))</f>
        <v>-366470.37435700704</v>
      </c>
      <c r="AN315" s="201">
        <f>(((Q315*'Appendix B'!$C$20*1000)-('Appendix B'!$E$46+'Appendix B'!$F$46+'Appendix B'!$G$46))/((1+$Y$16)^AN$34))</f>
        <v>-343676.4396106833</v>
      </c>
      <c r="AO315" s="201">
        <f>(((R315*'Appendix B'!$C$21*1000)-('Appendix B'!$E$47+'Appendix B'!$F$47+'Appendix B'!$G$47))/((1+$Y$16)^AO$34))</f>
        <v>-318847.65146198275</v>
      </c>
      <c r="AP315" s="201">
        <f>(((S315*'Appendix B'!$C$22*1000)-('Appendix B'!$E$48+'Appendix B'!$F$48+'Appendix B'!$G$48))/((1+$Y$16)^AP$34))</f>
        <v>-301280.24213919538</v>
      </c>
      <c r="AQ315" s="201">
        <f>(((T315*'Appendix B'!$C$23*1000)-('Appendix B'!$E$49+'Appendix B'!$F$49+'Appendix B'!$G$49))/((1+$Y$16)^AQ$34))</f>
        <v>-279023.23987750936</v>
      </c>
      <c r="AR315" s="201">
        <f>(((U315*'Appendix B'!$C$24*1000)-('Appendix B'!$E$50+'Appendix B'!$F$50+'Appendix B'!$G$50))/((1+$Y$16)^AR$34))</f>
        <v>-265524.19531012129</v>
      </c>
      <c r="AS315" s="217">
        <f t="shared" si="24"/>
        <v>33167171.258958917</v>
      </c>
      <c r="AU315" s="207">
        <f t="shared" si="23"/>
        <v>1.2949539391014733E-8</v>
      </c>
    </row>
    <row r="316" spans="1:47" x14ac:dyDescent="0.35">
      <c r="A316">
        <v>282</v>
      </c>
      <c r="B316" s="75">
        <v>56</v>
      </c>
      <c r="C316" s="75">
        <v>52.764969794055325</v>
      </c>
      <c r="D316" s="75">
        <v>32.662426967522009</v>
      </c>
      <c r="E316" s="75">
        <v>10.927932866808497</v>
      </c>
      <c r="F316" s="75">
        <v>12.861935982497918</v>
      </c>
      <c r="G316" s="75">
        <v>9.5936544805208719</v>
      </c>
      <c r="H316" s="75">
        <v>10.274952385456301</v>
      </c>
      <c r="I316" s="75">
        <v>17.862166967730481</v>
      </c>
      <c r="J316" s="75">
        <v>25.055839880927969</v>
      </c>
      <c r="K316" s="75">
        <v>32.08493900653712</v>
      </c>
      <c r="L316" s="75">
        <v>32.255069559520464</v>
      </c>
      <c r="M316" s="75">
        <v>39.183969896386905</v>
      </c>
      <c r="N316" s="75">
        <v>31.141489232346842</v>
      </c>
      <c r="O316" s="75">
        <v>36.106720209652714</v>
      </c>
      <c r="P316" s="75">
        <v>50.128632450252752</v>
      </c>
      <c r="Q316" s="75">
        <v>38.895739983065155</v>
      </c>
      <c r="R316" s="75">
        <v>34.924378908379921</v>
      </c>
      <c r="S316" s="75">
        <v>33.596018445553504</v>
      </c>
      <c r="T316" s="75">
        <v>33.908514075697227</v>
      </c>
      <c r="U316" s="75">
        <v>21.984863723301554</v>
      </c>
      <c r="V316" s="75">
        <v>31.656922898345538</v>
      </c>
      <c r="X316" s="201">
        <f>((0-('Appendix B'!$H$30))/(1+$Y$16)^0)</f>
        <v>-30932906.678150136</v>
      </c>
      <c r="Y316" s="201">
        <f>(((B316*'Appendix B'!$C$5*1000)-('Appendix B'!$E$31+'Appendix B'!$F$31+'Appendix B'!$G$31))/((1+$Y$16)^1))</f>
        <v>36555647.970511056</v>
      </c>
      <c r="Z316" s="201">
        <f>+(((C316*'Appendix B'!$C$6*1000)-('Appendix B'!$E$32+'Appendix B'!$F$32+'Appendix B'!$G$32))/((1+$Y$16)^2))</f>
        <v>11123975.381575514</v>
      </c>
      <c r="AA316" s="201">
        <f>(((D316*'Appendix B'!$C$7*1000)-('Appendix B'!$E$33+'Appendix B'!$F$33+'Appendix B'!$G$33))/((1+$Y$16)^3))</f>
        <v>2415682.8514097794</v>
      </c>
      <c r="AB316" s="201">
        <f>(((E316*'Appendix B'!$C$8*1000)-('Appendix B'!$E$34+'Appendix B'!$F$34+'Appendix B'!$G$34))/((1+$Y$16)^4))</f>
        <v>-576187.97296504094</v>
      </c>
      <c r="AC316" s="201">
        <f>(((F316*'Appendix B'!$C$9*1000)-('Appendix B'!$E$35+'Appendix B'!$F$35+'Appendix B'!$G$35))/((1+$Y$16)^AC$34))</f>
        <v>-552745.68106335087</v>
      </c>
      <c r="AD316" s="201">
        <f>(((G316*'Appendix B'!$C$10*1000)-('Appendix B'!$E$36+'Appendix B'!$F$36+'Appendix B'!$G$36))/((1+$Y$16)^AD$34))</f>
        <v>-741502.12123968871</v>
      </c>
      <c r="AE316" s="201">
        <f>(((H316*'Appendix B'!$C$11*1000)-('Appendix B'!$E$37+'Appendix B'!$F$37+'Appendix B'!$G$37))/((1+$Y$16)^AE$34))</f>
        <v>-692398.15700764034</v>
      </c>
      <c r="AF316" s="201">
        <f>(((I316*'Appendix B'!$C$12*1000)-('Appendix B'!$E$38+'Appendix B'!$F$38+'Appendix B'!$G$38))/((1+$Y$16)^AF$34))</f>
        <v>-460051.30760309903</v>
      </c>
      <c r="AG316" s="201">
        <f>(((J316*'Appendix B'!$C$13*1000)-('Appendix B'!$E$39+'Appendix B'!$F$39+'Appendix B'!$G$39))/((1+$Y$16)^AG$34))</f>
        <v>-307704.99654056196</v>
      </c>
      <c r="AH316" s="201">
        <f>(((K316*'Appendix B'!$C$14*1000)-('Appendix B'!$E$40+'Appendix B'!$F$40+'Appendix B'!$G$40))/((1+$Y$16)^AH$34))</f>
        <v>-200178.40374613565</v>
      </c>
      <c r="AI316" s="201">
        <f>(((L316*'Appendix B'!$C$15*1000)-('Appendix B'!$E$41+'Appendix B'!$F$41+'Appendix B'!$G$41))/((1+$Y$16)^AI$34))</f>
        <v>-223152.35861245706</v>
      </c>
      <c r="AJ316" s="201">
        <f>(((M316*'Appendix B'!$C$16*1000)-('Appendix B'!$E$42+'Appendix B'!$F$42+'Appendix B'!$G$42))/((1+$Y$16)^AJ$34))</f>
        <v>-152831.00264849112</v>
      </c>
      <c r="AK316" s="201">
        <f>(((N316*'Appendix B'!$C$17*1000)-('Appendix B'!$E$43+'Appendix B'!$F$43+'Appendix B'!$G$43))/((1+$Y$16)^AK$34))</f>
        <v>-248805.67082323079</v>
      </c>
      <c r="AL316" s="201">
        <f>(((O316*'Appendix B'!$C$18*1000)-('Appendix B'!$E$44+'Appendix B'!$F$44+'Appendix B'!$G$44))/((1+$Y$16)^AL$34))</f>
        <v>-202726.33595667186</v>
      </c>
      <c r="AM316" s="201">
        <f>(((P316*'Appendix B'!$C$19*1000)-('Appendix B'!$E$45+'Appendix B'!$F$45+'Appendix B'!$G$45))/((1+$Y$16)^AM$34))</f>
        <v>-101433.24836848465</v>
      </c>
      <c r="AN316" s="201">
        <f>(((Q316*'Appendix B'!$C$20*1000)-('Appendix B'!$E$46+'Appendix B'!$F$46+'Appendix B'!$G$46))/((1+$Y$16)^AN$34))</f>
        <v>-176854.05139305984</v>
      </c>
      <c r="AO316" s="201">
        <f>(((R316*'Appendix B'!$C$21*1000)-('Appendix B'!$E$47+'Appendix B'!$F$47+'Appendix B'!$G$47))/((1+$Y$16)^AO$34))</f>
        <v>-194667.20534875058</v>
      </c>
      <c r="AP316" s="201">
        <f>(((S316*'Appendix B'!$C$22*1000)-('Appendix B'!$E$48+'Appendix B'!$F$48+'Appendix B'!$G$48))/((1+$Y$16)^AP$34))</f>
        <v>-191088.17278610883</v>
      </c>
      <c r="AQ316" s="201">
        <f>(((T316*'Appendix B'!$C$23*1000)-('Appendix B'!$E$49+'Appendix B'!$F$49+'Appendix B'!$G$49))/((1+$Y$16)^AQ$34))</f>
        <v>-178882.49727280307</v>
      </c>
      <c r="AR316" s="201">
        <f>(((U316*'Appendix B'!$C$24*1000)-('Appendix B'!$E$50+'Appendix B'!$F$50+'Appendix B'!$G$50))/((1+$Y$16)^AR$34))</f>
        <v>-207369.82819692284</v>
      </c>
      <c r="AS316" s="217">
        <f t="shared" si="24"/>
        <v>19162399.525346216</v>
      </c>
      <c r="AU316" s="207">
        <f t="shared" si="23"/>
        <v>7.7296506087118429E-9</v>
      </c>
    </row>
    <row r="317" spans="1:47" x14ac:dyDescent="0.35">
      <c r="A317">
        <v>283</v>
      </c>
      <c r="B317" s="75">
        <v>56</v>
      </c>
      <c r="C317" s="75">
        <v>58.154360358122503</v>
      </c>
      <c r="D317" s="75">
        <v>49.120174217758873</v>
      </c>
      <c r="E317" s="75">
        <v>50.681541559652047</v>
      </c>
      <c r="F317" s="75">
        <v>35.691352726987652</v>
      </c>
      <c r="G317" s="75">
        <v>42.333375628814025</v>
      </c>
      <c r="H317" s="75">
        <v>61.072064211624713</v>
      </c>
      <c r="I317" s="75">
        <v>79.928320923925682</v>
      </c>
      <c r="J317" s="75">
        <v>99.167393933223835</v>
      </c>
      <c r="K317" s="75">
        <v>68.514377468296061</v>
      </c>
      <c r="L317" s="75">
        <v>50.670131982374166</v>
      </c>
      <c r="M317" s="75">
        <v>62.815059350915263</v>
      </c>
      <c r="N317" s="75">
        <v>88.707018823979126</v>
      </c>
      <c r="O317" s="75">
        <v>76.00168024694571</v>
      </c>
      <c r="P317" s="75">
        <v>91.500847237245594</v>
      </c>
      <c r="Q317" s="75">
        <v>102.38334601048646</v>
      </c>
      <c r="R317" s="75">
        <v>137.38951564659368</v>
      </c>
      <c r="S317" s="75">
        <v>107.36094751754615</v>
      </c>
      <c r="T317" s="75">
        <v>57.210013498387696</v>
      </c>
      <c r="U317" s="75">
        <v>67.498545781442118</v>
      </c>
      <c r="V317" s="75">
        <v>54.329948873138136</v>
      </c>
      <c r="X317" s="201">
        <f>((0-('Appendix B'!$H$30))/(1+$Y$16)^0)</f>
        <v>-30932906.678150136</v>
      </c>
      <c r="Y317" s="201">
        <f>(((B317*'Appendix B'!$C$5*1000)-('Appendix B'!$E$31+'Appendix B'!$F$31+'Appendix B'!$G$31))/((1+$Y$16)^1))</f>
        <v>36555647.970511056</v>
      </c>
      <c r="Z317" s="201">
        <f>+(((C317*'Appendix B'!$C$6*1000)-('Appendix B'!$E$32+'Appendix B'!$F$32+'Appendix B'!$G$32))/((1+$Y$16)^2))</f>
        <v>12485427.613474451</v>
      </c>
      <c r="AA317" s="201">
        <f>(((D317*'Appendix B'!$C$7*1000)-('Appendix B'!$E$33+'Appendix B'!$F$33+'Appendix B'!$G$33))/((1+$Y$16)^3))</f>
        <v>4503191.3641874054</v>
      </c>
      <c r="AB317" s="201">
        <f>(((E317*'Appendix B'!$C$8*1000)-('Appendix B'!$E$34+'Appendix B'!$F$34+'Appendix B'!$G$34))/((1+$Y$16)^4))</f>
        <v>2633518.3124236148</v>
      </c>
      <c r="AC317" s="201">
        <f>(((F317*'Appendix B'!$C$9*1000)-('Appendix B'!$E$35+'Appendix B'!$F$35+'Appendix B'!$G$35))/((1+$Y$16)^AC$34))</f>
        <v>774377.22881719726</v>
      </c>
      <c r="AD317" s="201">
        <f>(((G317*'Appendix B'!$C$10*1000)-('Appendix B'!$E$36+'Appendix B'!$F$36+'Appendix B'!$G$36))/((1+$Y$16)^AD$34))</f>
        <v>671260.22316886438</v>
      </c>
      <c r="AE317" s="201">
        <f>(((H317*'Appendix B'!$C$11*1000)-('Appendix B'!$E$37+'Appendix B'!$F$37+'Appendix B'!$G$37))/((1+$Y$16)^AE$34))</f>
        <v>994657.74581007427</v>
      </c>
      <c r="AF317" s="201">
        <f>(((I317*'Appendix B'!$C$12*1000)-('Appendix B'!$E$38+'Appendix B'!$F$38+'Appendix B'!$G$38))/((1+$Y$16)^AF$34))</f>
        <v>1167481.6544434601</v>
      </c>
      <c r="AG317" s="201">
        <f>(((J317*'Appendix B'!$C$13*1000)-('Appendix B'!$E$39+'Appendix B'!$F$39+'Appendix B'!$G$39))/((1+$Y$16)^AG$34))</f>
        <v>1255331.8561539704</v>
      </c>
      <c r="AH317" s="201">
        <f>(((K317*'Appendix B'!$C$14*1000)-('Appendix B'!$E$40+'Appendix B'!$F$40+'Appendix B'!$G$40))/((1+$Y$16)^AH$34))</f>
        <v>416753.26335816045</v>
      </c>
      <c r="AI317" s="201">
        <f>(((L317*'Appendix B'!$C$15*1000)-('Appendix B'!$E$41+'Appendix B'!$F$41+'Appendix B'!$G$41))/((1+$Y$16)^AI$34))</f>
        <v>38545.532431494685</v>
      </c>
      <c r="AJ317" s="201">
        <f>(((M317*'Appendix B'!$C$16*1000)-('Appendix B'!$E$42+'Appendix B'!$F$42+'Appendix B'!$G$42))/((1+$Y$16)^AJ$34))</f>
        <v>126653.60940189725</v>
      </c>
      <c r="AK317" s="201">
        <f>(((N317*'Appendix B'!$C$17*1000)-('Appendix B'!$E$43+'Appendix B'!$F$43+'Appendix B'!$G$43))/((1+$Y$16)^AK$34))</f>
        <v>322106.52331760142</v>
      </c>
      <c r="AL317" s="201">
        <f>(((O317*'Appendix B'!$C$18*1000)-('Appendix B'!$E$44+'Appendix B'!$F$44+'Appendix B'!$G$44))/((1+$Y$16)^AL$34))</f>
        <v>131170.14400561017</v>
      </c>
      <c r="AM317" s="201">
        <f>(((P317*'Appendix B'!$C$19*1000)-('Appendix B'!$E$45+'Appendix B'!$F$45+'Appendix B'!$G$45))/((1+$Y$16)^AM$34))</f>
        <v>192336.74804328565</v>
      </c>
      <c r="AN317" s="201">
        <f>(((Q317*'Appendix B'!$C$20*1000)-('Appendix B'!$E$46+'Appendix B'!$F$46+'Appendix B'!$G$46))/((1+$Y$16)^AN$34))</f>
        <v>201255.89501020062</v>
      </c>
      <c r="AO317" s="201">
        <f>(((R317*'Appendix B'!$C$21*1000)-('Appendix B'!$E$47+'Appendix B'!$F$47+'Appendix B'!$G$47))/((1+$Y$16)^AO$34))</f>
        <v>336514.30545610696</v>
      </c>
      <c r="AP317" s="201">
        <f>(((S317*'Appendix B'!$C$22*1000)-('Appendix B'!$E$48+'Appendix B'!$F$48+'Appendix B'!$G$48))/((1+$Y$16)^AP$34))</f>
        <v>137316.70927313657</v>
      </c>
      <c r="AQ317" s="201">
        <f>(((T317*'Appendix B'!$C$23*1000)-('Appendix B'!$E$49+'Appendix B'!$F$49+'Appendix B'!$G$49))/((1+$Y$16)^AQ$34))</f>
        <v>-89507.136288103051</v>
      </c>
      <c r="AR317" s="201">
        <f>(((U317*'Appendix B'!$C$24*1000)-('Appendix B'!$E$50+'Appendix B'!$F$50+'Appendix B'!$G$50))/((1+$Y$16)^AR$34))</f>
        <v>-56528.51404667514</v>
      </c>
      <c r="AS317" s="217">
        <f t="shared" si="24"/>
        <v>32010640.021137457</v>
      </c>
      <c r="AU317" s="207">
        <f t="shared" si="23"/>
        <v>1.2557148961011795E-8</v>
      </c>
    </row>
    <row r="318" spans="1:47" x14ac:dyDescent="0.35">
      <c r="A318">
        <v>284</v>
      </c>
      <c r="B318" s="75">
        <v>56</v>
      </c>
      <c r="C318" s="75">
        <v>114.39368679855551</v>
      </c>
      <c r="D318" s="75">
        <v>85.249669722335511</v>
      </c>
      <c r="E318" s="75">
        <v>103.43932610484752</v>
      </c>
      <c r="F318" s="75">
        <v>77.389442905890007</v>
      </c>
      <c r="G318" s="75">
        <v>96.435171280294298</v>
      </c>
      <c r="H318" s="75">
        <v>81.997556886593628</v>
      </c>
      <c r="I318" s="75">
        <v>124.22472613899271</v>
      </c>
      <c r="J318" s="75">
        <v>194.74000051837123</v>
      </c>
      <c r="K318" s="75">
        <v>194.46211775741833</v>
      </c>
      <c r="L318" s="75">
        <v>247.98107424020156</v>
      </c>
      <c r="M318" s="75">
        <v>387.95819024577793</v>
      </c>
      <c r="N318" s="75">
        <v>432.16895254634767</v>
      </c>
      <c r="O318" s="75">
        <v>500</v>
      </c>
      <c r="P318" s="75">
        <v>443.71172303612434</v>
      </c>
      <c r="Q318" s="75">
        <v>414.76075690591682</v>
      </c>
      <c r="R318" s="75">
        <v>390.89100817008966</v>
      </c>
      <c r="S318" s="75">
        <v>500</v>
      </c>
      <c r="T318" s="75">
        <v>500</v>
      </c>
      <c r="U318" s="75">
        <v>500</v>
      </c>
      <c r="V318" s="75">
        <v>284.93504314514206</v>
      </c>
      <c r="X318" s="201">
        <f>((0-('Appendix B'!$H$30))/(1+$Y$16)^0)</f>
        <v>-30932906.678150136</v>
      </c>
      <c r="Y318" s="201">
        <f>(((B318*'Appendix B'!$C$5*1000)-('Appendix B'!$E$31+'Appendix B'!$F$31+'Appendix B'!$G$31))/((1+$Y$16)^1))</f>
        <v>36555647.970511056</v>
      </c>
      <c r="Z318" s="201">
        <f>+(((C318*'Appendix B'!$C$6*1000)-('Appendix B'!$E$32+'Appendix B'!$F$32+'Appendix B'!$G$32))/((1+$Y$16)^2))</f>
        <v>26692443.340506453</v>
      </c>
      <c r="AA318" s="201">
        <f>(((D318*'Appendix B'!$C$7*1000)-('Appendix B'!$E$33+'Appendix B'!$F$33+'Appendix B'!$G$33))/((1+$Y$16)^3))</f>
        <v>9085873.8104182687</v>
      </c>
      <c r="AB318" s="201">
        <f>(((E318*'Appendix B'!$C$8*1000)-('Appendix B'!$E$34+'Appendix B'!$F$34+'Appendix B'!$G$34))/((1+$Y$16)^4))</f>
        <v>6893181.7298073657</v>
      </c>
      <c r="AC318" s="201">
        <f>(((F318*'Appendix B'!$C$9*1000)-('Appendix B'!$E$35+'Appendix B'!$F$35+'Appendix B'!$G$35))/((1+$Y$16)^AC$34))</f>
        <v>3198376.5536375865</v>
      </c>
      <c r="AD318" s="201">
        <f>(((G318*'Appendix B'!$C$10*1000)-('Appendix B'!$E$36+'Appendix B'!$F$36+'Appendix B'!$G$36))/((1+$Y$16)^AD$34))</f>
        <v>3005824.3850045092</v>
      </c>
      <c r="AE318" s="201">
        <f>(((H318*'Appendix B'!$C$11*1000)-('Appendix B'!$E$37+'Appendix B'!$F$37+'Appendix B'!$G$37))/((1+$Y$16)^AE$34))</f>
        <v>1689627.8861889786</v>
      </c>
      <c r="AF318" s="201">
        <f>(((I318*'Appendix B'!$C$12*1000)-('Appendix B'!$E$38+'Appendix B'!$F$38+'Appendix B'!$G$38))/((1+$Y$16)^AF$34))</f>
        <v>2329046.4525228571</v>
      </c>
      <c r="AG318" s="201">
        <f>(((J318*'Appendix B'!$C$13*1000)-('Appendix B'!$E$39+'Appendix B'!$F$39+'Appendix B'!$G$39))/((1+$Y$16)^AG$34))</f>
        <v>3270989.3080979809</v>
      </c>
      <c r="AH318" s="201">
        <f>(((K318*'Appendix B'!$C$14*1000)-('Appendix B'!$E$40+'Appendix B'!$F$40+'Appendix B'!$G$40))/((1+$Y$16)^AH$34))</f>
        <v>2549675.2260766444</v>
      </c>
      <c r="AI318" s="201">
        <f>(((L318*'Appendix B'!$C$15*1000)-('Appendix B'!$E$41+'Appendix B'!$F$41+'Appendix B'!$G$41))/((1+$Y$16)^AI$34))</f>
        <v>2842546.7507323651</v>
      </c>
      <c r="AJ318" s="201">
        <f>(((M318*'Appendix B'!$C$16*1000)-('Appendix B'!$E$42+'Appendix B'!$F$42+'Appendix B'!$G$42))/((1+$Y$16)^AJ$34))</f>
        <v>3972117.5256491294</v>
      </c>
      <c r="AK318" s="201">
        <f>(((N318*'Appendix B'!$C$17*1000)-('Appendix B'!$E$43+'Appendix B'!$F$43+'Appendix B'!$G$43))/((1+$Y$16)^AK$34))</f>
        <v>3728426.3743868363</v>
      </c>
      <c r="AL318" s="201">
        <f>(((O318*'Appendix B'!$C$18*1000)-('Appendix B'!$E$44+'Appendix B'!$F$44+'Appendix B'!$G$44))/((1+$Y$16)^AL$34))</f>
        <v>3679777.4453571774</v>
      </c>
      <c r="AM318" s="201">
        <f>(((P318*'Appendix B'!$C$19*1000)-('Appendix B'!$E$45+'Appendix B'!$F$45+'Appendix B'!$G$45))/((1+$Y$16)^AM$34))</f>
        <v>2693266.1339207147</v>
      </c>
      <c r="AN318" s="201">
        <f>(((Q318*'Appendix B'!$C$20*1000)-('Appendix B'!$E$46+'Appendix B'!$F$46+'Appendix B'!$G$46))/((1+$Y$16)^AN$34))</f>
        <v>2061666.3511903491</v>
      </c>
      <c r="AO318" s="201">
        <f>(((R318*'Appendix B'!$C$21*1000)-('Appendix B'!$E$47+'Appendix B'!$F$47+'Appendix B'!$G$47))/((1+$Y$16)^AO$34))</f>
        <v>1650671.589352045</v>
      </c>
      <c r="AP318" s="201">
        <f>(((S318*'Appendix B'!$C$22*1000)-('Appendix B'!$E$48+'Appendix B'!$F$48+'Appendix B'!$G$48))/((1+$Y$16)^AP$34))</f>
        <v>1885363.9634975337</v>
      </c>
      <c r="AQ318" s="201">
        <f>(((T318*'Appendix B'!$C$23*1000)-('Appendix B'!$E$49+'Appendix B'!$F$49+'Appendix B'!$G$49))/((1+$Y$16)^AQ$34))</f>
        <v>1608860.6024615879</v>
      </c>
      <c r="AR318" s="201">
        <f>(((U318*'Appendix B'!$C$24*1000)-('Appendix B'!$E$50+'Appendix B'!$F$50+'Appendix B'!$G$50))/((1+$Y$16)^AR$34))</f>
        <v>1376866.5613700326</v>
      </c>
      <c r="AS318" s="217">
        <f t="shared" si="24"/>
        <v>89837343.282539338</v>
      </c>
      <c r="AU318" s="207">
        <f t="shared" si="23"/>
        <v>4.2943262731830817E-9</v>
      </c>
    </row>
    <row r="319" spans="1:47" x14ac:dyDescent="0.35">
      <c r="A319">
        <v>285</v>
      </c>
      <c r="B319" s="75">
        <v>56</v>
      </c>
      <c r="C319" s="75">
        <v>33.066628920798607</v>
      </c>
      <c r="D319" s="75">
        <v>62.503252576587045</v>
      </c>
      <c r="E319" s="75">
        <v>96.885335679190632</v>
      </c>
      <c r="F319" s="75">
        <v>73.545491174230435</v>
      </c>
      <c r="G319" s="75">
        <v>75.008544520991876</v>
      </c>
      <c r="H319" s="75">
        <v>85.510076209821023</v>
      </c>
      <c r="I319" s="75">
        <v>72.402526543875339</v>
      </c>
      <c r="J319" s="75">
        <v>70.32249609726793</v>
      </c>
      <c r="K319" s="75">
        <v>56.609432902691516</v>
      </c>
      <c r="L319" s="75">
        <v>74.256451321160597</v>
      </c>
      <c r="M319" s="75">
        <v>107.79212851969552</v>
      </c>
      <c r="N319" s="75">
        <v>88.223827703338813</v>
      </c>
      <c r="O319" s="75">
        <v>94.574044398254358</v>
      </c>
      <c r="P319" s="75">
        <v>150.76087907935619</v>
      </c>
      <c r="Q319" s="75">
        <v>187.45080669926423</v>
      </c>
      <c r="R319" s="75">
        <v>172.35856445488577</v>
      </c>
      <c r="S319" s="75">
        <v>140.27458443571356</v>
      </c>
      <c r="T319" s="75">
        <v>122.27038748068611</v>
      </c>
      <c r="U319" s="75">
        <v>131.14437555285224</v>
      </c>
      <c r="V319" s="75">
        <v>173.20410089786969</v>
      </c>
      <c r="X319" s="201">
        <f>((0-('Appendix B'!$H$30))/(1+$Y$16)^0)</f>
        <v>-30932906.678150136</v>
      </c>
      <c r="Y319" s="201">
        <f>(((B319*'Appendix B'!$C$5*1000)-('Appendix B'!$E$31+'Appendix B'!$F$31+'Appendix B'!$G$31))/((1+$Y$16)^1))</f>
        <v>36555647.970511056</v>
      </c>
      <c r="Z319" s="201">
        <f>+(((C319*'Appendix B'!$C$6*1000)-('Appendix B'!$E$32+'Appendix B'!$F$32+'Appendix B'!$G$32))/((1+$Y$16)^2))</f>
        <v>6147837.5738226231</v>
      </c>
      <c r="AA319" s="201">
        <f>(((D319*'Appendix B'!$C$7*1000)-('Appendix B'!$E$33+'Appendix B'!$F$33+'Appendix B'!$G$33))/((1+$Y$16)^3))</f>
        <v>6200707.4079352356</v>
      </c>
      <c r="AB319" s="201">
        <f>(((E319*'Appendix B'!$C$8*1000)-('Appendix B'!$E$34+'Appendix B'!$F$34+'Appendix B'!$G$34))/((1+$Y$16)^4))</f>
        <v>6364012.5561067928</v>
      </c>
      <c r="AC319" s="201">
        <f>(((F319*'Appendix B'!$C$9*1000)-('Appendix B'!$E$35+'Appendix B'!$F$35+'Appendix B'!$G$35))/((1+$Y$16)^AC$34))</f>
        <v>2974919.4033890269</v>
      </c>
      <c r="AD319" s="201">
        <f>(((G319*'Appendix B'!$C$10*1000)-('Appendix B'!$E$36+'Appendix B'!$F$36+'Appendix B'!$G$36))/((1+$Y$16)^AD$34))</f>
        <v>2081237.0522007521</v>
      </c>
      <c r="AE319" s="201">
        <f>(((H319*'Appendix B'!$C$11*1000)-('Appendix B'!$E$37+'Appendix B'!$F$37+'Appendix B'!$G$37))/((1+$Y$16)^AE$34))</f>
        <v>1806284.4488355054</v>
      </c>
      <c r="AF319" s="201">
        <f>(((I319*'Appendix B'!$C$12*1000)-('Appendix B'!$E$38+'Appendix B'!$F$38+'Appendix B'!$G$38))/((1+$Y$16)^AF$34))</f>
        <v>970136.11845678743</v>
      </c>
      <c r="AG319" s="201">
        <f>(((J319*'Appendix B'!$C$13*1000)-('Appendix B'!$E$39+'Appendix B'!$F$39+'Appendix B'!$G$39))/((1+$Y$16)^AG$34))</f>
        <v>646983.55059835152</v>
      </c>
      <c r="AH319" s="201">
        <f>(((K319*'Appendix B'!$C$14*1000)-('Appendix B'!$E$40+'Appendix B'!$F$40+'Appendix B'!$G$40))/((1+$Y$16)^AH$34))</f>
        <v>215143.3125116103</v>
      </c>
      <c r="AI319" s="201">
        <f>(((L319*'Appendix B'!$C$15*1000)-('Appendix B'!$E$41+'Appendix B'!$F$41+'Appendix B'!$G$41))/((1+$Y$16)^AI$34))</f>
        <v>373732.55958972557</v>
      </c>
      <c r="AJ319" s="201">
        <f>(((M319*'Appendix B'!$C$16*1000)-('Appendix B'!$E$42+'Appendix B'!$F$42+'Appendix B'!$G$42))/((1+$Y$16)^AJ$34))</f>
        <v>658596.86796339368</v>
      </c>
      <c r="AK319" s="201">
        <f>(((N319*'Appendix B'!$C$17*1000)-('Appendix B'!$E$43+'Appendix B'!$F$43+'Appendix B'!$G$43))/((1+$Y$16)^AK$34))</f>
        <v>317314.4245593503</v>
      </c>
      <c r="AL319" s="201">
        <f>(((O319*'Appendix B'!$C$18*1000)-('Appendix B'!$E$44+'Appendix B'!$F$44+'Appendix B'!$G$44))/((1+$Y$16)^AL$34))</f>
        <v>286609.50298486039</v>
      </c>
      <c r="AM319" s="201">
        <f>(((P319*'Appendix B'!$C$19*1000)-('Appendix B'!$E$45+'Appendix B'!$F$45+'Appendix B'!$G$45))/((1+$Y$16)^AM$34))</f>
        <v>613122.03670255875</v>
      </c>
      <c r="AN319" s="201">
        <f>(((Q319*'Appendix B'!$C$20*1000)-('Appendix B'!$E$46+'Appendix B'!$F$46+'Appendix B'!$G$46))/((1+$Y$16)^AN$34))</f>
        <v>707887.89792117372</v>
      </c>
      <c r="AO319" s="201">
        <f>(((R319*'Appendix B'!$C$21*1000)-('Appendix B'!$E$47+'Appendix B'!$F$47+'Appendix B'!$G$47))/((1+$Y$16)^AO$34))</f>
        <v>517794.61960680276</v>
      </c>
      <c r="AP319" s="201">
        <f>(((S319*'Appendix B'!$C$22*1000)-('Appendix B'!$E$48+'Appendix B'!$F$48+'Appendix B'!$G$48))/((1+$Y$16)^AP$34))</f>
        <v>283849.74585617596</v>
      </c>
      <c r="AQ319" s="201">
        <f>(((T319*'Appendix B'!$C$23*1000)-('Appendix B'!$E$49+'Appendix B'!$F$49+'Appendix B'!$G$49))/((1+$Y$16)^AQ$34))</f>
        <v>160038.79657170211</v>
      </c>
      <c r="AR319" s="201">
        <f>(((U319*'Appendix B'!$C$24*1000)-('Appendix B'!$E$50+'Appendix B'!$F$50+'Appendix B'!$G$50))/((1+$Y$16)^AR$34))</f>
        <v>154406.31189508431</v>
      </c>
      <c r="AS319" s="217">
        <f t="shared" si="24"/>
        <v>37103355.479868442</v>
      </c>
      <c r="AU319" s="207">
        <f t="shared" si="23"/>
        <v>1.4151344410460726E-8</v>
      </c>
    </row>
    <row r="320" spans="1:47" x14ac:dyDescent="0.35">
      <c r="A320">
        <v>286</v>
      </c>
      <c r="B320" s="75">
        <v>56</v>
      </c>
      <c r="C320" s="75">
        <v>58.728385177156255</v>
      </c>
      <c r="D320" s="75">
        <v>62.494206766988569</v>
      </c>
      <c r="E320" s="75">
        <v>63.383809377635195</v>
      </c>
      <c r="F320" s="75">
        <v>59.896839112216661</v>
      </c>
      <c r="G320" s="75">
        <v>46.922189119799711</v>
      </c>
      <c r="H320" s="75">
        <v>53.16155962267905</v>
      </c>
      <c r="I320" s="75">
        <v>74.929665163719747</v>
      </c>
      <c r="J320" s="75">
        <v>76.213447600377251</v>
      </c>
      <c r="K320" s="75">
        <v>72.943263839334733</v>
      </c>
      <c r="L320" s="75">
        <v>91.079702571291079</v>
      </c>
      <c r="M320" s="75">
        <v>106.61853604939995</v>
      </c>
      <c r="N320" s="75">
        <v>111.01097425853717</v>
      </c>
      <c r="O320" s="75">
        <v>115.98496561540254</v>
      </c>
      <c r="P320" s="75">
        <v>84.503346458979252</v>
      </c>
      <c r="Q320" s="75">
        <v>91.84044421036576</v>
      </c>
      <c r="R320" s="75">
        <v>118.50224807873926</v>
      </c>
      <c r="S320" s="75">
        <v>174.70572784898252</v>
      </c>
      <c r="T320" s="75">
        <v>172.48281459046885</v>
      </c>
      <c r="U320" s="75">
        <v>115.60963093615422</v>
      </c>
      <c r="V320" s="75">
        <v>110.35998090171404</v>
      </c>
      <c r="X320" s="201">
        <f>((0-('Appendix B'!$H$30))/(1+$Y$16)^0)</f>
        <v>-30932906.678150136</v>
      </c>
      <c r="Y320" s="201">
        <f>(((B320*'Appendix B'!$C$5*1000)-('Appendix B'!$E$31+'Appendix B'!$F$31+'Appendix B'!$G$31))/((1+$Y$16)^1))</f>
        <v>36555647.970511056</v>
      </c>
      <c r="Z320" s="201">
        <f>+(((C320*'Appendix B'!$C$6*1000)-('Appendix B'!$E$32+'Appendix B'!$F$32+'Appendix B'!$G$32))/((1+$Y$16)^2))</f>
        <v>12630436.100380084</v>
      </c>
      <c r="AA320" s="201">
        <f>(((D320*'Appendix B'!$C$7*1000)-('Appendix B'!$E$33+'Appendix B'!$F$33+'Appendix B'!$G$33))/((1+$Y$16)^3))</f>
        <v>6199560.0331302481</v>
      </c>
      <c r="AB320" s="201">
        <f>(((E320*'Appendix B'!$C$8*1000)-('Appendix B'!$E$34+'Appendix B'!$F$34+'Appendix B'!$G$34))/((1+$Y$16)^4))</f>
        <v>3659099.3903349154</v>
      </c>
      <c r="AC320" s="201">
        <f>(((F320*'Appendix B'!$C$9*1000)-('Appendix B'!$E$35+'Appendix B'!$F$35+'Appendix B'!$G$35))/((1+$Y$16)^AC$34))</f>
        <v>2181494.0152936936</v>
      </c>
      <c r="AD320" s="201">
        <f>(((G320*'Appendix B'!$C$10*1000)-('Appendix B'!$E$36+'Appendix B'!$F$36+'Appendix B'!$G$36))/((1+$Y$16)^AD$34))</f>
        <v>869273.60502433334</v>
      </c>
      <c r="AE320" s="201">
        <f>(((H320*'Appendix B'!$C$11*1000)-('Appendix B'!$E$37+'Appendix B'!$F$37+'Appendix B'!$G$37))/((1+$Y$16)^AE$34))</f>
        <v>731936.8354812233</v>
      </c>
      <c r="AF320" s="201">
        <f>(((I320*'Appendix B'!$C$12*1000)-('Appendix B'!$E$38+'Appendix B'!$F$38+'Appendix B'!$G$38))/((1+$Y$16)^AF$34))</f>
        <v>1036404.142835428</v>
      </c>
      <c r="AG320" s="201">
        <f>(((J320*'Appendix B'!$C$13*1000)-('Appendix B'!$E$39+'Appendix B'!$F$39+'Appendix B'!$G$39))/((1+$Y$16)^AG$34))</f>
        <v>771225.63962941908</v>
      </c>
      <c r="AH320" s="201">
        <f>(((K320*'Appendix B'!$C$14*1000)-('Appendix B'!$E$40+'Appendix B'!$F$40+'Appendix B'!$G$40))/((1+$Y$16)^AH$34))</f>
        <v>491756.34788740944</v>
      </c>
      <c r="AI320" s="201">
        <f>(((L320*'Appendix B'!$C$15*1000)-('Appendix B'!$E$41+'Appendix B'!$F$41+'Appendix B'!$G$41))/((1+$Y$16)^AI$34))</f>
        <v>612809.09767400008</v>
      </c>
      <c r="AJ320" s="201">
        <f>(((M320*'Appendix B'!$C$16*1000)-('Appendix B'!$E$42+'Appendix B'!$F$42+'Appendix B'!$G$42))/((1+$Y$16)^AJ$34))</f>
        <v>644716.80386829702</v>
      </c>
      <c r="AK320" s="201">
        <f>(((N320*'Appendix B'!$C$17*1000)-('Appendix B'!$E$43+'Appendix B'!$F$43+'Appendix B'!$G$43))/((1+$Y$16)^AK$34))</f>
        <v>543308.3471433277</v>
      </c>
      <c r="AL320" s="201">
        <f>(((O320*'Appendix B'!$C$18*1000)-('Appendix B'!$E$44+'Appendix B'!$F$44+'Appendix B'!$G$44))/((1+$Y$16)^AL$34))</f>
        <v>465805.85311211337</v>
      </c>
      <c r="AM320" s="201">
        <f>(((P320*'Appendix B'!$C$19*1000)-('Appendix B'!$E$45+'Appendix B'!$F$45+'Appendix B'!$G$45))/((1+$Y$16)^AM$34))</f>
        <v>142649.87995787317</v>
      </c>
      <c r="AN320" s="201">
        <f>(((Q320*'Appendix B'!$C$20*1000)-('Appendix B'!$E$46+'Appendix B'!$F$46+'Appendix B'!$G$46))/((1+$Y$16)^AN$34))</f>
        <v>138466.06430124774</v>
      </c>
      <c r="AO320" s="201">
        <f>(((R320*'Appendix B'!$C$21*1000)-('Appendix B'!$E$47+'Appendix B'!$F$47+'Appendix B'!$G$47))/((1+$Y$16)^AO$34))</f>
        <v>238602.29712784477</v>
      </c>
      <c r="AP320" s="201">
        <f>(((S320*'Appendix B'!$C$22*1000)-('Appendix B'!$E$48+'Appendix B'!$F$48+'Appendix B'!$G$48))/((1+$Y$16)^AP$34))</f>
        <v>437138.79166768712</v>
      </c>
      <c r="AQ320" s="201">
        <f>(((T320*'Appendix B'!$C$23*1000)-('Appendix B'!$E$49+'Appendix B'!$F$49+'Appendix B'!$G$49))/((1+$Y$16)^AQ$34))</f>
        <v>352633.86169805605</v>
      </c>
      <c r="AR320" s="201">
        <f>(((U320*'Appendix B'!$C$24*1000)-('Appendix B'!$E$50+'Appendix B'!$F$50+'Appendix B'!$G$50))/((1+$Y$16)^AR$34))</f>
        <v>102921.10597441555</v>
      </c>
      <c r="AS320" s="217">
        <f t="shared" si="24"/>
        <v>37872979.504882544</v>
      </c>
      <c r="AU320" s="207">
        <f t="shared" si="23"/>
        <v>1.4357554299196037E-8</v>
      </c>
    </row>
    <row r="321" spans="1:47" x14ac:dyDescent="0.35">
      <c r="A321">
        <v>287</v>
      </c>
      <c r="B321" s="75">
        <v>56</v>
      </c>
      <c r="C321" s="75">
        <v>67.415584472441168</v>
      </c>
      <c r="D321" s="75">
        <v>55.354911227902512</v>
      </c>
      <c r="E321" s="75">
        <v>88.362838821988163</v>
      </c>
      <c r="F321" s="75">
        <v>84.033998005647859</v>
      </c>
      <c r="G321" s="75">
        <v>52.571528453101848</v>
      </c>
      <c r="H321" s="75">
        <v>81.995824019949879</v>
      </c>
      <c r="I321" s="75">
        <v>57.784941443780895</v>
      </c>
      <c r="J321" s="75">
        <v>64.459686849237826</v>
      </c>
      <c r="K321" s="75">
        <v>67.609291443292193</v>
      </c>
      <c r="L321" s="75">
        <v>83.249734524236473</v>
      </c>
      <c r="M321" s="75">
        <v>73.877633625401032</v>
      </c>
      <c r="N321" s="75">
        <v>65.168850244545126</v>
      </c>
      <c r="O321" s="75">
        <v>81.309771637140159</v>
      </c>
      <c r="P321" s="75">
        <v>93.806229001262295</v>
      </c>
      <c r="Q321" s="75">
        <v>155.15834759332796</v>
      </c>
      <c r="R321" s="75">
        <v>125.46017635063366</v>
      </c>
      <c r="S321" s="75">
        <v>129.45208804060434</v>
      </c>
      <c r="T321" s="75">
        <v>183.05502973692697</v>
      </c>
      <c r="U321" s="75">
        <v>182.52705042272012</v>
      </c>
      <c r="V321" s="75">
        <v>261.9188241078117</v>
      </c>
      <c r="X321" s="201">
        <f>((0-('Appendix B'!$H$30))/(1+$Y$16)^0)</f>
        <v>-30932906.678150136</v>
      </c>
      <c r="Y321" s="201">
        <f>(((B321*'Appendix B'!$C$5*1000)-('Appendix B'!$E$31+'Appendix B'!$F$31+'Appendix B'!$G$31))/((1+$Y$16)^1))</f>
        <v>36555647.970511056</v>
      </c>
      <c r="Z321" s="201">
        <f>+(((C321*'Appendix B'!$C$6*1000)-('Appendix B'!$E$32+'Appendix B'!$F$32+'Appendix B'!$G$32))/((1+$Y$16)^2))</f>
        <v>14824971.22061656</v>
      </c>
      <c r="AA321" s="201">
        <f>(((D321*'Appendix B'!$C$7*1000)-('Appendix B'!$E$33+'Appendix B'!$F$33+'Appendix B'!$G$33))/((1+$Y$16)^3))</f>
        <v>5294008.380982778</v>
      </c>
      <c r="AB321" s="201">
        <f>(((E321*'Appendix B'!$C$8*1000)-('Appendix B'!$E$34+'Appendix B'!$F$34+'Appendix B'!$G$34))/((1+$Y$16)^4))</f>
        <v>5675906.1771079917</v>
      </c>
      <c r="AC321" s="201">
        <f>(((F321*'Appendix B'!$C$9*1000)-('Appendix B'!$E$35+'Appendix B'!$F$35+'Appendix B'!$G$35))/((1+$Y$16)^AC$34))</f>
        <v>3584638.778272856</v>
      </c>
      <c r="AD321" s="201">
        <f>(((G321*'Appendix B'!$C$10*1000)-('Appendix B'!$E$36+'Appendix B'!$F$36+'Appendix B'!$G$36))/((1+$Y$16)^AD$34))</f>
        <v>1113050.0820665476</v>
      </c>
      <c r="AE321" s="201">
        <f>(((H321*'Appendix B'!$C$11*1000)-('Appendix B'!$E$37+'Appendix B'!$F$37+'Appendix B'!$G$37))/((1+$Y$16)^AE$34))</f>
        <v>1689570.3348283786</v>
      </c>
      <c r="AF321" s="201">
        <f>(((I321*'Appendix B'!$C$12*1000)-('Appendix B'!$E$38+'Appendix B'!$F$38+'Appendix B'!$G$38))/((1+$Y$16)^AF$34))</f>
        <v>586825.73011348525</v>
      </c>
      <c r="AG321" s="201">
        <f>(((J321*'Appendix B'!$C$13*1000)-('Appendix B'!$E$39+'Appendix B'!$F$39+'Appendix B'!$G$39))/((1+$Y$16)^AG$34))</f>
        <v>523334.99090787396</v>
      </c>
      <c r="AH321" s="201">
        <f>(((K321*'Appendix B'!$C$14*1000)-('Appendix B'!$E$40+'Appendix B'!$F$40+'Appendix B'!$G$40))/((1+$Y$16)^AH$34))</f>
        <v>401425.65322042583</v>
      </c>
      <c r="AI321" s="201">
        <f>(((L321*'Appendix B'!$C$15*1000)-('Appendix B'!$E$41+'Appendix B'!$F$41+'Appendix B'!$G$41))/((1+$Y$16)^AI$34))</f>
        <v>501536.80992368876</v>
      </c>
      <c r="AJ321" s="201">
        <f>(((M321*'Appendix B'!$C$16*1000)-('Appendix B'!$E$42+'Appendix B'!$F$42+'Appendix B'!$G$42))/((1+$Y$16)^AJ$34))</f>
        <v>257490.54289718223</v>
      </c>
      <c r="AK321" s="201">
        <f>(((N321*'Appendix B'!$C$17*1000)-('Appendix B'!$E$43+'Appendix B'!$F$43+'Appendix B'!$G$43))/((1+$Y$16)^AK$34))</f>
        <v>88664.260820031312</v>
      </c>
      <c r="AL321" s="201">
        <f>(((O321*'Appendix B'!$C$18*1000)-('Appendix B'!$E$44+'Appendix B'!$F$44+'Appendix B'!$G$44))/((1+$Y$16)^AL$34))</f>
        <v>175595.63105578534</v>
      </c>
      <c r="AM321" s="201">
        <f>(((P321*'Appendix B'!$C$19*1000)-('Appendix B'!$E$45+'Appendix B'!$F$45+'Appendix B'!$G$45))/((1+$Y$16)^AM$34))</f>
        <v>208706.47821194632</v>
      </c>
      <c r="AN321" s="201">
        <f>(((Q321*'Appendix B'!$C$20*1000)-('Appendix B'!$E$46+'Appendix B'!$F$46+'Appendix B'!$G$46))/((1+$Y$16)^AN$34))</f>
        <v>515565.32118861726</v>
      </c>
      <c r="AO321" s="201">
        <f>(((R321*'Appendix B'!$C$21*1000)-('Appendix B'!$E$47+'Appendix B'!$F$47+'Appendix B'!$G$47))/((1+$Y$16)^AO$34))</f>
        <v>274672.34952995449</v>
      </c>
      <c r="AP321" s="201">
        <f>(((S321*'Appendix B'!$C$22*1000)-('Appendix B'!$E$48+'Appendix B'!$F$48+'Appendix B'!$G$48))/((1+$Y$16)^AP$34))</f>
        <v>235667.49045464644</v>
      </c>
      <c r="AQ321" s="201">
        <f>(((T321*'Appendix B'!$C$23*1000)-('Appendix B'!$E$49+'Appendix B'!$F$49+'Appendix B'!$G$49))/((1+$Y$16)^AQ$34))</f>
        <v>393184.70900543965</v>
      </c>
      <c r="AR321" s="201">
        <f>(((U321*'Appendix B'!$C$24*1000)-('Appendix B'!$E$50+'Appendix B'!$F$50+'Appendix B'!$G$50))/((1+$Y$16)^AR$34))</f>
        <v>324698.62513893232</v>
      </c>
      <c r="AS321" s="217">
        <f t="shared" si="24"/>
        <v>42292254.85870406</v>
      </c>
      <c r="AU321" s="207">
        <f t="shared" si="23"/>
        <v>1.5318653052237642E-8</v>
      </c>
    </row>
    <row r="322" spans="1:47" x14ac:dyDescent="0.35">
      <c r="A322">
        <v>288</v>
      </c>
      <c r="B322" s="75">
        <v>56</v>
      </c>
      <c r="C322" s="75">
        <v>61.108366521388469</v>
      </c>
      <c r="D322" s="75">
        <v>56.656338865196744</v>
      </c>
      <c r="E322" s="75">
        <v>57.884209577466819</v>
      </c>
      <c r="F322" s="75">
        <v>27.830839690246407</v>
      </c>
      <c r="G322" s="75">
        <v>17.994782675877865</v>
      </c>
      <c r="H322" s="75">
        <v>27.333490388255292</v>
      </c>
      <c r="I322" s="75">
        <v>35.569400437523768</v>
      </c>
      <c r="J322" s="75">
        <v>23.138075479449544</v>
      </c>
      <c r="K322" s="75">
        <v>15.407110964301001</v>
      </c>
      <c r="L322" s="75">
        <v>13.220091294927578</v>
      </c>
      <c r="M322" s="75">
        <v>9.2782959518363697</v>
      </c>
      <c r="N322" s="75">
        <v>11.098491462641356</v>
      </c>
      <c r="O322" s="75">
        <v>8.5084885059461524</v>
      </c>
      <c r="P322" s="75">
        <v>11.905680477232618</v>
      </c>
      <c r="Q322" s="75">
        <v>21.090882917669262</v>
      </c>
      <c r="R322" s="75">
        <v>23.115246209626687</v>
      </c>
      <c r="S322" s="75">
        <v>23.67672975616874</v>
      </c>
      <c r="T322" s="75">
        <v>19.115605394955267</v>
      </c>
      <c r="U322" s="75">
        <v>17.972782988434197</v>
      </c>
      <c r="V322" s="75">
        <v>17.777493329695076</v>
      </c>
      <c r="X322" s="201">
        <f>((0-('Appendix B'!$H$30))/(1+$Y$16)^0)</f>
        <v>-30932906.678150136</v>
      </c>
      <c r="Y322" s="201">
        <f>(((B322*'Appendix B'!$C$5*1000)-('Appendix B'!$E$31+'Appendix B'!$F$31+'Appendix B'!$G$31))/((1+$Y$16)^1))</f>
        <v>36555647.970511056</v>
      </c>
      <c r="Z322" s="201">
        <f>+(((C322*'Appendix B'!$C$6*1000)-('Appendix B'!$E$32+'Appendix B'!$F$32+'Appendix B'!$G$32))/((1+$Y$16)^2))</f>
        <v>13231660.093049392</v>
      </c>
      <c r="AA322" s="201">
        <f>(((D322*'Appendix B'!$C$7*1000)-('Appendix B'!$E$33+'Appendix B'!$F$33+'Appendix B'!$G$33))/((1+$Y$16)^3))</f>
        <v>5459082.0833740151</v>
      </c>
      <c r="AB322" s="201">
        <f>(((E322*'Appendix B'!$C$8*1000)-('Appendix B'!$E$34+'Appendix B'!$F$34+'Appendix B'!$G$34))/((1+$Y$16)^4))</f>
        <v>3215061.7136019249</v>
      </c>
      <c r="AC322" s="201">
        <f>(((F322*'Appendix B'!$C$9*1000)-('Appendix B'!$E$35+'Appendix B'!$F$35+'Appendix B'!$G$35))/((1+$Y$16)^AC$34))</f>
        <v>317428.76398215361</v>
      </c>
      <c r="AD322" s="201">
        <f>(((G322*'Appendix B'!$C$10*1000)-('Appendix B'!$E$36+'Appendix B'!$F$36+'Appendix B'!$G$36))/((1+$Y$16)^AD$34))</f>
        <v>-378982.30895447911</v>
      </c>
      <c r="AE322" s="201">
        <f>(((H322*'Appendix B'!$C$11*1000)-('Appendix B'!$E$37+'Appendix B'!$F$37+'Appendix B'!$G$37))/((1+$Y$16)^AE$34))</f>
        <v>-125855.96205873713</v>
      </c>
      <c r="AF322" s="201">
        <f>(((I322*'Appendix B'!$C$12*1000)-('Appendix B'!$E$38+'Appendix B'!$F$38+'Appendix B'!$G$38))/((1+$Y$16)^AF$34))</f>
        <v>4277.546398108575</v>
      </c>
      <c r="AG322" s="201">
        <f>(((J322*'Appendix B'!$C$13*1000)-('Appendix B'!$E$39+'Appendix B'!$F$39+'Appendix B'!$G$39))/((1+$Y$16)^AG$34))</f>
        <v>-348151.27340828604</v>
      </c>
      <c r="AH322" s="201">
        <f>(((K322*'Appendix B'!$C$14*1000)-('Appendix B'!$E$40+'Appendix B'!$F$40+'Appendix B'!$G$40))/((1+$Y$16)^AH$34))</f>
        <v>-482617.02185923822</v>
      </c>
      <c r="AI322" s="201">
        <f>(((L322*'Appendix B'!$C$15*1000)-('Appendix B'!$E$41+'Appendix B'!$F$41+'Appendix B'!$G$41))/((1+$Y$16)^AI$34))</f>
        <v>-493659.92212358146</v>
      </c>
      <c r="AJ322" s="201">
        <f>(((M322*'Appendix B'!$C$16*1000)-('Appendix B'!$E$42+'Appendix B'!$F$42+'Appendix B'!$G$42))/((1+$Y$16)^AJ$34))</f>
        <v>-506525.05033855466</v>
      </c>
      <c r="AK322" s="201">
        <f>(((N322*'Appendix B'!$C$17*1000)-('Appendix B'!$E$43+'Appendix B'!$F$43+'Appendix B'!$G$43))/((1+$Y$16)^AK$34))</f>
        <v>-447584.20921308151</v>
      </c>
      <c r="AL322" s="201">
        <f>(((O322*'Appendix B'!$C$18*1000)-('Appendix B'!$E$44+'Appendix B'!$F$44+'Appendix B'!$G$44))/((1+$Y$16)^AL$34))</f>
        <v>-433706.70065529854</v>
      </c>
      <c r="AM322" s="201">
        <f>(((P322*'Appendix B'!$C$19*1000)-('Appendix B'!$E$45+'Appendix B'!$F$45+'Appendix B'!$G$45))/((1+$Y$16)^AM$34))</f>
        <v>-372841.40289376874</v>
      </c>
      <c r="AN322" s="201">
        <f>(((Q322*'Appendix B'!$C$20*1000)-('Appendix B'!$E$46+'Appendix B'!$F$46+'Appendix B'!$G$46))/((1+$Y$16)^AN$34))</f>
        <v>-282893.54432663828</v>
      </c>
      <c r="AO322" s="201">
        <f>(((R322*'Appendix B'!$C$21*1000)-('Appendix B'!$E$47+'Appendix B'!$F$47+'Appendix B'!$G$47))/((1+$Y$16)^AO$34))</f>
        <v>-255886.00764484302</v>
      </c>
      <c r="AP322" s="201">
        <f>(((S322*'Appendix B'!$C$22*1000)-('Appendix B'!$E$48+'Appendix B'!$F$48+'Appendix B'!$G$48))/((1+$Y$16)^AP$34))</f>
        <v>-235249.30563244742</v>
      </c>
      <c r="AQ322" s="201">
        <f>(((T322*'Appendix B'!$C$23*1000)-('Appendix B'!$E$49+'Appendix B'!$F$49+'Appendix B'!$G$49))/((1+$Y$16)^AQ$34))</f>
        <v>-235622.26021130147</v>
      </c>
      <c r="AR322" s="201">
        <f>(((U322*'Appendix B'!$C$24*1000)-('Appendix B'!$E$50+'Appendix B'!$F$50+'Appendix B'!$G$50))/((1+$Y$16)^AR$34))</f>
        <v>-220666.65462707626</v>
      </c>
      <c r="AS322" s="217">
        <f t="shared" si="24"/>
        <v>27850251.492766518</v>
      </c>
      <c r="AU322" s="207">
        <f t="shared" si="23"/>
        <v>1.1044946970743565E-8</v>
      </c>
    </row>
    <row r="323" spans="1:47" x14ac:dyDescent="0.35">
      <c r="A323">
        <v>289</v>
      </c>
      <c r="B323" s="75">
        <v>56</v>
      </c>
      <c r="C323" s="75">
        <v>59.061411064985585</v>
      </c>
      <c r="D323" s="75">
        <v>60.716335478110665</v>
      </c>
      <c r="E323" s="75">
        <v>83.792459901020351</v>
      </c>
      <c r="F323" s="75">
        <v>148.86455796257184</v>
      </c>
      <c r="G323" s="75">
        <v>119.42223625830385</v>
      </c>
      <c r="H323" s="75">
        <v>86.269034700404035</v>
      </c>
      <c r="I323" s="75">
        <v>117.95314226685926</v>
      </c>
      <c r="J323" s="75">
        <v>170.00472619721603</v>
      </c>
      <c r="K323" s="75">
        <v>103.72268337141205</v>
      </c>
      <c r="L323" s="75">
        <v>147.74223245415541</v>
      </c>
      <c r="M323" s="75">
        <v>198.5809147861639</v>
      </c>
      <c r="N323" s="75">
        <v>141.52274695844793</v>
      </c>
      <c r="O323" s="75">
        <v>225.07436737066735</v>
      </c>
      <c r="P323" s="75">
        <v>181.74038357232541</v>
      </c>
      <c r="Q323" s="75">
        <v>139.76742191462347</v>
      </c>
      <c r="R323" s="75">
        <v>160.40295912328014</v>
      </c>
      <c r="S323" s="75">
        <v>134.25495780927659</v>
      </c>
      <c r="T323" s="75">
        <v>167.06583389039005</v>
      </c>
      <c r="U323" s="75">
        <v>239.58120278020525</v>
      </c>
      <c r="V323" s="75">
        <v>349.92520336242228</v>
      </c>
      <c r="X323" s="201">
        <f>((0-('Appendix B'!$H$30))/(1+$Y$16)^0)</f>
        <v>-30932906.678150136</v>
      </c>
      <c r="Y323" s="201">
        <f>(((B323*'Appendix B'!$C$5*1000)-('Appendix B'!$E$31+'Appendix B'!$F$31+'Appendix B'!$G$31))/((1+$Y$16)^1))</f>
        <v>36555647.970511056</v>
      </c>
      <c r="Z323" s="201">
        <f>+(((C323*'Appendix B'!$C$6*1000)-('Appendix B'!$E$32+'Appendix B'!$F$32+'Appendix B'!$G$32))/((1+$Y$16)^2))</f>
        <v>12714564.135428855</v>
      </c>
      <c r="AA323" s="201">
        <f>(((D323*'Appendix B'!$C$7*1000)-('Appendix B'!$E$33+'Appendix B'!$F$33+'Appendix B'!$G$33))/((1+$Y$16)^3))</f>
        <v>5974053.9906734275</v>
      </c>
      <c r="AB323" s="201">
        <f>(((E323*'Appendix B'!$C$8*1000)-('Appendix B'!$E$34+'Appendix B'!$F$34+'Appendix B'!$G$34))/((1+$Y$16)^4))</f>
        <v>5306893.792280673</v>
      </c>
      <c r="AC323" s="201">
        <f>(((F323*'Appendix B'!$C$9*1000)-('Appendix B'!$E$35+'Appendix B'!$F$35+'Appendix B'!$G$35))/((1+$Y$16)^AC$34))</f>
        <v>7353378.135137286</v>
      </c>
      <c r="AD323" s="201">
        <f>(((G323*'Appendix B'!$C$10*1000)-('Appendix B'!$E$36+'Appendix B'!$F$36+'Appendix B'!$G$36))/((1+$Y$16)^AD$34))</f>
        <v>3997746.6943702255</v>
      </c>
      <c r="AE323" s="201">
        <f>(((H323*'Appendix B'!$C$11*1000)-('Appendix B'!$E$37+'Appendix B'!$F$37+'Appendix B'!$G$37))/((1+$Y$16)^AE$34))</f>
        <v>1831490.7126465924</v>
      </c>
      <c r="AF323" s="201">
        <f>(((I323*'Appendix B'!$C$12*1000)-('Appendix B'!$E$38+'Appendix B'!$F$38+'Appendix B'!$G$38))/((1+$Y$16)^AF$34))</f>
        <v>2164589.5170513801</v>
      </c>
      <c r="AG323" s="201">
        <f>(((J323*'Appendix B'!$C$13*1000)-('Appendix B'!$E$39+'Appendix B'!$F$39+'Appendix B'!$G$39))/((1+$Y$16)^AG$34))</f>
        <v>2749314.3031696966</v>
      </c>
      <c r="AH323" s="201">
        <f>(((K323*'Appendix B'!$C$14*1000)-('Appendix B'!$E$40+'Appendix B'!$F$40+'Appendix B'!$G$40))/((1+$Y$16)^AH$34))</f>
        <v>1013005.0798534566</v>
      </c>
      <c r="AI323" s="201">
        <f>(((L323*'Appendix B'!$C$15*1000)-('Appendix B'!$E$41+'Appendix B'!$F$41+'Appendix B'!$G$41))/((1+$Y$16)^AI$34))</f>
        <v>1418044.7374488546</v>
      </c>
      <c r="AJ323" s="201">
        <f>(((M323*'Appendix B'!$C$16*1000)-('Appendix B'!$E$42+'Appendix B'!$F$42+'Appendix B'!$G$42))/((1+$Y$16)^AJ$34))</f>
        <v>1732354.7561485774</v>
      </c>
      <c r="AK323" s="201">
        <f>(((N323*'Appendix B'!$C$17*1000)-('Appendix B'!$E$43+'Appendix B'!$F$43+'Appendix B'!$G$43))/((1+$Y$16)^AK$34))</f>
        <v>845912.06194984447</v>
      </c>
      <c r="AL323" s="201">
        <f>(((O323*'Appendix B'!$C$18*1000)-('Appendix B'!$E$44+'Appendix B'!$F$44+'Appendix B'!$G$44))/((1+$Y$16)^AL$34))</f>
        <v>1378817.6022960995</v>
      </c>
      <c r="AM323" s="201">
        <f>(((P323*'Appendix B'!$C$19*1000)-('Appendix B'!$E$45+'Appendix B'!$F$45+'Appendix B'!$G$45))/((1+$Y$16)^AM$34))</f>
        <v>833096.93943847041</v>
      </c>
      <c r="AN323" s="201">
        <f>(((Q323*'Appendix B'!$C$20*1000)-('Appendix B'!$E$46+'Appendix B'!$F$46+'Appendix B'!$G$46))/((1+$Y$16)^AN$34))</f>
        <v>423902.35816937854</v>
      </c>
      <c r="AO323" s="201">
        <f>(((R323*'Appendix B'!$C$21*1000)-('Appendix B'!$E$47+'Appendix B'!$F$47+'Appendix B'!$G$47))/((1+$Y$16)^AO$34))</f>
        <v>455816.49997715832</v>
      </c>
      <c r="AP323" s="201">
        <f>(((S323*'Appendix B'!$C$22*1000)-('Appendix B'!$E$48+'Appendix B'!$F$48+'Appendix B'!$G$48))/((1+$Y$16)^AP$34))</f>
        <v>257050.08920136717</v>
      </c>
      <c r="AQ323" s="201">
        <f>(((T323*'Appendix B'!$C$23*1000)-('Appendix B'!$E$49+'Appendix B'!$F$49+'Appendix B'!$G$49))/((1+$Y$16)^AQ$34))</f>
        <v>331856.46035000175</v>
      </c>
      <c r="AR323" s="201">
        <f>(((U323*'Appendix B'!$C$24*1000)-('Appendix B'!$E$50+'Appendix B'!$F$50+'Appendix B'!$G$50))/((1+$Y$16)^AR$34))</f>
        <v>513787.33275739715</v>
      </c>
      <c r="AS323" s="217">
        <f t="shared" si="24"/>
        <v>56918416.490709677</v>
      </c>
      <c r="AU323" s="207">
        <f t="shared" si="23"/>
        <v>1.5203580668084148E-8</v>
      </c>
    </row>
    <row r="324" spans="1:47" x14ac:dyDescent="0.35">
      <c r="A324">
        <v>290</v>
      </c>
      <c r="B324" s="75">
        <v>56</v>
      </c>
      <c r="C324" s="75">
        <v>53.486617975973061</v>
      </c>
      <c r="D324" s="75">
        <v>28.844057955532215</v>
      </c>
      <c r="E324" s="75">
        <v>32.893128415708425</v>
      </c>
      <c r="F324" s="75">
        <v>52.520729640467565</v>
      </c>
      <c r="G324" s="75">
        <v>58.563822113445887</v>
      </c>
      <c r="H324" s="75">
        <v>79.484589228701935</v>
      </c>
      <c r="I324" s="75">
        <v>43.46305969880126</v>
      </c>
      <c r="J324" s="75">
        <v>45.178237308081698</v>
      </c>
      <c r="K324" s="75">
        <v>43.221675542183611</v>
      </c>
      <c r="L324" s="75">
        <v>43.213062519173228</v>
      </c>
      <c r="M324" s="75">
        <v>38.064632872579701</v>
      </c>
      <c r="N324" s="75">
        <v>54.143636124389651</v>
      </c>
      <c r="O324" s="75">
        <v>45.890671587172861</v>
      </c>
      <c r="P324" s="75">
        <v>54.361674352156442</v>
      </c>
      <c r="Q324" s="75">
        <v>81.289896779335862</v>
      </c>
      <c r="R324" s="75">
        <v>125.16873337520624</v>
      </c>
      <c r="S324" s="75">
        <v>181.26189667850883</v>
      </c>
      <c r="T324" s="75">
        <v>239.56730542146883</v>
      </c>
      <c r="U324" s="75">
        <v>292.12512814437997</v>
      </c>
      <c r="V324" s="75">
        <v>405.40629397575185</v>
      </c>
      <c r="X324" s="201">
        <f>((0-('Appendix B'!$H$30))/(1+$Y$16)^0)</f>
        <v>-30932906.678150136</v>
      </c>
      <c r="Y324" s="201">
        <f>(((B324*'Appendix B'!$C$5*1000)-('Appendix B'!$E$31+'Appendix B'!$F$31+'Appendix B'!$G$31))/((1+$Y$16)^1))</f>
        <v>36555647.970511056</v>
      </c>
      <c r="Z324" s="201">
        <f>+(((C324*'Appendix B'!$C$6*1000)-('Appendix B'!$E$32+'Appendix B'!$F$32+'Appendix B'!$G$32))/((1+$Y$16)^2))</f>
        <v>11306276.054766335</v>
      </c>
      <c r="AA324" s="201">
        <f>(((D324*'Appendix B'!$C$7*1000)-('Appendix B'!$E$33+'Appendix B'!$F$33+'Appendix B'!$G$33))/((1+$Y$16)^3))</f>
        <v>1931359.1042857447</v>
      </c>
      <c r="AB324" s="201">
        <f>(((E324*'Appendix B'!$C$8*1000)-('Appendix B'!$E$34+'Appendix B'!$F$34+'Appendix B'!$G$34))/((1+$Y$16)^4))</f>
        <v>1197281.8711899314</v>
      </c>
      <c r="AC324" s="201">
        <f>(((F324*'Appendix B'!$C$9*1000)-('Appendix B'!$E$35+'Appendix B'!$F$35+'Appendix B'!$G$35))/((1+$Y$16)^AC$34))</f>
        <v>1752704.9675792847</v>
      </c>
      <c r="AD324" s="201">
        <f>(((G324*'Appendix B'!$C$10*1000)-('Appendix B'!$E$36+'Appendix B'!$F$36+'Appendix B'!$G$36))/((1+$Y$16)^AD$34))</f>
        <v>1371625.4927008408</v>
      </c>
      <c r="AE324" s="201">
        <f>(((H324*'Appendix B'!$C$11*1000)-('Appendix B'!$E$37+'Appendix B'!$F$37+'Appendix B'!$G$37))/((1+$Y$16)^AE$34))</f>
        <v>1606168.0836839827</v>
      </c>
      <c r="AF324" s="201">
        <f>(((I324*'Appendix B'!$C$12*1000)-('Appendix B'!$E$38+'Appendix B'!$F$38+'Appendix B'!$G$38))/((1+$Y$16)^AF$34))</f>
        <v>211269.43843576332</v>
      </c>
      <c r="AG324" s="201">
        <f>(((J324*'Appendix B'!$C$13*1000)-('Appendix B'!$E$39+'Appendix B'!$F$39+'Appendix B'!$G$39))/((1+$Y$16)^AG$34))</f>
        <v>116682.92981452684</v>
      </c>
      <c r="AH324" s="201">
        <f>(((K324*'Appendix B'!$C$14*1000)-('Appendix B'!$E$40+'Appendix B'!$F$40+'Appendix B'!$G$40))/((1+$Y$16)^AH$34))</f>
        <v>-11578.037472304817</v>
      </c>
      <c r="AI324" s="201">
        <f>(((L324*'Appendix B'!$C$15*1000)-('Appendix B'!$E$41+'Appendix B'!$F$41+'Appendix B'!$G$41))/((1+$Y$16)^AI$34))</f>
        <v>-67427.464405380742</v>
      </c>
      <c r="AJ324" s="201">
        <f>(((M324*'Appendix B'!$C$16*1000)-('Appendix B'!$E$42+'Appendix B'!$F$42+'Appendix B'!$G$42))/((1+$Y$16)^AJ$34))</f>
        <v>-166069.38822755482</v>
      </c>
      <c r="AK324" s="201">
        <f>(((N324*'Appendix B'!$C$17*1000)-('Appendix B'!$E$43+'Appendix B'!$F$43+'Appendix B'!$G$43))/((1+$Y$16)^AK$34))</f>
        <v>-20679.459786082924</v>
      </c>
      <c r="AL324" s="201">
        <f>(((O324*'Appendix B'!$C$18*1000)-('Appendix B'!$E$44+'Appendix B'!$F$44+'Appendix B'!$G$44))/((1+$Y$16)^AL$34))</f>
        <v>-120840.63104501553</v>
      </c>
      <c r="AM324" s="201">
        <f>(((P324*'Appendix B'!$C$19*1000)-('Appendix B'!$E$45+'Appendix B'!$F$45+'Appendix B'!$G$45))/((1+$Y$16)^AM$34))</f>
        <v>-71375.860560373418</v>
      </c>
      <c r="AN324" s="201">
        <f>(((Q324*'Appendix B'!$C$20*1000)-('Appendix B'!$E$46+'Appendix B'!$F$46+'Appendix B'!$G$46))/((1+$Y$16)^AN$34))</f>
        <v>75630.698892308748</v>
      </c>
      <c r="AO324" s="201">
        <f>(((R324*'Appendix B'!$C$21*1000)-('Appendix B'!$E$47+'Appendix B'!$F$47+'Appendix B'!$G$47))/((1+$Y$16)^AO$34))</f>
        <v>273161.50276851875</v>
      </c>
      <c r="AP324" s="201">
        <f>(((S324*'Appendix B'!$C$22*1000)-('Appendix B'!$E$48+'Appendix B'!$F$48+'Appendix B'!$G$48))/((1+$Y$16)^AP$34))</f>
        <v>466327.15907084342</v>
      </c>
      <c r="AQ324" s="201">
        <f>(((T324*'Appendix B'!$C$23*1000)-('Appendix B'!$E$49+'Appendix B'!$F$49+'Appendix B'!$G$49))/((1+$Y$16)^AQ$34))</f>
        <v>609943.50841791241</v>
      </c>
      <c r="AR324" s="201">
        <f>(((U324*'Appendix B'!$C$24*1000)-('Appendix B'!$E$50+'Appendix B'!$F$50+'Appendix B'!$G$50))/((1+$Y$16)^AR$34))</f>
        <v>687928.25904896797</v>
      </c>
      <c r="AS324" s="217">
        <f t="shared" si="24"/>
        <v>27229100.363015871</v>
      </c>
      <c r="AU324" s="207">
        <f t="shared" si="23"/>
        <v>1.0809747500782282E-8</v>
      </c>
    </row>
    <row r="325" spans="1:47" x14ac:dyDescent="0.35">
      <c r="A325">
        <v>291</v>
      </c>
      <c r="B325" s="75">
        <v>56</v>
      </c>
      <c r="C325" s="75">
        <v>18.771366267077667</v>
      </c>
      <c r="D325" s="75">
        <v>25.977899588213667</v>
      </c>
      <c r="E325" s="75">
        <v>32.764950267670756</v>
      </c>
      <c r="F325" s="75">
        <v>52.476531980154562</v>
      </c>
      <c r="G325" s="75">
        <v>40.697210730931303</v>
      </c>
      <c r="H325" s="75">
        <v>54.847737002437455</v>
      </c>
      <c r="I325" s="75">
        <v>76.06827273129133</v>
      </c>
      <c r="J325" s="75">
        <v>98.366320097801562</v>
      </c>
      <c r="K325" s="75">
        <v>78.561378414016104</v>
      </c>
      <c r="L325" s="75">
        <v>106.97432284607618</v>
      </c>
      <c r="M325" s="75">
        <v>106.74075137873506</v>
      </c>
      <c r="N325" s="75">
        <v>127.9568524410148</v>
      </c>
      <c r="O325" s="75">
        <v>143.20267702272758</v>
      </c>
      <c r="P325" s="75">
        <v>165.658633329824</v>
      </c>
      <c r="Q325" s="75">
        <v>146.30723325648941</v>
      </c>
      <c r="R325" s="75">
        <v>82.663059475894983</v>
      </c>
      <c r="S325" s="75">
        <v>29.509620592585385</v>
      </c>
      <c r="T325" s="75">
        <v>57.253773045310169</v>
      </c>
      <c r="U325" s="75">
        <v>74.992923008010393</v>
      </c>
      <c r="V325" s="75">
        <v>73.121843278647077</v>
      </c>
      <c r="X325" s="201">
        <f>((0-('Appendix B'!$H$30))/(1+$Y$16)^0)</f>
        <v>-30932906.678150136</v>
      </c>
      <c r="Y325" s="201">
        <f>(((B325*'Appendix B'!$C$5*1000)-('Appendix B'!$E$31+'Appendix B'!$F$31+'Appendix B'!$G$31))/((1+$Y$16)^1))</f>
        <v>36555647.970511056</v>
      </c>
      <c r="Z325" s="201">
        <f>+(((C325*'Appendix B'!$C$6*1000)-('Appendix B'!$E$32+'Appendix B'!$F$32+'Appendix B'!$G$32))/((1+$Y$16)^2))</f>
        <v>2536609.7338417033</v>
      </c>
      <c r="AA325" s="201">
        <f>(((D325*'Appendix B'!$C$7*1000)-('Appendix B'!$E$33+'Appendix B'!$F$33+'Appendix B'!$G$33))/((1+$Y$16)^3))</f>
        <v>1567814.2096064207</v>
      </c>
      <c r="AB325" s="201">
        <f>(((E325*'Appendix B'!$C$8*1000)-('Appendix B'!$E$34+'Appendix B'!$F$34+'Appendix B'!$G$34))/((1+$Y$16)^4))</f>
        <v>1186932.7677768357</v>
      </c>
      <c r="AC325" s="201">
        <f>(((F325*'Appendix B'!$C$9*1000)-('Appendix B'!$E$35+'Appendix B'!$F$35+'Appendix B'!$G$35))/((1+$Y$16)^AC$34))</f>
        <v>1750135.6628869665</v>
      </c>
      <c r="AD325" s="201">
        <f>(((G325*'Appendix B'!$C$10*1000)-('Appendix B'!$E$36+'Appendix B'!$F$36+'Appendix B'!$G$36))/((1+$Y$16)^AD$34))</f>
        <v>600657.54007019417</v>
      </c>
      <c r="AE325" s="201">
        <f>(((H325*'Appendix B'!$C$11*1000)-('Appendix B'!$E$37+'Appendix B'!$F$37+'Appendix B'!$G$37))/((1+$Y$16)^AE$34))</f>
        <v>787937.56858301489</v>
      </c>
      <c r="AF325" s="201">
        <f>(((I325*'Appendix B'!$C$12*1000)-('Appendix B'!$E$38+'Appendix B'!$F$38+'Appendix B'!$G$38))/((1+$Y$16)^AF$34))</f>
        <v>1066261.3392128018</v>
      </c>
      <c r="AG325" s="201">
        <f>(((J325*'Appendix B'!$C$13*1000)-('Appendix B'!$E$39+'Appendix B'!$F$39+'Appendix B'!$G$39))/((1+$Y$16)^AG$34))</f>
        <v>1238436.9476271456</v>
      </c>
      <c r="AH325" s="201">
        <f>(((K325*'Appendix B'!$C$14*1000)-('Appendix B'!$E$40+'Appendix B'!$F$40+'Appendix B'!$G$40))/((1+$Y$16)^AH$34))</f>
        <v>586898.98353850457</v>
      </c>
      <c r="AI325" s="201">
        <f>(((L325*'Appendix B'!$C$15*1000)-('Appendix B'!$E$41+'Appendix B'!$F$41+'Appendix B'!$G$41))/((1+$Y$16)^AI$34))</f>
        <v>838688.78840442642</v>
      </c>
      <c r="AJ325" s="201">
        <f>(((M325*'Appendix B'!$C$16*1000)-('Appendix B'!$E$42+'Appendix B'!$F$42+'Appendix B'!$G$42))/((1+$Y$16)^AJ$34))</f>
        <v>646162.24310509372</v>
      </c>
      <c r="AK325" s="201">
        <f>(((N325*'Appendix B'!$C$17*1000)-('Appendix B'!$E$43+'Appendix B'!$F$43+'Appendix B'!$G$43))/((1+$Y$16)^AK$34))</f>
        <v>711370.87628937885</v>
      </c>
      <c r="AL325" s="201">
        <f>(((O325*'Appendix B'!$C$18*1000)-('Appendix B'!$E$44+'Appendix B'!$F$44+'Appendix B'!$G$44))/((1+$Y$16)^AL$34))</f>
        <v>693601.49504382326</v>
      </c>
      <c r="AM325" s="201">
        <f>(((P325*'Appendix B'!$C$19*1000)-('Appendix B'!$E$45+'Appendix B'!$F$45+'Appendix B'!$G$45))/((1+$Y$16)^AM$34))</f>
        <v>718905.91207002685</v>
      </c>
      <c r="AN325" s="201">
        <f>(((Q325*'Appendix B'!$C$20*1000)-('Appendix B'!$E$46+'Appendix B'!$F$46+'Appendix B'!$G$46))/((1+$Y$16)^AN$34))</f>
        <v>462851.1841007318</v>
      </c>
      <c r="AO325" s="201">
        <f>(((R325*'Appendix B'!$C$21*1000)-('Appendix B'!$E$47+'Appendix B'!$F$47+'Appendix B'!$G$47))/((1+$Y$16)^AO$34))</f>
        <v>52811.159243389469</v>
      </c>
      <c r="AP325" s="201">
        <f>(((S325*'Appendix B'!$C$22*1000)-('Appendix B'!$E$48+'Appendix B'!$F$48+'Appendix B'!$G$48))/((1+$Y$16)^AP$34))</f>
        <v>-209281.00536704168</v>
      </c>
      <c r="AQ325" s="201">
        <f>(((T325*'Appendix B'!$C$23*1000)-('Appendix B'!$E$49+'Appendix B'!$F$49+'Appendix B'!$G$49))/((1+$Y$16)^AQ$34))</f>
        <v>-89339.291926168342</v>
      </c>
      <c r="AR325" s="201">
        <f>(((U325*'Appendix B'!$C$24*1000)-('Appendix B'!$E$50+'Appendix B'!$F$50+'Appendix B'!$G$50))/((1+$Y$16)^AR$34))</f>
        <v>-31690.670601067715</v>
      </c>
      <c r="AS325" s="217">
        <f t="shared" si="24"/>
        <v>21068817.70376138</v>
      </c>
      <c r="AU325" s="207">
        <f t="shared" si="23"/>
        <v>8.4459298905734836E-9</v>
      </c>
    </row>
    <row r="326" spans="1:47" x14ac:dyDescent="0.35">
      <c r="A326">
        <v>292</v>
      </c>
      <c r="B326" s="75">
        <v>56</v>
      </c>
      <c r="C326" s="75">
        <v>53.895953673971377</v>
      </c>
      <c r="D326" s="75">
        <v>62.191837380956628</v>
      </c>
      <c r="E326" s="75">
        <v>65.603620387764934</v>
      </c>
      <c r="F326" s="75">
        <v>94.397157068176611</v>
      </c>
      <c r="G326" s="75">
        <v>98.354352742468109</v>
      </c>
      <c r="H326" s="75">
        <v>134.19087675234704</v>
      </c>
      <c r="I326" s="75">
        <v>156.66461227721874</v>
      </c>
      <c r="J326" s="75">
        <v>159.81418503961945</v>
      </c>
      <c r="K326" s="75">
        <v>128.87434787775751</v>
      </c>
      <c r="L326" s="75">
        <v>163.71483821012401</v>
      </c>
      <c r="M326" s="75">
        <v>169.82560612048582</v>
      </c>
      <c r="N326" s="75">
        <v>209.4652501155087</v>
      </c>
      <c r="O326" s="75">
        <v>200.21228494944927</v>
      </c>
      <c r="P326" s="75">
        <v>250.72256530455036</v>
      </c>
      <c r="Q326" s="75">
        <v>353.25890584396865</v>
      </c>
      <c r="R326" s="75">
        <v>500</v>
      </c>
      <c r="S326" s="75">
        <v>500</v>
      </c>
      <c r="T326" s="75">
        <v>500</v>
      </c>
      <c r="U326" s="75">
        <v>351.25343579602782</v>
      </c>
      <c r="V326" s="75">
        <v>346.75745763072484</v>
      </c>
      <c r="X326" s="201">
        <f>((0-('Appendix B'!$H$30))/(1+$Y$16)^0)</f>
        <v>-30932906.678150136</v>
      </c>
      <c r="Y326" s="201">
        <f>(((B326*'Appendix B'!$C$5*1000)-('Appendix B'!$E$31+'Appendix B'!$F$31+'Appendix B'!$G$31))/((1+$Y$16)^1))</f>
        <v>36555647.970511056</v>
      </c>
      <c r="Z326" s="201">
        <f>+(((C326*'Appendix B'!$C$6*1000)-('Appendix B'!$E$32+'Appendix B'!$F$32+'Appendix B'!$G$32))/((1+$Y$16)^2))</f>
        <v>11409681.252999946</v>
      </c>
      <c r="AA326" s="201">
        <f>(((D326*'Appendix B'!$C$7*1000)-('Appendix B'!$E$33+'Appendix B'!$F$33+'Appendix B'!$G$33))/((1+$Y$16)^3))</f>
        <v>6161207.3559534904</v>
      </c>
      <c r="AB326" s="201">
        <f>(((E326*'Appendix B'!$C$8*1000)-('Appendix B'!$E$34+'Appendix B'!$F$34+'Appendix B'!$G$34))/((1+$Y$16)^4))</f>
        <v>3838326.926799322</v>
      </c>
      <c r="AC326" s="201">
        <f>(((F326*'Appendix B'!$C$9*1000)-('Appendix B'!$E$35+'Appendix B'!$F$35+'Appendix B'!$G$35))/((1+$Y$16)^AC$34))</f>
        <v>4187071.4187798756</v>
      </c>
      <c r="AD326" s="201">
        <f>(((G326*'Appendix B'!$C$10*1000)-('Appendix B'!$E$36+'Appendix B'!$F$36+'Appendix B'!$G$36))/((1+$Y$16)^AD$34))</f>
        <v>3088639.6078210133</v>
      </c>
      <c r="AE326" s="201">
        <f>(((H326*'Appendix B'!$C$11*1000)-('Appendix B'!$E$37+'Appendix B'!$F$37+'Appendix B'!$G$37))/((1+$Y$16)^AE$34))</f>
        <v>3423054.1618500166</v>
      </c>
      <c r="AF326" s="201">
        <f>(((I326*'Appendix B'!$C$12*1000)-('Appendix B'!$E$38+'Appendix B'!$F$38+'Appendix B'!$G$38))/((1+$Y$16)^AF$34))</f>
        <v>3179703.0601847884</v>
      </c>
      <c r="AG326" s="201">
        <f>(((J326*'Appendix B'!$C$13*1000)-('Appendix B'!$E$39+'Appendix B'!$F$39+'Appendix B'!$G$39))/((1+$Y$16)^AG$34))</f>
        <v>2534392.465651833</v>
      </c>
      <c r="AH326" s="201">
        <f>(((K326*'Appendix B'!$C$14*1000)-('Appendix B'!$E$40+'Appendix B'!$F$40+'Appendix B'!$G$40))/((1+$Y$16)^AH$34))</f>
        <v>1438947.9153609585</v>
      </c>
      <c r="AI326" s="201">
        <f>(((L326*'Appendix B'!$C$15*1000)-('Appendix B'!$E$41+'Appendix B'!$F$41+'Appendix B'!$G$41))/((1+$Y$16)^AI$34))</f>
        <v>1645032.6859461651</v>
      </c>
      <c r="AJ326" s="201">
        <f>(((M326*'Appendix B'!$C$16*1000)-('Appendix B'!$E$42+'Appendix B'!$F$42+'Appendix B'!$G$42))/((1+$Y$16)^AJ$34))</f>
        <v>1392266.0648387417</v>
      </c>
      <c r="AK326" s="201">
        <f>(((N326*'Appendix B'!$C$17*1000)-('Appendix B'!$E$43+'Appendix B'!$F$43+'Appendix B'!$G$43))/((1+$Y$16)^AK$34))</f>
        <v>1519738.9828170221</v>
      </c>
      <c r="AL326" s="201">
        <f>(((O326*'Appendix B'!$C$18*1000)-('Appendix B'!$E$44+'Appendix B'!$F$44+'Appendix B'!$G$44))/((1+$Y$16)^AL$34))</f>
        <v>1170737.1380666103</v>
      </c>
      <c r="AM326" s="201">
        <f>(((P326*'Appendix B'!$C$19*1000)-('Appendix B'!$E$45+'Appendix B'!$F$45+'Appendix B'!$G$45))/((1+$Y$16)^AM$34))</f>
        <v>1322915.9008909031</v>
      </c>
      <c r="AN326" s="201">
        <f>(((Q326*'Appendix B'!$C$20*1000)-('Appendix B'!$E$46+'Appendix B'!$F$46+'Appendix B'!$G$46))/((1+$Y$16)^AN$34))</f>
        <v>1695382.865895746</v>
      </c>
      <c r="AO326" s="201">
        <f>(((R326*'Appendix B'!$C$21*1000)-('Appendix B'!$E$47+'Appendix B'!$F$47+'Appendix B'!$G$47))/((1+$Y$16)^AO$34))</f>
        <v>2216294.9903208939</v>
      </c>
      <c r="AP326" s="201">
        <f>(((S326*'Appendix B'!$C$22*1000)-('Appendix B'!$E$48+'Appendix B'!$F$48+'Appendix B'!$G$48))/((1+$Y$16)^AP$34))</f>
        <v>1885363.9634975337</v>
      </c>
      <c r="AQ326" s="201">
        <f>(((T326*'Appendix B'!$C$23*1000)-('Appendix B'!$E$49+'Appendix B'!$F$49+'Appendix B'!$G$49))/((1+$Y$16)^AQ$34))</f>
        <v>1608860.6024615879</v>
      </c>
      <c r="AR326" s="201">
        <f>(((U326*'Appendix B'!$C$24*1000)-('Appendix B'!$E$50+'Appendix B'!$F$50+'Appendix B'!$G$50))/((1+$Y$16)^AR$34))</f>
        <v>883891.12617673236</v>
      </c>
      <c r="AS326" s="217">
        <f t="shared" si="24"/>
        <v>60224249.778674096</v>
      </c>
      <c r="AU326" s="207">
        <f t="shared" si="23"/>
        <v>1.4477358058782632E-8</v>
      </c>
    </row>
    <row r="327" spans="1:47" x14ac:dyDescent="0.35">
      <c r="A327">
        <v>293</v>
      </c>
      <c r="B327" s="75">
        <v>56</v>
      </c>
      <c r="C327" s="75">
        <v>68.55912178114049</v>
      </c>
      <c r="D327" s="75">
        <v>60.157775549495923</v>
      </c>
      <c r="E327" s="75">
        <v>60.297680725345117</v>
      </c>
      <c r="F327" s="75">
        <v>20.91308658736147</v>
      </c>
      <c r="G327" s="75">
        <v>32.687326184069668</v>
      </c>
      <c r="H327" s="75">
        <v>39.113645502144038</v>
      </c>
      <c r="I327" s="75">
        <v>35.612082122042416</v>
      </c>
      <c r="J327" s="75">
        <v>36.459099199414617</v>
      </c>
      <c r="K327" s="75">
        <v>39.506106277518484</v>
      </c>
      <c r="L327" s="75">
        <v>58.633023761960082</v>
      </c>
      <c r="M327" s="75">
        <v>34.707893135387579</v>
      </c>
      <c r="N327" s="75">
        <v>38.365428487414377</v>
      </c>
      <c r="O327" s="75">
        <v>37.764536337185483</v>
      </c>
      <c r="P327" s="75">
        <v>52.499790627415024</v>
      </c>
      <c r="Q327" s="75">
        <v>42.090176331145337</v>
      </c>
      <c r="R327" s="75">
        <v>56.393959839058361</v>
      </c>
      <c r="S327" s="75">
        <v>46.097198230007244</v>
      </c>
      <c r="T327" s="75">
        <v>68.534281397315453</v>
      </c>
      <c r="U327" s="75">
        <v>85.996404587243916</v>
      </c>
      <c r="V327" s="75">
        <v>73.487496325051211</v>
      </c>
      <c r="X327" s="201">
        <f>((0-('Appendix B'!$H$30))/(1+$Y$16)^0)</f>
        <v>-30932906.678150136</v>
      </c>
      <c r="Y327" s="201">
        <f>(((B327*'Appendix B'!$C$5*1000)-('Appendix B'!$E$31+'Appendix B'!$F$31+'Appendix B'!$G$31))/((1+$Y$16)^1))</f>
        <v>36555647.970511056</v>
      </c>
      <c r="Z327" s="201">
        <f>+(((C327*'Appendix B'!$C$6*1000)-('Appendix B'!$E$32+'Appendix B'!$F$32+'Appendix B'!$G$32))/((1+$Y$16)^2))</f>
        <v>15113848.302854497</v>
      </c>
      <c r="AA327" s="201">
        <f>(((D327*'Appendix B'!$C$7*1000)-('Appendix B'!$E$33+'Appendix B'!$F$33+'Appendix B'!$G$33))/((1+$Y$16)^3))</f>
        <v>5903205.9828537079</v>
      </c>
      <c r="AB327" s="201">
        <f>(((E327*'Appendix B'!$C$8*1000)-('Appendix B'!$E$34+'Appendix B'!$F$34+'Appendix B'!$G$34))/((1+$Y$16)^4))</f>
        <v>3409925.3691961323</v>
      </c>
      <c r="AC327" s="201">
        <f>(((F327*'Appendix B'!$C$9*1000)-('Appendix B'!$E$35+'Appendix B'!$F$35+'Appendix B'!$G$35))/((1+$Y$16)^AC$34))</f>
        <v>-84715.045931508226</v>
      </c>
      <c r="AD327" s="201">
        <f>(((G327*'Appendix B'!$C$10*1000)-('Appendix B'!$E$36+'Appendix B'!$F$36+'Appendix B'!$G$36))/((1+$Y$16)^AD$34))</f>
        <v>255020.40957630693</v>
      </c>
      <c r="AE327" s="201">
        <f>(((H327*'Appendix B'!$C$11*1000)-('Appendix B'!$E$37+'Appendix B'!$F$37+'Appendix B'!$G$37))/((1+$Y$16)^AE$34))</f>
        <v>265382.4274190719</v>
      </c>
      <c r="AF327" s="201">
        <f>(((I327*'Appendix B'!$C$12*1000)-('Appendix B'!$E$38+'Appendix B'!$F$38+'Appendix B'!$G$38))/((1+$Y$16)^AF$34))</f>
        <v>5396.7690984357096</v>
      </c>
      <c r="AG327" s="201">
        <f>(((J327*'Appendix B'!$C$13*1000)-('Appendix B'!$E$39+'Appendix B'!$F$39+'Appendix B'!$G$39))/((1+$Y$16)^AG$34))</f>
        <v>-67206.537379256406</v>
      </c>
      <c r="AH327" s="201">
        <f>(((K327*'Appendix B'!$C$14*1000)-('Appendix B'!$E$40+'Appendix B'!$F$40+'Appendix B'!$G$40))/((1+$Y$16)^AH$34))</f>
        <v>-74501.113903954654</v>
      </c>
      <c r="AI327" s="201">
        <f>(((L327*'Appendix B'!$C$15*1000)-('Appendix B'!$E$41+'Appendix B'!$F$41+'Appendix B'!$G$41))/((1+$Y$16)^AI$34))</f>
        <v>151706.80973146728</v>
      </c>
      <c r="AJ327" s="201">
        <f>(((M327*'Appendix B'!$C$16*1000)-('Appendix B'!$E$42+'Appendix B'!$F$42+'Appendix B'!$G$42))/((1+$Y$16)^AJ$34))</f>
        <v>-205769.50891003502</v>
      </c>
      <c r="AK327" s="201">
        <f>(((N327*'Appendix B'!$C$17*1000)-('Appendix B'!$E$43+'Appendix B'!$F$43+'Appendix B'!$G$43))/((1+$Y$16)^AK$34))</f>
        <v>-177161.49348815085</v>
      </c>
      <c r="AL327" s="201">
        <f>(((O327*'Appendix B'!$C$18*1000)-('Appendix B'!$E$44+'Appendix B'!$F$44+'Appendix B'!$G$44))/((1+$Y$16)^AL$34))</f>
        <v>-188851.42622144573</v>
      </c>
      <c r="AM327" s="201">
        <f>(((P327*'Appendix B'!$C$19*1000)-('Appendix B'!$E$45+'Appendix B'!$F$45+'Appendix B'!$G$45))/((1+$Y$16)^AM$34))</f>
        <v>-84596.462308491144</v>
      </c>
      <c r="AN327" s="201">
        <f>(((Q327*'Appendix B'!$C$20*1000)-('Appendix B'!$E$46+'Appendix B'!$F$46+'Appendix B'!$G$46))/((1+$Y$16)^AN$34))</f>
        <v>-157829.10728287348</v>
      </c>
      <c r="AO327" s="201">
        <f>(((R327*'Appendix B'!$C$21*1000)-('Appendix B'!$E$47+'Appendix B'!$F$47+'Appendix B'!$G$47))/((1+$Y$16)^AO$34))</f>
        <v>-83368.428046169909</v>
      </c>
      <c r="AP327" s="201">
        <f>(((S327*'Appendix B'!$C$22*1000)-('Appendix B'!$E$48+'Appendix B'!$F$48+'Appendix B'!$G$48))/((1+$Y$16)^AP$34))</f>
        <v>-135432.34115495329</v>
      </c>
      <c r="AQ327" s="201">
        <f>(((T327*'Appendix B'!$C$23*1000)-('Appendix B'!$E$49+'Appendix B'!$F$49+'Appendix B'!$G$49))/((1+$Y$16)^AQ$34))</f>
        <v>-46071.711254100803</v>
      </c>
      <c r="AR327" s="201">
        <f>(((U327*'Appendix B'!$C$24*1000)-('Appendix B'!$E$50+'Appendix B'!$F$50+'Appendix B'!$G$50))/((1+$Y$16)^AR$34))</f>
        <v>4777.0363956849169</v>
      </c>
      <c r="AS327" s="217">
        <f t="shared" si="24"/>
        <v>30732004.399486233</v>
      </c>
      <c r="AU327" s="207">
        <f t="shared" si="23"/>
        <v>1.2107076249119404E-8</v>
      </c>
    </row>
    <row r="328" spans="1:47" x14ac:dyDescent="0.35">
      <c r="A328">
        <v>294</v>
      </c>
      <c r="B328" s="75">
        <v>56</v>
      </c>
      <c r="C328" s="75">
        <v>35.333722522450806</v>
      </c>
      <c r="D328" s="75">
        <v>31.758315567686317</v>
      </c>
      <c r="E328" s="75">
        <v>31.835122966838849</v>
      </c>
      <c r="F328" s="75">
        <v>28.2423149494537</v>
      </c>
      <c r="G328" s="75">
        <v>29.673184837972446</v>
      </c>
      <c r="H328" s="75">
        <v>45.471438298063262</v>
      </c>
      <c r="I328" s="75">
        <v>36.565298051901237</v>
      </c>
      <c r="J328" s="75">
        <v>51.295799180935333</v>
      </c>
      <c r="K328" s="75">
        <v>66.140284948118506</v>
      </c>
      <c r="L328" s="75">
        <v>71.901519220801887</v>
      </c>
      <c r="M328" s="75">
        <v>90.079305351723946</v>
      </c>
      <c r="N328" s="75">
        <v>117.36903021062025</v>
      </c>
      <c r="O328" s="75">
        <v>95.038292180463742</v>
      </c>
      <c r="P328" s="75">
        <v>124.52548028503858</v>
      </c>
      <c r="Q328" s="75">
        <v>162.75360880681939</v>
      </c>
      <c r="R328" s="75">
        <v>138.34991172859904</v>
      </c>
      <c r="S328" s="75">
        <v>150.14419953489212</v>
      </c>
      <c r="T328" s="75">
        <v>183.82679554038862</v>
      </c>
      <c r="U328" s="75">
        <v>267.51445601421227</v>
      </c>
      <c r="V328" s="75">
        <v>183.88748649338035</v>
      </c>
      <c r="X328" s="201">
        <f>((0-('Appendix B'!$H$30))/(1+$Y$16)^0)</f>
        <v>-30932906.678150136</v>
      </c>
      <c r="Y328" s="201">
        <f>(((B328*'Appendix B'!$C$5*1000)-('Appendix B'!$E$31+'Appendix B'!$F$31+'Appendix B'!$G$31))/((1+$Y$16)^1))</f>
        <v>36555647.970511056</v>
      </c>
      <c r="Z328" s="201">
        <f>+(((C328*'Appendix B'!$C$6*1000)-('Appendix B'!$E$32+'Appendix B'!$F$32+'Appendix B'!$G$32))/((1+$Y$16)^2))</f>
        <v>6720544.1919831522</v>
      </c>
      <c r="AA328" s="201">
        <f>(((D328*'Appendix B'!$C$7*1000)-('Appendix B'!$E$33+'Appendix B'!$F$33+'Appendix B'!$G$33))/((1+$Y$16)^3))</f>
        <v>2301004.9301268924</v>
      </c>
      <c r="AB328" s="201">
        <f>(((E328*'Appendix B'!$C$8*1000)-('Appendix B'!$E$34+'Appendix B'!$F$34+'Appendix B'!$G$34))/((1+$Y$16)^4))</f>
        <v>1111858.5133898775</v>
      </c>
      <c r="AC328" s="201">
        <f>(((F328*'Appendix B'!$C$9*1000)-('Appendix B'!$E$35+'Appendix B'!$F$35+'Appendix B'!$G$35))/((1+$Y$16)^AC$34))</f>
        <v>341348.70243063971</v>
      </c>
      <c r="AD328" s="201">
        <f>(((G328*'Appendix B'!$C$10*1000)-('Appendix B'!$E$36+'Appendix B'!$F$36+'Appendix B'!$G$36))/((1+$Y$16)^AD$34))</f>
        <v>124956.2170560518</v>
      </c>
      <c r="AE328" s="201">
        <f>(((H328*'Appendix B'!$C$11*1000)-('Appendix B'!$E$37+'Appendix B'!$F$37+'Appendix B'!$G$37))/((1+$Y$16)^AE$34))</f>
        <v>476535.21700979711</v>
      </c>
      <c r="AF328" s="201">
        <f>(((I328*'Appendix B'!$C$12*1000)-('Appendix B'!$E$38+'Appendix B'!$F$38+'Appendix B'!$G$38))/((1+$Y$16)^AF$34))</f>
        <v>30392.523578212651</v>
      </c>
      <c r="AG328" s="201">
        <f>(((J328*'Appendix B'!$C$13*1000)-('Appendix B'!$E$39+'Appendix B'!$F$39+'Appendix B'!$G$39))/((1+$Y$16)^AG$34))</f>
        <v>245704.30547157934</v>
      </c>
      <c r="AH328" s="201">
        <f>(((K328*'Appendix B'!$C$14*1000)-('Appendix B'!$E$40+'Appendix B'!$F$40+'Appendix B'!$G$40))/((1+$Y$16)^AH$34))</f>
        <v>376548.06343803351</v>
      </c>
      <c r="AI328" s="201">
        <f>(((L328*'Appendix B'!$C$15*1000)-('Appendix B'!$E$41+'Appendix B'!$F$41+'Appendix B'!$G$41))/((1+$Y$16)^AI$34))</f>
        <v>340266.43549715943</v>
      </c>
      <c r="AJ328" s="201">
        <f>(((M328*'Appendix B'!$C$16*1000)-('Appendix B'!$E$42+'Appendix B'!$F$42+'Appendix B'!$G$42))/((1+$Y$16)^AJ$34))</f>
        <v>449107.52042639203</v>
      </c>
      <c r="AK328" s="201">
        <f>(((N328*'Appendix B'!$C$17*1000)-('Appendix B'!$E$43+'Appendix B'!$F$43+'Appendix B'!$G$43))/((1+$Y$16)^AK$34))</f>
        <v>606365.03575236583</v>
      </c>
      <c r="AL328" s="201">
        <f>(((O328*'Appendix B'!$C$18*1000)-('Appendix B'!$E$44+'Appendix B'!$F$44+'Appendix B'!$G$44))/((1+$Y$16)^AL$34))</f>
        <v>290494.97373517853</v>
      </c>
      <c r="AM328" s="201">
        <f>(((P328*'Appendix B'!$C$19*1000)-('Appendix B'!$E$45+'Appendix B'!$F$45+'Appendix B'!$G$45))/((1+$Y$16)^AM$34))</f>
        <v>426833.41161084297</v>
      </c>
      <c r="AN328" s="201">
        <f>(((Q328*'Appendix B'!$C$20*1000)-('Appendix B'!$E$46+'Appendix B'!$F$46+'Appendix B'!$G$46))/((1+$Y$16)^AN$34))</f>
        <v>560800.03690795973</v>
      </c>
      <c r="AO328" s="201">
        <f>(((R328*'Appendix B'!$C$21*1000)-('Appendix B'!$E$47+'Appendix B'!$F$47+'Appendix B'!$G$47))/((1+$Y$16)^AO$34))</f>
        <v>341493.01975884609</v>
      </c>
      <c r="AP328" s="201">
        <f>(((S328*'Appendix B'!$C$22*1000)-('Appendix B'!$E$48+'Appendix B'!$F$48+'Appendix B'!$G$48))/((1+$Y$16)^AP$34))</f>
        <v>327789.72957733599</v>
      </c>
      <c r="AQ328" s="201">
        <f>(((T328*'Appendix B'!$C$23*1000)-('Appendix B'!$E$49+'Appendix B'!$F$49+'Appendix B'!$G$49))/((1+$Y$16)^AQ$34))</f>
        <v>396144.89822025318</v>
      </c>
      <c r="AR328" s="201">
        <f>(((U328*'Appendix B'!$C$24*1000)-('Appendix B'!$E$50+'Appendix B'!$F$50+'Appendix B'!$G$50))/((1+$Y$16)^AR$34))</f>
        <v>606363.6402714065</v>
      </c>
      <c r="AS328" s="217">
        <f t="shared" si="24"/>
        <v>21697292.65860289</v>
      </c>
      <c r="AU328" s="207">
        <f t="shared" si="23"/>
        <v>8.6852842266660358E-9</v>
      </c>
    </row>
    <row r="329" spans="1:47" x14ac:dyDescent="0.35">
      <c r="A329">
        <v>295</v>
      </c>
      <c r="B329" s="75">
        <v>56</v>
      </c>
      <c r="C329" s="75">
        <v>78.024224100158946</v>
      </c>
      <c r="D329" s="75">
        <v>57.457449605093643</v>
      </c>
      <c r="E329" s="75">
        <v>95.839141588407585</v>
      </c>
      <c r="F329" s="75">
        <v>75.266033113085314</v>
      </c>
      <c r="G329" s="75">
        <v>81.416470986715638</v>
      </c>
      <c r="H329" s="75">
        <v>132.3886544663344</v>
      </c>
      <c r="I329" s="75">
        <v>120.64544873959102</v>
      </c>
      <c r="J329" s="75">
        <v>169.09221459851483</v>
      </c>
      <c r="K329" s="75">
        <v>106.52964809596574</v>
      </c>
      <c r="L329" s="75">
        <v>115.66379607862025</v>
      </c>
      <c r="M329" s="75">
        <v>134.26579671306362</v>
      </c>
      <c r="N329" s="75">
        <v>125.74847137307151</v>
      </c>
      <c r="O329" s="75">
        <v>198.02042929808181</v>
      </c>
      <c r="P329" s="75">
        <v>150.31623074083632</v>
      </c>
      <c r="Q329" s="75">
        <v>160.95791236574004</v>
      </c>
      <c r="R329" s="75">
        <v>188.97144131030461</v>
      </c>
      <c r="S329" s="75">
        <v>244.07334683528131</v>
      </c>
      <c r="T329" s="75">
        <v>223.26861173647967</v>
      </c>
      <c r="U329" s="75">
        <v>167.70247138374549</v>
      </c>
      <c r="V329" s="75">
        <v>102.11556624873565</v>
      </c>
      <c r="X329" s="201">
        <f>((0-('Appendix B'!$H$30))/(1+$Y$16)^0)</f>
        <v>-30932906.678150136</v>
      </c>
      <c r="Y329" s="201">
        <f>(((B329*'Appendix B'!$C$5*1000)-('Appendix B'!$E$31+'Appendix B'!$F$31+'Appendix B'!$G$31))/((1+$Y$16)^1))</f>
        <v>36555647.970511056</v>
      </c>
      <c r="Z329" s="201">
        <f>+(((C329*'Appendix B'!$C$6*1000)-('Appendix B'!$E$32+'Appendix B'!$F$32+'Appendix B'!$G$32))/((1+$Y$16)^2))</f>
        <v>17504895.031458005</v>
      </c>
      <c r="AA329" s="201">
        <f>(((D329*'Appendix B'!$C$7*1000)-('Appendix B'!$E$33+'Appendix B'!$F$33+'Appendix B'!$G$33))/((1+$Y$16)^3))</f>
        <v>5560695.3518113634</v>
      </c>
      <c r="AB329" s="201">
        <f>(((E329*'Appendix B'!$C$8*1000)-('Appendix B'!$E$34+'Appendix B'!$F$34+'Appendix B'!$G$34))/((1+$Y$16)^4))</f>
        <v>6279542.8473347351</v>
      </c>
      <c r="AC329" s="201">
        <f>(((F329*'Appendix B'!$C$9*1000)-('Appendix B'!$E$35+'Appendix B'!$F$35+'Appendix B'!$G$35))/((1+$Y$16)^AC$34))</f>
        <v>3074938.192744026</v>
      </c>
      <c r="AD329" s="201">
        <f>(((G329*'Appendix B'!$C$10*1000)-('Appendix B'!$E$36+'Appendix B'!$F$36+'Appendix B'!$G$36))/((1+$Y$16)^AD$34))</f>
        <v>2357747.5690591247</v>
      </c>
      <c r="AE329" s="201">
        <f>(((H329*'Appendix B'!$C$11*1000)-('Appendix B'!$E$37+'Appendix B'!$F$37+'Appendix B'!$G$37))/((1+$Y$16)^AE$34))</f>
        <v>3363199.3859286625</v>
      </c>
      <c r="AF329" s="201">
        <f>(((I329*'Appendix B'!$C$12*1000)-('Appendix B'!$E$38+'Appendix B'!$F$38+'Appendix B'!$G$38))/((1+$Y$16)^AF$34))</f>
        <v>2235188.6640743259</v>
      </c>
      <c r="AG329" s="201">
        <f>(((J329*'Appendix B'!$C$13*1000)-('Appendix B'!$E$39+'Appendix B'!$F$39+'Appendix B'!$G$39))/((1+$Y$16)^AG$34))</f>
        <v>2730069.1358604971</v>
      </c>
      <c r="AH329" s="201">
        <f>(((K329*'Appendix B'!$C$14*1000)-('Appendix B'!$E$40+'Appendix B'!$F$40+'Appendix B'!$G$40))/((1+$Y$16)^AH$34))</f>
        <v>1060540.9601783666</v>
      </c>
      <c r="AI329" s="201">
        <f>(((L329*'Appendix B'!$C$15*1000)-('Appendix B'!$E$41+'Appendix B'!$F$41+'Appendix B'!$G$41))/((1+$Y$16)^AI$34))</f>
        <v>962175.57150745438</v>
      </c>
      <c r="AJ329" s="201">
        <f>(((M329*'Appendix B'!$C$16*1000)-('Appendix B'!$E$42+'Appendix B'!$F$42+'Appendix B'!$G$42))/((1+$Y$16)^AJ$34))</f>
        <v>971700.62472465227</v>
      </c>
      <c r="AK329" s="201">
        <f>(((N329*'Appendix B'!$C$17*1000)-('Appendix B'!$E$43+'Appendix B'!$F$43+'Appendix B'!$G$43))/((1+$Y$16)^AK$34))</f>
        <v>689469.02478305926</v>
      </c>
      <c r="AL329" s="201">
        <f>(((O329*'Appendix B'!$C$18*1000)-('Appendix B'!$E$44+'Appendix B'!$F$44+'Appendix B'!$G$44))/((1+$Y$16)^AL$34))</f>
        <v>1152392.6432759673</v>
      </c>
      <c r="AM329" s="201">
        <f>(((P329*'Appendix B'!$C$19*1000)-('Appendix B'!$E$45+'Appendix B'!$F$45+'Appendix B'!$G$45))/((1+$Y$16)^AM$34))</f>
        <v>609964.74039913353</v>
      </c>
      <c r="AN329" s="201">
        <f>(((Q329*'Appendix B'!$C$20*1000)-('Appendix B'!$E$46+'Appendix B'!$F$46+'Appendix B'!$G$46))/((1+$Y$16)^AN$34))</f>
        <v>550105.4978068982</v>
      </c>
      <c r="AO329" s="201">
        <f>(((R329*'Appendix B'!$C$21*1000)-('Appendix B'!$E$47+'Appendix B'!$F$47+'Appendix B'!$G$47))/((1+$Y$16)^AO$34))</f>
        <v>603916.13671775779</v>
      </c>
      <c r="AP329" s="201">
        <f>(((S329*'Appendix B'!$C$22*1000)-('Appendix B'!$E$48+'Appendix B'!$F$48+'Appendix B'!$G$48))/((1+$Y$16)^AP$34))</f>
        <v>745966.64548006991</v>
      </c>
      <c r="AQ329" s="201">
        <f>(((T329*'Appendix B'!$C$23*1000)-('Appendix B'!$E$49+'Appendix B'!$F$49+'Appendix B'!$G$49))/((1+$Y$16)^AQ$34))</f>
        <v>547428.14812927565</v>
      </c>
      <c r="AR329" s="201">
        <f>(((U329*'Appendix B'!$C$24*1000)-('Appendix B'!$E$50+'Appendix B'!$F$50+'Appendix B'!$G$50))/((1+$Y$16)^AR$34))</f>
        <v>275567.04793305806</v>
      </c>
      <c r="AS329" s="217">
        <f t="shared" si="24"/>
        <v>56898244.511567339</v>
      </c>
      <c r="AU329" s="207">
        <f t="shared" si="23"/>
        <v>1.5207308942280625E-8</v>
      </c>
    </row>
    <row r="330" spans="1:47" x14ac:dyDescent="0.35">
      <c r="A330">
        <v>296</v>
      </c>
      <c r="B330" s="75">
        <v>56</v>
      </c>
      <c r="C330" s="75">
        <v>57.08802267248106</v>
      </c>
      <c r="D330" s="75">
        <v>60.037565991048496</v>
      </c>
      <c r="E330" s="75">
        <v>75.798552504254175</v>
      </c>
      <c r="F330" s="75">
        <v>78.264653012965525</v>
      </c>
      <c r="G330" s="75">
        <v>96.27999523270644</v>
      </c>
      <c r="H330" s="75">
        <v>105.9577363363568</v>
      </c>
      <c r="I330" s="75">
        <v>157.86684455151004</v>
      </c>
      <c r="J330" s="75">
        <v>207.51667753510065</v>
      </c>
      <c r="K330" s="75">
        <v>266.83902227558627</v>
      </c>
      <c r="L330" s="75">
        <v>236.74690169292887</v>
      </c>
      <c r="M330" s="75">
        <v>327.43578282360522</v>
      </c>
      <c r="N330" s="75">
        <v>351.87575189637226</v>
      </c>
      <c r="O330" s="75">
        <v>306.60233040754895</v>
      </c>
      <c r="P330" s="75">
        <v>159.83186441927307</v>
      </c>
      <c r="Q330" s="75">
        <v>211.38033297806291</v>
      </c>
      <c r="R330" s="75">
        <v>336.94663684970129</v>
      </c>
      <c r="S330" s="75">
        <v>490.5551837734746</v>
      </c>
      <c r="T330" s="75">
        <v>500</v>
      </c>
      <c r="U330" s="75">
        <v>500</v>
      </c>
      <c r="V330" s="75">
        <v>500</v>
      </c>
      <c r="X330" s="201">
        <f>((0-('Appendix B'!$H$30))/(1+$Y$16)^0)</f>
        <v>-30932906.678150136</v>
      </c>
      <c r="Y330" s="201">
        <f>(((B330*'Appendix B'!$C$5*1000)-('Appendix B'!$E$31+'Appendix B'!$F$31+'Appendix B'!$G$31))/((1+$Y$16)^1))</f>
        <v>36555647.970511056</v>
      </c>
      <c r="Z330" s="201">
        <f>+(((C330*'Appendix B'!$C$6*1000)-('Appendix B'!$E$32+'Appendix B'!$F$32+'Appendix B'!$G$32))/((1+$Y$16)^2))</f>
        <v>12216052.476375666</v>
      </c>
      <c r="AA330" s="201">
        <f>(((D330*'Appendix B'!$C$7*1000)-('Appendix B'!$E$33+'Appendix B'!$F$33+'Appendix B'!$G$33))/((1+$Y$16)^3))</f>
        <v>5887958.5451114234</v>
      </c>
      <c r="AB330" s="201">
        <f>(((E330*'Appendix B'!$C$8*1000)-('Appendix B'!$E$34+'Appendix B'!$F$34+'Appendix B'!$G$34))/((1+$Y$16)^4))</f>
        <v>4661465.7252474977</v>
      </c>
      <c r="AC330" s="201">
        <f>(((F330*'Appendix B'!$C$9*1000)-('Appendix B'!$E$35+'Appendix B'!$F$35+'Appendix B'!$G$35))/((1+$Y$16)^AC$34))</f>
        <v>3249254.3923953054</v>
      </c>
      <c r="AD330" s="201">
        <f>(((G330*'Appendix B'!$C$10*1000)-('Appendix B'!$E$36+'Appendix B'!$F$36+'Appendix B'!$G$36))/((1+$Y$16)^AD$34))</f>
        <v>2999128.3329583332</v>
      </c>
      <c r="AE330" s="201">
        <f>(((H330*'Appendix B'!$C$11*1000)-('Appendix B'!$E$37+'Appendix B'!$F$37+'Appendix B'!$G$37))/((1+$Y$16)^AE$34))</f>
        <v>2485384.9818211547</v>
      </c>
      <c r="AF330" s="201">
        <f>(((I330*'Appendix B'!$C$12*1000)-('Appendix B'!$E$38+'Appendix B'!$F$38+'Appendix B'!$G$38))/((1+$Y$16)^AF$34))</f>
        <v>3211228.6587554081</v>
      </c>
      <c r="AG330" s="201">
        <f>(((J330*'Appendix B'!$C$13*1000)-('Appendix B'!$E$39+'Appendix B'!$F$39+'Appendix B'!$G$39))/((1+$Y$16)^AG$34))</f>
        <v>3540453.5945712007</v>
      </c>
      <c r="AH330" s="201">
        <f>(((K330*'Appendix B'!$C$14*1000)-('Appendix B'!$E$40+'Appendix B'!$F$40+'Appendix B'!$G$40))/((1+$Y$16)^AH$34))</f>
        <v>3775376.3691539359</v>
      </c>
      <c r="AI330" s="201">
        <f>(((L330*'Appendix B'!$C$15*1000)-('Appendix B'!$E$41+'Appendix B'!$F$41+'Appendix B'!$G$41))/((1+$Y$16)^AI$34))</f>
        <v>2682897.0468249526</v>
      </c>
      <c r="AJ330" s="201">
        <f>(((M330*'Appendix B'!$C$16*1000)-('Appendix B'!$E$42+'Appendix B'!$F$42+'Appendix B'!$G$42))/((1+$Y$16)^AJ$34))</f>
        <v>3256319.7376846778</v>
      </c>
      <c r="AK330" s="201">
        <f>(((N330*'Appendix B'!$C$17*1000)-('Appendix B'!$E$43+'Appendix B'!$F$43+'Appendix B'!$G$43))/((1+$Y$16)^AK$34))</f>
        <v>2932110.1121573844</v>
      </c>
      <c r="AL330" s="201">
        <f>(((O330*'Appendix B'!$C$18*1000)-('Appendix B'!$E$44+'Appendix B'!$F$44+'Appendix B'!$G$44))/((1+$Y$16)^AL$34))</f>
        <v>2061156.9216252409</v>
      </c>
      <c r="AM330" s="201">
        <f>(((P330*'Appendix B'!$C$19*1000)-('Appendix B'!$E$45+'Appendix B'!$F$45+'Appendix B'!$G$45))/((1+$Y$16)^AM$34))</f>
        <v>677532.01195958548</v>
      </c>
      <c r="AN330" s="201">
        <f>(((Q330*'Appendix B'!$C$20*1000)-('Appendix B'!$E$46+'Appendix B'!$F$46+'Appendix B'!$G$46))/((1+$Y$16)^AN$34))</f>
        <v>850403.77566310659</v>
      </c>
      <c r="AO330" s="201">
        <f>(((R330*'Appendix B'!$C$21*1000)-('Appendix B'!$E$47+'Appendix B'!$F$47+'Appendix B'!$G$47))/((1+$Y$16)^AO$34))</f>
        <v>1371022.7881154804</v>
      </c>
      <c r="AP330" s="201">
        <f>(((S330*'Appendix B'!$C$22*1000)-('Appendix B'!$E$48+'Appendix B'!$F$48+'Appendix B'!$G$48))/((1+$Y$16)^AP$34))</f>
        <v>1843315.204040094</v>
      </c>
      <c r="AQ330" s="201">
        <f>(((T330*'Appendix B'!$C$23*1000)-('Appendix B'!$E$49+'Appendix B'!$F$49+'Appendix B'!$G$49))/((1+$Y$16)^AQ$34))</f>
        <v>1608860.6024615879</v>
      </c>
      <c r="AR330" s="201">
        <f>(((U330*'Appendix B'!$C$24*1000)-('Appendix B'!$E$50+'Appendix B'!$F$50+'Appendix B'!$G$50))/((1+$Y$16)^AR$34))</f>
        <v>1376866.5613700326</v>
      </c>
      <c r="AS330" s="217">
        <f t="shared" si="24"/>
        <v>66309529.130652994</v>
      </c>
      <c r="AU330" s="207">
        <f t="shared" si="23"/>
        <v>1.2641032206642984E-8</v>
      </c>
    </row>
    <row r="331" spans="1:47" x14ac:dyDescent="0.35">
      <c r="A331">
        <v>297</v>
      </c>
      <c r="B331" s="75">
        <v>56</v>
      </c>
      <c r="C331" s="75">
        <v>37.100728217989015</v>
      </c>
      <c r="D331" s="75">
        <v>26.530370518059836</v>
      </c>
      <c r="E331" s="75">
        <v>24.009066494954308</v>
      </c>
      <c r="F331" s="75">
        <v>29.023796758592326</v>
      </c>
      <c r="G331" s="75">
        <v>23.539453104290807</v>
      </c>
      <c r="H331" s="75">
        <v>12.557272479715184</v>
      </c>
      <c r="I331" s="75">
        <v>15.111894274090092</v>
      </c>
      <c r="J331" s="75">
        <v>16.382373975430529</v>
      </c>
      <c r="K331" s="75">
        <v>14.136627332010301</v>
      </c>
      <c r="L331" s="75">
        <v>19.218571971894775</v>
      </c>
      <c r="M331" s="75">
        <v>29.480657108993995</v>
      </c>
      <c r="N331" s="75">
        <v>38.457255778352419</v>
      </c>
      <c r="O331" s="75">
        <v>50.684474337766204</v>
      </c>
      <c r="P331" s="75">
        <v>42.480397272545041</v>
      </c>
      <c r="Q331" s="75">
        <v>47.8230155596004</v>
      </c>
      <c r="R331" s="75">
        <v>53.100269114737856</v>
      </c>
      <c r="S331" s="75">
        <v>62.489131196922791</v>
      </c>
      <c r="T331" s="75">
        <v>59.875787640320858</v>
      </c>
      <c r="U331" s="75">
        <v>34.848941648042668</v>
      </c>
      <c r="V331" s="75">
        <v>45.574025189938894</v>
      </c>
      <c r="X331" s="201">
        <f>((0-('Appendix B'!$H$30))/(1+$Y$16)^0)</f>
        <v>-30932906.678150136</v>
      </c>
      <c r="Y331" s="201">
        <f>(((B331*'Appendix B'!$C$5*1000)-('Appendix B'!$E$31+'Appendix B'!$F$31+'Appendix B'!$G$31))/((1+$Y$16)^1))</f>
        <v>36555647.970511056</v>
      </c>
      <c r="Z331" s="201">
        <f>+(((C331*'Appendix B'!$C$6*1000)-('Appendix B'!$E$32+'Appendix B'!$F$32+'Appendix B'!$G$32))/((1+$Y$16)^2))</f>
        <v>7166920.0519937733</v>
      </c>
      <c r="AA331" s="201">
        <f>(((D331*'Appendix B'!$C$7*1000)-('Appendix B'!$E$33+'Appendix B'!$F$33+'Appendix B'!$G$33))/((1+$Y$16)^3))</f>
        <v>1637889.8859174331</v>
      </c>
      <c r="AB331" s="201">
        <f>(((E331*'Appendix B'!$C$8*1000)-('Appendix B'!$E$34+'Appendix B'!$F$34+'Appendix B'!$G$34))/((1+$Y$16)^4))</f>
        <v>479982.7296918715</v>
      </c>
      <c r="AC331" s="201">
        <f>(((F331*'Appendix B'!$C$9*1000)-('Appendix B'!$E$35+'Appendix B'!$F$35+'Appendix B'!$G$35))/((1+$Y$16)^AC$34))</f>
        <v>386777.91440615349</v>
      </c>
      <c r="AD331" s="201">
        <f>(((G331*'Appendix B'!$C$10*1000)-('Appendix B'!$E$36+'Appendix B'!$F$36+'Appendix B'!$G$36))/((1+$Y$16)^AD$34))</f>
        <v>-139722.43383407575</v>
      </c>
      <c r="AE331" s="201">
        <f>(((H331*'Appendix B'!$C$11*1000)-('Appendix B'!$E$37+'Appendix B'!$F$37+'Appendix B'!$G$37))/((1+$Y$16)^AE$34))</f>
        <v>-616598.54067678878</v>
      </c>
      <c r="AF331" s="201">
        <f>(((I331*'Appendix B'!$C$12*1000)-('Appendix B'!$E$38+'Appendix B'!$F$38+'Appendix B'!$G$38))/((1+$Y$16)^AF$34))</f>
        <v>-532170.47687973047</v>
      </c>
      <c r="AG331" s="201">
        <f>(((J331*'Appendix B'!$C$13*1000)-('Appendix B'!$E$39+'Appendix B'!$F$39+'Appendix B'!$G$39))/((1+$Y$16)^AG$34))</f>
        <v>-490631.22206965782</v>
      </c>
      <c r="AH331" s="201">
        <f>(((K331*'Appendix B'!$C$14*1000)-('Appendix B'!$E$40+'Appendix B'!$F$40+'Appendix B'!$G$40))/((1+$Y$16)^AH$34))</f>
        <v>-504132.63171747426</v>
      </c>
      <c r="AI331" s="201">
        <f>(((L331*'Appendix B'!$C$15*1000)-('Appendix B'!$E$41+'Appendix B'!$F$41+'Appendix B'!$G$41))/((1+$Y$16)^AI$34))</f>
        <v>-408415.04450198566</v>
      </c>
      <c r="AJ331" s="201">
        <f>(((M331*'Appendix B'!$C$16*1000)-('Appendix B'!$E$42+'Appendix B'!$F$42+'Appendix B'!$G$42))/((1+$Y$16)^AJ$34))</f>
        <v>-267591.96680998045</v>
      </c>
      <c r="AK331" s="201">
        <f>(((N331*'Appendix B'!$C$17*1000)-('Appendix B'!$E$43+'Appendix B'!$F$43+'Appendix B'!$G$43))/((1+$Y$16)^AK$34))</f>
        <v>-176250.78667239935</v>
      </c>
      <c r="AL331" s="201">
        <f>(((O331*'Appendix B'!$C$18*1000)-('Appendix B'!$E$44+'Appendix B'!$F$44+'Appendix B'!$G$44))/((1+$Y$16)^AL$34))</f>
        <v>-80719.426197075256</v>
      </c>
      <c r="AM331" s="201">
        <f>(((P331*'Appendix B'!$C$19*1000)-('Appendix B'!$E$45+'Appendix B'!$F$45+'Appendix B'!$G$45))/((1+$Y$16)^AM$34))</f>
        <v>-155740.75963611822</v>
      </c>
      <c r="AN331" s="201">
        <f>(((Q331*'Appendix B'!$C$20*1000)-('Appendix B'!$E$46+'Appendix B'!$F$46+'Appendix B'!$G$46))/((1+$Y$16)^AN$34))</f>
        <v>-123686.32463528999</v>
      </c>
      <c r="AO331" s="201">
        <f>(((R331*'Appendix B'!$C$21*1000)-('Appendix B'!$E$47+'Appendix B'!$F$47+'Appendix B'!$G$47))/((1+$Y$16)^AO$34))</f>
        <v>-100442.99282753933</v>
      </c>
      <c r="AP331" s="201">
        <f>(((S331*'Appendix B'!$C$22*1000)-('Appendix B'!$E$48+'Appendix B'!$F$48+'Appendix B'!$G$48))/((1+$Y$16)^AP$34))</f>
        <v>-62454.696080976406</v>
      </c>
      <c r="AQ331" s="201">
        <f>(((T331*'Appendix B'!$C$23*1000)-('Appendix B'!$E$49+'Appendix B'!$F$49+'Appendix B'!$G$49))/((1+$Y$16)^AQ$34))</f>
        <v>-79282.278139835209</v>
      </c>
      <c r="AR331" s="201">
        <f>(((U331*'Appendix B'!$C$24*1000)-('Appendix B'!$E$50+'Appendix B'!$F$50+'Appendix B'!$G$50))/((1+$Y$16)^AR$34))</f>
        <v>-164735.73814416971</v>
      </c>
      <c r="AS331" s="217">
        <f t="shared" si="24"/>
        <v>15294311.874370147</v>
      </c>
      <c r="AU331" s="207">
        <f t="shared" si="23"/>
        <v>6.3436438223120971E-9</v>
      </c>
    </row>
    <row r="332" spans="1:47" x14ac:dyDescent="0.35">
      <c r="A332">
        <v>298</v>
      </c>
      <c r="B332" s="75">
        <v>56</v>
      </c>
      <c r="C332" s="75">
        <v>38.624437435741775</v>
      </c>
      <c r="D332" s="75">
        <v>60.183924484671387</v>
      </c>
      <c r="E332" s="75">
        <v>46.835839320062782</v>
      </c>
      <c r="F332" s="75">
        <v>49.894728898090321</v>
      </c>
      <c r="G332" s="75">
        <v>67.391819684235159</v>
      </c>
      <c r="H332" s="75">
        <v>80.407725882801898</v>
      </c>
      <c r="I332" s="75">
        <v>88.083789564167844</v>
      </c>
      <c r="J332" s="75">
        <v>77.396857701363899</v>
      </c>
      <c r="K332" s="75">
        <v>53.849127568564413</v>
      </c>
      <c r="L332" s="75">
        <v>40.973636509859318</v>
      </c>
      <c r="M332" s="75">
        <v>49.448148043915552</v>
      </c>
      <c r="N332" s="75">
        <v>52.228504566251388</v>
      </c>
      <c r="O332" s="75">
        <v>67.826139829832016</v>
      </c>
      <c r="P332" s="75">
        <v>57.955905283489088</v>
      </c>
      <c r="Q332" s="75">
        <v>76.872506397875952</v>
      </c>
      <c r="R332" s="75">
        <v>88.131936893431273</v>
      </c>
      <c r="S332" s="75">
        <v>87.124710754536537</v>
      </c>
      <c r="T332" s="75">
        <v>73.746432704840714</v>
      </c>
      <c r="U332" s="75">
        <v>90.9174963036631</v>
      </c>
      <c r="V332" s="75">
        <v>56.799990284745874</v>
      </c>
      <c r="X332" s="201">
        <f>((0-('Appendix B'!$H$30))/(1+$Y$16)^0)</f>
        <v>-30932906.678150136</v>
      </c>
      <c r="Y332" s="201">
        <f>(((B332*'Appendix B'!$C$5*1000)-('Appendix B'!$E$31+'Appendix B'!$F$31+'Appendix B'!$G$31))/((1+$Y$16)^1))</f>
        <v>36555647.970511056</v>
      </c>
      <c r="Z332" s="201">
        <f>+(((C332*'Appendix B'!$C$6*1000)-('Appendix B'!$E$32+'Appendix B'!$F$32+'Appendix B'!$G$32))/((1+$Y$16)^2))</f>
        <v>7551835.0605859421</v>
      </c>
      <c r="AA332" s="201">
        <f>(((D332*'Appendix B'!$C$7*1000)-('Appendix B'!$E$33+'Appendix B'!$F$33+'Appendix B'!$G$33))/((1+$Y$16)^3))</f>
        <v>5906522.7262663329</v>
      </c>
      <c r="AB332" s="201">
        <f>(((E332*'Appendix B'!$C$8*1000)-('Appendix B'!$E$34+'Appendix B'!$F$34+'Appendix B'!$G$34))/((1+$Y$16)^4))</f>
        <v>2323016.3213838679</v>
      </c>
      <c r="AC332" s="201">
        <f>(((F332*'Appendix B'!$C$9*1000)-('Appendix B'!$E$35+'Appendix B'!$F$35+'Appendix B'!$G$35))/((1+$Y$16)^AC$34))</f>
        <v>1600049.9179309693</v>
      </c>
      <c r="AD332" s="201">
        <f>(((G332*'Appendix B'!$C$10*1000)-('Appendix B'!$E$36+'Appendix B'!$F$36+'Appendix B'!$G$36))/((1+$Y$16)^AD$34))</f>
        <v>1752565.2840952303</v>
      </c>
      <c r="AE332" s="201">
        <f>(((H332*'Appendix B'!$C$11*1000)-('Appendix B'!$E$37+'Appendix B'!$F$37+'Appendix B'!$G$37))/((1+$Y$16)^AE$34))</f>
        <v>1636826.9752118359</v>
      </c>
      <c r="AF332" s="201">
        <f>(((I332*'Appendix B'!$C$12*1000)-('Appendix B'!$E$38+'Appendix B'!$F$38+'Appendix B'!$G$38))/((1+$Y$16)^AF$34))</f>
        <v>1381338.8565877902</v>
      </c>
      <c r="AG332" s="201">
        <f>(((J332*'Appendix B'!$C$13*1000)-('Appendix B'!$E$39+'Appendix B'!$F$39+'Appendix B'!$G$39))/((1+$Y$16)^AG$34))</f>
        <v>796184.14472820365</v>
      </c>
      <c r="AH332" s="201">
        <f>(((K332*'Appendix B'!$C$14*1000)-('Appendix B'!$E$40+'Appendix B'!$F$40+'Appendix B'!$G$40))/((1+$Y$16)^AH$34))</f>
        <v>168397.60784510768</v>
      </c>
      <c r="AI332" s="201">
        <f>(((L332*'Appendix B'!$C$15*1000)-('Appendix B'!$E$41+'Appendix B'!$F$41+'Appendix B'!$G$41))/((1+$Y$16)^AI$34))</f>
        <v>-99252.122412464756</v>
      </c>
      <c r="AJ332" s="201">
        <f>(((M332*'Appendix B'!$C$16*1000)-('Appendix B'!$E$42+'Appendix B'!$F$42+'Appendix B'!$G$42))/((1+$Y$16)^AJ$34))</f>
        <v>-31436.690587757861</v>
      </c>
      <c r="AK332" s="201">
        <f>(((N332*'Appendix B'!$C$17*1000)-('Appendix B'!$E$43+'Appendix B'!$F$43+'Appendix B'!$G$43))/((1+$Y$16)^AK$34))</f>
        <v>-39672.978436591417</v>
      </c>
      <c r="AL332" s="201">
        <f>(((O332*'Appendix B'!$C$18*1000)-('Appendix B'!$E$44+'Appendix B'!$F$44+'Appendix B'!$G$44))/((1+$Y$16)^AL$34))</f>
        <v>62745.857717019309</v>
      </c>
      <c r="AM332" s="201">
        <f>(((P332*'Appendix B'!$C$19*1000)-('Appendix B'!$E$45+'Appendix B'!$F$45+'Appendix B'!$G$45))/((1+$Y$16)^AM$34))</f>
        <v>-45854.45172990812</v>
      </c>
      <c r="AN332" s="201">
        <f>(((Q332*'Appendix B'!$C$20*1000)-('Appendix B'!$E$46+'Appendix B'!$F$46+'Appendix B'!$G$46))/((1+$Y$16)^AN$34))</f>
        <v>49322.26887126379</v>
      </c>
      <c r="AO332" s="201">
        <f>(((R332*'Appendix B'!$C$21*1000)-('Appendix B'!$E$47+'Appendix B'!$F$47+'Appendix B'!$G$47))/((1+$Y$16)^AO$34))</f>
        <v>81161.939435830209</v>
      </c>
      <c r="AP332" s="201">
        <f>(((S332*'Appendix B'!$C$22*1000)-('Appendix B'!$E$48+'Appendix B'!$F$48+'Appendix B'!$G$48))/((1+$Y$16)^AP$34))</f>
        <v>47224.045576637618</v>
      </c>
      <c r="AQ332" s="201">
        <f>(((T332*'Appendix B'!$C$23*1000)-('Appendix B'!$E$49+'Appendix B'!$F$49+'Appendix B'!$G$49))/((1+$Y$16)^AQ$34))</f>
        <v>-26079.954665109628</v>
      </c>
      <c r="AR332" s="201">
        <f>(((U332*'Appendix B'!$C$24*1000)-('Appendix B'!$E$50+'Appendix B'!$F$50+'Appendix B'!$G$50))/((1+$Y$16)^AR$34))</f>
        <v>21086.504405992826</v>
      </c>
      <c r="AS332" s="217">
        <f t="shared" si="24"/>
        <v>29001018.803002942</v>
      </c>
      <c r="AU332" s="207">
        <f t="shared" si="23"/>
        <v>1.1475629950711312E-8</v>
      </c>
    </row>
    <row r="333" spans="1:47" x14ac:dyDescent="0.35">
      <c r="A333">
        <v>299</v>
      </c>
      <c r="B333" s="75">
        <v>56</v>
      </c>
      <c r="C333" s="75">
        <v>44.611987627740533</v>
      </c>
      <c r="D333" s="75">
        <v>64.104020493530513</v>
      </c>
      <c r="E333" s="75">
        <v>48.594160665707534</v>
      </c>
      <c r="F333" s="75">
        <v>49.537843516397828</v>
      </c>
      <c r="G333" s="75">
        <v>59.237612436909941</v>
      </c>
      <c r="H333" s="75">
        <v>52.268035769556803</v>
      </c>
      <c r="I333" s="75">
        <v>72.169203802440052</v>
      </c>
      <c r="J333" s="75">
        <v>81.106468625095303</v>
      </c>
      <c r="K333" s="75">
        <v>49.363134093341635</v>
      </c>
      <c r="L333" s="75">
        <v>49.584442524582542</v>
      </c>
      <c r="M333" s="75">
        <v>29.642322717603548</v>
      </c>
      <c r="N333" s="75">
        <v>52.852637360527879</v>
      </c>
      <c r="O333" s="75">
        <v>68.696113570370045</v>
      </c>
      <c r="P333" s="75">
        <v>84.484793422803662</v>
      </c>
      <c r="Q333" s="75">
        <v>74.861385303287364</v>
      </c>
      <c r="R333" s="75">
        <v>75.149734664583491</v>
      </c>
      <c r="S333" s="75">
        <v>110.00982106071299</v>
      </c>
      <c r="T333" s="75">
        <v>142.10404724910185</v>
      </c>
      <c r="U333" s="75">
        <v>179.52848772694918</v>
      </c>
      <c r="V333" s="75">
        <v>159.52444978202266</v>
      </c>
      <c r="X333" s="201">
        <f>((0-('Appendix B'!$H$30))/(1+$Y$16)^0)</f>
        <v>-30932906.678150136</v>
      </c>
      <c r="Y333" s="201">
        <f>(((B333*'Appendix B'!$C$5*1000)-('Appendix B'!$E$31+'Appendix B'!$F$31+'Appendix B'!$G$31))/((1+$Y$16)^1))</f>
        <v>36555647.970511056</v>
      </c>
      <c r="Z333" s="201">
        <f>+(((C333*'Appendix B'!$C$6*1000)-('Appendix B'!$E$32+'Appendix B'!$F$32+'Appendix B'!$G$32))/((1+$Y$16)^2))</f>
        <v>9064392.6448987331</v>
      </c>
      <c r="AA333" s="201">
        <f>(((D333*'Appendix B'!$C$7*1000)-('Appendix B'!$E$33+'Appendix B'!$F$33+'Appendix B'!$G$33))/((1+$Y$16)^3))</f>
        <v>6403749.5742045427</v>
      </c>
      <c r="AB333" s="201">
        <f>(((E333*'Appendix B'!$C$8*1000)-('Appendix B'!$E$34+'Appendix B'!$F$34+'Appendix B'!$G$34))/((1+$Y$16)^4))</f>
        <v>2464983.1832719301</v>
      </c>
      <c r="AC333" s="201">
        <f>(((F333*'Appendix B'!$C$9*1000)-('Appendix B'!$E$35+'Appendix B'!$F$35+'Appendix B'!$G$35))/((1+$Y$16)^AC$34))</f>
        <v>1579303.4060272041</v>
      </c>
      <c r="AD333" s="201">
        <f>(((G333*'Appendix B'!$C$10*1000)-('Appendix B'!$E$36+'Appendix B'!$F$36+'Appendix B'!$G$36))/((1+$Y$16)^AD$34))</f>
        <v>1400700.4378631792</v>
      </c>
      <c r="AE333" s="201">
        <f>(((H333*'Appendix B'!$C$11*1000)-('Appendix B'!$E$37+'Appendix B'!$F$37+'Appendix B'!$G$37))/((1+$Y$16)^AE$34))</f>
        <v>702261.43393719778</v>
      </c>
      <c r="AF333" s="201">
        <f>(((I333*'Appendix B'!$C$12*1000)-('Appendix B'!$E$38+'Appendix B'!$F$38+'Appendix B'!$G$38))/((1+$Y$16)^AF$34))</f>
        <v>964017.80068976386</v>
      </c>
      <c r="AG333" s="201">
        <f>(((J333*'Appendix B'!$C$13*1000)-('Appendix B'!$E$39+'Appendix B'!$F$39+'Appendix B'!$G$39))/((1+$Y$16)^AG$34))</f>
        <v>874421.04931205511</v>
      </c>
      <c r="AH333" s="201">
        <f>(((K333*'Appendix B'!$C$14*1000)-('Appendix B'!$E$40+'Appendix B'!$F$40+'Appendix B'!$G$40))/((1+$Y$16)^AH$34))</f>
        <v>92427.415875408245</v>
      </c>
      <c r="AI333" s="201">
        <f>(((L333*'Appendix B'!$C$15*1000)-('Appendix B'!$E$41+'Appendix B'!$F$41+'Appendix B'!$G$41))/((1+$Y$16)^AI$34))</f>
        <v>23116.714711055491</v>
      </c>
      <c r="AJ333" s="201">
        <f>(((M333*'Appendix B'!$C$16*1000)-('Appendix B'!$E$42+'Appendix B'!$F$42+'Appendix B'!$G$42))/((1+$Y$16)^AJ$34))</f>
        <v>-265679.94959253172</v>
      </c>
      <c r="AK333" s="201">
        <f>(((N333*'Appendix B'!$C$17*1000)-('Appendix B'!$E$43+'Appendix B'!$F$43+'Appendix B'!$G$43))/((1+$Y$16)^AK$34))</f>
        <v>-33483.075806607863</v>
      </c>
      <c r="AL333" s="201">
        <f>(((O333*'Appendix B'!$C$18*1000)-('Appendix B'!$E$44+'Appendix B'!$F$44+'Appendix B'!$G$44))/((1+$Y$16)^AL$34))</f>
        <v>70027.00724953493</v>
      </c>
      <c r="AM333" s="201">
        <f>(((P333*'Appendix B'!$C$19*1000)-('Appendix B'!$E$45+'Appendix B'!$F$45+'Appendix B'!$G$45))/((1+$Y$16)^AM$34))</f>
        <v>142518.14117137622</v>
      </c>
      <c r="AN333" s="201">
        <f>(((Q333*'Appendix B'!$C$20*1000)-('Appendix B'!$E$46+'Appendix B'!$F$46+'Appendix B'!$G$46))/((1+$Y$16)^AN$34))</f>
        <v>37344.735981507118</v>
      </c>
      <c r="AO333" s="201">
        <f>(((R333*'Appendix B'!$C$21*1000)-('Appendix B'!$E$47+'Appendix B'!$F$47+'Appendix B'!$G$47))/((1+$Y$16)^AO$34))</f>
        <v>13861.919028774435</v>
      </c>
      <c r="AP333" s="201">
        <f>(((S333*'Appendix B'!$C$22*1000)-('Appendix B'!$E$48+'Appendix B'!$F$48+'Appendix B'!$G$48))/((1+$Y$16)^AP$34))</f>
        <v>149109.61702045592</v>
      </c>
      <c r="AQ333" s="201">
        <f>(((T333*'Appendix B'!$C$23*1000)-('Appendix B'!$E$49+'Appendix B'!$F$49+'Appendix B'!$G$49))/((1+$Y$16)^AQ$34))</f>
        <v>236112.89246115903</v>
      </c>
      <c r="AR333" s="201">
        <f>(((U333*'Appendix B'!$C$24*1000)-('Appendix B'!$E$50+'Appendix B'!$F$50+'Appendix B'!$G$50))/((1+$Y$16)^AR$34))</f>
        <v>314760.79727841768</v>
      </c>
      <c r="AS333" s="217">
        <f t="shared" si="24"/>
        <v>30155850.063343216</v>
      </c>
      <c r="AU333" s="207">
        <f t="shared" si="23"/>
        <v>1.1899442282241559E-8</v>
      </c>
    </row>
    <row r="334" spans="1:47" x14ac:dyDescent="0.35">
      <c r="A334">
        <v>300</v>
      </c>
      <c r="B334" s="75">
        <v>56</v>
      </c>
      <c r="C334" s="75">
        <v>91.787940973254138</v>
      </c>
      <c r="D334" s="75">
        <v>126.4648497651617</v>
      </c>
      <c r="E334" s="75">
        <v>122.05460595865242</v>
      </c>
      <c r="F334" s="75">
        <v>156.62117798057318</v>
      </c>
      <c r="G334" s="75">
        <v>150.8606858951417</v>
      </c>
      <c r="H334" s="75">
        <v>162.05989012232055</v>
      </c>
      <c r="I334" s="75">
        <v>244.88842419162353</v>
      </c>
      <c r="J334" s="75">
        <v>208.05186295797779</v>
      </c>
      <c r="K334" s="75">
        <v>218.51669917737999</v>
      </c>
      <c r="L334" s="75">
        <v>296.02957313661534</v>
      </c>
      <c r="M334" s="75">
        <v>389.7872675180891</v>
      </c>
      <c r="N334" s="75">
        <v>244.94350722426879</v>
      </c>
      <c r="O334" s="75">
        <v>17.382942088400171</v>
      </c>
      <c r="P334" s="75">
        <v>6.9696415572962795</v>
      </c>
      <c r="Q334" s="75">
        <v>9.3952828177759393</v>
      </c>
      <c r="R334" s="75">
        <v>11.026409733715759</v>
      </c>
      <c r="S334" s="75">
        <v>13.896710567094178</v>
      </c>
      <c r="T334" s="75">
        <v>16.600255198763424</v>
      </c>
      <c r="U334" s="75">
        <v>18.102264539516185</v>
      </c>
      <c r="V334" s="75">
        <v>28.016572037191544</v>
      </c>
      <c r="X334" s="201">
        <f>((0-('Appendix B'!$H$30))/(1+$Y$16)^0)</f>
        <v>-30932906.678150136</v>
      </c>
      <c r="Y334" s="201">
        <f>(((B334*'Appendix B'!$C$5*1000)-('Appendix B'!$E$31+'Appendix B'!$F$31+'Appendix B'!$G$31))/((1+$Y$16)^1))</f>
        <v>36555647.970511056</v>
      </c>
      <c r="Z334" s="201">
        <f>+(((C334*'Appendix B'!$C$6*1000)-('Appendix B'!$E$32+'Appendix B'!$F$32+'Appendix B'!$G$32))/((1+$Y$16)^2))</f>
        <v>20981845.316159416</v>
      </c>
      <c r="AA334" s="201">
        <f>(((D334*'Appendix B'!$C$7*1000)-('Appendix B'!$E$33+'Appendix B'!$F$33+'Appendix B'!$G$33))/((1+$Y$16)^3))</f>
        <v>14313626.9097268</v>
      </c>
      <c r="AB334" s="201">
        <f>(((E334*'Appendix B'!$C$8*1000)-('Appendix B'!$E$34+'Appendix B'!$F$34+'Appendix B'!$G$34))/((1+$Y$16)^4))</f>
        <v>8396179.3875214569</v>
      </c>
      <c r="AC334" s="201">
        <f>(((F334*'Appendix B'!$C$9*1000)-('Appendix B'!$E$35+'Appendix B'!$F$35+'Appendix B'!$G$35))/((1+$Y$16)^AC$34))</f>
        <v>7804287.0761908181</v>
      </c>
      <c r="AD334" s="201">
        <f>(((G334*'Appendix B'!$C$10*1000)-('Appendix B'!$E$36+'Appendix B'!$F$36+'Appendix B'!$G$36))/((1+$Y$16)^AD$34))</f>
        <v>5354357.4490047311</v>
      </c>
      <c r="AE334" s="201">
        <f>(((H334*'Appendix B'!$C$11*1000)-('Appendix B'!$E$37+'Appendix B'!$F$37+'Appendix B'!$G$37))/((1+$Y$16)^AE$34))</f>
        <v>4348630.0818435373</v>
      </c>
      <c r="AF334" s="201">
        <f>(((I334*'Appendix B'!$C$12*1000)-('Appendix B'!$E$38+'Appendix B'!$F$38+'Appendix B'!$G$38))/((1+$Y$16)^AF$34))</f>
        <v>5493156.5735026924</v>
      </c>
      <c r="AG334" s="201">
        <f>(((J334*'Appendix B'!$C$13*1000)-('Appendix B'!$E$39+'Appendix B'!$F$39+'Appendix B'!$G$39))/((1+$Y$16)^AG$34))</f>
        <v>3551740.8297355254</v>
      </c>
      <c r="AH334" s="201">
        <f>(((K334*'Appendix B'!$C$14*1000)-('Appendix B'!$E$40+'Appendix B'!$F$40+'Appendix B'!$G$40))/((1+$Y$16)^AH$34))</f>
        <v>2957038.9858142799</v>
      </c>
      <c r="AI334" s="201">
        <f>(((L334*'Appendix B'!$C$15*1000)-('Appendix B'!$E$41+'Appendix B'!$F$41+'Appendix B'!$G$41))/((1+$Y$16)^AI$34))</f>
        <v>3525367.7230584836</v>
      </c>
      <c r="AJ334" s="201">
        <f>(((M334*'Appendix B'!$C$16*1000)-('Appendix B'!$E$42+'Appendix B'!$F$42+'Appendix B'!$G$42))/((1+$Y$16)^AJ$34))</f>
        <v>3993750.0006497316</v>
      </c>
      <c r="AK334" s="201">
        <f>(((N334*'Appendix B'!$C$17*1000)-('Appendix B'!$E$43+'Appendix B'!$F$43+'Appendix B'!$G$43))/((1+$Y$16)^AK$34))</f>
        <v>1871598.3290949562</v>
      </c>
      <c r="AL334" s="201">
        <f>(((O334*'Appendix B'!$C$18*1000)-('Appendix B'!$E$44+'Appendix B'!$F$44+'Appendix B'!$G$44))/((1+$Y$16)^AL$34))</f>
        <v>-359432.93750325701</v>
      </c>
      <c r="AM334" s="201">
        <f>(((P334*'Appendix B'!$C$19*1000)-('Appendix B'!$E$45+'Appendix B'!$F$45+'Appendix B'!$G$45))/((1+$Y$16)^AM$34))</f>
        <v>-407890.53292617755</v>
      </c>
      <c r="AN334" s="201">
        <f>(((Q334*'Appendix B'!$C$20*1000)-('Appendix B'!$E$46+'Appendix B'!$F$46+'Appendix B'!$G$46))/((1+$Y$16)^AN$34))</f>
        <v>-352548.44240256521</v>
      </c>
      <c r="AO334" s="201">
        <f>(((R334*'Appendix B'!$C$21*1000)-('Appendix B'!$E$47+'Appendix B'!$F$47+'Appendix B'!$G$47))/((1+$Y$16)^AO$34))</f>
        <v>-318554.80044168537</v>
      </c>
      <c r="AP334" s="201">
        <f>(((S334*'Appendix B'!$C$22*1000)-('Appendix B'!$E$48+'Appendix B'!$F$48+'Appendix B'!$G$48))/((1+$Y$16)^AP$34))</f>
        <v>-278790.40421047964</v>
      </c>
      <c r="AQ334" s="201">
        <f>(((T334*'Appendix B'!$C$23*1000)-('Appendix B'!$E$49+'Appendix B'!$F$49+'Appendix B'!$G$49))/((1+$Y$16)^AQ$34))</f>
        <v>-245270.15143536008</v>
      </c>
      <c r="AR334" s="201">
        <f>(((U334*'Appendix B'!$C$24*1000)-('Appendix B'!$E$50+'Appendix B'!$F$50+'Appendix B'!$G$50))/((1+$Y$16)^AR$34))</f>
        <v>-220237.52724295319</v>
      </c>
      <c r="AS334" s="217">
        <f t="shared" si="24"/>
        <v>88214319.954663351</v>
      </c>
      <c r="AU334" s="207">
        <f t="shared" si="23"/>
        <v>4.759317237780199E-9</v>
      </c>
    </row>
    <row r="335" spans="1:47" x14ac:dyDescent="0.35">
      <c r="A335">
        <v>301</v>
      </c>
      <c r="B335" s="75">
        <v>56</v>
      </c>
      <c r="C335" s="75">
        <v>38.304962268983587</v>
      </c>
      <c r="D335" s="75">
        <v>39.797135442977037</v>
      </c>
      <c r="E335" s="75">
        <v>51.187840651291729</v>
      </c>
      <c r="F335" s="75">
        <v>57.915621625059664</v>
      </c>
      <c r="G335" s="75">
        <v>50.229374879943265</v>
      </c>
      <c r="H335" s="75">
        <v>48.412335781734114</v>
      </c>
      <c r="I335" s="75">
        <v>23.289546840987974</v>
      </c>
      <c r="J335" s="75">
        <v>31.820019507679969</v>
      </c>
      <c r="K335" s="75">
        <v>34.633488847851254</v>
      </c>
      <c r="L335" s="75">
        <v>36.931211335548305</v>
      </c>
      <c r="M335" s="75">
        <v>38.191616712813222</v>
      </c>
      <c r="N335" s="75">
        <v>41.461401092374985</v>
      </c>
      <c r="O335" s="75">
        <v>44.588387833395636</v>
      </c>
      <c r="P335" s="75">
        <v>40.008236936723875</v>
      </c>
      <c r="Q335" s="75">
        <v>33.282273899027032</v>
      </c>
      <c r="R335" s="75">
        <v>17.635556437139932</v>
      </c>
      <c r="S335" s="75">
        <v>22.620881934834191</v>
      </c>
      <c r="T335" s="75">
        <v>21.0036014157495</v>
      </c>
      <c r="U335" s="75">
        <v>24.627989886233816</v>
      </c>
      <c r="V335" s="75">
        <v>26.945114561706504</v>
      </c>
      <c r="X335" s="201">
        <f>((0-('Appendix B'!$H$30))/(1+$Y$16)^0)</f>
        <v>-30932906.678150136</v>
      </c>
      <c r="Y335" s="201">
        <f>(((B335*'Appendix B'!$C$5*1000)-('Appendix B'!$E$31+'Appendix B'!$F$31+'Appendix B'!$G$31))/((1+$Y$16)^1))</f>
        <v>36555647.970511056</v>
      </c>
      <c r="Z335" s="201">
        <f>+(((C335*'Appendix B'!$C$6*1000)-('Appendix B'!$E$32+'Appendix B'!$F$32+'Appendix B'!$G$32))/((1+$Y$16)^2))</f>
        <v>7471130.1694394071</v>
      </c>
      <c r="AA335" s="201">
        <f>(((D335*'Appendix B'!$C$7*1000)-('Appendix B'!$E$33+'Appendix B'!$F$33+'Appendix B'!$G$33))/((1+$Y$16)^3))</f>
        <v>3320652.6782179228</v>
      </c>
      <c r="AB335" s="201">
        <f>(((E335*'Appendix B'!$C$8*1000)-('Appendix B'!$E$34+'Appendix B'!$F$34+'Appendix B'!$G$34))/((1+$Y$16)^4))</f>
        <v>2674396.9000577228</v>
      </c>
      <c r="AC335" s="201">
        <f>(((F335*'Appendix B'!$C$9*1000)-('Appendix B'!$E$35+'Appendix B'!$F$35+'Appendix B'!$G$35))/((1+$Y$16)^AC$34))</f>
        <v>2066321.5977900072</v>
      </c>
      <c r="AD335" s="201">
        <f>(((G335*'Appendix B'!$C$10*1000)-('Appendix B'!$E$36+'Appendix B'!$F$36+'Appendix B'!$G$36))/((1+$Y$16)^AD$34))</f>
        <v>1011983.0522652599</v>
      </c>
      <c r="AE335" s="201">
        <f>(((H335*'Appendix B'!$C$11*1000)-('Appendix B'!$E$37+'Appendix B'!$F$37+'Appendix B'!$G$37))/((1+$Y$16)^AE$34))</f>
        <v>574207.27514544746</v>
      </c>
      <c r="AF335" s="201">
        <f>(((I335*'Appendix B'!$C$12*1000)-('Appendix B'!$E$38+'Appendix B'!$F$38+'Appendix B'!$G$38))/((1+$Y$16)^AF$34))</f>
        <v>-317731.55556064233</v>
      </c>
      <c r="AG335" s="201">
        <f>(((J335*'Appendix B'!$C$13*1000)-('Appendix B'!$E$39+'Appendix B'!$F$39+'Appendix B'!$G$39))/((1+$Y$16)^AG$34))</f>
        <v>-165046.24150489699</v>
      </c>
      <c r="AH335" s="201">
        <f>(((K335*'Appendix B'!$C$14*1000)-('Appendix B'!$E$40+'Appendix B'!$F$40+'Appendix B'!$G$40))/((1+$Y$16)^AH$34))</f>
        <v>-157018.77327445571</v>
      </c>
      <c r="AI335" s="201">
        <f>(((L335*'Appendix B'!$C$15*1000)-('Appendix B'!$E$41+'Appendix B'!$F$41+'Appendix B'!$G$41))/((1+$Y$16)^AI$34))</f>
        <v>-156699.34243965775</v>
      </c>
      <c r="AJ335" s="201">
        <f>(((M335*'Appendix B'!$C$16*1000)-('Appendix B'!$E$42+'Appendix B'!$F$42+'Appendix B'!$G$42))/((1+$Y$16)^AJ$34))</f>
        <v>-164567.55186945439</v>
      </c>
      <c r="AK335" s="201">
        <f>(((N335*'Appendix B'!$C$17*1000)-('Appendix B'!$E$43+'Appendix B'!$F$43+'Appendix B'!$G$43))/((1+$Y$16)^AK$34))</f>
        <v>-146456.8595616197</v>
      </c>
      <c r="AL335" s="201">
        <f>(((O335*'Appendix B'!$C$18*1000)-('Appendix B'!$E$44+'Appendix B'!$F$44+'Appendix B'!$G$44))/((1+$Y$16)^AL$34))</f>
        <v>-131739.95168330701</v>
      </c>
      <c r="AM335" s="201">
        <f>(((P335*'Appendix B'!$C$19*1000)-('Appendix B'!$E$45+'Appendix B'!$F$45+'Appendix B'!$G$45))/((1+$Y$16)^AM$34))</f>
        <v>-173294.72760043023</v>
      </c>
      <c r="AN335" s="201">
        <f>(((Q335*'Appendix B'!$C$20*1000)-('Appendix B'!$E$46+'Appendix B'!$F$46+'Appendix B'!$G$46))/((1+$Y$16)^AN$34))</f>
        <v>-210285.8894002361</v>
      </c>
      <c r="AO335" s="201">
        <f>(((R335*'Appendix B'!$C$21*1000)-('Appendix B'!$E$47+'Appendix B'!$F$47+'Appendix B'!$G$47))/((1+$Y$16)^AO$34))</f>
        <v>-284292.83932192315</v>
      </c>
      <c r="AP335" s="201">
        <f>(((S335*'Appendix B'!$C$22*1000)-('Appendix B'!$E$48+'Appendix B'!$F$48+'Appendix B'!$G$48))/((1+$Y$16)^AP$34))</f>
        <v>-239949.98905477498</v>
      </c>
      <c r="AQ335" s="201">
        <f>(((T335*'Appendix B'!$C$23*1000)-('Appendix B'!$E$49+'Appendix B'!$F$49+'Appendix B'!$G$49))/((1+$Y$16)^AQ$34))</f>
        <v>-228380.65215702125</v>
      </c>
      <c r="AR335" s="201">
        <f>(((U335*'Appendix B'!$C$24*1000)-('Appendix B'!$E$50+'Appendix B'!$F$50+'Appendix B'!$G$50))/((1+$Y$16)^AR$34))</f>
        <v>-198609.98707107626</v>
      </c>
      <c r="AS335" s="217">
        <f t="shared" si="24"/>
        <v>22741432.965276692</v>
      </c>
      <c r="AU335" s="207">
        <f t="shared" si="23"/>
        <v>9.0853808316308148E-9</v>
      </c>
    </row>
    <row r="336" spans="1:47" x14ac:dyDescent="0.35">
      <c r="A336">
        <v>302</v>
      </c>
      <c r="B336" s="75">
        <v>56</v>
      </c>
      <c r="C336" s="75">
        <v>67.213105020210691</v>
      </c>
      <c r="D336" s="75">
        <v>39.874824069520045</v>
      </c>
      <c r="E336" s="75">
        <v>39.240637513305039</v>
      </c>
      <c r="F336" s="75">
        <v>42.181959099789054</v>
      </c>
      <c r="G336" s="75">
        <v>42.734848165602763</v>
      </c>
      <c r="H336" s="75">
        <v>54.084006865833103</v>
      </c>
      <c r="I336" s="75">
        <v>48.535134139628092</v>
      </c>
      <c r="J336" s="75">
        <v>53.459930589653737</v>
      </c>
      <c r="K336" s="75">
        <v>77.580776136827268</v>
      </c>
      <c r="L336" s="75">
        <v>100.81495864103064</v>
      </c>
      <c r="M336" s="75">
        <v>134.3753270206804</v>
      </c>
      <c r="N336" s="75">
        <v>160.84359196283904</v>
      </c>
      <c r="O336" s="75">
        <v>112.18327424309999</v>
      </c>
      <c r="P336" s="75">
        <v>113.05852168950511</v>
      </c>
      <c r="Q336" s="75">
        <v>114.61101264475748</v>
      </c>
      <c r="R336" s="75">
        <v>153.37137813098641</v>
      </c>
      <c r="S336" s="75">
        <v>101.73647632680773</v>
      </c>
      <c r="T336" s="75">
        <v>102.7649047935638</v>
      </c>
      <c r="U336" s="75">
        <v>136.02727619583544</v>
      </c>
      <c r="V336" s="75">
        <v>93.71602901787378</v>
      </c>
      <c r="X336" s="201">
        <f>((0-('Appendix B'!$H$30))/(1+$Y$16)^0)</f>
        <v>-30932906.678150136</v>
      </c>
      <c r="Y336" s="201">
        <f>(((B336*'Appendix B'!$C$5*1000)-('Appendix B'!$E$31+'Appendix B'!$F$31+'Appendix B'!$G$31))/((1+$Y$16)^1))</f>
        <v>36555647.970511056</v>
      </c>
      <c r="Z336" s="201">
        <f>+(((C336*'Appendix B'!$C$6*1000)-('Appendix B'!$E$32+'Appendix B'!$F$32+'Appendix B'!$G$32))/((1+$Y$16)^2))</f>
        <v>14773821.447951945</v>
      </c>
      <c r="AA336" s="201">
        <f>(((D336*'Appendix B'!$C$7*1000)-('Appendix B'!$E$33+'Appendix B'!$F$33+'Appendix B'!$G$33))/((1+$Y$16)^3))</f>
        <v>3330506.740671834</v>
      </c>
      <c r="AB336" s="201">
        <f>(((E336*'Appendix B'!$C$8*1000)-('Appendix B'!$E$34+'Appendix B'!$F$34+'Appendix B'!$G$34))/((1+$Y$16)^4))</f>
        <v>1709779.7428808906</v>
      </c>
      <c r="AC336" s="201">
        <f>(((F336*'Appendix B'!$C$9*1000)-('Appendix B'!$E$35+'Appendix B'!$F$35+'Appendix B'!$G$35))/((1+$Y$16)^AC$34))</f>
        <v>1151690.0841024958</v>
      </c>
      <c r="AD336" s="201">
        <f>(((G336*'Appendix B'!$C$10*1000)-('Appendix B'!$E$36+'Appendix B'!$F$36+'Appendix B'!$G$36))/((1+$Y$16)^AD$34))</f>
        <v>688584.29504230141</v>
      </c>
      <c r="AE336" s="201">
        <f>(((H336*'Appendix B'!$C$11*1000)-('Appendix B'!$E$37+'Appendix B'!$F$37+'Appendix B'!$G$37))/((1+$Y$16)^AE$34))</f>
        <v>762572.83053398284</v>
      </c>
      <c r="AF336" s="201">
        <f>(((I336*'Appendix B'!$C$12*1000)-('Appendix B'!$E$38+'Appendix B'!$F$38+'Appendix B'!$G$38))/((1+$Y$16)^AF$34))</f>
        <v>344272.17522892269</v>
      </c>
      <c r="AG336" s="201">
        <f>(((J336*'Appendix B'!$C$13*1000)-('Appendix B'!$E$39+'Appendix B'!$F$39+'Appendix B'!$G$39))/((1+$Y$16)^AG$34))</f>
        <v>291346.54289536487</v>
      </c>
      <c r="AH336" s="201">
        <f>(((K336*'Appendix B'!$C$14*1000)-('Appendix B'!$E$40+'Appendix B'!$F$40+'Appendix B'!$G$40))/((1+$Y$16)^AH$34))</f>
        <v>570292.5074802083</v>
      </c>
      <c r="AI336" s="201">
        <f>(((L336*'Appendix B'!$C$15*1000)-('Appendix B'!$E$41+'Appendix B'!$F$41+'Appendix B'!$G$41))/((1+$Y$16)^AI$34))</f>
        <v>751157.58239387244</v>
      </c>
      <c r="AJ336" s="201">
        <f>(((M336*'Appendix B'!$C$16*1000)-('Appendix B'!$E$42+'Appendix B'!$F$42+'Appendix B'!$G$42))/((1+$Y$16)^AJ$34))</f>
        <v>972996.03836146067</v>
      </c>
      <c r="AK336" s="201">
        <f>(((N336*'Appendix B'!$C$17*1000)-('Appendix B'!$E$43+'Appendix B'!$F$43+'Appendix B'!$G$43))/((1+$Y$16)^AK$34))</f>
        <v>1037528.5743377592</v>
      </c>
      <c r="AL336" s="201">
        <f>(((O336*'Appendix B'!$C$18*1000)-('Appendix B'!$E$44+'Appendix B'!$F$44+'Appendix B'!$G$44))/((1+$Y$16)^AL$34))</f>
        <v>433988.01532187063</v>
      </c>
      <c r="AM336" s="201">
        <f>(((P336*'Appendix B'!$C$19*1000)-('Appendix B'!$E$45+'Appendix B'!$F$45+'Appendix B'!$G$45))/((1+$Y$16)^AM$34))</f>
        <v>345410.44687938108</v>
      </c>
      <c r="AN336" s="201">
        <f>(((Q336*'Appendix B'!$C$20*1000)-('Appendix B'!$E$46+'Appendix B'!$F$46+'Appendix B'!$G$46))/((1+$Y$16)^AN$34))</f>
        <v>274079.5950206283</v>
      </c>
      <c r="AO336" s="201">
        <f>(((R336*'Appendix B'!$C$21*1000)-('Appendix B'!$E$47+'Appendix B'!$F$47+'Appendix B'!$G$47))/((1+$Y$16)^AO$34))</f>
        <v>419364.63026096503</v>
      </c>
      <c r="AP336" s="201">
        <f>(((S336*'Appendix B'!$C$22*1000)-('Appendix B'!$E$48+'Appendix B'!$F$48+'Appendix B'!$G$48))/((1+$Y$16)^AP$34))</f>
        <v>112276.30292722459</v>
      </c>
      <c r="AQ336" s="201">
        <f>(((T336*'Appendix B'!$C$23*1000)-('Appendix B'!$E$49+'Appendix B'!$F$49+'Appendix B'!$G$49))/((1+$Y$16)^AQ$34))</f>
        <v>85223.458523336973</v>
      </c>
      <c r="AR336" s="201">
        <f>(((U336*'Appendix B'!$C$24*1000)-('Appendix B'!$E$50+'Appendix B'!$F$50+'Appendix B'!$G$50))/((1+$Y$16)^AR$34))</f>
        <v>170589.20715967295</v>
      </c>
      <c r="AS336" s="217">
        <f t="shared" si="24"/>
        <v>33848221.510335043</v>
      </c>
      <c r="AU336" s="207">
        <f t="shared" si="23"/>
        <v>1.3173175146076688E-8</v>
      </c>
    </row>
    <row r="337" spans="1:47" x14ac:dyDescent="0.35">
      <c r="A337">
        <v>303</v>
      </c>
      <c r="B337" s="75">
        <v>56</v>
      </c>
      <c r="C337" s="75">
        <v>40.276553052046197</v>
      </c>
      <c r="D337" s="75">
        <v>64.431409239301601</v>
      </c>
      <c r="E337" s="75">
        <v>75.689387265187094</v>
      </c>
      <c r="F337" s="75">
        <v>86.873391310409062</v>
      </c>
      <c r="G337" s="75">
        <v>74.280040335570902</v>
      </c>
      <c r="H337" s="75">
        <v>60.29862400267379</v>
      </c>
      <c r="I337" s="75">
        <v>21.71080708240401</v>
      </c>
      <c r="J337" s="75">
        <v>28.74018312248106</v>
      </c>
      <c r="K337" s="75">
        <v>31.617481608944765</v>
      </c>
      <c r="L337" s="75">
        <v>34.116535560968778</v>
      </c>
      <c r="M337" s="75">
        <v>31.378772925778403</v>
      </c>
      <c r="N337" s="75">
        <v>37.021067100777515</v>
      </c>
      <c r="O337" s="75">
        <v>54.620508202504496</v>
      </c>
      <c r="P337" s="75">
        <v>61.589706587304775</v>
      </c>
      <c r="Q337" s="75">
        <v>73.409454610030849</v>
      </c>
      <c r="R337" s="75">
        <v>43.97475120917295</v>
      </c>
      <c r="S337" s="75">
        <v>64.803208651089037</v>
      </c>
      <c r="T337" s="75">
        <v>70.446883077798532</v>
      </c>
      <c r="U337" s="75">
        <v>63.098225479069811</v>
      </c>
      <c r="V337" s="75">
        <v>91.471651411175827</v>
      </c>
      <c r="X337" s="201">
        <f>((0-('Appendix B'!$H$30))/(1+$Y$16)^0)</f>
        <v>-30932906.678150136</v>
      </c>
      <c r="Y337" s="201">
        <f>(((B337*'Appendix B'!$C$5*1000)-('Appendix B'!$E$31+'Appendix B'!$F$31+'Appendix B'!$G$31))/((1+$Y$16)^1))</f>
        <v>36555647.970511056</v>
      </c>
      <c r="Z337" s="201">
        <f>+(((C337*'Appendix B'!$C$6*1000)-('Appendix B'!$E$32+'Appendix B'!$F$32+'Appendix B'!$G$32))/((1+$Y$16)^2))</f>
        <v>7969187.7216028301</v>
      </c>
      <c r="AA337" s="201">
        <f>(((D337*'Appendix B'!$C$7*1000)-('Appendix B'!$E$33+'Appendix B'!$F$33+'Appendix B'!$G$33))/((1+$Y$16)^3))</f>
        <v>6445275.7189066922</v>
      </c>
      <c r="AB337" s="201">
        <f>(((E337*'Appendix B'!$C$8*1000)-('Appendix B'!$E$34+'Appendix B'!$F$34+'Appendix B'!$G$34))/((1+$Y$16)^4))</f>
        <v>4652651.7240661997</v>
      </c>
      <c r="AC337" s="201">
        <f>(((F337*'Appendix B'!$C$9*1000)-('Appendix B'!$E$35+'Appendix B'!$F$35+'Appendix B'!$G$35))/((1+$Y$16)^AC$34))</f>
        <v>3749698.7947894656</v>
      </c>
      <c r="AD337" s="201">
        <f>(((G337*'Appendix B'!$C$10*1000)-('Appendix B'!$E$36+'Appendix B'!$F$36+'Appendix B'!$G$36))/((1+$Y$16)^AD$34))</f>
        <v>2049801.1314045719</v>
      </c>
      <c r="AE337" s="201">
        <f>(((H337*'Appendix B'!$C$11*1000)-('Appendix B'!$E$37+'Appendix B'!$F$37+'Appendix B'!$G$37))/((1+$Y$16)^AE$34))</f>
        <v>968970.52023605979</v>
      </c>
      <c r="AF337" s="201">
        <f>(((I337*'Appendix B'!$C$12*1000)-('Appendix B'!$E$38+'Appendix B'!$F$38+'Appendix B'!$G$38))/((1+$Y$16)^AF$34))</f>
        <v>-359130.14129228418</v>
      </c>
      <c r="AG337" s="201">
        <f>(((J337*'Appendix B'!$C$13*1000)-('Appendix B'!$E$39+'Appendix B'!$F$39+'Appendix B'!$G$39))/((1+$Y$16)^AG$34))</f>
        <v>-230000.99561703642</v>
      </c>
      <c r="AH337" s="201">
        <f>(((K337*'Appendix B'!$C$14*1000)-('Appendix B'!$E$40+'Appendix B'!$F$40+'Appendix B'!$G$40))/((1+$Y$16)^AH$34))</f>
        <v>-208094.78356899825</v>
      </c>
      <c r="AI337" s="201">
        <f>(((L337*'Appendix B'!$C$15*1000)-('Appendix B'!$E$41+'Appendix B'!$F$41+'Appendix B'!$G$41))/((1+$Y$16)^AI$34))</f>
        <v>-196698.91981094194</v>
      </c>
      <c r="AJ337" s="201">
        <f>(((M337*'Appendix B'!$C$16*1000)-('Appendix B'!$E$42+'Appendix B'!$F$42+'Appendix B'!$G$42))/((1+$Y$16)^AJ$34))</f>
        <v>-245142.97377047254</v>
      </c>
      <c r="AK337" s="201">
        <f>(((N337*'Appendix B'!$C$17*1000)-('Appendix B'!$E$43+'Appendix B'!$F$43+'Appendix B'!$G$43))/((1+$Y$16)^AK$34))</f>
        <v>-190494.33893242577</v>
      </c>
      <c r="AL337" s="201">
        <f>(((O337*'Appendix B'!$C$18*1000)-('Appendix B'!$E$44+'Appendix B'!$F$44+'Appendix B'!$G$44))/((1+$Y$16)^AL$34))</f>
        <v>-47777.223692800559</v>
      </c>
      <c r="AM337" s="201">
        <f>(((P337*'Appendix B'!$C$19*1000)-('Appendix B'!$E$45+'Appendix B'!$F$45+'Appendix B'!$G$45))/((1+$Y$16)^AM$34))</f>
        <v>-20052.067171113937</v>
      </c>
      <c r="AN337" s="201">
        <f>(((Q337*'Appendix B'!$C$20*1000)-('Appendix B'!$E$46+'Appendix B'!$F$46+'Appendix B'!$G$46))/((1+$Y$16)^AN$34))</f>
        <v>28697.545278311369</v>
      </c>
      <c r="AO337" s="201">
        <f>(((R337*'Appendix B'!$C$21*1000)-('Appendix B'!$E$47+'Appendix B'!$F$47+'Appendix B'!$G$47))/((1+$Y$16)^AO$34))</f>
        <v>-147749.87731781273</v>
      </c>
      <c r="AP337" s="201">
        <f>(((S337*'Appendix B'!$C$22*1000)-('Appendix B'!$E$48+'Appendix B'!$F$48+'Appendix B'!$G$48))/((1+$Y$16)^AP$34))</f>
        <v>-52152.316034359275</v>
      </c>
      <c r="AQ337" s="201">
        <f>(((T337*'Appendix B'!$C$23*1000)-('Appendix B'!$E$49+'Appendix B'!$F$49+'Appendix B'!$G$49))/((1+$Y$16)^AQ$34))</f>
        <v>-38735.725594454285</v>
      </c>
      <c r="AR337" s="201">
        <f>(((U337*'Appendix B'!$C$24*1000)-('Appendix B'!$E$50+'Appendix B'!$F$50+'Appendix B'!$G$50))/((1+$Y$16)^AR$34))</f>
        <v>-71112.0429346249</v>
      </c>
      <c r="AS337" s="217">
        <f t="shared" si="24"/>
        <v>31487024.448645044</v>
      </c>
      <c r="AU337" s="207">
        <f t="shared" si="23"/>
        <v>1.2374748864027415E-8</v>
      </c>
    </row>
    <row r="338" spans="1:47" x14ac:dyDescent="0.35">
      <c r="A338">
        <v>304</v>
      </c>
      <c r="B338" s="75">
        <v>56</v>
      </c>
      <c r="C338" s="75">
        <v>31.849055090439123</v>
      </c>
      <c r="D338" s="75">
        <v>33.355981179645909</v>
      </c>
      <c r="E338" s="75">
        <v>22.365782707747986</v>
      </c>
      <c r="F338" s="75">
        <v>17.303220037295858</v>
      </c>
      <c r="G338" s="75">
        <v>21.155837554001629</v>
      </c>
      <c r="H338" s="75">
        <v>17.342976909689437</v>
      </c>
      <c r="I338" s="75">
        <v>20.858950969301958</v>
      </c>
      <c r="J338" s="75">
        <v>13.135878376698274</v>
      </c>
      <c r="K338" s="75">
        <v>14.926181115615865</v>
      </c>
      <c r="L338" s="75">
        <v>23.194375755638973</v>
      </c>
      <c r="M338" s="75">
        <v>17.177201849404405</v>
      </c>
      <c r="N338" s="75">
        <v>20.799562434028143</v>
      </c>
      <c r="O338" s="75">
        <v>20.814509471689519</v>
      </c>
      <c r="P338" s="75">
        <v>19.973520668060569</v>
      </c>
      <c r="Q338" s="75">
        <v>20.483840096858927</v>
      </c>
      <c r="R338" s="75">
        <v>19.74632486781848</v>
      </c>
      <c r="S338" s="75">
        <v>19.384221249526242</v>
      </c>
      <c r="T338" s="75">
        <v>16.345145418199753</v>
      </c>
      <c r="U338" s="75">
        <v>12.825108880018128</v>
      </c>
      <c r="V338" s="75">
        <v>15.90971894874764</v>
      </c>
      <c r="X338" s="201">
        <f>((0-('Appendix B'!$H$30))/(1+$Y$16)^0)</f>
        <v>-30932906.678150136</v>
      </c>
      <c r="Y338" s="201">
        <f>(((B338*'Appendix B'!$C$5*1000)-('Appendix B'!$E$31+'Appendix B'!$F$31+'Appendix B'!$G$31))/((1+$Y$16)^1))</f>
        <v>36555647.970511056</v>
      </c>
      <c r="Z338" s="201">
        <f>+(((C338*'Appendix B'!$C$6*1000)-('Appendix B'!$E$32+'Appendix B'!$F$32+'Appendix B'!$G$32))/((1+$Y$16)^2))</f>
        <v>5840257.5999575118</v>
      </c>
      <c r="AA338" s="201">
        <f>(((D338*'Appendix B'!$C$7*1000)-('Appendix B'!$E$33+'Appendix B'!$F$33+'Appendix B'!$G$33))/((1+$Y$16)^3))</f>
        <v>2503653.5985520151</v>
      </c>
      <c r="AB338" s="201">
        <f>(((E338*'Appendix B'!$C$8*1000)-('Appendix B'!$E$34+'Appendix B'!$F$34+'Appendix B'!$G$34))/((1+$Y$16)^4))</f>
        <v>347304.000039262</v>
      </c>
      <c r="AC338" s="201">
        <f>(((F338*'Appendix B'!$C$9*1000)-('Appendix B'!$E$35+'Appendix B'!$F$35+'Appendix B'!$G$35))/((1+$Y$16)^AC$34))</f>
        <v>-294564.32302089583</v>
      </c>
      <c r="AD338" s="201">
        <f>(((G338*'Appendix B'!$C$10*1000)-('Appendix B'!$E$36+'Appendix B'!$F$36+'Appendix B'!$G$36))/((1+$Y$16)^AD$34))</f>
        <v>-242578.60288152605</v>
      </c>
      <c r="AE338" s="201">
        <f>(((H338*'Appendix B'!$C$11*1000)-('Appendix B'!$E$37+'Appendix B'!$F$37+'Appendix B'!$G$37))/((1+$Y$16)^AE$34))</f>
        <v>-457657.39978362265</v>
      </c>
      <c r="AF338" s="201">
        <f>(((I338*'Appendix B'!$C$12*1000)-('Appendix B'!$E$38+'Appendix B'!$F$38+'Appendix B'!$G$38))/((1+$Y$16)^AF$34))</f>
        <v>-381467.98268604866</v>
      </c>
      <c r="AG338" s="201">
        <f>(((J338*'Appendix B'!$C$13*1000)-('Appendix B'!$E$39+'Appendix B'!$F$39+'Appendix B'!$G$39))/((1+$Y$16)^AG$34))</f>
        <v>-559100.87336516881</v>
      </c>
      <c r="AH338" s="201">
        <f>(((K338*'Appendix B'!$C$14*1000)-('Appendix B'!$E$40+'Appendix B'!$F$40+'Appendix B'!$G$40))/((1+$Y$16)^AH$34))</f>
        <v>-490761.5573184106</v>
      </c>
      <c r="AI338" s="201">
        <f>(((L338*'Appendix B'!$C$15*1000)-('Appendix B'!$E$41+'Appendix B'!$F$41+'Appendix B'!$G$41))/((1+$Y$16)^AI$34))</f>
        <v>-351914.58626193233</v>
      </c>
      <c r="AJ338" s="201">
        <f>(((M338*'Appendix B'!$C$16*1000)-('Appendix B'!$E$42+'Appendix B'!$F$42+'Appendix B'!$G$42))/((1+$Y$16)^AJ$34))</f>
        <v>-413104.78485937312</v>
      </c>
      <c r="AK338" s="201">
        <f>(((N338*'Appendix B'!$C$17*1000)-('Appendix B'!$E$43+'Appendix B'!$F$43+'Appendix B'!$G$43))/((1+$Y$16)^AK$34))</f>
        <v>-351372.81755074492</v>
      </c>
      <c r="AL338" s="201">
        <f>(((O338*'Appendix B'!$C$18*1000)-('Appendix B'!$E$44+'Appendix B'!$F$44+'Appendix B'!$G$44))/((1+$Y$16)^AL$34))</f>
        <v>-330712.81172890781</v>
      </c>
      <c r="AM338" s="201">
        <f>(((P338*'Appendix B'!$C$19*1000)-('Appendix B'!$E$45+'Appendix B'!$F$45+'Appendix B'!$G$45))/((1+$Y$16)^AM$34))</f>
        <v>-315554.41944091755</v>
      </c>
      <c r="AN338" s="201">
        <f>(((Q338*'Appendix B'!$C$20*1000)-('Appendix B'!$E$46+'Appendix B'!$F$46+'Appendix B'!$G$46))/((1+$Y$16)^AN$34))</f>
        <v>-286508.87876438576</v>
      </c>
      <c r="AO338" s="201">
        <f>(((R338*'Appendix B'!$C$21*1000)-('Appendix B'!$E$47+'Appendix B'!$F$47+'Appendix B'!$G$47))/((1+$Y$16)^AO$34))</f>
        <v>-273350.56959332695</v>
      </c>
      <c r="AP338" s="201">
        <f>(((S338*'Appendix B'!$C$22*1000)-('Appendix B'!$E$48+'Appendix B'!$F$48+'Appendix B'!$G$48))/((1+$Y$16)^AP$34))</f>
        <v>-254359.75239348784</v>
      </c>
      <c r="AQ338" s="201">
        <f>(((T338*'Appendix B'!$C$23*1000)-('Appendix B'!$E$49+'Appendix B'!$F$49+'Appendix B'!$G$49))/((1+$Y$16)^AQ$34))</f>
        <v>-246248.65193075751</v>
      </c>
      <c r="AR338" s="201">
        <f>(((U338*'Appendix B'!$C$24*1000)-('Appendix B'!$E$50+'Appendix B'!$F$50+'Appendix B'!$G$50))/((1+$Y$16)^AR$34))</f>
        <v>-237727.06134914243</v>
      </c>
      <c r="AS338" s="217">
        <f t="shared" si="24"/>
        <v>14313956.490909714</v>
      </c>
      <c r="AU338" s="207">
        <f t="shared" si="23"/>
        <v>6.0109435364992538E-9</v>
      </c>
    </row>
    <row r="339" spans="1:47" x14ac:dyDescent="0.35">
      <c r="A339">
        <v>305</v>
      </c>
      <c r="B339" s="75">
        <v>56</v>
      </c>
      <c r="C339" s="75">
        <v>62.427078279925844</v>
      </c>
      <c r="D339" s="75">
        <v>65.850478607876354</v>
      </c>
      <c r="E339" s="75">
        <v>79.876539756721087</v>
      </c>
      <c r="F339" s="75">
        <v>129.50917602602431</v>
      </c>
      <c r="G339" s="75">
        <v>110.8500275700502</v>
      </c>
      <c r="H339" s="75">
        <v>115.58950868915046</v>
      </c>
      <c r="I339" s="75">
        <v>138.34321739508897</v>
      </c>
      <c r="J339" s="75">
        <v>230.65379278847251</v>
      </c>
      <c r="K339" s="75">
        <v>212.10308889061747</v>
      </c>
      <c r="L339" s="75">
        <v>252.85040552954126</v>
      </c>
      <c r="M339" s="75">
        <v>243.31839162171053</v>
      </c>
      <c r="N339" s="75">
        <v>384.30931142708585</v>
      </c>
      <c r="O339" s="75">
        <v>500</v>
      </c>
      <c r="P339" s="75">
        <v>302.65255024833203</v>
      </c>
      <c r="Q339" s="75">
        <v>280.58997459292357</v>
      </c>
      <c r="R339" s="75">
        <v>116.05792907892481</v>
      </c>
      <c r="S339" s="75">
        <v>157.16209123060813</v>
      </c>
      <c r="T339" s="75">
        <v>224.60996959185991</v>
      </c>
      <c r="U339" s="75">
        <v>245.4295967575548</v>
      </c>
      <c r="V339" s="75">
        <v>379.05398394733675</v>
      </c>
      <c r="X339" s="201">
        <f>((0-('Appendix B'!$H$30))/(1+$Y$16)^0)</f>
        <v>-30932906.678150136</v>
      </c>
      <c r="Y339" s="201">
        <f>(((B339*'Appendix B'!$C$5*1000)-('Appendix B'!$E$31+'Appendix B'!$F$31+'Appendix B'!$G$31))/((1+$Y$16)^1))</f>
        <v>36555647.970511056</v>
      </c>
      <c r="Z339" s="201">
        <f>+(((C339*'Appendix B'!$C$6*1000)-('Appendix B'!$E$32+'Appendix B'!$F$32+'Appendix B'!$G$32))/((1+$Y$16)^2))</f>
        <v>13564789.237346776</v>
      </c>
      <c r="AA339" s="201">
        <f>(((D339*'Appendix B'!$C$7*1000)-('Appendix B'!$E$33+'Appendix B'!$F$33+'Appendix B'!$G$33))/((1+$Y$16)^3))</f>
        <v>6625271.1546173189</v>
      </c>
      <c r="AB339" s="201">
        <f>(((E339*'Appendix B'!$C$8*1000)-('Appendix B'!$E$34+'Appendix B'!$F$34+'Appendix B'!$G$34))/((1+$Y$16)^4))</f>
        <v>4990722.4077567803</v>
      </c>
      <c r="AC339" s="201">
        <f>(((F339*'Appendix B'!$C$9*1000)-('Appendix B'!$E$35+'Appendix B'!$F$35+'Appendix B'!$G$35))/((1+$Y$16)^AC$34))</f>
        <v>6228208.3121421216</v>
      </c>
      <c r="AD339" s="201">
        <f>(((G339*'Appendix B'!$C$10*1000)-('Appendix B'!$E$36+'Appendix B'!$F$36+'Appendix B'!$G$36))/((1+$Y$16)^AD$34))</f>
        <v>3627844.5321519631</v>
      </c>
      <c r="AE339" s="201">
        <f>(((H339*'Appendix B'!$C$11*1000)-('Appendix B'!$E$37+'Appendix B'!$F$37+'Appendix B'!$G$37))/((1+$Y$16)^AE$34))</f>
        <v>2805272.0348091964</v>
      </c>
      <c r="AF339" s="201">
        <f>(((I339*'Appendix B'!$C$12*1000)-('Appendix B'!$E$38+'Appendix B'!$F$38+'Appendix B'!$G$38))/((1+$Y$16)^AF$34))</f>
        <v>2699269.3264885992</v>
      </c>
      <c r="AG339" s="201">
        <f>(((J339*'Appendix B'!$C$13*1000)-('Appendix B'!$E$39+'Appendix B'!$F$39+'Appendix B'!$G$39))/((1+$Y$16)^AG$34))</f>
        <v>4028422.9033856164</v>
      </c>
      <c r="AH339" s="201">
        <f>(((K339*'Appendix B'!$C$14*1000)-('Appendix B'!$E$40+'Appendix B'!$F$40+'Appendix B'!$G$40))/((1+$Y$16)^AH$34))</f>
        <v>2848424.6493478213</v>
      </c>
      <c r="AI339" s="201">
        <f>(((L339*'Appendix B'!$C$15*1000)-('Appendix B'!$E$41+'Appendix B'!$F$41+'Appendix B'!$G$41))/((1+$Y$16)^AI$34))</f>
        <v>2911745.1981746661</v>
      </c>
      <c r="AJ339" s="201">
        <f>(((M339*'Appendix B'!$C$16*1000)-('Appendix B'!$E$42+'Appendix B'!$F$42+'Appendix B'!$G$42))/((1+$Y$16)^AJ$34))</f>
        <v>2261464.3590534907</v>
      </c>
      <c r="AK339" s="201">
        <f>(((N339*'Appendix B'!$C$17*1000)-('Appendix B'!$E$43+'Appendix B'!$F$43+'Appendix B'!$G$43))/((1+$Y$16)^AK$34))</f>
        <v>3253773.3499810244</v>
      </c>
      <c r="AL339" s="201">
        <f>(((O339*'Appendix B'!$C$18*1000)-('Appendix B'!$E$44+'Appendix B'!$F$44+'Appendix B'!$G$44))/((1+$Y$16)^AL$34))</f>
        <v>3679777.4453571774</v>
      </c>
      <c r="AM339" s="201">
        <f>(((P339*'Appendix B'!$C$19*1000)-('Appendix B'!$E$45+'Appendix B'!$F$45+'Appendix B'!$G$45))/((1+$Y$16)^AM$34))</f>
        <v>1691653.0248070792</v>
      </c>
      <c r="AN339" s="201">
        <f>(((Q339*'Appendix B'!$C$20*1000)-('Appendix B'!$E$46+'Appendix B'!$F$46+'Appendix B'!$G$46))/((1+$Y$16)^AN$34))</f>
        <v>1262592.1620117915</v>
      </c>
      <c r="AO339" s="201">
        <f>(((R339*'Appendix B'!$C$21*1000)-('Appendix B'!$E$47+'Appendix B'!$F$47+'Appendix B'!$G$47))/((1+$Y$16)^AO$34))</f>
        <v>225930.89395070708</v>
      </c>
      <c r="AP339" s="201">
        <f>(((S339*'Appendix B'!$C$22*1000)-('Appendix B'!$E$48+'Appendix B'!$F$48+'Appendix B'!$G$48))/((1+$Y$16)^AP$34))</f>
        <v>359033.70857427688</v>
      </c>
      <c r="AQ339" s="201">
        <f>(((T339*'Appendix B'!$C$23*1000)-('Appendix B'!$E$49+'Appendix B'!$F$49+'Appendix B'!$G$49))/((1+$Y$16)^AQ$34))</f>
        <v>552573.06779129233</v>
      </c>
      <c r="AR339" s="201">
        <f>(((U339*'Appendix B'!$C$24*1000)-('Appendix B'!$E$50+'Appendix B'!$F$50+'Appendix B'!$G$50))/((1+$Y$16)^AR$34))</f>
        <v>533170.06325335824</v>
      </c>
      <c r="AS339" s="217">
        <f t="shared" si="24"/>
        <v>69772679.12336199</v>
      </c>
      <c r="AU339" s="207">
        <f t="shared" si="23"/>
        <v>1.1397617170894925E-8</v>
      </c>
    </row>
    <row r="340" spans="1:47" x14ac:dyDescent="0.35">
      <c r="A340">
        <v>306</v>
      </c>
      <c r="B340" s="75">
        <v>56</v>
      </c>
      <c r="C340" s="75">
        <v>58.550948273728075</v>
      </c>
      <c r="D340" s="75">
        <v>79.997342080560372</v>
      </c>
      <c r="E340" s="75">
        <v>100.88965293516318</v>
      </c>
      <c r="F340" s="75">
        <v>120.32816667468636</v>
      </c>
      <c r="G340" s="75">
        <v>137.30136439184633</v>
      </c>
      <c r="H340" s="75">
        <v>133.07781006176202</v>
      </c>
      <c r="I340" s="75">
        <v>155.73786283060571</v>
      </c>
      <c r="J340" s="75">
        <v>225.08193542407409</v>
      </c>
      <c r="K340" s="75">
        <v>267.48300706154475</v>
      </c>
      <c r="L340" s="75">
        <v>277.27187406575246</v>
      </c>
      <c r="M340" s="75">
        <v>314.00949997655084</v>
      </c>
      <c r="N340" s="75">
        <v>416.35497601515351</v>
      </c>
      <c r="O340" s="75">
        <v>500</v>
      </c>
      <c r="P340" s="75">
        <v>500</v>
      </c>
      <c r="Q340" s="75">
        <v>267.36705959164425</v>
      </c>
      <c r="R340" s="75">
        <v>290.63944230092386</v>
      </c>
      <c r="S340" s="75">
        <v>326.53770478820059</v>
      </c>
      <c r="T340" s="75">
        <v>370.38142048134523</v>
      </c>
      <c r="U340" s="75">
        <v>87.858776338668179</v>
      </c>
      <c r="V340" s="75">
        <v>86.304977898766126</v>
      </c>
      <c r="X340" s="201">
        <f>((0-('Appendix B'!$H$30))/(1+$Y$16)^0)</f>
        <v>-30932906.678150136</v>
      </c>
      <c r="Y340" s="201">
        <f>(((B340*'Appendix B'!$C$5*1000)-('Appendix B'!$E$31+'Appendix B'!$F$31+'Appendix B'!$G$31))/((1+$Y$16)^1))</f>
        <v>36555647.970511056</v>
      </c>
      <c r="Z340" s="201">
        <f>+(((C340*'Appendix B'!$C$6*1000)-('Appendix B'!$E$32+'Appendix B'!$F$32+'Appendix B'!$G$32))/((1+$Y$16)^2))</f>
        <v>12585612.503848746</v>
      </c>
      <c r="AA340" s="201">
        <f>(((D340*'Appendix B'!$C$7*1000)-('Appendix B'!$E$33+'Appendix B'!$F$33+'Appendix B'!$G$33))/((1+$Y$16)^3))</f>
        <v>8419666.0665883813</v>
      </c>
      <c r="AB340" s="201">
        <f>(((E340*'Appendix B'!$C$8*1000)-('Appendix B'!$E$34+'Appendix B'!$F$34+'Appendix B'!$G$34))/((1+$Y$16)^4))</f>
        <v>6687321.1232482474</v>
      </c>
      <c r="AC340" s="201">
        <f>(((F340*'Appendix B'!$C$9*1000)-('Appendix B'!$E$35+'Appendix B'!$F$35+'Appendix B'!$G$35))/((1+$Y$16)^AC$34))</f>
        <v>5694496.5672317296</v>
      </c>
      <c r="AD340" s="201">
        <f>(((G340*'Appendix B'!$C$10*1000)-('Appendix B'!$E$36+'Appendix B'!$F$36+'Appendix B'!$G$36))/((1+$Y$16)^AD$34))</f>
        <v>4769254.7613911703</v>
      </c>
      <c r="AE340" s="201">
        <f>(((H340*'Appendix B'!$C$11*1000)-('Appendix B'!$E$37+'Appendix B'!$F$37+'Appendix B'!$G$37))/((1+$Y$16)^AE$34))</f>
        <v>3386087.38041159</v>
      </c>
      <c r="AF340" s="201">
        <f>(((I340*'Appendix B'!$C$12*1000)-('Appendix B'!$E$38+'Appendix B'!$F$38+'Appendix B'!$G$38))/((1+$Y$16)^AF$34))</f>
        <v>3155401.324443507</v>
      </c>
      <c r="AG340" s="201">
        <f>(((J340*'Appendix B'!$C$13*1000)-('Appendix B'!$E$39+'Appendix B'!$F$39+'Appendix B'!$G$39))/((1+$Y$16)^AG$34))</f>
        <v>3910910.6138394182</v>
      </c>
      <c r="AH340" s="201">
        <f>(((K340*'Appendix B'!$C$14*1000)-('Appendix B'!$E$40+'Appendix B'!$F$40+'Appendix B'!$G$40))/((1+$Y$16)^AH$34))</f>
        <v>3786282.2360672629</v>
      </c>
      <c r="AI340" s="201">
        <f>(((L340*'Appendix B'!$C$15*1000)-('Appendix B'!$E$41+'Appendix B'!$F$41+'Appendix B'!$G$41))/((1+$Y$16)^AI$34))</f>
        <v>3258800.5958360489</v>
      </c>
      <c r="AJ340" s="201">
        <f>(((M340*'Appendix B'!$C$16*1000)-('Appendix B'!$E$42+'Appendix B'!$F$42+'Appendix B'!$G$42))/((1+$Y$16)^AJ$34))</f>
        <v>3097527.2512016352</v>
      </c>
      <c r="AK340" s="201">
        <f>(((N340*'Appendix B'!$C$17*1000)-('Appendix B'!$E$43+'Appendix B'!$F$43+'Appendix B'!$G$43))/((1+$Y$16)^AK$34))</f>
        <v>3571589.5989143834</v>
      </c>
      <c r="AL340" s="201">
        <f>(((O340*'Appendix B'!$C$18*1000)-('Appendix B'!$E$44+'Appendix B'!$F$44+'Appendix B'!$G$44))/((1+$Y$16)^AL$34))</f>
        <v>3679777.4453571774</v>
      </c>
      <c r="AM340" s="201">
        <f>(((P340*'Appendix B'!$C$19*1000)-('Appendix B'!$E$45+'Appendix B'!$F$45+'Appendix B'!$G$45))/((1+$Y$16)^AM$34))</f>
        <v>3092950.00404558</v>
      </c>
      <c r="AN340" s="201">
        <f>(((Q340*'Appendix B'!$C$20*1000)-('Appendix B'!$E$46+'Appendix B'!$F$46+'Appendix B'!$G$46))/((1+$Y$16)^AN$34))</f>
        <v>1183841.1112906614</v>
      </c>
      <c r="AO340" s="201">
        <f>(((R340*'Appendix B'!$C$21*1000)-('Appendix B'!$E$47+'Appendix B'!$F$47+'Appendix B'!$G$47))/((1+$Y$16)^AO$34))</f>
        <v>1130965.2783656248</v>
      </c>
      <c r="AP340" s="201">
        <f>(((S340*'Appendix B'!$C$22*1000)-('Appendix B'!$E$48+'Appendix B'!$F$48+'Appendix B'!$G$48))/((1+$Y$16)^AP$34))</f>
        <v>1113101.7879973063</v>
      </c>
      <c r="AQ340" s="201">
        <f>(((T340*'Appendix B'!$C$23*1000)-('Appendix B'!$E$49+'Appendix B'!$F$49+'Appendix B'!$G$49))/((1+$Y$16)^AQ$34))</f>
        <v>1111694.8568305201</v>
      </c>
      <c r="AR340" s="201">
        <f>(((U340*'Appendix B'!$C$24*1000)-('Appendix B'!$E$50+'Appendix B'!$F$50+'Appendix B'!$G$50))/((1+$Y$16)^AR$34))</f>
        <v>10949.303496867265</v>
      </c>
      <c r="AS340" s="217">
        <f t="shared" si="24"/>
        <v>79268971.102766782</v>
      </c>
      <c r="AU340" s="207">
        <f t="shared" si="23"/>
        <v>7.7788205862734312E-9</v>
      </c>
    </row>
    <row r="341" spans="1:47" x14ac:dyDescent="0.35">
      <c r="A341">
        <v>307</v>
      </c>
      <c r="B341" s="75">
        <v>56</v>
      </c>
      <c r="C341" s="75">
        <v>58.295147808623661</v>
      </c>
      <c r="D341" s="75">
        <v>68.485429621303737</v>
      </c>
      <c r="E341" s="75">
        <v>57.266856719681364</v>
      </c>
      <c r="F341" s="75">
        <v>53.68923612739637</v>
      </c>
      <c r="G341" s="75">
        <v>54.508607473206958</v>
      </c>
      <c r="H341" s="75">
        <v>51.551254915128261</v>
      </c>
      <c r="I341" s="75">
        <v>58.563719265477772</v>
      </c>
      <c r="J341" s="75">
        <v>72.83158728899113</v>
      </c>
      <c r="K341" s="75">
        <v>101.61366570956693</v>
      </c>
      <c r="L341" s="75">
        <v>83.686074333873762</v>
      </c>
      <c r="M341" s="75">
        <v>65.186505142663563</v>
      </c>
      <c r="N341" s="75">
        <v>41.604319620083672</v>
      </c>
      <c r="O341" s="75">
        <v>25.481929285643005</v>
      </c>
      <c r="P341" s="75">
        <v>33.251575575183438</v>
      </c>
      <c r="Q341" s="75">
        <v>49.758107728997516</v>
      </c>
      <c r="R341" s="75">
        <v>59.71413786615912</v>
      </c>
      <c r="S341" s="75">
        <v>52.935869325203583</v>
      </c>
      <c r="T341" s="75">
        <v>37.80473340077414</v>
      </c>
      <c r="U341" s="75">
        <v>38.735647089238057</v>
      </c>
      <c r="V341" s="75">
        <v>39.17086963697249</v>
      </c>
      <c r="X341" s="201">
        <f>((0-('Appendix B'!$H$30))/(1+$Y$16)^0)</f>
        <v>-30932906.678150136</v>
      </c>
      <c r="Y341" s="201">
        <f>(((B341*'Appendix B'!$C$5*1000)-('Appendix B'!$E$31+'Appendix B'!$F$31+'Appendix B'!$G$31))/((1+$Y$16)^1))</f>
        <v>36555647.970511056</v>
      </c>
      <c r="Z341" s="201">
        <f>+(((C341*'Appendix B'!$C$6*1000)-('Appendix B'!$E$32+'Appendix B'!$F$32+'Appendix B'!$G$32))/((1+$Y$16)^2))</f>
        <v>12520992.931376277</v>
      </c>
      <c r="AA341" s="201">
        <f>(((D341*'Appendix B'!$C$7*1000)-('Appendix B'!$E$33+'Appendix B'!$F$33+'Appendix B'!$G$33))/((1+$Y$16)^3))</f>
        <v>6959489.5982261514</v>
      </c>
      <c r="AB341" s="201">
        <f>(((E341*'Appendix B'!$C$8*1000)-('Appendix B'!$E$34+'Appendix B'!$F$34+'Appendix B'!$G$34))/((1+$Y$16)^4))</f>
        <v>3165216.6451140083</v>
      </c>
      <c r="AC341" s="201">
        <f>(((F341*'Appendix B'!$C$9*1000)-('Appendix B'!$E$35+'Appendix B'!$F$35+'Appendix B'!$G$35))/((1+$Y$16)^AC$34))</f>
        <v>1820632.753317462</v>
      </c>
      <c r="AD341" s="201">
        <f>(((G341*'Appendix B'!$C$10*1000)-('Appendix B'!$E$36+'Appendix B'!$F$36+'Appendix B'!$G$36))/((1+$Y$16)^AD$34))</f>
        <v>1196637.6082202632</v>
      </c>
      <c r="AE341" s="201">
        <f>(((H341*'Appendix B'!$C$11*1000)-('Appendix B'!$E$37+'Appendix B'!$F$37+'Appendix B'!$G$37))/((1+$Y$16)^AE$34))</f>
        <v>678455.95901908551</v>
      </c>
      <c r="AF341" s="201">
        <f>(((I341*'Appendix B'!$C$12*1000)-('Appendix B'!$E$38+'Appendix B'!$F$38+'Appendix B'!$G$38))/((1+$Y$16)^AF$34))</f>
        <v>607247.27219609986</v>
      </c>
      <c r="AG341" s="201">
        <f>(((J341*'Appendix B'!$C$13*1000)-('Appendix B'!$E$39+'Appendix B'!$F$39+'Appendix B'!$G$39))/((1+$Y$16)^AG$34))</f>
        <v>699901.10238342441</v>
      </c>
      <c r="AH341" s="201">
        <f>(((K341*'Appendix B'!$C$14*1000)-('Appendix B'!$E$40+'Appendix B'!$F$40+'Appendix B'!$G$40))/((1+$Y$16)^AH$34))</f>
        <v>977288.91630511242</v>
      </c>
      <c r="AI341" s="201">
        <f>(((L341*'Appendix B'!$C$15*1000)-('Appendix B'!$E$41+'Appendix B'!$F$41+'Appendix B'!$G$41))/((1+$Y$16)^AI$34))</f>
        <v>507737.66905403219</v>
      </c>
      <c r="AJ341" s="201">
        <f>(((M341*'Appendix B'!$C$16*1000)-('Appendix B'!$E$42+'Appendix B'!$F$42+'Appendix B'!$G$42))/((1+$Y$16)^AJ$34))</f>
        <v>154700.67038825768</v>
      </c>
      <c r="AK341" s="201">
        <f>(((N341*'Appendix B'!$C$17*1000)-('Appendix B'!$E$43+'Appendix B'!$F$43+'Appendix B'!$G$43))/((1+$Y$16)^AK$34))</f>
        <v>-145039.45003170884</v>
      </c>
      <c r="AL341" s="201">
        <f>(((O341*'Appendix B'!$C$18*1000)-('Appendix B'!$E$44+'Appendix B'!$F$44+'Appendix B'!$G$44))/((1+$Y$16)^AL$34))</f>
        <v>-291649.35496824211</v>
      </c>
      <c r="AM341" s="201">
        <f>(((P341*'Appendix B'!$C$19*1000)-('Appendix B'!$E$45+'Appendix B'!$F$45+'Appendix B'!$G$45))/((1+$Y$16)^AM$34))</f>
        <v>-221271.47707238072</v>
      </c>
      <c r="AN341" s="201">
        <f>(((Q341*'Appendix B'!$C$20*1000)-('Appendix B'!$E$46+'Appendix B'!$F$46+'Appendix B'!$G$46))/((1+$Y$16)^AN$34))</f>
        <v>-112161.59339656467</v>
      </c>
      <c r="AO341" s="201">
        <f>(((R341*'Appendix B'!$C$21*1000)-('Appendix B'!$E$47+'Appendix B'!$F$47+'Appendix B'!$G$47))/((1+$Y$16)^AO$34))</f>
        <v>-66156.552507641056</v>
      </c>
      <c r="AP341" s="201">
        <f>(((S341*'Appendix B'!$C$22*1000)-('Appendix B'!$E$48+'Appendix B'!$F$48+'Appendix B'!$G$48))/((1+$Y$16)^AP$34))</f>
        <v>-104986.26057554908</v>
      </c>
      <c r="AQ341" s="201">
        <f>(((T341*'Appendix B'!$C$23*1000)-('Appendix B'!$E$49+'Appendix B'!$F$49+'Appendix B'!$G$49))/((1+$Y$16)^AQ$34))</f>
        <v>-163938.13672597837</v>
      </c>
      <c r="AR341" s="201">
        <f>(((U341*'Appendix B'!$C$24*1000)-('Appendix B'!$E$50+'Appendix B'!$F$50+'Appendix B'!$G$50))/((1+$Y$16)^AR$34))</f>
        <v>-151854.43015164329</v>
      </c>
      <c r="AS341" s="217">
        <f t="shared" si="24"/>
        <v>34911042.417961091</v>
      </c>
      <c r="AU341" s="207">
        <f t="shared" si="23"/>
        <v>1.3509944772201145E-8</v>
      </c>
    </row>
    <row r="342" spans="1:47" x14ac:dyDescent="0.35">
      <c r="A342">
        <v>308</v>
      </c>
      <c r="B342" s="75">
        <v>56</v>
      </c>
      <c r="C342" s="75">
        <v>57.289161924885057</v>
      </c>
      <c r="D342" s="75">
        <v>68.864291498086644</v>
      </c>
      <c r="E342" s="75">
        <v>61.833797628137773</v>
      </c>
      <c r="F342" s="75">
        <v>41.889087990487525</v>
      </c>
      <c r="G342" s="75">
        <v>46.285523585926093</v>
      </c>
      <c r="H342" s="75">
        <v>53.024431822211348</v>
      </c>
      <c r="I342" s="75">
        <v>67.282448571707889</v>
      </c>
      <c r="J342" s="75">
        <v>96.899265495094227</v>
      </c>
      <c r="K342" s="75">
        <v>143.33350736211958</v>
      </c>
      <c r="L342" s="75">
        <v>144.89303849646129</v>
      </c>
      <c r="M342" s="75">
        <v>155.36993491415527</v>
      </c>
      <c r="N342" s="75">
        <v>65.621014769071337</v>
      </c>
      <c r="O342" s="75">
        <v>76.97872356982208</v>
      </c>
      <c r="P342" s="75">
        <v>53.019650759278221</v>
      </c>
      <c r="Q342" s="75">
        <v>51.603006671794432</v>
      </c>
      <c r="R342" s="75">
        <v>44.356146641234922</v>
      </c>
      <c r="S342" s="75">
        <v>33.009010230066842</v>
      </c>
      <c r="T342" s="75">
        <v>47.046360867652069</v>
      </c>
      <c r="U342" s="75">
        <v>28.292287350550446</v>
      </c>
      <c r="V342" s="75">
        <v>19.134656569907968</v>
      </c>
      <c r="X342" s="201">
        <f>((0-('Appendix B'!$H$30))/(1+$Y$16)^0)</f>
        <v>-30932906.678150136</v>
      </c>
      <c r="Y342" s="201">
        <f>(((B342*'Appendix B'!$C$5*1000)-('Appendix B'!$E$31+'Appendix B'!$F$31+'Appendix B'!$G$31))/((1+$Y$16)^1))</f>
        <v>36555647.970511056</v>
      </c>
      <c r="Z342" s="201">
        <f>+(((C342*'Appendix B'!$C$6*1000)-('Appendix B'!$E$32+'Appendix B'!$F$32+'Appendix B'!$G$32))/((1+$Y$16)^2))</f>
        <v>12266863.691642506</v>
      </c>
      <c r="AA342" s="201">
        <f>(((D342*'Appendix B'!$C$7*1000)-('Appendix B'!$E$33+'Appendix B'!$F$33+'Appendix B'!$G$33))/((1+$Y$16)^3))</f>
        <v>7007544.6194223147</v>
      </c>
      <c r="AB342" s="201">
        <f>(((E342*'Appendix B'!$C$8*1000)-('Appendix B'!$E$34+'Appendix B'!$F$34+'Appendix B'!$G$34))/((1+$Y$16)^4))</f>
        <v>3533951.4448181158</v>
      </c>
      <c r="AC342" s="201">
        <f>(((F342*'Appendix B'!$C$9*1000)-('Appendix B'!$E$35+'Appendix B'!$F$35+'Appendix B'!$G$35))/((1+$Y$16)^AC$34))</f>
        <v>1134664.8590104003</v>
      </c>
      <c r="AD342" s="201">
        <f>(((G342*'Appendix B'!$C$10*1000)-('Appendix B'!$E$36+'Appendix B'!$F$36+'Appendix B'!$G$36))/((1+$Y$16)^AD$34))</f>
        <v>841800.64371945919</v>
      </c>
      <c r="AE342" s="201">
        <f>(((H342*'Appendix B'!$C$11*1000)-('Appendix B'!$E$37+'Appendix B'!$F$37+'Appendix B'!$G$37))/((1+$Y$16)^AE$34))</f>
        <v>727382.59495646425</v>
      </c>
      <c r="AF342" s="201">
        <f>(((I342*'Appendix B'!$C$12*1000)-('Appendix B'!$E$38+'Appendix B'!$F$38+'Appendix B'!$G$38))/((1+$Y$16)^AF$34))</f>
        <v>835874.60655720462</v>
      </c>
      <c r="AG342" s="201">
        <f>(((J342*'Appendix B'!$C$13*1000)-('Appendix B'!$E$39+'Appendix B'!$F$39+'Appendix B'!$G$39))/((1+$Y$16)^AG$34))</f>
        <v>1207496.2874525036</v>
      </c>
      <c r="AH342" s="201">
        <f>(((K342*'Appendix B'!$C$14*1000)-('Appendix B'!$E$40+'Appendix B'!$F$40+'Appendix B'!$G$40))/((1+$Y$16)^AH$34))</f>
        <v>1683813.4346298953</v>
      </c>
      <c r="AI342" s="201">
        <f>(((L342*'Appendix B'!$C$15*1000)-('Appendix B'!$E$41+'Appendix B'!$F$41+'Appendix B'!$G$41))/((1+$Y$16)^AI$34))</f>
        <v>1377554.6194800788</v>
      </c>
      <c r="AJ342" s="201">
        <f>(((M342*'Appendix B'!$C$16*1000)-('Appendix B'!$E$42+'Appendix B'!$F$42+'Appendix B'!$G$42))/((1+$Y$16)^AJ$34))</f>
        <v>1221299.0145551136</v>
      </c>
      <c r="AK342" s="201">
        <f>(((N342*'Appendix B'!$C$17*1000)-('Appendix B'!$E$43+'Appendix B'!$F$43+'Appendix B'!$G$43))/((1+$Y$16)^AK$34))</f>
        <v>93148.650048119554</v>
      </c>
      <c r="AL342" s="201">
        <f>(((O342*'Appendix B'!$C$18*1000)-('Appendix B'!$E$44+'Appendix B'!$F$44+'Appendix B'!$G$44))/((1+$Y$16)^AL$34))</f>
        <v>139347.40063086097</v>
      </c>
      <c r="AM342" s="201">
        <f>(((P342*'Appendix B'!$C$19*1000)-('Appendix B'!$E$45+'Appendix B'!$F$45+'Appendix B'!$G$45))/((1+$Y$16)^AM$34))</f>
        <v>-80905.112694786425</v>
      </c>
      <c r="AN342" s="201">
        <f>(((Q342*'Appendix B'!$C$20*1000)-('Appendix B'!$E$46+'Appendix B'!$F$46+'Appendix B'!$G$46))/((1+$Y$16)^AN$34))</f>
        <v>-101174.02142733525</v>
      </c>
      <c r="AO342" s="201">
        <f>(((R342*'Appendix B'!$C$21*1000)-('Appendix B'!$E$47+'Appendix B'!$F$47+'Appendix B'!$G$47))/((1+$Y$16)^AO$34))</f>
        <v>-145772.71505300899</v>
      </c>
      <c r="AP342" s="201">
        <f>(((S342*'Appendix B'!$C$22*1000)-('Appendix B'!$E$48+'Appendix B'!$F$48+'Appendix B'!$G$48))/((1+$Y$16)^AP$34))</f>
        <v>-193701.56055994594</v>
      </c>
      <c r="AQ342" s="201">
        <f>(((T342*'Appendix B'!$C$23*1000)-('Appendix B'!$E$49+'Appendix B'!$F$49+'Appendix B'!$G$49))/((1+$Y$16)^AQ$34))</f>
        <v>-128490.89893431855</v>
      </c>
      <c r="AR342" s="201">
        <f>(((U342*'Appendix B'!$C$24*1000)-('Appendix B'!$E$50+'Appendix B'!$F$50+'Appendix B'!$G$50))/((1+$Y$16)^AR$34))</f>
        <v>-186465.78295573199</v>
      </c>
      <c r="AS342" s="217">
        <f t="shared" si="24"/>
        <v>37693483.159283966</v>
      </c>
      <c r="AU342" s="207">
        <f t="shared" si="23"/>
        <v>1.4310401637042661E-8</v>
      </c>
    </row>
    <row r="343" spans="1:47" x14ac:dyDescent="0.35">
      <c r="A343">
        <v>309</v>
      </c>
      <c r="B343" s="75">
        <v>56</v>
      </c>
      <c r="C343" s="75">
        <v>58.048295205070012</v>
      </c>
      <c r="D343" s="75">
        <v>52.222896949274869</v>
      </c>
      <c r="E343" s="75">
        <v>58.67291267328887</v>
      </c>
      <c r="F343" s="75">
        <v>73.929208254551014</v>
      </c>
      <c r="G343" s="75">
        <v>70.283111188621703</v>
      </c>
      <c r="H343" s="75">
        <v>81.558754860237656</v>
      </c>
      <c r="I343" s="75">
        <v>85.130218818375923</v>
      </c>
      <c r="J343" s="75">
        <v>64.422515249853376</v>
      </c>
      <c r="K343" s="75">
        <v>37.996661245264718</v>
      </c>
      <c r="L343" s="75">
        <v>41.326364701541777</v>
      </c>
      <c r="M343" s="75">
        <v>40.901261351005175</v>
      </c>
      <c r="N343" s="75">
        <v>52.988212864340042</v>
      </c>
      <c r="O343" s="75">
        <v>55.766676310281589</v>
      </c>
      <c r="P343" s="75">
        <v>49.655845458910051</v>
      </c>
      <c r="Q343" s="75">
        <v>40.876165245708471</v>
      </c>
      <c r="R343" s="75">
        <v>52.225739878908776</v>
      </c>
      <c r="S343" s="75">
        <v>70.792695756615245</v>
      </c>
      <c r="T343" s="75">
        <v>106.96866203877411</v>
      </c>
      <c r="U343" s="75">
        <v>143.88867583940629</v>
      </c>
      <c r="V343" s="75">
        <v>137.76506475621176</v>
      </c>
      <c r="X343" s="201">
        <f>((0-('Appendix B'!$H$30))/(1+$Y$16)^0)</f>
        <v>-30932906.678150136</v>
      </c>
      <c r="Y343" s="201">
        <f>(((B343*'Appendix B'!$C$5*1000)-('Appendix B'!$E$31+'Appendix B'!$F$31+'Appendix B'!$G$31))/((1+$Y$16)^1))</f>
        <v>36555647.970511056</v>
      </c>
      <c r="Z343" s="201">
        <f>+(((C343*'Appendix B'!$C$6*1000)-('Appendix B'!$E$32+'Appendix B'!$F$32+'Appendix B'!$G$32))/((1+$Y$16)^2))</f>
        <v>12458633.741767915</v>
      </c>
      <c r="AA343" s="201">
        <f>(((D343*'Appendix B'!$C$7*1000)-('Appendix B'!$E$33+'Appendix B'!$F$33+'Appendix B'!$G$33))/((1+$Y$16)^3))</f>
        <v>4896742.1956801582</v>
      </c>
      <c r="AB343" s="201">
        <f>(((E343*'Appendix B'!$C$8*1000)-('Appendix B'!$E$34+'Appendix B'!$F$34+'Appendix B'!$G$34))/((1+$Y$16)^4))</f>
        <v>3278741.5999620599</v>
      </c>
      <c r="AC343" s="201">
        <f>(((F343*'Appendix B'!$C$9*1000)-('Appendix B'!$E$35+'Appendix B'!$F$35+'Appendix B'!$G$35))/((1+$Y$16)^AC$34))</f>
        <v>2997225.6994238929</v>
      </c>
      <c r="AD343" s="201">
        <f>(((G343*'Appendix B'!$C$10*1000)-('Appendix B'!$E$36+'Appendix B'!$F$36+'Appendix B'!$G$36))/((1+$Y$16)^AD$34))</f>
        <v>1877328.3431819016</v>
      </c>
      <c r="AE343" s="201">
        <f>(((H343*'Appendix B'!$C$11*1000)-('Appendix B'!$E$37+'Appendix B'!$F$37+'Appendix B'!$G$37))/((1+$Y$16)^AE$34))</f>
        <v>1675054.5468372148</v>
      </c>
      <c r="AF343" s="201">
        <f>(((I343*'Appendix B'!$C$12*1000)-('Appendix B'!$E$38+'Appendix B'!$F$38+'Appendix B'!$G$38))/((1+$Y$16)^AF$34))</f>
        <v>1303888.6935262047</v>
      </c>
      <c r="AG343" s="201">
        <f>(((J343*'Appendix B'!$C$13*1000)-('Appendix B'!$E$39+'Appendix B'!$F$39+'Appendix B'!$G$39))/((1+$Y$16)^AG$34))</f>
        <v>522551.02975020482</v>
      </c>
      <c r="AH343" s="201">
        <f>(((K343*'Appendix B'!$C$14*1000)-('Appendix B'!$E$40+'Appendix B'!$F$40+'Appendix B'!$G$40))/((1+$Y$16)^AH$34))</f>
        <v>-100063.52934245083</v>
      </c>
      <c r="AI343" s="201">
        <f>(((L343*'Appendix B'!$C$15*1000)-('Appendix B'!$E$41+'Appendix B'!$F$41+'Appendix B'!$G$41))/((1+$Y$16)^AI$34))</f>
        <v>-94239.474518288233</v>
      </c>
      <c r="AJ343" s="201">
        <f>(((M343*'Appendix B'!$C$16*1000)-('Appendix B'!$E$42+'Appendix B'!$F$42+'Appendix B'!$G$42))/((1+$Y$16)^AJ$34))</f>
        <v>-132520.61717536335</v>
      </c>
      <c r="AK343" s="201">
        <f>(((N343*'Appendix B'!$C$17*1000)-('Appendix B'!$E$43+'Appendix B'!$F$43+'Appendix B'!$G$43))/((1+$Y$16)^AK$34))</f>
        <v>-32138.4914884885</v>
      </c>
      <c r="AL343" s="201">
        <f>(((O343*'Appendix B'!$C$18*1000)-('Appendix B'!$E$44+'Appendix B'!$F$44+'Appendix B'!$G$44))/((1+$Y$16)^AL$34))</f>
        <v>-38184.495782456499</v>
      </c>
      <c r="AM343" s="201">
        <f>(((P343*'Appendix B'!$C$19*1000)-('Appendix B'!$E$45+'Appendix B'!$F$45+'Appendix B'!$G$45))/((1+$Y$16)^AM$34))</f>
        <v>-104790.34765517659</v>
      </c>
      <c r="AN343" s="201">
        <f>(((Q343*'Appendix B'!$C$20*1000)-('Appendix B'!$E$46+'Appendix B'!$F$46+'Appendix B'!$G$46))/((1+$Y$16)^AN$34))</f>
        <v>-165059.33212784925</v>
      </c>
      <c r="AO343" s="201">
        <f>(((R343*'Appendix B'!$C$21*1000)-('Appendix B'!$E$47+'Appendix B'!$F$47+'Appendix B'!$G$47))/((1+$Y$16)^AO$34))</f>
        <v>-104976.57152092004</v>
      </c>
      <c r="AP343" s="201">
        <f>(((S343*'Appendix B'!$C$22*1000)-('Appendix B'!$E$48+'Appendix B'!$F$48+'Appendix B'!$G$48))/((1+$Y$16)^AP$34))</f>
        <v>-25486.841923132433</v>
      </c>
      <c r="AQ343" s="201">
        <f>(((T343*'Appendix B'!$C$23*1000)-('Appendix B'!$E$49+'Appendix B'!$F$49+'Appendix B'!$G$49))/((1+$Y$16)^AQ$34))</f>
        <v>101347.41322973922</v>
      </c>
      <c r="AR343" s="201">
        <f>(((U343*'Appendix B'!$C$24*1000)-('Appendix B'!$E$50+'Appendix B'!$F$50+'Appendix B'!$G$50))/((1+$Y$16)^AR$34))</f>
        <v>196643.43524391597</v>
      </c>
      <c r="AS343" s="217">
        <f t="shared" si="24"/>
        <v>34930897.990964144</v>
      </c>
      <c r="AU343" s="207">
        <f t="shared" si="23"/>
        <v>1.3516085984714737E-8</v>
      </c>
    </row>
    <row r="344" spans="1:47" x14ac:dyDescent="0.35">
      <c r="A344">
        <v>310</v>
      </c>
      <c r="B344" s="75">
        <v>56</v>
      </c>
      <c r="C344" s="75">
        <v>60.630511187463078</v>
      </c>
      <c r="D344" s="75">
        <v>71.135104913557669</v>
      </c>
      <c r="E344" s="75">
        <v>103.00082585166557</v>
      </c>
      <c r="F344" s="75">
        <v>136.91550371278879</v>
      </c>
      <c r="G344" s="75">
        <v>75.444006048789788</v>
      </c>
      <c r="H344" s="75">
        <v>99.574941499459371</v>
      </c>
      <c r="I344" s="75">
        <v>102.28500771326227</v>
      </c>
      <c r="J344" s="75">
        <v>149.14520251699867</v>
      </c>
      <c r="K344" s="75">
        <v>195.61410266684499</v>
      </c>
      <c r="L344" s="75">
        <v>213.20290174595229</v>
      </c>
      <c r="M344" s="75">
        <v>269.78095714983544</v>
      </c>
      <c r="N344" s="75">
        <v>322.59705385378254</v>
      </c>
      <c r="O344" s="75">
        <v>200.64508991412964</v>
      </c>
      <c r="P344" s="75">
        <v>243.06932361495302</v>
      </c>
      <c r="Q344" s="75">
        <v>138.40362248769037</v>
      </c>
      <c r="R344" s="75">
        <v>97.217666661887804</v>
      </c>
      <c r="S344" s="75">
        <v>63.25288764166379</v>
      </c>
      <c r="T344" s="75">
        <v>81.325408055008168</v>
      </c>
      <c r="U344" s="75">
        <v>124.29987012339708</v>
      </c>
      <c r="V344" s="75">
        <v>109.46852282474306</v>
      </c>
      <c r="X344" s="201">
        <f>((0-('Appendix B'!$H$30))/(1+$Y$16)^0)</f>
        <v>-30932906.678150136</v>
      </c>
      <c r="Y344" s="201">
        <f>(((B344*'Appendix B'!$C$5*1000)-('Appendix B'!$E$31+'Appendix B'!$F$31+'Appendix B'!$G$31))/((1+$Y$16)^1))</f>
        <v>36555647.970511056</v>
      </c>
      <c r="Z344" s="201">
        <f>+(((C344*'Appendix B'!$C$6*1000)-('Appendix B'!$E$32+'Appendix B'!$F$32+'Appendix B'!$G$32))/((1+$Y$16)^2))</f>
        <v>13110945.662880771</v>
      </c>
      <c r="AA344" s="201">
        <f>(((D344*'Appendix B'!$C$7*1000)-('Appendix B'!$E$33+'Appendix B'!$F$33+'Appendix B'!$G$33))/((1+$Y$16)^3))</f>
        <v>7295575.6763859075</v>
      </c>
      <c r="AB344" s="201">
        <f>(((E344*'Appendix B'!$C$8*1000)-('Appendix B'!$E$34+'Appendix B'!$F$34+'Appendix B'!$G$34))/((1+$Y$16)^4))</f>
        <v>6857777.2202530932</v>
      </c>
      <c r="AC344" s="201">
        <f>(((F344*'Appendix B'!$C$9*1000)-('Appendix B'!$E$35+'Appendix B'!$F$35+'Appendix B'!$G$35))/((1+$Y$16)^AC$34))</f>
        <v>6658754.0094412072</v>
      </c>
      <c r="AD344" s="201">
        <f>(((G344*'Appendix B'!$C$10*1000)-('Appendix B'!$E$36+'Appendix B'!$F$36+'Appendix B'!$G$36))/((1+$Y$16)^AD$34))</f>
        <v>2100027.7940682527</v>
      </c>
      <c r="AE344" s="201">
        <f>(((H344*'Appendix B'!$C$11*1000)-('Appendix B'!$E$37+'Appendix B'!$F$37+'Appendix B'!$G$37))/((1+$Y$16)^AE$34))</f>
        <v>2273401.8331942875</v>
      </c>
      <c r="AF344" s="201">
        <f>(((I344*'Appendix B'!$C$12*1000)-('Appendix B'!$E$38+'Appendix B'!$F$38+'Appendix B'!$G$38))/((1+$Y$16)^AF$34))</f>
        <v>1753731.0408236228</v>
      </c>
      <c r="AG344" s="201">
        <f>(((J344*'Appendix B'!$C$13*1000)-('Appendix B'!$E$39+'Appendix B'!$F$39+'Appendix B'!$G$39))/((1+$Y$16)^AG$34))</f>
        <v>2309380.1436616215</v>
      </c>
      <c r="AH344" s="201">
        <f>(((K344*'Appendix B'!$C$14*1000)-('Appendix B'!$E$40+'Appendix B'!$F$40+'Appendix B'!$G$40))/((1+$Y$16)^AH$34))</f>
        <v>2569184.0629036957</v>
      </c>
      <c r="AI344" s="201">
        <f>(((L344*'Appendix B'!$C$15*1000)-('Appendix B'!$E$41+'Appendix B'!$F$41+'Appendix B'!$G$41))/((1+$Y$16)^AI$34))</f>
        <v>2348311.423850568</v>
      </c>
      <c r="AJ344" s="201">
        <f>(((M344*'Appendix B'!$C$16*1000)-('Appendix B'!$E$42+'Appendix B'!$F$42+'Appendix B'!$G$42))/((1+$Y$16)^AJ$34))</f>
        <v>2574436.8047258467</v>
      </c>
      <c r="AK344" s="201">
        <f>(((N344*'Appendix B'!$C$17*1000)-('Appendix B'!$E$43+'Appendix B'!$F$43+'Appendix B'!$G$43))/((1+$Y$16)^AK$34))</f>
        <v>2641735.5449526454</v>
      </c>
      <c r="AL344" s="201">
        <f>(((O344*'Appendix B'!$C$18*1000)-('Appendix B'!$E$44+'Appendix B'!$F$44+'Appendix B'!$G$44))/((1+$Y$16)^AL$34))</f>
        <v>1174359.4516140327</v>
      </c>
      <c r="AM344" s="201">
        <f>(((P344*'Appendix B'!$C$19*1000)-('Appendix B'!$E$45+'Appendix B'!$F$45+'Appendix B'!$G$45))/((1+$Y$16)^AM$34))</f>
        <v>1268572.8400886983</v>
      </c>
      <c r="AN344" s="201">
        <f>(((Q344*'Appendix B'!$C$20*1000)-('Appendix B'!$E$46+'Appendix B'!$F$46+'Appendix B'!$G$46))/((1+$Y$16)^AN$34))</f>
        <v>415780.04642242519</v>
      </c>
      <c r="AO344" s="201">
        <f>(((R344*'Appendix B'!$C$21*1000)-('Appendix B'!$E$47+'Appendix B'!$F$47+'Appendix B'!$G$47))/((1+$Y$16)^AO$34))</f>
        <v>128262.5613527629</v>
      </c>
      <c r="AP344" s="201">
        <f>(((S344*'Appendix B'!$C$22*1000)-('Appendix B'!$E$48+'Appendix B'!$F$48+'Appendix B'!$G$48))/((1+$Y$16)^AP$34))</f>
        <v>-59054.417001030961</v>
      </c>
      <c r="AQ344" s="201">
        <f>(((T344*'Appendix B'!$C$23*1000)-('Appendix B'!$E$49+'Appendix B'!$F$49+'Appendix B'!$G$49))/((1+$Y$16)^AQ$34))</f>
        <v>2990.0054060327716</v>
      </c>
      <c r="AR344" s="201">
        <f>(((U344*'Appendix B'!$C$24*1000)-('Appendix B'!$E$50+'Appendix B'!$F$50+'Appendix B'!$G$50))/((1+$Y$16)^AR$34))</f>
        <v>131722.27169001682</v>
      </c>
      <c r="AS344" s="217">
        <f t="shared" si="24"/>
        <v>61237689.686076403</v>
      </c>
      <c r="AU344" s="207">
        <f t="shared" si="23"/>
        <v>1.4212089082471623E-8</v>
      </c>
    </row>
    <row r="345" spans="1:47" x14ac:dyDescent="0.35">
      <c r="A345">
        <v>311</v>
      </c>
      <c r="B345" s="75">
        <v>56</v>
      </c>
      <c r="C345" s="75">
        <v>66.098880156937895</v>
      </c>
      <c r="D345" s="75">
        <v>45.235761325979695</v>
      </c>
      <c r="E345" s="75">
        <v>31.914482017483941</v>
      </c>
      <c r="F345" s="75">
        <v>28.676732761732122</v>
      </c>
      <c r="G345" s="75">
        <v>39.209091388926879</v>
      </c>
      <c r="H345" s="75">
        <v>43.537176555112126</v>
      </c>
      <c r="I345" s="75">
        <v>44.245839259109701</v>
      </c>
      <c r="J345" s="75">
        <v>65.528485318855559</v>
      </c>
      <c r="K345" s="75">
        <v>69.129051275891328</v>
      </c>
      <c r="L345" s="75">
        <v>85.860752312545742</v>
      </c>
      <c r="M345" s="75">
        <v>100.24509013908622</v>
      </c>
      <c r="N345" s="75">
        <v>166.51767230654718</v>
      </c>
      <c r="O345" s="75">
        <v>132.70754995664885</v>
      </c>
      <c r="P345" s="75">
        <v>114.07324379362754</v>
      </c>
      <c r="Q345" s="75">
        <v>104.69063825916369</v>
      </c>
      <c r="R345" s="75">
        <v>170.65162380471747</v>
      </c>
      <c r="S345" s="75">
        <v>138.05421074301069</v>
      </c>
      <c r="T345" s="75">
        <v>114.25201691482593</v>
      </c>
      <c r="U345" s="75">
        <v>120.95197180020507</v>
      </c>
      <c r="V345" s="75">
        <v>90.800234466041672</v>
      </c>
      <c r="X345" s="201">
        <f>((0-('Appendix B'!$H$30))/(1+$Y$16)^0)</f>
        <v>-30932906.678150136</v>
      </c>
      <c r="Y345" s="201">
        <f>(((B345*'Appendix B'!$C$5*1000)-('Appendix B'!$E$31+'Appendix B'!$F$31+'Appendix B'!$G$31))/((1+$Y$16)^1))</f>
        <v>36555647.970511056</v>
      </c>
      <c r="Z345" s="201">
        <f>+(((C345*'Appendix B'!$C$6*1000)-('Appendix B'!$E$32+'Appendix B'!$F$32+'Appendix B'!$G$32))/((1+$Y$16)^2))</f>
        <v>14492349.190763138</v>
      </c>
      <c r="AA345" s="201">
        <f>(((D345*'Appendix B'!$C$7*1000)-('Appendix B'!$E$33+'Appendix B'!$F$33+'Appendix B'!$G$33))/((1+$Y$16)^3))</f>
        <v>4010490.5798430904</v>
      </c>
      <c r="AB345" s="201">
        <f>(((E345*'Appendix B'!$C$8*1000)-('Appendix B'!$E$34+'Appendix B'!$F$34+'Appendix B'!$G$34))/((1+$Y$16)^4))</f>
        <v>1118265.9629783188</v>
      </c>
      <c r="AC345" s="201">
        <f>(((F345*'Appendix B'!$C$9*1000)-('Appendix B'!$E$35+'Appendix B'!$F$35+'Appendix B'!$G$35))/((1+$Y$16)^AC$34))</f>
        <v>366602.34064608102</v>
      </c>
      <c r="AD345" s="201">
        <f>(((G345*'Appendix B'!$C$10*1000)-('Appendix B'!$E$36+'Appendix B'!$F$36+'Appendix B'!$G$36))/((1+$Y$16)^AD$34))</f>
        <v>536443.21885324374</v>
      </c>
      <c r="AE345" s="201">
        <f>(((H345*'Appendix B'!$C$11*1000)-('Appendix B'!$E$37+'Appendix B'!$F$37+'Appendix B'!$G$37))/((1+$Y$16)^AE$34))</f>
        <v>412295.19284844038</v>
      </c>
      <c r="AF345" s="201">
        <f>(((I345*'Appendix B'!$C$12*1000)-('Appendix B'!$E$38+'Appendix B'!$F$38+'Appendix B'!$G$38))/((1+$Y$16)^AF$34))</f>
        <v>231795.91631801557</v>
      </c>
      <c r="AG345" s="201">
        <f>(((J345*'Appendix B'!$C$13*1000)-('Appendix B'!$E$39+'Appendix B'!$F$39+'Appendix B'!$G$39))/((1+$Y$16)^AG$34))</f>
        <v>545876.29931084183</v>
      </c>
      <c r="AH345" s="201">
        <f>(((K345*'Appendix B'!$C$14*1000)-('Appendix B'!$E$40+'Appendix B'!$F$40+'Appendix B'!$G$40))/((1+$Y$16)^AH$34))</f>
        <v>427162.74955551594</v>
      </c>
      <c r="AI345" s="201">
        <f>(((L345*'Appendix B'!$C$15*1000)-('Appendix B'!$E$41+'Appendix B'!$F$41+'Appendix B'!$G$41))/((1+$Y$16)^AI$34))</f>
        <v>538642.1877382535</v>
      </c>
      <c r="AJ345" s="201">
        <f>(((M345*'Appendix B'!$C$16*1000)-('Appendix B'!$E$42+'Appendix B'!$F$42+'Appendix B'!$G$42))/((1+$Y$16)^AJ$34))</f>
        <v>569338.13539447333</v>
      </c>
      <c r="AK345" s="201">
        <f>(((N345*'Appendix B'!$C$17*1000)-('Appendix B'!$E$43+'Appendix B'!$F$43+'Appendix B'!$G$43))/((1+$Y$16)^AK$34))</f>
        <v>1093801.8629140644</v>
      </c>
      <c r="AL345" s="201">
        <f>(((O345*'Appendix B'!$C$18*1000)-('Appendix B'!$E$44+'Appendix B'!$F$44+'Appendix B'!$G$44))/((1+$Y$16)^AL$34))</f>
        <v>605763.68342940311</v>
      </c>
      <c r="AM345" s="201">
        <f>(((P345*'Appendix B'!$C$19*1000)-('Appendix B'!$E$45+'Appendix B'!$F$45+'Appendix B'!$G$45))/((1+$Y$16)^AM$34))</f>
        <v>352615.64269550424</v>
      </c>
      <c r="AN345" s="201">
        <f>(((Q345*'Appendix B'!$C$20*1000)-('Appendix B'!$E$46+'Appendix B'!$F$46+'Appendix B'!$G$46))/((1+$Y$16)^AN$34))</f>
        <v>214997.3195664706</v>
      </c>
      <c r="AO345" s="201">
        <f>(((R345*'Appendix B'!$C$21*1000)-('Appendix B'!$E$47+'Appendix B'!$F$47+'Appendix B'!$G$47))/((1+$Y$16)^AO$34))</f>
        <v>508945.80192818964</v>
      </c>
      <c r="AP345" s="201">
        <f>(((S345*'Appendix B'!$C$22*1000)-('Appendix B'!$E$48+'Appendix B'!$F$48+'Appendix B'!$G$48))/((1+$Y$16)^AP$34))</f>
        <v>273964.53929727204</v>
      </c>
      <c r="AQ345" s="201">
        <f>(((T345*'Appendix B'!$C$23*1000)-('Appendix B'!$E$49+'Appendix B'!$F$49+'Appendix B'!$G$49))/((1+$Y$16)^AQ$34))</f>
        <v>129283.48976363489</v>
      </c>
      <c r="AR345" s="201">
        <f>(((U345*'Appendix B'!$C$24*1000)-('Appendix B'!$E$50+'Appendix B'!$F$50+'Appendix B'!$G$50))/((1+$Y$16)^AR$34))</f>
        <v>120626.67669801884</v>
      </c>
      <c r="AS345" s="217">
        <f t="shared" si="24"/>
        <v>32172002.082902897</v>
      </c>
      <c r="AU345" s="207">
        <f t="shared" si="23"/>
        <v>1.2612788094485656E-8</v>
      </c>
    </row>
    <row r="346" spans="1:47" x14ac:dyDescent="0.35">
      <c r="A346">
        <v>312</v>
      </c>
      <c r="B346" s="75">
        <v>56</v>
      </c>
      <c r="C346" s="75">
        <v>39.252982305309914</v>
      </c>
      <c r="D346" s="75">
        <v>34.90191825390815</v>
      </c>
      <c r="E346" s="75">
        <v>11.575468175129508</v>
      </c>
      <c r="F346" s="75">
        <v>16.536884982000274</v>
      </c>
      <c r="G346" s="75">
        <v>25.822146185793947</v>
      </c>
      <c r="H346" s="75">
        <v>32.021631188056297</v>
      </c>
      <c r="I346" s="75">
        <v>37.350245217680609</v>
      </c>
      <c r="J346" s="75">
        <v>30.936314752901165</v>
      </c>
      <c r="K346" s="75">
        <v>46.333149276841837</v>
      </c>
      <c r="L346" s="75">
        <v>78.198038259919841</v>
      </c>
      <c r="M346" s="75">
        <v>125.93604068431524</v>
      </c>
      <c r="N346" s="75">
        <v>170.37605821090634</v>
      </c>
      <c r="O346" s="75">
        <v>177.04054634988066</v>
      </c>
      <c r="P346" s="75">
        <v>78.675386497690823</v>
      </c>
      <c r="Q346" s="75">
        <v>38.279890275273573</v>
      </c>
      <c r="R346" s="75">
        <v>36.27300905608859</v>
      </c>
      <c r="S346" s="75">
        <v>44.154644529554417</v>
      </c>
      <c r="T346" s="75">
        <v>59.599481348622497</v>
      </c>
      <c r="U346" s="75">
        <v>66.095095637436131</v>
      </c>
      <c r="V346" s="75">
        <v>45.741883349479693</v>
      </c>
      <c r="X346" s="201">
        <f>((0-('Appendix B'!$H$30))/(1+$Y$16)^0)</f>
        <v>-30932906.678150136</v>
      </c>
      <c r="Y346" s="201">
        <f>(((B346*'Appendix B'!$C$5*1000)-('Appendix B'!$E$31+'Appendix B'!$F$31+'Appendix B'!$G$31))/((1+$Y$16)^1))</f>
        <v>36555647.970511056</v>
      </c>
      <c r="Z346" s="201">
        <f>+(((C346*'Appendix B'!$C$6*1000)-('Appendix B'!$E$32+'Appendix B'!$F$32+'Appendix B'!$G$32))/((1+$Y$16)^2))</f>
        <v>7710616.2447197549</v>
      </c>
      <c r="AA346" s="201">
        <f>(((D346*'Appendix B'!$C$7*1000)-('Appendix B'!$E$33+'Appendix B'!$F$33+'Appendix B'!$G$33))/((1+$Y$16)^3))</f>
        <v>2699740.9945772835</v>
      </c>
      <c r="AB346" s="201">
        <f>(((E346*'Appendix B'!$C$8*1000)-('Appendix B'!$E$34+'Appendix B'!$F$34+'Appendix B'!$G$34))/((1+$Y$16)^4))</f>
        <v>-523905.97348198062</v>
      </c>
      <c r="AC346" s="201">
        <f>(((F346*'Appendix B'!$C$9*1000)-('Appendix B'!$E$35+'Appendix B'!$F$35+'Appendix B'!$G$35))/((1+$Y$16)^AC$34))</f>
        <v>-339113.02174193622</v>
      </c>
      <c r="AD346" s="201">
        <f>(((G346*'Appendix B'!$C$10*1000)-('Appendix B'!$E$36+'Appendix B'!$F$36+'Appendix B'!$G$36))/((1+$Y$16)^AD$34))</f>
        <v>-41221.203026931624</v>
      </c>
      <c r="AE346" s="201">
        <f>(((H346*'Appendix B'!$C$11*1000)-('Appendix B'!$E$37+'Appendix B'!$F$37+'Appendix B'!$G$37))/((1+$Y$16)^AE$34))</f>
        <v>29844.929689017794</v>
      </c>
      <c r="AF346" s="201">
        <f>(((I346*'Appendix B'!$C$12*1000)-('Appendix B'!$E$38+'Appendix B'!$F$38+'Appendix B'!$G$38))/((1+$Y$16)^AF$34))</f>
        <v>50975.841608077892</v>
      </c>
      <c r="AG346" s="201">
        <f>(((J346*'Appendix B'!$C$13*1000)-('Appendix B'!$E$39+'Appendix B'!$F$39+'Appendix B'!$G$39))/((1+$Y$16)^AG$34))</f>
        <v>-183683.8630779919</v>
      </c>
      <c r="AH346" s="201">
        <f>(((K346*'Appendix B'!$C$14*1000)-('Appendix B'!$E$40+'Appendix B'!$F$40+'Appendix B'!$G$40))/((1+$Y$16)^AH$34))</f>
        <v>41114.695639377671</v>
      </c>
      <c r="AI346" s="201">
        <f>(((L346*'Appendix B'!$C$15*1000)-('Appendix B'!$E$41+'Appendix B'!$F$41+'Appendix B'!$G$41))/((1+$Y$16)^AI$34))</f>
        <v>429746.75957199396</v>
      </c>
      <c r="AJ346" s="201">
        <f>(((M346*'Appendix B'!$C$16*1000)-('Appendix B'!$E$42+'Appendix B'!$F$42+'Appendix B'!$G$42))/((1+$Y$16)^AJ$34))</f>
        <v>873184.69990244706</v>
      </c>
      <c r="AK346" s="201">
        <f>(((N346*'Appendix B'!$C$17*1000)-('Appendix B'!$E$43+'Appendix B'!$F$43+'Appendix B'!$G$43))/((1+$Y$16)^AK$34))</f>
        <v>1132067.8109236865</v>
      </c>
      <c r="AL346" s="201">
        <f>(((O346*'Appendix B'!$C$18*1000)-('Appendix B'!$E$44+'Appendix B'!$F$44+'Appendix B'!$G$44))/((1+$Y$16)^AL$34))</f>
        <v>976803.82053051714</v>
      </c>
      <c r="AM346" s="201">
        <f>(((P346*'Appendix B'!$C$19*1000)-('Appendix B'!$E$45+'Appendix B'!$F$45+'Appendix B'!$G$45))/((1+$Y$16)^AM$34))</f>
        <v>101267.52260208796</v>
      </c>
      <c r="AN346" s="201">
        <f>(((Q346*'Appendix B'!$C$20*1000)-('Appendix B'!$E$46+'Appendix B'!$F$46+'Appendix B'!$G$46))/((1+$Y$16)^AN$34))</f>
        <v>-180521.83656525493</v>
      </c>
      <c r="AO346" s="201">
        <f>(((R346*'Appendix B'!$C$21*1000)-('Appendix B'!$E$47+'Appendix B'!$F$47+'Appendix B'!$G$47))/((1+$Y$16)^AO$34))</f>
        <v>-187675.87715478052</v>
      </c>
      <c r="AP346" s="201">
        <f>(((S346*'Appendix B'!$C$22*1000)-('Appendix B'!$E$48+'Appendix B'!$F$48+'Appendix B'!$G$48))/((1+$Y$16)^AP$34))</f>
        <v>-144080.68023582388</v>
      </c>
      <c r="AQ346" s="201">
        <f>(((T346*'Appendix B'!$C$23*1000)-('Appendix B'!$E$49+'Appendix B'!$F$49+'Appendix B'!$G$49))/((1+$Y$16)^AQ$34))</f>
        <v>-80342.080091414246</v>
      </c>
      <c r="AR346" s="201">
        <f>(((U346*'Appendix B'!$C$24*1000)-('Appendix B'!$E$50+'Appendix B'!$F$50+'Appendix B'!$G$50))/((1+$Y$16)^AR$34))</f>
        <v>-61179.824476707785</v>
      </c>
      <c r="AS346" s="217">
        <f t="shared" si="24"/>
        <v>19668104.612125162</v>
      </c>
      <c r="AU346" s="207">
        <f t="shared" si="23"/>
        <v>7.9179802462886636E-9</v>
      </c>
    </row>
    <row r="347" spans="1:47" x14ac:dyDescent="0.35">
      <c r="A347">
        <v>313</v>
      </c>
      <c r="B347" s="75">
        <v>56</v>
      </c>
      <c r="C347" s="75">
        <v>52.230616801547356</v>
      </c>
      <c r="D347" s="75">
        <v>49.266706887683931</v>
      </c>
      <c r="E347" s="75">
        <v>53.685427196642607</v>
      </c>
      <c r="F347" s="75">
        <v>38.014227630205532</v>
      </c>
      <c r="G347" s="75">
        <v>17.488432710216362</v>
      </c>
      <c r="H347" s="75">
        <v>20.818601806806953</v>
      </c>
      <c r="I347" s="75">
        <v>27.6303061427408</v>
      </c>
      <c r="J347" s="75">
        <v>23.415499749656917</v>
      </c>
      <c r="K347" s="75">
        <v>19.440358663960055</v>
      </c>
      <c r="L347" s="75">
        <v>17.683926308211241</v>
      </c>
      <c r="M347" s="75">
        <v>18.360065980789017</v>
      </c>
      <c r="N347" s="75">
        <v>21.661944829898712</v>
      </c>
      <c r="O347" s="75">
        <v>19.248414508110962</v>
      </c>
      <c r="P347" s="75">
        <v>17.736584520144881</v>
      </c>
      <c r="Q347" s="75">
        <v>14.717106532307714</v>
      </c>
      <c r="R347" s="75">
        <v>14.876328863578756</v>
      </c>
      <c r="S347" s="75">
        <v>19.757119112184782</v>
      </c>
      <c r="T347" s="75">
        <v>22.365886829983413</v>
      </c>
      <c r="U347" s="75">
        <v>14.332727373408302</v>
      </c>
      <c r="V347" s="75">
        <v>14.178718808286757</v>
      </c>
      <c r="X347" s="201">
        <f>((0-('Appendix B'!$H$30))/(1+$Y$16)^0)</f>
        <v>-30932906.678150136</v>
      </c>
      <c r="Y347" s="201">
        <f>(((B347*'Appendix B'!$C$5*1000)-('Appendix B'!$E$31+'Appendix B'!$F$31+'Appendix B'!$G$31))/((1+$Y$16)^1))</f>
        <v>36555647.970511056</v>
      </c>
      <c r="Z347" s="201">
        <f>+(((C347*'Appendix B'!$C$6*1000)-('Appendix B'!$E$32+'Appendix B'!$F$32+'Appendix B'!$G$32))/((1+$Y$16)^2))</f>
        <v>10988988.676562464</v>
      </c>
      <c r="AA347" s="201">
        <f>(((D347*'Appendix B'!$C$7*1000)-('Appendix B'!$E$33+'Appendix B'!$F$33+'Appendix B'!$G$33))/((1+$Y$16)^3))</f>
        <v>4521777.6379475761</v>
      </c>
      <c r="AB347" s="201">
        <f>(((E347*'Appendix B'!$C$8*1000)-('Appendix B'!$E$34+'Appendix B'!$F$34+'Appendix B'!$G$34))/((1+$Y$16)^4))</f>
        <v>2876052.0326735945</v>
      </c>
      <c r="AC347" s="201">
        <f>(((F347*'Appendix B'!$C$9*1000)-('Appendix B'!$E$35+'Appendix B'!$F$35+'Appendix B'!$G$35))/((1+$Y$16)^AC$34))</f>
        <v>909410.9239549007</v>
      </c>
      <c r="AD347" s="201">
        <f>(((G347*'Appendix B'!$C$10*1000)-('Appendix B'!$E$36+'Appendix B'!$F$36+'Appendix B'!$G$36))/((1+$Y$16)^AD$34))</f>
        <v>-400831.98083589121</v>
      </c>
      <c r="AE347" s="201">
        <f>(((H347*'Appendix B'!$C$11*1000)-('Appendix B'!$E$37+'Appendix B'!$F$37+'Appendix B'!$G$37))/((1+$Y$16)^AE$34))</f>
        <v>-342226.16190679383</v>
      </c>
      <c r="AF347" s="201">
        <f>(((I347*'Appendix B'!$C$12*1000)-('Appendix B'!$E$38+'Appendix B'!$F$38+'Appendix B'!$G$38))/((1+$Y$16)^AF$34))</f>
        <v>-203905.76817740861</v>
      </c>
      <c r="AG347" s="201">
        <f>(((J347*'Appendix B'!$C$13*1000)-('Appendix B'!$E$39+'Appendix B'!$F$39+'Appendix B'!$G$39))/((1+$Y$16)^AG$34))</f>
        <v>-342300.30504429748</v>
      </c>
      <c r="AH347" s="201">
        <f>(((K347*'Appendix B'!$C$14*1000)-('Appendix B'!$E$40+'Appendix B'!$F$40+'Appendix B'!$G$40))/((1+$Y$16)^AH$34))</f>
        <v>-414314.06874599698</v>
      </c>
      <c r="AI347" s="201">
        <f>(((L347*'Appendix B'!$C$15*1000)-('Appendix B'!$E$41+'Appendix B'!$F$41+'Appendix B'!$G$41))/((1+$Y$16)^AI$34))</f>
        <v>-430224.01394578791</v>
      </c>
      <c r="AJ347" s="201">
        <f>(((M347*'Appendix B'!$C$16*1000)-('Appendix B'!$E$42+'Appendix B'!$F$42+'Appendix B'!$G$42))/((1+$Y$16)^AJ$34))</f>
        <v>-399115.06493958342</v>
      </c>
      <c r="AK347" s="201">
        <f>(((N347*'Appendix B'!$C$17*1000)-('Appendix B'!$E$43+'Appendix B'!$F$43+'Appendix B'!$G$43))/((1+$Y$16)^AK$34))</f>
        <v>-342820.04943921062</v>
      </c>
      <c r="AL347" s="201">
        <f>(((O347*'Appendix B'!$C$18*1000)-('Appendix B'!$E$44+'Appendix B'!$F$44+'Appendix B'!$G$44))/((1+$Y$16)^AL$34))</f>
        <v>-343820.07127088326</v>
      </c>
      <c r="AM347" s="201">
        <f>(((P347*'Appendix B'!$C$19*1000)-('Appendix B'!$E$45+'Appendix B'!$F$45+'Appendix B'!$G$45))/((1+$Y$16)^AM$34))</f>
        <v>-331438.14061779674</v>
      </c>
      <c r="AN347" s="201">
        <f>(((Q347*'Appendix B'!$C$20*1000)-('Appendix B'!$E$46+'Appendix B'!$F$46+'Appendix B'!$G$46))/((1+$Y$16)^AN$34))</f>
        <v>-320853.52420703432</v>
      </c>
      <c r="AO347" s="201">
        <f>(((R347*'Appendix B'!$C$21*1000)-('Appendix B'!$E$47+'Appendix B'!$F$47+'Appendix B'!$G$47))/((1+$Y$16)^AO$34))</f>
        <v>-298596.73543561512</v>
      </c>
      <c r="AP347" s="201">
        <f>(((S347*'Appendix B'!$C$22*1000)-('Appendix B'!$E$48+'Appendix B'!$F$48+'Appendix B'!$G$48))/((1+$Y$16)^AP$34))</f>
        <v>-252699.59383104954</v>
      </c>
      <c r="AQ347" s="201">
        <f>(((T347*'Appendix B'!$C$23*1000)-('Appendix B'!$E$49+'Appendix B'!$F$49+'Appendix B'!$G$49))/((1+$Y$16)^AQ$34))</f>
        <v>-223155.46263369016</v>
      </c>
      <c r="AR347" s="201">
        <f>(((U347*'Appendix B'!$C$24*1000)-('Appendix B'!$E$50+'Appendix B'!$F$50+'Appendix B'!$G$50))/((1+$Y$16)^AR$34))</f>
        <v>-232730.51647523642</v>
      </c>
      <c r="AS347" s="217">
        <f t="shared" si="24"/>
        <v>24918970.563499462</v>
      </c>
      <c r="AU347" s="207">
        <f t="shared" si="23"/>
        <v>9.9244254363464981E-9</v>
      </c>
    </row>
    <row r="348" spans="1:47" x14ac:dyDescent="0.35">
      <c r="A348">
        <v>314</v>
      </c>
      <c r="B348" s="75">
        <v>56</v>
      </c>
      <c r="C348" s="75">
        <v>42.905979646235892</v>
      </c>
      <c r="D348" s="75">
        <v>56.769736118255246</v>
      </c>
      <c r="E348" s="75">
        <v>63.932045318390351</v>
      </c>
      <c r="F348" s="75">
        <v>97.103905027369109</v>
      </c>
      <c r="G348" s="75">
        <v>138.49118706474917</v>
      </c>
      <c r="H348" s="75">
        <v>200.91962066835424</v>
      </c>
      <c r="I348" s="75">
        <v>21.822141993964294</v>
      </c>
      <c r="J348" s="75">
        <v>15.429785695877591</v>
      </c>
      <c r="K348" s="75">
        <v>17.973824084744994</v>
      </c>
      <c r="L348" s="75">
        <v>16.951917602595323</v>
      </c>
      <c r="M348" s="75">
        <v>19.70700286868308</v>
      </c>
      <c r="N348" s="75">
        <v>12.493236815821104</v>
      </c>
      <c r="O348" s="75">
        <v>10.68897137581531</v>
      </c>
      <c r="P348" s="75">
        <v>11.771600073412754</v>
      </c>
      <c r="Q348" s="75">
        <v>13.833510965066276</v>
      </c>
      <c r="R348" s="75">
        <v>13.69724930448286</v>
      </c>
      <c r="S348" s="75">
        <v>14.510716533944219</v>
      </c>
      <c r="T348" s="75">
        <v>19.229215457611879</v>
      </c>
      <c r="U348" s="75">
        <v>21.4057468335238</v>
      </c>
      <c r="V348" s="75">
        <v>19.252480367038959</v>
      </c>
      <c r="X348" s="201">
        <f>((0-('Appendix B'!$H$30))/(1+$Y$16)^0)</f>
        <v>-30932906.678150136</v>
      </c>
      <c r="Y348" s="201">
        <f>(((B348*'Appendix B'!$C$5*1000)-('Appendix B'!$E$31+'Appendix B'!$F$31+'Appendix B'!$G$31))/((1+$Y$16)^1))</f>
        <v>36555647.970511056</v>
      </c>
      <c r="Z348" s="201">
        <f>+(((C348*'Appendix B'!$C$6*1000)-('Appendix B'!$E$32+'Appendix B'!$F$32+'Appendix B'!$G$32))/((1+$Y$16)^2))</f>
        <v>8633425.8507044613</v>
      </c>
      <c r="AA348" s="201">
        <f>(((D348*'Appendix B'!$C$7*1000)-('Appendix B'!$E$33+'Appendix B'!$F$33+'Appendix B'!$G$33))/((1+$Y$16)^3))</f>
        <v>5473465.4450507956</v>
      </c>
      <c r="AB348" s="201">
        <f>(((E348*'Appendix B'!$C$8*1000)-('Appendix B'!$E$34+'Appendix B'!$F$34+'Appendix B'!$G$34))/((1+$Y$16)^4))</f>
        <v>3703363.9590817154</v>
      </c>
      <c r="AC348" s="201">
        <f>(((F348*'Appendix B'!$C$9*1000)-('Appendix B'!$E$35+'Appendix B'!$F$35+'Appendix B'!$G$35))/((1+$Y$16)^AC$34))</f>
        <v>4344420.4771514107</v>
      </c>
      <c r="AD348" s="201">
        <f>(((G348*'Appendix B'!$C$10*1000)-('Appendix B'!$E$36+'Appendix B'!$F$36+'Appendix B'!$G$36))/((1+$Y$16)^AD$34))</f>
        <v>4820597.186123102</v>
      </c>
      <c r="AE348" s="201">
        <f>(((H348*'Appendix B'!$C$11*1000)-('Appendix B'!$E$37+'Appendix B'!$F$37+'Appendix B'!$G$37))/((1+$Y$16)^AE$34))</f>
        <v>5639225.8547673672</v>
      </c>
      <c r="AF348" s="201">
        <f>(((I348*'Appendix B'!$C$12*1000)-('Appendix B'!$E$38+'Appendix B'!$F$38+'Appendix B'!$G$38))/((1+$Y$16)^AF$34))</f>
        <v>-356210.65576207417</v>
      </c>
      <c r="AG348" s="201">
        <f>(((J348*'Appendix B'!$C$13*1000)-('Appendix B'!$E$39+'Appendix B'!$F$39+'Appendix B'!$G$39))/((1+$Y$16)^AG$34))</f>
        <v>-510721.61965240829</v>
      </c>
      <c r="AH348" s="201">
        <f>(((K348*'Appendix B'!$C$14*1000)-('Appendix B'!$E$40+'Appendix B'!$F$40+'Appendix B'!$G$40))/((1+$Y$16)^AH$34))</f>
        <v>-439149.79669088393</v>
      </c>
      <c r="AI348" s="201">
        <f>(((L348*'Appendix B'!$C$15*1000)-('Appendix B'!$E$41+'Appendix B'!$F$41+'Appendix B'!$G$41))/((1+$Y$16)^AI$34))</f>
        <v>-440626.64686044795</v>
      </c>
      <c r="AJ348" s="201">
        <f>(((M348*'Appendix B'!$C$16*1000)-('Appendix B'!$E$42+'Appendix B'!$F$42+'Appendix B'!$G$42))/((1+$Y$16)^AJ$34))</f>
        <v>-383184.85849295289</v>
      </c>
      <c r="AK348" s="201">
        <f>(((N348*'Appendix B'!$C$17*1000)-('Appendix B'!$E$43+'Appendix B'!$F$43+'Appendix B'!$G$43))/((1+$Y$16)^AK$34))</f>
        <v>-433751.67548151786</v>
      </c>
      <c r="AL348" s="201">
        <f>(((O348*'Appendix B'!$C$18*1000)-('Appendix B'!$E$44+'Appendix B'!$F$44+'Appendix B'!$G$44))/((1+$Y$16)^AL$34))</f>
        <v>-415457.38910850679</v>
      </c>
      <c r="AM348" s="201">
        <f>(((P348*'Appendix B'!$C$19*1000)-('Appendix B'!$E$45+'Appendix B'!$F$45+'Appendix B'!$G$45))/((1+$Y$16)^AM$34))</f>
        <v>-373793.46214299789</v>
      </c>
      <c r="AN348" s="201">
        <f>(((Q348*'Appendix B'!$C$20*1000)-('Appendix B'!$E$46+'Appendix B'!$F$46+'Appendix B'!$G$46))/((1+$Y$16)^AN$34))</f>
        <v>-326115.90994618973</v>
      </c>
      <c r="AO348" s="201">
        <f>(((R348*'Appendix B'!$C$21*1000)-('Appendix B'!$E$47+'Appendix B'!$F$47+'Appendix B'!$G$47))/((1+$Y$16)^AO$34))</f>
        <v>-304709.10966842185</v>
      </c>
      <c r="AP348" s="201">
        <f>(((S348*'Appendix B'!$C$22*1000)-('Appendix B'!$E$48+'Appendix B'!$F$48+'Appendix B'!$G$48))/((1+$Y$16)^AP$34))</f>
        <v>-276056.82119665662</v>
      </c>
      <c r="AQ348" s="201">
        <f>(((T348*'Appendix B'!$C$23*1000)-('Appendix B'!$E$49+'Appendix B'!$F$49+'Appendix B'!$G$49))/((1+$Y$16)^AQ$34))</f>
        <v>-235186.49682212056</v>
      </c>
      <c r="AR348" s="201">
        <f>(((U348*'Appendix B'!$C$24*1000)-('Appendix B'!$E$50+'Appendix B'!$F$50+'Appendix B'!$G$50))/((1+$Y$16)^AR$34))</f>
        <v>-209289.13572710883</v>
      </c>
      <c r="AS348" s="217">
        <f t="shared" si="24"/>
        <v>38237240.065239772</v>
      </c>
      <c r="AU348" s="207">
        <f t="shared" si="23"/>
        <v>1.4451440337240976E-8</v>
      </c>
    </row>
    <row r="349" spans="1:47" x14ac:dyDescent="0.35">
      <c r="A349">
        <v>315</v>
      </c>
      <c r="B349" s="75">
        <v>56</v>
      </c>
      <c r="C349" s="75">
        <v>66.870803082980331</v>
      </c>
      <c r="D349" s="75">
        <v>118.27046920178802</v>
      </c>
      <c r="E349" s="75">
        <v>143.62811931133618</v>
      </c>
      <c r="F349" s="75">
        <v>205.8705096077108</v>
      </c>
      <c r="G349" s="75">
        <v>239.12452613149927</v>
      </c>
      <c r="H349" s="75">
        <v>191.51812210059614</v>
      </c>
      <c r="I349" s="75">
        <v>116.56339777489558</v>
      </c>
      <c r="J349" s="75">
        <v>107.760717434179</v>
      </c>
      <c r="K349" s="75">
        <v>93.820941583502574</v>
      </c>
      <c r="L349" s="75">
        <v>117.18566110675388</v>
      </c>
      <c r="M349" s="75">
        <v>69.080724985535653</v>
      </c>
      <c r="N349" s="75">
        <v>88.149904165468456</v>
      </c>
      <c r="O349" s="75">
        <v>97.184797814436976</v>
      </c>
      <c r="P349" s="75">
        <v>74.100006363172923</v>
      </c>
      <c r="Q349" s="75">
        <v>77.47090201599022</v>
      </c>
      <c r="R349" s="75">
        <v>114.4618613247012</v>
      </c>
      <c r="S349" s="75">
        <v>105.85633967124768</v>
      </c>
      <c r="T349" s="75">
        <v>100.39032046983262</v>
      </c>
      <c r="U349" s="75">
        <v>142.50091877033799</v>
      </c>
      <c r="V349" s="75">
        <v>113.80169634398713</v>
      </c>
      <c r="X349" s="201">
        <f>((0-('Appendix B'!$H$30))/(1+$Y$16)^0)</f>
        <v>-30932906.678150136</v>
      </c>
      <c r="Y349" s="201">
        <f>(((B349*'Appendix B'!$C$5*1000)-('Appendix B'!$E$31+'Appendix B'!$F$31+'Appendix B'!$G$31))/((1+$Y$16)^1))</f>
        <v>36555647.970511056</v>
      </c>
      <c r="Z349" s="201">
        <f>+(((C349*'Appendix B'!$C$6*1000)-('Appendix B'!$E$32+'Appendix B'!$F$32+'Appendix B'!$G$32))/((1+$Y$16)^2))</f>
        <v>14687350.124175048</v>
      </c>
      <c r="AA349" s="201">
        <f>(((D349*'Appendix B'!$C$7*1000)-('Appendix B'!$E$33+'Appendix B'!$F$33+'Appendix B'!$G$33))/((1+$Y$16)^3))</f>
        <v>13274247.769745423</v>
      </c>
      <c r="AB349" s="201">
        <f>(((E349*'Appendix B'!$C$8*1000)-('Appendix B'!$E$34+'Appendix B'!$F$34+'Appendix B'!$G$34))/((1+$Y$16)^4))</f>
        <v>10138024.811946804</v>
      </c>
      <c r="AC349" s="201">
        <f>(((F349*'Appendix B'!$C$9*1000)-('Appendix B'!$E$35+'Appendix B'!$F$35+'Appendix B'!$G$35))/((1+$Y$16)^AC$34))</f>
        <v>10667256.245758178</v>
      </c>
      <c r="AD349" s="201">
        <f>(((G349*'Appendix B'!$C$10*1000)-('Appendix B'!$E$36+'Appendix B'!$F$36+'Appendix B'!$G$36))/((1+$Y$16)^AD$34))</f>
        <v>9163059.0959739946</v>
      </c>
      <c r="AE349" s="201">
        <f>(((H349*'Appendix B'!$C$11*1000)-('Appendix B'!$E$37+'Appendix B'!$F$37+'Appendix B'!$G$37))/((1+$Y$16)^AE$34))</f>
        <v>5326986.5741494913</v>
      </c>
      <c r="AF349" s="201">
        <f>(((I349*'Appendix B'!$C$12*1000)-('Appendix B'!$E$38+'Appendix B'!$F$38+'Appendix B'!$G$38))/((1+$Y$16)^AF$34))</f>
        <v>2128146.869564476</v>
      </c>
      <c r="AG349" s="201">
        <f>(((J349*'Appendix B'!$C$13*1000)-('Appendix B'!$E$39+'Appendix B'!$F$39+'Appendix B'!$G$39))/((1+$Y$16)^AG$34))</f>
        <v>1436567.8522260678</v>
      </c>
      <c r="AH349" s="201">
        <f>(((K349*'Appendix B'!$C$14*1000)-('Appendix B'!$E$40+'Appendix B'!$F$40+'Appendix B'!$G$40))/((1+$Y$16)^AH$34))</f>
        <v>845319.32002864487</v>
      </c>
      <c r="AI349" s="201">
        <f>(((L349*'Appendix B'!$C$15*1000)-('Appendix B'!$E$41+'Appendix B'!$F$41+'Appendix B'!$G$41))/((1+$Y$16)^AI$34))</f>
        <v>983802.91434077814</v>
      </c>
      <c r="AJ349" s="201">
        <f>(((M349*'Appendix B'!$C$16*1000)-('Appendix B'!$E$42+'Appendix B'!$F$42+'Appendix B'!$G$42))/((1+$Y$16)^AJ$34))</f>
        <v>200757.5618455185</v>
      </c>
      <c r="AK349" s="201">
        <f>(((N349*'Appendix B'!$C$17*1000)-('Appendix B'!$E$43+'Appendix B'!$F$43+'Appendix B'!$G$43))/((1+$Y$16)^AK$34))</f>
        <v>316581.2800976627</v>
      </c>
      <c r="AL349" s="201">
        <f>(((O349*'Appendix B'!$C$18*1000)-('Appendix B'!$E$44+'Appendix B'!$F$44+'Appendix B'!$G$44))/((1+$Y$16)^AL$34))</f>
        <v>308459.91654331522</v>
      </c>
      <c r="AM349" s="201">
        <f>(((P349*'Appendix B'!$C$19*1000)-('Appendix B'!$E$45+'Appendix B'!$F$45+'Appendix B'!$G$45))/((1+$Y$16)^AM$34))</f>
        <v>68779.307682484708</v>
      </c>
      <c r="AN349" s="201">
        <f>(((Q349*'Appendix B'!$C$20*1000)-('Appendix B'!$E$46+'Appendix B'!$F$46+'Appendix B'!$G$46))/((1+$Y$16)^AN$34))</f>
        <v>52886.103598240399</v>
      </c>
      <c r="AO349" s="201">
        <f>(((R349*'Appendix B'!$C$21*1000)-('Appendix B'!$E$47+'Appendix B'!$F$47+'Appendix B'!$G$47))/((1+$Y$16)^AO$34))</f>
        <v>217656.84379058832</v>
      </c>
      <c r="AP349" s="201">
        <f>(((S349*'Appendix B'!$C$22*1000)-('Appendix B'!$E$48+'Appendix B'!$F$48+'Appendix B'!$G$48))/((1+$Y$16)^AP$34))</f>
        <v>130618.1254267831</v>
      </c>
      <c r="AQ349" s="201">
        <f>(((T349*'Appendix B'!$C$23*1000)-('Appendix B'!$E$49+'Appendix B'!$F$49+'Appendix B'!$G$49))/((1+$Y$16)^AQ$34))</f>
        <v>76115.48966381287</v>
      </c>
      <c r="AR349" s="201">
        <f>(((U349*'Appendix B'!$C$24*1000)-('Appendix B'!$E$50+'Appendix B'!$F$50+'Appendix B'!$G$50))/((1+$Y$16)^AR$34))</f>
        <v>192044.13475769843</v>
      </c>
      <c r="AS349" s="217">
        <f t="shared" si="24"/>
        <v>75837401.633675933</v>
      </c>
      <c r="AU349" s="207">
        <f t="shared" si="23"/>
        <v>9.0795852541040866E-9</v>
      </c>
    </row>
    <row r="350" spans="1:47" x14ac:dyDescent="0.35">
      <c r="A350">
        <v>316</v>
      </c>
      <c r="B350" s="75">
        <v>56</v>
      </c>
      <c r="C350" s="75">
        <v>75.105697945064733</v>
      </c>
      <c r="D350" s="75">
        <v>67.485375353719206</v>
      </c>
      <c r="E350" s="75">
        <v>55.448246703958716</v>
      </c>
      <c r="F350" s="75">
        <v>70.482409017449356</v>
      </c>
      <c r="G350" s="75">
        <v>79.619799984650953</v>
      </c>
      <c r="H350" s="75">
        <v>78.237956788477788</v>
      </c>
      <c r="I350" s="75">
        <v>114.37095967965119</v>
      </c>
      <c r="J350" s="75">
        <v>88.736455158272108</v>
      </c>
      <c r="K350" s="75">
        <v>126.86001900424181</v>
      </c>
      <c r="L350" s="75">
        <v>134.79492648085494</v>
      </c>
      <c r="M350" s="75">
        <v>160.1729433476128</v>
      </c>
      <c r="N350" s="75">
        <v>154.32000764649703</v>
      </c>
      <c r="O350" s="75">
        <v>149.8194267870405</v>
      </c>
      <c r="P350" s="75">
        <v>125.12588589364397</v>
      </c>
      <c r="Q350" s="75">
        <v>158.81652861091459</v>
      </c>
      <c r="R350" s="75">
        <v>198.8798459956262</v>
      </c>
      <c r="S350" s="75">
        <v>108.58699165514211</v>
      </c>
      <c r="T350" s="75">
        <v>20.466793166762756</v>
      </c>
      <c r="U350" s="75">
        <v>29.474752166364837</v>
      </c>
      <c r="V350" s="75">
        <v>49.522991117798981</v>
      </c>
      <c r="X350" s="201">
        <f>((0-('Appendix B'!$H$30))/(1+$Y$16)^0)</f>
        <v>-30932906.678150136</v>
      </c>
      <c r="Y350" s="201">
        <f>(((B350*'Appendix B'!$C$5*1000)-('Appendix B'!$E$31+'Appendix B'!$F$31+'Appendix B'!$G$31))/((1+$Y$16)^1))</f>
        <v>36555647.970511056</v>
      </c>
      <c r="Z350" s="201">
        <f>+(((C350*'Appendix B'!$C$6*1000)-('Appendix B'!$E$32+'Appendix B'!$F$32+'Appendix B'!$G$32))/((1+$Y$16)^2))</f>
        <v>16767625.408766229</v>
      </c>
      <c r="AA350" s="201">
        <f>(((D350*'Appendix B'!$C$7*1000)-('Appendix B'!$E$33+'Appendix B'!$F$33+'Appendix B'!$G$33))/((1+$Y$16)^3))</f>
        <v>6832642.237826189</v>
      </c>
      <c r="AB350" s="201">
        <f>(((E350*'Appendix B'!$C$8*1000)-('Appendix B'!$E$34+'Appendix B'!$F$34+'Appendix B'!$G$34))/((1+$Y$16)^4))</f>
        <v>3018382.0761258965</v>
      </c>
      <c r="AC350" s="201">
        <f>(((F350*'Appendix B'!$C$9*1000)-('Appendix B'!$E$35+'Appendix B'!$F$35+'Appendix B'!$G$35))/((1+$Y$16)^AC$34))</f>
        <v>2796855.8746266607</v>
      </c>
      <c r="AD350" s="201">
        <f>(((G350*'Appendix B'!$C$10*1000)-('Appendix B'!$E$36+'Appendix B'!$F$36+'Appendix B'!$G$36))/((1+$Y$16)^AD$34))</f>
        <v>2280218.8349104496</v>
      </c>
      <c r="AE350" s="201">
        <f>(((H350*'Appendix B'!$C$11*1000)-('Appendix B'!$E$37+'Appendix B'!$F$37+'Appendix B'!$G$37))/((1+$Y$16)^AE$34))</f>
        <v>1564765.3633064681</v>
      </c>
      <c r="AF350" s="201">
        <f>(((I350*'Appendix B'!$C$12*1000)-('Appendix B'!$E$38+'Appendix B'!$F$38+'Appendix B'!$G$38))/((1+$Y$16)^AF$34))</f>
        <v>2070655.5471639417</v>
      </c>
      <c r="AG350" s="201">
        <f>(((J350*'Appendix B'!$C$13*1000)-('Appendix B'!$E$39+'Appendix B'!$F$39+'Appendix B'!$G$39))/((1+$Y$16)^AG$34))</f>
        <v>1035339.9544601367</v>
      </c>
      <c r="AH350" s="201">
        <f>(((K350*'Appendix B'!$C$14*1000)-('Appendix B'!$E$40+'Appendix B'!$F$40+'Appendix B'!$G$40))/((1+$Y$16)^AH$34))</f>
        <v>1404835.3041731997</v>
      </c>
      <c r="AI350" s="201">
        <f>(((L350*'Appendix B'!$C$15*1000)-('Appendix B'!$E$41+'Appendix B'!$F$41+'Appendix B'!$G$41))/((1+$Y$16)^AI$34))</f>
        <v>1234049.5605599335</v>
      </c>
      <c r="AJ350" s="201">
        <f>(((M350*'Appendix B'!$C$16*1000)-('Appendix B'!$E$42+'Appendix B'!$F$42+'Appendix B'!$G$42))/((1+$Y$16)^AJ$34))</f>
        <v>1278104.137792561</v>
      </c>
      <c r="AK350" s="201">
        <f>(((N350*'Appendix B'!$C$17*1000)-('Appendix B'!$E$43+'Appendix B'!$F$43+'Appendix B'!$G$43))/((1+$Y$16)^AK$34))</f>
        <v>972830.24076684867</v>
      </c>
      <c r="AL350" s="201">
        <f>(((O350*'Appendix B'!$C$18*1000)-('Appendix B'!$E$44+'Appendix B'!$F$44+'Appendix B'!$G$44))/((1+$Y$16)^AL$34))</f>
        <v>748979.6544160879</v>
      </c>
      <c r="AM350" s="201">
        <f>(((P350*'Appendix B'!$C$19*1000)-('Appendix B'!$E$45+'Appendix B'!$F$45+'Appendix B'!$G$45))/((1+$Y$16)^AM$34))</f>
        <v>431096.68720277643</v>
      </c>
      <c r="AN350" s="201">
        <f>(((Q350*'Appendix B'!$C$20*1000)-('Appendix B'!$E$46+'Appendix B'!$F$46+'Appendix B'!$G$46))/((1+$Y$16)^AN$34))</f>
        <v>537352.16613431706</v>
      </c>
      <c r="AO350" s="201">
        <f>(((R350*'Appendix B'!$C$21*1000)-('Appendix B'!$E$47+'Appendix B'!$F$47+'Appendix B'!$G$47))/((1+$Y$16)^AO$34))</f>
        <v>655281.52340398077</v>
      </c>
      <c r="AP350" s="201">
        <f>(((S350*'Appendix B'!$C$22*1000)-('Appendix B'!$E$48+'Appendix B'!$F$48+'Appendix B'!$G$48))/((1+$Y$16)^AP$34))</f>
        <v>142775.11458135114</v>
      </c>
      <c r="AQ350" s="201">
        <f>(((T350*'Appendix B'!$C$23*1000)-('Appendix B'!$E$49+'Appendix B'!$F$49+'Appendix B'!$G$49))/((1+$Y$16)^AQ$34))</f>
        <v>-230439.63686707965</v>
      </c>
      <c r="AR350" s="201">
        <f>(((U350*'Appendix B'!$C$24*1000)-('Appendix B'!$E$50+'Appendix B'!$F$50+'Appendix B'!$G$50))/((1+$Y$16)^AR$34))</f>
        <v>-182546.86146469499</v>
      </c>
      <c r="AS350" s="217">
        <f t="shared" si="24"/>
        <v>49394530.978577957</v>
      </c>
      <c r="AU350" s="207">
        <f t="shared" si="23"/>
        <v>1.5926650943115046E-8</v>
      </c>
    </row>
    <row r="351" spans="1:47" x14ac:dyDescent="0.35">
      <c r="A351">
        <v>317</v>
      </c>
      <c r="B351" s="75">
        <v>56</v>
      </c>
      <c r="C351" s="75">
        <v>42.691313849906045</v>
      </c>
      <c r="D351" s="75">
        <v>34.828745879734768</v>
      </c>
      <c r="E351" s="75">
        <v>49.147609717064483</v>
      </c>
      <c r="F351" s="75">
        <v>51.033897208446177</v>
      </c>
      <c r="G351" s="75">
        <v>62.151369424693804</v>
      </c>
      <c r="H351" s="75">
        <v>54.781065691475227</v>
      </c>
      <c r="I351" s="75">
        <v>77.130036762656957</v>
      </c>
      <c r="J351" s="75">
        <v>86.950329981298125</v>
      </c>
      <c r="K351" s="75">
        <v>98.942119171452447</v>
      </c>
      <c r="L351" s="75">
        <v>78.920159806728989</v>
      </c>
      <c r="M351" s="75">
        <v>57.749800114818314</v>
      </c>
      <c r="N351" s="75">
        <v>67.053656055501179</v>
      </c>
      <c r="O351" s="75">
        <v>63.618312137705168</v>
      </c>
      <c r="P351" s="75">
        <v>47.98010682675045</v>
      </c>
      <c r="Q351" s="75">
        <v>50.943152088379065</v>
      </c>
      <c r="R351" s="75">
        <v>64.022879538901336</v>
      </c>
      <c r="S351" s="75">
        <v>79.811306683535875</v>
      </c>
      <c r="T351" s="75">
        <v>107.38400144657729</v>
      </c>
      <c r="U351" s="75">
        <v>88.55303690821674</v>
      </c>
      <c r="V351" s="75">
        <v>96.877018311769319</v>
      </c>
      <c r="X351" s="201">
        <f>((0-('Appendix B'!$H$30))/(1+$Y$16)^0)</f>
        <v>-30932906.678150136</v>
      </c>
      <c r="Y351" s="201">
        <f>(((B351*'Appendix B'!$C$5*1000)-('Appendix B'!$E$31+'Appendix B'!$F$31+'Appendix B'!$G$31))/((1+$Y$16)^1))</f>
        <v>36555647.970511056</v>
      </c>
      <c r="Z351" s="201">
        <f>+(((C351*'Appendix B'!$C$6*1000)-('Appendix B'!$E$32+'Appendix B'!$F$32+'Appendix B'!$G$32))/((1+$Y$16)^2))</f>
        <v>8579197.5990957916</v>
      </c>
      <c r="AA351" s="201">
        <f>(((D351*'Appendix B'!$C$7*1000)-('Appendix B'!$E$33+'Appendix B'!$F$33+'Appendix B'!$G$33))/((1+$Y$16)^3))</f>
        <v>2690459.77572852</v>
      </c>
      <c r="AB351" s="201">
        <f>(((E351*'Appendix B'!$C$8*1000)-('Appendix B'!$E$34+'Appendix B'!$F$34+'Appendix B'!$G$34))/((1+$Y$16)^4))</f>
        <v>2509668.6585581675</v>
      </c>
      <c r="AC351" s="201">
        <f>(((F351*'Appendix B'!$C$9*1000)-('Appendix B'!$E$35+'Appendix B'!$F$35+'Appendix B'!$G$35))/((1+$Y$16)^AC$34))</f>
        <v>1666272.2126047076</v>
      </c>
      <c r="AD351" s="201">
        <f>(((G351*'Appendix B'!$C$10*1000)-('Appendix B'!$E$36+'Appendix B'!$F$36+'Appendix B'!$G$36))/((1+$Y$16)^AD$34))</f>
        <v>1526432.9123229668</v>
      </c>
      <c r="AE351" s="201">
        <f>(((H351*'Appendix B'!$C$11*1000)-('Appendix B'!$E$37+'Appendix B'!$F$37+'Appendix B'!$G$37))/((1+$Y$16)^AE$34))</f>
        <v>785723.30433326145</v>
      </c>
      <c r="AF351" s="201">
        <f>(((I351*'Appendix B'!$C$12*1000)-('Appendix B'!$E$38+'Appendix B'!$F$38+'Appendix B'!$G$38))/((1+$Y$16)^AF$34))</f>
        <v>1094103.5019506863</v>
      </c>
      <c r="AG351" s="201">
        <f>(((J351*'Appendix B'!$C$13*1000)-('Appendix B'!$E$39+'Appendix B'!$F$39+'Appendix B'!$G$39))/((1+$Y$16)^AG$34))</f>
        <v>997669.99178244267</v>
      </c>
      <c r="AH351" s="201">
        <f>(((K351*'Appendix B'!$C$14*1000)-('Appendix B'!$E$40+'Appendix B'!$F$40+'Appendix B'!$G$40))/((1+$Y$16)^AH$34))</f>
        <v>932046.33972145757</v>
      </c>
      <c r="AI351" s="201">
        <f>(((L351*'Appendix B'!$C$15*1000)-('Appendix B'!$E$41+'Appendix B'!$F$41+'Appendix B'!$G$41))/((1+$Y$16)^AI$34))</f>
        <v>440008.88530026859</v>
      </c>
      <c r="AJ351" s="201">
        <f>(((M351*'Appendix B'!$C$16*1000)-('Appendix B'!$E$42+'Appendix B'!$F$42+'Appendix B'!$G$42))/((1+$Y$16)^AJ$34))</f>
        <v>66746.849061488014</v>
      </c>
      <c r="AK351" s="201">
        <f>(((N351*'Appendix B'!$C$17*1000)-('Appendix B'!$E$43+'Appendix B'!$F$43+'Appendix B'!$G$43))/((1+$Y$16)^AK$34))</f>
        <v>107357.02068337028</v>
      </c>
      <c r="AL351" s="201">
        <f>(((O351*'Appendix B'!$C$18*1000)-('Appendix B'!$E$44+'Appendix B'!$F$44+'Appendix B'!$G$44))/((1+$Y$16)^AL$34))</f>
        <v>27528.906669177075</v>
      </c>
      <c r="AM351" s="201">
        <f>(((P351*'Appendix B'!$C$19*1000)-('Appendix B'!$E$45+'Appendix B'!$F$45+'Appendix B'!$G$45))/((1+$Y$16)^AM$34))</f>
        <v>-116689.19654424692</v>
      </c>
      <c r="AN351" s="201">
        <f>(((Q351*'Appendix B'!$C$20*1000)-('Appendix B'!$E$46+'Appendix B'!$F$46+'Appendix B'!$G$46))/((1+$Y$16)^AN$34))</f>
        <v>-105103.88422703455</v>
      </c>
      <c r="AO351" s="201">
        <f>(((R351*'Appendix B'!$C$21*1000)-('Appendix B'!$E$47+'Appendix B'!$F$47+'Appendix B'!$G$47))/((1+$Y$16)^AO$34))</f>
        <v>-43819.941400172604</v>
      </c>
      <c r="AP351" s="201">
        <f>(((S351*'Appendix B'!$C$22*1000)-('Appendix B'!$E$48+'Appendix B'!$F$48+'Appendix B'!$G$48))/((1+$Y$16)^AP$34))</f>
        <v>14664.431792632913</v>
      </c>
      <c r="AQ351" s="201">
        <f>(((T351*'Appendix B'!$C$23*1000)-('Appendix B'!$E$49+'Appendix B'!$F$49+'Appendix B'!$G$49))/((1+$Y$16)^AQ$34))</f>
        <v>102940.49137592214</v>
      </c>
      <c r="AR351" s="201">
        <f>(((U351*'Appendix B'!$C$24*1000)-('Appendix B'!$E$50+'Appendix B'!$F$50+'Appendix B'!$G$50))/((1+$Y$16)^AR$34))</f>
        <v>13250.219879321834</v>
      </c>
      <c r="AS351" s="217">
        <f t="shared" si="24"/>
        <v>27176812.393221106</v>
      </c>
      <c r="AU351" s="207">
        <f t="shared" si="23"/>
        <v>1.0789875881706495E-8</v>
      </c>
    </row>
    <row r="352" spans="1:47" x14ac:dyDescent="0.35">
      <c r="A352">
        <v>318</v>
      </c>
      <c r="B352" s="75">
        <v>56</v>
      </c>
      <c r="C352" s="75">
        <v>51.840550938390777</v>
      </c>
      <c r="D352" s="75">
        <v>93.02849975309951</v>
      </c>
      <c r="E352" s="75">
        <v>100.72109927528001</v>
      </c>
      <c r="F352" s="75">
        <v>63.339992561279033</v>
      </c>
      <c r="G352" s="75">
        <v>79.915065040245736</v>
      </c>
      <c r="H352" s="75">
        <v>71.658184626031769</v>
      </c>
      <c r="I352" s="75">
        <v>18.876260464265037</v>
      </c>
      <c r="J352" s="75">
        <v>10.255662433148775</v>
      </c>
      <c r="K352" s="75">
        <v>9.8932653103137351</v>
      </c>
      <c r="L352" s="75">
        <v>16.349623537239776</v>
      </c>
      <c r="M352" s="75">
        <v>14.449940272117196</v>
      </c>
      <c r="N352" s="75">
        <v>16.12204436474352</v>
      </c>
      <c r="O352" s="75">
        <v>18.213758312930388</v>
      </c>
      <c r="P352" s="75">
        <v>18.883305003988898</v>
      </c>
      <c r="Q352" s="75">
        <v>24.64954620366774</v>
      </c>
      <c r="R352" s="75">
        <v>27.736979424912334</v>
      </c>
      <c r="S352" s="75">
        <v>22.283713482464876</v>
      </c>
      <c r="T352" s="75">
        <v>27.04680400894128</v>
      </c>
      <c r="U352" s="75">
        <v>23.637393876220013</v>
      </c>
      <c r="V352" s="75">
        <v>28.366794268573237</v>
      </c>
      <c r="X352" s="201">
        <f>((0-('Appendix B'!$H$30))/(1+$Y$16)^0)</f>
        <v>-30932906.678150136</v>
      </c>
      <c r="Y352" s="201">
        <f>(((B352*'Appendix B'!$C$5*1000)-('Appendix B'!$E$31+'Appendix B'!$F$31+'Appendix B'!$G$31))/((1+$Y$16)^1))</f>
        <v>36555647.970511056</v>
      </c>
      <c r="Z352" s="201">
        <f>+(((C352*'Appendix B'!$C$6*1000)-('Appendix B'!$E$32+'Appendix B'!$F$32+'Appendix B'!$G$32))/((1+$Y$16)^2))</f>
        <v>10890451.36818425</v>
      </c>
      <c r="AA352" s="201">
        <f>(((D352*'Appendix B'!$C$7*1000)-('Appendix B'!$E$33+'Appendix B'!$F$33+'Appendix B'!$G$33))/((1+$Y$16)^3))</f>
        <v>10072544.322595224</v>
      </c>
      <c r="AB352" s="201">
        <f>(((E352*'Appendix B'!$C$8*1000)-('Appendix B'!$E$34+'Appendix B'!$F$34+'Appendix B'!$G$34))/((1+$Y$16)^4))</f>
        <v>6673712.101090475</v>
      </c>
      <c r="AC352" s="201">
        <f>(((F352*'Appendix B'!$C$9*1000)-('Appendix B'!$E$35+'Appendix B'!$F$35+'Appendix B'!$G$35))/((1+$Y$16)^AC$34))</f>
        <v>2381651.9026207025</v>
      </c>
      <c r="AD352" s="201">
        <f>(((G352*'Appendix B'!$C$10*1000)-('Appendix B'!$E$36+'Appendix B'!$F$36+'Appendix B'!$G$36))/((1+$Y$16)^AD$34))</f>
        <v>2292959.9132560645</v>
      </c>
      <c r="AE352" s="201">
        <f>(((H352*'Appendix B'!$C$11*1000)-('Appendix B'!$E$37+'Appendix B'!$F$37+'Appendix B'!$G$37))/((1+$Y$16)^AE$34))</f>
        <v>1346240.2726706692</v>
      </c>
      <c r="AF352" s="201">
        <f>(((I352*'Appendix B'!$C$12*1000)-('Appendix B'!$E$38+'Appendix B'!$F$38+'Appendix B'!$G$38))/((1+$Y$16)^AF$34))</f>
        <v>-433459.18795328314</v>
      </c>
      <c r="AG352" s="201">
        <f>(((J352*'Appendix B'!$C$13*1000)-('Appendix B'!$E$39+'Appendix B'!$F$39+'Appendix B'!$G$39))/((1+$Y$16)^AG$34))</f>
        <v>-619845.56723988545</v>
      </c>
      <c r="AH352" s="201">
        <f>(((K352*'Appendix B'!$C$14*1000)-('Appendix B'!$E$40+'Appendix B'!$F$40+'Appendix B'!$G$40))/((1+$Y$16)^AH$34))</f>
        <v>-575993.86583779613</v>
      </c>
      <c r="AI352" s="201">
        <f>(((L352*'Appendix B'!$C$15*1000)-('Appendix B'!$E$41+'Appendix B'!$F$41+'Appendix B'!$G$41))/((1+$Y$16)^AI$34))</f>
        <v>-449185.89488646737</v>
      </c>
      <c r="AJ352" s="201">
        <f>(((M352*'Appendix B'!$C$16*1000)-('Appendix B'!$E$42+'Appendix B'!$F$42+'Appendix B'!$G$42))/((1+$Y$16)^AJ$34))</f>
        <v>-445360.07488122105</v>
      </c>
      <c r="AK352" s="201">
        <f>(((N352*'Appendix B'!$C$17*1000)-('Appendix B'!$E$43+'Appendix B'!$F$43+'Appendix B'!$G$43))/((1+$Y$16)^AK$34))</f>
        <v>-397762.59495768894</v>
      </c>
      <c r="AL352" s="201">
        <f>(((O352*'Appendix B'!$C$18*1000)-('Appendix B'!$E$44+'Appendix B'!$F$44+'Appendix B'!$G$44))/((1+$Y$16)^AL$34))</f>
        <v>-352479.51249401073</v>
      </c>
      <c r="AM352" s="201">
        <f>(((P352*'Appendix B'!$C$19*1000)-('Appendix B'!$E$45+'Appendix B'!$F$45+'Appendix B'!$G$45))/((1+$Y$16)^AM$34))</f>
        <v>-323295.6692959551</v>
      </c>
      <c r="AN352" s="201">
        <f>(((Q352*'Appendix B'!$C$20*1000)-('Appendix B'!$E$46+'Appendix B'!$F$46+'Appendix B'!$G$46))/((1+$Y$16)^AN$34))</f>
        <v>-261699.39213644605</v>
      </c>
      <c r="AO352" s="201">
        <f>(((R352*'Appendix B'!$C$21*1000)-('Appendix B'!$E$47+'Appendix B'!$F$47+'Appendix B'!$G$47))/((1+$Y$16)^AO$34))</f>
        <v>-231926.84153252325</v>
      </c>
      <c r="AP352" s="201">
        <f>(((S352*'Appendix B'!$C$22*1000)-('Appendix B'!$E$48+'Appendix B'!$F$48+'Appendix B'!$G$48))/((1+$Y$16)^AP$34))</f>
        <v>-241451.07862711599</v>
      </c>
      <c r="AQ352" s="201">
        <f>(((T352*'Appendix B'!$C$23*1000)-('Appendix B'!$E$49+'Appendix B'!$F$49+'Appendix B'!$G$49))/((1+$Y$16)^AQ$34))</f>
        <v>-205201.31062742675</v>
      </c>
      <c r="AR352" s="201">
        <f>(((U352*'Appendix B'!$C$24*1000)-('Appendix B'!$E$50+'Appendix B'!$F$50+'Appendix B'!$G$50))/((1+$Y$16)^AR$34))</f>
        <v>-201893.01751786802</v>
      </c>
      <c r="AS352" s="217">
        <f t="shared" si="24"/>
        <v>39280301.172778308</v>
      </c>
      <c r="AU352" s="207">
        <f t="shared" si="23"/>
        <v>1.4706479428123198E-8</v>
      </c>
    </row>
    <row r="353" spans="1:47" x14ac:dyDescent="0.35">
      <c r="A353">
        <v>319</v>
      </c>
      <c r="B353" s="75">
        <v>56</v>
      </c>
      <c r="C353" s="75">
        <v>60.679649061820442</v>
      </c>
      <c r="D353" s="75">
        <v>63.651417605991277</v>
      </c>
      <c r="E353" s="75">
        <v>68.056853724407873</v>
      </c>
      <c r="F353" s="75">
        <v>73.885055243218375</v>
      </c>
      <c r="G353" s="75">
        <v>90.733911735816037</v>
      </c>
      <c r="H353" s="75">
        <v>104.89816651227305</v>
      </c>
      <c r="I353" s="75">
        <v>92.099690194276832</v>
      </c>
      <c r="J353" s="75">
        <v>120.02342337508279</v>
      </c>
      <c r="K353" s="75">
        <v>111.20499038381197</v>
      </c>
      <c r="L353" s="75">
        <v>99.215015945909073</v>
      </c>
      <c r="M353" s="75">
        <v>133.31229126495711</v>
      </c>
      <c r="N353" s="75">
        <v>189.62635223743814</v>
      </c>
      <c r="O353" s="75">
        <v>139.91277196677788</v>
      </c>
      <c r="P353" s="75">
        <v>125.44877433173097</v>
      </c>
      <c r="Q353" s="75">
        <v>101.48355412766388</v>
      </c>
      <c r="R353" s="75">
        <v>98.422573095644609</v>
      </c>
      <c r="S353" s="75">
        <v>146.44673881744424</v>
      </c>
      <c r="T353" s="75">
        <v>138.94956248098947</v>
      </c>
      <c r="U353" s="75">
        <v>142.57259040896562</v>
      </c>
      <c r="V353" s="75">
        <v>159.41066839750897</v>
      </c>
      <c r="X353" s="201">
        <f>((0-('Appendix B'!$H$30))/(1+$Y$16)^0)</f>
        <v>-30932906.678150136</v>
      </c>
      <c r="Y353" s="201">
        <f>(((B353*'Appendix B'!$C$5*1000)-('Appendix B'!$E$31+'Appendix B'!$F$31+'Appendix B'!$G$31))/((1+$Y$16)^1))</f>
        <v>36555647.970511056</v>
      </c>
      <c r="Z353" s="201">
        <f>+(((C353*'Appendix B'!$C$6*1000)-('Appendix B'!$E$32+'Appendix B'!$F$32+'Appendix B'!$G$32))/((1+$Y$16)^2))</f>
        <v>13123358.730354598</v>
      </c>
      <c r="AA353" s="201">
        <f>(((D353*'Appendix B'!$C$7*1000)-('Appendix B'!$E$33+'Appendix B'!$F$33+'Appendix B'!$G$33))/((1+$Y$16)^3))</f>
        <v>6346341.2080241526</v>
      </c>
      <c r="AB353" s="201">
        <f>(((E353*'Appendix B'!$C$8*1000)-('Appendix B'!$E$34+'Appendix B'!$F$34+'Appendix B'!$G$34))/((1+$Y$16)^4))</f>
        <v>4036400.9814338973</v>
      </c>
      <c r="AC353" s="201">
        <f>(((F353*'Appendix B'!$C$9*1000)-('Appendix B'!$E$35+'Appendix B'!$F$35+'Appendix B'!$G$35))/((1+$Y$16)^AC$34))</f>
        <v>2994658.9902724684</v>
      </c>
      <c r="AD353" s="201">
        <f>(((G353*'Appendix B'!$C$10*1000)-('Appendix B'!$E$36+'Appendix B'!$F$36+'Appendix B'!$G$36))/((1+$Y$16)^AD$34))</f>
        <v>2759807.482060953</v>
      </c>
      <c r="AE353" s="201">
        <f>(((H353*'Appendix B'!$C$11*1000)-('Appendix B'!$E$37+'Appendix B'!$F$37+'Appendix B'!$G$37))/((1+$Y$16)^AE$34))</f>
        <v>2450194.919593106</v>
      </c>
      <c r="AF353" s="201">
        <f>(((I353*'Appendix B'!$C$12*1000)-('Appendix B'!$E$38+'Appendix B'!$F$38+'Appendix B'!$G$38))/((1+$Y$16)^AF$34))</f>
        <v>1486646.0204958178</v>
      </c>
      <c r="AG353" s="201">
        <f>(((J353*'Appendix B'!$C$13*1000)-('Appendix B'!$E$39+'Appendix B'!$F$39+'Appendix B'!$G$39))/((1+$Y$16)^AG$34))</f>
        <v>1695192.3210351258</v>
      </c>
      <c r="AH353" s="201">
        <f>(((K353*'Appendix B'!$C$14*1000)-('Appendix B'!$E$40+'Appendix B'!$F$40+'Appendix B'!$G$40))/((1+$Y$16)^AH$34))</f>
        <v>1139717.7697509872</v>
      </c>
      <c r="AI353" s="201">
        <f>(((L353*'Appendix B'!$C$15*1000)-('Appendix B'!$E$41+'Appendix B'!$F$41+'Appendix B'!$G$41))/((1+$Y$16)^AI$34))</f>
        <v>728420.67173399508</v>
      </c>
      <c r="AJ353" s="201">
        <f>(((M353*'Appendix B'!$C$16*1000)-('Appendix B'!$E$42+'Appendix B'!$F$42+'Appendix B'!$G$42))/((1+$Y$16)^AJ$34))</f>
        <v>960423.52720594627</v>
      </c>
      <c r="AK353" s="201">
        <f>(((N353*'Appendix B'!$C$17*1000)-('Appendix B'!$E$43+'Appendix B'!$F$43+'Appendix B'!$G$43))/((1+$Y$16)^AK$34))</f>
        <v>1322984.6265685298</v>
      </c>
      <c r="AL353" s="201">
        <f>(((O353*'Appendix B'!$C$18*1000)-('Appendix B'!$E$44+'Appendix B'!$F$44+'Appendix B'!$G$44))/((1+$Y$16)^AL$34))</f>
        <v>666066.99653662159</v>
      </c>
      <c r="AM353" s="201">
        <f>(((P353*'Appendix B'!$C$19*1000)-('Appendix B'!$E$45+'Appendix B'!$F$45+'Appendix B'!$G$45))/((1+$Y$16)^AM$34))</f>
        <v>433389.40795235639</v>
      </c>
      <c r="AN353" s="201">
        <f>(((Q353*'Appendix B'!$C$20*1000)-('Appendix B'!$E$46+'Appendix B'!$F$46+'Appendix B'!$G$46))/((1+$Y$16)^AN$34))</f>
        <v>195897.04968783658</v>
      </c>
      <c r="AO353" s="201">
        <f>(((R353*'Appendix B'!$C$21*1000)-('Appendix B'!$E$47+'Appendix B'!$F$47+'Appendix B'!$G$47))/((1+$Y$16)^AO$34))</f>
        <v>134508.82266890811</v>
      </c>
      <c r="AP353" s="201">
        <f>(((S353*'Appendix B'!$C$22*1000)-('Appendix B'!$E$48+'Appendix B'!$F$48+'Appendix B'!$G$48))/((1+$Y$16)^AP$34))</f>
        <v>311328.46314478683</v>
      </c>
      <c r="AQ353" s="201">
        <f>(((T353*'Appendix B'!$C$23*1000)-('Appendix B'!$E$49+'Appendix B'!$F$49+'Appendix B'!$G$49))/((1+$Y$16)^AQ$34))</f>
        <v>224013.53311279704</v>
      </c>
      <c r="AR353" s="201">
        <f>(((U353*'Appendix B'!$C$24*1000)-('Appendix B'!$E$50+'Appendix B'!$F$50+'Appendix B'!$G$50))/((1+$Y$16)^AR$34))</f>
        <v>192281.66869626413</v>
      </c>
      <c r="AS353" s="217">
        <f t="shared" si="24"/>
        <v>46824374.482690081</v>
      </c>
      <c r="AU353" s="207">
        <f t="shared" si="23"/>
        <v>1.58503440254502E-8</v>
      </c>
    </row>
    <row r="354" spans="1:47" x14ac:dyDescent="0.35">
      <c r="A354">
        <v>320</v>
      </c>
      <c r="B354" s="75">
        <v>56</v>
      </c>
      <c r="C354" s="75">
        <v>82.331531056321921</v>
      </c>
      <c r="D354" s="75">
        <v>76.162163073384193</v>
      </c>
      <c r="E354" s="75">
        <v>114.71850597234581</v>
      </c>
      <c r="F354" s="75">
        <v>27.949896497867741</v>
      </c>
      <c r="G354" s="75">
        <v>25.142894521822917</v>
      </c>
      <c r="H354" s="75">
        <v>30.607636132858403</v>
      </c>
      <c r="I354" s="75">
        <v>26.12321103146148</v>
      </c>
      <c r="J354" s="75">
        <v>29.37075501436226</v>
      </c>
      <c r="K354" s="75">
        <v>40.742053535600824</v>
      </c>
      <c r="L354" s="75">
        <v>47.521711973995437</v>
      </c>
      <c r="M354" s="75">
        <v>67.713399918397698</v>
      </c>
      <c r="N354" s="75">
        <v>73.133019138460156</v>
      </c>
      <c r="O354" s="75">
        <v>75.425927697231458</v>
      </c>
      <c r="P354" s="75">
        <v>103.35475369921819</v>
      </c>
      <c r="Q354" s="75">
        <v>82.211951313613341</v>
      </c>
      <c r="R354" s="75">
        <v>107.52489092909521</v>
      </c>
      <c r="S354" s="75">
        <v>159.18127714097295</v>
      </c>
      <c r="T354" s="75">
        <v>147.73071118523438</v>
      </c>
      <c r="U354" s="75">
        <v>103.05725487015793</v>
      </c>
      <c r="V354" s="75">
        <v>163.47384496104974</v>
      </c>
      <c r="X354" s="201">
        <f>((0-('Appendix B'!$H$30))/(1+$Y$16)^0)</f>
        <v>-30932906.678150136</v>
      </c>
      <c r="Y354" s="201">
        <f>(((B354*'Appendix B'!$C$5*1000)-('Appendix B'!$E$31+'Appendix B'!$F$31+'Appendix B'!$G$31))/((1+$Y$16)^1))</f>
        <v>36555647.970511056</v>
      </c>
      <c r="Z354" s="201">
        <f>+(((C354*'Appendix B'!$C$6*1000)-('Appendix B'!$E$32+'Appendix B'!$F$32+'Appendix B'!$G$32))/((1+$Y$16)^2))</f>
        <v>18592994.436990123</v>
      </c>
      <c r="AA354" s="201">
        <f>(((D354*'Appendix B'!$C$7*1000)-('Appendix B'!$E$33+'Appendix B'!$F$33+'Appendix B'!$G$33))/((1+$Y$16)^3))</f>
        <v>7933210.1316552982</v>
      </c>
      <c r="AB354" s="201">
        <f>(((E354*'Appendix B'!$C$8*1000)-('Appendix B'!$E$34+'Appendix B'!$F$34+'Appendix B'!$G$34))/((1+$Y$16)^4))</f>
        <v>7803862.6894772146</v>
      </c>
      <c r="AC354" s="201">
        <f>(((F354*'Appendix B'!$C$9*1000)-('Appendix B'!$E$35+'Appendix B'!$F$35+'Appendix B'!$G$35))/((1+$Y$16)^AC$34))</f>
        <v>324349.79130141914</v>
      </c>
      <c r="AD354" s="201">
        <f>(((G354*'Appendix B'!$C$10*1000)-('Appendix B'!$E$36+'Appendix B'!$F$36+'Appendix B'!$G$36))/((1+$Y$16)^AD$34))</f>
        <v>-70531.81226787671</v>
      </c>
      <c r="AE354" s="201">
        <f>(((H354*'Appendix B'!$C$11*1000)-('Appendix B'!$E$37+'Appendix B'!$F$37+'Appendix B'!$G$37))/((1+$Y$16)^AE$34))</f>
        <v>-17116.179292728913</v>
      </c>
      <c r="AF354" s="201">
        <f>(((I354*'Appendix B'!$C$12*1000)-('Appendix B'!$E$38+'Appendix B'!$F$38+'Appendix B'!$G$38))/((1+$Y$16)^AF$34))</f>
        <v>-243425.64840516492</v>
      </c>
      <c r="AG354" s="201">
        <f>(((J354*'Appendix B'!$C$13*1000)-('Appendix B'!$E$39+'Appendix B'!$F$39+'Appendix B'!$G$39))/((1+$Y$16)^AG$34))</f>
        <v>-216702.02870307662</v>
      </c>
      <c r="AH354" s="201">
        <f>(((K354*'Appendix B'!$C$14*1000)-('Appendix B'!$E$40+'Appendix B'!$F$40+'Appendix B'!$G$40))/((1+$Y$16)^AH$34))</f>
        <v>-53570.376715070073</v>
      </c>
      <c r="AI354" s="201">
        <f>(((L354*'Appendix B'!$C$15*1000)-('Appendix B'!$E$41+'Appendix B'!$F$41+'Appendix B'!$G$41))/((1+$Y$16)^AI$34))</f>
        <v>-6196.9103250807339</v>
      </c>
      <c r="AJ354" s="201">
        <f>(((M354*'Appendix B'!$C$16*1000)-('Appendix B'!$E$42+'Appendix B'!$F$42+'Appendix B'!$G$42))/((1+$Y$16)^AJ$34))</f>
        <v>184586.22464707229</v>
      </c>
      <c r="AK354" s="201">
        <f>(((N354*'Appendix B'!$C$17*1000)-('Appendix B'!$E$43+'Appendix B'!$F$43+'Appendix B'!$G$43))/((1+$Y$16)^AK$34))</f>
        <v>167649.74345153529</v>
      </c>
      <c r="AL354" s="201">
        <f>(((O354*'Appendix B'!$C$18*1000)-('Appendix B'!$E$44+'Appendix B'!$F$44+'Appendix B'!$G$44))/((1+$Y$16)^AL$34))</f>
        <v>126351.44636813426</v>
      </c>
      <c r="AM354" s="201">
        <f>(((P354*'Appendix B'!$C$19*1000)-('Appendix B'!$E$45+'Appendix B'!$F$45+'Appendix B'!$G$45))/((1+$Y$16)^AM$34))</f>
        <v>276507.29769183806</v>
      </c>
      <c r="AN354" s="201">
        <f>(((Q354*'Appendix B'!$C$20*1000)-('Appendix B'!$E$46+'Appendix B'!$F$46+'Appendix B'!$G$46))/((1+$Y$16)^AN$34))</f>
        <v>81122.132769748729</v>
      </c>
      <c r="AO354" s="201">
        <f>(((R354*'Appendix B'!$C$21*1000)-('Appendix B'!$E$47+'Appendix B'!$F$47+'Appendix B'!$G$47))/((1+$Y$16)^AO$34))</f>
        <v>181695.43747771953</v>
      </c>
      <c r="AP354" s="201">
        <f>(((S354*'Appendix B'!$C$22*1000)-('Appendix B'!$E$48+'Appendix B'!$F$48+'Appendix B'!$G$48))/((1+$Y$16)^AP$34))</f>
        <v>368023.21780435921</v>
      </c>
      <c r="AQ354" s="201">
        <f>(((T354*'Appendix B'!$C$23*1000)-('Appendix B'!$E$49+'Appendix B'!$F$49+'Appendix B'!$G$49))/((1+$Y$16)^AQ$34))</f>
        <v>257694.55599744376</v>
      </c>
      <c r="AR354" s="201">
        <f>(((U354*'Appendix B'!$C$24*1000)-('Appendix B'!$E$50+'Appendix B'!$F$50+'Appendix B'!$G$50))/((1+$Y$16)^AR$34))</f>
        <v>61320.057325258</v>
      </c>
      <c r="AS354" s="217">
        <f t="shared" si="24"/>
        <v>41982108.455318078</v>
      </c>
      <c r="AU354" s="207">
        <f t="shared" si="23"/>
        <v>1.5264647061769154E-8</v>
      </c>
    </row>
    <row r="355" spans="1:47" x14ac:dyDescent="0.35">
      <c r="A355">
        <v>321</v>
      </c>
      <c r="B355" s="75">
        <v>56</v>
      </c>
      <c r="C355" s="75">
        <v>88.507688951219279</v>
      </c>
      <c r="D355" s="75">
        <v>97.571240206128337</v>
      </c>
      <c r="E355" s="75">
        <v>57.32059983116384</v>
      </c>
      <c r="F355" s="75">
        <v>59.381662383911518</v>
      </c>
      <c r="G355" s="75">
        <v>65.018928751793382</v>
      </c>
      <c r="H355" s="75">
        <v>75.02265348197497</v>
      </c>
      <c r="I355" s="75">
        <v>100.69002511353997</v>
      </c>
      <c r="J355" s="75">
        <v>72.017452404761258</v>
      </c>
      <c r="K355" s="75">
        <v>46.668251965968359</v>
      </c>
      <c r="L355" s="75">
        <v>57.185987610099318</v>
      </c>
      <c r="M355" s="75">
        <v>66.781229265550465</v>
      </c>
      <c r="N355" s="75">
        <v>46.249970098147926</v>
      </c>
      <c r="O355" s="75">
        <v>34.829633067118934</v>
      </c>
      <c r="P355" s="75">
        <v>53.467921079173017</v>
      </c>
      <c r="Q355" s="75">
        <v>55.840231976181407</v>
      </c>
      <c r="R355" s="75">
        <v>79.436131549858771</v>
      </c>
      <c r="S355" s="75">
        <v>113.68932460559616</v>
      </c>
      <c r="T355" s="75">
        <v>128.8369054536023</v>
      </c>
      <c r="U355" s="75">
        <v>173.35408450381078</v>
      </c>
      <c r="V355" s="75">
        <v>283.82086750930165</v>
      </c>
      <c r="X355" s="201">
        <f>((0-('Appendix B'!$H$30))/(1+$Y$16)^0)</f>
        <v>-30932906.678150136</v>
      </c>
      <c r="Y355" s="201">
        <f>(((B355*'Appendix B'!$C$5*1000)-('Appendix B'!$E$31+'Appendix B'!$F$31+'Appendix B'!$G$31))/((1+$Y$16)^1))</f>
        <v>36555647.970511056</v>
      </c>
      <c r="Z355" s="201">
        <f>+(((C355*'Appendix B'!$C$6*1000)-('Appendix B'!$E$32+'Appendix B'!$F$32+'Appendix B'!$G$32))/((1+$Y$16)^2))</f>
        <v>20153197.552836046</v>
      </c>
      <c r="AA355" s="201">
        <f>(((D355*'Appendix B'!$C$7*1000)-('Appendix B'!$E$33+'Appendix B'!$F$33+'Appendix B'!$G$33))/((1+$Y$16)^3))</f>
        <v>10648747.688879177</v>
      </c>
      <c r="AB355" s="201">
        <f>(((E355*'Appendix B'!$C$8*1000)-('Appendix B'!$E$34+'Appendix B'!$F$34+'Appendix B'!$G$34))/((1+$Y$16)^4))</f>
        <v>3169555.8638263135</v>
      </c>
      <c r="AC355" s="201">
        <f>(((F355*'Appendix B'!$C$9*1000)-('Appendix B'!$E$35+'Appendix B'!$F$35+'Appendix B'!$G$35))/((1+$Y$16)^AC$34))</f>
        <v>2151545.6882548053</v>
      </c>
      <c r="AD355" s="201">
        <f>(((G355*'Appendix B'!$C$10*1000)-('Appendix B'!$E$36+'Appendix B'!$F$36+'Appendix B'!$G$36))/((1+$Y$16)^AD$34))</f>
        <v>1650171.896516942</v>
      </c>
      <c r="AE355" s="201">
        <f>(((H355*'Appendix B'!$C$11*1000)-('Appendix B'!$E$37+'Appendix B'!$F$37+'Appendix B'!$G$37))/((1+$Y$16)^AE$34))</f>
        <v>1457979.8350042372</v>
      </c>
      <c r="AF355" s="201">
        <f>(((I355*'Appendix B'!$C$12*1000)-('Appendix B'!$E$38+'Appendix B'!$F$38+'Appendix B'!$G$38))/((1+$Y$16)^AF$34))</f>
        <v>1711906.5263423345</v>
      </c>
      <c r="AG355" s="201">
        <f>(((J355*'Appendix B'!$C$13*1000)-('Appendix B'!$E$39+'Appendix B'!$F$39+'Appendix B'!$G$39))/((1+$Y$16)^AG$34))</f>
        <v>682730.73207628529</v>
      </c>
      <c r="AH355" s="201">
        <f>(((K355*'Appendix B'!$C$14*1000)-('Appendix B'!$E$40+'Appendix B'!$F$40+'Appendix B'!$G$40))/((1+$Y$16)^AH$34))</f>
        <v>46789.651647029932</v>
      </c>
      <c r="AI355" s="201">
        <f>(((L355*'Appendix B'!$C$15*1000)-('Appendix B'!$E$41+'Appendix B'!$F$41+'Appendix B'!$G$41))/((1+$Y$16)^AI$34))</f>
        <v>131142.86590598477</v>
      </c>
      <c r="AJ355" s="201">
        <f>(((M355*'Appendix B'!$C$16*1000)-('Appendix B'!$E$42+'Appendix B'!$F$42+'Appendix B'!$G$42))/((1+$Y$16)^AJ$34))</f>
        <v>173561.45349646237</v>
      </c>
      <c r="AK355" s="201">
        <f>(((N355*'Appendix B'!$C$17*1000)-('Appendix B'!$E$43+'Appendix B'!$F$43+'Appendix B'!$G$43))/((1+$Y$16)^AK$34))</f>
        <v>-98965.722812345237</v>
      </c>
      <c r="AL355" s="201">
        <f>(((O355*'Appendix B'!$C$18*1000)-('Appendix B'!$E$44+'Appendix B'!$F$44+'Appendix B'!$G$44))/((1+$Y$16)^AL$34))</f>
        <v>-213414.77632855123</v>
      </c>
      <c r="AM355" s="201">
        <f>(((P355*'Appendix B'!$C$19*1000)-('Appendix B'!$E$45+'Appendix B'!$F$45+'Appendix B'!$G$45))/((1+$Y$16)^AM$34))</f>
        <v>-77722.097936089049</v>
      </c>
      <c r="AN355" s="201">
        <f>(((Q355*'Appendix B'!$C$20*1000)-('Appendix B'!$E$46+'Appendix B'!$F$46+'Appendix B'!$G$46))/((1+$Y$16)^AN$34))</f>
        <v>-75938.591506599056</v>
      </c>
      <c r="AO355" s="201">
        <f>(((R355*'Appendix B'!$C$21*1000)-('Appendix B'!$E$47+'Appendix B'!$F$47+'Appendix B'!$G$47))/((1+$Y$16)^AO$34))</f>
        <v>36082.694269106672</v>
      </c>
      <c r="AP355" s="201">
        <f>(((S355*'Appendix B'!$C$22*1000)-('Appendix B'!$E$48+'Appendix B'!$F$48+'Appendix B'!$G$48))/((1+$Y$16)^AP$34))</f>
        <v>165490.9372887178</v>
      </c>
      <c r="AQ355" s="201">
        <f>(((T355*'Appendix B'!$C$23*1000)-('Appendix B'!$E$49+'Appendix B'!$F$49+'Appendix B'!$G$49))/((1+$Y$16)^AQ$34))</f>
        <v>185225.3694868515</v>
      </c>
      <c r="AR355" s="201">
        <f>(((U355*'Appendix B'!$C$24*1000)-('Appendix B'!$E$50+'Appendix B'!$F$50+'Appendix B'!$G$50))/((1+$Y$16)^AR$34))</f>
        <v>294297.60787787696</v>
      </c>
      <c r="AS355" s="217">
        <f t="shared" si="24"/>
        <v>48281167.6560691</v>
      </c>
      <c r="AU355" s="207">
        <f t="shared" ref="AU355:AU418" si="25">_xlfn.NORM.DIST(AS355,$Y$17,$Y$19,FALSE)</f>
        <v>1.5914106891384158E-8</v>
      </c>
    </row>
    <row r="356" spans="1:47" x14ac:dyDescent="0.35">
      <c r="A356">
        <v>322</v>
      </c>
      <c r="B356" s="75">
        <v>56</v>
      </c>
      <c r="C356" s="75">
        <v>68.898188498954013</v>
      </c>
      <c r="D356" s="75">
        <v>90.387431531641624</v>
      </c>
      <c r="E356" s="75">
        <v>75.0313418123947</v>
      </c>
      <c r="F356" s="75">
        <v>56.860448126292148</v>
      </c>
      <c r="G356" s="75">
        <v>54.016228885368449</v>
      </c>
      <c r="H356" s="75">
        <v>54.0861983580795</v>
      </c>
      <c r="I356" s="75">
        <v>59.056795772251782</v>
      </c>
      <c r="J356" s="75">
        <v>65.597281843135448</v>
      </c>
      <c r="K356" s="75">
        <v>54.927716574168215</v>
      </c>
      <c r="L356" s="75">
        <v>66.493148344278111</v>
      </c>
      <c r="M356" s="75">
        <v>72.725655170581604</v>
      </c>
      <c r="N356" s="75">
        <v>97.891985248554022</v>
      </c>
      <c r="O356" s="75">
        <v>75.064390962807778</v>
      </c>
      <c r="P356" s="75">
        <v>95.452980763009236</v>
      </c>
      <c r="Q356" s="75">
        <v>92.182912614785678</v>
      </c>
      <c r="R356" s="75">
        <v>46.589518189862773</v>
      </c>
      <c r="S356" s="75">
        <v>31.656717412383983</v>
      </c>
      <c r="T356" s="75">
        <v>31.952799860380015</v>
      </c>
      <c r="U356" s="75">
        <v>29.902269175502383</v>
      </c>
      <c r="V356" s="75">
        <v>32.404846247988814</v>
      </c>
      <c r="X356" s="201">
        <f>((0-('Appendix B'!$H$30))/(1+$Y$16)^0)</f>
        <v>-30932906.678150136</v>
      </c>
      <c r="Y356" s="201">
        <f>(((B356*'Appendix B'!$C$5*1000)-('Appendix B'!$E$31+'Appendix B'!$F$31+'Appendix B'!$G$31))/((1+$Y$16)^1))</f>
        <v>36555647.970511056</v>
      </c>
      <c r="Z356" s="201">
        <f>+(((C356*'Appendix B'!$C$6*1000)-('Appendix B'!$E$32+'Appendix B'!$F$32+'Appendix B'!$G$32))/((1+$Y$16)^2))</f>
        <v>15199502.354874339</v>
      </c>
      <c r="AA356" s="201">
        <f>(((D356*'Appendix B'!$C$7*1000)-('Appendix B'!$E$33+'Appendix B'!$F$33+'Appendix B'!$G$33))/((1+$Y$16)^3))</f>
        <v>9737549.9694014434</v>
      </c>
      <c r="AB356" s="201">
        <f>(((E356*'Appendix B'!$C$8*1000)-('Appendix B'!$E$34+'Appendix B'!$F$34+'Appendix B'!$G$34))/((1+$Y$16)^4))</f>
        <v>4599521.1355397943</v>
      </c>
      <c r="AC356" s="201">
        <f>(((F356*'Appendix B'!$C$9*1000)-('Appendix B'!$E$35+'Appendix B'!$F$35+'Appendix B'!$G$35))/((1+$Y$16)^AC$34))</f>
        <v>2004982.1014819737</v>
      </c>
      <c r="AD356" s="201">
        <f>(((G356*'Appendix B'!$C$10*1000)-('Appendix B'!$E$36+'Appendix B'!$F$36+'Appendix B'!$G$36))/((1+$Y$16)^AD$34))</f>
        <v>1175390.819802593</v>
      </c>
      <c r="AE356" s="201">
        <f>(((H356*'Appendix B'!$C$11*1000)-('Appendix B'!$E$37+'Appendix B'!$F$37+'Appendix B'!$G$37))/((1+$Y$16)^AE$34))</f>
        <v>762645.6136076136</v>
      </c>
      <c r="AF356" s="201">
        <f>(((I356*'Appendix B'!$C$12*1000)-('Appendix B'!$E$38+'Appendix B'!$F$38+'Appendix B'!$G$38))/((1+$Y$16)^AF$34))</f>
        <v>620176.99663418683</v>
      </c>
      <c r="AG356" s="201">
        <f>(((J356*'Appendix B'!$C$13*1000)-('Appendix B'!$E$39+'Appendix B'!$F$39+'Appendix B'!$G$39))/((1+$Y$16)^AG$34))</f>
        <v>547327.24045169121</v>
      </c>
      <c r="AH356" s="201">
        <f>(((K356*'Appendix B'!$C$14*1000)-('Appendix B'!$E$40+'Appendix B'!$F$40+'Appendix B'!$G$40))/((1+$Y$16)^AH$34))</f>
        <v>186663.4868002838</v>
      </c>
      <c r="AI356" s="201">
        <f>(((L356*'Appendix B'!$C$15*1000)-('Appendix B'!$E$41+'Appendix B'!$F$41+'Appendix B'!$G$41))/((1+$Y$16)^AI$34))</f>
        <v>263407.65436083835</v>
      </c>
      <c r="AJ356" s="201">
        <f>(((M356*'Appendix B'!$C$16*1000)-('Appendix B'!$E$42+'Appendix B'!$F$42+'Appendix B'!$G$42))/((1+$Y$16)^AJ$34))</f>
        <v>243866.10750434361</v>
      </c>
      <c r="AK356" s="201">
        <f>(((N356*'Appendix B'!$C$17*1000)-('Appendix B'!$E$43+'Appendix B'!$F$43+'Appendix B'!$G$43))/((1+$Y$16)^AK$34))</f>
        <v>413199.39385598304</v>
      </c>
      <c r="AL356" s="201">
        <f>(((O356*'Appendix B'!$C$18*1000)-('Appendix B'!$E$44+'Appendix B'!$F$44+'Appendix B'!$G$44))/((1+$Y$16)^AL$34))</f>
        <v>123325.6044350108</v>
      </c>
      <c r="AM356" s="201">
        <f>(((P356*'Appendix B'!$C$19*1000)-('Appendix B'!$E$45+'Appendix B'!$F$45+'Appendix B'!$G$45))/((1+$Y$16)^AM$34))</f>
        <v>220399.5012137405</v>
      </c>
      <c r="AN356" s="201">
        <f>(((Q356*'Appendix B'!$C$20*1000)-('Appendix B'!$E$46+'Appendix B'!$F$46+'Appendix B'!$G$46))/((1+$Y$16)^AN$34))</f>
        <v>140505.68617617077</v>
      </c>
      <c r="AO356" s="201">
        <f>(((R356*'Appendix B'!$C$21*1000)-('Appendix B'!$E$47+'Appendix B'!$F$47+'Appendix B'!$G$47))/((1+$Y$16)^AO$34))</f>
        <v>-134194.86807838731</v>
      </c>
      <c r="AP356" s="201">
        <f>(((S356*'Appendix B'!$C$22*1000)-('Appendix B'!$E$48+'Appendix B'!$F$48+'Appendix B'!$G$48))/((1+$Y$16)^AP$34))</f>
        <v>-199722.03084152477</v>
      </c>
      <c r="AQ356" s="201">
        <f>(((T356*'Appendix B'!$C$23*1000)-('Appendix B'!$E$49+'Appendix B'!$F$49+'Appendix B'!$G$49))/((1+$Y$16)^AQ$34))</f>
        <v>-186383.84561121414</v>
      </c>
      <c r="AR356" s="201">
        <f>(((U356*'Appendix B'!$C$24*1000)-('Appendix B'!$E$50+'Appendix B'!$F$50+'Appendix B'!$G$50))/((1+$Y$16)^AR$34))</f>
        <v>-181129.98582282729</v>
      </c>
      <c r="AS356" s="217">
        <f t="shared" ref="AS356:AS419" si="26">SUMIF(Y356:AR356,"&gt;0")+X356</f>
        <v>41861204.958500937</v>
      </c>
      <c r="AU356" s="207">
        <f t="shared" si="25"/>
        <v>1.5243012601176589E-8</v>
      </c>
    </row>
    <row r="357" spans="1:47" x14ac:dyDescent="0.35">
      <c r="A357">
        <v>323</v>
      </c>
      <c r="B357" s="75">
        <v>56</v>
      </c>
      <c r="C357" s="75">
        <v>41.696792715204495</v>
      </c>
      <c r="D357" s="75">
        <v>55.058503846173323</v>
      </c>
      <c r="E357" s="75">
        <v>36.64771521987376</v>
      </c>
      <c r="F357" s="75">
        <v>37.282009957688977</v>
      </c>
      <c r="G357" s="75">
        <v>50.935848573136369</v>
      </c>
      <c r="H357" s="75">
        <v>80.690885518845079</v>
      </c>
      <c r="I357" s="75">
        <v>107.65798685056251</v>
      </c>
      <c r="J357" s="75">
        <v>112.30896205419721</v>
      </c>
      <c r="K357" s="75">
        <v>131.7211766922961</v>
      </c>
      <c r="L357" s="75">
        <v>124.2698778463037</v>
      </c>
      <c r="M357" s="75">
        <v>184.86558493134817</v>
      </c>
      <c r="N357" s="75">
        <v>241.45067631699644</v>
      </c>
      <c r="O357" s="75">
        <v>140.89638506814518</v>
      </c>
      <c r="P357" s="75">
        <v>239.93208544122683</v>
      </c>
      <c r="Q357" s="75">
        <v>185.24535694620951</v>
      </c>
      <c r="R357" s="75">
        <v>230.17971212716759</v>
      </c>
      <c r="S357" s="75">
        <v>72.315561426350683</v>
      </c>
      <c r="T357" s="75">
        <v>85.332499650735144</v>
      </c>
      <c r="U357" s="75">
        <v>115.90914850742945</v>
      </c>
      <c r="V357" s="75">
        <v>118.14437519454732</v>
      </c>
      <c r="X357" s="201">
        <f>((0-('Appendix B'!$H$30))/(1+$Y$16)^0)</f>
        <v>-30932906.678150136</v>
      </c>
      <c r="Y357" s="201">
        <f>(((B357*'Appendix B'!$C$5*1000)-('Appendix B'!$E$31+'Appendix B'!$F$31+'Appendix B'!$G$31))/((1+$Y$16)^1))</f>
        <v>36555647.970511056</v>
      </c>
      <c r="Z357" s="201">
        <f>+(((C357*'Appendix B'!$C$6*1000)-('Appendix B'!$E$32+'Appendix B'!$F$32+'Appendix B'!$G$32))/((1+$Y$16)^2))</f>
        <v>8327964.5510518095</v>
      </c>
      <c r="AA357" s="201">
        <f>(((D357*'Appendix B'!$C$7*1000)-('Appendix B'!$E$33+'Appendix B'!$F$33+'Appendix B'!$G$33))/((1+$Y$16)^3))</f>
        <v>5256411.9272760954</v>
      </c>
      <c r="AB357" s="201">
        <f>(((E357*'Appendix B'!$C$8*1000)-('Appendix B'!$E$34+'Appendix B'!$F$34+'Appendix B'!$G$34))/((1+$Y$16)^4))</f>
        <v>1500427.202157991</v>
      </c>
      <c r="AC357" s="201">
        <f>(((F357*'Appendix B'!$C$9*1000)-('Appendix B'!$E$35+'Appendix B'!$F$35+'Appendix B'!$G$35))/((1+$Y$16)^AC$34))</f>
        <v>866845.54179503105</v>
      </c>
      <c r="AD357" s="201">
        <f>(((G357*'Appendix B'!$C$10*1000)-('Appendix B'!$E$36+'Appendix B'!$F$36+'Appendix B'!$G$36))/((1+$Y$16)^AD$34))</f>
        <v>1042468.3281336065</v>
      </c>
      <c r="AE357" s="201">
        <f>(((H357*'Appendix B'!$C$11*1000)-('Appendix B'!$E$37+'Appendix B'!$F$37+'Appendix B'!$G$37))/((1+$Y$16)^AE$34))</f>
        <v>1646231.1739596135</v>
      </c>
      <c r="AF357" s="201">
        <f>(((I357*'Appendix B'!$C$12*1000)-('Appendix B'!$E$38+'Appendix B'!$F$38+'Appendix B'!$G$38))/((1+$Y$16)^AF$34))</f>
        <v>1894624.2667276545</v>
      </c>
      <c r="AG357" s="201">
        <f>(((J357*'Appendix B'!$C$13*1000)-('Appendix B'!$E$39+'Appendix B'!$F$39+'Appendix B'!$G$39))/((1+$Y$16)^AG$34))</f>
        <v>1532491.8150556919</v>
      </c>
      <c r="AH357" s="201">
        <f>(((K357*'Appendix B'!$C$14*1000)-('Appendix B'!$E$40+'Appendix B'!$F$40+'Appendix B'!$G$40))/((1+$Y$16)^AH$34))</f>
        <v>1487158.8930941855</v>
      </c>
      <c r="AI357" s="201">
        <f>(((L357*'Appendix B'!$C$15*1000)-('Appendix B'!$E$41+'Appendix B'!$F$41+'Appendix B'!$G$41))/((1+$Y$16)^AI$34))</f>
        <v>1084477.2719871397</v>
      </c>
      <c r="AJ357" s="201">
        <f>(((M357*'Appendix B'!$C$16*1000)-('Appendix B'!$E$42+'Appendix B'!$F$42+'Appendix B'!$G$42))/((1+$Y$16)^AJ$34))</f>
        <v>1570143.7141654184</v>
      </c>
      <c r="AK357" s="201">
        <f>(((N357*'Appendix B'!$C$17*1000)-('Appendix B'!$E$43+'Appendix B'!$F$43+'Appendix B'!$G$43))/((1+$Y$16)^AK$34))</f>
        <v>1836957.8112159432</v>
      </c>
      <c r="AL357" s="201">
        <f>(((O357*'Appendix B'!$C$18*1000)-('Appendix B'!$E$44+'Appendix B'!$F$44+'Appendix B'!$G$44))/((1+$Y$16)^AL$34))</f>
        <v>674299.23820033832</v>
      </c>
      <c r="AM357" s="201">
        <f>(((P357*'Appendix B'!$C$19*1000)-('Appendix B'!$E$45+'Appendix B'!$F$45+'Appendix B'!$G$45))/((1+$Y$16)^AM$34))</f>
        <v>1246296.381074274</v>
      </c>
      <c r="AN357" s="201">
        <f>(((Q357*'Appendix B'!$C$20*1000)-('Appendix B'!$E$46+'Appendix B'!$F$46+'Appendix B'!$G$46))/((1+$Y$16)^AN$34))</f>
        <v>694753.01160080382</v>
      </c>
      <c r="AO357" s="201">
        <f>(((R357*'Appendix B'!$C$21*1000)-('Appendix B'!$E$47+'Appendix B'!$F$47+'Appendix B'!$G$47))/((1+$Y$16)^AO$34))</f>
        <v>817540.71427608351</v>
      </c>
      <c r="AP357" s="201">
        <f>(((S357*'Appendix B'!$C$22*1000)-('Appendix B'!$E$48+'Appendix B'!$F$48+'Appendix B'!$G$48))/((1+$Y$16)^AP$34))</f>
        <v>-18706.973400877891</v>
      </c>
      <c r="AQ357" s="201">
        <f>(((T357*'Appendix B'!$C$23*1000)-('Appendix B'!$E$49+'Appendix B'!$F$49+'Appendix B'!$G$49))/((1+$Y$16)^AQ$34))</f>
        <v>18359.628251767404</v>
      </c>
      <c r="AR357" s="201">
        <f>(((U357*'Appendix B'!$C$24*1000)-('Appendix B'!$E$50+'Appendix B'!$F$50+'Appendix B'!$G$50))/((1+$Y$16)^AR$34))</f>
        <v>103913.76624752933</v>
      </c>
      <c r="AS357" s="217">
        <f t="shared" si="26"/>
        <v>37224106.528631896</v>
      </c>
      <c r="AU357" s="207">
        <f t="shared" si="25"/>
        <v>1.4184386605814961E-8</v>
      </c>
    </row>
    <row r="358" spans="1:47" x14ac:dyDescent="0.35">
      <c r="A358">
        <v>324</v>
      </c>
      <c r="B358" s="75">
        <v>56</v>
      </c>
      <c r="C358" s="75">
        <v>92.004990281766283</v>
      </c>
      <c r="D358" s="75">
        <v>36.585508241186893</v>
      </c>
      <c r="E358" s="75">
        <v>34.333765591059482</v>
      </c>
      <c r="F358" s="75">
        <v>21.304079223258565</v>
      </c>
      <c r="G358" s="75">
        <v>14.674376081726596</v>
      </c>
      <c r="H358" s="75">
        <v>18.248906293831766</v>
      </c>
      <c r="I358" s="75">
        <v>24.614386175458446</v>
      </c>
      <c r="J358" s="75">
        <v>34.277631616429161</v>
      </c>
      <c r="K358" s="75">
        <v>38.966015627039738</v>
      </c>
      <c r="L358" s="75">
        <v>51.180727581047094</v>
      </c>
      <c r="M358" s="75">
        <v>68.989128392122169</v>
      </c>
      <c r="N358" s="75">
        <v>83.415944470439413</v>
      </c>
      <c r="O358" s="75">
        <v>107.62668669715107</v>
      </c>
      <c r="P358" s="75">
        <v>72.399401752805545</v>
      </c>
      <c r="Q358" s="75">
        <v>97.395183980577158</v>
      </c>
      <c r="R358" s="75">
        <v>126.13115854587761</v>
      </c>
      <c r="S358" s="75">
        <v>130.91950863567578</v>
      </c>
      <c r="T358" s="75">
        <v>135.7088066868665</v>
      </c>
      <c r="U358" s="75">
        <v>101.97160660359172</v>
      </c>
      <c r="V358" s="75">
        <v>95.389330493621074</v>
      </c>
      <c r="X358" s="201">
        <f>((0-('Appendix B'!$H$30))/(1+$Y$16)^0)</f>
        <v>-30932906.678150136</v>
      </c>
      <c r="Y358" s="201">
        <f>(((B358*'Appendix B'!$C$5*1000)-('Appendix B'!$E$31+'Appendix B'!$F$31+'Appendix B'!$G$31))/((1+$Y$16)^1))</f>
        <v>36555647.970511056</v>
      </c>
      <c r="Z358" s="201">
        <f>+(((C358*'Appendix B'!$C$6*1000)-('Appendix B'!$E$32+'Appendix B'!$F$32+'Appendix B'!$G$32))/((1+$Y$16)^2))</f>
        <v>21036675.683710843</v>
      </c>
      <c r="AA358" s="201">
        <f>(((D358*'Appendix B'!$C$7*1000)-('Appendix B'!$E$33+'Appendix B'!$F$33+'Appendix B'!$G$33))/((1+$Y$16)^3))</f>
        <v>2913288.3517601429</v>
      </c>
      <c r="AB358" s="201">
        <f>(((E358*'Appendix B'!$C$8*1000)-('Appendix B'!$E$34+'Appendix B'!$F$34+'Appendix B'!$G$34))/((1+$Y$16)^4))</f>
        <v>1313598.9138115556</v>
      </c>
      <c r="AC358" s="201">
        <f>(((F358*'Appendix B'!$C$9*1000)-('Appendix B'!$E$35+'Appendix B'!$F$35+'Appendix B'!$G$35))/((1+$Y$16)^AC$34))</f>
        <v>-61985.806262305472</v>
      </c>
      <c r="AD358" s="201">
        <f>(((G358*'Appendix B'!$C$10*1000)-('Appendix B'!$E$36+'Appendix B'!$F$36+'Appendix B'!$G$36))/((1+$Y$16)^AD$34))</f>
        <v>-522262.25269912288</v>
      </c>
      <c r="AE358" s="201">
        <f>(((H358*'Appendix B'!$C$11*1000)-('Appendix B'!$E$37+'Appendix B'!$F$37+'Appendix B'!$G$37))/((1+$Y$16)^AE$34))</f>
        <v>-427569.99008435709</v>
      </c>
      <c r="AF358" s="201">
        <f>(((I358*'Appendix B'!$C$12*1000)-('Appendix B'!$E$38+'Appendix B'!$F$38+'Appendix B'!$G$38))/((1+$Y$16)^AF$34))</f>
        <v>-282990.88695423363</v>
      </c>
      <c r="AG358" s="201">
        <f>(((J358*'Appendix B'!$C$13*1000)-('Appendix B'!$E$39+'Appendix B'!$F$39+'Appendix B'!$G$39))/((1+$Y$16)^AG$34))</f>
        <v>-113214.40037398893</v>
      </c>
      <c r="AH358" s="201">
        <f>(((K358*'Appendix B'!$C$14*1000)-('Appendix B'!$E$40+'Appendix B'!$F$40+'Appendix B'!$G$40))/((1+$Y$16)^AH$34))</f>
        <v>-83647.536123365659</v>
      </c>
      <c r="AI358" s="201">
        <f>(((L358*'Appendix B'!$C$15*1000)-('Appendix B'!$E$41+'Appendix B'!$F$41+'Appendix B'!$G$41))/((1+$Y$16)^AI$34))</f>
        <v>45801.646382170184</v>
      </c>
      <c r="AJ358" s="201">
        <f>(((M358*'Appendix B'!$C$16*1000)-('Appendix B'!$E$42+'Appendix B'!$F$42+'Appendix B'!$G$42))/((1+$Y$16)^AJ$34))</f>
        <v>199674.25003187722</v>
      </c>
      <c r="AK358" s="201">
        <f>(((N358*'Appendix B'!$C$17*1000)-('Appendix B'!$E$43+'Appendix B'!$F$43+'Appendix B'!$G$43))/((1+$Y$16)^AK$34))</f>
        <v>269631.73693118838</v>
      </c>
      <c r="AL358" s="201">
        <f>(((O358*'Appendix B'!$C$18*1000)-('Appendix B'!$E$44+'Appendix B'!$F$44+'Appendix B'!$G$44))/((1+$Y$16)^AL$34))</f>
        <v>395852.15703776374</v>
      </c>
      <c r="AM358" s="201">
        <f>(((P358*'Appendix B'!$C$19*1000)-('Appendix B'!$E$45+'Appendix B'!$F$45+'Appendix B'!$G$45))/((1+$Y$16)^AM$34))</f>
        <v>56703.893957171305</v>
      </c>
      <c r="AN358" s="201">
        <f>(((Q358*'Appendix B'!$C$20*1000)-('Appendix B'!$E$46+'Appendix B'!$F$46+'Appendix B'!$G$46))/((1+$Y$16)^AN$34))</f>
        <v>171548.14895083327</v>
      </c>
      <c r="AO358" s="201">
        <f>(((R358*'Appendix B'!$C$21*1000)-('Appendix B'!$E$47+'Appendix B'!$F$47+'Appendix B'!$G$47))/((1+$Y$16)^AO$34))</f>
        <v>278150.73591129936</v>
      </c>
      <c r="AP358" s="201">
        <f>(((S358*'Appendix B'!$C$22*1000)-('Appendix B'!$E$48+'Appendix B'!$F$48+'Appendix B'!$G$48))/((1+$Y$16)^AP$34))</f>
        <v>242200.51493549984</v>
      </c>
      <c r="AQ358" s="201">
        <f>(((T358*'Appendix B'!$C$23*1000)-('Appendix B'!$E$49+'Appendix B'!$F$49+'Appendix B'!$G$49))/((1+$Y$16)^AQ$34))</f>
        <v>211583.27213650331</v>
      </c>
      <c r="AR358" s="201">
        <f>(((U358*'Appendix B'!$C$24*1000)-('Appendix B'!$E$50+'Appendix B'!$F$50+'Appendix B'!$G$50))/((1+$Y$16)^AR$34))</f>
        <v>57722.004963232117</v>
      </c>
      <c r="AS358" s="217">
        <f t="shared" si="26"/>
        <v>32815172.602880996</v>
      </c>
      <c r="AU358" s="207">
        <f t="shared" si="25"/>
        <v>1.2831727345989572E-8</v>
      </c>
    </row>
    <row r="359" spans="1:47" x14ac:dyDescent="0.35">
      <c r="A359">
        <v>325</v>
      </c>
      <c r="B359" s="75">
        <v>56</v>
      </c>
      <c r="C359" s="75">
        <v>50.300788669683634</v>
      </c>
      <c r="D359" s="75">
        <v>61.317953570751598</v>
      </c>
      <c r="E359" s="75">
        <v>60.357568277803132</v>
      </c>
      <c r="F359" s="75">
        <v>82.848754474575827</v>
      </c>
      <c r="G359" s="75">
        <v>61.201623791742207</v>
      </c>
      <c r="H359" s="75">
        <v>68.42556201553262</v>
      </c>
      <c r="I359" s="75">
        <v>71.798764414204541</v>
      </c>
      <c r="J359" s="75">
        <v>53.267350128696961</v>
      </c>
      <c r="K359" s="75">
        <v>63.040984476311181</v>
      </c>
      <c r="L359" s="75">
        <v>87.216618254877687</v>
      </c>
      <c r="M359" s="75">
        <v>96.665776593991467</v>
      </c>
      <c r="N359" s="75">
        <v>112.76579840946775</v>
      </c>
      <c r="O359" s="75">
        <v>108.49524281081028</v>
      </c>
      <c r="P359" s="75">
        <v>58.202061442315895</v>
      </c>
      <c r="Q359" s="75">
        <v>38.842468270487167</v>
      </c>
      <c r="R359" s="75">
        <v>58.06689515013278</v>
      </c>
      <c r="S359" s="75">
        <v>39.088684482775442</v>
      </c>
      <c r="T359" s="75">
        <v>50.757523524488633</v>
      </c>
      <c r="U359" s="75">
        <v>56.824375751483117</v>
      </c>
      <c r="V359" s="75">
        <v>60.753333610837522</v>
      </c>
      <c r="X359" s="201">
        <f>((0-('Appendix B'!$H$30))/(1+$Y$16)^0)</f>
        <v>-30932906.678150136</v>
      </c>
      <c r="Y359" s="201">
        <f>(((B359*'Appendix B'!$C$5*1000)-('Appendix B'!$E$31+'Appendix B'!$F$31+'Appendix B'!$G$31))/((1+$Y$16)^1))</f>
        <v>36555647.970511056</v>
      </c>
      <c r="Z359" s="201">
        <f>+(((C359*'Appendix B'!$C$6*1000)-('Appendix B'!$E$32+'Appendix B'!$F$32+'Appendix B'!$G$32))/((1+$Y$16)^2))</f>
        <v>10501481.084363684</v>
      </c>
      <c r="AA359" s="201">
        <f>(((D359*'Appendix B'!$C$7*1000)-('Appendix B'!$E$33+'Appendix B'!$F$33+'Appendix B'!$G$33))/((1+$Y$16)^3))</f>
        <v>6050363.5165601447</v>
      </c>
      <c r="AB359" s="201">
        <f>(((E359*'Appendix B'!$C$8*1000)-('Appendix B'!$E$34+'Appendix B'!$F$34+'Appendix B'!$G$34))/((1+$Y$16)^4))</f>
        <v>3414760.690060365</v>
      </c>
      <c r="AC359" s="201">
        <f>(((F359*'Appendix B'!$C$9*1000)-('Appendix B'!$E$35+'Appendix B'!$F$35+'Appendix B'!$G$35))/((1+$Y$16)^AC$34))</f>
        <v>3515738.0322976848</v>
      </c>
      <c r="AD359" s="201">
        <f>(((G359*'Appendix B'!$C$10*1000)-('Appendix B'!$E$36+'Appendix B'!$F$36+'Appendix B'!$G$36))/((1+$Y$16)^AD$34))</f>
        <v>1485450.1299430241</v>
      </c>
      <c r="AE359" s="201">
        <f>(((H359*'Appendix B'!$C$11*1000)-('Appendix B'!$E$37+'Appendix B'!$F$37+'Appendix B'!$G$37))/((1+$Y$16)^AE$34))</f>
        <v>1238879.5417045609</v>
      </c>
      <c r="AF359" s="201">
        <f>(((I359*'Appendix B'!$C$12*1000)-('Appendix B'!$E$38+'Appendix B'!$F$38+'Appendix B'!$G$38))/((1+$Y$16)^AF$34))</f>
        <v>954303.93449436279</v>
      </c>
      <c r="AG359" s="201">
        <f>(((J359*'Appendix B'!$C$13*1000)-('Appendix B'!$E$39+'Appendix B'!$F$39+'Appendix B'!$G$39))/((1+$Y$16)^AG$34))</f>
        <v>287284.95814743271</v>
      </c>
      <c r="AH359" s="201">
        <f>(((K359*'Appendix B'!$C$14*1000)-('Appendix B'!$E$40+'Appendix B'!$F$40+'Appendix B'!$G$40))/((1+$Y$16)^AH$34))</f>
        <v>324061.48424092721</v>
      </c>
      <c r="AI359" s="201">
        <f>(((L359*'Appendix B'!$C$15*1000)-('Appendix B'!$E$41+'Appendix B'!$F$41+'Appendix B'!$G$41))/((1+$Y$16)^AI$34))</f>
        <v>557910.5045920827</v>
      </c>
      <c r="AJ359" s="201">
        <f>(((M359*'Appendix B'!$C$16*1000)-('Appendix B'!$E$42+'Appendix B'!$F$42+'Appendix B'!$G$42))/((1+$Y$16)^AJ$34))</f>
        <v>527005.63695074152</v>
      </c>
      <c r="AK359" s="201">
        <f>(((N359*'Appendix B'!$C$17*1000)-('Appendix B'!$E$43+'Appendix B'!$F$43+'Appendix B'!$G$43))/((1+$Y$16)^AK$34))</f>
        <v>560712.00022263033</v>
      </c>
      <c r="AL359" s="201">
        <f>(((O359*'Appendix B'!$C$18*1000)-('Appendix B'!$E$44+'Appendix B'!$F$44+'Appendix B'!$G$44))/((1+$Y$16)^AL$34))</f>
        <v>403121.44189804274</v>
      </c>
      <c r="AM359" s="201">
        <f>(((P359*'Appendix B'!$C$19*1000)-('Appendix B'!$E$45+'Appendix B'!$F$45+'Appendix B'!$G$45))/((1+$Y$16)^AM$34))</f>
        <v>-44106.580742879858</v>
      </c>
      <c r="AN359" s="201">
        <f>(((Q359*'Appendix B'!$C$20*1000)-('Appendix B'!$E$46+'Appendix B'!$F$46+'Appendix B'!$G$46))/((1+$Y$16)^AN$34))</f>
        <v>-177171.3190559636</v>
      </c>
      <c r="AO359" s="201">
        <f>(((R359*'Appendix B'!$C$21*1000)-('Appendix B'!$E$47+'Appendix B'!$F$47+'Appendix B'!$G$47))/((1+$Y$16)^AO$34))</f>
        <v>-74695.894789461745</v>
      </c>
      <c r="AP359" s="201">
        <f>(((S359*'Appendix B'!$C$22*1000)-('Appendix B'!$E$48+'Appendix B'!$F$48+'Appendix B'!$G$48))/((1+$Y$16)^AP$34))</f>
        <v>-166634.56909072382</v>
      </c>
      <c r="AQ359" s="201">
        <f>(((T359*'Appendix B'!$C$23*1000)-('Appendix B'!$E$49+'Appendix B'!$F$49+'Appendix B'!$G$49))/((1+$Y$16)^AQ$34))</f>
        <v>-114256.34277503905</v>
      </c>
      <c r="AR359" s="201">
        <f>(((U359*'Appendix B'!$C$24*1000)-('Appendix B'!$E$50+'Appendix B'!$F$50+'Appendix B'!$G$50))/((1+$Y$16)^AR$34))</f>
        <v>-91904.817654135564</v>
      </c>
      <c r="AS359" s="217">
        <f t="shared" si="26"/>
        <v>35443814.24783659</v>
      </c>
      <c r="AU359" s="207">
        <f t="shared" si="25"/>
        <v>1.3672721309569975E-8</v>
      </c>
    </row>
    <row r="360" spans="1:47" x14ac:dyDescent="0.35">
      <c r="A360">
        <v>326</v>
      </c>
      <c r="B360" s="75">
        <v>56</v>
      </c>
      <c r="C360" s="75">
        <v>69.498339502407916</v>
      </c>
      <c r="D360" s="75">
        <v>74.48120776517095</v>
      </c>
      <c r="E360" s="75">
        <v>104.60164997402634</v>
      </c>
      <c r="F360" s="75">
        <v>71.182344584776615</v>
      </c>
      <c r="G360" s="75">
        <v>70.520622627148313</v>
      </c>
      <c r="H360" s="75">
        <v>70.302449241914033</v>
      </c>
      <c r="I360" s="75">
        <v>64.431129987566678</v>
      </c>
      <c r="J360" s="75">
        <v>83.323196502034591</v>
      </c>
      <c r="K360" s="75">
        <v>119.50133744478582</v>
      </c>
      <c r="L360" s="75">
        <v>161.19784620032874</v>
      </c>
      <c r="M360" s="75">
        <v>153.91862758652212</v>
      </c>
      <c r="N360" s="75">
        <v>205.39106457653315</v>
      </c>
      <c r="O360" s="75">
        <v>277.8148265255868</v>
      </c>
      <c r="P360" s="75">
        <v>233.96879874318097</v>
      </c>
      <c r="Q360" s="75">
        <v>285.08230409543626</v>
      </c>
      <c r="R360" s="75">
        <v>321.03968093956075</v>
      </c>
      <c r="S360" s="75">
        <v>179.63065923422371</v>
      </c>
      <c r="T360" s="75">
        <v>129.42725634243976</v>
      </c>
      <c r="U360" s="75">
        <v>171.36957548890504</v>
      </c>
      <c r="V360" s="75">
        <v>177.29480213891449</v>
      </c>
      <c r="X360" s="201">
        <f>((0-('Appendix B'!$H$30))/(1+$Y$16)^0)</f>
        <v>-30932906.678150136</v>
      </c>
      <c r="Y360" s="201">
        <f>(((B360*'Appendix B'!$C$5*1000)-('Appendix B'!$E$31+'Appendix B'!$F$31+'Appendix B'!$G$31))/((1+$Y$16)^1))</f>
        <v>36555647.970511056</v>
      </c>
      <c r="Z360" s="201">
        <f>+(((C360*'Appendix B'!$C$6*1000)-('Appendix B'!$E$32+'Appendix B'!$F$32+'Appendix B'!$G$32))/((1+$Y$16)^2))</f>
        <v>15351110.762803879</v>
      </c>
      <c r="AA360" s="201">
        <f>(((D360*'Appendix B'!$C$7*1000)-('Appendix B'!$E$33+'Appendix B'!$F$33+'Appendix B'!$G$33))/((1+$Y$16)^3))</f>
        <v>7719996.9584220434</v>
      </c>
      <c r="AB360" s="201">
        <f>(((E360*'Appendix B'!$C$8*1000)-('Appendix B'!$E$34+'Appendix B'!$F$34+'Appendix B'!$G$34))/((1+$Y$16)^4))</f>
        <v>6987027.7566520218</v>
      </c>
      <c r="AC360" s="201">
        <f>(((F360*'Appendix B'!$C$9*1000)-('Appendix B'!$E$35+'Appendix B'!$F$35+'Appendix B'!$G$35))/((1+$Y$16)^AC$34))</f>
        <v>2837544.6288439338</v>
      </c>
      <c r="AD360" s="201">
        <f>(((G360*'Appendix B'!$C$10*1000)-('Appendix B'!$E$36+'Appendix B'!$F$36+'Appendix B'!$G$36))/((1+$Y$16)^AD$34))</f>
        <v>1887577.276433253</v>
      </c>
      <c r="AE360" s="201">
        <f>(((H360*'Appendix B'!$C$11*1000)-('Appendix B'!$E$37+'Appendix B'!$F$37+'Appendix B'!$G$37))/((1+$Y$16)^AE$34))</f>
        <v>1301214.0634983517</v>
      </c>
      <c r="AF360" s="201">
        <f>(((I360*'Appendix B'!$C$12*1000)-('Appendix B'!$E$38+'Appendix B'!$F$38+'Appendix B'!$G$38))/((1+$Y$16)^AF$34))</f>
        <v>761105.7561421945</v>
      </c>
      <c r="AG360" s="201">
        <f>(((J360*'Appendix B'!$C$13*1000)-('Appendix B'!$E$39+'Appendix B'!$F$39+'Appendix B'!$G$39))/((1+$Y$16)^AG$34))</f>
        <v>921172.56340939144</v>
      </c>
      <c r="AH360" s="201">
        <f>(((K360*'Appendix B'!$C$14*1000)-('Appendix B'!$E$40+'Appendix B'!$F$40+'Appendix B'!$G$40))/((1+$Y$16)^AH$34))</f>
        <v>1280216.2083578636</v>
      </c>
      <c r="AI360" s="201">
        <f>(((L360*'Appendix B'!$C$15*1000)-('Appendix B'!$E$41+'Appendix B'!$F$41+'Appendix B'!$G$41))/((1+$Y$16)^AI$34))</f>
        <v>1609263.5158172357</v>
      </c>
      <c r="AJ360" s="201">
        <f>(((M360*'Appendix B'!$C$16*1000)-('Appendix B'!$E$42+'Appendix B'!$F$42+'Appendix B'!$G$42))/((1+$Y$16)^AJ$34))</f>
        <v>1204134.4201672866</v>
      </c>
      <c r="AK360" s="201">
        <f>(((N360*'Appendix B'!$C$17*1000)-('Appendix B'!$E$43+'Appendix B'!$F$43+'Appendix B'!$G$43))/((1+$Y$16)^AK$34))</f>
        <v>1479332.8192345111</v>
      </c>
      <c r="AL360" s="201">
        <f>(((O360*'Appendix B'!$C$18*1000)-('Appendix B'!$E$44+'Appendix B'!$F$44+'Appendix B'!$G$44))/((1+$Y$16)^AL$34))</f>
        <v>1820223.0742394424</v>
      </c>
      <c r="AM360" s="201">
        <f>(((P360*'Appendix B'!$C$19*1000)-('Appendix B'!$E$45+'Appendix B'!$F$45+'Appendix B'!$G$45))/((1+$Y$16)^AM$34))</f>
        <v>1203953.1146838546</v>
      </c>
      <c r="AN360" s="201">
        <f>(((Q360*'Appendix B'!$C$20*1000)-('Appendix B'!$E$46+'Appendix B'!$F$46+'Appendix B'!$G$46))/((1+$Y$16)^AN$34))</f>
        <v>1289346.9031920969</v>
      </c>
      <c r="AO360" s="201">
        <f>(((R360*'Appendix B'!$C$21*1000)-('Appendix B'!$E$47+'Appendix B'!$F$47+'Appendix B'!$G$47))/((1+$Y$16)^AO$34))</f>
        <v>1288560.780630514</v>
      </c>
      <c r="AP360" s="201">
        <f>(((S360*'Appendix B'!$C$22*1000)-('Appendix B'!$E$48+'Appendix B'!$F$48+'Appendix B'!$G$48))/((1+$Y$16)^AP$34))</f>
        <v>459064.81438698643</v>
      </c>
      <c r="AQ360" s="201">
        <f>(((T360*'Appendix B'!$C$23*1000)-('Appendix B'!$E$49+'Appendix B'!$F$49+'Appendix B'!$G$49))/((1+$Y$16)^AQ$34))</f>
        <v>187489.72264457608</v>
      </c>
      <c r="AR360" s="201">
        <f>(((U360*'Appendix B'!$C$24*1000)-('Appendix B'!$E$50+'Appendix B'!$F$50+'Appendix B'!$G$50))/((1+$Y$16)^AR$34))</f>
        <v>287720.55380941025</v>
      </c>
      <c r="AS360" s="217">
        <f t="shared" si="26"/>
        <v>55498796.985729784</v>
      </c>
      <c r="AU360" s="207">
        <f t="shared" si="25"/>
        <v>1.5443735509373838E-8</v>
      </c>
    </row>
    <row r="361" spans="1:47" x14ac:dyDescent="0.35">
      <c r="A361">
        <v>327</v>
      </c>
      <c r="B361" s="75">
        <v>56</v>
      </c>
      <c r="C361" s="75">
        <v>45.327648266195425</v>
      </c>
      <c r="D361" s="75">
        <v>45.386338011304517</v>
      </c>
      <c r="E361" s="75">
        <v>46.51957094093072</v>
      </c>
      <c r="F361" s="75">
        <v>44.219951093394535</v>
      </c>
      <c r="G361" s="75">
        <v>49.431677853682167</v>
      </c>
      <c r="H361" s="75">
        <v>76.244720362995736</v>
      </c>
      <c r="I361" s="75">
        <v>45.706327725959099</v>
      </c>
      <c r="J361" s="75">
        <v>23.421579238395214</v>
      </c>
      <c r="K361" s="75">
        <v>11.480142821540463</v>
      </c>
      <c r="L361" s="75">
        <v>16.218625193521291</v>
      </c>
      <c r="M361" s="75">
        <v>14.792151009223542</v>
      </c>
      <c r="N361" s="75">
        <v>26.600066295468132</v>
      </c>
      <c r="O361" s="75">
        <v>24.921981609344549</v>
      </c>
      <c r="P361" s="75">
        <v>30.297322523734991</v>
      </c>
      <c r="Q361" s="75">
        <v>49.057056898910496</v>
      </c>
      <c r="R361" s="75">
        <v>71.048976574411554</v>
      </c>
      <c r="S361" s="75">
        <v>91.443773214395847</v>
      </c>
      <c r="T361" s="75">
        <v>81.464057566414681</v>
      </c>
      <c r="U361" s="75">
        <v>130.01129501131538</v>
      </c>
      <c r="V361" s="75">
        <v>146.35863813698666</v>
      </c>
      <c r="X361" s="201">
        <f>((0-('Appendix B'!$H$30))/(1+$Y$16)^0)</f>
        <v>-30932906.678150136</v>
      </c>
      <c r="Y361" s="201">
        <f>(((B361*'Appendix B'!$C$5*1000)-('Appendix B'!$E$31+'Appendix B'!$F$31+'Appendix B'!$G$31))/((1+$Y$16)^1))</f>
        <v>36555647.970511056</v>
      </c>
      <c r="Z361" s="201">
        <f>+(((C361*'Appendix B'!$C$6*1000)-('Appendix B'!$E$32+'Appendix B'!$F$32+'Appendix B'!$G$32))/((1+$Y$16)^2))</f>
        <v>9245180.7622051425</v>
      </c>
      <c r="AA361" s="201">
        <f>(((D361*'Appendix B'!$C$7*1000)-('Appendix B'!$E$33+'Appendix B'!$F$33+'Appendix B'!$G$33))/((1+$Y$16)^3))</f>
        <v>4029589.7984458604</v>
      </c>
      <c r="AB361" s="201">
        <f>(((E361*'Appendix B'!$C$8*1000)-('Appendix B'!$E$34+'Appendix B'!$F$34+'Appendix B'!$G$34))/((1+$Y$16)^4))</f>
        <v>2297480.813092954</v>
      </c>
      <c r="AC361" s="201">
        <f>(((F361*'Appendix B'!$C$9*1000)-('Appendix B'!$E$35+'Appendix B'!$F$35+'Appendix B'!$G$35))/((1+$Y$16)^AC$34))</f>
        <v>1270162.9253116248</v>
      </c>
      <c r="AD361" s="201">
        <f>(((G361*'Appendix B'!$C$10*1000)-('Appendix B'!$E$36+'Appendix B'!$F$36+'Appendix B'!$G$36))/((1+$Y$16)^AD$34))</f>
        <v>977561.3687132264</v>
      </c>
      <c r="AE361" s="201">
        <f>(((H361*'Appendix B'!$C$11*1000)-('Appendix B'!$E$37+'Appendix B'!$F$37+'Appendix B'!$G$37))/((1+$Y$16)^AE$34))</f>
        <v>1498566.6926255799</v>
      </c>
      <c r="AF361" s="201">
        <f>(((I361*'Appendix B'!$C$12*1000)-('Appendix B'!$E$38+'Appendix B'!$F$38+'Appendix B'!$G$38))/((1+$Y$16)^AF$34))</f>
        <v>270093.65137928334</v>
      </c>
      <c r="AG361" s="201">
        <f>(((J361*'Appendix B'!$C$13*1000)-('Appendix B'!$E$39+'Appendix B'!$F$39+'Appendix B'!$G$39))/((1+$Y$16)^AG$34))</f>
        <v>-342172.086643469</v>
      </c>
      <c r="AH361" s="201">
        <f>(((K361*'Appendix B'!$C$14*1000)-('Appendix B'!$E$40+'Appendix B'!$F$40+'Appendix B'!$G$40))/((1+$Y$16)^AH$34))</f>
        <v>-549120.13322401722</v>
      </c>
      <c r="AI361" s="201">
        <f>(((L361*'Appendix B'!$C$15*1000)-('Appendix B'!$E$41+'Appendix B'!$F$41+'Appendix B'!$G$41))/((1+$Y$16)^AI$34))</f>
        <v>-451047.52258525998</v>
      </c>
      <c r="AJ361" s="201">
        <f>(((M361*'Appendix B'!$C$16*1000)-('Appendix B'!$E$42+'Appendix B'!$F$42+'Appendix B'!$G$42))/((1+$Y$16)^AJ$34))</f>
        <v>-441312.75259065628</v>
      </c>
      <c r="AK361" s="201">
        <f>(((N361*'Appendix B'!$C$17*1000)-('Appendix B'!$E$43+'Appendix B'!$F$43+'Appendix B'!$G$43))/((1+$Y$16)^AK$34))</f>
        <v>-293845.71044082532</v>
      </c>
      <c r="AL361" s="201">
        <f>(((O361*'Appendix B'!$C$18*1000)-('Appendix B'!$E$44+'Appendix B'!$F$44+'Appendix B'!$G$44))/((1+$Y$16)^AL$34))</f>
        <v>-296335.77545605175</v>
      </c>
      <c r="AM361" s="201">
        <f>(((P361*'Appendix B'!$C$19*1000)-('Appendix B'!$E$45+'Appendix B'!$F$45+'Appendix B'!$G$45))/((1+$Y$16)^AM$34))</f>
        <v>-242248.62109988209</v>
      </c>
      <c r="AN361" s="201">
        <f>(((Q361*'Appendix B'!$C$20*1000)-('Appendix B'!$E$46+'Appendix B'!$F$46+'Appendix B'!$G$46))/((1+$Y$16)^AN$34))</f>
        <v>-116336.80661338798</v>
      </c>
      <c r="AO361" s="201">
        <f>(((R361*'Appendix B'!$C$21*1000)-('Appendix B'!$E$47+'Appendix B'!$F$47+'Appendix B'!$G$47))/((1+$Y$16)^AO$34))</f>
        <v>-7396.5006359348854</v>
      </c>
      <c r="AP361" s="201">
        <f>(((S361*'Appendix B'!$C$22*1000)-('Appendix B'!$E$48+'Appendix B'!$F$48+'Appendix B'!$G$48))/((1+$Y$16)^AP$34))</f>
        <v>66452.71176775248</v>
      </c>
      <c r="AQ361" s="201">
        <f>(((T361*'Appendix B'!$C$23*1000)-('Appendix B'!$E$49+'Appendix B'!$F$49+'Appendix B'!$G$49))/((1+$Y$16)^AQ$34))</f>
        <v>3521.810244318925</v>
      </c>
      <c r="AR361" s="201">
        <f>(((U361*'Appendix B'!$C$24*1000)-('Appendix B'!$E$50+'Appendix B'!$F$50+'Appendix B'!$G$50))/((1+$Y$16)^AR$34))</f>
        <v>150651.05962379673</v>
      </c>
      <c r="AS361" s="217">
        <f t="shared" si="26"/>
        <v>25432002.885770474</v>
      </c>
      <c r="AU361" s="207">
        <f t="shared" si="25"/>
        <v>1.012198912988137E-8</v>
      </c>
    </row>
    <row r="362" spans="1:47" x14ac:dyDescent="0.35">
      <c r="A362">
        <v>328</v>
      </c>
      <c r="B362" s="75">
        <v>56</v>
      </c>
      <c r="C362" s="75">
        <v>57.863642634410176</v>
      </c>
      <c r="D362" s="75">
        <v>59.259762236617163</v>
      </c>
      <c r="E362" s="75">
        <v>79.04574422669333</v>
      </c>
      <c r="F362" s="75">
        <v>65.4078560889172</v>
      </c>
      <c r="G362" s="75">
        <v>86.347230492065634</v>
      </c>
      <c r="H362" s="75">
        <v>68.316618469094522</v>
      </c>
      <c r="I362" s="75">
        <v>54.123968198541768</v>
      </c>
      <c r="J362" s="75">
        <v>49.797769463964727</v>
      </c>
      <c r="K362" s="75">
        <v>55.97738338339429</v>
      </c>
      <c r="L362" s="75">
        <v>73.157373654787222</v>
      </c>
      <c r="M362" s="75">
        <v>99.628934264160577</v>
      </c>
      <c r="N362" s="75">
        <v>88.948460171506838</v>
      </c>
      <c r="O362" s="75">
        <v>151.38836612728389</v>
      </c>
      <c r="P362" s="75">
        <v>144.12289058265804</v>
      </c>
      <c r="Q362" s="75">
        <v>141.74708871337185</v>
      </c>
      <c r="R362" s="75">
        <v>224.22419113628121</v>
      </c>
      <c r="S362" s="75">
        <v>311.44577960068989</v>
      </c>
      <c r="T362" s="75">
        <v>342.75869424648579</v>
      </c>
      <c r="U362" s="75">
        <v>428.93957517499763</v>
      </c>
      <c r="V362" s="75">
        <v>361.25011024156862</v>
      </c>
      <c r="X362" s="201">
        <f>((0-('Appendix B'!$H$30))/(1+$Y$16)^0)</f>
        <v>-30932906.678150136</v>
      </c>
      <c r="Y362" s="201">
        <f>(((B362*'Appendix B'!$C$5*1000)-('Appendix B'!$E$31+'Appendix B'!$F$31+'Appendix B'!$G$31))/((1+$Y$16)^1))</f>
        <v>36555647.970511056</v>
      </c>
      <c r="Z362" s="201">
        <f>+(((C362*'Appendix B'!$C$6*1000)-('Appendix B'!$E$32+'Appendix B'!$F$32+'Appendix B'!$G$32))/((1+$Y$16)^2))</f>
        <v>12411987.344283411</v>
      </c>
      <c r="AA362" s="201">
        <f>(((D362*'Appendix B'!$C$7*1000)-('Appendix B'!$E$33+'Appendix B'!$F$33+'Appendix B'!$G$33))/((1+$Y$16)^3))</f>
        <v>5789301.5458296761</v>
      </c>
      <c r="AB362" s="201">
        <f>(((E362*'Appendix B'!$C$8*1000)-('Appendix B'!$E$34+'Appendix B'!$F$34+'Appendix B'!$G$34))/((1+$Y$16)^4))</f>
        <v>4923643.9783440819</v>
      </c>
      <c r="AC362" s="201">
        <f>(((F362*'Appendix B'!$C$9*1000)-('Appendix B'!$E$35+'Appendix B'!$F$35+'Appendix B'!$G$35))/((1+$Y$16)^AC$34))</f>
        <v>2501861.2401061817</v>
      </c>
      <c r="AD362" s="201">
        <f>(((G362*'Appendix B'!$C$10*1000)-('Appendix B'!$E$36+'Appendix B'!$F$36+'Appendix B'!$G$36))/((1+$Y$16)^AD$34))</f>
        <v>2570516.3744787206</v>
      </c>
      <c r="AE362" s="201">
        <f>(((H362*'Appendix B'!$C$11*1000)-('Appendix B'!$E$37+'Appendix B'!$F$37+'Appendix B'!$G$37))/((1+$Y$16)^AE$34))</f>
        <v>1235261.3467622725</v>
      </c>
      <c r="AF362" s="201">
        <f>(((I362*'Appendix B'!$C$12*1000)-('Appendix B'!$E$38+'Appendix B'!$F$38+'Appendix B'!$G$38))/((1+$Y$16)^AF$34))</f>
        <v>490825.66808285733</v>
      </c>
      <c r="AG362" s="201">
        <f>(((J362*'Appendix B'!$C$13*1000)-('Appendix B'!$E$39+'Appendix B'!$F$39+'Appendix B'!$G$39))/((1+$Y$16)^AG$34))</f>
        <v>214110.37003198001</v>
      </c>
      <c r="AH362" s="201">
        <f>(((K362*'Appendix B'!$C$14*1000)-('Appendix B'!$E$40+'Appendix B'!$F$40+'Appendix B'!$G$40))/((1+$Y$16)^AH$34))</f>
        <v>204439.56905309326</v>
      </c>
      <c r="AI362" s="201">
        <f>(((L362*'Appendix B'!$C$15*1000)-('Appendix B'!$E$41+'Appendix B'!$F$41+'Appendix B'!$G$41))/((1+$Y$16)^AI$34))</f>
        <v>358113.48099097668</v>
      </c>
      <c r="AJ362" s="201">
        <f>(((M362*'Appendix B'!$C$16*1000)-('Appendix B'!$E$42+'Appendix B'!$F$42+'Appendix B'!$G$42))/((1+$Y$16)^AJ$34))</f>
        <v>562050.86723878689</v>
      </c>
      <c r="AK362" s="201">
        <f>(((N362*'Appendix B'!$C$17*1000)-('Appendix B'!$E$43+'Appendix B'!$F$43+'Appendix B'!$G$43))/((1+$Y$16)^AK$34))</f>
        <v>324501.04327513871</v>
      </c>
      <c r="AL362" s="201">
        <f>(((O362*'Appendix B'!$C$18*1000)-('Appendix B'!$E$44+'Appendix B'!$F$44+'Appendix B'!$G$44))/((1+$Y$16)^AL$34))</f>
        <v>762110.71965570515</v>
      </c>
      <c r="AM362" s="201">
        <f>(((P362*'Appendix B'!$C$19*1000)-('Appendix B'!$E$45+'Appendix B'!$F$45+'Appendix B'!$G$45))/((1+$Y$16)^AM$34))</f>
        <v>565987.94279687153</v>
      </c>
      <c r="AN362" s="201">
        <f>(((Q362*'Appendix B'!$C$20*1000)-('Appendix B'!$E$46+'Appendix B'!$F$46+'Appendix B'!$G$46))/((1+$Y$16)^AN$34))</f>
        <v>435692.56028926565</v>
      </c>
      <c r="AO362" s="201">
        <f>(((R362*'Appendix B'!$C$21*1000)-('Appendix B'!$E$47+'Appendix B'!$F$47+'Appendix B'!$G$47))/((1+$Y$16)^AO$34))</f>
        <v>786667.16315155476</v>
      </c>
      <c r="AP362" s="201">
        <f>(((S362*'Appendix B'!$C$22*1000)-('Appendix B'!$E$48+'Appendix B'!$F$48+'Appendix B'!$G$48))/((1+$Y$16)^AP$34))</f>
        <v>1045911.8377919149</v>
      </c>
      <c r="AQ362" s="201">
        <f>(((T362*'Appendix B'!$C$23*1000)-('Appendix B'!$E$49+'Appendix B'!$F$49+'Appendix B'!$G$49))/((1+$Y$16)^AQ$34))</f>
        <v>1005744.9742140368</v>
      </c>
      <c r="AR362" s="201">
        <f>(((U362*'Appendix B'!$C$24*1000)-('Appendix B'!$E$50+'Appendix B'!$F$50+'Appendix B'!$G$50))/((1+$Y$16)^AR$34))</f>
        <v>1141358.3058308377</v>
      </c>
      <c r="AS362" s="217">
        <f t="shared" si="26"/>
        <v>42952827.624568284</v>
      </c>
      <c r="AU362" s="207">
        <f t="shared" si="25"/>
        <v>1.5426431784167324E-8</v>
      </c>
    </row>
    <row r="363" spans="1:47" x14ac:dyDescent="0.35">
      <c r="A363">
        <v>329</v>
      </c>
      <c r="B363" s="75">
        <v>56</v>
      </c>
      <c r="C363" s="75">
        <v>43.452296552257287</v>
      </c>
      <c r="D363" s="75">
        <v>58.941677450137377</v>
      </c>
      <c r="E363" s="75">
        <v>61.966707571377661</v>
      </c>
      <c r="F363" s="75">
        <v>80.825258981922659</v>
      </c>
      <c r="G363" s="75">
        <v>31.175279674007157</v>
      </c>
      <c r="H363" s="75">
        <v>23.210044052887596</v>
      </c>
      <c r="I363" s="75">
        <v>21.229438903856984</v>
      </c>
      <c r="J363" s="75">
        <v>19.775339874709253</v>
      </c>
      <c r="K363" s="75">
        <v>21.892867465221123</v>
      </c>
      <c r="L363" s="75">
        <v>26.339244982499991</v>
      </c>
      <c r="M363" s="75">
        <v>18.290538018281918</v>
      </c>
      <c r="N363" s="75">
        <v>25.132862294480898</v>
      </c>
      <c r="O363" s="75">
        <v>33.464429603681609</v>
      </c>
      <c r="P363" s="75">
        <v>40.02656829926913</v>
      </c>
      <c r="Q363" s="75">
        <v>49.549532190999336</v>
      </c>
      <c r="R363" s="75">
        <v>48.284544011874615</v>
      </c>
      <c r="S363" s="75">
        <v>46.142419425817103</v>
      </c>
      <c r="T363" s="75">
        <v>28.383900580047502</v>
      </c>
      <c r="U363" s="75">
        <v>12.021901754049573</v>
      </c>
      <c r="V363" s="75">
        <v>13.233155506723033</v>
      </c>
      <c r="X363" s="201">
        <f>((0-('Appendix B'!$H$30))/(1+$Y$16)^0)</f>
        <v>-30932906.678150136</v>
      </c>
      <c r="Y363" s="201">
        <f>(((B363*'Appendix B'!$C$5*1000)-('Appendix B'!$E$31+'Appendix B'!$F$31+'Appendix B'!$G$31))/((1+$Y$16)^1))</f>
        <v>36555647.970511056</v>
      </c>
      <c r="Z363" s="201">
        <f>+(((C363*'Appendix B'!$C$6*1000)-('Appendix B'!$E$32+'Appendix B'!$F$32+'Appendix B'!$G$32))/((1+$Y$16)^2))</f>
        <v>8771434.8448913004</v>
      </c>
      <c r="AA363" s="201">
        <f>(((D363*'Appendix B'!$C$7*1000)-('Appendix B'!$E$33+'Appendix B'!$F$33+'Appendix B'!$G$33))/((1+$Y$16)^3))</f>
        <v>5748955.5197627088</v>
      </c>
      <c r="AB363" s="201">
        <f>(((E363*'Appendix B'!$C$8*1000)-('Appendix B'!$E$34+'Appendix B'!$F$34+'Appendix B'!$G$34))/((1+$Y$16)^4))</f>
        <v>3544682.5933662606</v>
      </c>
      <c r="AC363" s="201">
        <f>(((F363*'Appendix B'!$C$9*1000)-('Appendix B'!$E$35+'Appendix B'!$F$35+'Appendix B'!$G$35))/((1+$Y$16)^AC$34))</f>
        <v>3398107.9037492531</v>
      </c>
      <c r="AD363" s="201">
        <f>(((G363*'Appendix B'!$C$10*1000)-('Appendix B'!$E$36+'Appendix B'!$F$36+'Appendix B'!$G$36))/((1+$Y$16)^AD$34))</f>
        <v>189773.59935654269</v>
      </c>
      <c r="AE363" s="201">
        <f>(((H363*'Appendix B'!$C$11*1000)-('Appendix B'!$E$37+'Appendix B'!$F$37+'Appendix B'!$G$37))/((1+$Y$16)^AE$34))</f>
        <v>-262802.41885415028</v>
      </c>
      <c r="AF363" s="201">
        <f>(((I363*'Appendix B'!$C$12*1000)-('Appendix B'!$E$38+'Appendix B'!$F$38+'Appendix B'!$G$38))/((1+$Y$16)^AF$34))</f>
        <v>-371752.84348224959</v>
      </c>
      <c r="AG363" s="201">
        <f>(((J363*'Appendix B'!$C$13*1000)-('Appendix B'!$E$39+'Appendix B'!$F$39+'Appendix B'!$G$39))/((1+$Y$16)^AG$34))</f>
        <v>-419072.46435198456</v>
      </c>
      <c r="AH363" s="201">
        <f>(((K363*'Appendix B'!$C$14*1000)-('Appendix B'!$E$40+'Appendix B'!$F$40+'Appendix B'!$G$40))/((1+$Y$16)^AH$34))</f>
        <v>-372780.89098542783</v>
      </c>
      <c r="AI363" s="201">
        <f>(((L363*'Appendix B'!$C$15*1000)-('Appendix B'!$E$41+'Appendix B'!$F$41+'Appendix B'!$G$41))/((1+$Y$16)^AI$34))</f>
        <v>-307222.60393896321</v>
      </c>
      <c r="AJ363" s="201">
        <f>(((M363*'Appendix B'!$C$16*1000)-('Appendix B'!$E$42+'Appendix B'!$F$42+'Appendix B'!$G$42))/((1+$Y$16)^AJ$34))</f>
        <v>-399937.37131971627</v>
      </c>
      <c r="AK363" s="201">
        <f>(((N363*'Appendix B'!$C$17*1000)-('Appendix B'!$E$43+'Appendix B'!$F$43+'Appendix B'!$G$43))/((1+$Y$16)^AK$34))</f>
        <v>-308396.86043280922</v>
      </c>
      <c r="AL363" s="201">
        <f>(((O363*'Appendix B'!$C$18*1000)-('Appendix B'!$E$44+'Appendix B'!$F$44+'Appendix B'!$G$44))/((1+$Y$16)^AL$34))</f>
        <v>-224840.69655626756</v>
      </c>
      <c r="AM363" s="201">
        <f>(((P363*'Appendix B'!$C$19*1000)-('Appendix B'!$E$45+'Appendix B'!$F$45+'Appendix B'!$G$45))/((1+$Y$16)^AM$34))</f>
        <v>-173164.56284282979</v>
      </c>
      <c r="AN363" s="201">
        <f>(((Q363*'Appendix B'!$C$20*1000)-('Appendix B'!$E$46+'Appendix B'!$F$46+'Appendix B'!$G$46))/((1+$Y$16)^AN$34))</f>
        <v>-113403.79625202372</v>
      </c>
      <c r="AO363" s="201">
        <f>(((R363*'Appendix B'!$C$21*1000)-('Appendix B'!$E$47+'Appendix B'!$F$47+'Appendix B'!$G$47))/((1+$Y$16)^AO$34))</f>
        <v>-125407.81712963557</v>
      </c>
      <c r="AP363" s="201">
        <f>(((S363*'Appendix B'!$C$22*1000)-('Appendix B'!$E$48+'Appendix B'!$F$48+'Appendix B'!$G$48))/((1+$Y$16)^AP$34))</f>
        <v>-135231.01429592492</v>
      </c>
      <c r="AQ363" s="201">
        <f>(((T363*'Appendix B'!$C$23*1000)-('Appendix B'!$E$49+'Appendix B'!$F$49+'Appendix B'!$G$49))/((1+$Y$16)^AQ$34))</f>
        <v>-200072.73557110858</v>
      </c>
      <c r="AR363" s="201">
        <f>(((U363*'Appendix B'!$C$24*1000)-('Appendix B'!$E$50+'Appendix B'!$F$50+'Appendix B'!$G$50))/((1+$Y$16)^AR$34))</f>
        <v>-240389.04809548325</v>
      </c>
      <c r="AS363" s="217">
        <f t="shared" si="26"/>
        <v>27275695.75348698</v>
      </c>
      <c r="AU363" s="207">
        <f t="shared" si="25"/>
        <v>1.0827446781109266E-8</v>
      </c>
    </row>
    <row r="364" spans="1:47" x14ac:dyDescent="0.35">
      <c r="A364">
        <v>330</v>
      </c>
      <c r="B364" s="75">
        <v>56</v>
      </c>
      <c r="C364" s="75">
        <v>62.1535198844512</v>
      </c>
      <c r="D364" s="75">
        <v>78.758878946157182</v>
      </c>
      <c r="E364" s="75">
        <v>72.832825905315303</v>
      </c>
      <c r="F364" s="75">
        <v>84.981757962801055</v>
      </c>
      <c r="G364" s="75">
        <v>82.033889815840936</v>
      </c>
      <c r="H364" s="75">
        <v>135.4985085594038</v>
      </c>
      <c r="I364" s="75">
        <v>51.88299440226163</v>
      </c>
      <c r="J364" s="75">
        <v>61.673356271024076</v>
      </c>
      <c r="K364" s="75">
        <v>44.004016456880535</v>
      </c>
      <c r="L364" s="75">
        <v>31.816980584125979</v>
      </c>
      <c r="M364" s="75">
        <v>22.825919586151436</v>
      </c>
      <c r="N364" s="75">
        <v>15.796142857415335</v>
      </c>
      <c r="O364" s="75">
        <v>18.256692467579743</v>
      </c>
      <c r="P364" s="75">
        <v>19.088875758563169</v>
      </c>
      <c r="Q364" s="75">
        <v>16.207612151829057</v>
      </c>
      <c r="R364" s="75">
        <v>12.315118984059549</v>
      </c>
      <c r="S364" s="75">
        <v>12.945232095720549</v>
      </c>
      <c r="T364" s="75">
        <v>7.0926904202442564</v>
      </c>
      <c r="U364" s="75">
        <v>10.158006047427738</v>
      </c>
      <c r="V364" s="75">
        <v>11.840005474324544</v>
      </c>
      <c r="X364" s="201">
        <f>((0-('Appendix B'!$H$30))/(1+$Y$16)^0)</f>
        <v>-30932906.678150136</v>
      </c>
      <c r="Y364" s="201">
        <f>(((B364*'Appendix B'!$C$5*1000)-('Appendix B'!$E$31+'Appendix B'!$F$31+'Appendix B'!$G$31))/((1+$Y$16)^1))</f>
        <v>36555647.970511056</v>
      </c>
      <c r="Z364" s="201">
        <f>+(((C364*'Appendix B'!$C$6*1000)-('Appendix B'!$E$32+'Appendix B'!$F$32+'Appendix B'!$G$32))/((1+$Y$16)^2))</f>
        <v>13495683.707946697</v>
      </c>
      <c r="AA364" s="201">
        <f>(((D364*'Appendix B'!$C$7*1000)-('Appendix B'!$E$33+'Appendix B'!$F$33+'Appendix B'!$G$33))/((1+$Y$16)^3))</f>
        <v>8262578.8117825491</v>
      </c>
      <c r="AB364" s="201">
        <f>(((E364*'Appendix B'!$C$8*1000)-('Appendix B'!$E$34+'Appendix B'!$F$34+'Appendix B'!$G$34))/((1+$Y$16)^4))</f>
        <v>4422012.9656525655</v>
      </c>
      <c r="AC364" s="201">
        <f>(((F364*'Appendix B'!$C$9*1000)-('Appendix B'!$E$35+'Appendix B'!$F$35+'Appendix B'!$G$35))/((1+$Y$16)^AC$34))</f>
        <v>3639734.0952615826</v>
      </c>
      <c r="AD364" s="201">
        <f>(((G364*'Appendix B'!$C$10*1000)-('Appendix B'!$E$36+'Appendix B'!$F$36+'Appendix B'!$G$36))/((1+$Y$16)^AD$34))</f>
        <v>2384390.0095541473</v>
      </c>
      <c r="AE364" s="201">
        <f>(((H364*'Appendix B'!$C$11*1000)-('Appendix B'!$E$37+'Appendix B'!$F$37+'Appendix B'!$G$37))/((1+$Y$16)^AE$34))</f>
        <v>3466482.7718536039</v>
      </c>
      <c r="AF364" s="201">
        <f>(((I364*'Appendix B'!$C$12*1000)-('Appendix B'!$E$38+'Appendix B'!$F$38+'Appendix B'!$G$38))/((1+$Y$16)^AF$34))</f>
        <v>432061.6157282893</v>
      </c>
      <c r="AG364" s="201">
        <f>(((J364*'Appendix B'!$C$13*1000)-('Appendix B'!$E$39+'Appendix B'!$F$39+'Appendix B'!$G$39))/((1+$Y$16)^AG$34))</f>
        <v>464570.37001671549</v>
      </c>
      <c r="AH364" s="201">
        <f>(((K364*'Appendix B'!$C$14*1000)-('Appendix B'!$E$40+'Appendix B'!$F$40+'Appendix B'!$G$40))/((1+$Y$16)^AH$34))</f>
        <v>1670.8871646896482</v>
      </c>
      <c r="AI364" s="201">
        <f>(((L364*'Appendix B'!$C$15*1000)-('Appendix B'!$E$41+'Appendix B'!$F$41+'Appendix B'!$G$41))/((1+$Y$16)^AI$34))</f>
        <v>-229378.07527405588</v>
      </c>
      <c r="AJ364" s="201">
        <f>(((M364*'Appendix B'!$C$16*1000)-('Appendix B'!$E$42+'Appendix B'!$F$42+'Appendix B'!$G$42))/((1+$Y$16)^AJ$34))</f>
        <v>-346297.46781735821</v>
      </c>
      <c r="AK364" s="201">
        <f>(((N364*'Appendix B'!$C$17*1000)-('Appendix B'!$E$43+'Appendix B'!$F$43+'Appendix B'!$G$43))/((1+$Y$16)^AK$34))</f>
        <v>-400994.75743308786</v>
      </c>
      <c r="AL364" s="201">
        <f>(((O364*'Appendix B'!$C$18*1000)-('Appendix B'!$E$44+'Appendix B'!$F$44+'Appendix B'!$G$44))/((1+$Y$16)^AL$34))</f>
        <v>-352120.17980902566</v>
      </c>
      <c r="AM364" s="201">
        <f>(((P364*'Appendix B'!$C$19*1000)-('Appendix B'!$E$45+'Appendix B'!$F$45+'Appendix B'!$G$45))/((1+$Y$16)^AM$34))</f>
        <v>-321835.98143190017</v>
      </c>
      <c r="AN364" s="201">
        <f>(((Q364*'Appendix B'!$C$20*1000)-('Appendix B'!$E$46+'Appendix B'!$F$46+'Appendix B'!$G$46))/((1+$Y$16)^AN$34))</f>
        <v>-311976.59475299955</v>
      </c>
      <c r="AO364" s="201">
        <f>(((R364*'Appendix B'!$C$21*1000)-('Appendix B'!$E$47+'Appendix B'!$F$47+'Appendix B'!$G$47))/((1+$Y$16)^AO$34))</f>
        <v>-311874.10349073389</v>
      </c>
      <c r="AP364" s="201">
        <f>(((S364*'Appendix B'!$C$22*1000)-('Appendix B'!$E$48+'Appendix B'!$F$48+'Appendix B'!$G$48))/((1+$Y$16)^AP$34))</f>
        <v>-283026.43045092252</v>
      </c>
      <c r="AQ364" s="201">
        <f>(((T364*'Appendix B'!$C$23*1000)-('Appendix B'!$E$49+'Appendix B'!$F$49+'Appendix B'!$G$49))/((1+$Y$16)^AQ$34))</f>
        <v>-281737.41986093234</v>
      </c>
      <c r="AR364" s="201">
        <f>(((U364*'Appendix B'!$C$24*1000)-('Appendix B'!$E$50+'Appendix B'!$F$50+'Appendix B'!$G$50))/((1+$Y$16)^AR$34))</f>
        <v>-246566.36588459753</v>
      </c>
      <c r="AS364" s="217">
        <f t="shared" si="26"/>
        <v>42191926.527321756</v>
      </c>
      <c r="AU364" s="207">
        <f t="shared" si="25"/>
        <v>1.5301418627211284E-8</v>
      </c>
    </row>
    <row r="365" spans="1:47" x14ac:dyDescent="0.35">
      <c r="A365">
        <v>331</v>
      </c>
      <c r="B365" s="75">
        <v>56</v>
      </c>
      <c r="C365" s="75">
        <v>48.962504573555016</v>
      </c>
      <c r="D365" s="75">
        <v>58.800728432449375</v>
      </c>
      <c r="E365" s="75">
        <v>62.609795110462876</v>
      </c>
      <c r="F365" s="75">
        <v>55.999869704900028</v>
      </c>
      <c r="G365" s="75">
        <v>81.555676259453676</v>
      </c>
      <c r="H365" s="75">
        <v>56.097520735477275</v>
      </c>
      <c r="I365" s="75">
        <v>69.14386716639342</v>
      </c>
      <c r="J365" s="75">
        <v>42.943638721866449</v>
      </c>
      <c r="K365" s="75">
        <v>68.174165425359888</v>
      </c>
      <c r="L365" s="75">
        <v>66.158421706370419</v>
      </c>
      <c r="M365" s="75">
        <v>47.278259976813196</v>
      </c>
      <c r="N365" s="75">
        <v>54.586322623568279</v>
      </c>
      <c r="O365" s="75">
        <v>35.320373526709453</v>
      </c>
      <c r="P365" s="75">
        <v>58.145500930514459</v>
      </c>
      <c r="Q365" s="75">
        <v>55.729010868956188</v>
      </c>
      <c r="R365" s="75">
        <v>71.84785452932185</v>
      </c>
      <c r="S365" s="75">
        <v>55.408737659583139</v>
      </c>
      <c r="T365" s="75">
        <v>33.414950191911963</v>
      </c>
      <c r="U365" s="75">
        <v>21.448942141285833</v>
      </c>
      <c r="V365" s="75">
        <v>9.4214744029399071</v>
      </c>
      <c r="X365" s="201">
        <f>((0-('Appendix B'!$H$30))/(1+$Y$16)^0)</f>
        <v>-30932906.678150136</v>
      </c>
      <c r="Y365" s="201">
        <f>(((B365*'Appendix B'!$C$5*1000)-('Appendix B'!$E$31+'Appendix B'!$F$31+'Appendix B'!$G$31))/((1+$Y$16)^1))</f>
        <v>36555647.970511056</v>
      </c>
      <c r="Z365" s="201">
        <f>+(((C365*'Appendix B'!$C$6*1000)-('Appendix B'!$E$32+'Appendix B'!$F$32+'Appendix B'!$G$32))/((1+$Y$16)^2))</f>
        <v>10163407.632842638</v>
      </c>
      <c r="AA365" s="201">
        <f>(((D365*'Appendix B'!$C$7*1000)-('Appendix B'!$E$33+'Appendix B'!$F$33+'Appendix B'!$G$33))/((1+$Y$16)^3))</f>
        <v>5731077.4791161008</v>
      </c>
      <c r="AB365" s="201">
        <f>(((E365*'Appendix B'!$C$8*1000)-('Appendix B'!$E$34+'Appendix B'!$F$34+'Appendix B'!$G$34))/((1+$Y$16)^4))</f>
        <v>3596605.4799702261</v>
      </c>
      <c r="AC365" s="201">
        <f>(((F365*'Appendix B'!$C$9*1000)-('Appendix B'!$E$35+'Appendix B'!$F$35+'Appendix B'!$G$35))/((1+$Y$16)^AC$34))</f>
        <v>1954954.8339630181</v>
      </c>
      <c r="AD365" s="201">
        <f>(((G365*'Appendix B'!$C$10*1000)-('Appendix B'!$E$36+'Appendix B'!$F$36+'Appendix B'!$G$36))/((1+$Y$16)^AD$34))</f>
        <v>2363754.46101085</v>
      </c>
      <c r="AE365" s="201">
        <f>(((H365*'Appendix B'!$C$11*1000)-('Appendix B'!$E$37+'Appendix B'!$F$37+'Appendix B'!$G$37))/((1+$Y$16)^AE$34))</f>
        <v>829444.94859480928</v>
      </c>
      <c r="AF365" s="201">
        <f>(((I365*'Appendix B'!$C$12*1000)-('Appendix B'!$E$38+'Appendix B'!$F$38+'Appendix B'!$G$38))/((1+$Y$16)^AF$34))</f>
        <v>884685.75282470579</v>
      </c>
      <c r="AG365" s="201">
        <f>(((J365*'Appendix B'!$C$13*1000)-('Appendix B'!$E$39+'Appendix B'!$F$39+'Appendix B'!$G$39))/((1+$Y$16)^AG$34))</f>
        <v>69554.516628521844</v>
      </c>
      <c r="AH365" s="201">
        <f>(((K365*'Appendix B'!$C$14*1000)-('Appendix B'!$E$40+'Appendix B'!$F$40+'Appendix B'!$G$40))/((1+$Y$16)^AH$34))</f>
        <v>410991.78056621749</v>
      </c>
      <c r="AI365" s="201">
        <f>(((L365*'Appendix B'!$C$15*1000)-('Appendix B'!$E$41+'Appendix B'!$F$41+'Appendix B'!$G$41))/((1+$Y$16)^AI$34))</f>
        <v>258650.82795399628</v>
      </c>
      <c r="AJ365" s="201">
        <f>(((M365*'Appendix B'!$C$16*1000)-('Appendix B'!$E$42+'Appendix B'!$F$42+'Appendix B'!$G$42))/((1+$Y$16)^AJ$34))</f>
        <v>-57099.930777924259</v>
      </c>
      <c r="AK365" s="201">
        <f>(((N365*'Appendix B'!$C$17*1000)-('Appendix B'!$E$43+'Appendix B'!$F$43+'Appendix B'!$G$43))/((1+$Y$16)^AK$34))</f>
        <v>-16289.069871224372</v>
      </c>
      <c r="AL365" s="201">
        <f>(((O365*'Appendix B'!$C$18*1000)-('Appendix B'!$E$44+'Appendix B'!$F$44+'Appendix B'!$G$44))/((1+$Y$16)^AL$34))</f>
        <v>-209307.57802883681</v>
      </c>
      <c r="AM365" s="201">
        <f>(((P365*'Appendix B'!$C$19*1000)-('Appendix B'!$E$45+'Appendix B'!$F$45+'Appendix B'!$G$45))/((1+$Y$16)^AM$34))</f>
        <v>-44508.197659801102</v>
      </c>
      <c r="AN365" s="201">
        <f>(((Q365*'Appendix B'!$C$20*1000)-('Appendix B'!$E$46+'Appendix B'!$F$46+'Appendix B'!$G$46))/((1+$Y$16)^AN$34))</f>
        <v>-76600.985468558792</v>
      </c>
      <c r="AO365" s="201">
        <f>(((R365*'Appendix B'!$C$21*1000)-('Appendix B'!$E$47+'Appendix B'!$F$47+'Appendix B'!$G$47))/((1+$Y$16)^AO$34))</f>
        <v>-3255.0998380995447</v>
      </c>
      <c r="AP365" s="201">
        <f>(((S365*'Appendix B'!$C$22*1000)-('Appendix B'!$E$48+'Appendix B'!$F$48+'Appendix B'!$G$48))/((1+$Y$16)^AP$34))</f>
        <v>-93976.936172791626</v>
      </c>
      <c r="AQ365" s="201">
        <f>(((T365*'Appendix B'!$C$23*1000)-('Appendix B'!$E$49+'Appendix B'!$F$49+'Appendix B'!$G$49))/((1+$Y$16)^AQ$34))</f>
        <v>-180775.61365480561</v>
      </c>
      <c r="AR365" s="201">
        <f>(((U365*'Appendix B'!$C$24*1000)-('Appendix B'!$E$50+'Appendix B'!$F$50+'Appendix B'!$G$50))/((1+$Y$16)^AR$34))</f>
        <v>-209145.97796238161</v>
      </c>
      <c r="AS365" s="217">
        <f t="shared" si="26"/>
        <v>31885869.005831998</v>
      </c>
      <c r="AU365" s="207">
        <f t="shared" si="25"/>
        <v>1.2513939049853081E-8</v>
      </c>
    </row>
    <row r="366" spans="1:47" x14ac:dyDescent="0.35">
      <c r="A366">
        <v>332</v>
      </c>
      <c r="B366" s="75">
        <v>56</v>
      </c>
      <c r="C366" s="75">
        <v>83.821543136843999</v>
      </c>
      <c r="D366" s="75">
        <v>38.388738316139467</v>
      </c>
      <c r="E366" s="75">
        <v>39.484410883944925</v>
      </c>
      <c r="F366" s="75">
        <v>36.688667864521079</v>
      </c>
      <c r="G366" s="75">
        <v>44.004486475501366</v>
      </c>
      <c r="H366" s="75">
        <v>37.13643543352029</v>
      </c>
      <c r="I366" s="75">
        <v>42.032159674510666</v>
      </c>
      <c r="J366" s="75">
        <v>30.687582053677232</v>
      </c>
      <c r="K366" s="75">
        <v>33.546503069829377</v>
      </c>
      <c r="L366" s="75">
        <v>24.42411024421499</v>
      </c>
      <c r="M366" s="75">
        <v>33.446885077068103</v>
      </c>
      <c r="N366" s="75">
        <v>46.998796941939851</v>
      </c>
      <c r="O366" s="75">
        <v>49.686181373647223</v>
      </c>
      <c r="P366" s="75">
        <v>15.181677465481187</v>
      </c>
      <c r="Q366" s="75">
        <v>18.007394164405568</v>
      </c>
      <c r="R366" s="75">
        <v>13.631685654060231</v>
      </c>
      <c r="S366" s="75">
        <v>7.714161413346404</v>
      </c>
      <c r="T366" s="75">
        <v>5.006718015075637</v>
      </c>
      <c r="U366" s="75">
        <v>3.6811538256641514</v>
      </c>
      <c r="V366" s="75">
        <v>3.4546877178184987</v>
      </c>
      <c r="X366" s="201">
        <f>((0-('Appendix B'!$H$30))/(1+$Y$16)^0)</f>
        <v>-30932906.678150136</v>
      </c>
      <c r="Y366" s="201">
        <f>(((B366*'Appendix B'!$C$5*1000)-('Appendix B'!$E$31+'Appendix B'!$F$31+'Appendix B'!$G$31))/((1+$Y$16)^1))</f>
        <v>36555647.970511056</v>
      </c>
      <c r="Z366" s="201">
        <f>+(((C366*'Appendix B'!$C$6*1000)-('Appendix B'!$E$32+'Appendix B'!$F$32+'Appendix B'!$G$32))/((1+$Y$16)^2))</f>
        <v>18969396.972391501</v>
      </c>
      <c r="AA366" s="201">
        <f>(((D366*'Appendix B'!$C$7*1000)-('Appendix B'!$E$33+'Appendix B'!$F$33+'Appendix B'!$G$33))/((1+$Y$16)^3))</f>
        <v>3142010.914740684</v>
      </c>
      <c r="AB366" s="201">
        <f>(((E366*'Appendix B'!$C$8*1000)-('Appendix B'!$E$34+'Appendix B'!$F$34+'Appendix B'!$G$34))/((1+$Y$16)^4))</f>
        <v>1729462.0043328949</v>
      </c>
      <c r="AC366" s="201">
        <f>(((F366*'Appendix B'!$C$9*1000)-('Appendix B'!$E$35+'Appendix B'!$F$35+'Appendix B'!$G$35))/((1+$Y$16)^AC$34))</f>
        <v>832353.29461882333</v>
      </c>
      <c r="AD366" s="201">
        <f>(((G366*'Appendix B'!$C$10*1000)-('Appendix B'!$E$36+'Appendix B'!$F$36+'Appendix B'!$G$36))/((1+$Y$16)^AD$34))</f>
        <v>743370.87025834515</v>
      </c>
      <c r="AE366" s="201">
        <f>(((H366*'Appendix B'!$C$11*1000)-('Appendix B'!$E$37+'Appendix B'!$F$37+'Appendix B'!$G$37))/((1+$Y$16)^AE$34))</f>
        <v>199716.0184941472</v>
      </c>
      <c r="AF366" s="201">
        <f>(((I366*'Appendix B'!$C$12*1000)-('Appendix B'!$E$38+'Appendix B'!$F$38+'Appendix B'!$G$38))/((1+$Y$16)^AF$34))</f>
        <v>173747.58785404687</v>
      </c>
      <c r="AG366" s="201">
        <f>(((J366*'Appendix B'!$C$13*1000)-('Appendix B'!$E$39+'Appendix B'!$F$39+'Appendix B'!$G$39))/((1+$Y$16)^AG$34))</f>
        <v>-188929.71684976487</v>
      </c>
      <c r="AH366" s="201">
        <f>(((K366*'Appendix B'!$C$14*1000)-('Appendix B'!$E$40+'Appendix B'!$F$40+'Appendix B'!$G$40))/((1+$Y$16)^AH$34))</f>
        <v>-175426.85136925374</v>
      </c>
      <c r="AI366" s="201">
        <f>(((L366*'Appendix B'!$C$15*1000)-('Appendix B'!$E$41+'Appendix B'!$F$41+'Appendix B'!$G$41))/((1+$Y$16)^AI$34))</f>
        <v>-334438.73335333902</v>
      </c>
      <c r="AJ366" s="201">
        <f>(((M366*'Appendix B'!$C$16*1000)-('Appendix B'!$E$42+'Appendix B'!$F$42+'Appendix B'!$G$42))/((1+$Y$16)^AJ$34))</f>
        <v>-220683.43611808834</v>
      </c>
      <c r="AK366" s="201">
        <f>(((N366*'Appendix B'!$C$17*1000)-('Appendix B'!$E$43+'Appendix B'!$F$43+'Appendix B'!$G$43))/((1+$Y$16)^AK$34))</f>
        <v>-91539.15383167968</v>
      </c>
      <c r="AL366" s="201">
        <f>(((O366*'Appendix B'!$C$18*1000)-('Appendix B'!$E$44+'Appendix B'!$F$44+'Appendix B'!$G$44))/((1+$Y$16)^AL$34))</f>
        <v>-89074.529357445717</v>
      </c>
      <c r="AM366" s="201">
        <f>(((P366*'Appendix B'!$C$19*1000)-('Appendix B'!$E$45+'Appendix B'!$F$45+'Appendix B'!$G$45))/((1+$Y$16)^AM$34))</f>
        <v>-349579.66483024793</v>
      </c>
      <c r="AN366" s="201">
        <f>(((Q366*'Appendix B'!$C$20*1000)-('Appendix B'!$E$46+'Appendix B'!$F$46+'Appendix B'!$G$46))/((1+$Y$16)^AN$34))</f>
        <v>-301257.72341897991</v>
      </c>
      <c r="AO366" s="201">
        <f>(((R366*'Appendix B'!$C$21*1000)-('Appendix B'!$E$47+'Appendix B'!$F$47+'Appendix B'!$G$47))/((1+$Y$16)^AO$34))</f>
        <v>-305048.99306675617</v>
      </c>
      <c r="AP366" s="201">
        <f>(((S366*'Appendix B'!$C$22*1000)-('Appendix B'!$E$48+'Appendix B'!$F$48+'Appendix B'!$G$48))/((1+$Y$16)^AP$34))</f>
        <v>-306315.39950574294</v>
      </c>
      <c r="AQ366" s="201">
        <f>(((T366*'Appendix B'!$C$23*1000)-('Appendix B'!$E$49+'Appendix B'!$F$49+'Appendix B'!$G$49))/((1+$Y$16)^AQ$34))</f>
        <v>-289738.38723792962</v>
      </c>
      <c r="AR366" s="201">
        <f>(((U366*'Appendix B'!$C$24*1000)-('Appendix B'!$E$50+'Appendix B'!$F$50+'Appendix B'!$G$50))/((1+$Y$16)^AR$34))</f>
        <v>-268031.93088634254</v>
      </c>
      <c r="AS366" s="217">
        <f t="shared" si="26"/>
        <v>31412798.955051359</v>
      </c>
      <c r="AU366" s="207">
        <f t="shared" si="25"/>
        <v>1.2348671224906678E-8</v>
      </c>
    </row>
    <row r="367" spans="1:47" x14ac:dyDescent="0.35">
      <c r="A367">
        <v>333</v>
      </c>
      <c r="B367" s="75">
        <v>56</v>
      </c>
      <c r="C367" s="75">
        <v>50.285160085188103</v>
      </c>
      <c r="D367" s="75">
        <v>42.263300511958178</v>
      </c>
      <c r="E367" s="75">
        <v>38.573984052570694</v>
      </c>
      <c r="F367" s="75">
        <v>50.700564392751737</v>
      </c>
      <c r="G367" s="75">
        <v>72.545550832014996</v>
      </c>
      <c r="H367" s="75">
        <v>56.582219780785366</v>
      </c>
      <c r="I367" s="75">
        <v>55.780169118831921</v>
      </c>
      <c r="J367" s="75">
        <v>49.505942919805705</v>
      </c>
      <c r="K367" s="75">
        <v>32.493592742650542</v>
      </c>
      <c r="L367" s="75">
        <v>48.576280041563187</v>
      </c>
      <c r="M367" s="75">
        <v>59.376694268545251</v>
      </c>
      <c r="N367" s="75">
        <v>69.815076995312126</v>
      </c>
      <c r="O367" s="75">
        <v>53.46389885503033</v>
      </c>
      <c r="P367" s="75">
        <v>48.915085151073143</v>
      </c>
      <c r="Q367" s="75">
        <v>56.927904913279676</v>
      </c>
      <c r="R367" s="75">
        <v>76.845774179316578</v>
      </c>
      <c r="S367" s="75">
        <v>93.510552204816364</v>
      </c>
      <c r="T367" s="75">
        <v>48.002581858220331</v>
      </c>
      <c r="U367" s="75">
        <v>64.366753934917355</v>
      </c>
      <c r="V367" s="75">
        <v>55.160652962614179</v>
      </c>
      <c r="X367" s="201">
        <f>((0-('Appendix B'!$H$30))/(1+$Y$16)^0)</f>
        <v>-30932906.678150136</v>
      </c>
      <c r="Y367" s="201">
        <f>(((B367*'Appendix B'!$C$5*1000)-('Appendix B'!$E$31+'Appendix B'!$F$31+'Appendix B'!$G$31))/((1+$Y$16)^1))</f>
        <v>36555647.970511056</v>
      </c>
      <c r="Z367" s="201">
        <f>+(((C367*'Appendix B'!$C$6*1000)-('Appendix B'!$E$32+'Appendix B'!$F$32+'Appendix B'!$G$32))/((1+$Y$16)^2))</f>
        <v>10497533.036622493</v>
      </c>
      <c r="AA367" s="201">
        <f>(((D367*'Appendix B'!$C$7*1000)-('Appendix B'!$E$33+'Appendix B'!$F$33+'Appendix B'!$G$33))/((1+$Y$16)^3))</f>
        <v>3633462.2321098661</v>
      </c>
      <c r="AB367" s="201">
        <f>(((E367*'Appendix B'!$C$8*1000)-('Appendix B'!$E$34+'Appendix B'!$F$34+'Appendix B'!$G$34))/((1+$Y$16)^4))</f>
        <v>1655954.1438106773</v>
      </c>
      <c r="AC367" s="201">
        <f>(((F367*'Appendix B'!$C$9*1000)-('Appendix B'!$E$35+'Appendix B'!$F$35+'Appendix B'!$G$35))/((1+$Y$16)^AC$34))</f>
        <v>1646894.8618263588</v>
      </c>
      <c r="AD367" s="201">
        <f>(((G367*'Appendix B'!$C$10*1000)-('Appendix B'!$E$36+'Appendix B'!$F$36+'Appendix B'!$G$36))/((1+$Y$16)^AD$34))</f>
        <v>1974955.611300824</v>
      </c>
      <c r="AE367" s="201">
        <f>(((H367*'Appendix B'!$C$11*1000)-('Appendix B'!$E$37+'Appendix B'!$F$37+'Appendix B'!$G$37))/((1+$Y$16)^AE$34))</f>
        <v>845542.60367952008</v>
      </c>
      <c r="AF367" s="201">
        <f>(((I367*'Appendix B'!$C$12*1000)-('Appendix B'!$E$38+'Appendix B'!$F$38+'Appendix B'!$G$38))/((1+$Y$16)^AF$34))</f>
        <v>534255.48317090841</v>
      </c>
      <c r="AG367" s="201">
        <f>(((J367*'Appendix B'!$C$13*1000)-('Appendix B'!$E$39+'Appendix B'!$F$39+'Appendix B'!$G$39))/((1+$Y$16)^AG$34))</f>
        <v>207955.65301183503</v>
      </c>
      <c r="AH367" s="201">
        <f>(((K367*'Appendix B'!$C$14*1000)-('Appendix B'!$E$40+'Appendix B'!$F$40+'Appendix B'!$G$40))/((1+$Y$16)^AH$34))</f>
        <v>-193257.86252084319</v>
      </c>
      <c r="AI367" s="201">
        <f>(((L367*'Appendix B'!$C$15*1000)-('Appendix B'!$E$41+'Appendix B'!$F$41+'Appendix B'!$G$41))/((1+$Y$16)^AI$34))</f>
        <v>8789.6388870619649</v>
      </c>
      <c r="AJ367" s="201">
        <f>(((M367*'Appendix B'!$C$16*1000)-('Appendix B'!$E$42+'Appendix B'!$F$42+'Appendix B'!$G$42))/((1+$Y$16)^AJ$34))</f>
        <v>85988.106739275085</v>
      </c>
      <c r="AK367" s="201">
        <f>(((N367*'Appendix B'!$C$17*1000)-('Appendix B'!$E$43+'Appendix B'!$F$43+'Appendix B'!$G$43))/((1+$Y$16)^AK$34))</f>
        <v>134743.70328453358</v>
      </c>
      <c r="AL367" s="201">
        <f>(((O367*'Appendix B'!$C$18*1000)-('Appendix B'!$E$44+'Appendix B'!$F$44+'Appendix B'!$G$44))/((1+$Y$16)^AL$34))</f>
        <v>-57457.338410351265</v>
      </c>
      <c r="AM367" s="201">
        <f>(((P367*'Appendix B'!$C$19*1000)-('Appendix B'!$E$45+'Appendix B'!$F$45+'Appendix B'!$G$45))/((1+$Y$16)^AM$34))</f>
        <v>-110050.23412960451</v>
      </c>
      <c r="AN367" s="201">
        <f>(((Q367*'Appendix B'!$C$20*1000)-('Appendix B'!$E$46+'Appendix B'!$F$46+'Appendix B'!$G$46))/((1+$Y$16)^AN$34))</f>
        <v>-69460.792426052969</v>
      </c>
      <c r="AO367" s="201">
        <f>(((R367*'Appendix B'!$C$21*1000)-('Appendix B'!$E$47+'Appendix B'!$F$47+'Appendix B'!$G$47))/((1+$Y$16)^AO$34))</f>
        <v>22654.224982772837</v>
      </c>
      <c r="AP367" s="201">
        <f>(((S367*'Appendix B'!$C$22*1000)-('Appendix B'!$E$48+'Appendix B'!$F$48+'Appendix B'!$G$48))/((1+$Y$16)^AP$34))</f>
        <v>75654.107595424808</v>
      </c>
      <c r="AQ367" s="201">
        <f>(((T367*'Appendix B'!$C$23*1000)-('Appendix B'!$E$49+'Appendix B'!$F$49+'Appendix B'!$G$49))/((1+$Y$16)^AQ$34))</f>
        <v>-124823.21237634691</v>
      </c>
      <c r="AR367" s="201">
        <f>(((U367*'Appendix B'!$C$24*1000)-('Appendix B'!$E$50+'Appendix B'!$F$50+'Appendix B'!$G$50))/((1+$Y$16)^AR$34))</f>
        <v>-66907.88957536481</v>
      </c>
      <c r="AS367" s="217">
        <f t="shared" si="26"/>
        <v>26947124.69938248</v>
      </c>
      <c r="AU367" s="207">
        <f t="shared" si="25"/>
        <v>1.0702464319112845E-8</v>
      </c>
    </row>
    <row r="368" spans="1:47" x14ac:dyDescent="0.35">
      <c r="A368">
        <v>334</v>
      </c>
      <c r="B368" s="75">
        <v>56</v>
      </c>
      <c r="C368" s="75">
        <v>56.695606314824531</v>
      </c>
      <c r="D368" s="75">
        <v>59.838000387872498</v>
      </c>
      <c r="E368" s="75">
        <v>73.814863347746325</v>
      </c>
      <c r="F368" s="75">
        <v>107.464226076304</v>
      </c>
      <c r="G368" s="75">
        <v>100.53264846096943</v>
      </c>
      <c r="H368" s="75">
        <v>98.24879713900512</v>
      </c>
      <c r="I368" s="75">
        <v>162.85775515858455</v>
      </c>
      <c r="J368" s="75">
        <v>162.03408820464153</v>
      </c>
      <c r="K368" s="75">
        <v>162.83111516503612</v>
      </c>
      <c r="L368" s="75">
        <v>153.6765811597983</v>
      </c>
      <c r="M368" s="75">
        <v>177.44966195795621</v>
      </c>
      <c r="N368" s="75">
        <v>268.61201693832231</v>
      </c>
      <c r="O368" s="75">
        <v>349.79810779551519</v>
      </c>
      <c r="P368" s="75">
        <v>325.58690605682528</v>
      </c>
      <c r="Q368" s="75">
        <v>299.10277485736549</v>
      </c>
      <c r="R368" s="75">
        <v>269.7494864448642</v>
      </c>
      <c r="S368" s="75">
        <v>148.61365083449462</v>
      </c>
      <c r="T368" s="75">
        <v>154.9108642663476</v>
      </c>
      <c r="U368" s="75">
        <v>249.71221772461288</v>
      </c>
      <c r="V368" s="75">
        <v>323.30955520937999</v>
      </c>
      <c r="X368" s="201">
        <f>((0-('Appendix B'!$H$30))/(1+$Y$16)^0)</f>
        <v>-30932906.678150136</v>
      </c>
      <c r="Y368" s="201">
        <f>(((B368*'Appendix B'!$C$5*1000)-('Appendix B'!$E$31+'Appendix B'!$F$31+'Appendix B'!$G$31))/((1+$Y$16)^1))</f>
        <v>36555647.970511056</v>
      </c>
      <c r="Z368" s="201">
        <f>+(((C368*'Appendix B'!$C$6*1000)-('Appendix B'!$E$32+'Appendix B'!$F$32+'Appendix B'!$G$32))/((1+$Y$16)^2))</f>
        <v>12116921.39288597</v>
      </c>
      <c r="AA368" s="201">
        <f>(((D368*'Appendix B'!$C$7*1000)-('Appendix B'!$E$33+'Appendix B'!$F$33+'Appendix B'!$G$33))/((1+$Y$16)^3))</f>
        <v>5862645.5487970887</v>
      </c>
      <c r="AB368" s="201">
        <f>(((E368*'Appendix B'!$C$8*1000)-('Appendix B'!$E$34+'Appendix B'!$F$34+'Appendix B'!$G$34))/((1+$Y$16)^4))</f>
        <v>4501302.6667665504</v>
      </c>
      <c r="AC368" s="201">
        <f>(((F368*'Appendix B'!$C$9*1000)-('Appendix B'!$E$35+'Appendix B'!$F$35+'Appendix B'!$G$35))/((1+$Y$16)^AC$34))</f>
        <v>4946688.1378474645</v>
      </c>
      <c r="AD368" s="201">
        <f>(((G368*'Appendix B'!$C$10*1000)-('Appendix B'!$E$36+'Appendix B'!$F$36+'Appendix B'!$G$36))/((1+$Y$16)^AD$34))</f>
        <v>3182635.9540985525</v>
      </c>
      <c r="AE368" s="201">
        <f>(((H368*'Appendix B'!$C$11*1000)-('Appendix B'!$E$37+'Appendix B'!$F$37+'Appendix B'!$G$37))/((1+$Y$16)^AE$34))</f>
        <v>2229358.390745258</v>
      </c>
      <c r="AF368" s="201">
        <f>(((I368*'Appendix B'!$C$12*1000)-('Appendix B'!$E$38+'Appendix B'!$F$38+'Appendix B'!$G$38))/((1+$Y$16)^AF$34))</f>
        <v>3342103.0726811443</v>
      </c>
      <c r="AG368" s="201">
        <f>(((J368*'Appendix B'!$C$13*1000)-('Appendix B'!$E$39+'Appendix B'!$F$39+'Appendix B'!$G$39))/((1+$Y$16)^AG$34))</f>
        <v>2581210.9476107238</v>
      </c>
      <c r="AH368" s="201">
        <f>(((K368*'Appendix B'!$C$14*1000)-('Appendix B'!$E$40+'Appendix B'!$F$40+'Appendix B'!$G$40))/((1+$Y$16)^AH$34))</f>
        <v>2014004.9553975267</v>
      </c>
      <c r="AI368" s="201">
        <f>(((L368*'Appendix B'!$C$15*1000)-('Appendix B'!$E$41+'Appendix B'!$F$41+'Appendix B'!$G$41))/((1+$Y$16)^AI$34))</f>
        <v>1502378.2306146892</v>
      </c>
      <c r="AJ368" s="201">
        <f>(((M368*'Appendix B'!$C$16*1000)-('Appendix B'!$E$42+'Appendix B'!$F$42+'Appendix B'!$G$42))/((1+$Y$16)^AJ$34))</f>
        <v>1482435.6819478502</v>
      </c>
      <c r="AK368" s="201">
        <f>(((N368*'Appendix B'!$C$17*1000)-('Appendix B'!$E$43+'Appendix B'!$F$43+'Appendix B'!$G$43))/((1+$Y$16)^AK$34))</f>
        <v>2106333.2635036563</v>
      </c>
      <c r="AL368" s="201">
        <f>(((O368*'Appendix B'!$C$18*1000)-('Appendix B'!$E$44+'Appendix B'!$F$44+'Appendix B'!$G$44))/((1+$Y$16)^AL$34))</f>
        <v>2422679.2293451638</v>
      </c>
      <c r="AM368" s="201">
        <f>(((P368*'Appendix B'!$C$19*1000)-('Appendix B'!$E$45+'Appendix B'!$F$45+'Appendix B'!$G$45))/((1+$Y$16)^AM$34))</f>
        <v>1854502.0687428545</v>
      </c>
      <c r="AN368" s="201">
        <f>(((Q368*'Appendix B'!$C$20*1000)-('Appendix B'!$E$46+'Appendix B'!$F$46+'Appendix B'!$G$46))/((1+$Y$16)^AN$34))</f>
        <v>1372847.9166978169</v>
      </c>
      <c r="AO368" s="201">
        <f>(((R368*'Appendix B'!$C$21*1000)-('Appendix B'!$E$47+'Appendix B'!$F$47+'Appendix B'!$G$47))/((1+$Y$16)^AO$34))</f>
        <v>1022671.2901321595</v>
      </c>
      <c r="AP368" s="201">
        <f>(((S368*'Appendix B'!$C$22*1000)-('Appendix B'!$E$48+'Appendix B'!$F$48+'Appendix B'!$G$48))/((1+$Y$16)^AP$34))</f>
        <v>320975.65584658767</v>
      </c>
      <c r="AQ368" s="201">
        <f>(((T368*'Appendix B'!$C$23*1000)-('Appendix B'!$E$49+'Appendix B'!$F$49+'Appendix B'!$G$49))/((1+$Y$16)^AQ$34))</f>
        <v>285234.791151796</v>
      </c>
      <c r="AR368" s="201">
        <f>(((U368*'Appendix B'!$C$24*1000)-('Appendix B'!$E$50+'Appendix B'!$F$50+'Appendix B'!$G$50))/((1+$Y$16)^AR$34))</f>
        <v>547363.51334278926</v>
      </c>
      <c r="AS368" s="217">
        <f t="shared" si="26"/>
        <v>59317034.000516549</v>
      </c>
      <c r="AU368" s="207">
        <f t="shared" si="25"/>
        <v>1.4698595827271778E-8</v>
      </c>
    </row>
    <row r="369" spans="1:47" x14ac:dyDescent="0.35">
      <c r="A369">
        <v>335</v>
      </c>
      <c r="B369" s="75">
        <v>56</v>
      </c>
      <c r="C369" s="75">
        <v>91.815123477512088</v>
      </c>
      <c r="D369" s="75">
        <v>109.47717262459372</v>
      </c>
      <c r="E369" s="75">
        <v>113.77873303340914</v>
      </c>
      <c r="F369" s="75">
        <v>109.20478772947135</v>
      </c>
      <c r="G369" s="75">
        <v>117.1601678703973</v>
      </c>
      <c r="H369" s="75">
        <v>162.64801829017972</v>
      </c>
      <c r="I369" s="75">
        <v>137.84415212744989</v>
      </c>
      <c r="J369" s="75">
        <v>94.830560491989118</v>
      </c>
      <c r="K369" s="75">
        <v>60.701372406638711</v>
      </c>
      <c r="L369" s="75">
        <v>55.425452870469393</v>
      </c>
      <c r="M369" s="75">
        <v>63.822988511371442</v>
      </c>
      <c r="N369" s="75">
        <v>87.087306173557891</v>
      </c>
      <c r="O369" s="75">
        <v>125.6578505837151</v>
      </c>
      <c r="P369" s="75">
        <v>127.72193950492857</v>
      </c>
      <c r="Q369" s="75">
        <v>153.51597116138817</v>
      </c>
      <c r="R369" s="75">
        <v>185.90223734141543</v>
      </c>
      <c r="S369" s="75">
        <v>139.97029228823754</v>
      </c>
      <c r="T369" s="75">
        <v>119.751044887738</v>
      </c>
      <c r="U369" s="75">
        <v>179.42749904363342</v>
      </c>
      <c r="V369" s="75">
        <v>120.28305972463677</v>
      </c>
      <c r="X369" s="201">
        <f>((0-('Appendix B'!$H$30))/(1+$Y$16)^0)</f>
        <v>-30932906.678150136</v>
      </c>
      <c r="Y369" s="201">
        <f>(((B369*'Appendix B'!$C$5*1000)-('Appendix B'!$E$31+'Appendix B'!$F$31+'Appendix B'!$G$31))/((1+$Y$16)^1))</f>
        <v>36555647.970511056</v>
      </c>
      <c r="Z369" s="201">
        <f>+(((C369*'Appendix B'!$C$6*1000)-('Appendix B'!$E$32+'Appendix B'!$F$32+'Appendix B'!$G$32))/((1+$Y$16)^2))</f>
        <v>20988712.081640717</v>
      </c>
      <c r="AA369" s="201">
        <f>(((D369*'Appendix B'!$C$7*1000)-('Appendix B'!$E$33+'Appendix B'!$F$33+'Appendix B'!$G$33))/((1+$Y$16)^3))</f>
        <v>12158901.836843984</v>
      </c>
      <c r="AB369" s="201">
        <f>(((E369*'Appendix B'!$C$8*1000)-('Appendix B'!$E$34+'Appendix B'!$F$34+'Appendix B'!$G$34))/((1+$Y$16)^4))</f>
        <v>7727985.4242898105</v>
      </c>
      <c r="AC369" s="201">
        <f>(((F369*'Appendix B'!$C$9*1000)-('Appendix B'!$E$35+'Appendix B'!$F$35+'Appendix B'!$G$35))/((1+$Y$16)^AC$34))</f>
        <v>5047870.7160898754</v>
      </c>
      <c r="AD369" s="201">
        <f>(((G369*'Appendix B'!$C$10*1000)-('Appendix B'!$E$36+'Appendix B'!$F$36+'Appendix B'!$G$36))/((1+$Y$16)^AD$34))</f>
        <v>3900135.4464174327</v>
      </c>
      <c r="AE369" s="201">
        <f>(((H369*'Appendix B'!$C$11*1000)-('Appendix B'!$E$37+'Appendix B'!$F$37+'Appendix B'!$G$37))/((1+$Y$16)^AE$34))</f>
        <v>4368162.7887540329</v>
      </c>
      <c r="AF369" s="201">
        <f>(((I369*'Appendix B'!$C$12*1000)-('Appendix B'!$E$38+'Appendix B'!$F$38+'Appendix B'!$G$38))/((1+$Y$16)^AF$34))</f>
        <v>2686182.5614561075</v>
      </c>
      <c r="AG369" s="201">
        <f>(((J369*'Appendix B'!$C$13*1000)-('Appendix B'!$E$39+'Appendix B'!$F$39+'Appendix B'!$G$39))/((1+$Y$16)^AG$34))</f>
        <v>1163866.6240544699</v>
      </c>
      <c r="AH369" s="201">
        <f>(((K369*'Appendix B'!$C$14*1000)-('Appendix B'!$E$40+'Appendix B'!$F$40+'Appendix B'!$G$40))/((1+$Y$16)^AH$34))</f>
        <v>284440.20992357715</v>
      </c>
      <c r="AI369" s="201">
        <f>(((L369*'Appendix B'!$C$15*1000)-('Appendix B'!$E$41+'Appendix B'!$F$41+'Appendix B'!$G$41))/((1+$Y$16)^AI$34))</f>
        <v>106123.76915293852</v>
      </c>
      <c r="AJ369" s="201">
        <f>(((M369*'Appendix B'!$C$16*1000)-('Appendix B'!$E$42+'Appendix B'!$F$42+'Appendix B'!$G$42))/((1+$Y$16)^AJ$34))</f>
        <v>138574.37551496306</v>
      </c>
      <c r="AK369" s="201">
        <f>(((N369*'Appendix B'!$C$17*1000)-('Appendix B'!$E$43+'Appendix B'!$F$43+'Appendix B'!$G$43))/((1+$Y$16)^AK$34))</f>
        <v>306042.85275486123</v>
      </c>
      <c r="AL369" s="201">
        <f>(((O369*'Appendix B'!$C$18*1000)-('Appendix B'!$E$44+'Appendix B'!$F$44+'Appendix B'!$G$44))/((1+$Y$16)^AL$34))</f>
        <v>546761.99992816558</v>
      </c>
      <c r="AM369" s="201">
        <f>(((P369*'Appendix B'!$C$19*1000)-('Appendix B'!$E$45+'Appendix B'!$F$45+'Appendix B'!$G$45))/((1+$Y$16)^AM$34))</f>
        <v>449530.37908991246</v>
      </c>
      <c r="AN369" s="201">
        <f>(((Q369*'Appendix B'!$C$20*1000)-('Appendix B'!$E$46+'Appendix B'!$F$46+'Appendix B'!$G$46))/((1+$Y$16)^AN$34))</f>
        <v>505783.90236513055</v>
      </c>
      <c r="AO369" s="201">
        <f>(((R369*'Appendix B'!$C$21*1000)-('Appendix B'!$E$47+'Appendix B'!$F$47+'Appendix B'!$G$47))/((1+$Y$16)^AO$34))</f>
        <v>588005.31618835148</v>
      </c>
      <c r="AP369" s="201">
        <f>(((S369*'Appendix B'!$C$22*1000)-('Appendix B'!$E$48+'Appendix B'!$F$48+'Appendix B'!$G$48))/((1+$Y$16)^AP$34))</f>
        <v>282495.02311651339</v>
      </c>
      <c r="AQ369" s="201">
        <f>(((T369*'Appendix B'!$C$23*1000)-('Appendix B'!$E$49+'Appendix B'!$F$49+'Appendix B'!$G$49))/((1+$Y$16)^AQ$34))</f>
        <v>150375.59208840597</v>
      </c>
      <c r="AR369" s="201">
        <f>(((U369*'Appendix B'!$C$24*1000)-('Appendix B'!$E$50+'Appendix B'!$F$50+'Appendix B'!$G$50))/((1+$Y$16)^AR$34))</f>
        <v>314426.10087468143</v>
      </c>
      <c r="AS369" s="217">
        <f t="shared" si="26"/>
        <v>67337118.292904854</v>
      </c>
      <c r="AU369" s="207">
        <f t="shared" si="25"/>
        <v>1.2283033445527087E-8</v>
      </c>
    </row>
    <row r="370" spans="1:47" x14ac:dyDescent="0.35">
      <c r="A370">
        <v>336</v>
      </c>
      <c r="B370" s="75">
        <v>56</v>
      </c>
      <c r="C370" s="75">
        <v>61.848682968521089</v>
      </c>
      <c r="D370" s="75">
        <v>73.634683140390507</v>
      </c>
      <c r="E370" s="75">
        <v>38.314564409763037</v>
      </c>
      <c r="F370" s="75">
        <v>49.700991328436544</v>
      </c>
      <c r="G370" s="75">
        <v>69.022370520085047</v>
      </c>
      <c r="H370" s="75">
        <v>93.749231888713808</v>
      </c>
      <c r="I370" s="75">
        <v>114.64560118617931</v>
      </c>
      <c r="J370" s="75">
        <v>108.53089996995915</v>
      </c>
      <c r="K370" s="75">
        <v>83.065334270932823</v>
      </c>
      <c r="L370" s="75">
        <v>58.799456929477039</v>
      </c>
      <c r="M370" s="75">
        <v>79.766340751972251</v>
      </c>
      <c r="N370" s="75">
        <v>52.203479994528905</v>
      </c>
      <c r="O370" s="75">
        <v>56.454739895164643</v>
      </c>
      <c r="P370" s="75">
        <v>75.178347167873085</v>
      </c>
      <c r="Q370" s="75">
        <v>139.26462300322407</v>
      </c>
      <c r="R370" s="75">
        <v>124.92271106907346</v>
      </c>
      <c r="S370" s="75">
        <v>181.23094588594529</v>
      </c>
      <c r="T370" s="75">
        <v>183.64547525690284</v>
      </c>
      <c r="U370" s="75">
        <v>254.905348904021</v>
      </c>
      <c r="V370" s="75">
        <v>191.30009101816196</v>
      </c>
      <c r="X370" s="201">
        <f>((0-('Appendix B'!$H$30))/(1+$Y$16)^0)</f>
        <v>-30932906.678150136</v>
      </c>
      <c r="Y370" s="201">
        <f>(((B370*'Appendix B'!$C$5*1000)-('Appendix B'!$E$31+'Appendix B'!$F$31+'Appendix B'!$G$31))/((1+$Y$16)^1))</f>
        <v>36555647.970511056</v>
      </c>
      <c r="Z370" s="201">
        <f>+(((C370*'Appendix B'!$C$6*1000)-('Appendix B'!$E$32+'Appendix B'!$F$32+'Appendix B'!$G$32))/((1+$Y$16)^2))</f>
        <v>13418676.689319151</v>
      </c>
      <c r="AA370" s="201">
        <f>(((D370*'Appendix B'!$C$7*1000)-('Appendix B'!$E$33+'Appendix B'!$F$33+'Appendix B'!$G$33))/((1+$Y$16)^3))</f>
        <v>7612623.3711602977</v>
      </c>
      <c r="AB370" s="201">
        <f>(((E370*'Appendix B'!$C$8*1000)-('Appendix B'!$E$34+'Appendix B'!$F$34+'Appendix B'!$G$34))/((1+$Y$16)^4))</f>
        <v>1635008.6023755192</v>
      </c>
      <c r="AC370" s="201">
        <f>(((F370*'Appendix B'!$C$9*1000)-('Appendix B'!$E$35+'Appendix B'!$F$35+'Appendix B'!$G$35))/((1+$Y$16)^AC$34))</f>
        <v>1588787.5379030535</v>
      </c>
      <c r="AD370" s="201">
        <f>(((G370*'Appendix B'!$C$10*1000)-('Appendix B'!$E$36+'Appendix B'!$F$36+'Appendix B'!$G$36))/((1+$Y$16)^AD$34))</f>
        <v>1822925.7129791116</v>
      </c>
      <c r="AE370" s="201">
        <f>(((H370*'Appendix B'!$C$11*1000)-('Appendix B'!$E$37+'Appendix B'!$F$37+'Appendix B'!$G$37))/((1+$Y$16)^AE$34))</f>
        <v>2079920.4041606179</v>
      </c>
      <c r="AF370" s="201">
        <f>(((I370*'Appendix B'!$C$12*1000)-('Appendix B'!$E$38+'Appendix B'!$F$38+'Appendix B'!$G$38))/((1+$Y$16)^AF$34))</f>
        <v>2077857.3484055023</v>
      </c>
      <c r="AG370" s="201">
        <f>(((J370*'Appendix B'!$C$13*1000)-('Appendix B'!$E$39+'Appendix B'!$F$39+'Appendix B'!$G$39))/((1+$Y$16)^AG$34))</f>
        <v>1452811.2531656381</v>
      </c>
      <c r="AH370" s="201">
        <f>(((K370*'Appendix B'!$C$14*1000)-('Appendix B'!$E$40+'Appendix B'!$F$40+'Appendix B'!$G$40))/((1+$Y$16)^AH$34))</f>
        <v>663173.36801161699</v>
      </c>
      <c r="AI370" s="201">
        <f>(((L370*'Appendix B'!$C$15*1000)-('Appendix B'!$E$41+'Appendix B'!$F$41+'Appendix B'!$G$41))/((1+$Y$16)^AI$34))</f>
        <v>154072.00448013665</v>
      </c>
      <c r="AJ370" s="201">
        <f>(((M370*'Appendix B'!$C$16*1000)-('Appendix B'!$E$42+'Appendix B'!$F$42+'Appendix B'!$G$42))/((1+$Y$16)^AJ$34))</f>
        <v>327136.21157932316</v>
      </c>
      <c r="AK370" s="201">
        <f>(((N370*'Appendix B'!$C$17*1000)-('Appendix B'!$E$43+'Appendix B'!$F$43+'Appendix B'!$G$43))/((1+$Y$16)^AK$34))</f>
        <v>-39921.162258591685</v>
      </c>
      <c r="AL370" s="201">
        <f>(((O370*'Appendix B'!$C$18*1000)-('Appendix B'!$E$44+'Appendix B'!$F$44+'Appendix B'!$G$44))/((1+$Y$16)^AL$34))</f>
        <v>-32425.82328929138</v>
      </c>
      <c r="AM370" s="201">
        <f>(((P370*'Appendix B'!$C$19*1000)-('Appendix B'!$E$45+'Appendix B'!$F$45+'Appendix B'!$G$45))/((1+$Y$16)^AM$34))</f>
        <v>76436.238208404378</v>
      </c>
      <c r="AN370" s="201">
        <f>(((Q370*'Appendix B'!$C$20*1000)-('Appendix B'!$E$46+'Appendix B'!$F$46+'Appendix B'!$G$46))/((1+$Y$16)^AN$34))</f>
        <v>420907.86394701438</v>
      </c>
      <c r="AO370" s="201">
        <f>(((R370*'Appendix B'!$C$21*1000)-('Appendix B'!$E$47+'Appendix B'!$F$47+'Appendix B'!$G$47))/((1+$Y$16)^AO$34))</f>
        <v>271886.11775051808</v>
      </c>
      <c r="AP370" s="201">
        <f>(((S370*'Appendix B'!$C$22*1000)-('Appendix B'!$E$48+'Appendix B'!$F$48+'Appendix B'!$G$48))/((1+$Y$16)^AP$34))</f>
        <v>466189.36470827385</v>
      </c>
      <c r="AQ370" s="201">
        <f>(((T370*'Appendix B'!$C$23*1000)-('Appendix B'!$E$49+'Appendix B'!$F$49+'Appendix B'!$G$49))/((1+$Y$16)^AQ$34))</f>
        <v>395449.42513088579</v>
      </c>
      <c r="AR370" s="201">
        <f>(((U370*'Appendix B'!$C$24*1000)-('Appendix B'!$E$50+'Appendix B'!$F$50+'Appendix B'!$G$50))/((1+$Y$16)^AR$34))</f>
        <v>564574.57375877316</v>
      </c>
      <c r="AS370" s="217">
        <f t="shared" si="26"/>
        <v>40651177.379404768</v>
      </c>
      <c r="AU370" s="207">
        <f t="shared" si="25"/>
        <v>1.5008897658397184E-8</v>
      </c>
    </row>
    <row r="371" spans="1:47" x14ac:dyDescent="0.35">
      <c r="A371">
        <v>337</v>
      </c>
      <c r="B371" s="75">
        <v>56</v>
      </c>
      <c r="C371" s="75">
        <v>52.73063134162436</v>
      </c>
      <c r="D371" s="75">
        <v>35.89438414390392</v>
      </c>
      <c r="E371" s="75">
        <v>38.743990168289436</v>
      </c>
      <c r="F371" s="75">
        <v>45.570280429748685</v>
      </c>
      <c r="G371" s="75">
        <v>36.487633892098295</v>
      </c>
      <c r="H371" s="75">
        <v>47.085076742552396</v>
      </c>
      <c r="I371" s="75">
        <v>51.483239166247458</v>
      </c>
      <c r="J371" s="75">
        <v>55.962147822310811</v>
      </c>
      <c r="K371" s="75">
        <v>33.745742080986197</v>
      </c>
      <c r="L371" s="75">
        <v>34.539795229759719</v>
      </c>
      <c r="M371" s="75">
        <v>36.992414457079185</v>
      </c>
      <c r="N371" s="75">
        <v>37.9677634449599</v>
      </c>
      <c r="O371" s="75">
        <v>36.971746562965038</v>
      </c>
      <c r="P371" s="75">
        <v>53.389366197135033</v>
      </c>
      <c r="Q371" s="75">
        <v>75.459376203808745</v>
      </c>
      <c r="R371" s="75">
        <v>79.815473445980132</v>
      </c>
      <c r="S371" s="75">
        <v>81.045770895565482</v>
      </c>
      <c r="T371" s="75">
        <v>72.330223056991869</v>
      </c>
      <c r="U371" s="75">
        <v>101.82673790375222</v>
      </c>
      <c r="V371" s="75">
        <v>152.54101824559839</v>
      </c>
      <c r="X371" s="201">
        <f>((0-('Appendix B'!$H$30))/(1+$Y$16)^0)</f>
        <v>-30932906.678150136</v>
      </c>
      <c r="Y371" s="201">
        <f>(((B371*'Appendix B'!$C$5*1000)-('Appendix B'!$E$31+'Appendix B'!$F$31+'Appendix B'!$G$31))/((1+$Y$16)^1))</f>
        <v>36555647.970511056</v>
      </c>
      <c r="Z371" s="201">
        <f>+(((C371*'Appendix B'!$C$6*1000)-('Appendix B'!$E$32+'Appendix B'!$F$32+'Appendix B'!$G$32))/((1+$Y$16)^2))</f>
        <v>11115300.901196636</v>
      </c>
      <c r="AA371" s="201">
        <f>(((D371*'Appendix B'!$C$7*1000)-('Appendix B'!$E$33+'Appendix B'!$F$33+'Appendix B'!$G$33))/((1+$Y$16)^3))</f>
        <v>2825625.841543674</v>
      </c>
      <c r="AB371" s="201">
        <f>(((E371*'Appendix B'!$C$8*1000)-('Appendix B'!$E$34+'Appendix B'!$F$34+'Appendix B'!$G$34))/((1+$Y$16)^4))</f>
        <v>1669680.4372496724</v>
      </c>
      <c r="AC371" s="201">
        <f>(((F371*'Appendix B'!$C$9*1000)-('Appendix B'!$E$35+'Appendix B'!$F$35+'Appendix B'!$G$35))/((1+$Y$16)^AC$34))</f>
        <v>1348660.4628622476</v>
      </c>
      <c r="AD371" s="201">
        <f>(((G371*'Appendix B'!$C$10*1000)-('Appendix B'!$E$36+'Appendix B'!$F$36+'Appendix B'!$G$36))/((1+$Y$16)^AD$34))</f>
        <v>419008.72220579052</v>
      </c>
      <c r="AE371" s="201">
        <f>(((H371*'Appendix B'!$C$11*1000)-('Appendix B'!$E$37+'Appendix B'!$F$37+'Appendix B'!$G$37))/((1+$Y$16)^AE$34))</f>
        <v>530126.81237657473</v>
      </c>
      <c r="AF371" s="201">
        <f>(((I371*'Appendix B'!$C$12*1000)-('Appendix B'!$E$38+'Appendix B'!$F$38+'Appendix B'!$G$38))/((1+$Y$16)^AF$34))</f>
        <v>421579.01318418857</v>
      </c>
      <c r="AG371" s="201">
        <f>(((J371*'Appendix B'!$C$13*1000)-('Appendix B'!$E$39+'Appendix B'!$F$39+'Appendix B'!$G$39))/((1+$Y$16)^AG$34))</f>
        <v>344119.1206412118</v>
      </c>
      <c r="AH371" s="201">
        <f>(((K371*'Appendix B'!$C$14*1000)-('Appendix B'!$E$40+'Appendix B'!$F$40+'Appendix B'!$G$40))/((1+$Y$16)^AH$34))</f>
        <v>-172052.7434912468</v>
      </c>
      <c r="AI371" s="201">
        <f>(((L371*'Appendix B'!$C$15*1000)-('Appendix B'!$E$41+'Appendix B'!$F$41+'Appendix B'!$G$41))/((1+$Y$16)^AI$34))</f>
        <v>-190683.94358424793</v>
      </c>
      <c r="AJ371" s="201">
        <f>(((M371*'Appendix B'!$C$16*1000)-('Appendix B'!$E$42+'Appendix B'!$F$42+'Appendix B'!$G$42))/((1+$Y$16)^AJ$34))</f>
        <v>-178750.50259031306</v>
      </c>
      <c r="AK371" s="201">
        <f>(((N371*'Appendix B'!$C$17*1000)-('Appendix B'!$E$43+'Appendix B'!$F$43+'Appendix B'!$G$43))/((1+$Y$16)^AK$34))</f>
        <v>-181105.37837084627</v>
      </c>
      <c r="AL371" s="201">
        <f>(((O371*'Appendix B'!$C$18*1000)-('Appendix B'!$E$44+'Appendix B'!$F$44+'Appendix B'!$G$44))/((1+$Y$16)^AL$34))</f>
        <v>-195486.59303737574</v>
      </c>
      <c r="AM371" s="201">
        <f>(((P371*'Appendix B'!$C$19*1000)-('Appendix B'!$E$45+'Appendix B'!$F$45+'Appendix B'!$G$45))/((1+$Y$16)^AM$34))</f>
        <v>-78279.889379772634</v>
      </c>
      <c r="AN371" s="201">
        <f>(((Q371*'Appendix B'!$C$20*1000)-('Appendix B'!$E$46+'Appendix B'!$F$46+'Appendix B'!$G$46))/((1+$Y$16)^AN$34))</f>
        <v>40906.160352243649</v>
      </c>
      <c r="AO371" s="201">
        <f>(((R371*'Appendix B'!$C$21*1000)-('Appendix B'!$E$47+'Appendix B'!$F$47+'Appendix B'!$G$47))/((1+$Y$16)^AO$34))</f>
        <v>38049.210958662617</v>
      </c>
      <c r="AP371" s="201">
        <f>(((S371*'Appendix B'!$C$22*1000)-('Appendix B'!$E$48+'Appendix B'!$F$48+'Appendix B'!$G$48))/((1+$Y$16)^AP$34))</f>
        <v>20160.323662362502</v>
      </c>
      <c r="AQ371" s="201">
        <f>(((T371*'Appendix B'!$C$23*1000)-('Appendix B'!$E$49+'Appendix B'!$F$49+'Appendix B'!$G$49))/((1+$Y$16)^AQ$34))</f>
        <v>-31511.976279274524</v>
      </c>
      <c r="AR371" s="201">
        <f>(((U371*'Appendix B'!$C$24*1000)-('Appendix B'!$E$50+'Appendix B'!$F$50+'Appendix B'!$G$50))/((1+$Y$16)^AR$34))</f>
        <v>57241.88153496031</v>
      </c>
      <c r="AS371" s="217">
        <f t="shared" si="26"/>
        <v>24453200.180129144</v>
      </c>
      <c r="AU371" s="207">
        <f t="shared" si="25"/>
        <v>9.7448624472561382E-9</v>
      </c>
    </row>
    <row r="372" spans="1:47" x14ac:dyDescent="0.35">
      <c r="A372">
        <v>338</v>
      </c>
      <c r="B372" s="75">
        <v>56</v>
      </c>
      <c r="C372" s="75">
        <v>39.803753223073031</v>
      </c>
      <c r="D372" s="75">
        <v>21.191372486957896</v>
      </c>
      <c r="E372" s="75">
        <v>20.204009927076456</v>
      </c>
      <c r="F372" s="75">
        <v>28.770330408511676</v>
      </c>
      <c r="G372" s="75">
        <v>36.992619565790193</v>
      </c>
      <c r="H372" s="75">
        <v>40.029321246919544</v>
      </c>
      <c r="I372" s="75">
        <v>47.877406190853975</v>
      </c>
      <c r="J372" s="75">
        <v>41.167067246647775</v>
      </c>
      <c r="K372" s="75">
        <v>44.14440240277353</v>
      </c>
      <c r="L372" s="75">
        <v>67.421055108683674</v>
      </c>
      <c r="M372" s="75">
        <v>50.136901077646669</v>
      </c>
      <c r="N372" s="75">
        <v>73.86821603623855</v>
      </c>
      <c r="O372" s="75">
        <v>110.51107066194481</v>
      </c>
      <c r="P372" s="75">
        <v>110.64582574529052</v>
      </c>
      <c r="Q372" s="75">
        <v>105.04226880433417</v>
      </c>
      <c r="R372" s="75">
        <v>134.27535127982739</v>
      </c>
      <c r="S372" s="75">
        <v>177.80858728610269</v>
      </c>
      <c r="T372" s="75">
        <v>120.15925366808628</v>
      </c>
      <c r="U372" s="75">
        <v>139.0557285539638</v>
      </c>
      <c r="V372" s="75">
        <v>176.86269508573497</v>
      </c>
      <c r="X372" s="201">
        <f>((0-('Appendix B'!$H$30))/(1+$Y$16)^0)</f>
        <v>-30932906.678150136</v>
      </c>
      <c r="Y372" s="201">
        <f>(((B372*'Appendix B'!$C$5*1000)-('Appendix B'!$E$31+'Appendix B'!$F$31+'Appendix B'!$G$31))/((1+$Y$16)^1))</f>
        <v>36555647.970511056</v>
      </c>
      <c r="Z372" s="201">
        <f>+(((C372*'Appendix B'!$C$6*1000)-('Appendix B'!$E$32+'Appendix B'!$F$32+'Appendix B'!$G$32))/((1+$Y$16)^2))</f>
        <v>7849750.3984500663</v>
      </c>
      <c r="AA372" s="201">
        <f>(((D372*'Appendix B'!$C$7*1000)-('Appendix B'!$E$33+'Appendix B'!$F$33+'Appendix B'!$G$33))/((1+$Y$16)^3))</f>
        <v>960688.82855717489</v>
      </c>
      <c r="AB372" s="201">
        <f>(((E372*'Appendix B'!$C$8*1000)-('Appendix B'!$E$34+'Appendix B'!$F$34+'Appendix B'!$G$34))/((1+$Y$16)^4))</f>
        <v>172762.4701038271</v>
      </c>
      <c r="AC372" s="201">
        <f>(((F372*'Appendix B'!$C$9*1000)-('Appendix B'!$E$35+'Appendix B'!$F$35+'Appendix B'!$G$35))/((1+$Y$16)^AC$34))</f>
        <v>372043.37239657645</v>
      </c>
      <c r="AD372" s="201">
        <f>(((G372*'Appendix B'!$C$10*1000)-('Appendix B'!$E$36+'Appendix B'!$F$36+'Appendix B'!$G$36))/((1+$Y$16)^AD$34))</f>
        <v>440799.52308116376</v>
      </c>
      <c r="AE372" s="201">
        <f>(((H372*'Appendix B'!$C$11*1000)-('Appendix B'!$E$37+'Appendix B'!$F$37+'Appendix B'!$G$37))/((1+$Y$16)^AE$34))</f>
        <v>295793.52983719611</v>
      </c>
      <c r="AF372" s="201">
        <f>(((I372*'Appendix B'!$C$12*1000)-('Appendix B'!$E$38+'Appendix B'!$F$38+'Appendix B'!$G$38))/((1+$Y$16)^AF$34))</f>
        <v>327024.86975797825</v>
      </c>
      <c r="AG372" s="201">
        <f>(((J372*'Appendix B'!$C$13*1000)-('Appendix B'!$E$39+'Appendix B'!$F$39+'Appendix B'!$G$39))/((1+$Y$16)^AG$34))</f>
        <v>32086.044637592753</v>
      </c>
      <c r="AH372" s="201">
        <f>(((K372*'Appendix B'!$C$14*1000)-('Appendix B'!$E$40+'Appendix B'!$F$40+'Appendix B'!$G$40))/((1+$Y$16)^AH$34))</f>
        <v>4048.3197932132612</v>
      </c>
      <c r="AI372" s="201">
        <f>(((L372*'Appendix B'!$C$15*1000)-('Appendix B'!$E$41+'Appendix B'!$F$41+'Appendix B'!$G$41))/((1+$Y$16)^AI$34))</f>
        <v>276594.20989643014</v>
      </c>
      <c r="AJ372" s="201">
        <f>(((M372*'Appendix B'!$C$16*1000)-('Appendix B'!$E$42+'Appendix B'!$F$42+'Appendix B'!$G$42))/((1+$Y$16)^AJ$34))</f>
        <v>-23290.816704064287</v>
      </c>
      <c r="AK372" s="201">
        <f>(((N372*'Appendix B'!$C$17*1000)-('Appendix B'!$E$43+'Appendix B'!$F$43+'Appendix B'!$G$43))/((1+$Y$16)^AK$34))</f>
        <v>174941.13600909128</v>
      </c>
      <c r="AL372" s="201">
        <f>(((O372*'Appendix B'!$C$18*1000)-('Appendix B'!$E$44+'Appendix B'!$F$44+'Appendix B'!$G$44))/((1+$Y$16)^AL$34))</f>
        <v>419992.69137603615</v>
      </c>
      <c r="AM372" s="201">
        <f>(((P372*'Appendix B'!$C$19*1000)-('Appendix B'!$E$45+'Appendix B'!$F$45+'Appendix B'!$G$45))/((1+$Y$16)^AM$34))</f>
        <v>328278.71529276436</v>
      </c>
      <c r="AN372" s="201">
        <f>(((Q372*'Appendix B'!$C$20*1000)-('Appendix B'!$E$46+'Appendix B'!$F$46+'Appendix B'!$G$46))/((1+$Y$16)^AN$34))</f>
        <v>217091.50794287174</v>
      </c>
      <c r="AO372" s="201">
        <f>(((R372*'Appendix B'!$C$21*1000)-('Appendix B'!$E$47+'Appendix B'!$F$47+'Appendix B'!$G$47))/((1+$Y$16)^AO$34))</f>
        <v>320370.40924036456</v>
      </c>
      <c r="AP372" s="201">
        <f>(((S372*'Appendix B'!$C$22*1000)-('Appendix B'!$E$48+'Appendix B'!$F$48+'Appendix B'!$G$48))/((1+$Y$16)^AP$34))</f>
        <v>450952.86564990919</v>
      </c>
      <c r="AQ372" s="201">
        <f>(((T372*'Appendix B'!$C$23*1000)-('Appendix B'!$E$49+'Appendix B'!$F$49+'Appendix B'!$G$49))/((1+$Y$16)^AQ$34))</f>
        <v>151941.31996020215</v>
      </c>
      <c r="AR372" s="201">
        <f>(((U372*'Appendix B'!$C$24*1000)-('Appendix B'!$E$50+'Appendix B'!$F$50+'Appendix B'!$G$50))/((1+$Y$16)^AR$34))</f>
        <v>180626.09525319064</v>
      </c>
      <c r="AS372" s="217">
        <f t="shared" si="26"/>
        <v>18598527.599596579</v>
      </c>
      <c r="AU372" s="207">
        <f t="shared" si="25"/>
        <v>7.5213203720030162E-9</v>
      </c>
    </row>
    <row r="373" spans="1:47" x14ac:dyDescent="0.35">
      <c r="A373">
        <v>339</v>
      </c>
      <c r="B373" s="75">
        <v>56</v>
      </c>
      <c r="C373" s="75">
        <v>94.475872744916671</v>
      </c>
      <c r="D373" s="75">
        <v>122.75684761598202</v>
      </c>
      <c r="E373" s="75">
        <v>119.82430613075228</v>
      </c>
      <c r="F373" s="75">
        <v>93.609179773072185</v>
      </c>
      <c r="G373" s="75">
        <v>128.36448357901642</v>
      </c>
      <c r="H373" s="75">
        <v>85.854743808176224</v>
      </c>
      <c r="I373" s="75">
        <v>96.037693575372757</v>
      </c>
      <c r="J373" s="75">
        <v>114.365446005015</v>
      </c>
      <c r="K373" s="75">
        <v>193.34523173781596</v>
      </c>
      <c r="L373" s="75">
        <v>196.41812925265609</v>
      </c>
      <c r="M373" s="75">
        <v>145.04525112724593</v>
      </c>
      <c r="N373" s="75">
        <v>194.86233505082788</v>
      </c>
      <c r="O373" s="75">
        <v>266.64080607883864</v>
      </c>
      <c r="P373" s="75">
        <v>302.75393043762602</v>
      </c>
      <c r="Q373" s="75">
        <v>285.04970574578454</v>
      </c>
      <c r="R373" s="75">
        <v>346.6906533814327</v>
      </c>
      <c r="S373" s="75">
        <v>306.45649071152718</v>
      </c>
      <c r="T373" s="75">
        <v>207.36766259345544</v>
      </c>
      <c r="U373" s="75">
        <v>286.30004690119387</v>
      </c>
      <c r="V373" s="75">
        <v>278.12168850588574</v>
      </c>
      <c r="X373" s="201">
        <f>((0-('Appendix B'!$H$30))/(1+$Y$16)^0)</f>
        <v>-30932906.678150136</v>
      </c>
      <c r="Y373" s="201">
        <f>(((B373*'Appendix B'!$C$5*1000)-('Appendix B'!$E$31+'Appendix B'!$F$31+'Appendix B'!$G$31))/((1+$Y$16)^1))</f>
        <v>36555647.970511056</v>
      </c>
      <c r="Z373" s="201">
        <f>+(((C373*'Appendix B'!$C$6*1000)-('Appendix B'!$E$32+'Appendix B'!$F$32+'Appendix B'!$G$32))/((1+$Y$16)^2))</f>
        <v>21660862.853712</v>
      </c>
      <c r="AA373" s="201">
        <f>(((D373*'Appendix B'!$C$7*1000)-('Appendix B'!$E$33+'Appendix B'!$F$33+'Appendix B'!$G$33))/((1+$Y$16)^3))</f>
        <v>13843302.148134721</v>
      </c>
      <c r="AB373" s="201">
        <f>(((E373*'Appendix B'!$C$8*1000)-('Appendix B'!$E$34+'Appendix B'!$F$34+'Appendix B'!$G$34))/((1+$Y$16)^4))</f>
        <v>8216104.9839315005</v>
      </c>
      <c r="AC373" s="201">
        <f>(((F373*'Appendix B'!$C$9*1000)-('Appendix B'!$E$35+'Appendix B'!$F$35+'Appendix B'!$G$35))/((1+$Y$16)^AC$34))</f>
        <v>4141264.6102878801</v>
      </c>
      <c r="AD373" s="201">
        <f>(((G373*'Appendix B'!$C$10*1000)-('Appendix B'!$E$36+'Appendix B'!$F$36+'Appendix B'!$G$36))/((1+$Y$16)^AD$34))</f>
        <v>4383616.5138433101</v>
      </c>
      <c r="AE373" s="201">
        <f>(((H373*'Appendix B'!$C$11*1000)-('Appendix B'!$E$37+'Appendix B'!$F$37+'Appendix B'!$G$37))/((1+$Y$16)^AE$34))</f>
        <v>1817731.4285044479</v>
      </c>
      <c r="AF373" s="201">
        <f>(((I373*'Appendix B'!$C$12*1000)-('Appendix B'!$E$38+'Appendix B'!$F$38+'Appendix B'!$G$38))/((1+$Y$16)^AF$34))</f>
        <v>1589910.5197252673</v>
      </c>
      <c r="AG373" s="201">
        <f>(((J373*'Appendix B'!$C$13*1000)-('Appendix B'!$E$39+'Appendix B'!$F$39+'Appendix B'!$G$39))/((1+$Y$16)^AG$34))</f>
        <v>1575863.7324740591</v>
      </c>
      <c r="AH373" s="201">
        <f>(((K373*'Appendix B'!$C$14*1000)-('Appendix B'!$E$40+'Appendix B'!$F$40+'Appendix B'!$G$40))/((1+$Y$16)^AH$34))</f>
        <v>2530760.7881074161</v>
      </c>
      <c r="AI373" s="201">
        <f>(((L373*'Appendix B'!$C$15*1000)-('Appendix B'!$E$41+'Appendix B'!$F$41+'Appendix B'!$G$41))/((1+$Y$16)^AI$34))</f>
        <v>2109781.710386395</v>
      </c>
      <c r="AJ373" s="201">
        <f>(((M373*'Appendix B'!$C$16*1000)-('Appendix B'!$E$42+'Appendix B'!$F$42+'Appendix B'!$G$42))/((1+$Y$16)^AJ$34))</f>
        <v>1099189.103021842</v>
      </c>
      <c r="AK373" s="201">
        <f>(((N373*'Appendix B'!$C$17*1000)-('Appendix B'!$E$43+'Appendix B'!$F$43+'Appendix B'!$G$43))/((1+$Y$16)^AK$34))</f>
        <v>1374913.0368112896</v>
      </c>
      <c r="AL373" s="201">
        <f>(((O373*'Appendix B'!$C$18*1000)-('Appendix B'!$E$44+'Appendix B'!$F$44+'Appendix B'!$G$44))/((1+$Y$16)^AL$34))</f>
        <v>1726703.3391473868</v>
      </c>
      <c r="AM373" s="201">
        <f>(((P373*'Appendix B'!$C$19*1000)-('Appendix B'!$E$45+'Appendix B'!$F$45+'Appendix B'!$G$45))/((1+$Y$16)^AM$34))</f>
        <v>1692372.890978094</v>
      </c>
      <c r="AN373" s="201">
        <f>(((Q373*'Appendix B'!$C$20*1000)-('Appendix B'!$E$46+'Appendix B'!$F$46+'Appendix B'!$G$46))/((1+$Y$16)^AN$34))</f>
        <v>1289152.7588384051</v>
      </c>
      <c r="AO373" s="201">
        <f>(((R373*'Appendix B'!$C$21*1000)-('Appendix B'!$E$47+'Appendix B'!$F$47+'Appendix B'!$G$47))/((1+$Y$16)^AO$34))</f>
        <v>1421535.9830166523</v>
      </c>
      <c r="AP373" s="201">
        <f>(((S373*'Appendix B'!$C$22*1000)-('Appendix B'!$E$48+'Appendix B'!$F$48+'Appendix B'!$G$48))/((1+$Y$16)^AP$34))</f>
        <v>1023699.2924832109</v>
      </c>
      <c r="AQ373" s="201">
        <f>(((T373*'Appendix B'!$C$23*1000)-('Appendix B'!$E$49+'Appendix B'!$F$49+'Appendix B'!$G$49))/((1+$Y$16)^AQ$34))</f>
        <v>486438.37902140175</v>
      </c>
      <c r="AR373" s="201">
        <f>(((U373*'Appendix B'!$C$24*1000)-('Appendix B'!$E$50+'Appendix B'!$F$50+'Appendix B'!$G$50))/((1+$Y$16)^AR$34))</f>
        <v>668622.79154950869</v>
      </c>
      <c r="AS373" s="217">
        <f t="shared" si="26"/>
        <v>78274568.156335711</v>
      </c>
      <c r="AU373" s="207">
        <f t="shared" si="25"/>
        <v>8.1510198880192345E-9</v>
      </c>
    </row>
    <row r="374" spans="1:47" x14ac:dyDescent="0.35">
      <c r="A374">
        <v>340</v>
      </c>
      <c r="B374" s="75">
        <v>56</v>
      </c>
      <c r="C374" s="75">
        <v>68.350246323341452</v>
      </c>
      <c r="D374" s="75">
        <v>55.436730132126158</v>
      </c>
      <c r="E374" s="75">
        <v>52.780112870344681</v>
      </c>
      <c r="F374" s="75">
        <v>46.080247160563552</v>
      </c>
      <c r="G374" s="75">
        <v>33.141095833158317</v>
      </c>
      <c r="H374" s="75">
        <v>39.178321856864557</v>
      </c>
      <c r="I374" s="75">
        <v>16.729214483369223</v>
      </c>
      <c r="J374" s="75">
        <v>20.835583884139822</v>
      </c>
      <c r="K374" s="75">
        <v>22.728022689728107</v>
      </c>
      <c r="L374" s="75">
        <v>24.797133206789958</v>
      </c>
      <c r="M374" s="75">
        <v>26.635330532121781</v>
      </c>
      <c r="N374" s="75">
        <v>14.806469653385125</v>
      </c>
      <c r="O374" s="75">
        <v>19.316812065539455</v>
      </c>
      <c r="P374" s="75">
        <v>21.750343690164577</v>
      </c>
      <c r="Q374" s="75">
        <v>11.91669468269658</v>
      </c>
      <c r="R374" s="75">
        <v>13.743905529805287</v>
      </c>
      <c r="S374" s="75">
        <v>14.617247821595504</v>
      </c>
      <c r="T374" s="75">
        <v>18.288856991757367</v>
      </c>
      <c r="U374" s="75">
        <v>22.419125509813025</v>
      </c>
      <c r="V374" s="75">
        <v>29.043609112809058</v>
      </c>
      <c r="X374" s="201">
        <f>((0-('Appendix B'!$H$30))/(1+$Y$16)^0)</f>
        <v>-30932906.678150136</v>
      </c>
      <c r="Y374" s="201">
        <f>(((B374*'Appendix B'!$C$5*1000)-('Appendix B'!$E$31+'Appendix B'!$F$31+'Appendix B'!$G$31))/((1+$Y$16)^1))</f>
        <v>36555647.970511056</v>
      </c>
      <c r="Z374" s="201">
        <f>+(((C374*'Appendix B'!$C$6*1000)-('Appendix B'!$E$32+'Appendix B'!$F$32+'Appendix B'!$G$32))/((1+$Y$16)^2))</f>
        <v>15061082.789791586</v>
      </c>
      <c r="AA374" s="201">
        <f>(((D374*'Appendix B'!$C$7*1000)-('Appendix B'!$E$33+'Appendix B'!$F$33+'Appendix B'!$G$33))/((1+$Y$16)^3))</f>
        <v>5304386.3298281487</v>
      </c>
      <c r="AB374" s="201">
        <f>(((E374*'Appendix B'!$C$8*1000)-('Appendix B'!$E$34+'Appendix B'!$F$34+'Appendix B'!$G$34))/((1+$Y$16)^4))</f>
        <v>2802956.9558008891</v>
      </c>
      <c r="AC374" s="201">
        <f>(((F374*'Appendix B'!$C$9*1000)-('Appendix B'!$E$35+'Appendix B'!$F$35+'Appendix B'!$G$35))/((1+$Y$16)^AC$34))</f>
        <v>1378305.9215840367</v>
      </c>
      <c r="AD374" s="201">
        <f>(((G374*'Appendix B'!$C$10*1000)-('Appendix B'!$E$36+'Appendix B'!$F$36+'Appendix B'!$G$36))/((1+$Y$16)^AD$34))</f>
        <v>274601.17113393376</v>
      </c>
      <c r="AE374" s="201">
        <f>(((H374*'Appendix B'!$C$11*1000)-('Appendix B'!$E$37+'Appendix B'!$F$37+'Appendix B'!$G$37))/((1+$Y$16)^AE$34))</f>
        <v>267530.43588021008</v>
      </c>
      <c r="AF374" s="201">
        <f>(((I374*'Appendix B'!$C$12*1000)-('Appendix B'!$E$38+'Appendix B'!$F$38+'Appendix B'!$G$38))/((1+$Y$16)^AF$34))</f>
        <v>-489760.21326578729</v>
      </c>
      <c r="AG374" s="201">
        <f>(((J374*'Appendix B'!$C$13*1000)-('Appendix B'!$E$39+'Appendix B'!$F$39+'Appendix B'!$G$39))/((1+$Y$16)^AG$34))</f>
        <v>-396711.57230512222</v>
      </c>
      <c r="AH374" s="201">
        <f>(((K374*'Appendix B'!$C$14*1000)-('Appendix B'!$E$40+'Appendix B'!$F$40+'Appendix B'!$G$40))/((1+$Y$16)^AH$34))</f>
        <v>-358637.55727780529</v>
      </c>
      <c r="AI374" s="201">
        <f>(((L374*'Appendix B'!$C$15*1000)-('Appendix B'!$E$41+'Appendix B'!$F$41+'Appendix B'!$G$41))/((1+$Y$16)^AI$34))</f>
        <v>-329137.67488417594</v>
      </c>
      <c r="AJ374" s="201">
        <f>(((M374*'Appendix B'!$C$16*1000)-('Appendix B'!$E$42+'Appendix B'!$F$42+'Appendix B'!$G$42))/((1+$Y$16)^AJ$34))</f>
        <v>-301243.61016836163</v>
      </c>
      <c r="AK374" s="201">
        <f>(((N374*'Appendix B'!$C$17*1000)-('Appendix B'!$E$43+'Appendix B'!$F$43+'Appendix B'!$G$43))/((1+$Y$16)^AK$34))</f>
        <v>-410809.9455222704</v>
      </c>
      <c r="AL374" s="201">
        <f>(((O374*'Appendix B'!$C$18*1000)-('Appendix B'!$E$44+'Appendix B'!$F$44+'Appendix B'!$G$44))/((1+$Y$16)^AL$34))</f>
        <v>-343247.62543707254</v>
      </c>
      <c r="AM374" s="201">
        <f>(((P374*'Appendix B'!$C$19*1000)-('Appendix B'!$E$45+'Appendix B'!$F$45+'Appendix B'!$G$45))/((1+$Y$16)^AM$34))</f>
        <v>-302937.80475119711</v>
      </c>
      <c r="AN374" s="201">
        <f>(((Q374*'Appendix B'!$C$20*1000)-('Appendix B'!$E$46+'Appendix B'!$F$46+'Appendix B'!$G$46))/((1+$Y$16)^AN$34))</f>
        <v>-337531.7964024953</v>
      </c>
      <c r="AO374" s="201">
        <f>(((R374*'Appendix B'!$C$21*1000)-('Appendix B'!$E$47+'Appendix B'!$F$47+'Appendix B'!$G$47))/((1+$Y$16)^AO$34))</f>
        <v>-304467.24277550454</v>
      </c>
      <c r="AP374" s="201">
        <f>(((S374*'Appendix B'!$C$22*1000)-('Appendix B'!$E$48+'Appendix B'!$F$48+'Appendix B'!$G$48))/((1+$Y$16)^AP$34))</f>
        <v>-275582.53896800306</v>
      </c>
      <c r="AQ374" s="201">
        <f>(((T374*'Appendix B'!$C$23*1000)-('Appendix B'!$E$49+'Appendix B'!$F$49+'Appendix B'!$G$49))/((1+$Y$16)^AQ$34))</f>
        <v>-238793.34099193927</v>
      </c>
      <c r="AR374" s="201">
        <f>(((U374*'Appendix B'!$C$24*1000)-('Appendix B'!$E$50+'Appendix B'!$F$50+'Appendix B'!$G$50))/((1+$Y$16)^AR$34))</f>
        <v>-205930.59903328482</v>
      </c>
      <c r="AS374" s="217">
        <f t="shared" si="26"/>
        <v>30711604.896379728</v>
      </c>
      <c r="AU374" s="207">
        <f t="shared" si="25"/>
        <v>1.2099772512953034E-8</v>
      </c>
    </row>
    <row r="375" spans="1:47" x14ac:dyDescent="0.35">
      <c r="A375">
        <v>341</v>
      </c>
      <c r="B375" s="75">
        <v>56</v>
      </c>
      <c r="C375" s="75">
        <v>62.971667875389713</v>
      </c>
      <c r="D375" s="75">
        <v>41.14028954263599</v>
      </c>
      <c r="E375" s="75">
        <v>58.224610592740774</v>
      </c>
      <c r="F375" s="75">
        <v>71.182253561187665</v>
      </c>
      <c r="G375" s="75">
        <v>54.330214496863007</v>
      </c>
      <c r="H375" s="75">
        <v>37.744569152414343</v>
      </c>
      <c r="I375" s="75">
        <v>42.580902572369595</v>
      </c>
      <c r="J375" s="75">
        <v>48.590205080775696</v>
      </c>
      <c r="K375" s="75">
        <v>66.692621089410764</v>
      </c>
      <c r="L375" s="75">
        <v>112.94062162044406</v>
      </c>
      <c r="M375" s="75">
        <v>166.89347101159225</v>
      </c>
      <c r="N375" s="75">
        <v>181.98593866487636</v>
      </c>
      <c r="O375" s="75">
        <v>185.84806818932</v>
      </c>
      <c r="P375" s="75">
        <v>175.93824152886083</v>
      </c>
      <c r="Q375" s="75">
        <v>224.99212920761255</v>
      </c>
      <c r="R375" s="75">
        <v>196.92181911252393</v>
      </c>
      <c r="S375" s="75">
        <v>190.95718003107086</v>
      </c>
      <c r="T375" s="75">
        <v>233.34010065617113</v>
      </c>
      <c r="U375" s="75">
        <v>251.32486216284266</v>
      </c>
      <c r="V375" s="75">
        <v>155.25024005190227</v>
      </c>
      <c r="X375" s="201">
        <f>((0-('Appendix B'!$H$30))/(1+$Y$16)^0)</f>
        <v>-30932906.678150136</v>
      </c>
      <c r="Y375" s="201">
        <f>(((B375*'Appendix B'!$C$5*1000)-('Appendix B'!$E$31+'Appendix B'!$F$31+'Appendix B'!$G$31))/((1+$Y$16)^1))</f>
        <v>36555647.970511056</v>
      </c>
      <c r="Z375" s="201">
        <f>+(((C375*'Appendix B'!$C$6*1000)-('Appendix B'!$E$32+'Appendix B'!$F$32+'Appendix B'!$G$32))/((1+$Y$16)^2))</f>
        <v>13702361.883344373</v>
      </c>
      <c r="AA375" s="201">
        <f>(((D375*'Appendix B'!$C$7*1000)-('Appendix B'!$E$33+'Appendix B'!$F$33+'Appendix B'!$G$33))/((1+$Y$16)^3))</f>
        <v>3491018.9850020953</v>
      </c>
      <c r="AB375" s="201">
        <f>(((E375*'Appendix B'!$C$8*1000)-('Appendix B'!$E$34+'Appendix B'!$F$34+'Appendix B'!$G$34))/((1+$Y$16)^4))</f>
        <v>3242545.6908860859</v>
      </c>
      <c r="AC375" s="201">
        <f>(((F375*'Appendix B'!$C$9*1000)-('Appendix B'!$E$35+'Appendix B'!$F$35+'Appendix B'!$G$35))/((1+$Y$16)^AC$34))</f>
        <v>2837539.3374476805</v>
      </c>
      <c r="AD375" s="201">
        <f>(((G375*'Appendix B'!$C$10*1000)-('Appendix B'!$E$36+'Appendix B'!$F$36+'Appendix B'!$G$36))/((1+$Y$16)^AD$34))</f>
        <v>1188939.7149381503</v>
      </c>
      <c r="AE375" s="201">
        <f>(((H375*'Appendix B'!$C$11*1000)-('Appendix B'!$E$37+'Appendix B'!$F$37+'Appendix B'!$G$37))/((1+$Y$16)^AE$34))</f>
        <v>219913.14276518038</v>
      </c>
      <c r="AF375" s="201">
        <f>(((I375*'Appendix B'!$C$12*1000)-('Appendix B'!$E$38+'Appendix B'!$F$38+'Appendix B'!$G$38))/((1+$Y$16)^AF$34))</f>
        <v>188137.02713821267</v>
      </c>
      <c r="AG375" s="201">
        <f>(((J375*'Appendix B'!$C$13*1000)-('Appendix B'!$E$39+'Appendix B'!$F$39+'Appendix B'!$G$39))/((1+$Y$16)^AG$34))</f>
        <v>188642.4432415911</v>
      </c>
      <c r="AH375" s="201">
        <f>(((K375*'Appendix B'!$C$14*1000)-('Appendix B'!$E$40+'Appendix B'!$F$40+'Appendix B'!$G$40))/((1+$Y$16)^AH$34))</f>
        <v>385901.86275083612</v>
      </c>
      <c r="AI375" s="201">
        <f>(((L375*'Appendix B'!$C$15*1000)-('Appendix B'!$E$41+'Appendix B'!$F$41+'Appendix B'!$G$41))/((1+$Y$16)^AI$34))</f>
        <v>923476.32649348991</v>
      </c>
      <c r="AJ375" s="201">
        <f>(((M375*'Appendix B'!$C$16*1000)-('Appendix B'!$E$42+'Appendix B'!$F$42+'Appendix B'!$G$42))/((1+$Y$16)^AJ$34))</f>
        <v>1357587.7380114777</v>
      </c>
      <c r="AK375" s="201">
        <f>(((N375*'Appendix B'!$C$17*1000)-('Appendix B'!$E$43+'Appendix B'!$F$43+'Appendix B'!$G$43))/((1+$Y$16)^AK$34))</f>
        <v>1247210.0213872942</v>
      </c>
      <c r="AL375" s="201">
        <f>(((O375*'Appendix B'!$C$18*1000)-('Appendix B'!$E$44+'Appendix B'!$F$44+'Appendix B'!$G$44))/((1+$Y$16)^AL$34))</f>
        <v>1050517.4058212582</v>
      </c>
      <c r="AM375" s="201">
        <f>(((P375*'Appendix B'!$C$19*1000)-('Appendix B'!$E$45+'Appendix B'!$F$45+'Appendix B'!$G$45))/((1+$Y$16)^AM$34))</f>
        <v>791897.90631769423</v>
      </c>
      <c r="AN375" s="201">
        <f>(((Q375*'Appendix B'!$C$20*1000)-('Appendix B'!$E$46+'Appendix B'!$F$46+'Appendix B'!$G$46))/((1+$Y$16)^AN$34))</f>
        <v>931470.86678297259</v>
      </c>
      <c r="AO375" s="201">
        <f>(((R375*'Appendix B'!$C$21*1000)-('Appendix B'!$E$47+'Appendix B'!$F$47+'Appendix B'!$G$47))/((1+$Y$16)^AO$34))</f>
        <v>645131.06920002983</v>
      </c>
      <c r="AP375" s="201">
        <f>(((S375*'Appendix B'!$C$22*1000)-('Appendix B'!$E$48+'Appendix B'!$F$48+'Appendix B'!$G$48))/((1+$Y$16)^AP$34))</f>
        <v>509491.0097785641</v>
      </c>
      <c r="AQ375" s="201">
        <f>(((T375*'Appendix B'!$C$23*1000)-('Appendix B'!$E$49+'Appendix B'!$F$49+'Appendix B'!$G$49))/((1+$Y$16)^AQ$34))</f>
        <v>586058.4071320201</v>
      </c>
      <c r="AR375" s="201">
        <f>(((U375*'Appendix B'!$C$24*1000)-('Appendix B'!$E$50+'Appendix B'!$F$50+'Appendix B'!$G$50))/((1+$Y$16)^AR$34))</f>
        <v>552708.13490095991</v>
      </c>
      <c r="AS375" s="217">
        <f t="shared" si="26"/>
        <v>39663290.265700862</v>
      </c>
      <c r="AU375" s="207">
        <f t="shared" si="25"/>
        <v>1.4794809030534686E-8</v>
      </c>
    </row>
    <row r="376" spans="1:47" x14ac:dyDescent="0.35">
      <c r="A376">
        <v>342</v>
      </c>
      <c r="B376" s="75">
        <v>56</v>
      </c>
      <c r="C376" s="75">
        <v>63.00543222707384</v>
      </c>
      <c r="D376" s="75">
        <v>91.831034470511781</v>
      </c>
      <c r="E376" s="75">
        <v>111.03782137069534</v>
      </c>
      <c r="F376" s="75">
        <v>138.88455618943979</v>
      </c>
      <c r="G376" s="75">
        <v>154.37720711334842</v>
      </c>
      <c r="H376" s="75">
        <v>99.858767184493615</v>
      </c>
      <c r="I376" s="75">
        <v>111.64748825417891</v>
      </c>
      <c r="J376" s="75">
        <v>105.7706468660665</v>
      </c>
      <c r="K376" s="75">
        <v>62.066354451426072</v>
      </c>
      <c r="L376" s="75">
        <v>72.734920390484973</v>
      </c>
      <c r="M376" s="75">
        <v>114.20663383637222</v>
      </c>
      <c r="N376" s="75">
        <v>96.237372655566503</v>
      </c>
      <c r="O376" s="75">
        <v>112.20964126557082</v>
      </c>
      <c r="P376" s="75">
        <v>116.44944027663786</v>
      </c>
      <c r="Q376" s="75">
        <v>143.37167549523244</v>
      </c>
      <c r="R376" s="75">
        <v>148.76546094145809</v>
      </c>
      <c r="S376" s="75">
        <v>177.84708035069355</v>
      </c>
      <c r="T376" s="75">
        <v>208.28600019265332</v>
      </c>
      <c r="U376" s="75">
        <v>245.42065364832712</v>
      </c>
      <c r="V376" s="75">
        <v>188.54245262532231</v>
      </c>
      <c r="X376" s="201">
        <f>((0-('Appendix B'!$H$30))/(1+$Y$16)^0)</f>
        <v>-30932906.678150136</v>
      </c>
      <c r="Y376" s="201">
        <f>(((B376*'Appendix B'!$C$5*1000)-('Appendix B'!$E$31+'Appendix B'!$F$31+'Appendix B'!$G$31))/((1+$Y$16)^1))</f>
        <v>36555647.970511056</v>
      </c>
      <c r="Z376" s="201">
        <f>+(((C376*'Appendix B'!$C$6*1000)-('Appendix B'!$E$32+'Appendix B'!$F$32+'Appendix B'!$G$32))/((1+$Y$16)^2))</f>
        <v>13710891.336055679</v>
      </c>
      <c r="AA376" s="201">
        <f>(((D376*'Appendix B'!$C$7*1000)-('Appendix B'!$E$33+'Appendix B'!$F$33+'Appendix B'!$G$33))/((1+$Y$16)^3))</f>
        <v>9920657.2548726592</v>
      </c>
      <c r="AB376" s="201">
        <f>(((E376*'Appendix B'!$C$8*1000)-('Appendix B'!$E$34+'Appendix B'!$F$34+'Appendix B'!$G$34))/((1+$Y$16)^4))</f>
        <v>7506684.2221906092</v>
      </c>
      <c r="AC376" s="201">
        <f>(((F376*'Appendix B'!$C$9*1000)-('Appendix B'!$E$35+'Appendix B'!$F$35+'Appendix B'!$G$35))/((1+$Y$16)^AC$34))</f>
        <v>6773219.248819313</v>
      </c>
      <c r="AD376" s="201">
        <f>(((G376*'Appendix B'!$C$10*1000)-('Appendix B'!$E$36+'Appendix B'!$F$36+'Appendix B'!$G$36))/((1+$Y$16)^AD$34))</f>
        <v>5506099.9986096518</v>
      </c>
      <c r="AE376" s="201">
        <f>(((H376*'Appendix B'!$C$11*1000)-('Appendix B'!$E$37+'Appendix B'!$F$37+'Appendix B'!$G$37))/((1+$Y$16)^AE$34))</f>
        <v>2282828.1525280899</v>
      </c>
      <c r="AF376" s="201">
        <f>(((I376*'Appendix B'!$C$12*1000)-('Appendix B'!$E$38+'Appendix B'!$F$38+'Appendix B'!$G$38))/((1+$Y$16)^AF$34))</f>
        <v>1999239.1755409075</v>
      </c>
      <c r="AG376" s="201">
        <f>(((J376*'Appendix B'!$C$13*1000)-('Appendix B'!$E$39+'Appendix B'!$F$39+'Appendix B'!$G$39))/((1+$Y$16)^AG$34))</f>
        <v>1394596.6147152788</v>
      </c>
      <c r="AH376" s="201">
        <f>(((K376*'Appendix B'!$C$14*1000)-('Appendix B'!$E$40+'Appendix B'!$F$40+'Appendix B'!$G$40))/((1+$Y$16)^AH$34))</f>
        <v>307556.14813223429</v>
      </c>
      <c r="AI376" s="201">
        <f>(((L376*'Appendix B'!$C$15*1000)-('Appendix B'!$E$41+'Appendix B'!$F$41+'Appendix B'!$G$41))/((1+$Y$16)^AI$34))</f>
        <v>352109.96464148391</v>
      </c>
      <c r="AJ376" s="201">
        <f>(((M376*'Appendix B'!$C$16*1000)-('Appendix B'!$E$42+'Appendix B'!$F$42+'Appendix B'!$G$42))/((1+$Y$16)^AJ$34))</f>
        <v>734461.14554467949</v>
      </c>
      <c r="AK376" s="201">
        <f>(((N376*'Appendix B'!$C$17*1000)-('Appendix B'!$E$43+'Appendix B'!$F$43+'Appendix B'!$G$43))/((1+$Y$16)^AK$34))</f>
        <v>396789.59944226366</v>
      </c>
      <c r="AL376" s="201">
        <f>(((O376*'Appendix B'!$C$18*1000)-('Appendix B'!$E$44+'Appendix B'!$F$44+'Appendix B'!$G$44))/((1+$Y$16)^AL$34))</f>
        <v>434208.69121631631</v>
      </c>
      <c r="AM376" s="201">
        <f>(((P376*'Appendix B'!$C$19*1000)-('Appendix B'!$E$45+'Appendix B'!$F$45+'Appendix B'!$G$45))/((1+$Y$16)^AM$34))</f>
        <v>369488.20404813124</v>
      </c>
      <c r="AN376" s="201">
        <f>(((Q376*'Appendix B'!$C$20*1000)-('Appendix B'!$E$46+'Appendix B'!$F$46+'Appendix B'!$G$46))/((1+$Y$16)^AN$34))</f>
        <v>445368.03018730285</v>
      </c>
      <c r="AO376" s="201">
        <f>(((R376*'Appendix B'!$C$21*1000)-('Appendix B'!$E$47+'Appendix B'!$F$47+'Appendix B'!$G$47))/((1+$Y$16)^AO$34))</f>
        <v>395487.45477222843</v>
      </c>
      <c r="AP376" s="201">
        <f>(((S376*'Appendix B'!$C$22*1000)-('Appendix B'!$E$48+'Appendix B'!$F$48+'Appendix B'!$G$48))/((1+$Y$16)^AP$34))</f>
        <v>451124.23855700862</v>
      </c>
      <c r="AQ376" s="201">
        <f>(((T376*'Appendix B'!$C$23*1000)-('Appendix B'!$E$49+'Appendix B'!$F$49+'Appendix B'!$G$49))/((1+$Y$16)^AQ$34))</f>
        <v>489960.75983240694</v>
      </c>
      <c r="AR376" s="201">
        <f>(((U376*'Appendix B'!$C$24*1000)-('Appendix B'!$E$50+'Appendix B'!$F$50+'Appendix B'!$G$50))/((1+$Y$16)^AR$34))</f>
        <v>533140.42402648204</v>
      </c>
      <c r="AS376" s="217">
        <f t="shared" si="26"/>
        <v>59626651.956093654</v>
      </c>
      <c r="AU376" s="207">
        <f t="shared" si="25"/>
        <v>1.4624869799005224E-8</v>
      </c>
    </row>
    <row r="377" spans="1:47" x14ac:dyDescent="0.35">
      <c r="A377">
        <v>343</v>
      </c>
      <c r="B377" s="75">
        <v>56</v>
      </c>
      <c r="C377" s="75">
        <v>89.001529107596781</v>
      </c>
      <c r="D377" s="75">
        <v>120.6796715149049</v>
      </c>
      <c r="E377" s="75">
        <v>146.4788277116607</v>
      </c>
      <c r="F377" s="75">
        <v>131.65334748056236</v>
      </c>
      <c r="G377" s="75">
        <v>136.12934468627608</v>
      </c>
      <c r="H377" s="75">
        <v>116.62510244399859</v>
      </c>
      <c r="I377" s="75">
        <v>96.2304133122731</v>
      </c>
      <c r="J377" s="75">
        <v>99.357147293954171</v>
      </c>
      <c r="K377" s="75">
        <v>90.448137540791436</v>
      </c>
      <c r="L377" s="75">
        <v>66.753107259236131</v>
      </c>
      <c r="M377" s="75">
        <v>73.30711244788732</v>
      </c>
      <c r="N377" s="75">
        <v>55.036292483756597</v>
      </c>
      <c r="O377" s="75">
        <v>62.407677290133051</v>
      </c>
      <c r="P377" s="75">
        <v>46.775888563779986</v>
      </c>
      <c r="Q377" s="75">
        <v>68.443736522843096</v>
      </c>
      <c r="R377" s="75">
        <v>67.818577946458092</v>
      </c>
      <c r="S377" s="75">
        <v>77.271175520154543</v>
      </c>
      <c r="T377" s="75">
        <v>84.727474998618277</v>
      </c>
      <c r="U377" s="75">
        <v>133.76830097190572</v>
      </c>
      <c r="V377" s="75">
        <v>213.71852460979079</v>
      </c>
      <c r="X377" s="201">
        <f>((0-('Appendix B'!$H$30))/(1+$Y$16)^0)</f>
        <v>-30932906.678150136</v>
      </c>
      <c r="Y377" s="201">
        <f>(((B377*'Appendix B'!$C$5*1000)-('Appendix B'!$E$31+'Appendix B'!$F$31+'Appendix B'!$G$31))/((1+$Y$16)^1))</f>
        <v>36555647.970511056</v>
      </c>
      <c r="Z377" s="201">
        <f>+(((C377*'Appendix B'!$C$6*1000)-('Appendix B'!$E$32+'Appendix B'!$F$32+'Appendix B'!$G$32))/((1+$Y$16)^2))</f>
        <v>20277950.022546478</v>
      </c>
      <c r="AA377" s="201">
        <f>(((D377*'Appendix B'!$C$7*1000)-('Appendix B'!$E$33+'Appendix B'!$F$33+'Appendix B'!$G$33))/((1+$Y$16)^3))</f>
        <v>13579832.140508112</v>
      </c>
      <c r="AB377" s="201">
        <f>(((E377*'Appendix B'!$C$8*1000)-('Appendix B'!$E$34+'Appendix B'!$F$34+'Appendix B'!$G$34))/((1+$Y$16)^4))</f>
        <v>10368191.002418438</v>
      </c>
      <c r="AC377" s="201">
        <f>(((F377*'Appendix B'!$C$9*1000)-('Appendix B'!$E$35+'Appendix B'!$F$35+'Appendix B'!$G$35))/((1+$Y$16)^AC$34))</f>
        <v>6352853.5929163732</v>
      </c>
      <c r="AD377" s="201">
        <f>(((G377*'Appendix B'!$C$10*1000)-('Appendix B'!$E$36+'Appendix B'!$F$36+'Appendix B'!$G$36))/((1+$Y$16)^AD$34))</f>
        <v>4718680.5582867926</v>
      </c>
      <c r="AE377" s="201">
        <f>(((H377*'Appendix B'!$C$11*1000)-('Appendix B'!$E$37+'Appendix B'!$F$37+'Appendix B'!$G$37))/((1+$Y$16)^AE$34))</f>
        <v>2839665.8122156048</v>
      </c>
      <c r="AF377" s="201">
        <f>(((I377*'Appendix B'!$C$12*1000)-('Appendix B'!$E$38+'Appendix B'!$F$38+'Appendix B'!$G$38))/((1+$Y$16)^AF$34))</f>
        <v>1594964.1230863456</v>
      </c>
      <c r="AG377" s="201">
        <f>(((J377*'Appendix B'!$C$13*1000)-('Appendix B'!$E$39+'Appendix B'!$F$39+'Appendix B'!$G$39))/((1+$Y$16)^AG$34))</f>
        <v>1259333.8164358293</v>
      </c>
      <c r="AH377" s="201">
        <f>(((K377*'Appendix B'!$C$14*1000)-('Appendix B'!$E$40+'Appendix B'!$F$40+'Appendix B'!$G$40))/((1+$Y$16)^AH$34))</f>
        <v>788200.96441440284</v>
      </c>
      <c r="AI377" s="201">
        <f>(((L377*'Appendix B'!$C$15*1000)-('Appendix B'!$E$41+'Appendix B'!$F$41+'Appendix B'!$G$41))/((1+$Y$16)^AI$34))</f>
        <v>267101.95081449358</v>
      </c>
      <c r="AJ377" s="201">
        <f>(((M377*'Appendix B'!$C$16*1000)-('Appendix B'!$E$42+'Appendix B'!$F$42+'Appendix B'!$G$42))/((1+$Y$16)^AJ$34))</f>
        <v>250742.9957614156</v>
      </c>
      <c r="AK377" s="201">
        <f>(((N377*'Appendix B'!$C$17*1000)-('Appendix B'!$E$43+'Appendix B'!$F$43+'Appendix B'!$G$43))/((1+$Y$16)^AK$34))</f>
        <v>-11826.446457529653</v>
      </c>
      <c r="AL377" s="201">
        <f>(((O377*'Appendix B'!$C$18*1000)-('Appendix B'!$E$44+'Appendix B'!$F$44+'Appendix B'!$G$44))/((1+$Y$16)^AL$34))</f>
        <v>17396.631470852677</v>
      </c>
      <c r="AM377" s="201">
        <f>(((P377*'Appendix B'!$C$19*1000)-('Appendix B'!$E$45+'Appendix B'!$F$45+'Appendix B'!$G$45))/((1+$Y$16)^AM$34))</f>
        <v>-125239.93999883822</v>
      </c>
      <c r="AN377" s="201">
        <f>(((Q377*'Appendix B'!$C$20*1000)-('Appendix B'!$E$46+'Appendix B'!$F$46+'Appendix B'!$G$46))/((1+$Y$16)^AN$34))</f>
        <v>-876.53251868887617</v>
      </c>
      <c r="AO377" s="201">
        <f>(((R377*'Appendix B'!$C$21*1000)-('Appendix B'!$E$47+'Appendix B'!$F$47+'Appendix B'!$G$47))/((1+$Y$16)^AO$34))</f>
        <v>-24142.957804896196</v>
      </c>
      <c r="AP377" s="201">
        <f>(((S377*'Appendix B'!$C$22*1000)-('Appendix B'!$E$48+'Appendix B'!$F$48+'Appendix B'!$G$48))/((1+$Y$16)^AP$34))</f>
        <v>3355.6501585976857</v>
      </c>
      <c r="AQ377" s="201">
        <f>(((T377*'Appendix B'!$C$23*1000)-('Appendix B'!$E$49+'Appendix B'!$F$49+'Appendix B'!$G$49))/((1+$Y$16)^AQ$34))</f>
        <v>16038.992325869394</v>
      </c>
      <c r="AR377" s="201">
        <f>(((U377*'Appendix B'!$C$24*1000)-('Appendix B'!$E$50+'Appendix B'!$F$50+'Appendix B'!$G$50))/((1+$Y$16)^AR$34))</f>
        <v>163102.51797080162</v>
      </c>
      <c r="AS377" s="217">
        <f t="shared" si="26"/>
        <v>68120152.063691348</v>
      </c>
      <c r="AU377" s="207">
        <f t="shared" si="25"/>
        <v>1.2003486826686476E-8</v>
      </c>
    </row>
    <row r="378" spans="1:47" x14ac:dyDescent="0.35">
      <c r="A378">
        <v>344</v>
      </c>
      <c r="B378" s="75">
        <v>56</v>
      </c>
      <c r="C378" s="75">
        <v>66.559983012525521</v>
      </c>
      <c r="D378" s="75">
        <v>98.846241388071661</v>
      </c>
      <c r="E378" s="75">
        <v>71.325962081791971</v>
      </c>
      <c r="F378" s="75">
        <v>35.853288355048861</v>
      </c>
      <c r="G378" s="75">
        <v>51.535600196794</v>
      </c>
      <c r="H378" s="75">
        <v>44.229810475860909</v>
      </c>
      <c r="I378" s="75">
        <v>59.505024398356937</v>
      </c>
      <c r="J378" s="75">
        <v>47.874286504781296</v>
      </c>
      <c r="K378" s="75">
        <v>52.960093142049885</v>
      </c>
      <c r="L378" s="75">
        <v>76.623166944938163</v>
      </c>
      <c r="M378" s="75">
        <v>76.678153398335084</v>
      </c>
      <c r="N378" s="75">
        <v>62.018348507317071</v>
      </c>
      <c r="O378" s="75">
        <v>68.036387872939542</v>
      </c>
      <c r="P378" s="75">
        <v>65.977938882701778</v>
      </c>
      <c r="Q378" s="75">
        <v>60.711047489895009</v>
      </c>
      <c r="R378" s="75">
        <v>77.819164163926217</v>
      </c>
      <c r="S378" s="75">
        <v>48.351350896800788</v>
      </c>
      <c r="T378" s="75">
        <v>78.413006146941655</v>
      </c>
      <c r="U378" s="75">
        <v>68.986022662216357</v>
      </c>
      <c r="V378" s="75">
        <v>92.265250290554633</v>
      </c>
      <c r="X378" s="201">
        <f>((0-('Appendix B'!$H$30))/(1+$Y$16)^0)</f>
        <v>-30932906.678150136</v>
      </c>
      <c r="Y378" s="201">
        <f>(((B378*'Appendix B'!$C$5*1000)-('Appendix B'!$E$31+'Appendix B'!$F$31+'Appendix B'!$G$31))/((1+$Y$16)^1))</f>
        <v>36555647.970511056</v>
      </c>
      <c r="Z378" s="201">
        <f>+(((C378*'Appendix B'!$C$6*1000)-('Appendix B'!$E$32+'Appendix B'!$F$32+'Appendix B'!$G$32))/((1+$Y$16)^2))</f>
        <v>14608831.65838393</v>
      </c>
      <c r="AA378" s="201">
        <f>(((D378*'Appendix B'!$C$7*1000)-('Appendix B'!$E$33+'Appendix B'!$F$33+'Appendix B'!$G$33))/((1+$Y$16)^3))</f>
        <v>10810469.447066339</v>
      </c>
      <c r="AB378" s="201">
        <f>(((E378*'Appendix B'!$C$8*1000)-('Appendix B'!$E$34+'Appendix B'!$F$34+'Appendix B'!$G$34))/((1+$Y$16)^4))</f>
        <v>4300348.7835915731</v>
      </c>
      <c r="AC378" s="201">
        <f>(((F378*'Appendix B'!$C$9*1000)-('Appendix B'!$E$35+'Appendix B'!$F$35+'Appendix B'!$G$35))/((1+$Y$16)^AC$34))</f>
        <v>783790.89384119736</v>
      </c>
      <c r="AD378" s="201">
        <f>(((G378*'Appendix B'!$C$10*1000)-('Appendix B'!$E$36+'Appendix B'!$F$36+'Appendix B'!$G$36))/((1+$Y$16)^AD$34))</f>
        <v>1068348.405305417</v>
      </c>
      <c r="AE378" s="201">
        <f>(((H378*'Appendix B'!$C$11*1000)-('Appendix B'!$E$37+'Appendix B'!$F$37+'Appendix B'!$G$37))/((1+$Y$16)^AE$34))</f>
        <v>435298.70825478341</v>
      </c>
      <c r="AF378" s="201">
        <f>(((I378*'Appendix B'!$C$12*1000)-('Appendix B'!$E$38+'Appendix B'!$F$38+'Appendix B'!$G$38))/((1+$Y$16)^AF$34))</f>
        <v>631930.69518031937</v>
      </c>
      <c r="AG378" s="201">
        <f>(((J378*'Appendix B'!$C$13*1000)-('Appendix B'!$E$39+'Appendix B'!$F$39+'Appendix B'!$G$39))/((1+$Y$16)^AG$34))</f>
        <v>173543.48691666767</v>
      </c>
      <c r="AH378" s="201">
        <f>(((K378*'Appendix B'!$C$14*1000)-('Appendix B'!$E$40+'Appendix B'!$F$40+'Appendix B'!$G$40))/((1+$Y$16)^AH$34))</f>
        <v>153341.83114301908</v>
      </c>
      <c r="AI378" s="201">
        <f>(((L378*'Appendix B'!$C$15*1000)-('Appendix B'!$E$41+'Appendix B'!$F$41+'Appendix B'!$G$41))/((1+$Y$16)^AI$34))</f>
        <v>407366.14025436173</v>
      </c>
      <c r="AJ378" s="201">
        <f>(((M378*'Appendix B'!$C$16*1000)-('Appendix B'!$E$42+'Appendix B'!$F$42+'Appendix B'!$G$42))/((1+$Y$16)^AJ$34))</f>
        <v>290612.256721846</v>
      </c>
      <c r="AK378" s="201">
        <f>(((N378*'Appendix B'!$C$17*1000)-('Appendix B'!$E$43+'Appendix B'!$F$43+'Appendix B'!$G$43))/((1+$Y$16)^AK$34))</f>
        <v>57418.828489172956</v>
      </c>
      <c r="AL378" s="201">
        <f>(((O378*'Appendix B'!$C$18*1000)-('Appendix B'!$E$44+'Appendix B'!$F$44+'Appendix B'!$G$44))/((1+$Y$16)^AL$34))</f>
        <v>64505.505588503249</v>
      </c>
      <c r="AM378" s="201">
        <f>(((P378*'Appendix B'!$C$19*1000)-('Appendix B'!$E$45+'Appendix B'!$F$45+'Appendix B'!$G$45))/((1+$Y$16)^AM$34))</f>
        <v>11107.274728031573</v>
      </c>
      <c r="AN378" s="201">
        <f>(((Q378*'Appendix B'!$C$20*1000)-('Appendix B'!$E$46+'Appendix B'!$F$46+'Appendix B'!$G$46))/((1+$Y$16)^AN$34))</f>
        <v>-46929.720199733914</v>
      </c>
      <c r="AO378" s="201">
        <f>(((R378*'Appendix B'!$C$21*1000)-('Appendix B'!$E$47+'Appendix B'!$F$47+'Appendix B'!$G$47))/((1+$Y$16)^AO$34))</f>
        <v>27700.299960921351</v>
      </c>
      <c r="AP378" s="201">
        <f>(((S378*'Appendix B'!$C$22*1000)-('Appendix B'!$E$48+'Appendix B'!$F$48+'Appendix B'!$G$48))/((1+$Y$16)^AP$34))</f>
        <v>-125396.74903827983</v>
      </c>
      <c r="AQ378" s="201">
        <f>(((T378*'Appendix B'!$C$23*1000)-('Appendix B'!$E$49+'Appendix B'!$F$49+'Appendix B'!$G$49))/((1+$Y$16)^AQ$34))</f>
        <v>-8180.8195758352176</v>
      </c>
      <c r="AR378" s="201">
        <f>(((U378*'Appendix B'!$C$24*1000)-('Appendix B'!$E$50+'Appendix B'!$F$50+'Appendix B'!$G$50))/((1+$Y$16)^AR$34))</f>
        <v>-51598.722447360524</v>
      </c>
      <c r="AS378" s="217">
        <f t="shared" si="26"/>
        <v>39447355.507787004</v>
      </c>
      <c r="AU378" s="207">
        <f t="shared" si="25"/>
        <v>1.4745366373309807E-8</v>
      </c>
    </row>
    <row r="379" spans="1:47" x14ac:dyDescent="0.35">
      <c r="A379">
        <v>345</v>
      </c>
      <c r="B379" s="75">
        <v>56</v>
      </c>
      <c r="C379" s="75">
        <v>55.218872840239314</v>
      </c>
      <c r="D379" s="75">
        <v>53.591793999916419</v>
      </c>
      <c r="E379" s="75">
        <v>80.776888387573877</v>
      </c>
      <c r="F379" s="75">
        <v>73.999256654815667</v>
      </c>
      <c r="G379" s="75">
        <v>71.941621023763716</v>
      </c>
      <c r="H379" s="75">
        <v>63.644427792101247</v>
      </c>
      <c r="I379" s="75">
        <v>71.387403835746014</v>
      </c>
      <c r="J379" s="75">
        <v>73.993551788764663</v>
      </c>
      <c r="K379" s="75">
        <v>88.101391835758591</v>
      </c>
      <c r="L379" s="75">
        <v>91.687656709613691</v>
      </c>
      <c r="M379" s="75">
        <v>128.49786211357764</v>
      </c>
      <c r="N379" s="75">
        <v>167.02895782399241</v>
      </c>
      <c r="O379" s="75">
        <v>262.35027700876719</v>
      </c>
      <c r="P379" s="75">
        <v>373.72806359749904</v>
      </c>
      <c r="Q379" s="75">
        <v>371.375177482884</v>
      </c>
      <c r="R379" s="75">
        <v>470.11009730415628</v>
      </c>
      <c r="S379" s="75">
        <v>450.22275349707638</v>
      </c>
      <c r="T379" s="75">
        <v>500</v>
      </c>
      <c r="U379" s="75">
        <v>500</v>
      </c>
      <c r="V379" s="75">
        <v>325.81636294591078</v>
      </c>
      <c r="X379" s="201">
        <f>((0-('Appendix B'!$H$30))/(1+$Y$16)^0)</f>
        <v>-30932906.678150136</v>
      </c>
      <c r="Y379" s="201">
        <f>(((B379*'Appendix B'!$C$5*1000)-('Appendix B'!$E$31+'Appendix B'!$F$31+'Appendix B'!$G$31))/((1+$Y$16)^1))</f>
        <v>36555647.970511056</v>
      </c>
      <c r="Z379" s="201">
        <f>+(((C379*'Appendix B'!$C$6*1000)-('Appendix B'!$E$32+'Appendix B'!$F$32+'Appendix B'!$G$32))/((1+$Y$16)^2))</f>
        <v>11743873.260449884</v>
      </c>
      <c r="AA379" s="201">
        <f>(((D379*'Appendix B'!$C$7*1000)-('Appendix B'!$E$33+'Appendix B'!$F$33+'Appendix B'!$G$33))/((1+$Y$16)^3))</f>
        <v>5070373.750648248</v>
      </c>
      <c r="AB379" s="201">
        <f>(((E379*'Appendix B'!$C$8*1000)-('Appendix B'!$E$34+'Appendix B'!$F$34+'Appendix B'!$G$34))/((1+$Y$16)^4))</f>
        <v>5063416.554389297</v>
      </c>
      <c r="AC379" s="201">
        <f>(((F379*'Appendix B'!$C$9*1000)-('Appendix B'!$E$35+'Appendix B'!$F$35+'Appendix B'!$G$35))/((1+$Y$16)^AC$34))</f>
        <v>3001297.7630176395</v>
      </c>
      <c r="AD379" s="201">
        <f>(((G379*'Appendix B'!$C$10*1000)-('Appendix B'!$E$36+'Appendix B'!$F$36+'Appendix B'!$G$36))/((1+$Y$16)^AD$34))</f>
        <v>1948895.23992812</v>
      </c>
      <c r="AE379" s="201">
        <f>(((H379*'Appendix B'!$C$11*1000)-('Appendix B'!$E$37+'Appendix B'!$F$37+'Appendix B'!$G$37))/((1+$Y$16)^AE$34))</f>
        <v>1080090.1849118699</v>
      </c>
      <c r="AF379" s="201">
        <f>(((I379*'Appendix B'!$C$12*1000)-('Appendix B'!$E$38+'Appendix B'!$F$38+'Appendix B'!$G$38))/((1+$Y$16)^AF$34))</f>
        <v>943517.01025220158</v>
      </c>
      <c r="AG379" s="201">
        <f>(((J379*'Appendix B'!$C$13*1000)-('Appendix B'!$E$39+'Appendix B'!$F$39+'Appendix B'!$G$39))/((1+$Y$16)^AG$34))</f>
        <v>724407.31275633385</v>
      </c>
      <c r="AH379" s="201">
        <f>(((K379*'Appendix B'!$C$14*1000)-('Appendix B'!$E$40+'Appendix B'!$F$40+'Appendix B'!$G$40))/((1+$Y$16)^AH$34))</f>
        <v>748458.88215322443</v>
      </c>
      <c r="AI379" s="201">
        <f>(((L379*'Appendix B'!$C$15*1000)-('Appendix B'!$E$41+'Appendix B'!$F$41+'Appendix B'!$G$41))/((1+$Y$16)^AI$34))</f>
        <v>621448.78143923229</v>
      </c>
      <c r="AJ379" s="201">
        <f>(((M379*'Appendix B'!$C$16*1000)-('Appendix B'!$E$42+'Appendix B'!$F$42+'Appendix B'!$G$42))/((1+$Y$16)^AJ$34))</f>
        <v>903483.33127437311</v>
      </c>
      <c r="AK379" s="201">
        <f>(((N379*'Appendix B'!$C$17*1000)-('Appendix B'!$E$43+'Appendix B'!$F$43+'Appendix B'!$G$43))/((1+$Y$16)^AK$34))</f>
        <v>1098872.5908074379</v>
      </c>
      <c r="AL379" s="201">
        <f>(((O379*'Appendix B'!$C$18*1000)-('Appendix B'!$E$44+'Appendix B'!$F$44+'Appendix B'!$G$44))/((1+$Y$16)^AL$34))</f>
        <v>1690794.2280132098</v>
      </c>
      <c r="AM379" s="201">
        <f>(((P379*'Appendix B'!$C$19*1000)-('Appendix B'!$E$45+'Appendix B'!$F$45+'Appendix B'!$G$45))/((1+$Y$16)^AM$34))</f>
        <v>2196336.0206063283</v>
      </c>
      <c r="AN379" s="201">
        <f>(((Q379*'Appendix B'!$C$20*1000)-('Appendix B'!$E$46+'Appendix B'!$F$46+'Appendix B'!$G$46))/((1+$Y$16)^AN$34))</f>
        <v>1803277.0349633053</v>
      </c>
      <c r="AO379" s="201">
        <f>(((R379*'Appendix B'!$C$21*1000)-('Appendix B'!$E$47+'Appendix B'!$F$47+'Appendix B'!$G$47))/((1+$Y$16)^AO$34))</f>
        <v>2061345.0807496787</v>
      </c>
      <c r="AP379" s="201">
        <f>(((S379*'Appendix B'!$C$22*1000)-('Appendix B'!$E$48+'Appendix B'!$F$48+'Appendix B'!$G$48))/((1+$Y$16)^AP$34))</f>
        <v>1663753.3556831852</v>
      </c>
      <c r="AQ379" s="201">
        <f>(((T379*'Appendix B'!$C$23*1000)-('Appendix B'!$E$49+'Appendix B'!$F$49+'Appendix B'!$G$49))/((1+$Y$16)^AQ$34))</f>
        <v>1608860.6024615879</v>
      </c>
      <c r="AR379" s="201">
        <f>(((U379*'Appendix B'!$C$24*1000)-('Appendix B'!$E$50+'Appendix B'!$F$50+'Appendix B'!$G$50))/((1+$Y$16)^AR$34))</f>
        <v>1376866.5613700326</v>
      </c>
      <c r="AS379" s="217">
        <f t="shared" si="26"/>
        <v>50972108.838236108</v>
      </c>
      <c r="AU379" s="207">
        <f t="shared" si="25"/>
        <v>1.5890593160090295E-8</v>
      </c>
    </row>
    <row r="380" spans="1:47" x14ac:dyDescent="0.35">
      <c r="A380">
        <v>346</v>
      </c>
      <c r="B380" s="75">
        <v>56</v>
      </c>
      <c r="C380" s="75">
        <v>67.442005168386316</v>
      </c>
      <c r="D380" s="75">
        <v>43.656684943974412</v>
      </c>
      <c r="E380" s="75">
        <v>33.348499465172715</v>
      </c>
      <c r="F380" s="75">
        <v>24.474068510570127</v>
      </c>
      <c r="G380" s="75">
        <v>34.452803101829517</v>
      </c>
      <c r="H380" s="75">
        <v>36.387918010380972</v>
      </c>
      <c r="I380" s="75">
        <v>56.059040124065938</v>
      </c>
      <c r="J380" s="75">
        <v>64.824752456436755</v>
      </c>
      <c r="K380" s="75">
        <v>53.353884034371234</v>
      </c>
      <c r="L380" s="75">
        <v>58.45988892526556</v>
      </c>
      <c r="M380" s="75">
        <v>75.081395198970014</v>
      </c>
      <c r="N380" s="75">
        <v>59.176659686625641</v>
      </c>
      <c r="O380" s="75">
        <v>86.806656105597796</v>
      </c>
      <c r="P380" s="75">
        <v>101.96249488415431</v>
      </c>
      <c r="Q380" s="75">
        <v>103.57448731462129</v>
      </c>
      <c r="R380" s="75">
        <v>86.270902147314956</v>
      </c>
      <c r="S380" s="75">
        <v>100.73484301976545</v>
      </c>
      <c r="T380" s="75">
        <v>51.100055254574052</v>
      </c>
      <c r="U380" s="75">
        <v>43.811908775747519</v>
      </c>
      <c r="V380" s="75">
        <v>42.631165280722335</v>
      </c>
      <c r="X380" s="201">
        <f>((0-('Appendix B'!$H$30))/(1+$Y$16)^0)</f>
        <v>-30932906.678150136</v>
      </c>
      <c r="Y380" s="201">
        <f>(((B380*'Appendix B'!$C$5*1000)-('Appendix B'!$E$31+'Appendix B'!$F$31+'Appendix B'!$G$31))/((1+$Y$16)^1))</f>
        <v>36555647.970511056</v>
      </c>
      <c r="Z380" s="201">
        <f>+(((C380*'Appendix B'!$C$6*1000)-('Appendix B'!$E$32+'Appendix B'!$F$32+'Appendix B'!$G$32))/((1+$Y$16)^2))</f>
        <v>14831645.540288744</v>
      </c>
      <c r="AA380" s="201">
        <f>(((D380*'Appendix B'!$C$7*1000)-('Appendix B'!$E$33+'Appendix B'!$F$33+'Appendix B'!$G$33))/((1+$Y$16)^3))</f>
        <v>3810199.7782138046</v>
      </c>
      <c r="AB380" s="201">
        <f>(((E380*'Appendix B'!$C$8*1000)-('Appendix B'!$E$34+'Appendix B'!$F$34+'Appendix B'!$G$34))/((1+$Y$16)^4))</f>
        <v>1234048.5288018903</v>
      </c>
      <c r="AC380" s="201">
        <f>(((F380*'Appendix B'!$C$9*1000)-('Appendix B'!$E$35+'Appendix B'!$F$35+'Appendix B'!$G$35))/((1+$Y$16)^AC$34))</f>
        <v>122292.46305802243</v>
      </c>
      <c r="AD380" s="201">
        <f>(((G380*'Appendix B'!$C$10*1000)-('Appendix B'!$E$36+'Appendix B'!$F$36+'Appendix B'!$G$36))/((1+$Y$16)^AD$34))</f>
        <v>331203.07765818277</v>
      </c>
      <c r="AE380" s="201">
        <f>(((H380*'Appendix B'!$C$11*1000)-('Appendix B'!$E$37+'Appendix B'!$F$37+'Appendix B'!$G$37))/((1+$Y$16)^AE$34))</f>
        <v>174856.51976141494</v>
      </c>
      <c r="AF380" s="201">
        <f>(((I380*'Appendix B'!$C$12*1000)-('Appendix B'!$E$38+'Appendix B'!$F$38+'Appendix B'!$G$38))/((1+$Y$16)^AF$34))</f>
        <v>541568.19266306981</v>
      </c>
      <c r="AG380" s="201">
        <f>(((J380*'Appendix B'!$C$13*1000)-('Appendix B'!$E$39+'Appendix B'!$F$39+'Appendix B'!$G$39))/((1+$Y$16)^AG$34))</f>
        <v>531034.34366062528</v>
      </c>
      <c r="AH380" s="201">
        <f>(((K380*'Appendix B'!$C$14*1000)-('Appendix B'!$E$40+'Appendix B'!$F$40+'Appendix B'!$G$40))/((1+$Y$16)^AH$34))</f>
        <v>160010.67046496813</v>
      </c>
      <c r="AI380" s="201">
        <f>(((L380*'Appendix B'!$C$15*1000)-('Appendix B'!$E$41+'Appendix B'!$F$41+'Appendix B'!$G$41))/((1+$Y$16)^AI$34))</f>
        <v>149246.37703844719</v>
      </c>
      <c r="AJ380" s="201">
        <f>(((M380*'Appendix B'!$C$16*1000)-('Appendix B'!$E$42+'Appendix B'!$F$42+'Appendix B'!$G$42))/((1+$Y$16)^AJ$34))</f>
        <v>271727.41661548731</v>
      </c>
      <c r="AK380" s="201">
        <f>(((N380*'Appendix B'!$C$17*1000)-('Appendix B'!$E$43+'Appendix B'!$F$43+'Appendix B'!$G$43))/((1+$Y$16)^AK$34))</f>
        <v>29236.080737257191</v>
      </c>
      <c r="AL380" s="201">
        <f>(((O380*'Appendix B'!$C$18*1000)-('Appendix B'!$E$44+'Appendix B'!$F$44+'Appendix B'!$G$44))/((1+$Y$16)^AL$34))</f>
        <v>221601.20100902417</v>
      </c>
      <c r="AM380" s="201">
        <f>(((P380*'Appendix B'!$C$19*1000)-('Appendix B'!$E$45+'Appendix B'!$F$45+'Appendix B'!$G$45))/((1+$Y$16)^AM$34))</f>
        <v>266621.34236623242</v>
      </c>
      <c r="AN380" s="201">
        <f>(((Q380*'Appendix B'!$C$20*1000)-('Appendix B'!$E$46+'Appendix B'!$F$46+'Appendix B'!$G$46))/((1+$Y$16)^AN$34))</f>
        <v>208349.91544736436</v>
      </c>
      <c r="AO380" s="201">
        <f>(((R380*'Appendix B'!$C$21*1000)-('Appendix B'!$E$47+'Appendix B'!$F$47+'Appendix B'!$G$47))/((1+$Y$16)^AO$34))</f>
        <v>71514.294592218488</v>
      </c>
      <c r="AP380" s="201">
        <f>(((S380*'Appendix B'!$C$22*1000)-('Appendix B'!$E$48+'Appendix B'!$F$48+'Appendix B'!$G$48))/((1+$Y$16)^AP$34))</f>
        <v>107816.98503450638</v>
      </c>
      <c r="AQ380" s="201">
        <f>(((T380*'Appendix B'!$C$23*1000)-('Appendix B'!$E$49+'Appendix B'!$F$49+'Appendix B'!$G$49))/((1+$Y$16)^AQ$34))</f>
        <v>-112942.5261630794</v>
      </c>
      <c r="AR380" s="201">
        <f>(((U380*'Appendix B'!$C$24*1000)-('Appendix B'!$E$50+'Appendix B'!$F$50+'Appendix B'!$G$50))/((1+$Y$16)^AR$34))</f>
        <v>-135030.69827283156</v>
      </c>
      <c r="AS380" s="217">
        <f t="shared" si="26"/>
        <v>28685714.019772176</v>
      </c>
      <c r="AU380" s="207">
        <f t="shared" si="25"/>
        <v>1.1358365741361844E-8</v>
      </c>
    </row>
    <row r="381" spans="1:47" x14ac:dyDescent="0.35">
      <c r="A381">
        <v>347</v>
      </c>
      <c r="B381" s="75">
        <v>56</v>
      </c>
      <c r="C381" s="75">
        <v>63.643036627862614</v>
      </c>
      <c r="D381" s="75">
        <v>70.170011575673726</v>
      </c>
      <c r="E381" s="75">
        <v>90.554474247198016</v>
      </c>
      <c r="F381" s="75">
        <v>83.334744154511881</v>
      </c>
      <c r="G381" s="75">
        <v>70.405865111339338</v>
      </c>
      <c r="H381" s="75">
        <v>97.259412037659956</v>
      </c>
      <c r="I381" s="75">
        <v>156.81198077424651</v>
      </c>
      <c r="J381" s="75">
        <v>117.62565413818817</v>
      </c>
      <c r="K381" s="75">
        <v>158.25508623356922</v>
      </c>
      <c r="L381" s="75">
        <v>112.158552339376</v>
      </c>
      <c r="M381" s="75">
        <v>109.47962504502428</v>
      </c>
      <c r="N381" s="75">
        <v>188.28608096628736</v>
      </c>
      <c r="O381" s="75">
        <v>132.56325525343431</v>
      </c>
      <c r="P381" s="75">
        <v>196.59944433576419</v>
      </c>
      <c r="Q381" s="75">
        <v>278.55053474088538</v>
      </c>
      <c r="R381" s="75">
        <v>274.69947193345678</v>
      </c>
      <c r="S381" s="75">
        <v>162.54080526273418</v>
      </c>
      <c r="T381" s="75">
        <v>122.5153391250563</v>
      </c>
      <c r="U381" s="75">
        <v>139.20755957321043</v>
      </c>
      <c r="V381" s="75">
        <v>141.86411350656769</v>
      </c>
      <c r="X381" s="201">
        <f>((0-('Appendix B'!$H$30))/(1+$Y$16)^0)</f>
        <v>-30932906.678150136</v>
      </c>
      <c r="Y381" s="201">
        <f>(((B381*'Appendix B'!$C$5*1000)-('Appendix B'!$E$31+'Appendix B'!$F$31+'Appendix B'!$G$31))/((1+$Y$16)^1))</f>
        <v>36555647.970511056</v>
      </c>
      <c r="Z381" s="201">
        <f>+(((C381*'Appendix B'!$C$6*1000)-('Appendix B'!$E$32+'Appendix B'!$F$32+'Appendix B'!$G$32))/((1+$Y$16)^2))</f>
        <v>13871961.112722108</v>
      </c>
      <c r="AA381" s="201">
        <f>(((D381*'Appendix B'!$C$7*1000)-('Appendix B'!$E$33+'Appendix B'!$F$33+'Appendix B'!$G$33))/((1+$Y$16)^3))</f>
        <v>7173162.7769881049</v>
      </c>
      <c r="AB381" s="201">
        <f>(((E381*'Appendix B'!$C$8*1000)-('Appendix B'!$E$34+'Appendix B'!$F$34+'Appendix B'!$G$34))/((1+$Y$16)^4))</f>
        <v>5852858.8169030007</v>
      </c>
      <c r="AC381" s="201">
        <f>(((F381*'Appendix B'!$C$9*1000)-('Appendix B'!$E$35+'Appendix B'!$F$35+'Appendix B'!$G$35))/((1+$Y$16)^AC$34))</f>
        <v>3543989.6536784335</v>
      </c>
      <c r="AD381" s="201">
        <f>(((G381*'Appendix B'!$C$10*1000)-('Appendix B'!$E$36+'Appendix B'!$F$36+'Appendix B'!$G$36))/((1+$Y$16)^AD$34))</f>
        <v>1882625.337583852</v>
      </c>
      <c r="AE381" s="201">
        <f>(((H381*'Appendix B'!$C$11*1000)-('Appendix B'!$E$37+'Appendix B'!$F$37+'Appendix B'!$G$37))/((1+$Y$16)^AE$34))</f>
        <v>2196499.2789694504</v>
      </c>
      <c r="AF381" s="201">
        <f>(((I381*'Appendix B'!$C$12*1000)-('Appendix B'!$E$38+'Appendix B'!$F$38+'Appendix B'!$G$38))/((1+$Y$16)^AF$34))</f>
        <v>3183567.4382909173</v>
      </c>
      <c r="AG381" s="201">
        <f>(((J381*'Appendix B'!$C$13*1000)-('Appendix B'!$E$39+'Appendix B'!$F$39+'Appendix B'!$G$39))/((1+$Y$16)^AG$34))</f>
        <v>1644622.5855944282</v>
      </c>
      <c r="AH381" s="201">
        <f>(((K381*'Appendix B'!$C$14*1000)-('Appendix B'!$E$40+'Appendix B'!$F$40+'Appendix B'!$G$40))/((1+$Y$16)^AH$34))</f>
        <v>1936510.015134562</v>
      </c>
      <c r="AI381" s="201">
        <f>(((L381*'Appendix B'!$C$15*1000)-('Appendix B'!$E$41+'Appendix B'!$F$41+'Appendix B'!$G$41))/((1+$Y$16)^AI$34))</f>
        <v>912362.27882934664</v>
      </c>
      <c r="AJ381" s="201">
        <f>(((M381*'Appendix B'!$C$16*1000)-('Appendix B'!$E$42+'Appendix B'!$F$42+'Appendix B'!$G$42))/((1+$Y$16)^AJ$34))</f>
        <v>678554.86916454055</v>
      </c>
      <c r="AK381" s="201">
        <f>(((N381*'Appendix B'!$C$17*1000)-('Appendix B'!$E$43+'Appendix B'!$F$43+'Appendix B'!$G$43))/((1+$Y$16)^AK$34))</f>
        <v>1309692.3452747629</v>
      </c>
      <c r="AL381" s="201">
        <f>(((O381*'Appendix B'!$C$18*1000)-('Appendix B'!$E$44+'Appendix B'!$F$44+'Appendix B'!$G$44))/((1+$Y$16)^AL$34))</f>
        <v>604556.02478190744</v>
      </c>
      <c r="AM381" s="201">
        <f>(((P381*'Appendix B'!$C$19*1000)-('Appendix B'!$E$45+'Appendix B'!$F$45+'Appendix B'!$G$45))/((1+$Y$16)^AM$34))</f>
        <v>938606.06554235145</v>
      </c>
      <c r="AN381" s="201">
        <f>(((Q381*'Appendix B'!$C$20*1000)-('Appendix B'!$E$46+'Appendix B'!$F$46+'Appendix B'!$G$46))/((1+$Y$16)^AN$34))</f>
        <v>1250445.9725206683</v>
      </c>
      <c r="AO381" s="201">
        <f>(((R381*'Appendix B'!$C$21*1000)-('Appendix B'!$E$47+'Appendix B'!$F$47+'Appendix B'!$G$47))/((1+$Y$16)^AO$34))</f>
        <v>1048332.1232115155</v>
      </c>
      <c r="AP381" s="201">
        <f>(((S381*'Appendix B'!$C$22*1000)-('Appendix B'!$E$48+'Appendix B'!$F$48+'Appendix B'!$G$48))/((1+$Y$16)^AP$34))</f>
        <v>382979.99266311276</v>
      </c>
      <c r="AQ381" s="201">
        <f>(((T381*'Appendix B'!$C$23*1000)-('Appendix B'!$E$49+'Appendix B'!$F$49+'Appendix B'!$G$49))/((1+$Y$16)^AQ$34))</f>
        <v>160978.33446333086</v>
      </c>
      <c r="AR381" s="201">
        <f>(((U381*'Appendix B'!$C$24*1000)-('Appendix B'!$E$50+'Appendix B'!$F$50+'Appendix B'!$G$50))/((1+$Y$16)^AR$34))</f>
        <v>181129.29318041337</v>
      </c>
      <c r="AS381" s="217">
        <f t="shared" si="26"/>
        <v>54376175.607857734</v>
      </c>
      <c r="AU381" s="207">
        <f t="shared" si="25"/>
        <v>1.5600808631359741E-8</v>
      </c>
    </row>
    <row r="382" spans="1:47" x14ac:dyDescent="0.35">
      <c r="A382">
        <v>348</v>
      </c>
      <c r="B382" s="75">
        <v>56</v>
      </c>
      <c r="C382" s="75">
        <v>83.247245844005249</v>
      </c>
      <c r="D382" s="75">
        <v>93.469525355087882</v>
      </c>
      <c r="E382" s="75">
        <v>151.00521916494608</v>
      </c>
      <c r="F382" s="75">
        <v>186.45353868233428</v>
      </c>
      <c r="G382" s="75">
        <v>157.22965105036229</v>
      </c>
      <c r="H382" s="75">
        <v>155.98934477675721</v>
      </c>
      <c r="I382" s="75">
        <v>79.456738288001645</v>
      </c>
      <c r="J382" s="75">
        <v>106.51854068031616</v>
      </c>
      <c r="K382" s="75">
        <v>127.73838715813358</v>
      </c>
      <c r="L382" s="75">
        <v>118.8516561160927</v>
      </c>
      <c r="M382" s="75">
        <v>131.20542291066346</v>
      </c>
      <c r="N382" s="75">
        <v>228.11443441829698</v>
      </c>
      <c r="O382" s="75">
        <v>304.34494963429199</v>
      </c>
      <c r="P382" s="75">
        <v>280.9795641064714</v>
      </c>
      <c r="Q382" s="75">
        <v>291.5924206289373</v>
      </c>
      <c r="R382" s="75">
        <v>251.87440221937379</v>
      </c>
      <c r="S382" s="75">
        <v>202.58772845020093</v>
      </c>
      <c r="T382" s="75">
        <v>381.59823673711679</v>
      </c>
      <c r="U382" s="75">
        <v>447.24838746785781</v>
      </c>
      <c r="V382" s="75">
        <v>500</v>
      </c>
      <c r="X382" s="201">
        <f>((0-('Appendix B'!$H$30))/(1+$Y$16)^0)</f>
        <v>-30932906.678150136</v>
      </c>
      <c r="Y382" s="201">
        <f>(((B382*'Appendix B'!$C$5*1000)-('Appendix B'!$E$31+'Appendix B'!$F$31+'Appendix B'!$G$31))/((1+$Y$16)^1))</f>
        <v>36555647.970511056</v>
      </c>
      <c r="Z382" s="201">
        <f>+(((C382*'Appendix B'!$C$6*1000)-('Appendix B'!$E$32+'Appendix B'!$F$32+'Appendix B'!$G$32))/((1+$Y$16)^2))</f>
        <v>18824319.65394257</v>
      </c>
      <c r="AA382" s="201">
        <f>(((D382*'Appendix B'!$C$7*1000)-('Appendix B'!$E$33+'Appendix B'!$F$33+'Appendix B'!$G$33))/((1+$Y$16)^3))</f>
        <v>10128484.220353123</v>
      </c>
      <c r="AB382" s="201">
        <f>(((E382*'Appendix B'!$C$8*1000)-('Appendix B'!$E$34+'Appendix B'!$F$34+'Appendix B'!$G$34))/((1+$Y$16)^4))</f>
        <v>10733651.839194117</v>
      </c>
      <c r="AC382" s="201">
        <f>(((F382*'Appendix B'!$C$9*1000)-('Appendix B'!$E$35+'Appendix B'!$F$35+'Appendix B'!$G$35))/((1+$Y$16)^AC$34))</f>
        <v>9538506.1228812393</v>
      </c>
      <c r="AD382" s="201">
        <f>(((G382*'Appendix B'!$C$10*1000)-('Appendix B'!$E$36+'Appendix B'!$F$36+'Appendix B'!$G$36))/((1+$Y$16)^AD$34))</f>
        <v>5629186.7336950479</v>
      </c>
      <c r="AE382" s="201">
        <f>(((H382*'Appendix B'!$C$11*1000)-('Appendix B'!$E$37+'Appendix B'!$F$37+'Appendix B'!$G$37))/((1+$Y$16)^AE$34))</f>
        <v>4147017.2540591178</v>
      </c>
      <c r="AF382" s="201">
        <f>(((I382*'Appendix B'!$C$12*1000)-('Appendix B'!$E$38+'Appendix B'!$F$38+'Appendix B'!$G$38))/((1+$Y$16)^AF$34))</f>
        <v>1155115.554155743</v>
      </c>
      <c r="AG382" s="201">
        <f>(((J382*'Appendix B'!$C$13*1000)-('Appendix B'!$E$39+'Appendix B'!$F$39+'Appendix B'!$G$39))/((1+$Y$16)^AG$34))</f>
        <v>1410369.9392464254</v>
      </c>
      <c r="AH382" s="201">
        <f>(((K382*'Appendix B'!$C$14*1000)-('Appendix B'!$E$40+'Appendix B'!$F$40+'Appendix B'!$G$40))/((1+$Y$16)^AH$34))</f>
        <v>1419710.4478041022</v>
      </c>
      <c r="AI382" s="201">
        <f>(((L382*'Appendix B'!$C$15*1000)-('Appendix B'!$E$41+'Appendix B'!$F$41+'Appendix B'!$G$41))/((1+$Y$16)^AI$34))</f>
        <v>1007478.499599324</v>
      </c>
      <c r="AJ382" s="201">
        <f>(((M382*'Appendix B'!$C$16*1000)-('Appendix B'!$E$42+'Appendix B'!$F$42+'Appendix B'!$G$42))/((1+$Y$16)^AJ$34))</f>
        <v>935505.62040465127</v>
      </c>
      <c r="AK382" s="201">
        <f>(((N382*'Appendix B'!$C$17*1000)-('Appendix B'!$E$43+'Appendix B'!$F$43+'Appendix B'!$G$43))/((1+$Y$16)^AK$34))</f>
        <v>1704694.2295553286</v>
      </c>
      <c r="AL382" s="201">
        <f>(((O382*'Appendix B'!$C$18*1000)-('Appendix B'!$E$44+'Appendix B'!$F$44+'Appendix B'!$G$44))/((1+$Y$16)^AL$34))</f>
        <v>2042264.0215340899</v>
      </c>
      <c r="AM382" s="201">
        <f>(((P382*'Appendix B'!$C$19*1000)-('Appendix B'!$E$45+'Appendix B'!$F$45+'Appendix B'!$G$45))/((1+$Y$16)^AM$34))</f>
        <v>1537760.5369645269</v>
      </c>
      <c r="AN382" s="201">
        <f>(((Q382*'Appendix B'!$C$20*1000)-('Appendix B'!$E$46+'Appendix B'!$F$46+'Appendix B'!$G$46))/((1+$Y$16)^AN$34))</f>
        <v>1328118.8772447631</v>
      </c>
      <c r="AO382" s="201">
        <f>(((R382*'Appendix B'!$C$21*1000)-('Appendix B'!$E$47+'Appendix B'!$F$47+'Appendix B'!$G$47))/((1+$Y$16)^AO$34))</f>
        <v>930006.46239744918</v>
      </c>
      <c r="AP382" s="201">
        <f>(((S382*'Appendix B'!$C$22*1000)-('Appendix B'!$E$48+'Appendix B'!$F$48+'Appendix B'!$G$48))/((1+$Y$16)^AP$34))</f>
        <v>561270.75023138826</v>
      </c>
      <c r="AQ382" s="201">
        <f>(((T382*'Appendix B'!$C$23*1000)-('Appendix B'!$E$49+'Appendix B'!$F$49+'Appendix B'!$G$49))/((1+$Y$16)^AQ$34))</f>
        <v>1154718.139743482</v>
      </c>
      <c r="AR382" s="201">
        <f>(((U382*'Appendix B'!$C$24*1000)-('Appendix B'!$E$50+'Appendix B'!$F$50+'Appendix B'!$G$50))/((1+$Y$16)^AR$34))</f>
        <v>1202037.3188638268</v>
      </c>
      <c r="AS382" s="217">
        <f t="shared" si="26"/>
        <v>81012957.514231205</v>
      </c>
      <c r="AU382" s="207">
        <f t="shared" si="25"/>
        <v>7.1394028161351178E-9</v>
      </c>
    </row>
    <row r="383" spans="1:47" x14ac:dyDescent="0.35">
      <c r="A383">
        <v>349</v>
      </c>
      <c r="B383" s="75">
        <v>56</v>
      </c>
      <c r="C383" s="75">
        <v>67.223227278833747</v>
      </c>
      <c r="D383" s="75">
        <v>42.077350798314413</v>
      </c>
      <c r="E383" s="75">
        <v>40.35128080109498</v>
      </c>
      <c r="F383" s="75">
        <v>32.931915235007487</v>
      </c>
      <c r="G383" s="75">
        <v>37.268774136023794</v>
      </c>
      <c r="H383" s="75">
        <v>30.069467178540144</v>
      </c>
      <c r="I383" s="75">
        <v>36.116115758043804</v>
      </c>
      <c r="J383" s="75">
        <v>36.129286128190856</v>
      </c>
      <c r="K383" s="75">
        <v>40.693095061899811</v>
      </c>
      <c r="L383" s="75">
        <v>37.672800965132531</v>
      </c>
      <c r="M383" s="75">
        <v>46.787908882915239</v>
      </c>
      <c r="N383" s="75">
        <v>52.834086558328941</v>
      </c>
      <c r="O383" s="75">
        <v>41.124822918857717</v>
      </c>
      <c r="P383" s="75">
        <v>51.3271797245432</v>
      </c>
      <c r="Q383" s="75">
        <v>43.736961318904811</v>
      </c>
      <c r="R383" s="75">
        <v>35.045614019093229</v>
      </c>
      <c r="S383" s="75">
        <v>51.474720825842084</v>
      </c>
      <c r="T383" s="75">
        <v>62.980080836730671</v>
      </c>
      <c r="U383" s="75">
        <v>66.85054102687829</v>
      </c>
      <c r="V383" s="75">
        <v>63.536372026690721</v>
      </c>
      <c r="X383" s="201">
        <f>((0-('Appendix B'!$H$30))/(1+$Y$16)^0)</f>
        <v>-30932906.678150136</v>
      </c>
      <c r="Y383" s="201">
        <f>(((B383*'Appendix B'!$C$5*1000)-('Appendix B'!$E$31+'Appendix B'!$F$31+'Appendix B'!$G$31))/((1+$Y$16)^1))</f>
        <v>36555647.970511056</v>
      </c>
      <c r="Z383" s="201">
        <f>+(((C383*'Appendix B'!$C$6*1000)-('Appendix B'!$E$32+'Appendix B'!$F$32+'Appendix B'!$G$32))/((1+$Y$16)^2))</f>
        <v>14776378.503602374</v>
      </c>
      <c r="AA383" s="201">
        <f>(((D383*'Appendix B'!$C$7*1000)-('Appendix B'!$E$33+'Appendix B'!$F$33+'Appendix B'!$G$33))/((1+$Y$16)^3))</f>
        <v>3609876.2817195822</v>
      </c>
      <c r="AB383" s="201">
        <f>(((E383*'Appendix B'!$C$8*1000)-('Appendix B'!$E$34+'Appendix B'!$F$34+'Appendix B'!$G$34))/((1+$Y$16)^4))</f>
        <v>1799453.0796888231</v>
      </c>
      <c r="AC383" s="201">
        <f>(((F383*'Appendix B'!$C$9*1000)-('Appendix B'!$E$35+'Appendix B'!$F$35+'Appendix B'!$G$35))/((1+$Y$16)^AC$34))</f>
        <v>613965.21501162706</v>
      </c>
      <c r="AD383" s="201">
        <f>(((G383*'Appendix B'!$C$10*1000)-('Appendix B'!$E$36+'Appendix B'!$F$36+'Appendix B'!$G$36))/((1+$Y$16)^AD$34))</f>
        <v>452715.95866396051</v>
      </c>
      <c r="AE383" s="201">
        <f>(((H383*'Appendix B'!$C$11*1000)-('Appendix B'!$E$37+'Appendix B'!$F$37+'Appendix B'!$G$37))/((1+$Y$16)^AE$34))</f>
        <v>-34989.658285054851</v>
      </c>
      <c r="AF383" s="201">
        <f>(((I383*'Appendix B'!$C$12*1000)-('Appendix B'!$E$38+'Appendix B'!$F$38+'Appendix B'!$G$38))/((1+$Y$16)^AF$34))</f>
        <v>18613.817429663133</v>
      </c>
      <c r="AG383" s="201">
        <f>(((J383*'Appendix B'!$C$13*1000)-('Appendix B'!$E$39+'Appendix B'!$F$39+'Appendix B'!$G$39))/((1+$Y$16)^AG$34))</f>
        <v>-74162.40264770489</v>
      </c>
      <c r="AH383" s="201">
        <f>(((K383*'Appendix B'!$C$14*1000)-('Appendix B'!$E$40+'Appendix B'!$F$40+'Appendix B'!$G$40))/((1+$Y$16)^AH$34))</f>
        <v>-54399.48729361919</v>
      </c>
      <c r="AI383" s="201">
        <f>(((L383*'Appendix B'!$C$15*1000)-('Appendix B'!$E$41+'Appendix B'!$F$41+'Appendix B'!$G$41))/((1+$Y$16)^AI$34))</f>
        <v>-146160.55426583078</v>
      </c>
      <c r="AJ383" s="201">
        <f>(((M383*'Appendix B'!$C$16*1000)-('Appendix B'!$E$42+'Appendix B'!$F$42+'Appendix B'!$G$42))/((1+$Y$16)^AJ$34))</f>
        <v>-62899.307294621089</v>
      </c>
      <c r="AK383" s="201">
        <f>(((N383*'Appendix B'!$C$17*1000)-('Appendix B'!$E$43+'Appendix B'!$F$43+'Appendix B'!$G$43))/((1+$Y$16)^AK$34))</f>
        <v>-33667.05533848406</v>
      </c>
      <c r="AL383" s="201">
        <f>(((O383*'Appendix B'!$C$18*1000)-('Appendix B'!$E$44+'Appendix B'!$F$44+'Appendix B'!$G$44))/((1+$Y$16)^AL$34))</f>
        <v>-160727.87727601416</v>
      </c>
      <c r="AM383" s="201">
        <f>(((P383*'Appendix B'!$C$19*1000)-('Appendix B'!$E$45+'Appendix B'!$F$45+'Appendix B'!$G$45))/((1+$Y$16)^AM$34))</f>
        <v>-92922.772671681087</v>
      </c>
      <c r="AN383" s="201">
        <f>(((Q383*'Appendix B'!$C$20*1000)-('Appendix B'!$E$46+'Appendix B'!$F$46+'Appendix B'!$G$46))/((1+$Y$16)^AN$34))</f>
        <v>-148021.43264492144</v>
      </c>
      <c r="AO383" s="201">
        <f>(((R383*'Appendix B'!$C$21*1000)-('Appendix B'!$E$47+'Appendix B'!$F$47+'Appendix B'!$G$47))/((1+$Y$16)^AO$34))</f>
        <v>-194038.71988216872</v>
      </c>
      <c r="AP383" s="201">
        <f>(((S383*'Appendix B'!$C$22*1000)-('Appendix B'!$E$48+'Appendix B'!$F$48+'Appendix B'!$G$48))/((1+$Y$16)^AP$34))</f>
        <v>-111491.36139568999</v>
      </c>
      <c r="AQ383" s="201">
        <f>(((T383*'Appendix B'!$C$23*1000)-('Appendix B'!$E$49+'Appendix B'!$F$49+'Appendix B'!$G$49))/((1+$Y$16)^AQ$34))</f>
        <v>-67375.433863483442</v>
      </c>
      <c r="AR383" s="201">
        <f>(((U383*'Appendix B'!$C$24*1000)-('Appendix B'!$E$50+'Appendix B'!$F$50+'Appendix B'!$G$50))/((1+$Y$16)^AR$34))</f>
        <v>-58676.129540169008</v>
      </c>
      <c r="AS383" s="217">
        <f t="shared" si="26"/>
        <v>26893744.148476955</v>
      </c>
      <c r="AU383" s="207">
        <f t="shared" si="25"/>
        <v>1.0682122434828594E-8</v>
      </c>
    </row>
    <row r="384" spans="1:47" x14ac:dyDescent="0.35">
      <c r="A384">
        <v>350</v>
      </c>
      <c r="B384" s="75">
        <v>56</v>
      </c>
      <c r="C384" s="75">
        <v>66.483601154862924</v>
      </c>
      <c r="D384" s="75">
        <v>109.68754378265244</v>
      </c>
      <c r="E384" s="75">
        <v>80.371656177106999</v>
      </c>
      <c r="F384" s="75">
        <v>86.522991689584615</v>
      </c>
      <c r="G384" s="75">
        <v>115.34047436906826</v>
      </c>
      <c r="H384" s="75">
        <v>122.89589307878602</v>
      </c>
      <c r="I384" s="75">
        <v>68.518791138282296</v>
      </c>
      <c r="J384" s="75">
        <v>41.956051478377454</v>
      </c>
      <c r="K384" s="75">
        <v>57.322167935556472</v>
      </c>
      <c r="L384" s="75">
        <v>87.180471481528329</v>
      </c>
      <c r="M384" s="75">
        <v>62.131433972435374</v>
      </c>
      <c r="N384" s="75">
        <v>34.222496390711086</v>
      </c>
      <c r="O384" s="75">
        <v>20.219841707989438</v>
      </c>
      <c r="P384" s="75">
        <v>27.480680331522692</v>
      </c>
      <c r="Q384" s="75">
        <v>28.706877239373959</v>
      </c>
      <c r="R384" s="75">
        <v>22.377243145771111</v>
      </c>
      <c r="S384" s="75">
        <v>21.6640989126279</v>
      </c>
      <c r="T384" s="75">
        <v>16.293821190090775</v>
      </c>
      <c r="U384" s="75">
        <v>16.764353893965652</v>
      </c>
      <c r="V384" s="75">
        <v>18.461552820049327</v>
      </c>
      <c r="X384" s="201">
        <f>((0-('Appendix B'!$H$30))/(1+$Y$16)^0)</f>
        <v>-30932906.678150136</v>
      </c>
      <c r="Y384" s="201">
        <f>(((B384*'Appendix B'!$C$5*1000)-('Appendix B'!$E$31+'Appendix B'!$F$31+'Appendix B'!$G$31))/((1+$Y$16)^1))</f>
        <v>36555647.970511056</v>
      </c>
      <c r="Z384" s="201">
        <f>+(((C384*'Appendix B'!$C$6*1000)-('Appendix B'!$E$32+'Appendix B'!$F$32+'Appendix B'!$G$32))/((1+$Y$16)^2))</f>
        <v>14589536.294769971</v>
      </c>
      <c r="AA384" s="201">
        <f>(((D384*'Appendix B'!$C$7*1000)-('Appendix B'!$E$33+'Appendix B'!$F$33+'Appendix B'!$G$33))/((1+$Y$16)^3))</f>
        <v>12185585.414894689</v>
      </c>
      <c r="AB384" s="201">
        <f>(((E384*'Appendix B'!$C$8*1000)-('Appendix B'!$E$34+'Appendix B'!$F$34+'Appendix B'!$G$34))/((1+$Y$16)^4))</f>
        <v>5030698.1065364946</v>
      </c>
      <c r="AC384" s="201">
        <f>(((F384*'Appendix B'!$C$9*1000)-('Appendix B'!$E$35+'Appendix B'!$F$35+'Appendix B'!$G$35))/((1+$Y$16)^AC$34))</f>
        <v>3729329.3140614121</v>
      </c>
      <c r="AD384" s="201">
        <f>(((G384*'Appendix B'!$C$10*1000)-('Appendix B'!$E$36+'Appendix B'!$F$36+'Appendix B'!$G$36))/((1+$Y$16)^AD$34))</f>
        <v>3821613.2609229893</v>
      </c>
      <c r="AE384" s="201">
        <f>(((H384*'Appendix B'!$C$11*1000)-('Appendix B'!$E$37+'Appendix B'!$F$37+'Appendix B'!$G$37))/((1+$Y$16)^AE$34))</f>
        <v>3047929.116475007</v>
      </c>
      <c r="AF384" s="201">
        <f>(((I384*'Appendix B'!$C$12*1000)-('Appendix B'!$E$38+'Appendix B'!$F$38+'Appendix B'!$G$38))/((1+$Y$16)^AF$34))</f>
        <v>868294.6640478177</v>
      </c>
      <c r="AG384" s="201">
        <f>(((J384*'Appendix B'!$C$13*1000)-('Appendix B'!$E$39+'Appendix B'!$F$39+'Appendix B'!$G$39))/((1+$Y$16)^AG$34))</f>
        <v>48725.979478497218</v>
      </c>
      <c r="AH384" s="201">
        <f>(((K384*'Appendix B'!$C$14*1000)-('Appendix B'!$E$40+'Appendix B'!$F$40+'Appendix B'!$G$40))/((1+$Y$16)^AH$34))</f>
        <v>227213.46320829462</v>
      </c>
      <c r="AI384" s="201">
        <f>(((L384*'Appendix B'!$C$15*1000)-('Appendix B'!$E$41+'Appendix B'!$F$41+'Appendix B'!$G$41))/((1+$Y$16)^AI$34))</f>
        <v>557396.81997150648</v>
      </c>
      <c r="AJ384" s="201">
        <f>(((M384*'Appendix B'!$C$16*1000)-('Appendix B'!$E$42+'Appendix B'!$F$42+'Appendix B'!$G$42))/((1+$Y$16)^AJ$34))</f>
        <v>118568.38023546795</v>
      </c>
      <c r="AK384" s="201">
        <f>(((N384*'Appendix B'!$C$17*1000)-('Appendix B'!$E$43+'Appendix B'!$F$43+'Appendix B'!$G$43))/((1+$Y$16)^AK$34))</f>
        <v>-218249.45828729981</v>
      </c>
      <c r="AL384" s="201">
        <f>(((O384*'Appendix B'!$C$18*1000)-('Appendix B'!$E$44+'Appendix B'!$F$44+'Appendix B'!$G$44))/((1+$Y$16)^AL$34))</f>
        <v>-335689.8181693427</v>
      </c>
      <c r="AM384" s="201">
        <f>(((P384*'Appendix B'!$C$19*1000)-('Appendix B'!$E$45+'Appendix B'!$F$45+'Appendix B'!$G$45))/((1+$Y$16)^AM$34))</f>
        <v>-262248.63731751987</v>
      </c>
      <c r="AN384" s="201">
        <f>(((Q384*'Appendix B'!$C$20*1000)-('Appendix B'!$E$46+'Appendix B'!$F$46+'Appendix B'!$G$46))/((1+$Y$16)^AN$34))</f>
        <v>-237535.34947607931</v>
      </c>
      <c r="AO384" s="201">
        <f>(((R384*'Appendix B'!$C$21*1000)-('Appendix B'!$E$47+'Appendix B'!$F$47+'Appendix B'!$G$47))/((1+$Y$16)^AO$34))</f>
        <v>-259711.83167549811</v>
      </c>
      <c r="AP384" s="201">
        <f>(((S384*'Appendix B'!$C$22*1000)-('Appendix B'!$E$48+'Appendix B'!$F$48+'Appendix B'!$G$48))/((1+$Y$16)^AP$34))</f>
        <v>-244209.63140130637</v>
      </c>
      <c r="AQ384" s="201">
        <f>(((T384*'Appendix B'!$C$23*1000)-('Appendix B'!$E$49+'Appendix B'!$F$49+'Appendix B'!$G$49))/((1+$Y$16)^AQ$34))</f>
        <v>-246445.51142598959</v>
      </c>
      <c r="AR384" s="201">
        <f>(((U384*'Appendix B'!$C$24*1000)-('Appendix B'!$E$50+'Appendix B'!$F$50+'Appendix B'!$G$50))/((1+$Y$16)^AR$34))</f>
        <v>-224671.62685573878</v>
      </c>
      <c r="AS384" s="217">
        <f t="shared" si="26"/>
        <v>49847632.106963053</v>
      </c>
      <c r="AU384" s="207">
        <f t="shared" si="25"/>
        <v>1.5922750034743746E-8</v>
      </c>
    </row>
    <row r="385" spans="1:47" x14ac:dyDescent="0.35">
      <c r="A385">
        <v>351</v>
      </c>
      <c r="B385" s="75">
        <v>56</v>
      </c>
      <c r="C385" s="75">
        <v>46.399065443863222</v>
      </c>
      <c r="D385" s="75">
        <v>47.947162328326918</v>
      </c>
      <c r="E385" s="75">
        <v>19.712618127708325</v>
      </c>
      <c r="F385" s="75">
        <v>16.951256879764422</v>
      </c>
      <c r="G385" s="75">
        <v>12.833677759575931</v>
      </c>
      <c r="H385" s="75">
        <v>13.874523097648385</v>
      </c>
      <c r="I385" s="75">
        <v>12.142235756827683</v>
      </c>
      <c r="J385" s="75">
        <v>8.3066105898335501</v>
      </c>
      <c r="K385" s="75">
        <v>5.5629454173473434</v>
      </c>
      <c r="L385" s="75">
        <v>5.2865809286207313</v>
      </c>
      <c r="M385" s="75">
        <v>2.5852496682495887</v>
      </c>
      <c r="N385" s="75">
        <v>3.4835909377995904</v>
      </c>
      <c r="O385" s="75">
        <v>3.8320069742470064</v>
      </c>
      <c r="P385" s="75">
        <v>3.8977030237743446</v>
      </c>
      <c r="Q385" s="75">
        <v>3.384587300949601</v>
      </c>
      <c r="R385" s="75">
        <v>2.5352372550908626</v>
      </c>
      <c r="S385" s="75">
        <v>2.2043386159408209</v>
      </c>
      <c r="T385" s="75">
        <v>2.1571280312853105</v>
      </c>
      <c r="U385" s="75">
        <v>2.3517817731017474</v>
      </c>
      <c r="V385" s="75">
        <v>2.8836641177390798</v>
      </c>
      <c r="X385" s="201">
        <f>((0-('Appendix B'!$H$30))/(1+$Y$16)^0)</f>
        <v>-30932906.678150136</v>
      </c>
      <c r="Y385" s="201">
        <f>(((B385*'Appendix B'!$C$5*1000)-('Appendix B'!$E$31+'Appendix B'!$F$31+'Appendix B'!$G$31))/((1+$Y$16)^1))</f>
        <v>36555647.970511056</v>
      </c>
      <c r="Z385" s="201">
        <f>+(((C385*'Appendix B'!$C$6*1000)-('Appendix B'!$E$32+'Appendix B'!$F$32+'Appendix B'!$G$32))/((1+$Y$16)^2))</f>
        <v>9515839.0658649672</v>
      </c>
      <c r="AA385" s="201">
        <f>(((D385*'Appendix B'!$C$7*1000)-('Appendix B'!$E$33+'Appendix B'!$F$33+'Appendix B'!$G$33))/((1+$Y$16)^3))</f>
        <v>4354405.9765187912</v>
      </c>
      <c r="AB385" s="201">
        <f>(((E385*'Appendix B'!$C$8*1000)-('Appendix B'!$E$34+'Appendix B'!$F$34+'Appendix B'!$G$34))/((1+$Y$16)^4))</f>
        <v>133087.49721754761</v>
      </c>
      <c r="AC385" s="201">
        <f>(((F385*'Appendix B'!$C$9*1000)-('Appendix B'!$E$35+'Appendix B'!$F$35+'Appendix B'!$G$35))/((1+$Y$16)^AC$34))</f>
        <v>-315024.69548777473</v>
      </c>
      <c r="AD385" s="201">
        <f>(((G385*'Appendix B'!$C$10*1000)-('Appendix B'!$E$36+'Appendix B'!$F$36+'Appendix B'!$G$36))/((1+$Y$16)^AD$34))</f>
        <v>-601690.82404130849</v>
      </c>
      <c r="AE385" s="201">
        <f>(((H385*'Appendix B'!$C$11*1000)-('Appendix B'!$E$37+'Appendix B'!$F$37+'Appendix B'!$G$37))/((1+$Y$16)^AE$34))</f>
        <v>-572850.47409223008</v>
      </c>
      <c r="AF385" s="201">
        <f>(((I385*'Appendix B'!$C$12*1000)-('Appendix B'!$E$38+'Appendix B'!$F$38+'Appendix B'!$G$38))/((1+$Y$16)^AF$34))</f>
        <v>-610042.50236850255</v>
      </c>
      <c r="AG385" s="201">
        <f>(((J385*'Appendix B'!$C$13*1000)-('Appendix B'!$E$39+'Appendix B'!$F$39+'Appendix B'!$G$39))/((1+$Y$16)^AG$34))</f>
        <v>-660951.70646298444</v>
      </c>
      <c r="AH385" s="201">
        <f>(((K385*'Appendix B'!$C$14*1000)-('Appendix B'!$E$40+'Appendix B'!$F$40+'Appendix B'!$G$40))/((1+$Y$16)^AH$34))</f>
        <v>-649327.72942361608</v>
      </c>
      <c r="AI385" s="201">
        <f>(((L385*'Appendix B'!$C$15*1000)-('Appendix B'!$E$41+'Appendix B'!$F$41+'Appendix B'!$G$41))/((1+$Y$16)^AI$34))</f>
        <v>-606403.6578635819</v>
      </c>
      <c r="AJ385" s="201">
        <f>(((M385*'Appendix B'!$C$16*1000)-('Appendix B'!$E$42+'Appendix B'!$F$42+'Appendix B'!$G$42))/((1+$Y$16)^AJ$34))</f>
        <v>-585683.62860059435</v>
      </c>
      <c r="AK385" s="201">
        <f>(((N385*'Appendix B'!$C$17*1000)-('Appendix B'!$E$43+'Appendix B'!$F$43+'Appendix B'!$G$43))/((1+$Y$16)^AK$34))</f>
        <v>-523105.78606023575</v>
      </c>
      <c r="AL385" s="201">
        <f>(((O385*'Appendix B'!$C$18*1000)-('Appendix B'!$E$44+'Appendix B'!$F$44+'Appendix B'!$G$44))/((1+$Y$16)^AL$34))</f>
        <v>-472845.99846593285</v>
      </c>
      <c r="AM385" s="201">
        <f>(((P385*'Appendix B'!$C$19*1000)-('Appendix B'!$E$45+'Appendix B'!$F$45+'Appendix B'!$G$45))/((1+$Y$16)^AM$34))</f>
        <v>-429703.32145142806</v>
      </c>
      <c r="AN385" s="201">
        <f>(((Q385*'Appendix B'!$C$20*1000)-('Appendix B'!$E$46+'Appendix B'!$F$46+'Appendix B'!$G$46))/((1+$Y$16)^AN$34))</f>
        <v>-388346.0397908162</v>
      </c>
      <c r="AO385" s="201">
        <f>(((R385*'Appendix B'!$C$21*1000)-('Appendix B'!$E$47+'Appendix B'!$F$47+'Appendix B'!$G$47))/((1+$Y$16)^AO$34))</f>
        <v>-362573.22435912001</v>
      </c>
      <c r="AP385" s="201">
        <f>(((S385*'Appendix B'!$C$22*1000)-('Appendix B'!$E$48+'Appendix B'!$F$48+'Appendix B'!$G$48))/((1+$Y$16)^AP$34))</f>
        <v>-330845.38589240838</v>
      </c>
      <c r="AQ385" s="201">
        <f>(((T385*'Appendix B'!$C$23*1000)-('Appendix B'!$E$49+'Appendix B'!$F$49+'Appendix B'!$G$49))/((1+$Y$16)^AQ$34))</f>
        <v>-300668.29045315541</v>
      </c>
      <c r="AR385" s="201">
        <f>(((U385*'Appendix B'!$C$24*1000)-('Appendix B'!$E$50+'Appendix B'!$F$50+'Appendix B'!$G$50))/((1+$Y$16)^AR$34))</f>
        <v>-272437.73191880941</v>
      </c>
      <c r="AS385" s="217">
        <f t="shared" si="26"/>
        <v>19626073.831962224</v>
      </c>
      <c r="AU385" s="207">
        <f t="shared" si="25"/>
        <v>7.9022769707767256E-9</v>
      </c>
    </row>
    <row r="386" spans="1:47" x14ac:dyDescent="0.35">
      <c r="A386">
        <v>352</v>
      </c>
      <c r="B386" s="75">
        <v>56</v>
      </c>
      <c r="C386" s="75">
        <v>72.850534912620475</v>
      </c>
      <c r="D386" s="75">
        <v>92.719026894844532</v>
      </c>
      <c r="E386" s="75">
        <v>80.867623310569684</v>
      </c>
      <c r="F386" s="75">
        <v>54.70249851278831</v>
      </c>
      <c r="G386" s="75">
        <v>53.292158619841913</v>
      </c>
      <c r="H386" s="75">
        <v>34.689183306252481</v>
      </c>
      <c r="I386" s="75">
        <v>35.071966397600285</v>
      </c>
      <c r="J386" s="75">
        <v>39.511235900259194</v>
      </c>
      <c r="K386" s="75">
        <v>50.386930087413234</v>
      </c>
      <c r="L386" s="75">
        <v>35.343767857501859</v>
      </c>
      <c r="M386" s="75">
        <v>59.271563236080738</v>
      </c>
      <c r="N386" s="75">
        <v>67.575707983562936</v>
      </c>
      <c r="O386" s="75">
        <v>65.447331142083428</v>
      </c>
      <c r="P386" s="75">
        <v>58.878675653958666</v>
      </c>
      <c r="Q386" s="75">
        <v>35.715911387889477</v>
      </c>
      <c r="R386" s="75">
        <v>31.250397143547126</v>
      </c>
      <c r="S386" s="75">
        <v>42.490110339881582</v>
      </c>
      <c r="T386" s="75">
        <v>18.104581608229779</v>
      </c>
      <c r="U386" s="75">
        <v>29.049402567996587</v>
      </c>
      <c r="V386" s="75">
        <v>41.999951283592317</v>
      </c>
      <c r="X386" s="201">
        <f>((0-('Appendix B'!$H$30))/(1+$Y$16)^0)</f>
        <v>-30932906.678150136</v>
      </c>
      <c r="Y386" s="201">
        <f>(((B386*'Appendix B'!$C$5*1000)-('Appendix B'!$E$31+'Appendix B'!$F$31+'Appendix B'!$G$31))/((1+$Y$16)^1))</f>
        <v>36555647.970511056</v>
      </c>
      <c r="Z386" s="201">
        <f>+(((C386*'Appendix B'!$C$6*1000)-('Appendix B'!$E$32+'Appendix B'!$F$32+'Appendix B'!$G$32))/((1+$Y$16)^2))</f>
        <v>16197932.656437634</v>
      </c>
      <c r="AA386" s="201">
        <f>(((D386*'Appendix B'!$C$7*1000)-('Appendix B'!$E$33+'Appendix B'!$F$33+'Appendix B'!$G$33))/((1+$Y$16)^3))</f>
        <v>10033290.637612816</v>
      </c>
      <c r="AB386" s="201">
        <f>(((E386*'Appendix B'!$C$8*1000)-('Appendix B'!$E$34+'Appendix B'!$F$34+'Appendix B'!$G$34))/((1+$Y$16)^4))</f>
        <v>5070742.491888308</v>
      </c>
      <c r="AC386" s="201">
        <f>(((F386*'Appendix B'!$C$9*1000)-('Appendix B'!$E$35+'Appendix B'!$F$35+'Appendix B'!$G$35))/((1+$Y$16)^AC$34))</f>
        <v>1879535.8668058272</v>
      </c>
      <c r="AD386" s="201">
        <f>(((G386*'Appendix B'!$C$10*1000)-('Appendix B'!$E$36+'Appendix B'!$F$36+'Appendix B'!$G$36))/((1+$Y$16)^AD$34))</f>
        <v>1144146.2285243585</v>
      </c>
      <c r="AE386" s="201">
        <f>(((H386*'Appendix B'!$C$11*1000)-('Appendix B'!$E$37+'Appendix B'!$F$37+'Appendix B'!$G$37))/((1+$Y$16)^AE$34))</f>
        <v>118438.73719675888</v>
      </c>
      <c r="AF386" s="201">
        <f>(((I386*'Appendix B'!$C$12*1000)-('Appendix B'!$E$38+'Appendix B'!$F$38+'Appendix B'!$G$38))/((1+$Y$16)^AF$34))</f>
        <v>-8766.4436804589368</v>
      </c>
      <c r="AG386" s="201">
        <f>(((J386*'Appendix B'!$C$13*1000)-('Appendix B'!$E$39+'Appendix B'!$F$39+'Appendix B'!$G$39))/((1+$Y$16)^AG$34))</f>
        <v>-2835.9786467372569</v>
      </c>
      <c r="AH386" s="201">
        <f>(((K386*'Appendix B'!$C$14*1000)-('Appendix B'!$E$40+'Appendix B'!$F$40+'Appendix B'!$G$40))/((1+$Y$16)^AH$34))</f>
        <v>109765.37649372268</v>
      </c>
      <c r="AI386" s="201">
        <f>(((L386*'Appendix B'!$C$15*1000)-('Appendix B'!$E$41+'Appendix B'!$F$41+'Appendix B'!$G$41))/((1+$Y$16)^AI$34))</f>
        <v>-179258.625748992</v>
      </c>
      <c r="AJ386" s="201">
        <f>(((M386*'Appendix B'!$C$16*1000)-('Appendix B'!$E$42+'Appendix B'!$F$42+'Appendix B'!$G$42))/((1+$Y$16)^AJ$34))</f>
        <v>84744.723277021214</v>
      </c>
      <c r="AK386" s="201">
        <f>(((N386*'Appendix B'!$C$17*1000)-('Appendix B'!$E$43+'Appendix B'!$F$43+'Appendix B'!$G$43))/((1+$Y$16)^AK$34))</f>
        <v>112534.52558638282</v>
      </c>
      <c r="AL386" s="201">
        <f>(((O386*'Appendix B'!$C$18*1000)-('Appendix B'!$E$44+'Appendix B'!$F$44+'Appendix B'!$G$44))/((1+$Y$16)^AL$34))</f>
        <v>42836.680051457624</v>
      </c>
      <c r="AM386" s="201">
        <f>(((P386*'Appendix B'!$C$19*1000)-('Appendix B'!$E$45+'Appendix B'!$F$45+'Appendix B'!$G$45))/((1+$Y$16)^AM$34))</f>
        <v>-39302.173834769586</v>
      </c>
      <c r="AN386" s="201">
        <f>(((Q386*'Appendix B'!$C$20*1000)-('Appendix B'!$E$46+'Appendix B'!$F$46+'Appendix B'!$G$46))/((1+$Y$16)^AN$34))</f>
        <v>-195791.99684298164</v>
      </c>
      <c r="AO386" s="201">
        <f>(((R386*'Appendix B'!$C$21*1000)-('Appendix B'!$E$47+'Appendix B'!$F$47+'Appendix B'!$G$47))/((1+$Y$16)^AO$34))</f>
        <v>-213713.20720496593</v>
      </c>
      <c r="AP386" s="201">
        <f>(((S386*'Appendix B'!$C$22*1000)-('Appendix B'!$E$48+'Appendix B'!$F$48+'Appendix B'!$G$48))/((1+$Y$16)^AP$34))</f>
        <v>-151491.26357292139</v>
      </c>
      <c r="AQ386" s="201">
        <f>(((T386*'Appendix B'!$C$23*1000)-('Appendix B'!$E$49+'Appendix B'!$F$49+'Appendix B'!$G$49))/((1+$Y$16)^AQ$34))</f>
        <v>-239500.14867948811</v>
      </c>
      <c r="AR386" s="201">
        <f>(((U386*'Appendix B'!$C$24*1000)-('Appendix B'!$E$50+'Appendix B'!$F$50+'Appendix B'!$G$50))/((1+$Y$16)^AR$34))</f>
        <v>-183956.55388002598</v>
      </c>
      <c r="AS386" s="217">
        <f t="shared" si="26"/>
        <v>40416709.216235206</v>
      </c>
      <c r="AU386" s="207">
        <f t="shared" si="25"/>
        <v>1.4959912326745151E-8</v>
      </c>
    </row>
    <row r="387" spans="1:47" x14ac:dyDescent="0.35">
      <c r="A387">
        <v>353</v>
      </c>
      <c r="B387" s="75">
        <v>56</v>
      </c>
      <c r="C387" s="75">
        <v>70.623787426448672</v>
      </c>
      <c r="D387" s="75">
        <v>72.153880311669312</v>
      </c>
      <c r="E387" s="75">
        <v>66.043224777718535</v>
      </c>
      <c r="F387" s="75">
        <v>80.270420141941713</v>
      </c>
      <c r="G387" s="75">
        <v>82.462214553138352</v>
      </c>
      <c r="H387" s="75">
        <v>74.950431937946647</v>
      </c>
      <c r="I387" s="75">
        <v>92.111459577543684</v>
      </c>
      <c r="J387" s="75">
        <v>97.982735619805538</v>
      </c>
      <c r="K387" s="75">
        <v>115.55345247126128</v>
      </c>
      <c r="L387" s="75">
        <v>149.85358613501339</v>
      </c>
      <c r="M387" s="75">
        <v>186.498122393302</v>
      </c>
      <c r="N387" s="75">
        <v>41.314601082705138</v>
      </c>
      <c r="O387" s="75">
        <v>47.800584650638683</v>
      </c>
      <c r="P387" s="75">
        <v>52.15351691955297</v>
      </c>
      <c r="Q387" s="75">
        <v>78.783003692689505</v>
      </c>
      <c r="R387" s="75">
        <v>79.263286654710285</v>
      </c>
      <c r="S387" s="75">
        <v>102.17254011665798</v>
      </c>
      <c r="T387" s="75">
        <v>171.03467795052967</v>
      </c>
      <c r="U387" s="75">
        <v>208.43613787331711</v>
      </c>
      <c r="V387" s="75">
        <v>274.50936538442193</v>
      </c>
      <c r="X387" s="201">
        <f>((0-('Appendix B'!$H$30))/(1+$Y$16)^0)</f>
        <v>-30932906.678150136</v>
      </c>
      <c r="Y387" s="201">
        <f>(((B387*'Appendix B'!$C$5*1000)-('Appendix B'!$E$31+'Appendix B'!$F$31+'Appendix B'!$G$31))/((1+$Y$16)^1))</f>
        <v>36555647.970511056</v>
      </c>
      <c r="Z387" s="201">
        <f>+(((C387*'Appendix B'!$C$6*1000)-('Appendix B'!$E$32+'Appendix B'!$F$32+'Appendix B'!$G$32))/((1+$Y$16)^2))</f>
        <v>15635418.15709207</v>
      </c>
      <c r="AA387" s="201">
        <f>(((D387*'Appendix B'!$C$7*1000)-('Appendix B'!$E$33+'Appendix B'!$F$33+'Appendix B'!$G$33))/((1+$Y$16)^3))</f>
        <v>7424797.6339132879</v>
      </c>
      <c r="AB387" s="201">
        <f>(((E387*'Appendix B'!$C$8*1000)-('Appendix B'!$E$34+'Appendix B'!$F$34+'Appendix B'!$G$34))/((1+$Y$16)^4))</f>
        <v>3873820.5843543024</v>
      </c>
      <c r="AC387" s="201">
        <f>(((F387*'Appendix B'!$C$9*1000)-('Appendix B'!$E$35+'Appendix B'!$F$35+'Appendix B'!$G$35))/((1+$Y$16)^AC$34))</f>
        <v>3365853.9331782353</v>
      </c>
      <c r="AD387" s="201">
        <f>(((G387*'Appendix B'!$C$10*1000)-('Appendix B'!$E$36+'Appendix B'!$F$36+'Appendix B'!$G$36))/((1+$Y$16)^AD$34))</f>
        <v>2402872.7894560159</v>
      </c>
      <c r="AE387" s="201">
        <f>(((H387*'Appendix B'!$C$11*1000)-('Appendix B'!$E$37+'Appendix B'!$F$37+'Appendix B'!$G$37))/((1+$Y$16)^AE$34))</f>
        <v>1455581.2383560548</v>
      </c>
      <c r="AF387" s="201">
        <f>(((I387*'Appendix B'!$C$12*1000)-('Appendix B'!$E$38+'Appendix B'!$F$38+'Appendix B'!$G$38))/((1+$Y$16)^AF$34))</f>
        <v>1486954.6437629089</v>
      </c>
      <c r="AG387" s="201">
        <f>(((J387*'Appendix B'!$C$13*1000)-('Appendix B'!$E$39+'Appendix B'!$F$39+'Appendix B'!$G$39))/((1+$Y$16)^AG$34))</f>
        <v>1230347.0258477924</v>
      </c>
      <c r="AH387" s="201">
        <f>(((K387*'Appendix B'!$C$14*1000)-('Appendix B'!$E$40+'Appendix B'!$F$40+'Appendix B'!$G$40))/((1+$Y$16)^AH$34))</f>
        <v>1213358.870965491</v>
      </c>
      <c r="AI387" s="201">
        <f>(((L387*'Appendix B'!$C$15*1000)-('Appendix B'!$E$41+'Appendix B'!$F$41+'Appendix B'!$G$41))/((1+$Y$16)^AI$34))</f>
        <v>1448049.3495886812</v>
      </c>
      <c r="AJ387" s="201">
        <f>(((M387*'Appendix B'!$C$16*1000)-('Appendix B'!$E$42+'Appendix B'!$F$42+'Appendix B'!$G$42))/((1+$Y$16)^AJ$34))</f>
        <v>1589451.7151820392</v>
      </c>
      <c r="AK387" s="201">
        <f>(((N387*'Appendix B'!$C$17*1000)-('Appendix B'!$E$43+'Appendix B'!$F$43+'Appendix B'!$G$43))/((1+$Y$16)^AK$34))</f>
        <v>-147912.76409711261</v>
      </c>
      <c r="AL387" s="201">
        <f>(((O387*'Appendix B'!$C$18*1000)-('Appendix B'!$E$44+'Appendix B'!$F$44+'Appendix B'!$G$44))/((1+$Y$16)^AL$34))</f>
        <v>-104855.82373278624</v>
      </c>
      <c r="AM387" s="201">
        <f>(((P387*'Appendix B'!$C$19*1000)-('Appendix B'!$E$45+'Appendix B'!$F$45+'Appendix B'!$G$45))/((1+$Y$16)^AM$34))</f>
        <v>-87055.23388839954</v>
      </c>
      <c r="AN387" s="201">
        <f>(((Q387*'Appendix B'!$C$20*1000)-('Appendix B'!$E$46+'Appendix B'!$F$46+'Appendix B'!$G$46))/((1+$Y$16)^AN$34))</f>
        <v>60700.521650767325</v>
      </c>
      <c r="AO387" s="201">
        <f>(((R387*'Appendix B'!$C$21*1000)-('Appendix B'!$E$47+'Appendix B'!$F$47+'Appendix B'!$G$47))/((1+$Y$16)^AO$34))</f>
        <v>35186.662550782334</v>
      </c>
      <c r="AP387" s="201">
        <f>(((S387*'Appendix B'!$C$22*1000)-('Appendix B'!$E$48+'Appendix B'!$F$48+'Appendix B'!$G$48))/((1+$Y$16)^AP$34))</f>
        <v>114217.67912425604</v>
      </c>
      <c r="AQ387" s="201">
        <f>(((T387*'Appendix B'!$C$23*1000)-('Appendix B'!$E$49+'Appendix B'!$F$49+'Appendix B'!$G$49))/((1+$Y$16)^AQ$34))</f>
        <v>347079.3807351829</v>
      </c>
      <c r="AR387" s="201">
        <f>(((U387*'Appendix B'!$C$24*1000)-('Appendix B'!$E$50+'Appendix B'!$F$50+'Appendix B'!$G$50))/((1+$Y$16)^AR$34))</f>
        <v>410566.44823637669</v>
      </c>
      <c r="AS387" s="217">
        <f t="shared" si="26"/>
        <v>47716997.926355153</v>
      </c>
      <c r="AU387" s="207">
        <f t="shared" si="25"/>
        <v>1.5895761112909444E-8</v>
      </c>
    </row>
    <row r="388" spans="1:47" x14ac:dyDescent="0.35">
      <c r="A388">
        <v>354</v>
      </c>
      <c r="B388" s="75">
        <v>56</v>
      </c>
      <c r="C388" s="75">
        <v>47.756792618246635</v>
      </c>
      <c r="D388" s="75">
        <v>47.861451752453071</v>
      </c>
      <c r="E388" s="75">
        <v>48.229387527436131</v>
      </c>
      <c r="F388" s="75">
        <v>27.965918881040452</v>
      </c>
      <c r="G388" s="75">
        <v>27.226128273019093</v>
      </c>
      <c r="H388" s="75">
        <v>35.041655757745303</v>
      </c>
      <c r="I388" s="75">
        <v>34.079680043067299</v>
      </c>
      <c r="J388" s="75">
        <v>38.722248885376288</v>
      </c>
      <c r="K388" s="75">
        <v>47.947985163719885</v>
      </c>
      <c r="L388" s="75">
        <v>55.12536411066899</v>
      </c>
      <c r="M388" s="75">
        <v>67.944305425299646</v>
      </c>
      <c r="N388" s="75">
        <v>23.773578297086871</v>
      </c>
      <c r="O388" s="75">
        <v>18.352825434350162</v>
      </c>
      <c r="P388" s="75">
        <v>27.387923053354662</v>
      </c>
      <c r="Q388" s="75">
        <v>35.205521299860436</v>
      </c>
      <c r="R388" s="75">
        <v>35.946407294737575</v>
      </c>
      <c r="S388" s="75">
        <v>38.764144366035495</v>
      </c>
      <c r="T388" s="75">
        <v>44.40384301764621</v>
      </c>
      <c r="U388" s="75">
        <v>43.06978195711509</v>
      </c>
      <c r="V388" s="75">
        <v>46.969483438810833</v>
      </c>
      <c r="X388" s="201">
        <f>((0-('Appendix B'!$H$30))/(1+$Y$16)^0)</f>
        <v>-30932906.678150136</v>
      </c>
      <c r="Y388" s="201">
        <f>(((B388*'Appendix B'!$C$5*1000)-('Appendix B'!$E$31+'Appendix B'!$F$31+'Appendix B'!$G$31))/((1+$Y$16)^1))</f>
        <v>36555647.970511056</v>
      </c>
      <c r="Z388" s="201">
        <f>+(((C388*'Appendix B'!$C$6*1000)-('Appendix B'!$E$32+'Appendix B'!$F$32+'Appendix B'!$G$32))/((1+$Y$16)^2))</f>
        <v>9858824.1714905556</v>
      </c>
      <c r="AA388" s="201">
        <f>(((D388*'Appendix B'!$C$7*1000)-('Appendix B'!$E$33+'Appendix B'!$F$33+'Appendix B'!$G$33))/((1+$Y$16)^3))</f>
        <v>4343534.4061846938</v>
      </c>
      <c r="AB388" s="201">
        <f>(((E388*'Appendix B'!$C$8*1000)-('Appendix B'!$E$34+'Appendix B'!$F$34+'Appendix B'!$G$34))/((1+$Y$16)^4))</f>
        <v>2435531.4008262916</v>
      </c>
      <c r="AC388" s="201">
        <f>(((F388*'Appendix B'!$C$9*1000)-('Appendix B'!$E$35+'Appendix B'!$F$35+'Appendix B'!$G$35))/((1+$Y$16)^AC$34))</f>
        <v>325281.20676495793</v>
      </c>
      <c r="AD388" s="201">
        <f>(((G388*'Appendix B'!$C$10*1000)-('Appendix B'!$E$36+'Appendix B'!$F$36+'Appendix B'!$G$36))/((1+$Y$16)^AD$34))</f>
        <v>19362.484172836041</v>
      </c>
      <c r="AE388" s="201">
        <f>(((H388*'Appendix B'!$C$11*1000)-('Appendix B'!$E$37+'Appendix B'!$F$37+'Appendix B'!$G$37))/((1+$Y$16)^AE$34))</f>
        <v>130144.92891699898</v>
      </c>
      <c r="AF388" s="201">
        <f>(((I388*'Appendix B'!$C$12*1000)-('Appendix B'!$E$38+'Appendix B'!$F$38+'Appendix B'!$G$38))/((1+$Y$16)^AF$34))</f>
        <v>-34786.724410778719</v>
      </c>
      <c r="AG388" s="201">
        <f>(((J388*'Appendix B'!$C$13*1000)-('Appendix B'!$E$39+'Appendix B'!$F$39+'Appendix B'!$G$39))/((1+$Y$16)^AG$34))</f>
        <v>-19475.972185251216</v>
      </c>
      <c r="AH388" s="201">
        <f>(((K388*'Appendix B'!$C$14*1000)-('Appendix B'!$E$40+'Appendix B'!$F$40+'Appendix B'!$G$40))/((1+$Y$16)^AH$34))</f>
        <v>68461.902674624827</v>
      </c>
      <c r="AI388" s="201">
        <f>(((L388*'Appendix B'!$C$15*1000)-('Appendix B'!$E$41+'Appendix B'!$F$41+'Appendix B'!$G$41))/((1+$Y$16)^AI$34))</f>
        <v>101859.18433848255</v>
      </c>
      <c r="AJ388" s="201">
        <f>(((M388*'Appendix B'!$C$16*1000)-('Appendix B'!$E$42+'Appendix B'!$F$42+'Appendix B'!$G$42))/((1+$Y$16)^AJ$34))</f>
        <v>187317.14131263571</v>
      </c>
      <c r="AK388" s="201">
        <f>(((N388*'Appendix B'!$C$17*1000)-('Appendix B'!$E$43+'Appendix B'!$F$43+'Appendix B'!$G$43))/((1+$Y$16)^AK$34))</f>
        <v>-321877.70243874379</v>
      </c>
      <c r="AL388" s="201">
        <f>(((O388*'Appendix B'!$C$18*1000)-('Appendix B'!$E$44+'Appendix B'!$F$44+'Appendix B'!$G$44))/((1+$Y$16)^AL$34))</f>
        <v>-351315.60551736149</v>
      </c>
      <c r="AM388" s="201">
        <f>(((P388*'Appendix B'!$C$19*1000)-('Appendix B'!$E$45+'Appendix B'!$F$45+'Appendix B'!$G$45))/((1+$Y$16)^AM$34))</f>
        <v>-262907.27513555496</v>
      </c>
      <c r="AN388" s="201">
        <f>(((Q388*'Appendix B'!$C$20*1000)-('Appendix B'!$E$46+'Appendix B'!$F$46+'Appendix B'!$G$46))/((1+$Y$16)^AN$34))</f>
        <v>-198831.70145471429</v>
      </c>
      <c r="AO388" s="201">
        <f>(((R388*'Appendix B'!$C$21*1000)-('Appendix B'!$E$47+'Appendix B'!$F$47+'Appendix B'!$G$47))/((1+$Y$16)^AO$34))</f>
        <v>-189368.98783172417</v>
      </c>
      <c r="AP388" s="201">
        <f>(((S388*'Appendix B'!$C$22*1000)-('Appendix B'!$E$48+'Appendix B'!$F$48+'Appendix B'!$G$48))/((1+$Y$16)^AP$34))</f>
        <v>-168079.43672772046</v>
      </c>
      <c r="AQ388" s="201">
        <f>(((T388*'Appendix B'!$C$23*1000)-('Appendix B'!$E$49+'Appendix B'!$F$49+'Appendix B'!$G$49))/((1+$Y$16)^AQ$34))</f>
        <v>-138626.55511972282</v>
      </c>
      <c r="AR388" s="201">
        <f>(((U388*'Appendix B'!$C$24*1000)-('Appendix B'!$E$50+'Appendix B'!$F$50+'Appendix B'!$G$50))/((1+$Y$16)^AR$34))</f>
        <v>-137490.25284030553</v>
      </c>
      <c r="AS388" s="217">
        <f t="shared" si="26"/>
        <v>23093058.119042996</v>
      </c>
      <c r="AU388" s="207">
        <f t="shared" si="25"/>
        <v>9.2206175860012428E-9</v>
      </c>
    </row>
    <row r="389" spans="1:47" x14ac:dyDescent="0.35">
      <c r="A389">
        <v>355</v>
      </c>
      <c r="B389" s="75">
        <v>56</v>
      </c>
      <c r="C389" s="75">
        <v>71.357493708672791</v>
      </c>
      <c r="D389" s="75">
        <v>76.289984905343402</v>
      </c>
      <c r="E389" s="75">
        <v>96.94781072661732</v>
      </c>
      <c r="F389" s="75">
        <v>62.070515841081267</v>
      </c>
      <c r="G389" s="75">
        <v>59.877063276224163</v>
      </c>
      <c r="H389" s="75">
        <v>97.04439492739067</v>
      </c>
      <c r="I389" s="75">
        <v>105.07660666165022</v>
      </c>
      <c r="J389" s="75">
        <v>179.55306549784007</v>
      </c>
      <c r="K389" s="75">
        <v>218.08599834503272</v>
      </c>
      <c r="L389" s="75">
        <v>268.77004276525469</v>
      </c>
      <c r="M389" s="75">
        <v>382.61520815251254</v>
      </c>
      <c r="N389" s="75">
        <v>500</v>
      </c>
      <c r="O389" s="75">
        <v>340.3976104343476</v>
      </c>
      <c r="P389" s="75">
        <v>500</v>
      </c>
      <c r="Q389" s="75">
        <v>500</v>
      </c>
      <c r="R389" s="75">
        <v>500</v>
      </c>
      <c r="S389" s="75">
        <v>500</v>
      </c>
      <c r="T389" s="75">
        <v>292.11255950219123</v>
      </c>
      <c r="U389" s="75">
        <v>365.51813566054784</v>
      </c>
      <c r="V389" s="75">
        <v>500</v>
      </c>
      <c r="X389" s="201">
        <f>((0-('Appendix B'!$H$30))/(1+$Y$16)^0)</f>
        <v>-30932906.678150136</v>
      </c>
      <c r="Y389" s="201">
        <f>(((B389*'Appendix B'!$C$5*1000)-('Appendix B'!$E$31+'Appendix B'!$F$31+'Appendix B'!$G$31))/((1+$Y$16)^1))</f>
        <v>36555647.970511056</v>
      </c>
      <c r="Z389" s="201">
        <f>+(((C389*'Appendix B'!$C$6*1000)-('Appendix B'!$E$32+'Appendix B'!$F$32+'Appendix B'!$G$32))/((1+$Y$16)^2))</f>
        <v>15820764.91265147</v>
      </c>
      <c r="AA389" s="201">
        <f>(((D389*'Appendix B'!$C$7*1000)-('Appendix B'!$E$33+'Appendix B'!$F$33+'Appendix B'!$G$33))/((1+$Y$16)^3))</f>
        <v>7949423.1138014337</v>
      </c>
      <c r="AB389" s="201">
        <f>(((E389*'Appendix B'!$C$8*1000)-('Appendix B'!$E$34+'Appendix B'!$F$34+'Appendix B'!$G$34))/((1+$Y$16)^4))</f>
        <v>6369056.7913095569</v>
      </c>
      <c r="AC389" s="201">
        <f>(((F389*'Appendix B'!$C$9*1000)-('Appendix B'!$E$35+'Appendix B'!$F$35+'Appendix B'!$G$35))/((1+$Y$16)^AC$34))</f>
        <v>2307854.5008828277</v>
      </c>
      <c r="AD389" s="201">
        <f>(((G389*'Appendix B'!$C$10*1000)-('Appendix B'!$E$36+'Appendix B'!$F$36+'Appendix B'!$G$36))/((1+$Y$16)^AD$34))</f>
        <v>1428293.5887880665</v>
      </c>
      <c r="AE389" s="201">
        <f>(((H389*'Appendix B'!$C$11*1000)-('Appendix B'!$E$37+'Appendix B'!$F$37+'Appendix B'!$G$37))/((1+$Y$16)^AE$34))</f>
        <v>2189358.2059429376</v>
      </c>
      <c r="AF389" s="201">
        <f>(((I389*'Appendix B'!$C$12*1000)-('Appendix B'!$E$38+'Appendix B'!$F$38+'Appendix B'!$G$38))/((1+$Y$16)^AF$34))</f>
        <v>1826933.8899726539</v>
      </c>
      <c r="AG389" s="201">
        <f>(((J389*'Appendix B'!$C$13*1000)-('Appendix B'!$E$39+'Appendix B'!$F$39+'Appendix B'!$G$39))/((1+$Y$16)^AG$34))</f>
        <v>2950691.8940157299</v>
      </c>
      <c r="AH389" s="201">
        <f>(((K389*'Appendix B'!$C$14*1000)-('Appendix B'!$E$40+'Appendix B'!$F$40+'Appendix B'!$G$40))/((1+$Y$16)^AH$34))</f>
        <v>2949745.0775427558</v>
      </c>
      <c r="AI389" s="201">
        <f>(((L389*'Appendix B'!$C$15*1000)-('Appendix B'!$E$41+'Appendix B'!$F$41+'Appendix B'!$G$41))/((1+$Y$16)^AI$34))</f>
        <v>3137980.4068916701</v>
      </c>
      <c r="AJ389" s="201">
        <f>(((M389*'Appendix B'!$C$16*1000)-('Appendix B'!$E$42+'Appendix B'!$F$42+'Appendix B'!$G$42))/((1+$Y$16)^AJ$34))</f>
        <v>3908926.1404020861</v>
      </c>
      <c r="AK389" s="201">
        <f>(((N389*'Appendix B'!$C$17*1000)-('Appendix B'!$E$43+'Appendix B'!$F$43+'Appendix B'!$G$43))/((1+$Y$16)^AK$34))</f>
        <v>4401147.9215931827</v>
      </c>
      <c r="AL389" s="201">
        <f>(((O389*'Appendix B'!$C$18*1000)-('Appendix B'!$E$44+'Appendix B'!$F$44+'Appendix B'!$G$44))/((1+$Y$16)^AL$34))</f>
        <v>2344002.8006470404</v>
      </c>
      <c r="AM389" s="201">
        <f>(((P389*'Appendix B'!$C$19*1000)-('Appendix B'!$E$45+'Appendix B'!$F$45+'Appendix B'!$G$45))/((1+$Y$16)^AM$34))</f>
        <v>3092950.00404558</v>
      </c>
      <c r="AN389" s="201">
        <f>(((Q389*'Appendix B'!$C$20*1000)-('Appendix B'!$E$46+'Appendix B'!$F$46+'Appendix B'!$G$46))/((1+$Y$16)^AN$34))</f>
        <v>2569321.4299444244</v>
      </c>
      <c r="AO389" s="201">
        <f>(((R389*'Appendix B'!$C$21*1000)-('Appendix B'!$E$47+'Appendix B'!$F$47+'Appendix B'!$G$47))/((1+$Y$16)^AO$34))</f>
        <v>2216294.9903208939</v>
      </c>
      <c r="AP389" s="201">
        <f>(((S389*'Appendix B'!$C$22*1000)-('Appendix B'!$E$48+'Appendix B'!$F$48+'Appendix B'!$G$48))/((1+$Y$16)^AP$34))</f>
        <v>1885363.9634975337</v>
      </c>
      <c r="AQ389" s="201">
        <f>(((T389*'Appendix B'!$C$23*1000)-('Appendix B'!$E$49+'Appendix B'!$F$49+'Appendix B'!$G$49))/((1+$Y$16)^AQ$34))</f>
        <v>811486.37766881764</v>
      </c>
      <c r="AR389" s="201">
        <f>(((U389*'Appendix B'!$C$24*1000)-('Appendix B'!$E$50+'Appendix B'!$F$50+'Appendix B'!$G$50))/((1+$Y$16)^AR$34))</f>
        <v>931167.15343320451</v>
      </c>
      <c r="AS389" s="217">
        <f t="shared" si="26"/>
        <v>74713504.455712795</v>
      </c>
      <c r="AU389" s="207">
        <f t="shared" si="25"/>
        <v>9.5123443531178513E-9</v>
      </c>
    </row>
    <row r="390" spans="1:47" x14ac:dyDescent="0.35">
      <c r="A390">
        <v>356</v>
      </c>
      <c r="B390" s="75">
        <v>56</v>
      </c>
      <c r="C390" s="75">
        <v>51.889156262096208</v>
      </c>
      <c r="D390" s="75">
        <v>65.512917723000484</v>
      </c>
      <c r="E390" s="75">
        <v>80.477984250726792</v>
      </c>
      <c r="F390" s="75">
        <v>114.36719473842456</v>
      </c>
      <c r="G390" s="75">
        <v>143.3365515648685</v>
      </c>
      <c r="H390" s="75">
        <v>109.77604576723067</v>
      </c>
      <c r="I390" s="75">
        <v>89.260624784759557</v>
      </c>
      <c r="J390" s="75">
        <v>94.123667561657072</v>
      </c>
      <c r="K390" s="75">
        <v>58.834669625869658</v>
      </c>
      <c r="L390" s="75">
        <v>53.716250884372307</v>
      </c>
      <c r="M390" s="75">
        <v>62.654899700859033</v>
      </c>
      <c r="N390" s="75">
        <v>79.657568105609741</v>
      </c>
      <c r="O390" s="75">
        <v>120.18332433110979</v>
      </c>
      <c r="P390" s="75">
        <v>140.47522882864905</v>
      </c>
      <c r="Q390" s="75">
        <v>194.12914598150377</v>
      </c>
      <c r="R390" s="75">
        <v>280.83537376201593</v>
      </c>
      <c r="S390" s="75">
        <v>248.63475788410238</v>
      </c>
      <c r="T390" s="75">
        <v>341.63734249100241</v>
      </c>
      <c r="U390" s="75">
        <v>402.1331978688587</v>
      </c>
      <c r="V390" s="75">
        <v>366.21761085747312</v>
      </c>
      <c r="X390" s="201">
        <f>((0-('Appendix B'!$H$30))/(1+$Y$16)^0)</f>
        <v>-30932906.678150136</v>
      </c>
      <c r="Y390" s="201">
        <f>(((B390*'Appendix B'!$C$5*1000)-('Appendix B'!$E$31+'Appendix B'!$F$31+'Appendix B'!$G$31))/((1+$Y$16)^1))</f>
        <v>36555647.970511056</v>
      </c>
      <c r="Z390" s="201">
        <f>+(((C390*'Appendix B'!$C$6*1000)-('Appendix B'!$E$32+'Appendix B'!$F$32+'Appendix B'!$G$32))/((1+$Y$16)^2))</f>
        <v>10902729.904255128</v>
      </c>
      <c r="AA390" s="201">
        <f>(((D390*'Appendix B'!$C$7*1000)-('Appendix B'!$E$33+'Appendix B'!$F$33+'Appendix B'!$G$33))/((1+$Y$16)^3))</f>
        <v>6582454.7709382595</v>
      </c>
      <c r="AB390" s="201">
        <f>(((E390*'Appendix B'!$C$8*1000)-('Appendix B'!$E$34+'Appendix B'!$F$34+'Appendix B'!$G$34))/((1+$Y$16)^4))</f>
        <v>5039283.0349853225</v>
      </c>
      <c r="AC390" s="201">
        <f>(((F390*'Appendix B'!$C$9*1000)-('Appendix B'!$E$35+'Appendix B'!$F$35+'Appendix B'!$G$35))/((1+$Y$16)^AC$34))</f>
        <v>5347972.4965422107</v>
      </c>
      <c r="AD390" s="201">
        <f>(((G390*'Appendix B'!$C$10*1000)-('Appendix B'!$E$36+'Appendix B'!$F$36+'Appendix B'!$G$36))/((1+$Y$16)^AD$34))</f>
        <v>5029681.0839271443</v>
      </c>
      <c r="AE390" s="201">
        <f>(((H390*'Appendix B'!$C$11*1000)-('Appendix B'!$E$37+'Appendix B'!$F$37+'Appendix B'!$G$37))/((1+$Y$16)^AE$34))</f>
        <v>2612197.3385193916</v>
      </c>
      <c r="AF390" s="201">
        <f>(((I390*'Appendix B'!$C$12*1000)-('Appendix B'!$E$38+'Appendix B'!$F$38+'Appendix B'!$G$38))/((1+$Y$16)^AF$34))</f>
        <v>1412198.4795920146</v>
      </c>
      <c r="AG390" s="201">
        <f>(((J390*'Appendix B'!$C$13*1000)-('Appendix B'!$E$39+'Appendix B'!$F$39+'Appendix B'!$G$39))/((1+$Y$16)^AG$34))</f>
        <v>1148958.0215410404</v>
      </c>
      <c r="AH390" s="201">
        <f>(((K390*'Appendix B'!$C$14*1000)-('Appendix B'!$E$40+'Appendix B'!$F$40+'Appendix B'!$G$40))/((1+$Y$16)^AH$34))</f>
        <v>252827.64307775625</v>
      </c>
      <c r="AI390" s="201">
        <f>(((L390*'Appendix B'!$C$15*1000)-('Appendix B'!$E$41+'Appendix B'!$F$41+'Appendix B'!$G$41))/((1+$Y$16)^AI$34))</f>
        <v>81834.166171488148</v>
      </c>
      <c r="AJ390" s="201">
        <f>(((M390*'Appendix B'!$C$16*1000)-('Appendix B'!$E$42+'Appendix B'!$F$42+'Appendix B'!$G$42))/((1+$Y$16)^AJ$34))</f>
        <v>124759.40313822804</v>
      </c>
      <c r="AK390" s="201">
        <f>(((N390*'Appendix B'!$C$17*1000)-('Appendix B'!$E$43+'Appendix B'!$F$43+'Appendix B'!$G$43))/((1+$Y$16)^AK$34))</f>
        <v>232357.64404828628</v>
      </c>
      <c r="AL390" s="201">
        <f>(((O390*'Appendix B'!$C$18*1000)-('Appendix B'!$E$44+'Appendix B'!$F$44+'Appendix B'!$G$44))/((1+$Y$16)^AL$34))</f>
        <v>500943.55460330978</v>
      </c>
      <c r="AM390" s="201">
        <f>(((P390*'Appendix B'!$C$19*1000)-('Appendix B'!$E$45+'Appendix B'!$F$45+'Appendix B'!$G$45))/((1+$Y$16)^AM$34))</f>
        <v>540087.13990527787</v>
      </c>
      <c r="AN390" s="201">
        <f>(((Q390*'Appendix B'!$C$20*1000)-('Appendix B'!$E$46+'Appendix B'!$F$46+'Appendix B'!$G$46))/((1+$Y$16)^AN$34))</f>
        <v>747661.74774911848</v>
      </c>
      <c r="AO390" s="201">
        <f>(((R390*'Appendix B'!$C$21*1000)-('Appendix B'!$E$47+'Appendix B'!$F$47+'Appendix B'!$G$47))/((1+$Y$16)^AO$34))</f>
        <v>1080140.7725453023</v>
      </c>
      <c r="AP390" s="201">
        <f>(((S390*'Appendix B'!$C$22*1000)-('Appendix B'!$E$48+'Appendix B'!$F$48+'Appendix B'!$G$48))/((1+$Y$16)^AP$34))</f>
        <v>766274.25881824351</v>
      </c>
      <c r="AQ390" s="201">
        <f>(((T390*'Appendix B'!$C$23*1000)-('Appendix B'!$E$49+'Appendix B'!$F$49+'Appendix B'!$G$49))/((1+$Y$16)^AQ$34))</f>
        <v>1001443.9111743097</v>
      </c>
      <c r="AR390" s="201">
        <f>(((U390*'Appendix B'!$C$24*1000)-('Appendix B'!$E$50+'Appendix B'!$F$50+'Appendix B'!$G$50))/((1+$Y$16)^AR$34))</f>
        <v>1052516.6872753433</v>
      </c>
      <c r="AS390" s="217">
        <f t="shared" si="26"/>
        <v>50079063.351168126</v>
      </c>
      <c r="AU390" s="207">
        <f t="shared" si="25"/>
        <v>1.5918748097100976E-8</v>
      </c>
    </row>
    <row r="391" spans="1:47" x14ac:dyDescent="0.35">
      <c r="A391">
        <v>357</v>
      </c>
      <c r="B391" s="75">
        <v>56</v>
      </c>
      <c r="C391" s="75">
        <v>74.8440410352936</v>
      </c>
      <c r="D391" s="75">
        <v>85.826402561205242</v>
      </c>
      <c r="E391" s="75">
        <v>86.990336522571326</v>
      </c>
      <c r="F391" s="75">
        <v>113.90174675130872</v>
      </c>
      <c r="G391" s="75">
        <v>139.57701089582093</v>
      </c>
      <c r="H391" s="75">
        <v>195.87215270690763</v>
      </c>
      <c r="I391" s="75">
        <v>254.35409844352523</v>
      </c>
      <c r="J391" s="75">
        <v>388.33819835917006</v>
      </c>
      <c r="K391" s="75">
        <v>398.50959865629869</v>
      </c>
      <c r="L391" s="75">
        <v>315.69322876058357</v>
      </c>
      <c r="M391" s="75">
        <v>368.91172117493994</v>
      </c>
      <c r="N391" s="75">
        <v>496.10851853367024</v>
      </c>
      <c r="O391" s="75">
        <v>128.61978150706227</v>
      </c>
      <c r="P391" s="75">
        <v>139.70255414067032</v>
      </c>
      <c r="Q391" s="75">
        <v>153.80921295330836</v>
      </c>
      <c r="R391" s="75">
        <v>138.53546552504716</v>
      </c>
      <c r="S391" s="75">
        <v>155.45958133523948</v>
      </c>
      <c r="T391" s="75">
        <v>69.90934328154303</v>
      </c>
      <c r="U391" s="75">
        <v>103.86371600623451</v>
      </c>
      <c r="V391" s="75">
        <v>190.75586105574581</v>
      </c>
      <c r="X391" s="201">
        <f>((0-('Appendix B'!$H$30))/(1+$Y$16)^0)</f>
        <v>-30932906.678150136</v>
      </c>
      <c r="Y391" s="201">
        <f>(((B391*'Appendix B'!$C$5*1000)-('Appendix B'!$E$31+'Appendix B'!$F$31+'Appendix B'!$G$31))/((1+$Y$16)^1))</f>
        <v>36555647.970511056</v>
      </c>
      <c r="Z391" s="201">
        <f>+(((C391*'Appendix B'!$C$6*1000)-('Appendix B'!$E$32+'Appendix B'!$F$32+'Appendix B'!$G$32))/((1+$Y$16)^2))</f>
        <v>16701526.398207445</v>
      </c>
      <c r="AA391" s="201">
        <f>(((D391*'Appendix B'!$C$7*1000)-('Appendix B'!$E$33+'Appendix B'!$F$33+'Appendix B'!$G$33))/((1+$Y$16)^3))</f>
        <v>9159026.8788445462</v>
      </c>
      <c r="AB391" s="201">
        <f>(((E391*'Appendix B'!$C$8*1000)-('Appendix B'!$E$34+'Appendix B'!$F$34+'Appendix B'!$G$34))/((1+$Y$16)^4))</f>
        <v>5565090.3442313746</v>
      </c>
      <c r="AC391" s="201">
        <f>(((F391*'Appendix B'!$C$9*1000)-('Appendix B'!$E$35+'Appendix B'!$F$35+'Appendix B'!$G$35))/((1+$Y$16)^AC$34))</f>
        <v>5320915.0077779256</v>
      </c>
      <c r="AD391" s="201">
        <f>(((G391*'Appendix B'!$C$10*1000)-('Appendix B'!$E$36+'Appendix B'!$F$36+'Appendix B'!$G$36))/((1+$Y$16)^AD$34))</f>
        <v>4867451.9230419463</v>
      </c>
      <c r="AE391" s="201">
        <f>(((H391*'Appendix B'!$C$11*1000)-('Appendix B'!$E$37+'Appendix B'!$F$37+'Appendix B'!$G$37))/((1+$Y$16)^AE$34))</f>
        <v>5471591.1150644077</v>
      </c>
      <c r="AF391" s="201">
        <f>(((I391*'Appendix B'!$C$12*1000)-('Appendix B'!$E$38+'Appendix B'!$F$38+'Appendix B'!$G$38))/((1+$Y$16)^AF$34))</f>
        <v>5741370.7106931219</v>
      </c>
      <c r="AG391" s="201">
        <f>(((J391*'Appendix B'!$C$13*1000)-('Appendix B'!$E$39+'Appendix B'!$F$39+'Appendix B'!$G$39))/((1+$Y$16)^AG$34))</f>
        <v>7354038.4589346917</v>
      </c>
      <c r="AH391" s="201">
        <f>(((K391*'Appendix B'!$C$14*1000)-('Appendix B'!$E$40+'Appendix B'!$F$40+'Appendix B'!$G$40))/((1+$Y$16)^AH$34))</f>
        <v>6005214.423902099</v>
      </c>
      <c r="AI391" s="201">
        <f>(((L391*'Appendix B'!$C$15*1000)-('Appendix B'!$E$41+'Appendix B'!$F$41+'Appendix B'!$G$41))/((1+$Y$16)^AI$34))</f>
        <v>3804809.4696485335</v>
      </c>
      <c r="AJ391" s="201">
        <f>(((M391*'Appendix B'!$C$16*1000)-('Appendix B'!$E$42+'Appendix B'!$F$42+'Appendix B'!$G$42))/((1+$Y$16)^AJ$34))</f>
        <v>3746855.1639862908</v>
      </c>
      <c r="AK391" s="201">
        <f>(((N391*'Appendix B'!$C$17*1000)-('Appendix B'!$E$43+'Appendix B'!$F$43+'Appendix B'!$G$43))/((1+$Y$16)^AK$34))</f>
        <v>4362553.7448669132</v>
      </c>
      <c r="AL391" s="201">
        <f>(((O391*'Appendix B'!$C$18*1000)-('Appendix B'!$E$44+'Appendix B'!$F$44+'Appendix B'!$G$44))/((1+$Y$16)^AL$34))</f>
        <v>571551.55500661605</v>
      </c>
      <c r="AM391" s="201">
        <f>(((P391*'Appendix B'!$C$19*1000)-('Appendix B'!$E$45+'Appendix B'!$F$45+'Appendix B'!$G$45))/((1+$Y$16)^AM$34))</f>
        <v>534600.64029476291</v>
      </c>
      <c r="AN391" s="201">
        <f>(((Q391*'Appendix B'!$C$20*1000)-('Appendix B'!$E$46+'Appendix B'!$F$46+'Appendix B'!$G$46))/((1+$Y$16)^AN$34))</f>
        <v>507530.34777651128</v>
      </c>
      <c r="AO391" s="201">
        <f>(((R391*'Appendix B'!$C$21*1000)-('Appendix B'!$E$47+'Appendix B'!$F$47+'Appendix B'!$G$47))/((1+$Y$16)^AO$34))</f>
        <v>342454.9346995806</v>
      </c>
      <c r="AP391" s="201">
        <f>(((S391*'Appendix B'!$C$22*1000)-('Appendix B'!$E$48+'Appendix B'!$F$48+'Appendix B'!$G$48))/((1+$Y$16)^AP$34))</f>
        <v>351454.05563585192</v>
      </c>
      <c r="AQ391" s="201">
        <f>(((T391*'Appendix B'!$C$23*1000)-('Appendix B'!$E$49+'Appendix B'!$F$49+'Appendix B'!$G$49))/((1+$Y$16)^AQ$34))</f>
        <v>-40797.516231291789</v>
      </c>
      <c r="AR391" s="201">
        <f>(((U391*'Appendix B'!$C$24*1000)-('Appendix B'!$E$50+'Appendix B'!$F$50+'Appendix B'!$G$50))/((1+$Y$16)^AR$34))</f>
        <v>63992.828502538119</v>
      </c>
      <c r="AS391" s="217">
        <f t="shared" si="26"/>
        <v>86094769.293476105</v>
      </c>
      <c r="AU391" s="207">
        <f t="shared" si="25"/>
        <v>5.4088932346299127E-9</v>
      </c>
    </row>
    <row r="392" spans="1:47" x14ac:dyDescent="0.35">
      <c r="A392">
        <v>358</v>
      </c>
      <c r="B392" s="75">
        <v>56</v>
      </c>
      <c r="C392" s="75">
        <v>64.262544966822247</v>
      </c>
      <c r="D392" s="75">
        <v>37.246361944089976</v>
      </c>
      <c r="E392" s="75">
        <v>62.914479523174272</v>
      </c>
      <c r="F392" s="75">
        <v>42.215122675201187</v>
      </c>
      <c r="G392" s="75">
        <v>36.825865264597297</v>
      </c>
      <c r="H392" s="75">
        <v>44.611372157655943</v>
      </c>
      <c r="I392" s="75">
        <v>36.291840606977281</v>
      </c>
      <c r="J392" s="75">
        <v>29.03215071905765</v>
      </c>
      <c r="K392" s="75">
        <v>29.067260309735168</v>
      </c>
      <c r="L392" s="75">
        <v>42.100651065644968</v>
      </c>
      <c r="M392" s="75">
        <v>34.082386643118497</v>
      </c>
      <c r="N392" s="75">
        <v>27.886626204389984</v>
      </c>
      <c r="O392" s="75">
        <v>32.409075805933831</v>
      </c>
      <c r="P392" s="75">
        <v>22.013919133052195</v>
      </c>
      <c r="Q392" s="75">
        <v>20.57433339871119</v>
      </c>
      <c r="R392" s="75">
        <v>21.138324857980944</v>
      </c>
      <c r="S392" s="75">
        <v>24.610178242446345</v>
      </c>
      <c r="T392" s="75">
        <v>35.314928829397239</v>
      </c>
      <c r="U392" s="75">
        <v>49.842353353308617</v>
      </c>
      <c r="V392" s="75">
        <v>48.97900275793333</v>
      </c>
      <c r="X392" s="201">
        <f>((0-('Appendix B'!$H$30))/(1+$Y$16)^0)</f>
        <v>-30932906.678150136</v>
      </c>
      <c r="Y392" s="201">
        <f>(((B392*'Appendix B'!$C$5*1000)-('Appendix B'!$E$31+'Appendix B'!$F$31+'Appendix B'!$G$31))/((1+$Y$16)^1))</f>
        <v>36555647.970511056</v>
      </c>
      <c r="Z392" s="201">
        <f>+(((C392*'Appendix B'!$C$6*1000)-('Appendix B'!$E$32+'Appendix B'!$F$32+'Appendix B'!$G$32))/((1+$Y$16)^2))</f>
        <v>14028459.514671307</v>
      </c>
      <c r="AA392" s="201">
        <f>(((D392*'Appendix B'!$C$7*1000)-('Appendix B'!$E$33+'Appendix B'!$F$33+'Appendix B'!$G$33))/((1+$Y$16)^3))</f>
        <v>2997111.3507122588</v>
      </c>
      <c r="AB392" s="201">
        <f>(((E392*'Appendix B'!$C$8*1000)-('Appendix B'!$E$34+'Appendix B'!$F$34+'Appendix B'!$G$34))/((1+$Y$16)^4))</f>
        <v>3621205.6988357841</v>
      </c>
      <c r="AC392" s="201">
        <f>(((F392*'Appendix B'!$C$9*1000)-('Appendix B'!$E$35+'Appendix B'!$F$35+'Appendix B'!$G$35))/((1+$Y$16)^AC$34))</f>
        <v>1153617.9537977919</v>
      </c>
      <c r="AD392" s="201">
        <f>(((G392*'Appendix B'!$C$10*1000)-('Appendix B'!$E$36+'Appendix B'!$F$36+'Appendix B'!$G$36))/((1+$Y$16)^AD$34))</f>
        <v>433603.85405190045</v>
      </c>
      <c r="AE392" s="201">
        <f>(((H392*'Appendix B'!$C$11*1000)-('Appendix B'!$E$37+'Appendix B'!$F$37+'Appendix B'!$G$37))/((1+$Y$16)^AE$34))</f>
        <v>447971.00131278695</v>
      </c>
      <c r="AF392" s="201">
        <f>(((I392*'Appendix B'!$C$12*1000)-('Appendix B'!$E$38+'Appendix B'!$F$38+'Appendix B'!$G$38))/((1+$Y$16)^AF$34))</f>
        <v>23221.771453876416</v>
      </c>
      <c r="AG392" s="201">
        <f>(((J392*'Appendix B'!$C$13*1000)-('Appendix B'!$E$39+'Appendix B'!$F$39+'Appendix B'!$G$39))/((1+$Y$16)^AG$34))</f>
        <v>-223843.30375538906</v>
      </c>
      <c r="AH392" s="201">
        <f>(((K392*'Appendix B'!$C$14*1000)-('Appendix B'!$E$40+'Appendix B'!$F$40+'Appendix B'!$G$40))/((1+$Y$16)^AH$34))</f>
        <v>-251282.72014007147</v>
      </c>
      <c r="AI392" s="201">
        <f>(((L392*'Appendix B'!$C$15*1000)-('Appendix B'!$E$41+'Appendix B'!$F$41+'Appendix B'!$G$41))/((1+$Y$16)^AI$34))</f>
        <v>-83236.030495289728</v>
      </c>
      <c r="AJ392" s="201">
        <f>(((M392*'Appendix B'!$C$16*1000)-('Appendix B'!$E$42+'Appendix B'!$F$42+'Appendix B'!$G$42))/((1+$Y$16)^AJ$34))</f>
        <v>-213167.36670508998</v>
      </c>
      <c r="AK392" s="201">
        <f>(((N392*'Appendix B'!$C$17*1000)-('Appendix B'!$E$43+'Appendix B'!$F$43+'Appendix B'!$G$43))/((1+$Y$16)^AK$34))</f>
        <v>-281086.11723102065</v>
      </c>
      <c r="AL392" s="201">
        <f>(((O392*'Appendix B'!$C$18*1000)-('Appendix B'!$E$44+'Appendix B'!$F$44+'Appendix B'!$G$44))/((1+$Y$16)^AL$34))</f>
        <v>-233673.36408753999</v>
      </c>
      <c r="AM392" s="201">
        <f>(((P392*'Appendix B'!$C$19*1000)-('Appendix B'!$E$45+'Appendix B'!$F$45+'Appendix B'!$G$45))/((1+$Y$16)^AM$34))</f>
        <v>-301066.24536502501</v>
      </c>
      <c r="AN392" s="201">
        <f>(((Q392*'Appendix B'!$C$20*1000)-('Appendix B'!$E$46+'Appendix B'!$F$46+'Appendix B'!$G$46))/((1+$Y$16)^AN$34))</f>
        <v>-285969.93235178303</v>
      </c>
      <c r="AO392" s="201">
        <f>(((R392*'Appendix B'!$C$21*1000)-('Appendix B'!$E$47+'Appendix B'!$F$47+'Appendix B'!$G$47))/((1+$Y$16)^AO$34))</f>
        <v>-266134.41118713719</v>
      </c>
      <c r="AP392" s="201">
        <f>(((S392*'Appendix B'!$C$22*1000)-('Appendix B'!$E$48+'Appendix B'!$F$48+'Appendix B'!$G$48))/((1+$Y$16)^AP$34))</f>
        <v>-231093.54972105497</v>
      </c>
      <c r="AQ392" s="201">
        <f>(((T392*'Appendix B'!$C$23*1000)-('Appendix B'!$E$49+'Appendix B'!$F$49+'Appendix B'!$G$49))/((1+$Y$16)^AQ$34))</f>
        <v>-173488.04500919706</v>
      </c>
      <c r="AR392" s="201">
        <f>(((U392*'Appendix B'!$C$24*1000)-('Appendix B'!$E$50+'Appendix B'!$F$50+'Appendix B'!$G$50))/((1+$Y$16)^AR$34))</f>
        <v>-115044.61620134482</v>
      </c>
      <c r="AS392" s="217">
        <f t="shared" si="26"/>
        <v>28327932.437196631</v>
      </c>
      <c r="AU392" s="207">
        <f t="shared" si="25"/>
        <v>1.1224600394265388E-8</v>
      </c>
    </row>
    <row r="393" spans="1:47" x14ac:dyDescent="0.35">
      <c r="A393">
        <v>359</v>
      </c>
      <c r="B393" s="75">
        <v>56</v>
      </c>
      <c r="C393" s="75">
        <v>56.474202446716482</v>
      </c>
      <c r="D393" s="75">
        <v>43.617275230231094</v>
      </c>
      <c r="E393" s="75">
        <v>22.55024382221983</v>
      </c>
      <c r="F393" s="75">
        <v>25.790059407599433</v>
      </c>
      <c r="G393" s="75">
        <v>29.587112845774378</v>
      </c>
      <c r="H393" s="75">
        <v>30.847700745221001</v>
      </c>
      <c r="I393" s="75">
        <v>26.09467807815907</v>
      </c>
      <c r="J393" s="75">
        <v>48.568325675178272</v>
      </c>
      <c r="K393" s="75">
        <v>39.05953324373192</v>
      </c>
      <c r="L393" s="75">
        <v>42.27227566302129</v>
      </c>
      <c r="M393" s="75">
        <v>34.256230456717759</v>
      </c>
      <c r="N393" s="75">
        <v>47.581971116365494</v>
      </c>
      <c r="O393" s="75">
        <v>32.123095784999755</v>
      </c>
      <c r="P393" s="75">
        <v>21.111818398233453</v>
      </c>
      <c r="Q393" s="75">
        <v>16.964298886067503</v>
      </c>
      <c r="R393" s="75">
        <v>19.913424860644845</v>
      </c>
      <c r="S393" s="75">
        <v>31.72544613144834</v>
      </c>
      <c r="T393" s="75">
        <v>40.62036094234869</v>
      </c>
      <c r="U393" s="75">
        <v>52.58267643939844</v>
      </c>
      <c r="V393" s="75">
        <v>56.129338970646771</v>
      </c>
      <c r="X393" s="201">
        <f>((0-('Appendix B'!$H$30))/(1+$Y$16)^0)</f>
        <v>-30932906.678150136</v>
      </c>
      <c r="Y393" s="201">
        <f>(((B393*'Appendix B'!$C$5*1000)-('Appendix B'!$E$31+'Appendix B'!$F$31+'Appendix B'!$G$31))/((1+$Y$16)^1))</f>
        <v>36555647.970511056</v>
      </c>
      <c r="Z393" s="201">
        <f>+(((C393*'Appendix B'!$C$6*1000)-('Appendix B'!$E$32+'Appendix B'!$F$32+'Appendix B'!$G$32))/((1+$Y$16)^2))</f>
        <v>12060990.989104044</v>
      </c>
      <c r="AA393" s="201">
        <f>(((D393*'Appendix B'!$C$7*1000)-('Appendix B'!$E$33+'Appendix B'!$F$33+'Appendix B'!$G$33))/((1+$Y$16)^3))</f>
        <v>3805201.0313212667</v>
      </c>
      <c r="AB393" s="201">
        <f>(((E393*'Appendix B'!$C$8*1000)-('Appendix B'!$E$34+'Appendix B'!$F$34+'Appendix B'!$G$34))/((1+$Y$16)^4))</f>
        <v>362197.39004832221</v>
      </c>
      <c r="AC393" s="201">
        <f>(((F393*'Appendix B'!$C$9*1000)-('Appendix B'!$E$35+'Appendix B'!$F$35+'Appendix B'!$G$35))/((1+$Y$16)^AC$34))</f>
        <v>198793.83355682829</v>
      </c>
      <c r="AD393" s="201">
        <f>(((G393*'Appendix B'!$C$10*1000)-('Appendix B'!$E$36+'Appendix B'!$F$36+'Appendix B'!$G$36))/((1+$Y$16)^AD$34))</f>
        <v>121242.09655591445</v>
      </c>
      <c r="AE393" s="201">
        <f>(((H393*'Appendix B'!$C$11*1000)-('Appendix B'!$E$37+'Appendix B'!$F$37+'Appendix B'!$G$37))/((1+$Y$16)^AE$34))</f>
        <v>-9143.2373914271921</v>
      </c>
      <c r="AF393" s="201">
        <f>(((I393*'Appendix B'!$C$12*1000)-('Appendix B'!$E$38+'Appendix B'!$F$38+'Appendix B'!$G$38))/((1+$Y$16)^AF$34))</f>
        <v>-244173.85526259287</v>
      </c>
      <c r="AG393" s="201">
        <f>(((J393*'Appendix B'!$C$13*1000)-('Appendix B'!$E$39+'Appendix B'!$F$39+'Appendix B'!$G$39))/((1+$Y$16)^AG$34))</f>
        <v>188180.99943972871</v>
      </c>
      <c r="AH393" s="201">
        <f>(((K393*'Appendix B'!$C$14*1000)-('Appendix B'!$E$40+'Appendix B'!$F$40+'Appendix B'!$G$40))/((1+$Y$16)^AH$34))</f>
        <v>-82063.817526382772</v>
      </c>
      <c r="AI393" s="201">
        <f>(((L393*'Appendix B'!$C$15*1000)-('Appendix B'!$E$41+'Appendix B'!$F$41+'Appendix B'!$G$41))/((1+$Y$16)^AI$34))</f>
        <v>-80797.059931230644</v>
      </c>
      <c r="AJ393" s="201">
        <f>(((M393*'Appendix B'!$C$16*1000)-('Appendix B'!$E$42+'Appendix B'!$F$42+'Appendix B'!$G$42))/((1+$Y$16)^AJ$34))</f>
        <v>-211111.31800303407</v>
      </c>
      <c r="AK393" s="201">
        <f>(((N393*'Appendix B'!$C$17*1000)-('Appendix B'!$E$43+'Appendix B'!$F$43+'Appendix B'!$G$43))/((1+$Y$16)^AK$34))</f>
        <v>-85755.462621862142</v>
      </c>
      <c r="AL393" s="201">
        <f>(((O393*'Appendix B'!$C$18*1000)-('Appendix B'!$E$44+'Appendix B'!$F$44+'Appendix B'!$G$44))/((1+$Y$16)^AL$34))</f>
        <v>-236066.84241763901</v>
      </c>
      <c r="AM393" s="201">
        <f>(((P393*'Appendix B'!$C$19*1000)-('Appendix B'!$E$45+'Appendix B'!$F$45+'Appendix B'!$G$45))/((1+$Y$16)^AM$34))</f>
        <v>-307471.75522218819</v>
      </c>
      <c r="AN393" s="201">
        <f>(((Q393*'Appendix B'!$C$20*1000)-('Appendix B'!$E$46+'Appendix B'!$F$46+'Appendix B'!$G$46))/((1+$Y$16)^AN$34))</f>
        <v>-307470.03357626562</v>
      </c>
      <c r="AO393" s="201">
        <f>(((R393*'Appendix B'!$C$21*1000)-('Appendix B'!$E$47+'Appendix B'!$F$47+'Appendix B'!$G$47))/((1+$Y$16)^AO$34))</f>
        <v>-272484.3195743399</v>
      </c>
      <c r="AP393" s="201">
        <f>(((S393*'Appendix B'!$C$22*1000)-('Appendix B'!$E$48+'Appendix B'!$F$48+'Appendix B'!$G$48))/((1+$Y$16)^AP$34))</f>
        <v>-199416.04739976773</v>
      </c>
      <c r="AQ393" s="201">
        <f>(((T393*'Appendix B'!$C$23*1000)-('Appendix B'!$E$49+'Appendix B'!$F$49+'Appendix B'!$G$49))/((1+$Y$16)^AQ$34))</f>
        <v>-153138.50004330036</v>
      </c>
      <c r="AR393" s="201">
        <f>(((U393*'Appendix B'!$C$24*1000)-('Appendix B'!$E$50+'Appendix B'!$F$50+'Appendix B'!$G$50))/((1+$Y$16)^AR$34))</f>
        <v>-105962.64531237082</v>
      </c>
      <c r="AS393" s="217">
        <f t="shared" si="26"/>
        <v>22359347.632387023</v>
      </c>
      <c r="AU393" s="207">
        <f t="shared" si="25"/>
        <v>8.9386794846871169E-9</v>
      </c>
    </row>
    <row r="394" spans="1:47" x14ac:dyDescent="0.35">
      <c r="A394">
        <v>360</v>
      </c>
      <c r="B394" s="75">
        <v>56</v>
      </c>
      <c r="C394" s="75">
        <v>36.652838781841524</v>
      </c>
      <c r="D394" s="75">
        <v>36.89137862005272</v>
      </c>
      <c r="E394" s="75">
        <v>20.791763545454202</v>
      </c>
      <c r="F394" s="75">
        <v>26.129964602983794</v>
      </c>
      <c r="G394" s="75">
        <v>32.247252704442758</v>
      </c>
      <c r="H394" s="75">
        <v>34.18662647815944</v>
      </c>
      <c r="I394" s="75">
        <v>23.673162409367535</v>
      </c>
      <c r="J394" s="75">
        <v>27.175938427634716</v>
      </c>
      <c r="K394" s="75">
        <v>34.347058412364753</v>
      </c>
      <c r="L394" s="75">
        <v>17.746281027995714</v>
      </c>
      <c r="M394" s="75">
        <v>22.691863027926516</v>
      </c>
      <c r="N394" s="75">
        <v>29.78920670323917</v>
      </c>
      <c r="O394" s="75">
        <v>30.25910416858704</v>
      </c>
      <c r="P394" s="75">
        <v>17.062804245992648</v>
      </c>
      <c r="Q394" s="75">
        <v>18.54521342175266</v>
      </c>
      <c r="R394" s="75">
        <v>25.645040645967448</v>
      </c>
      <c r="S394" s="75">
        <v>41.06829580184332</v>
      </c>
      <c r="T394" s="75">
        <v>60.620896865066143</v>
      </c>
      <c r="U394" s="75">
        <v>97.320325979925897</v>
      </c>
      <c r="V394" s="75">
        <v>89.590343356899552</v>
      </c>
      <c r="X394" s="201">
        <f>((0-('Appendix B'!$H$30))/(1+$Y$16)^0)</f>
        <v>-30932906.678150136</v>
      </c>
      <c r="Y394" s="201">
        <f>(((B394*'Appendix B'!$C$5*1000)-('Appendix B'!$E$31+'Appendix B'!$F$31+'Appendix B'!$G$31))/((1+$Y$16)^1))</f>
        <v>36555647.970511056</v>
      </c>
      <c r="Z394" s="201">
        <f>+(((C394*'Appendix B'!$C$6*1000)-('Appendix B'!$E$32+'Appendix B'!$F$32+'Appendix B'!$G$32))/((1+$Y$16)^2))</f>
        <v>7053775.5201143129</v>
      </c>
      <c r="AA394" s="201">
        <f>(((D394*'Appendix B'!$C$7*1000)-('Appendix B'!$E$33+'Appendix B'!$F$33+'Appendix B'!$G$33))/((1+$Y$16)^3))</f>
        <v>2952085.0965381833</v>
      </c>
      <c r="AB394" s="201">
        <f>(((E394*'Appendix B'!$C$8*1000)-('Appendix B'!$E$34+'Appendix B'!$F$34+'Appendix B'!$G$34))/((1+$Y$16)^4))</f>
        <v>220217.69606188187</v>
      </c>
      <c r="AC394" s="201">
        <f>(((F394*'Appendix B'!$C$9*1000)-('Appendix B'!$E$35+'Appendix B'!$F$35+'Appendix B'!$G$35))/((1+$Y$16)^AC$34))</f>
        <v>218553.25084859412</v>
      </c>
      <c r="AD394" s="201">
        <f>(((G394*'Appendix B'!$C$10*1000)-('Appendix B'!$E$36+'Appendix B'!$F$36+'Appendix B'!$G$36))/((1+$Y$16)^AD$34))</f>
        <v>236030.65587701023</v>
      </c>
      <c r="AE394" s="201">
        <f>(((H394*'Appendix B'!$C$11*1000)-('Appendix B'!$E$37+'Appendix B'!$F$37+'Appendix B'!$G$37))/((1+$Y$16)^AE$34))</f>
        <v>101747.99567907033</v>
      </c>
      <c r="AF394" s="201">
        <f>(((I394*'Appendix B'!$C$12*1000)-('Appendix B'!$E$38+'Appendix B'!$F$38+'Appendix B'!$G$38))/((1+$Y$16)^AF$34))</f>
        <v>-307672.17629360076</v>
      </c>
      <c r="AG394" s="201">
        <f>(((J394*'Appendix B'!$C$13*1000)-('Appendix B'!$E$39+'Appendix B'!$F$39+'Appendix B'!$G$39))/((1+$Y$16)^AG$34))</f>
        <v>-262991.42654163268</v>
      </c>
      <c r="AH394" s="201">
        <f>(((K394*'Appendix B'!$C$14*1000)-('Appendix B'!$E$40+'Appendix B'!$F$40+'Appendix B'!$G$40))/((1+$Y$16)^AH$34))</f>
        <v>-161869.46583343088</v>
      </c>
      <c r="AI394" s="201">
        <f>(((L394*'Appendix B'!$C$15*1000)-('Appendix B'!$E$41+'Appendix B'!$F$41+'Appendix B'!$G$41))/((1+$Y$16)^AI$34))</f>
        <v>-429337.88615053357</v>
      </c>
      <c r="AJ394" s="201">
        <f>(((M394*'Appendix B'!$C$16*1000)-('Appendix B'!$E$42+'Appendix B'!$F$42+'Appendix B'!$G$42))/((1+$Y$16)^AJ$34))</f>
        <v>-347882.95312646322</v>
      </c>
      <c r="AK394" s="201">
        <f>(((N394*'Appendix B'!$C$17*1000)-('Appendix B'!$E$43+'Appendix B'!$F$43+'Appendix B'!$G$43))/((1+$Y$16)^AK$34))</f>
        <v>-262217.07503106073</v>
      </c>
      <c r="AL394" s="201">
        <f>(((O394*'Appendix B'!$C$18*1000)-('Appendix B'!$E$44+'Appendix B'!$F$44+'Appendix B'!$G$44))/((1+$Y$16)^AL$34))</f>
        <v>-251667.31522968397</v>
      </c>
      <c r="AM394" s="201">
        <f>(((P394*'Appendix B'!$C$19*1000)-('Appendix B'!$E$45+'Appendix B'!$F$45+'Appendix B'!$G$45))/((1+$Y$16)^AM$34))</f>
        <v>-336222.42470167065</v>
      </c>
      <c r="AN394" s="201">
        <f>(((Q394*'Appendix B'!$C$20*1000)-('Appendix B'!$E$46+'Appendix B'!$F$46+'Appendix B'!$G$46))/((1+$Y$16)^AN$34))</f>
        <v>-298054.6602812343</v>
      </c>
      <c r="AO394" s="201">
        <f>(((R394*'Appendix B'!$C$21*1000)-('Appendix B'!$E$47+'Appendix B'!$F$47+'Appendix B'!$G$47))/((1+$Y$16)^AO$34))</f>
        <v>-242771.49793453631</v>
      </c>
      <c r="AP394" s="201">
        <f>(((S394*'Appendix B'!$C$22*1000)-('Appendix B'!$E$48+'Appendix B'!$F$48+'Appendix B'!$G$48))/((1+$Y$16)^AP$34))</f>
        <v>-157821.24777474804</v>
      </c>
      <c r="AQ394" s="201">
        <f>(((T394*'Appendix B'!$C$23*1000)-('Appendix B'!$E$49+'Appendix B'!$F$49+'Appendix B'!$G$49))/((1+$Y$16)^AQ$34))</f>
        <v>-76424.333046834363</v>
      </c>
      <c r="AR394" s="201">
        <f>(((U394*'Appendix B'!$C$24*1000)-('Appendix B'!$E$50+'Appendix B'!$F$50+'Appendix B'!$G$50))/((1+$Y$16)^AR$34))</f>
        <v>42306.744100375879</v>
      </c>
      <c r="AS394" s="217">
        <f t="shared" si="26"/>
        <v>16447458.251580346</v>
      </c>
      <c r="AU394" s="207">
        <f t="shared" si="25"/>
        <v>6.7453907525897625E-9</v>
      </c>
    </row>
    <row r="395" spans="1:47" x14ac:dyDescent="0.35">
      <c r="A395">
        <v>361</v>
      </c>
      <c r="B395" s="75">
        <v>56</v>
      </c>
      <c r="C395" s="75">
        <v>66.119389232081033</v>
      </c>
      <c r="D395" s="75">
        <v>59.736989246933376</v>
      </c>
      <c r="E395" s="75">
        <v>57.815694282803143</v>
      </c>
      <c r="F395" s="75">
        <v>47.303239722260358</v>
      </c>
      <c r="G395" s="75">
        <v>50.935301823252814</v>
      </c>
      <c r="H395" s="75">
        <v>33.032745543074867</v>
      </c>
      <c r="I395" s="75">
        <v>21.598765927913725</v>
      </c>
      <c r="J395" s="75">
        <v>19.326946007012662</v>
      </c>
      <c r="K395" s="75">
        <v>15.548117837954013</v>
      </c>
      <c r="L395" s="75">
        <v>14.13097641625361</v>
      </c>
      <c r="M395" s="75">
        <v>19.504366479722052</v>
      </c>
      <c r="N395" s="75">
        <v>21.590536564144767</v>
      </c>
      <c r="O395" s="75">
        <v>28.572230537517637</v>
      </c>
      <c r="P395" s="75">
        <v>37.523065401028703</v>
      </c>
      <c r="Q395" s="75">
        <v>50.893139789854914</v>
      </c>
      <c r="R395" s="75">
        <v>53.934708597755666</v>
      </c>
      <c r="S395" s="75">
        <v>74.864395714677755</v>
      </c>
      <c r="T395" s="75">
        <v>99.728926893638459</v>
      </c>
      <c r="U395" s="75">
        <v>124.95678524045086</v>
      </c>
      <c r="V395" s="75">
        <v>167.47476723839202</v>
      </c>
      <c r="X395" s="201">
        <f>((0-('Appendix B'!$H$30))/(1+$Y$16)^0)</f>
        <v>-30932906.678150136</v>
      </c>
      <c r="Y395" s="201">
        <f>(((B395*'Appendix B'!$C$5*1000)-('Appendix B'!$E$31+'Appendix B'!$F$31+'Appendix B'!$G$31))/((1+$Y$16)^1))</f>
        <v>36555647.970511056</v>
      </c>
      <c r="Z395" s="201">
        <f>+(((C395*'Appendix B'!$C$6*1000)-('Appendix B'!$E$32+'Appendix B'!$F$32+'Appendix B'!$G$32))/((1+$Y$16)^2))</f>
        <v>14497530.133913554</v>
      </c>
      <c r="AA395" s="201">
        <f>(((D395*'Appendix B'!$C$7*1000)-('Appendix B'!$E$33+'Appendix B'!$F$33+'Appendix B'!$G$33))/((1+$Y$16)^3))</f>
        <v>5849833.2474906174</v>
      </c>
      <c r="AB395" s="201">
        <f>(((E395*'Appendix B'!$C$8*1000)-('Appendix B'!$E$34+'Appendix B'!$F$34+'Appendix B'!$G$34))/((1+$Y$16)^4))</f>
        <v>3209529.788849473</v>
      </c>
      <c r="AC395" s="201">
        <f>(((F395*'Appendix B'!$C$9*1000)-('Appendix B'!$E$35+'Appendix B'!$F$35+'Appendix B'!$G$35))/((1+$Y$16)^AC$34))</f>
        <v>1449401.099590855</v>
      </c>
      <c r="AD395" s="201">
        <f>(((G395*'Appendix B'!$C$10*1000)-('Appendix B'!$E$36+'Appendix B'!$F$36+'Appendix B'!$G$36))/((1+$Y$16)^AD$34))</f>
        <v>1042444.735151742</v>
      </c>
      <c r="AE395" s="201">
        <f>(((H395*'Appendix B'!$C$11*1000)-('Appendix B'!$E$37+'Appendix B'!$F$37+'Appendix B'!$G$37))/((1+$Y$16)^AE$34))</f>
        <v>63425.705834228531</v>
      </c>
      <c r="AF395" s="201">
        <f>(((I395*'Appendix B'!$C$12*1000)-('Appendix B'!$E$38+'Appendix B'!$F$38+'Appendix B'!$G$38))/((1+$Y$16)^AF$34))</f>
        <v>-362068.14631459292</v>
      </c>
      <c r="AG395" s="201">
        <f>(((J395*'Appendix B'!$C$13*1000)-('Appendix B'!$E$39+'Appendix B'!$F$39+'Appendix B'!$G$39))/((1+$Y$16)^AG$34))</f>
        <v>-428529.23730316909</v>
      </c>
      <c r="AH395" s="201">
        <f>(((K395*'Appendix B'!$C$14*1000)-('Appendix B'!$E$40+'Appendix B'!$F$40+'Appendix B'!$G$40))/((1+$Y$16)^AH$34))</f>
        <v>-480229.07383398281</v>
      </c>
      <c r="AI395" s="201">
        <f>(((L395*'Appendix B'!$C$15*1000)-('Appendix B'!$E$41+'Appendix B'!$F$41+'Appendix B'!$G$41))/((1+$Y$16)^AI$34))</f>
        <v>-480715.26248786371</v>
      </c>
      <c r="AJ395" s="201">
        <f>(((M395*'Appendix B'!$C$16*1000)-('Appendix B'!$E$42+'Appendix B'!$F$42+'Appendix B'!$G$42))/((1+$Y$16)^AJ$34))</f>
        <v>-385581.4366390871</v>
      </c>
      <c r="AK395" s="201">
        <f>(((N395*'Appendix B'!$C$17*1000)-('Appendix B'!$E$43+'Appendix B'!$F$43+'Appendix B'!$G$43))/((1+$Y$16)^AK$34))</f>
        <v>-343528.24842514162</v>
      </c>
      <c r="AL395" s="201">
        <f>(((O395*'Appendix B'!$C$18*1000)-('Appendix B'!$E$44+'Appendix B'!$F$44+'Appendix B'!$G$44))/((1+$Y$16)^AL$34))</f>
        <v>-265785.41854470823</v>
      </c>
      <c r="AM395" s="201">
        <f>(((P395*'Appendix B'!$C$19*1000)-('Appendix B'!$E$45+'Appendix B'!$F$45+'Appendix B'!$G$45))/((1+$Y$16)^AM$34))</f>
        <v>-190941.08366047207</v>
      </c>
      <c r="AN395" s="201">
        <f>(((Q395*'Appendix B'!$C$20*1000)-('Appendix B'!$E$46+'Appendix B'!$F$46+'Appendix B'!$G$46))/((1+$Y$16)^AN$34))</f>
        <v>-105401.7399613696</v>
      </c>
      <c r="AO395" s="201">
        <f>(((R395*'Appendix B'!$C$21*1000)-('Appendix B'!$E$47+'Appendix B'!$F$47+'Appendix B'!$G$47))/((1+$Y$16)^AO$34))</f>
        <v>-96117.24028990262</v>
      </c>
      <c r="AP395" s="201">
        <f>(((S395*'Appendix B'!$C$22*1000)-('Appendix B'!$E$48+'Appendix B'!$F$48+'Appendix B'!$G$48))/((1+$Y$16)^AP$34))</f>
        <v>-7359.445051332902</v>
      </c>
      <c r="AQ395" s="201">
        <f>(((T395*'Appendix B'!$C$23*1000)-('Appendix B'!$E$49+'Appendix B'!$F$49+'Appendix B'!$G$49))/((1+$Y$16)^AQ$34))</f>
        <v>73578.644778725662</v>
      </c>
      <c r="AR395" s="201">
        <f>(((U395*'Appendix B'!$C$24*1000)-('Appendix B'!$E$50+'Appendix B'!$F$50+'Appendix B'!$G$50))/((1+$Y$16)^AR$34))</f>
        <v>133899.41788124284</v>
      </c>
      <c r="AS395" s="217">
        <f t="shared" si="26"/>
        <v>31942384.065851357</v>
      </c>
      <c r="AU395" s="207">
        <f t="shared" si="25"/>
        <v>1.253353106561335E-8</v>
      </c>
    </row>
    <row r="396" spans="1:47" x14ac:dyDescent="0.35">
      <c r="A396">
        <v>362</v>
      </c>
      <c r="B396" s="75">
        <v>56</v>
      </c>
      <c r="C396" s="75">
        <v>39.356347972799384</v>
      </c>
      <c r="D396" s="75">
        <v>64.448302560316506</v>
      </c>
      <c r="E396" s="75">
        <v>92.713761257725622</v>
      </c>
      <c r="F396" s="75">
        <v>75.764974107847351</v>
      </c>
      <c r="G396" s="75">
        <v>92.250956201483604</v>
      </c>
      <c r="H396" s="75">
        <v>141.13160934303883</v>
      </c>
      <c r="I396" s="75">
        <v>125.00666982553219</v>
      </c>
      <c r="J396" s="75">
        <v>181.06009889331597</v>
      </c>
      <c r="K396" s="75">
        <v>285.05515450101996</v>
      </c>
      <c r="L396" s="75">
        <v>241.28340288600828</v>
      </c>
      <c r="M396" s="75">
        <v>338.79449776617133</v>
      </c>
      <c r="N396" s="75">
        <v>379.03723965172247</v>
      </c>
      <c r="O396" s="75">
        <v>249.02077118193782</v>
      </c>
      <c r="P396" s="75">
        <v>379.09519269385112</v>
      </c>
      <c r="Q396" s="75">
        <v>452.57324502493532</v>
      </c>
      <c r="R396" s="75">
        <v>430.96724716579541</v>
      </c>
      <c r="S396" s="75">
        <v>500</v>
      </c>
      <c r="T396" s="75">
        <v>500</v>
      </c>
      <c r="U396" s="75">
        <v>465.84428867360691</v>
      </c>
      <c r="V396" s="75">
        <v>350.2541115055659</v>
      </c>
      <c r="X396" s="201">
        <f>((0-('Appendix B'!$H$30))/(1+$Y$16)^0)</f>
        <v>-30932906.678150136</v>
      </c>
      <c r="Y396" s="201">
        <f>(((B396*'Appendix B'!$C$5*1000)-('Appendix B'!$E$31+'Appendix B'!$F$31+'Appendix B'!$G$31))/((1+$Y$16)^1))</f>
        <v>36555647.970511056</v>
      </c>
      <c r="Z396" s="201">
        <f>+(((C396*'Appendix B'!$C$6*1000)-('Appendix B'!$E$32+'Appendix B'!$F$32+'Appendix B'!$G$32))/((1+$Y$16)^2))</f>
        <v>7736728.1802034313</v>
      </c>
      <c r="AA396" s="201">
        <f>(((D396*'Appendix B'!$C$7*1000)-('Appendix B'!$E$33+'Appendix B'!$F$33+'Appendix B'!$G$33))/((1+$Y$16)^3))</f>
        <v>6447418.4758035811</v>
      </c>
      <c r="AB396" s="201">
        <f>(((E396*'Appendix B'!$C$8*1000)-('Appendix B'!$E$34+'Appendix B'!$F$34+'Appendix B'!$G$34))/((1+$Y$16)^4))</f>
        <v>6027199.6457620468</v>
      </c>
      <c r="AC396" s="201">
        <f>(((F396*'Appendix B'!$C$9*1000)-('Appendix B'!$E$35+'Appendix B'!$F$35+'Appendix B'!$G$35))/((1+$Y$16)^AC$34))</f>
        <v>3103942.7018052186</v>
      </c>
      <c r="AD396" s="201">
        <f>(((G396*'Appendix B'!$C$10*1000)-('Appendix B'!$E$36+'Appendix B'!$F$36+'Appendix B'!$G$36))/((1+$Y$16)^AD$34))</f>
        <v>2825269.9606868671</v>
      </c>
      <c r="AE396" s="201">
        <f>(((H396*'Appendix B'!$C$11*1000)-('Appendix B'!$E$37+'Appendix B'!$F$37+'Appendix B'!$G$37))/((1+$Y$16)^AE$34))</f>
        <v>3653567.343919822</v>
      </c>
      <c r="AF396" s="201">
        <f>(((I396*'Appendix B'!$C$12*1000)-('Appendix B'!$E$38+'Appendix B'!$F$38+'Appendix B'!$G$38))/((1+$Y$16)^AF$34))</f>
        <v>2349551.0116615696</v>
      </c>
      <c r="AG396" s="201">
        <f>(((J396*'Appendix B'!$C$13*1000)-('Appendix B'!$E$39+'Appendix B'!$F$39+'Appendix B'!$G$39))/((1+$Y$16)^AG$34))</f>
        <v>2982475.7199723143</v>
      </c>
      <c r="AH396" s="201">
        <f>(((K396*'Appendix B'!$C$14*1000)-('Appendix B'!$E$40+'Appendix B'!$F$40+'Appendix B'!$G$40))/((1+$Y$16)^AH$34))</f>
        <v>4083866.1317349887</v>
      </c>
      <c r="AI396" s="201">
        <f>(((L396*'Appendix B'!$C$15*1000)-('Appendix B'!$E$41+'Appendix B'!$F$41+'Appendix B'!$G$41))/((1+$Y$16)^AI$34))</f>
        <v>2747365.6197619578</v>
      </c>
      <c r="AJ396" s="201">
        <f>(((M396*'Appendix B'!$C$16*1000)-('Appendix B'!$E$42+'Appendix B'!$F$42+'Appendix B'!$G$42))/((1+$Y$16)^AJ$34))</f>
        <v>3390659.1233157413</v>
      </c>
      <c r="AK396" s="201">
        <f>(((N396*'Appendix B'!$C$17*1000)-('Appendix B'!$E$43+'Appendix B'!$F$43+'Appendix B'!$G$43))/((1+$Y$16)^AK$34))</f>
        <v>3201487.0236622579</v>
      </c>
      <c r="AL396" s="201">
        <f>(((O396*'Appendix B'!$C$18*1000)-('Appendix B'!$E$44+'Appendix B'!$F$44+'Appendix B'!$G$44))/((1+$Y$16)^AL$34))</f>
        <v>1579234.3951156547</v>
      </c>
      <c r="AM396" s="201">
        <f>(((P396*'Appendix B'!$C$19*1000)-('Appendix B'!$E$45+'Appendix B'!$F$45+'Appendix B'!$G$45))/((1+$Y$16)^AM$34))</f>
        <v>2234446.1750540556</v>
      </c>
      <c r="AN396" s="201">
        <f>(((Q396*'Appendix B'!$C$20*1000)-('Appendix B'!$E$46+'Appendix B'!$F$46+'Appendix B'!$G$46))/((1+$Y$16)^AN$34))</f>
        <v>2286864.2874596864</v>
      </c>
      <c r="AO396" s="201">
        <f>(((R396*'Appendix B'!$C$21*1000)-('Appendix B'!$E$47+'Appendix B'!$F$47+'Appendix B'!$G$47))/((1+$Y$16)^AO$34))</f>
        <v>1858427.6891804503</v>
      </c>
      <c r="AP396" s="201">
        <f>(((S396*'Appendix B'!$C$22*1000)-('Appendix B'!$E$48+'Appendix B'!$F$48+'Appendix B'!$G$48))/((1+$Y$16)^AP$34))</f>
        <v>1885363.9634975337</v>
      </c>
      <c r="AQ396" s="201">
        <f>(((T396*'Appendix B'!$C$23*1000)-('Appendix B'!$E$49+'Appendix B'!$F$49+'Appendix B'!$G$49))/((1+$Y$16)^AQ$34))</f>
        <v>1608860.6024615879</v>
      </c>
      <c r="AR396" s="201">
        <f>(((U396*'Appendix B'!$C$24*1000)-('Appendix B'!$E$50+'Appendix B'!$F$50+'Appendix B'!$G$50))/((1+$Y$16)^AR$34))</f>
        <v>1263667.8011460586</v>
      </c>
      <c r="AS396" s="217">
        <f t="shared" si="26"/>
        <v>66889137.144565746</v>
      </c>
      <c r="AU396" s="207">
        <f t="shared" si="25"/>
        <v>1.2440414444805627E-8</v>
      </c>
    </row>
    <row r="397" spans="1:47" x14ac:dyDescent="0.35">
      <c r="A397">
        <v>363</v>
      </c>
      <c r="B397" s="75">
        <v>56</v>
      </c>
      <c r="C397" s="75">
        <v>53.537083040146314</v>
      </c>
      <c r="D397" s="75">
        <v>57.271916018484546</v>
      </c>
      <c r="E397" s="75">
        <v>59.562187142003957</v>
      </c>
      <c r="F397" s="75">
        <v>56.721904049555405</v>
      </c>
      <c r="G397" s="75">
        <v>35.254707582658391</v>
      </c>
      <c r="H397" s="75">
        <v>58.104584563805012</v>
      </c>
      <c r="I397" s="75">
        <v>62.626031268256469</v>
      </c>
      <c r="J397" s="75">
        <v>51.425923013215609</v>
      </c>
      <c r="K397" s="75">
        <v>75.59367481021971</v>
      </c>
      <c r="L397" s="75">
        <v>93.235022133778656</v>
      </c>
      <c r="M397" s="75">
        <v>129.00847790648544</v>
      </c>
      <c r="N397" s="75">
        <v>91.014192146338516</v>
      </c>
      <c r="O397" s="75">
        <v>66.006772292095178</v>
      </c>
      <c r="P397" s="75">
        <v>85.14198328609146</v>
      </c>
      <c r="Q397" s="75">
        <v>60.644856922284461</v>
      </c>
      <c r="R397" s="75">
        <v>65.279339332692444</v>
      </c>
      <c r="S397" s="75">
        <v>34.023632857255627</v>
      </c>
      <c r="T397" s="75">
        <v>39.877518791183668</v>
      </c>
      <c r="U397" s="75">
        <v>46.291342425053145</v>
      </c>
      <c r="V397" s="75">
        <v>34.907327343133552</v>
      </c>
      <c r="X397" s="201">
        <f>((0-('Appendix B'!$H$30))/(1+$Y$16)^0)</f>
        <v>-30932906.678150136</v>
      </c>
      <c r="Y397" s="201">
        <f>(((B397*'Appendix B'!$C$5*1000)-('Appendix B'!$E$31+'Appendix B'!$F$31+'Appendix B'!$G$31))/((1+$Y$16)^1))</f>
        <v>36555647.970511056</v>
      </c>
      <c r="Z397" s="201">
        <f>+(((C397*'Appendix B'!$C$6*1000)-('Appendix B'!$E$32+'Appendix B'!$F$32+'Appendix B'!$G$32))/((1+$Y$16)^2))</f>
        <v>11319024.393086752</v>
      </c>
      <c r="AA397" s="201">
        <f>(((D397*'Appendix B'!$C$7*1000)-('Appendix B'!$E$33+'Appendix B'!$F$33+'Appendix B'!$G$33))/((1+$Y$16)^3))</f>
        <v>5537162.1831726804</v>
      </c>
      <c r="AB397" s="201">
        <f>(((E397*'Appendix B'!$C$8*1000)-('Appendix B'!$E$34+'Appendix B'!$F$34+'Appendix B'!$G$34))/((1+$Y$16)^4))</f>
        <v>3350541.6187659963</v>
      </c>
      <c r="AC397" s="201">
        <f>(((F397*'Appendix B'!$C$9*1000)-('Appendix B'!$E$35+'Appendix B'!$F$35+'Appendix B'!$G$35))/((1+$Y$16)^AC$34))</f>
        <v>1996928.2374554232</v>
      </c>
      <c r="AD397" s="201">
        <f>(((G397*'Appendix B'!$C$10*1000)-('Appendix B'!$E$36+'Appendix B'!$F$36+'Appendix B'!$G$36))/((1+$Y$16)^AD$34))</f>
        <v>365806.31844927254</v>
      </c>
      <c r="AE397" s="201">
        <f>(((H397*'Appendix B'!$C$11*1000)-('Appendix B'!$E$37+'Appendix B'!$F$37+'Appendix B'!$G$37))/((1+$Y$16)^AE$34))</f>
        <v>896102.85014046181</v>
      </c>
      <c r="AF397" s="201">
        <f>(((I397*'Appendix B'!$C$12*1000)-('Appendix B'!$E$38+'Appendix B'!$F$38+'Appendix B'!$G$38))/((1+$Y$16)^AF$34))</f>
        <v>713771.4607466904</v>
      </c>
      <c r="AG397" s="201">
        <f>(((J397*'Appendix B'!$C$13*1000)-('Appendix B'!$E$39+'Appendix B'!$F$39+'Appendix B'!$G$39))/((1+$Y$16)^AG$34))</f>
        <v>248448.65954522887</v>
      </c>
      <c r="AH397" s="201">
        <f>(((K397*'Appendix B'!$C$14*1000)-('Appendix B'!$E$40+'Appendix B'!$F$40+'Appendix B'!$G$40))/((1+$Y$16)^AH$34))</f>
        <v>536640.99414667103</v>
      </c>
      <c r="AI397" s="201">
        <f>(((L397*'Appendix B'!$C$15*1000)-('Appendix B'!$E$41+'Appendix B'!$F$41+'Appendix B'!$G$41))/((1+$Y$16)^AI$34))</f>
        <v>643438.51239315816</v>
      </c>
      <c r="AJ397" s="201">
        <f>(((M397*'Appendix B'!$C$16*1000)-('Appendix B'!$E$42+'Appendix B'!$F$42+'Appendix B'!$G$42))/((1+$Y$16)^AJ$34))</f>
        <v>909522.37814363604</v>
      </c>
      <c r="AK397" s="201">
        <f>(((N397*'Appendix B'!$C$17*1000)-('Appendix B'!$E$43+'Appendix B'!$F$43+'Appendix B'!$G$43))/((1+$Y$16)^AK$34))</f>
        <v>344988.15739750169</v>
      </c>
      <c r="AL397" s="201">
        <f>(((O397*'Appendix B'!$C$18*1000)-('Appendix B'!$E$44+'Appendix B'!$F$44+'Appendix B'!$G$44))/((1+$Y$16)^AL$34))</f>
        <v>47518.861223223605</v>
      </c>
      <c r="AM397" s="201">
        <f>(((P397*'Appendix B'!$C$19*1000)-('Appendix B'!$E$45+'Appendix B'!$F$45+'Appendix B'!$G$45))/((1+$Y$16)^AM$34))</f>
        <v>147184.62240217093</v>
      </c>
      <c r="AN397" s="201">
        <f>(((Q397*'Appendix B'!$C$20*1000)-('Appendix B'!$E$46+'Appendix B'!$F$46+'Appendix B'!$G$46))/((1+$Y$16)^AN$34))</f>
        <v>-47323.928038675229</v>
      </c>
      <c r="AO397" s="201">
        <f>(((R397*'Appendix B'!$C$21*1000)-('Appendix B'!$E$47+'Appendix B'!$F$47+'Appendix B'!$G$47))/((1+$Y$16)^AO$34))</f>
        <v>-37306.426337613622</v>
      </c>
      <c r="AP397" s="201">
        <f>(((S397*'Appendix B'!$C$22*1000)-('Appendix B'!$E$48+'Appendix B'!$F$48+'Appendix B'!$G$48))/((1+$Y$16)^AP$34))</f>
        <v>-189184.41361208708</v>
      </c>
      <c r="AQ397" s="201">
        <f>(((T397*'Appendix B'!$C$23*1000)-('Appendix B'!$E$49+'Appendix B'!$F$49+'Appendix B'!$G$49))/((1+$Y$16)^AQ$34))</f>
        <v>-155987.74953624822</v>
      </c>
      <c r="AR397" s="201">
        <f>(((U397*'Appendix B'!$C$24*1000)-('Appendix B'!$E$50+'Appendix B'!$F$50+'Appendix B'!$G$50))/((1+$Y$16)^AR$34))</f>
        <v>-126813.36640476067</v>
      </c>
      <c r="AS397" s="217">
        <f t="shared" si="26"/>
        <v>32679820.53942978</v>
      </c>
      <c r="AU397" s="207">
        <f t="shared" si="25"/>
        <v>1.2786039446348077E-8</v>
      </c>
    </row>
    <row r="398" spans="1:47" x14ac:dyDescent="0.35">
      <c r="A398">
        <v>364</v>
      </c>
      <c r="B398" s="75">
        <v>56</v>
      </c>
      <c r="C398" s="75">
        <v>54.551354584801729</v>
      </c>
      <c r="D398" s="75">
        <v>69.026981379725171</v>
      </c>
      <c r="E398" s="75">
        <v>48.51577457163922</v>
      </c>
      <c r="F398" s="75">
        <v>66.247252397960466</v>
      </c>
      <c r="G398" s="75">
        <v>77.307602327072914</v>
      </c>
      <c r="H398" s="75">
        <v>78.894473535181859</v>
      </c>
      <c r="I398" s="75">
        <v>99.335446034475069</v>
      </c>
      <c r="J398" s="75">
        <v>137.0009802564646</v>
      </c>
      <c r="K398" s="75">
        <v>163.9645312140164</v>
      </c>
      <c r="L398" s="75">
        <v>210.29462612797252</v>
      </c>
      <c r="M398" s="75">
        <v>230.76581022873413</v>
      </c>
      <c r="N398" s="75">
        <v>402.67616875290048</v>
      </c>
      <c r="O398" s="75">
        <v>47.232017100029623</v>
      </c>
      <c r="P398" s="75">
        <v>30.561997882572363</v>
      </c>
      <c r="Q398" s="75">
        <v>23.901397380995235</v>
      </c>
      <c r="R398" s="75">
        <v>18.956018398122808</v>
      </c>
      <c r="S398" s="75">
        <v>19.295506289895602</v>
      </c>
      <c r="T398" s="75">
        <v>32.52408351668015</v>
      </c>
      <c r="U398" s="75">
        <v>31.365667647645704</v>
      </c>
      <c r="V398" s="75">
        <v>36.821726509427734</v>
      </c>
      <c r="X398" s="201">
        <f>((0-('Appendix B'!$H$30))/(1+$Y$16)^0)</f>
        <v>-30932906.678150136</v>
      </c>
      <c r="Y398" s="201">
        <f>(((B398*'Appendix B'!$C$5*1000)-('Appendix B'!$E$31+'Appendix B'!$F$31+'Appendix B'!$G$31))/((1+$Y$16)^1))</f>
        <v>36555647.970511056</v>
      </c>
      <c r="Z398" s="201">
        <f>+(((C398*'Appendix B'!$C$6*1000)-('Appendix B'!$E$32+'Appendix B'!$F$32+'Appendix B'!$G$32))/((1+$Y$16)^2))</f>
        <v>11575246.732478796</v>
      </c>
      <c r="AA398" s="201">
        <f>(((D398*'Appendix B'!$C$7*1000)-('Appendix B'!$E$33+'Appendix B'!$F$33+'Appendix B'!$G$33))/((1+$Y$16)^3))</f>
        <v>7028180.2816244019</v>
      </c>
      <c r="AB398" s="201">
        <f>(((E398*'Appendix B'!$C$8*1000)-('Appendix B'!$E$34+'Appendix B'!$F$34+'Appendix B'!$G$34))/((1+$Y$16)^4))</f>
        <v>2458654.2901955284</v>
      </c>
      <c r="AC398" s="201">
        <f>(((F398*'Appendix B'!$C$9*1000)-('Appendix B'!$E$35+'Appendix B'!$F$35+'Appendix B'!$G$35))/((1+$Y$16)^AC$34))</f>
        <v>2550657.1460493053</v>
      </c>
      <c r="AD398" s="201">
        <f>(((G398*'Appendix B'!$C$10*1000)-('Appendix B'!$E$36+'Appendix B'!$F$36+'Appendix B'!$G$36))/((1+$Y$16)^AD$34))</f>
        <v>2180444.4425550574</v>
      </c>
      <c r="AE398" s="201">
        <f>(((H398*'Appendix B'!$C$11*1000)-('Appendix B'!$E$37+'Appendix B'!$F$37+'Appendix B'!$G$37))/((1+$Y$16)^AE$34))</f>
        <v>1586569.3677667216</v>
      </c>
      <c r="AF398" s="201">
        <f>(((I398*'Appendix B'!$C$12*1000)-('Appendix B'!$E$38+'Appendix B'!$F$38+'Appendix B'!$G$38))/((1+$Y$16)^AF$34))</f>
        <v>1676386.0057308469</v>
      </c>
      <c r="AG398" s="201">
        <f>(((J398*'Appendix B'!$C$13*1000)-('Appendix B'!$E$39+'Appendix B'!$F$39+'Appendix B'!$G$39))/((1+$Y$16)^AG$34))</f>
        <v>2053254.5343250029</v>
      </c>
      <c r="AH398" s="201">
        <f>(((K398*'Appendix B'!$C$14*1000)-('Appendix B'!$E$40+'Appendix B'!$F$40+'Appendix B'!$G$40))/((1+$Y$16)^AH$34))</f>
        <v>2033199.3290180312</v>
      </c>
      <c r="AI398" s="201">
        <f>(((L398*'Appendix B'!$C$15*1000)-('Appendix B'!$E$41+'Appendix B'!$F$41+'Appendix B'!$G$41))/((1+$Y$16)^AI$34))</f>
        <v>2306981.6917908322</v>
      </c>
      <c r="AJ398" s="201">
        <f>(((M398*'Appendix B'!$C$16*1000)-('Appendix B'!$E$42+'Appendix B'!$F$42+'Appendix B'!$G$42))/((1+$Y$16)^AJ$34))</f>
        <v>2113005.1292072488</v>
      </c>
      <c r="AK398" s="201">
        <f>(((N398*'Appendix B'!$C$17*1000)-('Appendix B'!$E$43+'Appendix B'!$F$43+'Appendix B'!$G$43))/((1+$Y$16)^AK$34))</f>
        <v>3435928.5892316448</v>
      </c>
      <c r="AL398" s="201">
        <f>(((O398*'Appendix B'!$C$18*1000)-('Appendix B'!$E$44+'Appendix B'!$F$44+'Appendix B'!$G$44))/((1+$Y$16)^AL$34))</f>
        <v>-109614.38731053339</v>
      </c>
      <c r="AM398" s="201">
        <f>(((P398*'Appendix B'!$C$19*1000)-('Appendix B'!$E$45+'Appendix B'!$F$45+'Appendix B'!$G$45))/((1+$Y$16)^AM$34))</f>
        <v>-240369.25158543242</v>
      </c>
      <c r="AN398" s="201">
        <f>(((Q398*'Appendix B'!$C$20*1000)-('Appendix B'!$E$46+'Appendix B'!$F$46+'Appendix B'!$G$46))/((1+$Y$16)^AN$34))</f>
        <v>-266155.10450210341</v>
      </c>
      <c r="AO398" s="201">
        <f>(((R398*'Appendix B'!$C$21*1000)-('Appendix B'!$E$47+'Appendix B'!$F$47+'Appendix B'!$G$47))/((1+$Y$16)^AO$34))</f>
        <v>-277447.53562426422</v>
      </c>
      <c r="AP398" s="201">
        <f>(((S398*'Appendix B'!$C$22*1000)-('Appendix B'!$E$48+'Appendix B'!$F$48+'Appendix B'!$G$48))/((1+$Y$16)^AP$34))</f>
        <v>-254754.71550429022</v>
      </c>
      <c r="AQ398" s="201">
        <f>(((T398*'Appendix B'!$C$23*1000)-('Appendix B'!$E$49+'Appendix B'!$F$49+'Appendix B'!$G$49))/((1+$Y$16)^AQ$34))</f>
        <v>-184192.62683682208</v>
      </c>
      <c r="AR398" s="201">
        <f>(((U398*'Appendix B'!$C$24*1000)-('Appendix B'!$E$50+'Appendix B'!$F$50+'Appendix B'!$G$50))/((1+$Y$16)^AR$34))</f>
        <v>-176279.99481613215</v>
      </c>
      <c r="AS398" s="217">
        <f t="shared" si="26"/>
        <v>46621248.832334325</v>
      </c>
      <c r="AU398" s="207">
        <f t="shared" si="25"/>
        <v>1.5837217719878685E-8</v>
      </c>
    </row>
    <row r="399" spans="1:47" x14ac:dyDescent="0.35">
      <c r="A399">
        <v>365</v>
      </c>
      <c r="B399" s="75">
        <v>56</v>
      </c>
      <c r="C399" s="75">
        <v>58.457977979606007</v>
      </c>
      <c r="D399" s="75">
        <v>60.338097070465423</v>
      </c>
      <c r="E399" s="75">
        <v>39.577370162262099</v>
      </c>
      <c r="F399" s="75">
        <v>45.655444401829939</v>
      </c>
      <c r="G399" s="75">
        <v>41.97808872650112</v>
      </c>
      <c r="H399" s="75">
        <v>44.802719920848197</v>
      </c>
      <c r="I399" s="75">
        <v>43.172600510879143</v>
      </c>
      <c r="J399" s="75">
        <v>55.173915099905123</v>
      </c>
      <c r="K399" s="75">
        <v>68.353581111417256</v>
      </c>
      <c r="L399" s="75">
        <v>84.524238662684866</v>
      </c>
      <c r="M399" s="75">
        <v>113.04776323126117</v>
      </c>
      <c r="N399" s="75">
        <v>136.58488078268027</v>
      </c>
      <c r="O399" s="75">
        <v>152.09335975042623</v>
      </c>
      <c r="P399" s="75">
        <v>91.220310200035669</v>
      </c>
      <c r="Q399" s="75">
        <v>85.628374233092913</v>
      </c>
      <c r="R399" s="75">
        <v>87.153703952338688</v>
      </c>
      <c r="S399" s="75">
        <v>28.928105827661064</v>
      </c>
      <c r="T399" s="75">
        <v>31.061884800314633</v>
      </c>
      <c r="U399" s="75">
        <v>23.409759152133013</v>
      </c>
      <c r="V399" s="75">
        <v>26.962737012786555</v>
      </c>
      <c r="X399" s="201">
        <f>((0-('Appendix B'!$H$30))/(1+$Y$16)^0)</f>
        <v>-30932906.678150136</v>
      </c>
      <c r="Y399" s="201">
        <f>(((B399*'Appendix B'!$C$5*1000)-('Appendix B'!$E$31+'Appendix B'!$F$31+'Appendix B'!$G$31))/((1+$Y$16)^1))</f>
        <v>36555647.970511056</v>
      </c>
      <c r="Z399" s="201">
        <f>+(((C399*'Appendix B'!$C$6*1000)-('Appendix B'!$E$32+'Appendix B'!$F$32+'Appendix B'!$G$32))/((1+$Y$16)^2))</f>
        <v>12562126.617471037</v>
      </c>
      <c r="AA399" s="201">
        <f>(((D399*'Appendix B'!$C$7*1000)-('Appendix B'!$E$33+'Appendix B'!$F$33+'Appendix B'!$G$33))/((1+$Y$16)^3))</f>
        <v>5926078.0506001264</v>
      </c>
      <c r="AB399" s="201">
        <f>(((E399*'Appendix B'!$C$8*1000)-('Appendix B'!$E$34+'Appendix B'!$F$34+'Appendix B'!$G$34))/((1+$Y$16)^4))</f>
        <v>1736967.5362760501</v>
      </c>
      <c r="AC399" s="201">
        <f>(((F399*'Appendix B'!$C$9*1000)-('Appendix B'!$E$35+'Appendix B'!$F$35+'Appendix B'!$G$35))/((1+$Y$16)^AC$34))</f>
        <v>1353611.2270324593</v>
      </c>
      <c r="AD399" s="201">
        <f>(((G399*'Appendix B'!$C$10*1000)-('Appendix B'!$E$36+'Appendix B'!$F$36+'Appendix B'!$G$36))/((1+$Y$16)^AD$34))</f>
        <v>655929.12261441164</v>
      </c>
      <c r="AE399" s="201">
        <f>(((H399*'Appendix B'!$C$11*1000)-('Appendix B'!$E$37+'Appendix B'!$F$37+'Appendix B'!$G$37))/((1+$Y$16)^AE$34))</f>
        <v>454325.97626666137</v>
      </c>
      <c r="AF399" s="201">
        <f>(((I399*'Appendix B'!$C$12*1000)-('Appendix B'!$E$38+'Appendix B'!$F$38+'Appendix B'!$G$38))/((1+$Y$16)^AF$34))</f>
        <v>203652.85721814551</v>
      </c>
      <c r="AG399" s="201">
        <f>(((J399*'Appendix B'!$C$13*1000)-('Appendix B'!$E$39+'Appendix B'!$F$39+'Appendix B'!$G$39))/((1+$Y$16)^AG$34))</f>
        <v>327495.03537711845</v>
      </c>
      <c r="AH399" s="201">
        <f>(((K399*'Appendix B'!$C$14*1000)-('Appendix B'!$E$40+'Appendix B'!$F$40+'Appendix B'!$G$40))/((1+$Y$16)^AH$34))</f>
        <v>414030.1809088476</v>
      </c>
      <c r="AI399" s="201">
        <f>(((L399*'Appendix B'!$C$15*1000)-('Appendix B'!$E$41+'Appendix B'!$F$41+'Appendix B'!$G$41))/((1+$Y$16)^AI$34))</f>
        <v>519648.88782491838</v>
      </c>
      <c r="AJ399" s="201">
        <f>(((M399*'Appendix B'!$C$16*1000)-('Appendix B'!$E$42+'Appendix B'!$F$42+'Appendix B'!$G$42))/((1+$Y$16)^AJ$34))</f>
        <v>720755.1967728599</v>
      </c>
      <c r="AK399" s="201">
        <f>(((N399*'Appendix B'!$C$17*1000)-('Appendix B'!$E$43+'Appendix B'!$F$43+'Appendix B'!$G$43))/((1+$Y$16)^AK$34))</f>
        <v>796940.25481491815</v>
      </c>
      <c r="AL399" s="201">
        <f>(((O399*'Appendix B'!$C$18*1000)-('Appendix B'!$E$44+'Appendix B'!$F$44+'Appendix B'!$G$44))/((1+$Y$16)^AL$34))</f>
        <v>768011.08624193666</v>
      </c>
      <c r="AM399" s="201">
        <f>(((P399*'Appendix B'!$C$19*1000)-('Appendix B'!$E$45+'Appendix B'!$F$45+'Appendix B'!$G$45))/((1+$Y$16)^AM$34))</f>
        <v>190344.75015680952</v>
      </c>
      <c r="AN399" s="201">
        <f>(((Q399*'Appendix B'!$C$20*1000)-('Appendix B'!$E$46+'Appendix B'!$F$46+'Appendix B'!$G$46))/((1+$Y$16)^AN$34))</f>
        <v>101469.1511534211</v>
      </c>
      <c r="AO399" s="201">
        <f>(((R399*'Appendix B'!$C$21*1000)-('Appendix B'!$E$47+'Appendix B'!$F$47+'Appendix B'!$G$47))/((1+$Y$16)^AO$34))</f>
        <v>76090.758465309525</v>
      </c>
      <c r="AP399" s="201">
        <f>(((S399*'Appendix B'!$C$22*1000)-('Appendix B'!$E$48+'Appendix B'!$F$48+'Appendix B'!$G$48))/((1+$Y$16)^AP$34))</f>
        <v>-211869.93604444122</v>
      </c>
      <c r="AQ399" s="201">
        <f>(((T399*'Appendix B'!$C$23*1000)-('Appendix B'!$E$49+'Appendix B'!$F$49+'Appendix B'!$G$49))/((1+$Y$16)^AQ$34))</f>
        <v>-189801.04437836775</v>
      </c>
      <c r="AR399" s="201">
        <f>(((U399*'Appendix B'!$C$24*1000)-('Appendix B'!$E$50+'Appendix B'!$F$50+'Appendix B'!$G$50))/((1+$Y$16)^AR$34))</f>
        <v>-202647.44386561218</v>
      </c>
      <c r="AS399" s="217">
        <f t="shared" si="26"/>
        <v>32430217.98155595</v>
      </c>
      <c r="AU399" s="207">
        <f t="shared" si="25"/>
        <v>1.2701240032058431E-8</v>
      </c>
    </row>
    <row r="400" spans="1:47" x14ac:dyDescent="0.35">
      <c r="A400">
        <v>366</v>
      </c>
      <c r="B400" s="75">
        <v>56</v>
      </c>
      <c r="C400" s="75">
        <v>84.543293004796595</v>
      </c>
      <c r="D400" s="75">
        <v>92.970307864737464</v>
      </c>
      <c r="E400" s="75">
        <v>114.07752391241308</v>
      </c>
      <c r="F400" s="75">
        <v>112.398149048801</v>
      </c>
      <c r="G400" s="75">
        <v>57.56992869208613</v>
      </c>
      <c r="H400" s="75">
        <v>65.667800461678269</v>
      </c>
      <c r="I400" s="75">
        <v>97.273006376408688</v>
      </c>
      <c r="J400" s="75">
        <v>48.083170278896155</v>
      </c>
      <c r="K400" s="75">
        <v>44.121217213620525</v>
      </c>
      <c r="L400" s="75">
        <v>50.889085634579658</v>
      </c>
      <c r="M400" s="75">
        <v>43.785392072160391</v>
      </c>
      <c r="N400" s="75">
        <v>64.180711106689103</v>
      </c>
      <c r="O400" s="75">
        <v>74.090882901433076</v>
      </c>
      <c r="P400" s="75">
        <v>99.409120355673821</v>
      </c>
      <c r="Q400" s="75">
        <v>97.909636232335828</v>
      </c>
      <c r="R400" s="75">
        <v>112.75349699687402</v>
      </c>
      <c r="S400" s="75">
        <v>111.54293241482064</v>
      </c>
      <c r="T400" s="75">
        <v>124.14456149412696</v>
      </c>
      <c r="U400" s="75">
        <v>99.982793203161762</v>
      </c>
      <c r="V400" s="75">
        <v>74.840483612022354</v>
      </c>
      <c r="X400" s="201">
        <f>((0-('Appendix B'!$H$30))/(1+$Y$16)^0)</f>
        <v>-30932906.678150136</v>
      </c>
      <c r="Y400" s="201">
        <f>(((B400*'Appendix B'!$C$5*1000)-('Appendix B'!$E$31+'Appendix B'!$F$31+'Appendix B'!$G$31))/((1+$Y$16)^1))</f>
        <v>36555647.970511056</v>
      </c>
      <c r="Z400" s="201">
        <f>+(((C400*'Appendix B'!$C$6*1000)-('Appendix B'!$E$32+'Appendix B'!$F$32+'Appendix B'!$G$32))/((1+$Y$16)^2))</f>
        <v>19151723.333213877</v>
      </c>
      <c r="AA400" s="201">
        <f>(((D400*'Appendix B'!$C$7*1000)-('Appendix B'!$E$33+'Appendix B'!$F$33+'Appendix B'!$G$33))/((1+$Y$16)^3))</f>
        <v>10065163.235713564</v>
      </c>
      <c r="AB400" s="201">
        <f>(((E400*'Appendix B'!$C$8*1000)-('Appendix B'!$E$34+'Appendix B'!$F$34+'Appendix B'!$G$34))/((1+$Y$16)^4))</f>
        <v>7752109.7992557595</v>
      </c>
      <c r="AC400" s="201">
        <f>(((F400*'Appendix B'!$C$9*1000)-('Appendix B'!$E$35+'Appendix B'!$F$35+'Appendix B'!$G$35))/((1+$Y$16)^AC$34))</f>
        <v>5233507.6517085508</v>
      </c>
      <c r="AD400" s="201">
        <f>(((G400*'Appendix B'!$C$10*1000)-('Appendix B'!$E$36+'Appendix B'!$F$36+'Appendix B'!$G$36))/((1+$Y$16)^AD$34))</f>
        <v>1328737.6747596771</v>
      </c>
      <c r="AE400" s="201">
        <f>(((H400*'Appendix B'!$C$11*1000)-('Appendix B'!$E$37+'Appendix B'!$F$37+'Appendix B'!$G$37))/((1+$Y$16)^AE$34))</f>
        <v>1147289.7299862306</v>
      </c>
      <c r="AF400" s="201">
        <f>(((I400*'Appendix B'!$C$12*1000)-('Appendix B'!$E$38+'Appendix B'!$F$38+'Appendix B'!$G$38))/((1+$Y$16)^AF$34))</f>
        <v>1622303.5741352923</v>
      </c>
      <c r="AG400" s="201">
        <f>(((J400*'Appendix B'!$C$13*1000)-('Appendix B'!$E$39+'Appendix B'!$F$39+'Appendix B'!$G$39))/((1+$Y$16)^AG$34))</f>
        <v>177948.91385780362</v>
      </c>
      <c r="AH400" s="201">
        <f>(((K400*'Appendix B'!$C$14*1000)-('Appendix B'!$E$40+'Appendix B'!$F$40+'Appendix B'!$G$40))/((1+$Y$16)^AH$34))</f>
        <v>3655.6791706764184</v>
      </c>
      <c r="AI400" s="201">
        <f>(((L400*'Appendix B'!$C$15*1000)-('Appendix B'!$E$41+'Appendix B'!$F$41+'Appendix B'!$G$41))/((1+$Y$16)^AI$34))</f>
        <v>41657.099892022976</v>
      </c>
      <c r="AJ400" s="201">
        <f>(((M400*'Appendix B'!$C$16*1000)-('Appendix B'!$E$42+'Appendix B'!$F$42+'Appendix B'!$G$42))/((1+$Y$16)^AJ$34))</f>
        <v>-98410.037667138138</v>
      </c>
      <c r="AK400" s="201">
        <f>(((N400*'Appendix B'!$C$17*1000)-('Appendix B'!$E$43+'Appendix B'!$F$43+'Appendix B'!$G$43))/((1+$Y$16)^AK$34))</f>
        <v>78864.286993475762</v>
      </c>
      <c r="AL400" s="201">
        <f>(((O400*'Appendix B'!$C$18*1000)-('Appendix B'!$E$44+'Appendix B'!$F$44+'Appendix B'!$G$44))/((1+$Y$16)^AL$34))</f>
        <v>115177.93579205278</v>
      </c>
      <c r="AM400" s="201">
        <f>(((P400*'Appendix B'!$C$19*1000)-('Appendix B'!$E$45+'Appendix B'!$F$45+'Appendix B'!$G$45))/((1+$Y$16)^AM$34))</f>
        <v>248490.70009988104</v>
      </c>
      <c r="AN400" s="201">
        <f>(((Q400*'Appendix B'!$C$20*1000)-('Appendix B'!$E$46+'Appendix B'!$F$46+'Appendix B'!$G$46))/((1+$Y$16)^AN$34))</f>
        <v>174612.04638705877</v>
      </c>
      <c r="AO400" s="201">
        <f>(((R400*'Appendix B'!$C$21*1000)-('Appendix B'!$E$47+'Appendix B'!$F$47+'Appendix B'!$G$47))/((1+$Y$16)^AO$34))</f>
        <v>208800.64573584119</v>
      </c>
      <c r="AP400" s="201">
        <f>(((S400*'Appendix B'!$C$22*1000)-('Appendix B'!$E$48+'Appendix B'!$F$48+'Appendix B'!$G$48))/((1+$Y$16)^AP$34))</f>
        <v>155935.09980426007</v>
      </c>
      <c r="AQ400" s="201">
        <f>(((T400*'Appendix B'!$C$23*1000)-('Appendix B'!$E$49+'Appendix B'!$F$49+'Appendix B'!$G$49))/((1+$Y$16)^AQ$34))</f>
        <v>167227.38885758343</v>
      </c>
      <c r="AR400" s="201">
        <f>(((U400*'Appendix B'!$C$24*1000)-('Appendix B'!$E$50+'Appendix B'!$F$50+'Appendix B'!$G$50))/((1+$Y$16)^AR$34))</f>
        <v>51130.685312643218</v>
      </c>
      <c r="AS400" s="217">
        <f t="shared" si="26"/>
        <v>53347076.77303721</v>
      </c>
      <c r="AU400" s="207">
        <f t="shared" si="25"/>
        <v>1.5718437964121315E-8</v>
      </c>
    </row>
    <row r="401" spans="1:47" x14ac:dyDescent="0.35">
      <c r="A401">
        <v>367</v>
      </c>
      <c r="B401" s="75">
        <v>56</v>
      </c>
      <c r="C401" s="75">
        <v>67.331161117369646</v>
      </c>
      <c r="D401" s="75">
        <v>35.154987416810286</v>
      </c>
      <c r="E401" s="75">
        <v>59.941090485378474</v>
      </c>
      <c r="F401" s="75">
        <v>87.480282009547238</v>
      </c>
      <c r="G401" s="75">
        <v>94.690426973524907</v>
      </c>
      <c r="H401" s="75">
        <v>85.289435402946935</v>
      </c>
      <c r="I401" s="75">
        <v>73.739595162333529</v>
      </c>
      <c r="J401" s="75">
        <v>71.878808851840461</v>
      </c>
      <c r="K401" s="75">
        <v>64.15591236527878</v>
      </c>
      <c r="L401" s="75">
        <v>58.313726397062808</v>
      </c>
      <c r="M401" s="75">
        <v>62.44316262257027</v>
      </c>
      <c r="N401" s="75">
        <v>79.690336384777098</v>
      </c>
      <c r="O401" s="75">
        <v>103.63288408504874</v>
      </c>
      <c r="P401" s="75">
        <v>112.68551273221232</v>
      </c>
      <c r="Q401" s="75">
        <v>139.09980077451939</v>
      </c>
      <c r="R401" s="75">
        <v>168.96693995573193</v>
      </c>
      <c r="S401" s="75">
        <v>175.38071928419456</v>
      </c>
      <c r="T401" s="75">
        <v>80.422685078153606</v>
      </c>
      <c r="U401" s="75">
        <v>84.352218247412083</v>
      </c>
      <c r="V401" s="75">
        <v>107.2393759598957</v>
      </c>
      <c r="X401" s="201">
        <f>((0-('Appendix B'!$H$30))/(1+$Y$16)^0)</f>
        <v>-30932906.678150136</v>
      </c>
      <c r="Y401" s="201">
        <f>(((B401*'Appendix B'!$C$5*1000)-('Appendix B'!$E$31+'Appendix B'!$F$31+'Appendix B'!$G$31))/((1+$Y$16)^1))</f>
        <v>36555647.970511056</v>
      </c>
      <c r="Z401" s="201">
        <f>+(((C401*'Appendix B'!$C$6*1000)-('Appendix B'!$E$32+'Appendix B'!$F$32+'Appendix B'!$G$32))/((1+$Y$16)^2))</f>
        <v>14803644.437222375</v>
      </c>
      <c r="AA401" s="201">
        <f>(((D401*'Appendix B'!$C$7*1000)-('Appendix B'!$E$33+'Appendix B'!$F$33+'Appendix B'!$G$33))/((1+$Y$16)^3))</f>
        <v>2731840.4079324203</v>
      </c>
      <c r="AB401" s="201">
        <f>(((E401*'Appendix B'!$C$8*1000)-('Appendix B'!$E$34+'Appendix B'!$F$34+'Appendix B'!$G$34))/((1+$Y$16)^4))</f>
        <v>3381134.2739430564</v>
      </c>
      <c r="AC401" s="201">
        <f>(((F401*'Appendix B'!$C$9*1000)-('Appendix B'!$E$35+'Appendix B'!$F$35+'Appendix B'!$G$35))/((1+$Y$16)^AC$34))</f>
        <v>3784978.6514600958</v>
      </c>
      <c r="AD401" s="201">
        <f>(((G401*'Appendix B'!$C$10*1000)-('Appendix B'!$E$36+'Appendix B'!$F$36+'Appendix B'!$G$36))/((1+$Y$16)^AD$34))</f>
        <v>2930536.3565555108</v>
      </c>
      <c r="AE401" s="201">
        <f>(((H401*'Appendix B'!$C$11*1000)-('Appendix B'!$E$37+'Appendix B'!$F$37+'Appendix B'!$G$37))/((1+$Y$16)^AE$34))</f>
        <v>1798956.6035652228</v>
      </c>
      <c r="AF401" s="201">
        <f>(((I401*'Appendix B'!$C$12*1000)-('Appendix B'!$E$38+'Appendix B'!$F$38+'Appendix B'!$G$38))/((1+$Y$16)^AF$34))</f>
        <v>1005197.470100948</v>
      </c>
      <c r="AG401" s="201">
        <f>(((J401*'Appendix B'!$C$13*1000)-('Appendix B'!$E$39+'Appendix B'!$F$39+'Appendix B'!$G$39))/((1+$Y$16)^AG$34))</f>
        <v>679806.69431490207</v>
      </c>
      <c r="AH401" s="201">
        <f>(((K401*'Appendix B'!$C$14*1000)-('Appendix B'!$E$40+'Appendix B'!$F$40+'Appendix B'!$G$40))/((1+$Y$16)^AH$34))</f>
        <v>342942.76131479396</v>
      </c>
      <c r="AI401" s="201">
        <f>(((L401*'Appendix B'!$C$15*1000)-('Appendix B'!$E$41+'Appendix B'!$F$41+'Appendix B'!$G$41))/((1+$Y$16)^AI$34))</f>
        <v>147169.24992901954</v>
      </c>
      <c r="AJ401" s="201">
        <f>(((M401*'Appendix B'!$C$16*1000)-('Appendix B'!$E$42+'Appendix B'!$F$42+'Appendix B'!$G$42))/((1+$Y$16)^AJ$34))</f>
        <v>122255.19124837467</v>
      </c>
      <c r="AK401" s="201">
        <f>(((N401*'Appendix B'!$C$17*1000)-('Appendix B'!$E$43+'Appendix B'!$F$43+'Appendix B'!$G$43))/((1+$Y$16)^AK$34))</f>
        <v>232682.62690331019</v>
      </c>
      <c r="AL401" s="201">
        <f>(((O401*'Appendix B'!$C$18*1000)-('Appendix B'!$E$44+'Appendix B'!$F$44+'Appendix B'!$G$44))/((1+$Y$16)^AL$34))</f>
        <v>362426.46535644383</v>
      </c>
      <c r="AM401" s="201">
        <f>(((P401*'Appendix B'!$C$19*1000)-('Appendix B'!$E$45+'Appendix B'!$F$45+'Appendix B'!$G$45))/((1+$Y$16)^AM$34))</f>
        <v>342761.83740537451</v>
      </c>
      <c r="AN401" s="201">
        <f>(((Q401*'Appendix B'!$C$20*1000)-('Appendix B'!$E$46+'Appendix B'!$F$46+'Appendix B'!$G$46))/((1+$Y$16)^AN$34))</f>
        <v>419926.24047810183</v>
      </c>
      <c r="AO401" s="201">
        <f>(((R401*'Appendix B'!$C$21*1000)-('Appendix B'!$E$47+'Appendix B'!$F$47+'Appendix B'!$G$47))/((1+$Y$16)^AO$34))</f>
        <v>500212.36399389035</v>
      </c>
      <c r="AP401" s="201">
        <f>(((S401*'Appendix B'!$C$22*1000)-('Appendix B'!$E$48+'Appendix B'!$F$48+'Appendix B'!$G$48))/((1+$Y$16)^AP$34))</f>
        <v>440143.88481236389</v>
      </c>
      <c r="AQ401" s="201">
        <f>(((T401*'Appendix B'!$C$23*1000)-('Appendix B'!$E$49+'Appendix B'!$F$49+'Appendix B'!$G$49))/((1+$Y$16)^AQ$34))</f>
        <v>-472.48387253245835</v>
      </c>
      <c r="AR401" s="201">
        <f>(((U401*'Appendix B'!$C$24*1000)-('Appendix B'!$E$50+'Appendix B'!$F$50+'Appendix B'!$G$50))/((1+$Y$16)^AR$34))</f>
        <v>-672.12124204044801</v>
      </c>
      <c r="AS401" s="217">
        <f t="shared" si="26"/>
        <v>39649356.808897123</v>
      </c>
      <c r="AU401" s="207">
        <f t="shared" si="25"/>
        <v>1.479164686131529E-8</v>
      </c>
    </row>
    <row r="402" spans="1:47" x14ac:dyDescent="0.35">
      <c r="A402">
        <v>368</v>
      </c>
      <c r="B402" s="75">
        <v>56</v>
      </c>
      <c r="C402" s="75">
        <v>81.909484907662701</v>
      </c>
      <c r="D402" s="75">
        <v>84.492533893750164</v>
      </c>
      <c r="E402" s="75">
        <v>35.780793804384437</v>
      </c>
      <c r="F402" s="75">
        <v>35.184272270717955</v>
      </c>
      <c r="G402" s="75">
        <v>48.035800452020176</v>
      </c>
      <c r="H402" s="75">
        <v>31.544477520646947</v>
      </c>
      <c r="I402" s="75">
        <v>35.485341682478584</v>
      </c>
      <c r="J402" s="75">
        <v>44.690705546447361</v>
      </c>
      <c r="K402" s="75">
        <v>35.981743829009282</v>
      </c>
      <c r="L402" s="75">
        <v>49.980938956534423</v>
      </c>
      <c r="M402" s="75">
        <v>71.417132933497285</v>
      </c>
      <c r="N402" s="75">
        <v>94.791867427389107</v>
      </c>
      <c r="O402" s="75">
        <v>145.96873434284643</v>
      </c>
      <c r="P402" s="75">
        <v>171.63546350972302</v>
      </c>
      <c r="Q402" s="75">
        <v>133.36342591299407</v>
      </c>
      <c r="R402" s="75">
        <v>132.46552566590788</v>
      </c>
      <c r="S402" s="75">
        <v>187.33373562637121</v>
      </c>
      <c r="T402" s="75">
        <v>150.9849308010796</v>
      </c>
      <c r="U402" s="75">
        <v>209.59136496498351</v>
      </c>
      <c r="V402" s="75">
        <v>279.46403942964821</v>
      </c>
      <c r="X402" s="201">
        <f>((0-('Appendix B'!$H$30))/(1+$Y$16)^0)</f>
        <v>-30932906.678150136</v>
      </c>
      <c r="Y402" s="201">
        <f>(((B402*'Appendix B'!$C$5*1000)-('Appendix B'!$E$31+'Appendix B'!$F$31+'Appendix B'!$G$31))/((1+$Y$16)^1))</f>
        <v>36555647.970511056</v>
      </c>
      <c r="Z402" s="201">
        <f>+(((C402*'Appendix B'!$C$6*1000)-('Appendix B'!$E$32+'Appendix B'!$F$32+'Appendix B'!$G$32))/((1+$Y$16)^2))</f>
        <v>18486378.361531153</v>
      </c>
      <c r="AA402" s="201">
        <f>(((D402*'Appendix B'!$C$7*1000)-('Appendix B'!$E$33+'Appendix B'!$F$33+'Appendix B'!$G$33))/((1+$Y$16)^3))</f>
        <v>8989838.3407109473</v>
      </c>
      <c r="AB402" s="201">
        <f>(((E402*'Appendix B'!$C$8*1000)-('Appendix B'!$E$34+'Appendix B'!$F$34+'Appendix B'!$G$34))/((1+$Y$16)^4))</f>
        <v>1430431.9688262546</v>
      </c>
      <c r="AC402" s="201">
        <f>(((F402*'Appendix B'!$C$9*1000)-('Appendix B'!$E$35+'Appendix B'!$F$35+'Appendix B'!$G$35))/((1+$Y$16)^AC$34))</f>
        <v>744899.55541887775</v>
      </c>
      <c r="AD402" s="201">
        <f>(((G402*'Appendix B'!$C$10*1000)-('Appendix B'!$E$36+'Appendix B'!$F$36+'Appendix B'!$G$36))/((1+$Y$16)^AD$34))</f>
        <v>917327.40943340771</v>
      </c>
      <c r="AE402" s="201">
        <f>(((H402*'Appendix B'!$C$11*1000)-('Appendix B'!$E$37+'Appendix B'!$F$37+'Appendix B'!$G$37))/((1+$Y$16)^AE$34))</f>
        <v>13997.869054767922</v>
      </c>
      <c r="AF402" s="201">
        <f>(((I402*'Appendix B'!$C$12*1000)-('Appendix B'!$E$38+'Appendix B'!$F$38+'Appendix B'!$G$38))/((1+$Y$16)^AF$34))</f>
        <v>2073.3113059649813</v>
      </c>
      <c r="AG402" s="201">
        <f>(((J402*'Appendix B'!$C$13*1000)-('Appendix B'!$E$39+'Appendix B'!$F$39+'Appendix B'!$G$39))/((1+$Y$16)^AG$34))</f>
        <v>106400.72591207117</v>
      </c>
      <c r="AH402" s="201">
        <f>(((K402*'Appendix B'!$C$14*1000)-('Appendix B'!$E$40+'Appendix B'!$F$40+'Appendix B'!$G$40))/((1+$Y$16)^AH$34))</f>
        <v>-134186.10748739896</v>
      </c>
      <c r="AI402" s="201">
        <f>(((L402*'Appendix B'!$C$15*1000)-('Appendix B'!$E$41+'Appendix B'!$F$41+'Appendix B'!$G$41))/((1+$Y$16)^AI$34))</f>
        <v>28751.356487750567</v>
      </c>
      <c r="AJ402" s="201">
        <f>(((M402*'Appendix B'!$C$16*1000)-('Appendix B'!$E$42+'Appendix B'!$F$42+'Appendix B'!$G$42))/((1+$Y$16)^AJ$34))</f>
        <v>228390.23067291229</v>
      </c>
      <c r="AK402" s="201">
        <f>(((N402*'Appendix B'!$C$17*1000)-('Appendix B'!$E$43+'Appendix B'!$F$43+'Appendix B'!$G$43))/((1+$Y$16)^AK$34))</f>
        <v>382453.64931177523</v>
      </c>
      <c r="AL402" s="201">
        <f>(((O402*'Appendix B'!$C$18*1000)-('Appendix B'!$E$44+'Appendix B'!$F$44+'Appendix B'!$G$44))/((1+$Y$16)^AL$34))</f>
        <v>716751.70754430594</v>
      </c>
      <c r="AM402" s="201">
        <f>(((P402*'Appendix B'!$C$19*1000)-('Appendix B'!$E$45+'Appendix B'!$F$45+'Appendix B'!$G$45))/((1+$Y$16)^AM$34))</f>
        <v>761345.34610909363</v>
      </c>
      <c r="AN402" s="201">
        <f>(((Q402*'Appendix B'!$C$20*1000)-('Appendix B'!$E$46+'Appendix B'!$F$46+'Appendix B'!$G$46))/((1+$Y$16)^AN$34))</f>
        <v>385762.40083822742</v>
      </c>
      <c r="AO402" s="201">
        <f>(((R402*'Appendix B'!$C$21*1000)-('Appendix B'!$E$47+'Appendix B'!$F$47+'Appendix B'!$G$47))/((1+$Y$16)^AO$34))</f>
        <v>310988.23365852528</v>
      </c>
      <c r="AP402" s="201">
        <f>(((S402*'Appendix B'!$C$22*1000)-('Appendix B'!$E$48+'Appendix B'!$F$48+'Appendix B'!$G$48))/((1+$Y$16)^AP$34))</f>
        <v>493359.26739984856</v>
      </c>
      <c r="AQ402" s="201">
        <f>(((T402*'Appendix B'!$C$23*1000)-('Appendix B'!$E$49+'Appendix B'!$F$49+'Appendix B'!$G$49))/((1+$Y$16)^AQ$34))</f>
        <v>270176.4588833343</v>
      </c>
      <c r="AR402" s="201">
        <f>(((U402*'Appendix B'!$C$24*1000)-('Appendix B'!$E$50+'Appendix B'!$F$50+'Appendix B'!$G$50))/((1+$Y$16)^AR$34))</f>
        <v>414395.09854039585</v>
      </c>
      <c r="AS402" s="217">
        <f t="shared" si="26"/>
        <v>40306462.584000528</v>
      </c>
      <c r="AU402" s="207">
        <f t="shared" si="25"/>
        <v>1.4936482414263013E-8</v>
      </c>
    </row>
    <row r="403" spans="1:47" x14ac:dyDescent="0.35">
      <c r="A403">
        <v>369</v>
      </c>
      <c r="B403" s="75">
        <v>56</v>
      </c>
      <c r="C403" s="75">
        <v>67.959556301495951</v>
      </c>
      <c r="D403" s="75">
        <v>58.721372125744466</v>
      </c>
      <c r="E403" s="75">
        <v>77.285297903115676</v>
      </c>
      <c r="F403" s="75">
        <v>66.167626278260727</v>
      </c>
      <c r="G403" s="75">
        <v>44.777827719535523</v>
      </c>
      <c r="H403" s="75">
        <v>39.438448236947885</v>
      </c>
      <c r="I403" s="75">
        <v>36.395510725005593</v>
      </c>
      <c r="J403" s="75">
        <v>29.91874065506282</v>
      </c>
      <c r="K403" s="75">
        <v>28.474005097953018</v>
      </c>
      <c r="L403" s="75">
        <v>43.765303300330842</v>
      </c>
      <c r="M403" s="75">
        <v>52.851983057410315</v>
      </c>
      <c r="N403" s="75">
        <v>60.163621838803813</v>
      </c>
      <c r="O403" s="75">
        <v>68.424968850193068</v>
      </c>
      <c r="P403" s="75">
        <v>104.46642313531002</v>
      </c>
      <c r="Q403" s="75">
        <v>94.801250316126897</v>
      </c>
      <c r="R403" s="75">
        <v>102.76221743877905</v>
      </c>
      <c r="S403" s="75">
        <v>132.22927913688483</v>
      </c>
      <c r="T403" s="75">
        <v>138.47249396858521</v>
      </c>
      <c r="U403" s="75">
        <v>135.40189566680959</v>
      </c>
      <c r="V403" s="75">
        <v>106.44788856655379</v>
      </c>
      <c r="X403" s="201">
        <f>((0-('Appendix B'!$H$30))/(1+$Y$16)^0)</f>
        <v>-30932906.678150136</v>
      </c>
      <c r="Y403" s="201">
        <f>(((B403*'Appendix B'!$C$5*1000)-('Appendix B'!$E$31+'Appendix B'!$F$31+'Appendix B'!$G$31))/((1+$Y$16)^1))</f>
        <v>36555647.970511056</v>
      </c>
      <c r="Z403" s="201">
        <f>+(((C403*'Appendix B'!$C$6*1000)-('Appendix B'!$E$32+'Appendix B'!$F$32+'Appendix B'!$G$32))/((1+$Y$16)^2))</f>
        <v>14962387.808253491</v>
      </c>
      <c r="AA403" s="201">
        <f>(((D403*'Appendix B'!$C$7*1000)-('Appendix B'!$E$33+'Appendix B'!$F$33+'Appendix B'!$G$33))/((1+$Y$16)^3))</f>
        <v>5721011.8873148477</v>
      </c>
      <c r="AB403" s="201">
        <f>(((E403*'Appendix B'!$C$8*1000)-('Appendix B'!$E$34+'Appendix B'!$F$34+'Appendix B'!$G$34))/((1+$Y$16)^4))</f>
        <v>4781505.5457420191</v>
      </c>
      <c r="AC403" s="201">
        <f>(((F403*'Appendix B'!$C$9*1000)-('Appendix B'!$E$35+'Appendix B'!$F$35+'Appendix B'!$G$35))/((1+$Y$16)^AC$34))</f>
        <v>2546028.3091034852</v>
      </c>
      <c r="AD403" s="201">
        <f>(((G403*'Appendix B'!$C$10*1000)-('Appendix B'!$E$36+'Appendix B'!$F$36+'Appendix B'!$G$36))/((1+$Y$16)^AD$34))</f>
        <v>776741.56953830761</v>
      </c>
      <c r="AE403" s="201">
        <f>(((H403*'Appendix B'!$C$11*1000)-('Appendix B'!$E$37+'Appendix B'!$F$37+'Appendix B'!$G$37))/((1+$Y$16)^AE$34))</f>
        <v>276169.66219094873</v>
      </c>
      <c r="AF403" s="201">
        <f>(((I403*'Appendix B'!$C$12*1000)-('Appendix B'!$E$38+'Appendix B'!$F$38+'Appendix B'!$G$38))/((1+$Y$16)^AF$34))</f>
        <v>25940.266535582527</v>
      </c>
      <c r="AG403" s="201">
        <f>(((J403*'Appendix B'!$C$13*1000)-('Appendix B'!$E$39+'Appendix B'!$F$39+'Appendix B'!$G$39))/((1+$Y$16)^AG$34))</f>
        <v>-205144.8327689851</v>
      </c>
      <c r="AH403" s="201">
        <f>(((K403*'Appendix B'!$C$14*1000)-('Appendix B'!$E$40+'Appendix B'!$F$40+'Appendix B'!$G$40))/((1+$Y$16)^AH$34))</f>
        <v>-261329.48293075452</v>
      </c>
      <c r="AI403" s="201">
        <f>(((L403*'Appendix B'!$C$15*1000)-('Appendix B'!$E$41+'Appendix B'!$F$41+'Appendix B'!$G$41))/((1+$Y$16)^AI$34))</f>
        <v>-59579.527512261237</v>
      </c>
      <c r="AJ403" s="201">
        <f>(((M403*'Appendix B'!$C$16*1000)-('Appendix B'!$E$42+'Appendix B'!$F$42+'Appendix B'!$G$42))/((1+$Y$16)^AJ$34))</f>
        <v>8820.4253636953836</v>
      </c>
      <c r="AK403" s="201">
        <f>(((N403*'Appendix B'!$C$17*1000)-('Appendix B'!$E$43+'Appendix B'!$F$43+'Appendix B'!$G$43))/((1+$Y$16)^AK$34))</f>
        <v>39024.381684564134</v>
      </c>
      <c r="AL403" s="201">
        <f>(((O403*'Appendix B'!$C$18*1000)-('Appendix B'!$E$44+'Appendix B'!$F$44+'Appendix B'!$G$44))/((1+$Y$16)^AL$34))</f>
        <v>67757.691337379016</v>
      </c>
      <c r="AM403" s="201">
        <f>(((P403*'Appendix B'!$C$19*1000)-('Appendix B'!$E$45+'Appendix B'!$F$45+'Appendix B'!$G$45))/((1+$Y$16)^AM$34))</f>
        <v>284400.88346995419</v>
      </c>
      <c r="AN403" s="201">
        <f>(((Q403*'Appendix B'!$C$20*1000)-('Appendix B'!$E$46+'Appendix B'!$F$46+'Appendix B'!$G$46))/((1+$Y$16)^AN$34))</f>
        <v>156099.58851188276</v>
      </c>
      <c r="AO403" s="201">
        <f>(((R403*'Appendix B'!$C$21*1000)-('Appendix B'!$E$47+'Appendix B'!$F$47+'Appendix B'!$G$47))/((1+$Y$16)^AO$34))</f>
        <v>157005.63389584524</v>
      </c>
      <c r="AP403" s="201">
        <f>(((S403*'Appendix B'!$C$22*1000)-('Appendix B'!$E$48+'Appendix B'!$F$48+'Appendix B'!$G$48))/((1+$Y$16)^AP$34))</f>
        <v>248031.6738939046</v>
      </c>
      <c r="AQ403" s="201">
        <f>(((T403*'Appendix B'!$C$23*1000)-('Appendix B'!$E$49+'Appendix B'!$F$49+'Appendix B'!$G$49))/((1+$Y$16)^AQ$34))</f>
        <v>222183.68646914948</v>
      </c>
      <c r="AR403" s="201">
        <f>(((U403*'Appendix B'!$C$24*1000)-('Appendix B'!$E$50+'Appendix B'!$F$50+'Appendix B'!$G$50))/((1+$Y$16)^AR$34))</f>
        <v>168516.57280937518</v>
      </c>
      <c r="AS403" s="217">
        <f t="shared" si="26"/>
        <v>36064366.878475353</v>
      </c>
      <c r="AU403" s="207">
        <f t="shared" si="25"/>
        <v>1.385688604635382E-8</v>
      </c>
    </row>
    <row r="404" spans="1:47" x14ac:dyDescent="0.35">
      <c r="A404">
        <v>370</v>
      </c>
      <c r="B404" s="75">
        <v>56</v>
      </c>
      <c r="C404" s="75">
        <v>34.23469358451797</v>
      </c>
      <c r="D404" s="75">
        <v>55.920792631173931</v>
      </c>
      <c r="E404" s="75">
        <v>70.609997650586408</v>
      </c>
      <c r="F404" s="75">
        <v>60.759789342763767</v>
      </c>
      <c r="G404" s="75">
        <v>86.951710605037704</v>
      </c>
      <c r="H404" s="75">
        <v>131.03773255955102</v>
      </c>
      <c r="I404" s="75">
        <v>219.73317528719235</v>
      </c>
      <c r="J404" s="75">
        <v>245.00084712941438</v>
      </c>
      <c r="K404" s="75">
        <v>345.92464997438333</v>
      </c>
      <c r="L404" s="75">
        <v>500</v>
      </c>
      <c r="M404" s="75">
        <v>484.78934821951043</v>
      </c>
      <c r="N404" s="75">
        <v>500</v>
      </c>
      <c r="O404" s="75">
        <v>500</v>
      </c>
      <c r="P404" s="75">
        <v>500</v>
      </c>
      <c r="Q404" s="75">
        <v>427.22803693256901</v>
      </c>
      <c r="R404" s="75">
        <v>131.65236106869497</v>
      </c>
      <c r="S404" s="75">
        <v>119.70408823706174</v>
      </c>
      <c r="T404" s="75">
        <v>94.066329057192519</v>
      </c>
      <c r="U404" s="75">
        <v>89.280174804609331</v>
      </c>
      <c r="V404" s="75">
        <v>44.413597877952206</v>
      </c>
      <c r="X404" s="201">
        <f>((0-('Appendix B'!$H$30))/(1+$Y$16)^0)</f>
        <v>-30932906.678150136</v>
      </c>
      <c r="Y404" s="201">
        <f>(((B404*'Appendix B'!$C$5*1000)-('Appendix B'!$E$31+'Appendix B'!$F$31+'Appendix B'!$G$31))/((1+$Y$16)^1))</f>
        <v>36555647.970511056</v>
      </c>
      <c r="Z404" s="201">
        <f>+(((C404*'Appendix B'!$C$6*1000)-('Appendix B'!$E$32+'Appendix B'!$F$32+'Appendix B'!$G$32))/((1+$Y$16)^2))</f>
        <v>6442910.685433018</v>
      </c>
      <c r="AA404" s="201">
        <f>(((D404*'Appendix B'!$C$7*1000)-('Appendix B'!$E$33+'Appendix B'!$F$33+'Appendix B'!$G$33))/((1+$Y$16)^3))</f>
        <v>5365785.0481408341</v>
      </c>
      <c r="AB404" s="201">
        <f>(((E404*'Appendix B'!$C$8*1000)-('Appendix B'!$E$34+'Appendix B'!$F$34+'Appendix B'!$G$34))/((1+$Y$16)^4))</f>
        <v>4242541.8168653315</v>
      </c>
      <c r="AC404" s="201">
        <f>(((F404*'Appendix B'!$C$9*1000)-('Appendix B'!$E$35+'Appendix B'!$F$35+'Appendix B'!$G$35))/((1+$Y$16)^AC$34))</f>
        <v>2231659.1611606893</v>
      </c>
      <c r="AD404" s="201">
        <f>(((G404*'Appendix B'!$C$10*1000)-('Appendix B'!$E$36+'Appendix B'!$F$36+'Appendix B'!$G$36))/((1+$Y$16)^AD$34))</f>
        <v>2596600.4922292246</v>
      </c>
      <c r="AE404" s="201">
        <f>(((H404*'Appendix B'!$C$11*1000)-('Appendix B'!$E$37+'Appendix B'!$F$37+'Appendix B'!$G$37))/((1+$Y$16)^AE$34))</f>
        <v>3318333.0402812203</v>
      </c>
      <c r="AF404" s="201">
        <f>(((I404*'Appendix B'!$C$12*1000)-('Appendix B'!$E$38+'Appendix B'!$F$38+'Appendix B'!$G$38))/((1+$Y$16)^AF$34))</f>
        <v>4833521.7459710483</v>
      </c>
      <c r="AG404" s="201">
        <f>(((J404*'Appendix B'!$C$13*1000)-('Appendix B'!$E$39+'Appendix B'!$F$39+'Appendix B'!$G$39))/((1+$Y$16)^AG$34))</f>
        <v>4331006.9599374374</v>
      </c>
      <c r="AH404" s="201">
        <f>(((K404*'Appendix B'!$C$14*1000)-('Appendix B'!$E$40+'Appendix B'!$F$40+'Appendix B'!$G$40))/((1+$Y$16)^AH$34))</f>
        <v>5114689.5784812039</v>
      </c>
      <c r="AI404" s="201">
        <f>(((L404*'Appendix B'!$C$15*1000)-('Appendix B'!$E$41+'Appendix B'!$F$41+'Appendix B'!$G$41))/((1+$Y$16)^AI$34))</f>
        <v>6424007.3974609841</v>
      </c>
      <c r="AJ404" s="201">
        <f>(((M404*'Appendix B'!$C$16*1000)-('Appendix B'!$E$42+'Appendix B'!$F$42+'Appendix B'!$G$42))/((1+$Y$16)^AJ$34))</f>
        <v>5117338.4716725275</v>
      </c>
      <c r="AK404" s="201">
        <f>(((N404*'Appendix B'!$C$17*1000)-('Appendix B'!$E$43+'Appendix B'!$F$43+'Appendix B'!$G$43))/((1+$Y$16)^AK$34))</f>
        <v>4401147.9215931827</v>
      </c>
      <c r="AL404" s="201">
        <f>(((O404*'Appendix B'!$C$18*1000)-('Appendix B'!$E$44+'Appendix B'!$F$44+'Appendix B'!$G$44))/((1+$Y$16)^AL$34))</f>
        <v>3679777.4453571774</v>
      </c>
      <c r="AM404" s="201">
        <f>(((P404*'Appendix B'!$C$19*1000)-('Appendix B'!$E$45+'Appendix B'!$F$45+'Appendix B'!$G$45))/((1+$Y$16)^AM$34))</f>
        <v>3092950.00404558</v>
      </c>
      <c r="AN404" s="201">
        <f>(((Q404*'Appendix B'!$C$20*1000)-('Appendix B'!$E$46+'Appendix B'!$F$46+'Appendix B'!$G$46))/((1+$Y$16)^AN$34))</f>
        <v>2135917.1046466352</v>
      </c>
      <c r="AO404" s="201">
        <f>(((R404*'Appendix B'!$C$21*1000)-('Appendix B'!$E$47+'Appendix B'!$F$47+'Appendix B'!$G$47))/((1+$Y$16)^AO$34))</f>
        <v>306772.77059439913</v>
      </c>
      <c r="AP404" s="201">
        <f>(((S404*'Appendix B'!$C$22*1000)-('Appendix B'!$E$48+'Appendix B'!$F$48+'Appendix B'!$G$48))/((1+$Y$16)^AP$34))</f>
        <v>192268.94366459156</v>
      </c>
      <c r="AQ404" s="201">
        <f>(((T404*'Appendix B'!$C$23*1000)-('Appendix B'!$E$49+'Appendix B'!$F$49+'Appendix B'!$G$49))/((1+$Y$16)^AQ$34))</f>
        <v>51859.152974232093</v>
      </c>
      <c r="AR404" s="201">
        <f>(((U404*'Appendix B'!$C$24*1000)-('Appendix B'!$E$50+'Appendix B'!$F$50+'Appendix B'!$G$50))/((1+$Y$16)^AR$34))</f>
        <v>15660.098203826397</v>
      </c>
      <c r="AS404" s="217">
        <f t="shared" si="26"/>
        <v>69517489.131074071</v>
      </c>
      <c r="AU404" s="207">
        <f t="shared" si="25"/>
        <v>1.1492406874783262E-8</v>
      </c>
    </row>
    <row r="405" spans="1:47" x14ac:dyDescent="0.35">
      <c r="A405">
        <v>371</v>
      </c>
      <c r="B405" s="75">
        <v>56</v>
      </c>
      <c r="C405" s="75">
        <v>57.864304163694847</v>
      </c>
      <c r="D405" s="75">
        <v>72.404059306712725</v>
      </c>
      <c r="E405" s="75">
        <v>12.052272599967594</v>
      </c>
      <c r="F405" s="75">
        <v>15.213372548232634</v>
      </c>
      <c r="G405" s="75">
        <v>17.283782749294062</v>
      </c>
      <c r="H405" s="75">
        <v>19.958675386441207</v>
      </c>
      <c r="I405" s="75">
        <v>28.292933116847056</v>
      </c>
      <c r="J405" s="75">
        <v>17.551471286994587</v>
      </c>
      <c r="K405" s="75">
        <v>19.081937290275238</v>
      </c>
      <c r="L405" s="75">
        <v>19.921334655029451</v>
      </c>
      <c r="M405" s="75">
        <v>20.366624795853184</v>
      </c>
      <c r="N405" s="75">
        <v>18.826710870827522</v>
      </c>
      <c r="O405" s="75">
        <v>13.362488987178853</v>
      </c>
      <c r="P405" s="75">
        <v>8.3483713928391534</v>
      </c>
      <c r="Q405" s="75">
        <v>8.3753573767537688</v>
      </c>
      <c r="R405" s="75">
        <v>10.467918091952829</v>
      </c>
      <c r="S405" s="75">
        <v>15.781284275560541</v>
      </c>
      <c r="T405" s="75">
        <v>12.45739926131548</v>
      </c>
      <c r="U405" s="75">
        <v>12.63608755425957</v>
      </c>
      <c r="V405" s="75">
        <v>19.526603969102567</v>
      </c>
      <c r="X405" s="201">
        <f>((0-('Appendix B'!$H$30))/(1+$Y$16)^0)</f>
        <v>-30932906.678150136</v>
      </c>
      <c r="Y405" s="201">
        <f>(((B405*'Appendix B'!$C$5*1000)-('Appendix B'!$E$31+'Appendix B'!$F$31+'Appendix B'!$G$31))/((1+$Y$16)^1))</f>
        <v>36555647.970511056</v>
      </c>
      <c r="Z405" s="201">
        <f>+(((C405*'Appendix B'!$C$6*1000)-('Appendix B'!$E$32+'Appendix B'!$F$32+'Appendix B'!$G$32))/((1+$Y$16)^2))</f>
        <v>12412154.457894938</v>
      </c>
      <c r="AA405" s="201">
        <f>(((D405*'Appendix B'!$C$7*1000)-('Appendix B'!$E$33+'Appendix B'!$F$33+'Appendix B'!$G$33))/((1+$Y$16)^3))</f>
        <v>7456530.4569984004</v>
      </c>
      <c r="AB405" s="201">
        <f>(((E405*'Appendix B'!$C$8*1000)-('Appendix B'!$E$34+'Appendix B'!$F$34+'Appendix B'!$G$34))/((1+$Y$16)^4))</f>
        <v>-485408.78518572845</v>
      </c>
      <c r="AC405" s="201">
        <f>(((F405*'Appendix B'!$C$9*1000)-('Appendix B'!$E$35+'Appendix B'!$F$35+'Appendix B'!$G$35))/((1+$Y$16)^AC$34))</f>
        <v>-416051.63528705656</v>
      </c>
      <c r="AD405" s="201">
        <f>(((G405*'Appendix B'!$C$10*1000)-('Appendix B'!$E$36+'Appendix B'!$F$36+'Appendix B'!$G$36))/((1+$Y$16)^AD$34))</f>
        <v>-409662.89779044141</v>
      </c>
      <c r="AE405" s="201">
        <f>(((H405*'Appendix B'!$C$11*1000)-('Appendix B'!$E$37+'Appendix B'!$F$37+'Appendix B'!$G$37))/((1+$Y$16)^AE$34))</f>
        <v>-370785.73727067473</v>
      </c>
      <c r="AF405" s="201">
        <f>(((I405*'Appendix B'!$C$12*1000)-('Appendix B'!$E$38+'Appendix B'!$F$38+'Appendix B'!$G$38))/((1+$Y$16)^AF$34))</f>
        <v>-186529.99775895718</v>
      </c>
      <c r="AG405" s="201">
        <f>(((J405*'Appendix B'!$C$13*1000)-('Appendix B'!$E$39+'Appendix B'!$F$39+'Appendix B'!$G$39))/((1+$Y$16)^AG$34))</f>
        <v>-465974.57836911839</v>
      </c>
      <c r="AH405" s="201">
        <f>(((K405*'Appendix B'!$C$14*1000)-('Appendix B'!$E$40+'Appendix B'!$F$40+'Appendix B'!$G$40))/((1+$Y$16)^AH$34))</f>
        <v>-420383.92611767468</v>
      </c>
      <c r="AI405" s="201">
        <f>(((L405*'Appendix B'!$C$15*1000)-('Appendix B'!$E$41+'Appendix B'!$F$41+'Appendix B'!$G$41))/((1+$Y$16)^AI$34))</f>
        <v>-398428.02909809037</v>
      </c>
      <c r="AJ405" s="201">
        <f>(((M405*'Appendix B'!$C$16*1000)-('Appendix B'!$E$42+'Appendix B'!$F$42+'Appendix B'!$G$42))/((1+$Y$16)^AJ$34))</f>
        <v>-375383.517857778</v>
      </c>
      <c r="AK405" s="201">
        <f>(((N405*'Appendix B'!$C$17*1000)-('Appendix B'!$E$43+'Appendix B'!$F$43+'Appendix B'!$G$43))/((1+$Y$16)^AK$34))</f>
        <v>-370938.78042212193</v>
      </c>
      <c r="AL405" s="201">
        <f>(((O405*'Appendix B'!$C$18*1000)-('Appendix B'!$E$44+'Appendix B'!$F$44+'Appendix B'!$G$44))/((1+$Y$16)^AL$34))</f>
        <v>-393081.67752195551</v>
      </c>
      <c r="AM405" s="201">
        <f>(((P405*'Appendix B'!$C$19*1000)-('Appendix B'!$E$45+'Appendix B'!$F$45+'Appendix B'!$G$45))/((1+$Y$16)^AM$34))</f>
        <v>-398100.64227310161</v>
      </c>
      <c r="AN405" s="201">
        <f>(((Q405*'Appendix B'!$C$20*1000)-('Appendix B'!$E$46+'Appendix B'!$F$46+'Appendix B'!$G$46))/((1+$Y$16)^AN$34))</f>
        <v>-358622.7611235081</v>
      </c>
      <c r="AO405" s="201">
        <f>(((R405*'Appendix B'!$C$21*1000)-('Appendix B'!$E$47+'Appendix B'!$F$47+'Appendix B'!$G$47))/((1+$Y$16)^AO$34))</f>
        <v>-321450.03333247284</v>
      </c>
      <c r="AP405" s="201">
        <f>(((S405*'Appendix B'!$C$22*1000)-('Appendix B'!$E$48+'Appendix B'!$F$48+'Appendix B'!$G$48))/((1+$Y$16)^AP$34))</f>
        <v>-270400.1947403829</v>
      </c>
      <c r="AQ405" s="201">
        <f>(((T405*'Appendix B'!$C$23*1000)-('Appendix B'!$E$49+'Appendix B'!$F$49+'Appendix B'!$G$49))/((1+$Y$16)^AQ$34))</f>
        <v>-261160.51274646344</v>
      </c>
      <c r="AR405" s="201">
        <f>(((U405*'Appendix B'!$C$24*1000)-('Appendix B'!$E$50+'Appendix B'!$F$50+'Appendix B'!$G$50))/((1+$Y$16)^AR$34))</f>
        <v>-238353.51528322362</v>
      </c>
      <c r="AS405" s="217">
        <f t="shared" si="26"/>
        <v>25491426.207254257</v>
      </c>
      <c r="AU405" s="207">
        <f t="shared" si="25"/>
        <v>1.0144850121293286E-8</v>
      </c>
    </row>
    <row r="406" spans="1:47" x14ac:dyDescent="0.35">
      <c r="A406">
        <v>372</v>
      </c>
      <c r="B406" s="75">
        <v>56</v>
      </c>
      <c r="C406" s="75">
        <v>58.854317452053465</v>
      </c>
      <c r="D406" s="75">
        <v>57.472155796560166</v>
      </c>
      <c r="E406" s="75">
        <v>52.825499719535763</v>
      </c>
      <c r="F406" s="75">
        <v>47.840383492399141</v>
      </c>
      <c r="G406" s="75">
        <v>59.169561747108077</v>
      </c>
      <c r="H406" s="75">
        <v>79.545566371245201</v>
      </c>
      <c r="I406" s="75">
        <v>61.207756134177515</v>
      </c>
      <c r="J406" s="75">
        <v>65.59832414877809</v>
      </c>
      <c r="K406" s="75">
        <v>52.267914538017607</v>
      </c>
      <c r="L406" s="75">
        <v>76.49769807633254</v>
      </c>
      <c r="M406" s="75">
        <v>67.60274379951494</v>
      </c>
      <c r="N406" s="75">
        <v>74.489595718555449</v>
      </c>
      <c r="O406" s="75">
        <v>53.152053096461984</v>
      </c>
      <c r="P406" s="75">
        <v>48.704174663986535</v>
      </c>
      <c r="Q406" s="75">
        <v>68.003774767805112</v>
      </c>
      <c r="R406" s="75">
        <v>28.331030169788626</v>
      </c>
      <c r="S406" s="75">
        <v>27.531520418127137</v>
      </c>
      <c r="T406" s="75">
        <v>29.392589680772243</v>
      </c>
      <c r="U406" s="75">
        <v>28.401056460064474</v>
      </c>
      <c r="V406" s="75">
        <v>31.603017958991103</v>
      </c>
      <c r="X406" s="201">
        <f>((0-('Appendix B'!$H$30))/(1+$Y$16)^0)</f>
        <v>-30932906.678150136</v>
      </c>
      <c r="Y406" s="201">
        <f>(((B406*'Appendix B'!$C$5*1000)-('Appendix B'!$E$31+'Appendix B'!$F$31+'Appendix B'!$G$31))/((1+$Y$16)^1))</f>
        <v>36555647.970511056</v>
      </c>
      <c r="Z406" s="201">
        <f>+(((C406*'Appendix B'!$C$6*1000)-('Appendix B'!$E$32+'Appendix B'!$F$32+'Appendix B'!$G$32))/((1+$Y$16)^2))</f>
        <v>12662248.746854441</v>
      </c>
      <c r="AA406" s="201">
        <f>(((D406*'Appendix B'!$C$7*1000)-('Appendix B'!$E$33+'Appendix B'!$F$33+'Appendix B'!$G$33))/((1+$Y$16)^3))</f>
        <v>5562560.6921529137</v>
      </c>
      <c r="AB406" s="201">
        <f>(((E406*'Appendix B'!$C$8*1000)-('Appendix B'!$E$34+'Appendix B'!$F$34+'Appendix B'!$G$34))/((1+$Y$16)^4))</f>
        <v>2806621.4899127022</v>
      </c>
      <c r="AC406" s="201">
        <f>(((F406*'Appendix B'!$C$9*1000)-('Appendix B'!$E$35+'Appendix B'!$F$35+'Appendix B'!$G$35))/((1+$Y$16)^AC$34))</f>
        <v>1480626.4178383236</v>
      </c>
      <c r="AD406" s="201">
        <f>(((G406*'Appendix B'!$C$10*1000)-('Appendix B'!$E$36+'Appendix B'!$F$36+'Appendix B'!$G$36))/((1+$Y$16)^AD$34))</f>
        <v>1397763.9604378631</v>
      </c>
      <c r="AE406" s="201">
        <f>(((H406*'Appendix B'!$C$11*1000)-('Appendix B'!$E$37+'Appendix B'!$F$37+'Appendix B'!$G$37))/((1+$Y$16)^AE$34))</f>
        <v>1608193.2352047348</v>
      </c>
      <c r="AF406" s="201">
        <f>(((I406*'Appendix B'!$C$12*1000)-('Appendix B'!$E$38+'Appendix B'!$F$38+'Appendix B'!$G$38))/((1+$Y$16)^AF$34))</f>
        <v>676580.66700758354</v>
      </c>
      <c r="AG406" s="201">
        <f>(((J406*'Appendix B'!$C$13*1000)-('Appendix B'!$E$39+'Appendix B'!$F$39+'Appendix B'!$G$39))/((1+$Y$16)^AG$34))</f>
        <v>547349.2230177304</v>
      </c>
      <c r="AH406" s="201">
        <f>(((K406*'Appendix B'!$C$14*1000)-('Appendix B'!$E$40+'Appendix B'!$F$40+'Appendix B'!$G$40))/((1+$Y$16)^AH$34))</f>
        <v>141619.80307586075</v>
      </c>
      <c r="AI406" s="201">
        <f>(((L406*'Appendix B'!$C$15*1000)-('Appendix B'!$E$41+'Appendix B'!$F$41+'Appendix B'!$G$41))/((1+$Y$16)^AI$34))</f>
        <v>405583.0923584713</v>
      </c>
      <c r="AJ406" s="201">
        <f>(((M406*'Appendix B'!$C$16*1000)-('Appendix B'!$E$42+'Appendix B'!$F$42+'Appendix B'!$G$42))/((1+$Y$16)^AJ$34))</f>
        <v>183277.49605390022</v>
      </c>
      <c r="AK406" s="201">
        <f>(((N406*'Appendix B'!$C$17*1000)-('Appendix B'!$E$43+'Appendix B'!$F$43+'Appendix B'!$G$43))/((1+$Y$16)^AK$34))</f>
        <v>181103.7343616588</v>
      </c>
      <c r="AL406" s="201">
        <f>(((O406*'Appendix B'!$C$18*1000)-('Appendix B'!$E$44+'Appendix B'!$F$44+'Appendix B'!$G$44))/((1+$Y$16)^AL$34))</f>
        <v>-60067.297186592747</v>
      </c>
      <c r="AM406" s="201">
        <f>(((P406*'Appendix B'!$C$19*1000)-('Appendix B'!$E$45+'Appendix B'!$F$45+'Appendix B'!$G$45))/((1+$Y$16)^AM$34))</f>
        <v>-111547.83761430162</v>
      </c>
      <c r="AN406" s="201">
        <f>(((Q406*'Appendix B'!$C$20*1000)-('Appendix B'!$E$46+'Appendix B'!$F$46+'Appendix B'!$G$46))/((1+$Y$16)^AN$34))</f>
        <v>-3496.7906450552236</v>
      </c>
      <c r="AO406" s="201">
        <f>(((R406*'Appendix B'!$C$21*1000)-('Appendix B'!$E$47+'Appendix B'!$F$47+'Appendix B'!$G$47))/((1+$Y$16)^AO$34))</f>
        <v>-228847.26947315707</v>
      </c>
      <c r="AP406" s="201">
        <f>(((S406*'Appendix B'!$C$22*1000)-('Appendix B'!$E$48+'Appendix B'!$F$48+'Appendix B'!$G$48))/((1+$Y$16)^AP$34))</f>
        <v>-218087.59899719787</v>
      </c>
      <c r="AQ406" s="201">
        <f>(((T406*'Appendix B'!$C$23*1000)-('Appendix B'!$E$49+'Appendix B'!$F$49+'Appendix B'!$G$49))/((1+$Y$16)^AQ$34))</f>
        <v>-196203.80203755159</v>
      </c>
      <c r="AR406" s="201">
        <f>(((U406*'Appendix B'!$C$24*1000)-('Appendix B'!$E$50+'Appendix B'!$F$50+'Appendix B'!$G$50))/((1+$Y$16)^AR$34))</f>
        <v>-186105.30068587107</v>
      </c>
      <c r="AS406" s="217">
        <f t="shared" si="26"/>
        <v>33276269.850637082</v>
      </c>
      <c r="AU406" s="207">
        <f t="shared" si="25"/>
        <v>1.2985752628688462E-8</v>
      </c>
    </row>
    <row r="407" spans="1:47" x14ac:dyDescent="0.35">
      <c r="A407">
        <v>373</v>
      </c>
      <c r="B407" s="75">
        <v>56</v>
      </c>
      <c r="C407" s="75">
        <v>70.166183526601856</v>
      </c>
      <c r="D407" s="75">
        <v>72.339081518393442</v>
      </c>
      <c r="E407" s="75">
        <v>109.83509421912507</v>
      </c>
      <c r="F407" s="75">
        <v>176.54626181170948</v>
      </c>
      <c r="G407" s="75">
        <v>33.881013445936134</v>
      </c>
      <c r="H407" s="75">
        <v>50.732440168831417</v>
      </c>
      <c r="I407" s="75">
        <v>84.272232318926172</v>
      </c>
      <c r="J407" s="75">
        <v>124.35072533459879</v>
      </c>
      <c r="K407" s="75">
        <v>120.20502581452112</v>
      </c>
      <c r="L407" s="75">
        <v>150.56147536785014</v>
      </c>
      <c r="M407" s="75">
        <v>88.877706898714763</v>
      </c>
      <c r="N407" s="75">
        <v>58.040179296634641</v>
      </c>
      <c r="O407" s="75">
        <v>53.918012399257002</v>
      </c>
      <c r="P407" s="75">
        <v>71.418692404325981</v>
      </c>
      <c r="Q407" s="75">
        <v>88.983068508030371</v>
      </c>
      <c r="R407" s="75">
        <v>74.88558021018487</v>
      </c>
      <c r="S407" s="75">
        <v>79.08574960197646</v>
      </c>
      <c r="T407" s="75">
        <v>106.31614774882051</v>
      </c>
      <c r="U407" s="75">
        <v>174.24489205916882</v>
      </c>
      <c r="V407" s="75">
        <v>246.49919033772579</v>
      </c>
      <c r="X407" s="201">
        <f>((0-('Appendix B'!$H$30))/(1+$Y$16)^0)</f>
        <v>-30932906.678150136</v>
      </c>
      <c r="Y407" s="201">
        <f>(((B407*'Appendix B'!$C$5*1000)-('Appendix B'!$E$31+'Appendix B'!$F$31+'Appendix B'!$G$31))/((1+$Y$16)^1))</f>
        <v>36555647.970511056</v>
      </c>
      <c r="Z407" s="201">
        <f>+(((C407*'Appendix B'!$C$6*1000)-('Appendix B'!$E$32+'Appendix B'!$F$32+'Appendix B'!$G$32))/((1+$Y$16)^2))</f>
        <v>15519819.585534485</v>
      </c>
      <c r="AA407" s="201">
        <f>(((D407*'Appendix B'!$C$7*1000)-('Appendix B'!$E$33+'Appendix B'!$F$33+'Appendix B'!$G$33))/((1+$Y$16)^3))</f>
        <v>7448288.6433287943</v>
      </c>
      <c r="AB407" s="201">
        <f>(((E407*'Appendix B'!$C$8*1000)-('Appendix B'!$E$34+'Appendix B'!$F$34+'Appendix B'!$G$34))/((1+$Y$16)^4))</f>
        <v>7409576.0344074545</v>
      </c>
      <c r="AC407" s="201">
        <f>(((F407*'Appendix B'!$C$9*1000)-('Appendix B'!$E$35+'Appendix B'!$F$35+'Appendix B'!$G$35))/((1+$Y$16)^AC$34))</f>
        <v>8962574.8909670748</v>
      </c>
      <c r="AD407" s="201">
        <f>(((G407*'Appendix B'!$C$10*1000)-('Appendix B'!$E$36+'Appendix B'!$F$36+'Appendix B'!$G$36))/((1+$Y$16)^AD$34))</f>
        <v>306529.59644221299</v>
      </c>
      <c r="AE407" s="201">
        <f>(((H407*'Appendix B'!$C$11*1000)-('Appendix B'!$E$37+'Appendix B'!$F$37+'Appendix B'!$G$37))/((1+$Y$16)^AE$34))</f>
        <v>651261.77018839982</v>
      </c>
      <c r="AF407" s="201">
        <f>(((I407*'Appendix B'!$C$12*1000)-('Appendix B'!$E$38+'Appendix B'!$F$38+'Appendix B'!$G$38))/((1+$Y$16)^AF$34))</f>
        <v>1281390.0977564238</v>
      </c>
      <c r="AG407" s="201">
        <f>(((J407*'Appendix B'!$C$13*1000)-('Appendix B'!$E$39+'Appendix B'!$F$39+'Appendix B'!$G$39))/((1+$Y$16)^AG$34))</f>
        <v>1786456.5310756818</v>
      </c>
      <c r="AH407" s="201">
        <f>(((K407*'Appendix B'!$C$14*1000)-('Appendix B'!$E$40+'Appendix B'!$F$40+'Appendix B'!$G$40))/((1+$Y$16)^AH$34))</f>
        <v>1292133.1540313037</v>
      </c>
      <c r="AI407" s="201">
        <f>(((L407*'Appendix B'!$C$15*1000)-('Appendix B'!$E$41+'Appendix B'!$F$41+'Appendix B'!$G$41))/((1+$Y$16)^AI$34))</f>
        <v>1458109.2187909812</v>
      </c>
      <c r="AJ407" s="201">
        <f>(((M407*'Appendix B'!$C$16*1000)-('Appendix B'!$E$42+'Appendix B'!$F$42+'Appendix B'!$G$42))/((1+$Y$16)^AJ$34))</f>
        <v>434896.22990904923</v>
      </c>
      <c r="AK407" s="201">
        <f>(((N407*'Appendix B'!$C$17*1000)-('Appendix B'!$E$43+'Appendix B'!$F$43+'Appendix B'!$G$43))/((1+$Y$16)^AK$34))</f>
        <v>17964.916940961524</v>
      </c>
      <c r="AL407" s="201">
        <f>(((O407*'Appendix B'!$C$18*1000)-('Appendix B'!$E$44+'Appendix B'!$F$44+'Appendix B'!$G$44))/((1+$Y$16)^AL$34))</f>
        <v>-53656.685050158725</v>
      </c>
      <c r="AM407" s="201">
        <f>(((P407*'Appendix B'!$C$19*1000)-('Appendix B'!$E$45+'Appendix B'!$F$45+'Appendix B'!$G$45))/((1+$Y$16)^AM$34))</f>
        <v>49740.211126383954</v>
      </c>
      <c r="AN407" s="201">
        <f>(((Q407*'Appendix B'!$C$20*1000)-('Appendix B'!$E$46+'Appendix B'!$F$46+'Appendix B'!$G$46))/((1+$Y$16)^AN$34))</f>
        <v>121448.53534926036</v>
      </c>
      <c r="AO407" s="201">
        <f>(((R407*'Appendix B'!$C$21*1000)-('Appendix B'!$E$47+'Appendix B'!$F$47+'Appendix B'!$G$47))/((1+$Y$16)^AO$34))</f>
        <v>12492.536557429277</v>
      </c>
      <c r="AP407" s="201">
        <f>(((S407*'Appendix B'!$C$22*1000)-('Appendix B'!$E$48+'Appendix B'!$F$48+'Appendix B'!$G$48))/((1+$Y$16)^AP$34))</f>
        <v>11434.218047504537</v>
      </c>
      <c r="AQ407" s="201">
        <f>(((T407*'Appendix B'!$C$23*1000)-('Appendix B'!$E$49+'Appendix B'!$F$49+'Appendix B'!$G$49))/((1+$Y$16)^AQ$34))</f>
        <v>98844.625784417673</v>
      </c>
      <c r="AR407" s="201">
        <f>(((U407*'Appendix B'!$C$24*1000)-('Appendix B'!$E$50+'Appendix B'!$F$50+'Appendix B'!$G$50))/((1+$Y$16)^AR$34))</f>
        <v>297249.91971530474</v>
      </c>
      <c r="AS407" s="217">
        <f t="shared" si="26"/>
        <v>52782952.008314043</v>
      </c>
      <c r="AU407" s="207">
        <f t="shared" si="25"/>
        <v>1.5771994573712712E-8</v>
      </c>
    </row>
    <row r="408" spans="1:47" x14ac:dyDescent="0.35">
      <c r="A408">
        <v>374</v>
      </c>
      <c r="B408" s="75">
        <v>56</v>
      </c>
      <c r="C408" s="75">
        <v>17.772511763642775</v>
      </c>
      <c r="D408" s="75">
        <v>23.998153656082451</v>
      </c>
      <c r="E408" s="75">
        <v>35.619646046645727</v>
      </c>
      <c r="F408" s="75">
        <v>55.230190997538458</v>
      </c>
      <c r="G408" s="75">
        <v>68.069695007316355</v>
      </c>
      <c r="H408" s="75">
        <v>80.031220391134312</v>
      </c>
      <c r="I408" s="75">
        <v>85.498115865637999</v>
      </c>
      <c r="J408" s="75">
        <v>68.200259390734772</v>
      </c>
      <c r="K408" s="75">
        <v>85.169727179136459</v>
      </c>
      <c r="L408" s="75">
        <v>91.408444099011064</v>
      </c>
      <c r="M408" s="75">
        <v>91.020005900095626</v>
      </c>
      <c r="N408" s="75">
        <v>80.087047621123531</v>
      </c>
      <c r="O408" s="75">
        <v>91.905255529812081</v>
      </c>
      <c r="P408" s="75">
        <v>96.873739070254857</v>
      </c>
      <c r="Q408" s="75">
        <v>120.60284213522478</v>
      </c>
      <c r="R408" s="75">
        <v>129.63634840856187</v>
      </c>
      <c r="S408" s="75">
        <v>81.829678505789516</v>
      </c>
      <c r="T408" s="75">
        <v>124.41436286655221</v>
      </c>
      <c r="U408" s="75">
        <v>115.06879796211467</v>
      </c>
      <c r="V408" s="75">
        <v>193.34642509729835</v>
      </c>
      <c r="X408" s="201">
        <f>((0-('Appendix B'!$H$30))/(1+$Y$16)^0)</f>
        <v>-30932906.678150136</v>
      </c>
      <c r="Y408" s="201">
        <f>(((B408*'Appendix B'!$C$5*1000)-('Appendix B'!$E$31+'Appendix B'!$F$31+'Appendix B'!$G$31))/((1+$Y$16)^1))</f>
        <v>36555647.970511056</v>
      </c>
      <c r="Z408" s="201">
        <f>+(((C408*'Appendix B'!$C$6*1000)-('Appendix B'!$E$32+'Appendix B'!$F$32+'Appendix B'!$G$32))/((1+$Y$16)^2))</f>
        <v>2284282.0027415338</v>
      </c>
      <c r="AA408" s="201">
        <f>(((D408*'Appendix B'!$C$7*1000)-('Appendix B'!$E$33+'Appendix B'!$F$33+'Appendix B'!$G$33))/((1+$Y$16)^3))</f>
        <v>1316702.2910902759</v>
      </c>
      <c r="AB408" s="201">
        <f>(((E408*'Appendix B'!$C$8*1000)-('Appendix B'!$E$34+'Appendix B'!$F$34+'Appendix B'!$G$34))/((1+$Y$16)^4))</f>
        <v>1417420.8991926366</v>
      </c>
      <c r="AC408" s="201">
        <f>(((F408*'Appendix B'!$C$9*1000)-('Appendix B'!$E$35+'Appendix B'!$F$35+'Appendix B'!$G$35))/((1+$Y$16)^AC$34))</f>
        <v>1910211.7615832412</v>
      </c>
      <c r="AD408" s="201">
        <f>(((G408*'Appendix B'!$C$10*1000)-('Appendix B'!$E$36+'Appendix B'!$F$36+'Appendix B'!$G$36))/((1+$Y$16)^AD$34))</f>
        <v>1781816.5024032646</v>
      </c>
      <c r="AE408" s="201">
        <f>(((H408*'Appendix B'!$C$11*1000)-('Appendix B'!$E$37+'Appendix B'!$F$37+'Appendix B'!$G$37))/((1+$Y$16)^AE$34))</f>
        <v>1624322.6065710608</v>
      </c>
      <c r="AF408" s="201">
        <f>(((I408*'Appendix B'!$C$12*1000)-('Appendix B'!$E$38+'Appendix B'!$F$38+'Appendix B'!$G$38))/((1+$Y$16)^AF$34))</f>
        <v>1313535.8930527165</v>
      </c>
      <c r="AG408" s="201">
        <f>(((J408*'Appendix B'!$C$13*1000)-('Appendix B'!$E$39+'Appendix B'!$F$39+'Appendix B'!$G$39))/((1+$Y$16)^AG$34))</f>
        <v>602224.886111142</v>
      </c>
      <c r="AH408" s="201">
        <f>(((K408*'Appendix B'!$C$14*1000)-('Appendix B'!$E$40+'Appendix B'!$F$40+'Appendix B'!$G$40))/((1+$Y$16)^AH$34))</f>
        <v>698811.21146790194</v>
      </c>
      <c r="AI408" s="201">
        <f>(((L408*'Appendix B'!$C$15*1000)-('Appendix B'!$E$41+'Appendix B'!$F$41+'Appendix B'!$G$41))/((1+$Y$16)^AI$34))</f>
        <v>617480.86921228806</v>
      </c>
      <c r="AJ408" s="201">
        <f>(((M408*'Appendix B'!$C$16*1000)-('Appendix B'!$E$42+'Appendix B'!$F$42+'Appendix B'!$G$42))/((1+$Y$16)^AJ$34))</f>
        <v>460233.17454924347</v>
      </c>
      <c r="AK408" s="201">
        <f>(((N408*'Appendix B'!$C$17*1000)-('Appendix B'!$E$43+'Appendix B'!$F$43+'Appendix B'!$G$43))/((1+$Y$16)^AK$34))</f>
        <v>236617.05231361327</v>
      </c>
      <c r="AL408" s="201">
        <f>(((O408*'Appendix B'!$C$18*1000)-('Appendix B'!$E$44+'Appendix B'!$F$44+'Appendix B'!$G$44))/((1+$Y$16)^AL$34))</f>
        <v>264273.36809207156</v>
      </c>
      <c r="AM408" s="201">
        <f>(((P408*'Appendix B'!$C$19*1000)-('Appendix B'!$E$45+'Appendix B'!$F$45+'Appendix B'!$G$45))/((1+$Y$16)^AM$34))</f>
        <v>230487.82171991648</v>
      </c>
      <c r="AN408" s="201">
        <f>(((Q408*'Appendix B'!$C$20*1000)-('Appendix B'!$E$46+'Appendix B'!$F$46+'Appendix B'!$G$46))/((1+$Y$16)^AN$34))</f>
        <v>309764.83296328317</v>
      </c>
      <c r="AO408" s="201">
        <f>(((R408*'Appendix B'!$C$21*1000)-('Appendix B'!$E$47+'Appendix B'!$F$47+'Appendix B'!$G$47))/((1+$Y$16)^AO$34))</f>
        <v>296321.7168535823</v>
      </c>
      <c r="AP408" s="201">
        <f>(((S408*'Appendix B'!$C$22*1000)-('Appendix B'!$E$48+'Appendix B'!$F$48+'Appendix B'!$G$48))/((1+$Y$16)^AP$34))</f>
        <v>23650.316664724287</v>
      </c>
      <c r="AQ408" s="201">
        <f>(((T408*'Appendix B'!$C$23*1000)-('Appendix B'!$E$49+'Appendix B'!$F$49+'Appendix B'!$G$49))/((1+$Y$16)^AQ$34))</f>
        <v>168262.24050456341</v>
      </c>
      <c r="AR408" s="201">
        <f>(((U408*'Appendix B'!$C$24*1000)-('Appendix B'!$E$50+'Appendix B'!$F$50+'Appendix B'!$G$50))/((1+$Y$16)^AR$34))</f>
        <v>101128.67888763973</v>
      </c>
      <c r="AS408" s="217">
        <f t="shared" si="26"/>
        <v>21280289.418335613</v>
      </c>
      <c r="AU408" s="207">
        <f t="shared" si="25"/>
        <v>8.526322400595517E-9</v>
      </c>
    </row>
    <row r="409" spans="1:47" x14ac:dyDescent="0.35">
      <c r="A409">
        <v>375</v>
      </c>
      <c r="B409" s="75">
        <v>56</v>
      </c>
      <c r="C409" s="75">
        <v>39.12527629238059</v>
      </c>
      <c r="D409" s="75">
        <v>58.292380739657013</v>
      </c>
      <c r="E409" s="75">
        <v>71.878670275602857</v>
      </c>
      <c r="F409" s="75">
        <v>65.122546557142883</v>
      </c>
      <c r="G409" s="75">
        <v>86.708606335055663</v>
      </c>
      <c r="H409" s="75">
        <v>117.39251062633586</v>
      </c>
      <c r="I409" s="75">
        <v>169.91719635861824</v>
      </c>
      <c r="J409" s="75">
        <v>76.285750402907354</v>
      </c>
      <c r="K409" s="75">
        <v>116.73373441372129</v>
      </c>
      <c r="L409" s="75">
        <v>112.6401973213023</v>
      </c>
      <c r="M409" s="75">
        <v>97.405939730271655</v>
      </c>
      <c r="N409" s="75">
        <v>102.45076308996784</v>
      </c>
      <c r="O409" s="75">
        <v>97.102597980466641</v>
      </c>
      <c r="P409" s="75">
        <v>128.50550759696227</v>
      </c>
      <c r="Q409" s="75">
        <v>68.610824529589934</v>
      </c>
      <c r="R409" s="75">
        <v>110.2764956120453</v>
      </c>
      <c r="S409" s="75">
        <v>136.63597710100652</v>
      </c>
      <c r="T409" s="75">
        <v>71.236924515578835</v>
      </c>
      <c r="U409" s="75">
        <v>55.574721630149028</v>
      </c>
      <c r="V409" s="75">
        <v>46.241356938704108</v>
      </c>
      <c r="X409" s="201">
        <f>((0-('Appendix B'!$H$30))/(1+$Y$16)^0)</f>
        <v>-30932906.678150136</v>
      </c>
      <c r="Y409" s="201">
        <f>(((B409*'Appendix B'!$C$5*1000)-('Appendix B'!$E$31+'Appendix B'!$F$31+'Appendix B'!$G$31))/((1+$Y$16)^1))</f>
        <v>36555647.970511056</v>
      </c>
      <c r="Z409" s="201">
        <f>+(((C409*'Appendix B'!$C$6*1000)-('Appendix B'!$E$32+'Appendix B'!$F$32+'Appendix B'!$G$32))/((1+$Y$16)^2))</f>
        <v>7678355.5216820203</v>
      </c>
      <c r="AA409" s="201">
        <f>(((D409*'Appendix B'!$C$7*1000)-('Appendix B'!$E$33+'Appendix B'!$F$33+'Appendix B'!$G$33))/((1+$Y$16)^3))</f>
        <v>5666598.4152430268</v>
      </c>
      <c r="AB409" s="201">
        <f>(((E409*'Appendix B'!$C$8*1000)-('Appendix B'!$E$34+'Appendix B'!$F$34+'Appendix B'!$G$34))/((1+$Y$16)^4))</f>
        <v>4344974.4420410404</v>
      </c>
      <c r="AC409" s="201">
        <f>(((F409*'Appendix B'!$C$9*1000)-('Appendix B'!$E$35+'Appendix B'!$F$35+'Appendix B'!$G$35))/((1+$Y$16)^AC$34))</f>
        <v>2485275.5857172501</v>
      </c>
      <c r="AD409" s="201">
        <f>(((G409*'Appendix B'!$C$10*1000)-('Appendix B'!$E$36+'Appendix B'!$F$36+'Appendix B'!$G$36))/((1+$Y$16)^AD$34))</f>
        <v>2586110.2208906296</v>
      </c>
      <c r="AE409" s="201">
        <f>(((H409*'Appendix B'!$C$11*1000)-('Appendix B'!$E$37+'Appendix B'!$F$37+'Appendix B'!$G$37))/((1+$Y$16)^AE$34))</f>
        <v>2865152.7042324808</v>
      </c>
      <c r="AF409" s="201">
        <f>(((I409*'Appendix B'!$C$12*1000)-('Appendix B'!$E$38+'Appendix B'!$F$38+'Appendix B'!$G$38))/((1+$Y$16)^AF$34))</f>
        <v>3527219.6380606154</v>
      </c>
      <c r="AG409" s="201">
        <f>(((J409*'Appendix B'!$C$13*1000)-('Appendix B'!$E$39+'Appendix B'!$F$39+'Appendix B'!$G$39))/((1+$Y$16)^AG$34))</f>
        <v>772750.52932243375</v>
      </c>
      <c r="AH409" s="201">
        <f>(((K409*'Appendix B'!$C$14*1000)-('Appendix B'!$E$40+'Appendix B'!$F$40+'Appendix B'!$G$40))/((1+$Y$16)^AH$34))</f>
        <v>1233346.9173686584</v>
      </c>
      <c r="AI409" s="201">
        <f>(((L409*'Appendix B'!$C$15*1000)-('Appendix B'!$E$41+'Appendix B'!$F$41+'Appendix B'!$G$41))/((1+$Y$16)^AI$34))</f>
        <v>919206.97330323514</v>
      </c>
      <c r="AJ409" s="201">
        <f>(((M409*'Appendix B'!$C$16*1000)-('Appendix B'!$E$42+'Appendix B'!$F$42+'Appendix B'!$G$42))/((1+$Y$16)^AJ$34))</f>
        <v>535759.53750176448</v>
      </c>
      <c r="AK409" s="201">
        <f>(((N409*'Appendix B'!$C$17*1000)-('Appendix B'!$E$43+'Appendix B'!$F$43+'Appendix B'!$G$43))/((1+$Y$16)^AK$34))</f>
        <v>458411.55256459472</v>
      </c>
      <c r="AL409" s="201">
        <f>(((O409*'Appendix B'!$C$18*1000)-('Appendix B'!$E$44+'Appendix B'!$F$44+'Appendix B'!$G$44))/((1+$Y$16)^AL$34))</f>
        <v>307771.95407410798</v>
      </c>
      <c r="AM409" s="201">
        <f>(((P409*'Appendix B'!$C$19*1000)-('Appendix B'!$E$45+'Appendix B'!$F$45+'Appendix B'!$G$45))/((1+$Y$16)^AM$34))</f>
        <v>455094.22904984944</v>
      </c>
      <c r="AN409" s="201">
        <f>(((Q409*'Appendix B'!$C$20*1000)-('Appendix B'!$E$46+'Appendix B'!$F$46+'Appendix B'!$G$46))/((1+$Y$16)^AN$34))</f>
        <v>118.58513070535429</v>
      </c>
      <c r="AO409" s="201">
        <f>(((R409*'Appendix B'!$C$21*1000)-('Appendix B'!$E$47+'Appendix B'!$F$47+'Appendix B'!$G$47))/((1+$Y$16)^AO$34))</f>
        <v>195959.8163596935</v>
      </c>
      <c r="AP409" s="201">
        <f>(((S409*'Appendix B'!$C$22*1000)-('Appendix B'!$E$48+'Appendix B'!$F$48+'Appendix B'!$G$48))/((1+$Y$16)^AP$34))</f>
        <v>267650.49741050671</v>
      </c>
      <c r="AQ409" s="201">
        <f>(((T409*'Appendix B'!$C$23*1000)-('Appendix B'!$E$49+'Appendix B'!$F$49+'Appendix B'!$G$49))/((1+$Y$16)^AQ$34))</f>
        <v>-35705.438254845249</v>
      </c>
      <c r="AR409" s="201">
        <f>(((U409*'Appendix B'!$C$24*1000)-('Appendix B'!$E$50+'Appendix B'!$F$50+'Appendix B'!$G$50))/((1+$Y$16)^AR$34))</f>
        <v>-96046.417748246007</v>
      </c>
      <c r="AS409" s="217">
        <f t="shared" si="26"/>
        <v>39922498.412313536</v>
      </c>
      <c r="AU409" s="207">
        <f t="shared" si="25"/>
        <v>1.4852921157430861E-8</v>
      </c>
    </row>
    <row r="410" spans="1:47" x14ac:dyDescent="0.35">
      <c r="A410">
        <v>376</v>
      </c>
      <c r="B410" s="75">
        <v>56</v>
      </c>
      <c r="C410" s="75">
        <v>25.993467332943254</v>
      </c>
      <c r="D410" s="75">
        <v>25.216885973984432</v>
      </c>
      <c r="E410" s="75">
        <v>25.642996124298783</v>
      </c>
      <c r="F410" s="75">
        <v>19.341328284563243</v>
      </c>
      <c r="G410" s="75">
        <v>20.396900245319692</v>
      </c>
      <c r="H410" s="75">
        <v>23.297943008671911</v>
      </c>
      <c r="I410" s="75">
        <v>32.255389303426035</v>
      </c>
      <c r="J410" s="75">
        <v>48.85507856269323</v>
      </c>
      <c r="K410" s="75">
        <v>49.730357982644385</v>
      </c>
      <c r="L410" s="75">
        <v>68.427704197662706</v>
      </c>
      <c r="M410" s="75">
        <v>95.294863766042113</v>
      </c>
      <c r="N410" s="75">
        <v>140.28741544736357</v>
      </c>
      <c r="O410" s="75">
        <v>229.56828415380375</v>
      </c>
      <c r="P410" s="75">
        <v>160.36548798527178</v>
      </c>
      <c r="Q410" s="75">
        <v>75.090088369799474</v>
      </c>
      <c r="R410" s="75">
        <v>38.153199611878904</v>
      </c>
      <c r="S410" s="75">
        <v>42.438460094707537</v>
      </c>
      <c r="T410" s="75">
        <v>54.806989201056666</v>
      </c>
      <c r="U410" s="75">
        <v>73.867970446833326</v>
      </c>
      <c r="V410" s="75">
        <v>75.452084724553316</v>
      </c>
      <c r="X410" s="201">
        <f>((0-('Appendix B'!$H$30))/(1+$Y$16)^0)</f>
        <v>-30932906.678150136</v>
      </c>
      <c r="Y410" s="201">
        <f>(((B410*'Appendix B'!$C$5*1000)-('Appendix B'!$E$31+'Appendix B'!$F$31+'Appendix B'!$G$31))/((1+$Y$16)^1))</f>
        <v>36555647.970511056</v>
      </c>
      <c r="Z410" s="201">
        <f>+(((C410*'Appendix B'!$C$6*1000)-('Appendix B'!$E$32+'Appendix B'!$F$32+'Appendix B'!$G$32))/((1+$Y$16)^2))</f>
        <v>4361035.9835700421</v>
      </c>
      <c r="AA410" s="201">
        <f>(((D410*'Appendix B'!$C$7*1000)-('Appendix B'!$E$33+'Appendix B'!$F$33+'Appendix B'!$G$33))/((1+$Y$16)^3))</f>
        <v>1471286.8797180413</v>
      </c>
      <c r="AB410" s="201">
        <f>(((E410*'Appendix B'!$C$8*1000)-('Appendix B'!$E$34+'Appendix B'!$F$34+'Appendix B'!$G$34))/((1+$Y$16)^4))</f>
        <v>611906.20465765055</v>
      </c>
      <c r="AC410" s="201">
        <f>(((F410*'Appendix B'!$C$9*1000)-('Appendix B'!$E$35+'Appendix B'!$F$35+'Appendix B'!$G$35))/((1+$Y$16)^AC$34))</f>
        <v>-176084.72373731402</v>
      </c>
      <c r="AD410" s="201">
        <f>(((G410*'Appendix B'!$C$10*1000)-('Appendix B'!$E$36+'Appendix B'!$F$36+'Appendix B'!$G$36))/((1+$Y$16)^AD$34))</f>
        <v>-275327.75326726504</v>
      </c>
      <c r="AE410" s="201">
        <f>(((H410*'Appendix B'!$C$11*1000)-('Appendix B'!$E$37+'Appendix B'!$F$37+'Appendix B'!$G$37))/((1+$Y$16)^AE$34))</f>
        <v>-259883.14949263813</v>
      </c>
      <c r="AF410" s="201">
        <f>(((I410*'Appendix B'!$C$12*1000)-('Appendix B'!$E$38+'Appendix B'!$F$38+'Appendix B'!$G$38))/((1+$Y$16)^AF$34))</f>
        <v>-82624.283561261545</v>
      </c>
      <c r="AG410" s="201">
        <f>(((J410*'Appendix B'!$C$13*1000)-('Appendix B'!$E$39+'Appendix B'!$F$39+'Appendix B'!$G$39))/((1+$Y$16)^AG$34))</f>
        <v>194228.71138604922</v>
      </c>
      <c r="AH410" s="201">
        <f>(((K410*'Appendix B'!$C$14*1000)-('Appendix B'!$E$40+'Appendix B'!$F$40+'Appendix B'!$G$40))/((1+$Y$16)^AH$34))</f>
        <v>98646.343638071558</v>
      </c>
      <c r="AI410" s="201">
        <f>(((L410*'Appendix B'!$C$15*1000)-('Appendix B'!$E$41+'Appendix B'!$F$41+'Appendix B'!$G$41))/((1+$Y$16)^AI$34))</f>
        <v>290899.77875946008</v>
      </c>
      <c r="AJ410" s="201">
        <f>(((M410*'Appendix B'!$C$16*1000)-('Appendix B'!$E$42+'Appendix B'!$F$42+'Appendix B'!$G$42))/((1+$Y$16)^AJ$34))</f>
        <v>510791.86734813423</v>
      </c>
      <c r="AK410" s="201">
        <f>(((N410*'Appendix B'!$C$17*1000)-('Appendix B'!$E$43+'Appendix B'!$F$43+'Appendix B'!$G$43))/((1+$Y$16)^AK$34))</f>
        <v>833660.53176350542</v>
      </c>
      <c r="AL410" s="201">
        <f>(((O410*'Appendix B'!$C$18*1000)-('Appendix B'!$E$44+'Appendix B'!$F$44+'Appendix B'!$G$44))/((1+$Y$16)^AL$34))</f>
        <v>1416428.9445240404</v>
      </c>
      <c r="AM410" s="201">
        <f>(((P410*'Appendix B'!$C$19*1000)-('Appendix B'!$E$45+'Appendix B'!$F$45+'Appendix B'!$G$45))/((1+$Y$16)^AM$34))</f>
        <v>681321.09102812875</v>
      </c>
      <c r="AN410" s="201">
        <f>(((Q410*'Appendix B'!$C$20*1000)-('Appendix B'!$E$46+'Appendix B'!$F$46+'Appendix B'!$G$46))/((1+$Y$16)^AN$34))</f>
        <v>38706.811347584153</v>
      </c>
      <c r="AO410" s="201">
        <f>(((R410*'Appendix B'!$C$21*1000)-('Appendix B'!$E$47+'Appendix B'!$F$47+'Appendix B'!$G$47))/((1+$Y$16)^AO$34))</f>
        <v>-177928.92817468653</v>
      </c>
      <c r="AP410" s="201">
        <f>(((S410*'Appendix B'!$C$22*1000)-('Appendix B'!$E$48+'Appendix B'!$F$48+'Appendix B'!$G$48))/((1+$Y$16)^AP$34))</f>
        <v>-151721.2128576033</v>
      </c>
      <c r="AQ410" s="201">
        <f>(((T410*'Appendix B'!$C$23*1000)-('Appendix B'!$E$49+'Appendix B'!$F$49+'Appendix B'!$G$49))/((1+$Y$16)^AQ$34))</f>
        <v>-98724.189668789215</v>
      </c>
      <c r="AR410" s="201">
        <f>(((U410*'Appendix B'!$C$24*1000)-('Appendix B'!$E$50+'Appendix B'!$F$50+'Appendix B'!$G$50))/((1+$Y$16)^AR$34))</f>
        <v>-35418.985143228208</v>
      </c>
      <c r="AS410" s="217">
        <f t="shared" si="26"/>
        <v>16131654.440101627</v>
      </c>
      <c r="AU410" s="207">
        <f t="shared" si="25"/>
        <v>6.6343010151321047E-9</v>
      </c>
    </row>
    <row r="411" spans="1:47" x14ac:dyDescent="0.35">
      <c r="A411">
        <v>377</v>
      </c>
      <c r="B411" s="75">
        <v>56</v>
      </c>
      <c r="C411" s="75">
        <v>75.792894242629956</v>
      </c>
      <c r="D411" s="75">
        <v>57.686767255872567</v>
      </c>
      <c r="E411" s="75">
        <v>78.502030049610056</v>
      </c>
      <c r="F411" s="75">
        <v>66.25001314760361</v>
      </c>
      <c r="G411" s="75">
        <v>95.59676655422345</v>
      </c>
      <c r="H411" s="75">
        <v>128.78504966911495</v>
      </c>
      <c r="I411" s="75">
        <v>110.19467424651455</v>
      </c>
      <c r="J411" s="75">
        <v>69.354948569546565</v>
      </c>
      <c r="K411" s="75">
        <v>79.328535765398314</v>
      </c>
      <c r="L411" s="75">
        <v>71.27686500743043</v>
      </c>
      <c r="M411" s="75">
        <v>48.458952476667342</v>
      </c>
      <c r="N411" s="75">
        <v>45.540613360434989</v>
      </c>
      <c r="O411" s="75">
        <v>41.504526667346134</v>
      </c>
      <c r="P411" s="75">
        <v>34.239265859216509</v>
      </c>
      <c r="Q411" s="75">
        <v>36.106521202152038</v>
      </c>
      <c r="R411" s="75">
        <v>31.053202635092092</v>
      </c>
      <c r="S411" s="75">
        <v>29.394424344800662</v>
      </c>
      <c r="T411" s="75">
        <v>22.079047447068465</v>
      </c>
      <c r="U411" s="75">
        <v>39.561045380408764</v>
      </c>
      <c r="V411" s="75">
        <v>49.240369008002794</v>
      </c>
      <c r="X411" s="201">
        <f>((0-('Appendix B'!$H$30))/(1+$Y$16)^0)</f>
        <v>-30932906.678150136</v>
      </c>
      <c r="Y411" s="201">
        <f>(((B411*'Appendix B'!$C$5*1000)-('Appendix B'!$E$31+'Appendix B'!$F$31+'Appendix B'!$G$31))/((1+$Y$16)^1))</f>
        <v>36555647.970511056</v>
      </c>
      <c r="Z411" s="201">
        <f>+(((C411*'Appendix B'!$C$6*1000)-('Appendix B'!$E$32+'Appendix B'!$F$32+'Appendix B'!$G$32))/((1+$Y$16)^2))</f>
        <v>16941222.946734756</v>
      </c>
      <c r="AA411" s="201">
        <f>(((D411*'Appendix B'!$C$7*1000)-('Appendix B'!$E$33+'Appendix B'!$F$33+'Appendix B'!$G$33))/((1+$Y$16)^3))</f>
        <v>5589782.1120375711</v>
      </c>
      <c r="AB411" s="201">
        <f>(((E411*'Appendix B'!$C$8*1000)-('Appendix B'!$E$34+'Appendix B'!$F$34+'Appendix B'!$G$34))/((1+$Y$16)^4))</f>
        <v>4879744.4967869967</v>
      </c>
      <c r="AC411" s="201">
        <f>(((F411*'Appendix B'!$C$9*1000)-('Appendix B'!$E$35+'Appendix B'!$F$35+'Appendix B'!$G$35))/((1+$Y$16)^AC$34))</f>
        <v>2550817.6343412693</v>
      </c>
      <c r="AD411" s="201">
        <f>(((G411*'Appendix B'!$C$10*1000)-('Appendix B'!$E$36+'Appendix B'!$F$36+'Appendix B'!$G$36))/((1+$Y$16)^AD$34))</f>
        <v>2969646.1102720499</v>
      </c>
      <c r="AE411" s="201">
        <f>(((H411*'Appendix B'!$C$11*1000)-('Appendix B'!$E$37+'Appendix B'!$F$37+'Appendix B'!$G$37))/((1+$Y$16)^AE$34))</f>
        <v>3243517.7243929482</v>
      </c>
      <c r="AF411" s="201">
        <f>(((I411*'Appendix B'!$C$12*1000)-('Appendix B'!$E$38+'Appendix B'!$F$38+'Appendix B'!$G$38))/((1+$Y$16)^AF$34))</f>
        <v>1961142.6843862359</v>
      </c>
      <c r="AG411" s="201">
        <f>(((J411*'Appendix B'!$C$13*1000)-('Appendix B'!$E$39+'Appendix B'!$F$39+'Appendix B'!$G$39))/((1+$Y$16)^AG$34))</f>
        <v>626577.65759150893</v>
      </c>
      <c r="AH411" s="201">
        <f>(((K411*'Appendix B'!$C$14*1000)-('Appendix B'!$E$40+'Appendix B'!$F$40+'Appendix B'!$G$40))/((1+$Y$16)^AH$34))</f>
        <v>599890.77489472774</v>
      </c>
      <c r="AI411" s="201">
        <f>(((L411*'Appendix B'!$C$15*1000)-('Appendix B'!$E$41+'Appendix B'!$F$41+'Appendix B'!$G$41))/((1+$Y$16)^AI$34))</f>
        <v>331389.42566046404</v>
      </c>
      <c r="AJ411" s="201">
        <f>(((M411*'Appendix B'!$C$16*1000)-('Appendix B'!$E$42+'Appendix B'!$F$42+'Appendix B'!$G$42))/((1+$Y$16)^AJ$34))</f>
        <v>-43135.894718245021</v>
      </c>
      <c r="AK411" s="201">
        <f>(((N411*'Appendix B'!$C$17*1000)-('Appendix B'!$E$43+'Appendix B'!$F$43+'Appendix B'!$G$43))/((1+$Y$16)^AK$34))</f>
        <v>-106000.84286473054</v>
      </c>
      <c r="AL411" s="201">
        <f>(((O411*'Appendix B'!$C$18*1000)-('Appendix B'!$E$44+'Appendix B'!$F$44+'Appendix B'!$G$44))/((1+$Y$16)^AL$34))</f>
        <v>-157549.98851687627</v>
      </c>
      <c r="AM411" s="201">
        <f>(((P411*'Appendix B'!$C$19*1000)-('Appendix B'!$E$45+'Appendix B'!$F$45+'Appendix B'!$G$45))/((1+$Y$16)^AM$34))</f>
        <v>-214258.22499752301</v>
      </c>
      <c r="AN411" s="201">
        <f>(((Q411*'Appendix B'!$C$20*1000)-('Appendix B'!$E$46+'Appendix B'!$F$46+'Appendix B'!$G$46))/((1+$Y$16)^AN$34))</f>
        <v>-193465.66159147426</v>
      </c>
      <c r="AO411" s="201">
        <f>(((R411*'Appendix B'!$C$21*1000)-('Appendix B'!$E$47+'Appendix B'!$F$47+'Appendix B'!$G$47))/((1+$Y$16)^AO$34))</f>
        <v>-214735.46785144493</v>
      </c>
      <c r="AP411" s="201">
        <f>(((S411*'Appendix B'!$C$22*1000)-('Appendix B'!$E$48+'Appendix B'!$F$48+'Appendix B'!$G$48))/((1+$Y$16)^AP$34))</f>
        <v>-209793.86439969239</v>
      </c>
      <c r="AQ411" s="201">
        <f>(((T411*'Appendix B'!$C$23*1000)-('Appendix B'!$E$49+'Appendix B'!$F$49+'Appendix B'!$G$49))/((1+$Y$16)^AQ$34))</f>
        <v>-224255.6653686132</v>
      </c>
      <c r="AR411" s="201">
        <f>(((U411*'Appendix B'!$C$24*1000)-('Appendix B'!$E$50+'Appendix B'!$F$50+'Appendix B'!$G$50))/((1+$Y$16)^AR$34))</f>
        <v>-149118.89750942565</v>
      </c>
      <c r="AS411" s="217">
        <f t="shared" si="26"/>
        <v>45316472.85945946</v>
      </c>
      <c r="AU411" s="207">
        <f t="shared" si="25"/>
        <v>1.5728479868125081E-8</v>
      </c>
    </row>
    <row r="412" spans="1:47" x14ac:dyDescent="0.35">
      <c r="A412">
        <v>378</v>
      </c>
      <c r="B412" s="75">
        <v>56</v>
      </c>
      <c r="C412" s="75">
        <v>48.52429931140275</v>
      </c>
      <c r="D412" s="75">
        <v>65.310873319499223</v>
      </c>
      <c r="E412" s="75">
        <v>60.777785958185511</v>
      </c>
      <c r="F412" s="75">
        <v>75.160857391511271</v>
      </c>
      <c r="G412" s="75">
        <v>101.35037660625406</v>
      </c>
      <c r="H412" s="75">
        <v>71.690714882199018</v>
      </c>
      <c r="I412" s="75">
        <v>35.400660588256045</v>
      </c>
      <c r="J412" s="75">
        <v>52.180453021265151</v>
      </c>
      <c r="K412" s="75">
        <v>69.277792537199304</v>
      </c>
      <c r="L412" s="75">
        <v>67.415082058829981</v>
      </c>
      <c r="M412" s="75">
        <v>61.80885335208437</v>
      </c>
      <c r="N412" s="75">
        <v>49.9630312752045</v>
      </c>
      <c r="O412" s="75">
        <v>29.463161267716433</v>
      </c>
      <c r="P412" s="75">
        <v>36.022484765067176</v>
      </c>
      <c r="Q412" s="75">
        <v>38.870232078678605</v>
      </c>
      <c r="R412" s="75">
        <v>23.964574855315096</v>
      </c>
      <c r="S412" s="75">
        <v>11.228143111683158</v>
      </c>
      <c r="T412" s="75">
        <v>15.959930983412884</v>
      </c>
      <c r="U412" s="75">
        <v>18.890443744094704</v>
      </c>
      <c r="V412" s="75">
        <v>19.390952502347218</v>
      </c>
      <c r="X412" s="201">
        <f>((0-('Appendix B'!$H$30))/(1+$Y$16)^0)</f>
        <v>-30932906.678150136</v>
      </c>
      <c r="Y412" s="201">
        <f>(((B412*'Appendix B'!$C$5*1000)-('Appendix B'!$E$31+'Appendix B'!$F$31+'Appendix B'!$G$31))/((1+$Y$16)^1))</f>
        <v>36555647.970511056</v>
      </c>
      <c r="Z412" s="201">
        <f>+(((C412*'Appendix B'!$C$6*1000)-('Appendix B'!$E$32+'Appendix B'!$F$32+'Appendix B'!$G$32))/((1+$Y$16)^2))</f>
        <v>10052709.488944</v>
      </c>
      <c r="AA412" s="201">
        <f>(((D412*'Appendix B'!$C$7*1000)-('Appendix B'!$E$33+'Appendix B'!$F$33+'Appendix B'!$G$33))/((1+$Y$16)^3))</f>
        <v>6556827.3624080978</v>
      </c>
      <c r="AB412" s="201">
        <f>(((E412*'Appendix B'!$C$8*1000)-('Appendix B'!$E$34+'Appendix B'!$F$34+'Appendix B'!$G$34))/((1+$Y$16)^4))</f>
        <v>3448689.0647238097</v>
      </c>
      <c r="AC412" s="201">
        <f>(((F412*'Appendix B'!$C$9*1000)-('Appendix B'!$E$35+'Appendix B'!$F$35+'Appendix B'!$G$35))/((1+$Y$16)^AC$34))</f>
        <v>3068824.1026984351</v>
      </c>
      <c r="AD412" s="201">
        <f>(((G412*'Appendix B'!$C$10*1000)-('Appendix B'!$E$36+'Appendix B'!$F$36+'Appendix B'!$G$36))/((1+$Y$16)^AD$34))</f>
        <v>3217922.0069756829</v>
      </c>
      <c r="AE412" s="201">
        <f>(((H412*'Appendix B'!$C$11*1000)-('Appendix B'!$E$37+'Appendix B'!$F$37+'Appendix B'!$G$37))/((1+$Y$16)^AE$34))</f>
        <v>1347320.6561553637</v>
      </c>
      <c r="AF412" s="201">
        <f>(((I412*'Appendix B'!$C$12*1000)-('Appendix B'!$E$38+'Appendix B'!$F$38+'Appendix B'!$G$38))/((1+$Y$16)^AF$34))</f>
        <v>-147.24310774381391</v>
      </c>
      <c r="AG412" s="201">
        <f>(((J412*'Appendix B'!$C$13*1000)-('Appendix B'!$E$39+'Appendix B'!$F$39+'Appendix B'!$G$39))/((1+$Y$16)^AG$34))</f>
        <v>264361.94356856914</v>
      </c>
      <c r="AH412" s="201">
        <f>(((K412*'Appendix B'!$C$14*1000)-('Appendix B'!$E$40+'Appendix B'!$F$40+'Appendix B'!$G$40))/((1+$Y$16)^AH$34))</f>
        <v>429681.67925030814</v>
      </c>
      <c r="AI412" s="201">
        <f>(((L412*'Appendix B'!$C$15*1000)-('Appendix B'!$E$41+'Appendix B'!$F$41+'Appendix B'!$G$41))/((1+$Y$16)^AI$34))</f>
        <v>276509.32641822542</v>
      </c>
      <c r="AJ412" s="201">
        <f>(((M412*'Appendix B'!$C$16*1000)-('Appendix B'!$E$42+'Appendix B'!$F$42+'Appendix B'!$G$42))/((1+$Y$16)^AJ$34))</f>
        <v>114753.22310074259</v>
      </c>
      <c r="AK412" s="201">
        <f>(((N412*'Appendix B'!$C$17*1000)-('Appendix B'!$E$43+'Appendix B'!$F$43+'Appendix B'!$G$43))/((1+$Y$16)^AK$34))</f>
        <v>-62141.048070177167</v>
      </c>
      <c r="AL412" s="201">
        <f>(((O412*'Appendix B'!$C$18*1000)-('Appendix B'!$E$44+'Appendix B'!$F$44+'Appendix B'!$G$44))/((1+$Y$16)^AL$34))</f>
        <v>-258328.87179229822</v>
      </c>
      <c r="AM412" s="201">
        <f>(((P412*'Appendix B'!$C$19*1000)-('Appendix B'!$E$45+'Appendix B'!$F$45+'Appendix B'!$G$45))/((1+$Y$16)^AM$34))</f>
        <v>-201596.19531721092</v>
      </c>
      <c r="AN412" s="201">
        <f>(((Q412*'Appendix B'!$C$20*1000)-('Appendix B'!$E$46+'Appendix B'!$F$46+'Appendix B'!$G$46))/((1+$Y$16)^AN$34))</f>
        <v>-177005.9675380204</v>
      </c>
      <c r="AO412" s="201">
        <f>(((R412*'Appendix B'!$C$21*1000)-('Appendix B'!$E$47+'Appendix B'!$F$47+'Appendix B'!$G$47))/((1+$Y$16)^AO$34))</f>
        <v>-251483.06936214454</v>
      </c>
      <c r="AP412" s="201">
        <f>(((S412*'Appendix B'!$C$22*1000)-('Appendix B'!$E$48+'Appendix B'!$F$48+'Appendix B'!$G$48))/((1+$Y$16)^AP$34))</f>
        <v>-290670.99016760953</v>
      </c>
      <c r="AQ412" s="201">
        <f>(((T412*'Appendix B'!$C$23*1000)-('Appendix B'!$E$49+'Appendix B'!$F$49+'Appendix B'!$G$49))/((1+$Y$16)^AQ$34))</f>
        <v>-247726.18256263042</v>
      </c>
      <c r="AR412" s="201">
        <f>(((U412*'Appendix B'!$C$24*1000)-('Appendix B'!$E$50+'Appendix B'!$F$50+'Appendix B'!$G$50))/((1+$Y$16)^AR$34))</f>
        <v>-217625.34599045318</v>
      </c>
      <c r="AS412" s="217">
        <f t="shared" si="26"/>
        <v>34400340.146604165</v>
      </c>
      <c r="AU412" s="207">
        <f t="shared" si="25"/>
        <v>1.3350059888265086E-8</v>
      </c>
    </row>
    <row r="413" spans="1:47" x14ac:dyDescent="0.35">
      <c r="A413">
        <v>379</v>
      </c>
      <c r="B413" s="75">
        <v>56</v>
      </c>
      <c r="C413" s="75">
        <v>52.84196788534139</v>
      </c>
      <c r="D413" s="75">
        <v>27.191710021103599</v>
      </c>
      <c r="E413" s="75">
        <v>34.155195329223794</v>
      </c>
      <c r="F413" s="75">
        <v>43.946842574881202</v>
      </c>
      <c r="G413" s="75">
        <v>39.107261956844894</v>
      </c>
      <c r="H413" s="75">
        <v>47.355532739567046</v>
      </c>
      <c r="I413" s="75">
        <v>15.539254445840125</v>
      </c>
      <c r="J413" s="75">
        <v>20.454866451159717</v>
      </c>
      <c r="K413" s="75">
        <v>17.644209508503323</v>
      </c>
      <c r="L413" s="75">
        <v>20.239895402076655</v>
      </c>
      <c r="M413" s="75">
        <v>4.6592286027126786</v>
      </c>
      <c r="N413" s="75">
        <v>8.3060958330597519</v>
      </c>
      <c r="O413" s="75">
        <v>11.032798067768294</v>
      </c>
      <c r="P413" s="75">
        <v>14.950532924725008</v>
      </c>
      <c r="Q413" s="75">
        <v>19.172066458908031</v>
      </c>
      <c r="R413" s="75">
        <v>12.146800701894932</v>
      </c>
      <c r="S413" s="75">
        <v>17.253450376625359</v>
      </c>
      <c r="T413" s="75">
        <v>15.353506640578747</v>
      </c>
      <c r="U413" s="75">
        <v>14.524794491605782</v>
      </c>
      <c r="V413" s="75">
        <v>12.443079634929635</v>
      </c>
      <c r="X413" s="201">
        <f>((0-('Appendix B'!$H$30))/(1+$Y$16)^0)</f>
        <v>-30932906.678150136</v>
      </c>
      <c r="Y413" s="201">
        <f>(((B413*'Appendix B'!$C$5*1000)-('Appendix B'!$E$31+'Appendix B'!$F$31+'Appendix B'!$G$31))/((1+$Y$16)^1))</f>
        <v>36555647.970511056</v>
      </c>
      <c r="Z413" s="201">
        <f>+(((C413*'Appendix B'!$C$6*1000)-('Appendix B'!$E$32+'Appendix B'!$F$32+'Appendix B'!$G$32))/((1+$Y$16)^2))</f>
        <v>11143426.416342283</v>
      </c>
      <c r="AA413" s="201">
        <f>(((D413*'Appendix B'!$C$7*1000)-('Appendix B'!$E$33+'Appendix B'!$F$33+'Appendix B'!$G$33))/((1+$Y$16)^3))</f>
        <v>1721774.5039911559</v>
      </c>
      <c r="AB413" s="201">
        <f>(((E413*'Appendix B'!$C$8*1000)-('Appendix B'!$E$34+'Appendix B'!$F$34+'Appendix B'!$G$34))/((1+$Y$16)^4))</f>
        <v>1299181.1512324146</v>
      </c>
      <c r="AC413" s="201">
        <f>(((F413*'Appendix B'!$C$9*1000)-('Appendix B'!$E$35+'Appendix B'!$F$35+'Appendix B'!$G$35))/((1+$Y$16)^AC$34))</f>
        <v>1254286.5419655605</v>
      </c>
      <c r="AD413" s="201">
        <f>(((G413*'Appendix B'!$C$10*1000)-('Appendix B'!$E$36+'Appendix B'!$F$36+'Appendix B'!$G$36))/((1+$Y$16)^AD$34))</f>
        <v>532049.14394508174</v>
      </c>
      <c r="AE413" s="201">
        <f>(((H413*'Appendix B'!$C$11*1000)-('Appendix B'!$E$37+'Appendix B'!$F$37+'Appendix B'!$G$37))/((1+$Y$16)^AE$34))</f>
        <v>539109.10231025098</v>
      </c>
      <c r="AF413" s="201">
        <f>(((I413*'Appendix B'!$C$12*1000)-('Appendix B'!$E$38+'Appendix B'!$F$38+'Appendix B'!$G$38))/((1+$Y$16)^AF$34))</f>
        <v>-520964.00246728415</v>
      </c>
      <c r="AG413" s="201">
        <f>(((J413*'Appendix B'!$C$13*1000)-('Appendix B'!$E$39+'Appendix B'!$F$39+'Appendix B'!$G$39))/((1+$Y$16)^AG$34))</f>
        <v>-404741.02716976125</v>
      </c>
      <c r="AH413" s="201">
        <f>(((K413*'Appendix B'!$C$14*1000)-('Appendix B'!$E$40+'Appendix B'!$F$40+'Appendix B'!$G$40))/((1+$Y$16)^AH$34))</f>
        <v>-444731.81163838611</v>
      </c>
      <c r="AI413" s="201">
        <f>(((L413*'Appendix B'!$C$15*1000)-('Appendix B'!$E$41+'Appendix B'!$F$41+'Appendix B'!$G$41))/((1+$Y$16)^AI$34))</f>
        <v>-393900.9374294692</v>
      </c>
      <c r="AJ413" s="201">
        <f>(((M413*'Appendix B'!$C$16*1000)-('Appendix B'!$E$42+'Appendix B'!$F$42+'Appendix B'!$G$42))/((1+$Y$16)^AJ$34))</f>
        <v>-561154.70457385981</v>
      </c>
      <c r="AK413" s="201">
        <f>(((N413*'Appendix B'!$C$17*1000)-('Appendix B'!$E$43+'Appendix B'!$F$43+'Appendix B'!$G$43))/((1+$Y$16)^AK$34))</f>
        <v>-475278.08655778749</v>
      </c>
      <c r="AL413" s="201">
        <f>(((O413*'Appendix B'!$C$18*1000)-('Appendix B'!$E$44+'Appendix B'!$F$44+'Appendix B'!$G$44))/((1+$Y$16)^AL$34))</f>
        <v>-412579.76942790393</v>
      </c>
      <c r="AM413" s="201">
        <f>(((P413*'Appendix B'!$C$19*1000)-('Appendix B'!$E$45+'Appendix B'!$F$45+'Appendix B'!$G$45))/((1+$Y$16)^AM$34))</f>
        <v>-351220.9434337297</v>
      </c>
      <c r="AN413" s="201">
        <f>(((Q413*'Appendix B'!$C$20*1000)-('Appendix B'!$E$46+'Appendix B'!$F$46+'Appendix B'!$G$46))/((1+$Y$16)^AN$34))</f>
        <v>-294321.34313301538</v>
      </c>
      <c r="AO413" s="201">
        <f>(((R413*'Appendix B'!$C$21*1000)-('Appendix B'!$E$47+'Appendix B'!$F$47+'Appendix B'!$G$47))/((1+$Y$16)^AO$34))</f>
        <v>-312746.66914830677</v>
      </c>
      <c r="AP413" s="201">
        <f>(((S413*'Appendix B'!$C$22*1000)-('Appendix B'!$E$48+'Appendix B'!$F$48+'Appendix B'!$G$48))/((1+$Y$16)^AP$34))</f>
        <v>-263846.04304696823</v>
      </c>
      <c r="AQ413" s="201">
        <f>(((T413*'Appendix B'!$C$23*1000)-('Appendix B'!$E$49+'Appendix B'!$F$49+'Appendix B'!$G$49))/((1+$Y$16)^AQ$34))</f>
        <v>-250052.18715004047</v>
      </c>
      <c r="AR413" s="201">
        <f>(((U413*'Appendix B'!$C$24*1000)-('Appendix B'!$E$50+'Appendix B'!$F$50+'Appendix B'!$G$50))/((1+$Y$16)^AR$34))</f>
        <v>-232093.96818461581</v>
      </c>
      <c r="AS413" s="217">
        <f t="shared" si="26"/>
        <v>22112568.152147662</v>
      </c>
      <c r="AU413" s="207">
        <f t="shared" si="25"/>
        <v>8.8440963229420435E-9</v>
      </c>
    </row>
    <row r="414" spans="1:47" x14ac:dyDescent="0.35">
      <c r="A414">
        <v>380</v>
      </c>
      <c r="B414" s="75">
        <v>56</v>
      </c>
      <c r="C414" s="75">
        <v>50.15896138652181</v>
      </c>
      <c r="D414" s="75">
        <v>54.296677756934471</v>
      </c>
      <c r="E414" s="75">
        <v>51.065980356747907</v>
      </c>
      <c r="F414" s="75">
        <v>63.346633105478467</v>
      </c>
      <c r="G414" s="75">
        <v>44.978344835398133</v>
      </c>
      <c r="H414" s="75">
        <v>35.926000409870944</v>
      </c>
      <c r="I414" s="75">
        <v>29.987821424654772</v>
      </c>
      <c r="J414" s="75">
        <v>37.016413024430207</v>
      </c>
      <c r="K414" s="75">
        <v>48.490341321745547</v>
      </c>
      <c r="L414" s="75">
        <v>56.691279512338667</v>
      </c>
      <c r="M414" s="75">
        <v>79.063909233879656</v>
      </c>
      <c r="N414" s="75">
        <v>55.569354980123741</v>
      </c>
      <c r="O414" s="75">
        <v>35.934748417025688</v>
      </c>
      <c r="P414" s="75">
        <v>35.666263015742935</v>
      </c>
      <c r="Q414" s="75">
        <v>48.902867577473934</v>
      </c>
      <c r="R414" s="75">
        <v>59.030703829991609</v>
      </c>
      <c r="S414" s="75">
        <v>51.832882517959526</v>
      </c>
      <c r="T414" s="75">
        <v>44.775981310680116</v>
      </c>
      <c r="U414" s="75">
        <v>52.132838362603408</v>
      </c>
      <c r="V414" s="75">
        <v>65.43549382346626</v>
      </c>
      <c r="X414" s="201">
        <f>((0-('Appendix B'!$H$30))/(1+$Y$16)^0)</f>
        <v>-30932906.678150136</v>
      </c>
      <c r="Y414" s="201">
        <f>(((B414*'Appendix B'!$C$5*1000)-('Appendix B'!$E$31+'Appendix B'!$F$31+'Appendix B'!$G$31))/((1+$Y$16)^1))</f>
        <v>36555647.970511056</v>
      </c>
      <c r="Z414" s="201">
        <f>+(((C414*'Appendix B'!$C$6*1000)-('Appendix B'!$E$32+'Appendix B'!$F$32+'Appendix B'!$G$32))/((1+$Y$16)^2))</f>
        <v>10465653.086947383</v>
      </c>
      <c r="AA414" s="201">
        <f>(((D414*'Appendix B'!$C$7*1000)-('Appendix B'!$E$33+'Appendix B'!$F$33+'Appendix B'!$G$33))/((1+$Y$16)^3))</f>
        <v>5159781.5426698867</v>
      </c>
      <c r="AB414" s="201">
        <f>(((E414*'Appendix B'!$C$8*1000)-('Appendix B'!$E$34+'Appendix B'!$F$34+'Appendix B'!$G$34))/((1+$Y$16)^4))</f>
        <v>2664557.9001229308</v>
      </c>
      <c r="AC414" s="201">
        <f>(((F414*'Appendix B'!$C$9*1000)-('Appendix B'!$E$35+'Appendix B'!$F$35+'Appendix B'!$G$35))/((1+$Y$16)^AC$34))</f>
        <v>2382037.9316831077</v>
      </c>
      <c r="AD414" s="201">
        <f>(((G414*'Appendix B'!$C$10*1000)-('Appendix B'!$E$36+'Appendix B'!$F$36+'Appendix B'!$G$36))/((1+$Y$16)^AD$34))</f>
        <v>785394.14875292534</v>
      </c>
      <c r="AE414" s="201">
        <f>(((H414*'Appendix B'!$C$11*1000)-('Appendix B'!$E$37+'Appendix B'!$F$37+'Appendix B'!$G$37))/((1+$Y$16)^AE$34))</f>
        <v>159515.47404955249</v>
      </c>
      <c r="AF414" s="201">
        <f>(((I414*'Appendix B'!$C$12*1000)-('Appendix B'!$E$38+'Appendix B'!$F$38+'Appendix B'!$G$38))/((1+$Y$16)^AF$34))</f>
        <v>-142085.70063219711</v>
      </c>
      <c r="AG414" s="201">
        <f>(((J414*'Appendix B'!$C$13*1000)-('Appendix B'!$E$39+'Appendix B'!$F$39+'Appendix B'!$G$39))/((1+$Y$16)^AG$34))</f>
        <v>-55452.606994787071</v>
      </c>
      <c r="AH414" s="201">
        <f>(((K414*'Appendix B'!$C$14*1000)-('Appendix B'!$E$40+'Appendix B'!$F$40+'Appendix B'!$G$40))/((1+$Y$16)^AH$34))</f>
        <v>77646.691210036603</v>
      </c>
      <c r="AI414" s="201">
        <f>(((L414*'Appendix B'!$C$15*1000)-('Appendix B'!$E$41+'Appendix B'!$F$41+'Appendix B'!$G$41))/((1+$Y$16)^AI$34))</f>
        <v>124112.53047222283</v>
      </c>
      <c r="AJ414" s="201">
        <f>(((M414*'Appendix B'!$C$16*1000)-('Appendix B'!$E$42+'Appendix B'!$F$42+'Appendix B'!$G$42))/((1+$Y$16)^AJ$34))</f>
        <v>318828.56242485507</v>
      </c>
      <c r="AK414" s="201">
        <f>(((N414*'Appendix B'!$C$17*1000)-('Appendix B'!$E$43+'Appendix B'!$F$43+'Appendix B'!$G$43))/((1+$Y$16)^AK$34))</f>
        <v>-6539.7430853193218</v>
      </c>
      <c r="AL414" s="201">
        <f>(((O414*'Appendix B'!$C$18*1000)-('Appendix B'!$E$44+'Appendix B'!$F$44+'Appendix B'!$G$44))/((1+$Y$16)^AL$34))</f>
        <v>-204165.63495978632</v>
      </c>
      <c r="AM414" s="201">
        <f>(((P414*'Appendix B'!$C$19*1000)-('Appendix B'!$E$45+'Appendix B'!$F$45+'Appendix B'!$G$45))/((1+$Y$16)^AM$34))</f>
        <v>-204125.60454897571</v>
      </c>
      <c r="AN414" s="201">
        <f>(((Q414*'Appendix B'!$C$20*1000)-('Appendix B'!$E$46+'Appendix B'!$F$46+'Appendix B'!$G$46))/((1+$Y$16)^AN$34))</f>
        <v>-117255.10421054662</v>
      </c>
      <c r="AO414" s="201">
        <f>(((R414*'Appendix B'!$C$21*1000)-('Appendix B'!$E$47+'Appendix B'!$F$47+'Appendix B'!$G$47))/((1+$Y$16)^AO$34))</f>
        <v>-69699.489504781959</v>
      </c>
      <c r="AP414" s="201">
        <f>(((S414*'Appendix B'!$C$22*1000)-('Appendix B'!$E$48+'Appendix B'!$F$48+'Appendix B'!$G$48))/((1+$Y$16)^AP$34))</f>
        <v>-109896.8089472877</v>
      </c>
      <c r="AQ414" s="201">
        <f>(((T414*'Appendix B'!$C$23*1000)-('Appendix B'!$E$49+'Appendix B'!$F$49+'Appendix B'!$G$49))/((1+$Y$16)^AQ$34))</f>
        <v>-137199.17940999713</v>
      </c>
      <c r="AR414" s="201">
        <f>(((U414*'Appendix B'!$C$24*1000)-('Appendix B'!$E$50+'Appendix B'!$F$50+'Appendix B'!$G$50))/((1+$Y$16)^AR$34))</f>
        <v>-107453.4973724591</v>
      </c>
      <c r="AS414" s="217">
        <f t="shared" si="26"/>
        <v>27760269.160693828</v>
      </c>
      <c r="AU414" s="207">
        <f t="shared" si="25"/>
        <v>1.1010980090246026E-8</v>
      </c>
    </row>
    <row r="415" spans="1:47" x14ac:dyDescent="0.35">
      <c r="A415">
        <v>381</v>
      </c>
      <c r="B415" s="75">
        <v>56</v>
      </c>
      <c r="C415" s="75">
        <v>54.795596164646632</v>
      </c>
      <c r="D415" s="75">
        <v>71.765112601110246</v>
      </c>
      <c r="E415" s="75">
        <v>100.48838097348511</v>
      </c>
      <c r="F415" s="75">
        <v>52.009113911888726</v>
      </c>
      <c r="G415" s="75">
        <v>66.551852394578233</v>
      </c>
      <c r="H415" s="75">
        <v>47.726363336133268</v>
      </c>
      <c r="I415" s="75">
        <v>53.368284180321524</v>
      </c>
      <c r="J415" s="75">
        <v>48.736349995981122</v>
      </c>
      <c r="K415" s="75">
        <v>52.959229791347127</v>
      </c>
      <c r="L415" s="75">
        <v>64.879769343733344</v>
      </c>
      <c r="M415" s="75">
        <v>91.321051535184893</v>
      </c>
      <c r="N415" s="75">
        <v>140.11656885264159</v>
      </c>
      <c r="O415" s="75">
        <v>200.79856373796906</v>
      </c>
      <c r="P415" s="75">
        <v>150.72815793471983</v>
      </c>
      <c r="Q415" s="75">
        <v>140.00473139352377</v>
      </c>
      <c r="R415" s="75">
        <v>160.43160215454401</v>
      </c>
      <c r="S415" s="75">
        <v>177.42209739549477</v>
      </c>
      <c r="T415" s="75">
        <v>106.89826719799183</v>
      </c>
      <c r="U415" s="75">
        <v>125.37140361648962</v>
      </c>
      <c r="V415" s="75">
        <v>172.05626449528143</v>
      </c>
      <c r="X415" s="201">
        <f>((0-('Appendix B'!$H$30))/(1+$Y$16)^0)</f>
        <v>-30932906.678150136</v>
      </c>
      <c r="Y415" s="201">
        <f>(((B415*'Appendix B'!$C$5*1000)-('Appendix B'!$E$31+'Appendix B'!$F$31+'Appendix B'!$G$31))/((1+$Y$16)^1))</f>
        <v>36555647.970511056</v>
      </c>
      <c r="Z415" s="201">
        <f>+(((C415*'Appendix B'!$C$6*1000)-('Appendix B'!$E$32+'Appendix B'!$F$32+'Appendix B'!$G$32))/((1+$Y$16)^2))</f>
        <v>11636946.332841666</v>
      </c>
      <c r="AA415" s="201">
        <f>(((D415*'Appendix B'!$C$7*1000)-('Appendix B'!$E$33+'Appendix B'!$F$33+'Appendix B'!$G$33))/((1+$Y$16)^3))</f>
        <v>7375486.1520351451</v>
      </c>
      <c r="AB415" s="201">
        <f>(((E415*'Appendix B'!$C$8*1000)-('Appendix B'!$E$34+'Appendix B'!$F$34+'Appendix B'!$G$34))/((1+$Y$16)^4))</f>
        <v>6654922.4258746374</v>
      </c>
      <c r="AC415" s="201">
        <f>(((F415*'Appendix B'!$C$9*1000)-('Appendix B'!$E$35+'Appendix B'!$F$35+'Appendix B'!$G$35))/((1+$Y$16)^AC$34))</f>
        <v>1722963.6490843182</v>
      </c>
      <c r="AD415" s="201">
        <f>(((G415*'Appendix B'!$C$10*1000)-('Appendix B'!$E$36+'Appendix B'!$F$36+'Appendix B'!$G$36))/((1+$Y$16)^AD$34))</f>
        <v>1716319.5826737904</v>
      </c>
      <c r="AE415" s="201">
        <f>(((H415*'Appendix B'!$C$11*1000)-('Appendix B'!$E$37+'Appendix B'!$F$37+'Appendix B'!$G$37))/((1+$Y$16)^AE$34))</f>
        <v>551424.99832070444</v>
      </c>
      <c r="AF415" s="201">
        <f>(((I415*'Appendix B'!$C$12*1000)-('Appendix B'!$E$38+'Appendix B'!$F$38+'Appendix B'!$G$38))/((1+$Y$16)^AF$34))</f>
        <v>471009.70446743385</v>
      </c>
      <c r="AG415" s="201">
        <f>(((J415*'Appendix B'!$C$13*1000)-('Appendix B'!$E$39+'Appendix B'!$F$39+'Appendix B'!$G$39))/((1+$Y$16)^AG$34))</f>
        <v>191724.68718075921</v>
      </c>
      <c r="AH415" s="201">
        <f>(((K415*'Appendix B'!$C$14*1000)-('Appendix B'!$E$40+'Appendix B'!$F$40+'Appendix B'!$G$40))/((1+$Y$16)^AH$34))</f>
        <v>153327.21031956328</v>
      </c>
      <c r="AI415" s="201">
        <f>(((L415*'Appendix B'!$C$15*1000)-('Appendix B'!$E$41+'Appendix B'!$F$41+'Appendix B'!$G$41))/((1+$Y$16)^AI$34))</f>
        <v>240479.79931467911</v>
      </c>
      <c r="AJ415" s="201">
        <f>(((M415*'Appendix B'!$C$16*1000)-('Appendix B'!$E$42+'Appendix B'!$F$42+'Appendix B'!$G$42))/((1+$Y$16)^AJ$34))</f>
        <v>463793.63767111051</v>
      </c>
      <c r="AK415" s="201">
        <f>(((N415*'Appendix B'!$C$17*1000)-('Appendix B'!$E$43+'Appendix B'!$F$43+'Appendix B'!$G$43))/((1+$Y$16)^AK$34))</f>
        <v>831966.14269167429</v>
      </c>
      <c r="AL415" s="201">
        <f>(((O415*'Appendix B'!$C$18*1000)-('Appendix B'!$E$44+'Appendix B'!$F$44+'Appendix B'!$G$44))/((1+$Y$16)^AL$34))</f>
        <v>1175643.9339019817</v>
      </c>
      <c r="AM415" s="201">
        <f>(((P415*'Appendix B'!$C$19*1000)-('Appendix B'!$E$45+'Appendix B'!$F$45+'Appendix B'!$G$45))/((1+$Y$16)^AM$34))</f>
        <v>612889.69500676356</v>
      </c>
      <c r="AN415" s="201">
        <f>(((Q415*'Appendix B'!$C$20*1000)-('Appendix B'!$E$46+'Appendix B'!$F$46+'Appendix B'!$G$46))/((1+$Y$16)^AN$34))</f>
        <v>425315.69031343865</v>
      </c>
      <c r="AO415" s="201">
        <f>(((R415*'Appendix B'!$C$21*1000)-('Appendix B'!$E$47+'Appendix B'!$F$47+'Appendix B'!$G$47))/((1+$Y$16)^AO$34))</f>
        <v>455964.98607794452</v>
      </c>
      <c r="AP415" s="201">
        <f>(((S415*'Appendix B'!$C$22*1000)-('Appendix B'!$E$48+'Appendix B'!$F$48+'Appendix B'!$G$48))/((1+$Y$16)^AP$34))</f>
        <v>449232.19474926603</v>
      </c>
      <c r="AQ415" s="201">
        <f>(((T415*'Appendix B'!$C$23*1000)-('Appendix B'!$E$49+'Appendix B'!$F$49+'Appendix B'!$G$49))/((1+$Y$16)^AQ$34))</f>
        <v>101077.4063863062</v>
      </c>
      <c r="AR415" s="201">
        <f>(((U415*'Appendix B'!$C$24*1000)-('Appendix B'!$E$50+'Appendix B'!$F$50+'Appendix B'!$G$50))/((1+$Y$16)^AR$34))</f>
        <v>135273.54491039945</v>
      </c>
      <c r="AS415" s="217">
        <f t="shared" si="26"/>
        <v>40988503.066182494</v>
      </c>
      <c r="AU415" s="207">
        <f t="shared" si="25"/>
        <v>1.5077335920495212E-8</v>
      </c>
    </row>
    <row r="416" spans="1:47" x14ac:dyDescent="0.35">
      <c r="A416">
        <v>382</v>
      </c>
      <c r="B416" s="75">
        <v>56</v>
      </c>
      <c r="C416" s="75">
        <v>75.999432684597366</v>
      </c>
      <c r="D416" s="75">
        <v>78.13006226122117</v>
      </c>
      <c r="E416" s="75">
        <v>127.11847218668737</v>
      </c>
      <c r="F416" s="75">
        <v>201.43271094815157</v>
      </c>
      <c r="G416" s="75">
        <v>198.33379179236061</v>
      </c>
      <c r="H416" s="75">
        <v>214.63323459021308</v>
      </c>
      <c r="I416" s="75">
        <v>360.20565241088673</v>
      </c>
      <c r="J416" s="75">
        <v>318.13292875157504</v>
      </c>
      <c r="K416" s="75">
        <v>353.66520851463736</v>
      </c>
      <c r="L416" s="75">
        <v>341.19085333601311</v>
      </c>
      <c r="M416" s="75">
        <v>420.00692153963274</v>
      </c>
      <c r="N416" s="75">
        <v>500</v>
      </c>
      <c r="O416" s="75">
        <v>500</v>
      </c>
      <c r="P416" s="75">
        <v>500</v>
      </c>
      <c r="Q416" s="75">
        <v>500</v>
      </c>
      <c r="R416" s="75">
        <v>500</v>
      </c>
      <c r="S416" s="75">
        <v>500</v>
      </c>
      <c r="T416" s="75">
        <v>469.57898469222664</v>
      </c>
      <c r="U416" s="75">
        <v>500</v>
      </c>
      <c r="V416" s="75">
        <v>500</v>
      </c>
      <c r="X416" s="201">
        <f>((0-('Appendix B'!$H$30))/(1+$Y$16)^0)</f>
        <v>-30932906.678150136</v>
      </c>
      <c r="Y416" s="201">
        <f>(((B416*'Appendix B'!$C$5*1000)-('Appendix B'!$E$31+'Appendix B'!$F$31+'Appendix B'!$G$31))/((1+$Y$16)^1))</f>
        <v>36555647.970511056</v>
      </c>
      <c r="Z416" s="201">
        <f>+(((C416*'Appendix B'!$C$6*1000)-('Appendix B'!$E$32+'Appendix B'!$F$32+'Appendix B'!$G$32))/((1+$Y$16)^2))</f>
        <v>16993398.089628324</v>
      </c>
      <c r="AA416" s="201">
        <f>(((D416*'Appendix B'!$C$7*1000)-('Appendix B'!$E$33+'Appendix B'!$F$33+'Appendix B'!$G$33))/((1+$Y$16)^3))</f>
        <v>8182819.4034733931</v>
      </c>
      <c r="AB416" s="201">
        <f>(((E416*'Appendix B'!$C$8*1000)-('Appendix B'!$E$34+'Appendix B'!$F$34+'Appendix B'!$G$34))/((1+$Y$16)^4))</f>
        <v>8805035.9365224317</v>
      </c>
      <c r="AC416" s="201">
        <f>(((F416*'Appendix B'!$C$9*1000)-('Appendix B'!$E$35+'Appendix B'!$F$35+'Appendix B'!$G$35))/((1+$Y$16)^AC$34))</f>
        <v>10409277.501208793</v>
      </c>
      <c r="AD416" s="201">
        <f>(((G416*'Appendix B'!$C$10*1000)-('Appendix B'!$E$36+'Appendix B'!$F$36+'Appendix B'!$G$36))/((1+$Y$16)^AD$34))</f>
        <v>7402884.8655923055</v>
      </c>
      <c r="AE416" s="201">
        <f>(((H416*'Appendix B'!$C$11*1000)-('Appendix B'!$E$37+'Appendix B'!$F$37+'Appendix B'!$G$37))/((1+$Y$16)^AE$34))</f>
        <v>6094677.6016109083</v>
      </c>
      <c r="AF416" s="201">
        <f>(((I416*'Appendix B'!$C$12*1000)-('Appendix B'!$E$38+'Appendix B'!$F$38+'Appendix B'!$G$38))/((1+$Y$16)^AF$34))</f>
        <v>8517068.6101846863</v>
      </c>
      <c r="AG416" s="201">
        <f>(((J416*'Appendix B'!$C$13*1000)-('Appendix B'!$E$39+'Appendix B'!$F$39+'Appendix B'!$G$39))/((1+$Y$16)^AG$34))</f>
        <v>5873386.4195429068</v>
      </c>
      <c r="AH416" s="201">
        <f>(((K416*'Appendix B'!$C$14*1000)-('Appendix B'!$E$40+'Appendix B'!$F$40+'Appendix B'!$G$40))/((1+$Y$16)^AH$34))</f>
        <v>5245775.7518124282</v>
      </c>
      <c r="AI416" s="201">
        <f>(((L416*'Appendix B'!$C$15*1000)-('Appendix B'!$E$41+'Appendix B'!$F$41+'Appendix B'!$G$41))/((1+$Y$16)^AI$34))</f>
        <v>4167158.2048740694</v>
      </c>
      <c r="AJ416" s="201">
        <f>(((M416*'Appendix B'!$C$16*1000)-('Appendix B'!$E$42+'Appendix B'!$F$42+'Appendix B'!$G$42))/((1+$Y$16)^AJ$34))</f>
        <v>4351157.4869511984</v>
      </c>
      <c r="AK416" s="201">
        <f>(((N416*'Appendix B'!$C$17*1000)-('Appendix B'!$E$43+'Appendix B'!$F$43+'Appendix B'!$G$43))/((1+$Y$16)^AK$34))</f>
        <v>4401147.9215931827</v>
      </c>
      <c r="AL416" s="201">
        <f>(((O416*'Appendix B'!$C$18*1000)-('Appendix B'!$E$44+'Appendix B'!$F$44+'Appendix B'!$G$44))/((1+$Y$16)^AL$34))</f>
        <v>3679777.4453571774</v>
      </c>
      <c r="AM416" s="201">
        <f>(((P416*'Appendix B'!$C$19*1000)-('Appendix B'!$E$45+'Appendix B'!$F$45+'Appendix B'!$G$45))/((1+$Y$16)^AM$34))</f>
        <v>3092950.00404558</v>
      </c>
      <c r="AN416" s="201">
        <f>(((Q416*'Appendix B'!$C$20*1000)-('Appendix B'!$E$46+'Appendix B'!$F$46+'Appendix B'!$G$46))/((1+$Y$16)^AN$34))</f>
        <v>2569321.4299444244</v>
      </c>
      <c r="AO416" s="201">
        <f>(((R416*'Appendix B'!$C$21*1000)-('Appendix B'!$E$47+'Appendix B'!$F$47+'Appendix B'!$G$47))/((1+$Y$16)^AO$34))</f>
        <v>2216294.9903208939</v>
      </c>
      <c r="AP416" s="201">
        <f>(((S416*'Appendix B'!$C$22*1000)-('Appendix B'!$E$48+'Appendix B'!$F$48+'Appendix B'!$G$48))/((1+$Y$16)^AP$34))</f>
        <v>1885363.9634975337</v>
      </c>
      <c r="AQ416" s="201">
        <f>(((T416*'Appendix B'!$C$23*1000)-('Appendix B'!$E$49+'Appendix B'!$F$49+'Appendix B'!$G$49))/((1+$Y$16)^AQ$34))</f>
        <v>1492177.5866894042</v>
      </c>
      <c r="AR416" s="201">
        <f>(((U416*'Appendix B'!$C$24*1000)-('Appendix B'!$E$50+'Appendix B'!$F$50+'Appendix B'!$G$50))/((1+$Y$16)^AR$34))</f>
        <v>1376866.5613700326</v>
      </c>
      <c r="AS416" s="217">
        <f t="shared" si="26"/>
        <v>112379281.06658061</v>
      </c>
      <c r="AU416" s="207">
        <f t="shared" si="25"/>
        <v>6.6717199761730304E-10</v>
      </c>
    </row>
    <row r="417" spans="1:47" x14ac:dyDescent="0.35">
      <c r="A417">
        <v>383</v>
      </c>
      <c r="B417" s="75">
        <v>56</v>
      </c>
      <c r="C417" s="75">
        <v>68.381382684589866</v>
      </c>
      <c r="D417" s="75">
        <v>79.703377351688616</v>
      </c>
      <c r="E417" s="75">
        <v>97.693026152387489</v>
      </c>
      <c r="F417" s="75">
        <v>154.44781054175351</v>
      </c>
      <c r="G417" s="75">
        <v>149.45965982341244</v>
      </c>
      <c r="H417" s="75">
        <v>148.02692869790678</v>
      </c>
      <c r="I417" s="75">
        <v>144.47870330785017</v>
      </c>
      <c r="J417" s="75">
        <v>220.24850614945819</v>
      </c>
      <c r="K417" s="75">
        <v>194.55470369934977</v>
      </c>
      <c r="L417" s="75">
        <v>114.32795781341886</v>
      </c>
      <c r="M417" s="75">
        <v>131.13650208551633</v>
      </c>
      <c r="N417" s="75">
        <v>157.96794121845579</v>
      </c>
      <c r="O417" s="75">
        <v>196.53420919590479</v>
      </c>
      <c r="P417" s="75">
        <v>240.90085994771033</v>
      </c>
      <c r="Q417" s="75">
        <v>257.29292311015428</v>
      </c>
      <c r="R417" s="75">
        <v>409.97039922851241</v>
      </c>
      <c r="S417" s="75">
        <v>500</v>
      </c>
      <c r="T417" s="75">
        <v>224.86481998655671</v>
      </c>
      <c r="U417" s="75">
        <v>169.48771388397867</v>
      </c>
      <c r="V417" s="75">
        <v>215.64631903698609</v>
      </c>
      <c r="X417" s="201">
        <f>((0-('Appendix B'!$H$30))/(1+$Y$16)^0)</f>
        <v>-30932906.678150136</v>
      </c>
      <c r="Y417" s="201">
        <f>(((B417*'Appendix B'!$C$5*1000)-('Appendix B'!$E$31+'Appendix B'!$F$31+'Appendix B'!$G$31))/((1+$Y$16)^1))</f>
        <v>36555647.970511056</v>
      </c>
      <c r="Z417" s="201">
        <f>+(((C417*'Appendix B'!$C$6*1000)-('Appendix B'!$E$32+'Appendix B'!$F$32+'Appendix B'!$G$32))/((1+$Y$16)^2))</f>
        <v>15068948.367171984</v>
      </c>
      <c r="AA417" s="201">
        <f>(((D417*'Appendix B'!$C$7*1000)-('Appendix B'!$E$33+'Appendix B'!$F$33+'Appendix B'!$G$33))/((1+$Y$16)^3))</f>
        <v>8382379.4401354594</v>
      </c>
      <c r="AB417" s="201">
        <f>(((E417*'Appendix B'!$C$8*1000)-('Appendix B'!$E$34+'Appendix B'!$F$34+'Appendix B'!$G$34))/((1+$Y$16)^4))</f>
        <v>6429225.4832777334</v>
      </c>
      <c r="AC417" s="201">
        <f>(((F417*'Appendix B'!$C$9*1000)-('Appendix B'!$E$35+'Appendix B'!$F$35+'Appendix B'!$G$35))/((1+$Y$16)^AC$34))</f>
        <v>7677944.5702946838</v>
      </c>
      <c r="AD417" s="201">
        <f>(((G417*'Appendix B'!$C$10*1000)-('Appendix B'!$E$36+'Appendix B'!$F$36+'Appendix B'!$G$36))/((1+$Y$16)^AD$34))</f>
        <v>5293901.3177900361</v>
      </c>
      <c r="AE417" s="201">
        <f>(((H417*'Appendix B'!$C$11*1000)-('Appendix B'!$E$37+'Appendix B'!$F$37+'Appendix B'!$G$37))/((1+$Y$16)^AE$34))</f>
        <v>3882572.2774926508</v>
      </c>
      <c r="AF417" s="201">
        <f>(((I417*'Appendix B'!$C$12*1000)-('Appendix B'!$E$38+'Appendix B'!$F$38+'Appendix B'!$G$38))/((1+$Y$16)^AF$34))</f>
        <v>2860157.4261159557</v>
      </c>
      <c r="AG417" s="201">
        <f>(((J417*'Appendix B'!$C$13*1000)-('Appendix B'!$E$39+'Appendix B'!$F$39+'Appendix B'!$G$39))/((1+$Y$16)^AG$34))</f>
        <v>3808972.0136073092</v>
      </c>
      <c r="AH417" s="201">
        <f>(((K417*'Appendix B'!$C$14*1000)-('Appendix B'!$E$40+'Appendix B'!$F$40+'Appendix B'!$G$40))/((1+$Y$16)^AH$34))</f>
        <v>2551243.1667838874</v>
      </c>
      <c r="AI417" s="201">
        <f>(((L417*'Appendix B'!$C$15*1000)-('Appendix B'!$E$41+'Appendix B'!$F$41+'Appendix B'!$G$41))/((1+$Y$16)^AI$34))</f>
        <v>943191.86953829019</v>
      </c>
      <c r="AJ417" s="201">
        <f>(((M417*'Appendix B'!$C$16*1000)-('Appendix B'!$E$42+'Appendix B'!$F$42+'Appendix B'!$G$42))/((1+$Y$16)^AJ$34))</f>
        <v>934690.49463080557</v>
      </c>
      <c r="AK417" s="201">
        <f>(((N417*'Appendix B'!$C$17*1000)-('Appendix B'!$E$43+'Appendix B'!$F$43+'Appendix B'!$G$43))/((1+$Y$16)^AK$34))</f>
        <v>1009009.0056357073</v>
      </c>
      <c r="AL417" s="201">
        <f>(((O417*'Appendix B'!$C$18*1000)-('Appendix B'!$E$44+'Appendix B'!$F$44+'Appendix B'!$G$44))/((1+$Y$16)^AL$34))</f>
        <v>1139953.8876010098</v>
      </c>
      <c r="AM417" s="201">
        <f>(((P417*'Appendix B'!$C$19*1000)-('Appendix B'!$E$45+'Appendix B'!$F$45+'Appendix B'!$G$45))/((1+$Y$16)^AM$34))</f>
        <v>1253175.3186597701</v>
      </c>
      <c r="AN417" s="201">
        <f>(((Q417*'Appendix B'!$C$20*1000)-('Appendix B'!$E$46+'Appendix B'!$F$46+'Appendix B'!$G$46))/((1+$Y$16)^AN$34))</f>
        <v>1123843.0826450374</v>
      </c>
      <c r="AO417" s="201">
        <f>(((R417*'Appendix B'!$C$21*1000)-('Appendix B'!$E$47+'Appendix B'!$F$47+'Appendix B'!$G$47))/((1+$Y$16)^AO$34))</f>
        <v>1749579.5700591065</v>
      </c>
      <c r="AP417" s="201">
        <f>(((S417*'Appendix B'!$C$22*1000)-('Appendix B'!$E$48+'Appendix B'!$F$48+'Appendix B'!$G$48))/((1+$Y$16)^AP$34))</f>
        <v>1885363.9634975337</v>
      </c>
      <c r="AQ417" s="201">
        <f>(((T417*'Appendix B'!$C$23*1000)-('Appendix B'!$E$49+'Appendix B'!$F$49+'Appendix B'!$G$49))/((1+$Y$16)^AQ$34))</f>
        <v>553550.57338481385</v>
      </c>
      <c r="AR417" s="201">
        <f>(((U417*'Appendix B'!$C$24*1000)-('Appendix B'!$E$50+'Appendix B'!$F$50+'Appendix B'!$G$50))/((1+$Y$16)^AR$34))</f>
        <v>281483.69349181664</v>
      </c>
      <c r="AS417" s="217">
        <f t="shared" si="26"/>
        <v>72451926.814174488</v>
      </c>
      <c r="AU417" s="207">
        <f t="shared" si="25"/>
        <v>1.038314221817809E-8</v>
      </c>
    </row>
    <row r="418" spans="1:47" x14ac:dyDescent="0.35">
      <c r="A418">
        <v>384</v>
      </c>
      <c r="B418" s="75">
        <v>56</v>
      </c>
      <c r="C418" s="75">
        <v>68.292161932058306</v>
      </c>
      <c r="D418" s="75">
        <v>85.088901439114437</v>
      </c>
      <c r="E418" s="75">
        <v>76.046795431356784</v>
      </c>
      <c r="F418" s="75">
        <v>103.48029776494911</v>
      </c>
      <c r="G418" s="75">
        <v>118.55218910495354</v>
      </c>
      <c r="H418" s="75">
        <v>95.280532018762997</v>
      </c>
      <c r="I418" s="75">
        <v>139.40427951432753</v>
      </c>
      <c r="J418" s="75">
        <v>148.1353695379797</v>
      </c>
      <c r="K418" s="75">
        <v>178.60762869454089</v>
      </c>
      <c r="L418" s="75">
        <v>226.67346154325557</v>
      </c>
      <c r="M418" s="75">
        <v>308.47110717963119</v>
      </c>
      <c r="N418" s="75">
        <v>301.90359574163239</v>
      </c>
      <c r="O418" s="75">
        <v>269.17439614517434</v>
      </c>
      <c r="P418" s="75">
        <v>392.76328250439229</v>
      </c>
      <c r="Q418" s="75">
        <v>408.9908616151036</v>
      </c>
      <c r="R418" s="75">
        <v>490.3926516802465</v>
      </c>
      <c r="S418" s="75">
        <v>500</v>
      </c>
      <c r="T418" s="75">
        <v>500</v>
      </c>
      <c r="U418" s="75">
        <v>500</v>
      </c>
      <c r="V418" s="75">
        <v>500</v>
      </c>
      <c r="X418" s="201">
        <f>((0-('Appendix B'!$H$30))/(1+$Y$16)^0)</f>
        <v>-30932906.678150136</v>
      </c>
      <c r="Y418" s="201">
        <f>(((B418*'Appendix B'!$C$5*1000)-('Appendix B'!$E$31+'Appendix B'!$F$31+'Appendix B'!$G$31))/((1+$Y$16)^1))</f>
        <v>36555647.970511056</v>
      </c>
      <c r="Z418" s="201">
        <f>+(((C418*'Appendix B'!$C$6*1000)-('Appendix B'!$E$32+'Appendix B'!$F$32+'Appendix B'!$G$32))/((1+$Y$16)^2))</f>
        <v>15046409.679128911</v>
      </c>
      <c r="AA418" s="201">
        <f>(((D418*'Appendix B'!$C$7*1000)-('Appendix B'!$E$33+'Appendix B'!$F$33+'Appendix B'!$G$33))/((1+$Y$16)^3))</f>
        <v>9065481.8846761957</v>
      </c>
      <c r="AB418" s="201">
        <f>(((E418*'Appendix B'!$C$8*1000)-('Appendix B'!$E$34+'Appendix B'!$F$34+'Appendix B'!$G$34))/((1+$Y$16)^4))</f>
        <v>4681508.8586792536</v>
      </c>
      <c r="AC418" s="201">
        <f>(((F418*'Appendix B'!$C$9*1000)-('Appendix B'!$E$35+'Appendix B'!$F$35+'Appendix B'!$G$35))/((1+$Y$16)^AC$34))</f>
        <v>4715093.849106078</v>
      </c>
      <c r="AD418" s="201">
        <f>(((G418*'Appendix B'!$C$10*1000)-('Appendix B'!$E$36+'Appendix B'!$F$36+'Appendix B'!$G$36))/((1+$Y$16)^AD$34))</f>
        <v>3960203.0069776024</v>
      </c>
      <c r="AE418" s="201">
        <f>(((H418*'Appendix B'!$C$11*1000)-('Appendix B'!$E$37+'Appendix B'!$F$37+'Appendix B'!$G$37))/((1+$Y$16)^AE$34))</f>
        <v>2130777.4082404086</v>
      </c>
      <c r="AF418" s="201">
        <f>(((I418*'Appendix B'!$C$12*1000)-('Appendix B'!$E$38+'Appendix B'!$F$38+'Appendix B'!$G$38))/((1+$Y$16)^AF$34))</f>
        <v>2727093.0832990916</v>
      </c>
      <c r="AG418" s="201">
        <f>(((J418*'Appendix B'!$C$13*1000)-('Appendix B'!$E$39+'Appendix B'!$F$39+'Appendix B'!$G$39))/((1+$Y$16)^AG$34))</f>
        <v>2288082.4366919477</v>
      </c>
      <c r="AH418" s="201">
        <f>(((K418*'Appendix B'!$C$14*1000)-('Appendix B'!$E$40+'Appendix B'!$F$40+'Appendix B'!$G$40))/((1+$Y$16)^AH$34))</f>
        <v>2281179.8338428233</v>
      </c>
      <c r="AI418" s="201">
        <f>(((L418*'Appendix B'!$C$15*1000)-('Appendix B'!$E$41+'Appendix B'!$F$41+'Appendix B'!$G$41))/((1+$Y$16)^AI$34))</f>
        <v>2539742.6017194414</v>
      </c>
      <c r="AJ418" s="201">
        <f>(((M418*'Appendix B'!$C$16*1000)-('Appendix B'!$E$42+'Appendix B'!$F$42+'Appendix B'!$G$42))/((1+$Y$16)^AJ$34))</f>
        <v>3032024.7459020698</v>
      </c>
      <c r="AK418" s="201">
        <f>(((N418*'Appendix B'!$C$17*1000)-('Appendix B'!$E$43+'Appendix B'!$F$43+'Appendix B'!$G$43))/((1+$Y$16)^AK$34))</f>
        <v>2436505.9977048715</v>
      </c>
      <c r="AL418" s="201">
        <f>(((O418*'Appendix B'!$C$18*1000)-('Appendix B'!$E$44+'Appendix B'!$F$44+'Appendix B'!$G$44))/((1+$Y$16)^AL$34))</f>
        <v>1747907.9425365396</v>
      </c>
      <c r="AM418" s="201">
        <f>(((P418*'Appendix B'!$C$19*1000)-('Appendix B'!$E$45+'Appendix B'!$F$45+'Appendix B'!$G$45))/((1+$Y$16)^AM$34))</f>
        <v>2331498.6223371248</v>
      </c>
      <c r="AN418" s="201">
        <f>(((Q418*'Appendix B'!$C$20*1000)-('Appendix B'!$E$46+'Appendix B'!$F$46+'Appendix B'!$G$46))/((1+$Y$16)^AN$34))</f>
        <v>2027302.8756134068</v>
      </c>
      <c r="AO418" s="201">
        <f>(((R418*'Appendix B'!$C$21*1000)-('Appendix B'!$E$47+'Appendix B'!$F$47+'Appendix B'!$G$47))/((1+$Y$16)^AO$34))</f>
        <v>2166490.286420939</v>
      </c>
      <c r="AP418" s="201">
        <f>(((S418*'Appendix B'!$C$22*1000)-('Appendix B'!$E$48+'Appendix B'!$F$48+'Appendix B'!$G$48))/((1+$Y$16)^AP$34))</f>
        <v>1885363.9634975337</v>
      </c>
      <c r="AQ418" s="201">
        <f>(((T418*'Appendix B'!$C$23*1000)-('Appendix B'!$E$49+'Appendix B'!$F$49+'Appendix B'!$G$49))/((1+$Y$16)^AQ$34))</f>
        <v>1608860.6024615879</v>
      </c>
      <c r="AR418" s="201">
        <f>(((U418*'Appendix B'!$C$24*1000)-('Appendix B'!$E$50+'Appendix B'!$F$50+'Appendix B'!$G$50))/((1+$Y$16)^AR$34))</f>
        <v>1376866.5613700326</v>
      </c>
      <c r="AS418" s="217">
        <f t="shared" si="26"/>
        <v>73671135.532566786</v>
      </c>
      <c r="AU418" s="207">
        <f t="shared" si="25"/>
        <v>9.9142699142378797E-9</v>
      </c>
    </row>
    <row r="419" spans="1:47" x14ac:dyDescent="0.35">
      <c r="A419">
        <v>385</v>
      </c>
      <c r="B419" s="75">
        <v>56</v>
      </c>
      <c r="C419" s="75">
        <v>48.074810299910446</v>
      </c>
      <c r="D419" s="75">
        <v>56.398775944016656</v>
      </c>
      <c r="E419" s="75">
        <v>64.02979908088291</v>
      </c>
      <c r="F419" s="75">
        <v>89.620508552910422</v>
      </c>
      <c r="G419" s="75">
        <v>32.291908555221269</v>
      </c>
      <c r="H419" s="75">
        <v>26.555732585888272</v>
      </c>
      <c r="I419" s="75">
        <v>28.975488269585227</v>
      </c>
      <c r="J419" s="75">
        <v>30.229768956805934</v>
      </c>
      <c r="K419" s="75">
        <v>46.633825892261399</v>
      </c>
      <c r="L419" s="75">
        <v>28.281918554848534</v>
      </c>
      <c r="M419" s="75">
        <v>41.844414084072767</v>
      </c>
      <c r="N419" s="75">
        <v>28.883758971741756</v>
      </c>
      <c r="O419" s="75">
        <v>35.594142419527813</v>
      </c>
      <c r="P419" s="75">
        <v>36.946412462751844</v>
      </c>
      <c r="Q419" s="75">
        <v>39.589889882178852</v>
      </c>
      <c r="R419" s="75">
        <v>45.582539802214313</v>
      </c>
      <c r="S419" s="75">
        <v>47.519584362257369</v>
      </c>
      <c r="T419" s="75">
        <v>30.943163673704415</v>
      </c>
      <c r="U419" s="75">
        <v>23.4333962829717</v>
      </c>
      <c r="V419" s="75">
        <v>24.060607599388021</v>
      </c>
      <c r="X419" s="201">
        <f>((0-('Appendix B'!$H$30))/(1+$Y$16)^0)</f>
        <v>-30932906.678150136</v>
      </c>
      <c r="Y419" s="201">
        <f>(((B419*'Appendix B'!$C$5*1000)-('Appendix B'!$E$31+'Appendix B'!$F$31+'Appendix B'!$G$31))/((1+$Y$16)^1))</f>
        <v>36555647.970511056</v>
      </c>
      <c r="Z419" s="201">
        <f>+(((C419*'Appendix B'!$C$6*1000)-('Appendix B'!$E$32+'Appendix B'!$F$32+'Appendix B'!$G$32))/((1+$Y$16)^2))</f>
        <v>9939160.8769747056</v>
      </c>
      <c r="AA419" s="201">
        <f>(((D419*'Appendix B'!$C$7*1000)-('Appendix B'!$E$33+'Appendix B'!$F$33+'Appendix B'!$G$33))/((1+$Y$16)^3))</f>
        <v>5426412.6795750493</v>
      </c>
      <c r="AB419" s="201">
        <f>(((E419*'Appendix B'!$C$8*1000)-('Appendix B'!$E$34+'Appendix B'!$F$34+'Appendix B'!$G$34))/((1+$Y$16)^4))</f>
        <v>3711256.5976674869</v>
      </c>
      <c r="AC419" s="201">
        <f>(((F419*'Appendix B'!$C$9*1000)-('Appendix B'!$E$35+'Appendix B'!$F$35+'Appendix B'!$G$35))/((1+$Y$16)^AC$34))</f>
        <v>3909394.606095349</v>
      </c>
      <c r="AD419" s="201">
        <f>(((G419*'Appendix B'!$C$10*1000)-('Appendix B'!$E$36+'Appendix B'!$F$36+'Appendix B'!$G$36))/((1+$Y$16)^AD$34))</f>
        <v>237957.61500264367</v>
      </c>
      <c r="AE419" s="201">
        <f>(((H419*'Appendix B'!$C$11*1000)-('Appendix B'!$E$37+'Appendix B'!$F$37+'Appendix B'!$G$37))/((1+$Y$16)^AE$34))</f>
        <v>-151686.58203445529</v>
      </c>
      <c r="AF419" s="201">
        <f>(((I419*'Appendix B'!$C$12*1000)-('Appendix B'!$E$38+'Appendix B'!$F$38+'Appendix B'!$G$38))/((1+$Y$16)^AF$34))</f>
        <v>-168631.65963605486</v>
      </c>
      <c r="AG419" s="201">
        <f>(((J419*'Appendix B'!$C$13*1000)-('Appendix B'!$E$39+'Appendix B'!$F$39+'Appendix B'!$G$39))/((1+$Y$16)^AG$34))</f>
        <v>-198585.14441711968</v>
      </c>
      <c r="AH419" s="201">
        <f>(((K419*'Appendix B'!$C$14*1000)-('Appendix B'!$E$40+'Appendix B'!$F$40+'Appendix B'!$G$40))/((1+$Y$16)^AH$34))</f>
        <v>46206.646914025805</v>
      </c>
      <c r="AI419" s="201">
        <f>(((L419*'Appendix B'!$C$15*1000)-('Appendix B'!$E$41+'Appendix B'!$F$41+'Appendix B'!$G$41))/((1+$Y$16)^AI$34))</f>
        <v>-279615.11800182622</v>
      </c>
      <c r="AJ419" s="201">
        <f>(((M419*'Appendix B'!$C$16*1000)-('Appendix B'!$E$42+'Appendix B'!$F$42+'Appendix B'!$G$42))/((1+$Y$16)^AJ$34))</f>
        <v>-121365.96109347264</v>
      </c>
      <c r="AK419" s="201">
        <f>(((N419*'Appendix B'!$C$17*1000)-('Appendix B'!$E$43+'Appendix B'!$F$43+'Appendix B'!$G$43))/((1+$Y$16)^AK$34))</f>
        <v>-271196.94813804189</v>
      </c>
      <c r="AL419" s="201">
        <f>(((O419*'Appendix B'!$C$18*1000)-('Appendix B'!$E$44+'Appendix B'!$F$44+'Appendix B'!$G$44))/((1+$Y$16)^AL$34))</f>
        <v>-207016.29939239312</v>
      </c>
      <c r="AM419" s="201">
        <f>(((P419*'Appendix B'!$C$19*1000)-('Appendix B'!$E$45+'Appendix B'!$F$45+'Appendix B'!$G$45))/((1+$Y$16)^AM$34))</f>
        <v>-195035.699635967</v>
      </c>
      <c r="AN419" s="201">
        <f>(((Q419*'Appendix B'!$C$20*1000)-('Appendix B'!$E$46+'Appendix B'!$F$46+'Appendix B'!$G$46))/((1+$Y$16)^AN$34))</f>
        <v>-172719.93770421884</v>
      </c>
      <c r="AO419" s="201">
        <f>(((R419*'Appendix B'!$C$21*1000)-('Appendix B'!$E$47+'Appendix B'!$F$47+'Appendix B'!$G$47))/((1+$Y$16)^AO$34))</f>
        <v>-139415.06607280881</v>
      </c>
      <c r="AP419" s="201">
        <f>(((S419*'Appendix B'!$C$22*1000)-('Appendix B'!$E$48+'Appendix B'!$F$48+'Appendix B'!$G$48))/((1+$Y$16)^AP$34))</f>
        <v>-129099.81218921109</v>
      </c>
      <c r="AQ419" s="201">
        <f>(((T419*'Appendix B'!$C$23*1000)-('Appendix B'!$E$49+'Appendix B'!$F$49+'Appendix B'!$G$49))/((1+$Y$16)^AQ$34))</f>
        <v>-190256.41179291985</v>
      </c>
      <c r="AR419" s="201">
        <f>(((U419*'Appendix B'!$C$24*1000)-('Appendix B'!$E$50+'Appendix B'!$F$50+'Appendix B'!$G$50))/((1+$Y$16)^AR$34))</f>
        <v>-202569.1057545823</v>
      </c>
      <c r="AS419" s="217">
        <f t="shared" si="26"/>
        <v>28893130.31459019</v>
      </c>
      <c r="AU419" s="207">
        <f t="shared" ref="AU419:AU482" si="27">_xlfn.NORM.DIST(AS419,$Y$17,$Y$19,FALSE)</f>
        <v>1.1435573717330715E-8</v>
      </c>
    </row>
    <row r="420" spans="1:47" x14ac:dyDescent="0.35">
      <c r="A420">
        <v>386</v>
      </c>
      <c r="B420" s="75">
        <v>56</v>
      </c>
      <c r="C420" s="75">
        <v>73.502071026108752</v>
      </c>
      <c r="D420" s="75">
        <v>100.64533104453332</v>
      </c>
      <c r="E420" s="75">
        <v>117.88863167183109</v>
      </c>
      <c r="F420" s="75">
        <v>155.97787554999792</v>
      </c>
      <c r="G420" s="75">
        <v>169.81591316387804</v>
      </c>
      <c r="H420" s="75">
        <v>235.79149292511994</v>
      </c>
      <c r="I420" s="75">
        <v>296.85299202917736</v>
      </c>
      <c r="J420" s="75">
        <v>190.44457970966212</v>
      </c>
      <c r="K420" s="75">
        <v>166.16099872600145</v>
      </c>
      <c r="L420" s="75">
        <v>159.64742684997913</v>
      </c>
      <c r="M420" s="75">
        <v>175.03409924056609</v>
      </c>
      <c r="N420" s="75">
        <v>228.87510662499119</v>
      </c>
      <c r="O420" s="75">
        <v>422.99701612622925</v>
      </c>
      <c r="P420" s="75">
        <v>409.99767785975769</v>
      </c>
      <c r="Q420" s="75">
        <v>463.92828474044393</v>
      </c>
      <c r="R420" s="75">
        <v>500</v>
      </c>
      <c r="S420" s="75">
        <v>372.89019346589293</v>
      </c>
      <c r="T420" s="75">
        <v>309.09442202545881</v>
      </c>
      <c r="U420" s="75">
        <v>254.16083018812222</v>
      </c>
      <c r="V420" s="75">
        <v>230.02347902239239</v>
      </c>
      <c r="X420" s="201">
        <f>((0-('Appendix B'!$H$30))/(1+$Y$16)^0)</f>
        <v>-30932906.678150136</v>
      </c>
      <c r="Y420" s="201">
        <f>(((B420*'Appendix B'!$C$5*1000)-('Appendix B'!$E$31+'Appendix B'!$F$31+'Appendix B'!$G$31))/((1+$Y$16)^1))</f>
        <v>36555647.970511056</v>
      </c>
      <c r="Z420" s="201">
        <f>+(((C420*'Appendix B'!$C$6*1000)-('Appendix B'!$E$32+'Appendix B'!$F$32+'Appendix B'!$G$32))/((1+$Y$16)^2))</f>
        <v>16362521.822007764</v>
      </c>
      <c r="AA420" s="201">
        <f>(((D420*'Appendix B'!$C$7*1000)-('Appendix B'!$E$33+'Appendix B'!$F$33+'Appendix B'!$G$33))/((1+$Y$16)^3))</f>
        <v>11038666.837390209</v>
      </c>
      <c r="AB420" s="201">
        <f>(((E420*'Appendix B'!$C$8*1000)-('Appendix B'!$E$34+'Appendix B'!$F$34+'Appendix B'!$G$34))/((1+$Y$16)^4))</f>
        <v>8059818.6320365071</v>
      </c>
      <c r="AC420" s="201">
        <f>(((F420*'Appendix B'!$C$9*1000)-('Appendix B'!$E$35+'Appendix B'!$F$35+'Appendix B'!$G$35))/((1+$Y$16)^AC$34))</f>
        <v>7766890.5275556305</v>
      </c>
      <c r="AD420" s="201">
        <f>(((G420*'Appendix B'!$C$10*1000)-('Appendix B'!$E$36+'Appendix B'!$F$36+'Appendix B'!$G$36))/((1+$Y$16)^AD$34))</f>
        <v>6172300.6194331385</v>
      </c>
      <c r="AE420" s="201">
        <f>(((H420*'Appendix B'!$C$11*1000)-('Appendix B'!$E$37+'Appendix B'!$F$37+'Appendix B'!$G$37))/((1+$Y$16)^AE$34))</f>
        <v>6797378.2736372687</v>
      </c>
      <c r="AF420" s="201">
        <f>(((I420*'Appendix B'!$C$12*1000)-('Appendix B'!$E$38+'Appendix B'!$F$38+'Appendix B'!$G$38))/((1+$Y$16)^AF$34))</f>
        <v>6855800.1662378507</v>
      </c>
      <c r="AG420" s="201">
        <f>(((J420*'Appendix B'!$C$13*1000)-('Appendix B'!$E$39+'Appendix B'!$F$39+'Appendix B'!$G$39))/((1+$Y$16)^AG$34))</f>
        <v>3180397.4819286671</v>
      </c>
      <c r="AH420" s="201">
        <f>(((K420*'Appendix B'!$C$14*1000)-('Appendix B'!$E$40+'Appendix B'!$F$40+'Appendix B'!$G$40))/((1+$Y$16)^AH$34))</f>
        <v>2070396.4536822452</v>
      </c>
      <c r="AI420" s="201">
        <f>(((L420*'Appendix B'!$C$15*1000)-('Appendix B'!$E$41+'Appendix B'!$F$41+'Appendix B'!$G$41))/((1+$Y$16)^AI$34))</f>
        <v>1587230.3852796664</v>
      </c>
      <c r="AJ420" s="201">
        <f>(((M420*'Appendix B'!$C$16*1000)-('Appendix B'!$E$42+'Appendix B'!$F$42+'Appendix B'!$G$42))/((1+$Y$16)^AJ$34))</f>
        <v>1453866.8506101232</v>
      </c>
      <c r="AK420" s="201">
        <f>(((N420*'Appendix B'!$C$17*1000)-('Appendix B'!$E$43+'Appendix B'!$F$43+'Appendix B'!$G$43))/((1+$Y$16)^AK$34))</f>
        <v>1712238.2761684058</v>
      </c>
      <c r="AL420" s="201">
        <f>(((O420*'Appendix B'!$C$18*1000)-('Appendix B'!$E$44+'Appendix B'!$F$44+'Appendix B'!$G$44))/((1+$Y$16)^AL$34))</f>
        <v>3035309.4414286036</v>
      </c>
      <c r="AM420" s="201">
        <f>(((P420*'Appendix B'!$C$19*1000)-('Appendix B'!$E$45+'Appendix B'!$F$45+'Appendix B'!$G$45))/((1+$Y$16)^AM$34))</f>
        <v>2453874.189798804</v>
      </c>
      <c r="AN420" s="201">
        <f>(((Q420*'Appendix B'!$C$20*1000)-('Appendix B'!$E$46+'Appendix B'!$F$46+'Appendix B'!$G$46))/((1+$Y$16)^AN$34))</f>
        <v>2354490.9271597788</v>
      </c>
      <c r="AO420" s="201">
        <f>(((R420*'Appendix B'!$C$21*1000)-('Appendix B'!$E$47+'Appendix B'!$F$47+'Appendix B'!$G$47))/((1+$Y$16)^AO$34))</f>
        <v>2216294.9903208939</v>
      </c>
      <c r="AP420" s="201">
        <f>(((S420*'Appendix B'!$C$22*1000)-('Appendix B'!$E$48+'Appendix B'!$F$48+'Appendix B'!$G$48))/((1+$Y$16)^AP$34))</f>
        <v>1319465.2152906943</v>
      </c>
      <c r="AQ420" s="201">
        <f>(((T420*'Appendix B'!$C$23*1000)-('Appendix B'!$E$49+'Appendix B'!$F$49+'Appendix B'!$G$49))/((1+$Y$16)^AQ$34))</f>
        <v>876622.10415908904</v>
      </c>
      <c r="AR420" s="201">
        <f>(((U420*'Appendix B'!$C$24*1000)-('Appendix B'!$E$50+'Appendix B'!$F$50+'Appendix B'!$G$50))/((1+$Y$16)^AR$34))</f>
        <v>562107.0919722598</v>
      </c>
      <c r="AS420" s="217">
        <f t="shared" ref="AS420:AS483" si="28">SUMIF(Y420:AR420,"&gt;0")+X420</f>
        <v>91498411.578458503</v>
      </c>
      <c r="AU420" s="207">
        <f t="shared" si="27"/>
        <v>3.8486713869362007E-9</v>
      </c>
    </row>
    <row r="421" spans="1:47" x14ac:dyDescent="0.35">
      <c r="A421">
        <v>387</v>
      </c>
      <c r="B421" s="75">
        <v>56</v>
      </c>
      <c r="C421" s="75">
        <v>85.850131480636804</v>
      </c>
      <c r="D421" s="75">
        <v>78.022043092396871</v>
      </c>
      <c r="E421" s="75">
        <v>70.589978564779258</v>
      </c>
      <c r="F421" s="75">
        <v>59.595264668146058</v>
      </c>
      <c r="G421" s="75">
        <v>60.674790882648495</v>
      </c>
      <c r="H421" s="75">
        <v>75.635618005646222</v>
      </c>
      <c r="I421" s="75">
        <v>69.350053689075423</v>
      </c>
      <c r="J421" s="75">
        <v>46.715747316857041</v>
      </c>
      <c r="K421" s="75">
        <v>48.453168693597149</v>
      </c>
      <c r="L421" s="75">
        <v>47.031742310472502</v>
      </c>
      <c r="M421" s="75">
        <v>40.489826158864602</v>
      </c>
      <c r="N421" s="75">
        <v>66.296262350784289</v>
      </c>
      <c r="O421" s="75">
        <v>86.871016171911066</v>
      </c>
      <c r="P421" s="75">
        <v>96.886272624515314</v>
      </c>
      <c r="Q421" s="75">
        <v>98.387520919724395</v>
      </c>
      <c r="R421" s="75">
        <v>68.74436407539109</v>
      </c>
      <c r="S421" s="75">
        <v>22.203791401595169</v>
      </c>
      <c r="T421" s="75">
        <v>39.80005053968226</v>
      </c>
      <c r="U421" s="75">
        <v>26.326087181442283</v>
      </c>
      <c r="V421" s="75">
        <v>12.085977279546935</v>
      </c>
      <c r="X421" s="201">
        <f>((0-('Appendix B'!$H$30))/(1+$Y$16)^0)</f>
        <v>-30932906.678150136</v>
      </c>
      <c r="Y421" s="201">
        <f>(((B421*'Appendix B'!$C$5*1000)-('Appendix B'!$E$31+'Appendix B'!$F$31+'Appendix B'!$G$31))/((1+$Y$16)^1))</f>
        <v>36555647.970511056</v>
      </c>
      <c r="Z421" s="201">
        <f>+(((C421*'Appendix B'!$C$6*1000)-('Appendix B'!$E$32+'Appendix B'!$F$32+'Appendix B'!$G$32))/((1+$Y$16)^2))</f>
        <v>19481853.083231729</v>
      </c>
      <c r="AA421" s="201">
        <f>(((D421*'Appendix B'!$C$7*1000)-('Appendix B'!$E$33+'Appendix B'!$F$33+'Appendix B'!$G$33))/((1+$Y$16)^3))</f>
        <v>8169118.2005666196</v>
      </c>
      <c r="AB421" s="201">
        <f>(((E421*'Appendix B'!$C$8*1000)-('Appendix B'!$E$34+'Appendix B'!$F$34+'Appendix B'!$G$34))/((1+$Y$16)^4))</f>
        <v>4240925.4759177864</v>
      </c>
      <c r="AC421" s="201">
        <f>(((F421*'Appendix B'!$C$9*1000)-('Appendix B'!$E$35+'Appendix B'!$F$35+'Appendix B'!$G$35))/((1+$Y$16)^AC$34))</f>
        <v>2163962.8467036248</v>
      </c>
      <c r="AD421" s="201">
        <f>(((G421*'Appendix B'!$C$10*1000)-('Appendix B'!$E$36+'Appendix B'!$F$36+'Appendix B'!$G$36))/((1+$Y$16)^AD$34))</f>
        <v>1462716.5919146589</v>
      </c>
      <c r="AE421" s="201">
        <f>(((H421*'Appendix B'!$C$11*1000)-('Appendix B'!$E$37+'Appendix B'!$F$37+'Appendix B'!$G$37))/((1+$Y$16)^AE$34))</f>
        <v>1478337.3982731139</v>
      </c>
      <c r="AF421" s="201">
        <f>(((I421*'Appendix B'!$C$12*1000)-('Appendix B'!$E$38+'Appendix B'!$F$38+'Appendix B'!$G$38))/((1+$Y$16)^AF$34))</f>
        <v>890092.48967892688</v>
      </c>
      <c r="AG421" s="201">
        <f>(((J421*'Appendix B'!$C$13*1000)-('Appendix B'!$E$39+'Appendix B'!$F$39+'Appendix B'!$G$39))/((1+$Y$16)^AG$34))</f>
        <v>149109.51748811369</v>
      </c>
      <c r="AH421" s="201">
        <f>(((K421*'Appendix B'!$C$14*1000)-('Appendix B'!$E$40+'Appendix B'!$F$40+'Appendix B'!$G$40))/((1+$Y$16)^AH$34))</f>
        <v>77017.173643404167</v>
      </c>
      <c r="AI421" s="201">
        <f>(((L421*'Appendix B'!$C$15*1000)-('Appendix B'!$E$41+'Appendix B'!$F$41+'Appendix B'!$G$41))/((1+$Y$16)^AI$34))</f>
        <v>-13159.907499629348</v>
      </c>
      <c r="AJ421" s="201">
        <f>(((M421*'Appendix B'!$C$16*1000)-('Appendix B'!$E$42+'Appendix B'!$F$42+'Appendix B'!$G$42))/((1+$Y$16)^AJ$34))</f>
        <v>-137386.65626681325</v>
      </c>
      <c r="AK421" s="201">
        <f>(((N421*'Appendix B'!$C$17*1000)-('Appendix B'!$E$43+'Appendix B'!$F$43+'Appendix B'!$G$43))/((1+$Y$16)^AK$34))</f>
        <v>99845.48895846754</v>
      </c>
      <c r="AL421" s="201">
        <f>(((O421*'Appendix B'!$C$18*1000)-('Appendix B'!$E$44+'Appendix B'!$F$44+'Appendix B'!$G$44))/((1+$Y$16)^AL$34))</f>
        <v>222139.85550503182</v>
      </c>
      <c r="AM421" s="201">
        <f>(((P421*'Appendix B'!$C$19*1000)-('Appendix B'!$E$45+'Appendix B'!$F$45+'Appendix B'!$G$45))/((1+$Y$16)^AM$34))</f>
        <v>230576.81821693949</v>
      </c>
      <c r="AN421" s="201">
        <f>(((Q421*'Appendix B'!$C$20*1000)-('Appendix B'!$E$46+'Appendix B'!$F$46+'Appendix B'!$G$46))/((1+$Y$16)^AN$34))</f>
        <v>177458.1602168571</v>
      </c>
      <c r="AO421" s="201">
        <f>(((R421*'Appendix B'!$C$21*1000)-('Appendix B'!$E$47+'Appendix B'!$F$47+'Appendix B'!$G$47))/((1+$Y$16)^AO$34))</f>
        <v>-19343.662256155527</v>
      </c>
      <c r="AP421" s="201">
        <f>(((S421*'Appendix B'!$C$22*1000)-('Appendix B'!$E$48+'Appendix B'!$F$48+'Appendix B'!$G$48))/((1+$Y$16)^AP$34))</f>
        <v>-241806.8954342647</v>
      </c>
      <c r="AQ421" s="201">
        <f>(((T421*'Appendix B'!$C$23*1000)-('Appendix B'!$E$49+'Appendix B'!$F$49+'Appendix B'!$G$49))/((1+$Y$16)^AQ$34))</f>
        <v>-156284.88719323731</v>
      </c>
      <c r="AR421" s="201">
        <f>(((U421*'Appendix B'!$C$24*1000)-('Appendix B'!$E$50+'Appendix B'!$F$50+'Appendix B'!$G$50))/((1+$Y$16)^AR$34))</f>
        <v>-192982.15790012456</v>
      </c>
      <c r="AS421" s="217">
        <f t="shared" si="28"/>
        <v>44465894.392676175</v>
      </c>
      <c r="AU421" s="207">
        <f t="shared" si="27"/>
        <v>1.5635137260818191E-8</v>
      </c>
    </row>
    <row r="422" spans="1:47" x14ac:dyDescent="0.35">
      <c r="A422">
        <v>388</v>
      </c>
      <c r="B422" s="75">
        <v>56</v>
      </c>
      <c r="C422" s="75">
        <v>61.639004387172434</v>
      </c>
      <c r="D422" s="75">
        <v>63.043458262455978</v>
      </c>
      <c r="E422" s="75">
        <v>46.492246300941673</v>
      </c>
      <c r="F422" s="75">
        <v>65.64662445704063</v>
      </c>
      <c r="G422" s="75">
        <v>92.043113677053725</v>
      </c>
      <c r="H422" s="75">
        <v>144.55352448793766</v>
      </c>
      <c r="I422" s="75">
        <v>228.82683510021923</v>
      </c>
      <c r="J422" s="75">
        <v>185.0225668891606</v>
      </c>
      <c r="K422" s="75">
        <v>216.19636728792517</v>
      </c>
      <c r="L422" s="75">
        <v>183.11146184918096</v>
      </c>
      <c r="M422" s="75">
        <v>192.13427231152266</v>
      </c>
      <c r="N422" s="75">
        <v>190.16287506181067</v>
      </c>
      <c r="O422" s="75">
        <v>290.15055892606165</v>
      </c>
      <c r="P422" s="75">
        <v>468.36941429275959</v>
      </c>
      <c r="Q422" s="75">
        <v>500</v>
      </c>
      <c r="R422" s="75">
        <v>417.62723572902314</v>
      </c>
      <c r="S422" s="75">
        <v>377.90924983129361</v>
      </c>
      <c r="T422" s="75">
        <v>500</v>
      </c>
      <c r="U422" s="75">
        <v>500</v>
      </c>
      <c r="V422" s="75">
        <v>500</v>
      </c>
      <c r="X422" s="201">
        <f>((0-('Appendix B'!$H$30))/(1+$Y$16)^0)</f>
        <v>-30932906.678150136</v>
      </c>
      <c r="Y422" s="201">
        <f>(((B422*'Appendix B'!$C$5*1000)-('Appendix B'!$E$31+'Appendix B'!$F$31+'Appendix B'!$G$31))/((1+$Y$16)^1))</f>
        <v>36555647.970511056</v>
      </c>
      <c r="Z422" s="201">
        <f>+(((C422*'Appendix B'!$C$6*1000)-('Appendix B'!$E$32+'Appendix B'!$F$32+'Appendix B'!$G$32))/((1+$Y$16)^2))</f>
        <v>13365708.293511685</v>
      </c>
      <c r="AA422" s="201">
        <f>(((D422*'Appendix B'!$C$7*1000)-('Appendix B'!$E$33+'Appendix B'!$F$33+'Appendix B'!$G$33))/((1+$Y$16)^3))</f>
        <v>6269227.3548487509</v>
      </c>
      <c r="AB422" s="201">
        <f>(((E422*'Appendix B'!$C$8*1000)-('Appendix B'!$E$34+'Appendix B'!$F$34+'Appendix B'!$G$34))/((1+$Y$16)^4))</f>
        <v>2295274.6217155503</v>
      </c>
      <c r="AC422" s="201">
        <f>(((F422*'Appendix B'!$C$9*1000)-('Appendix B'!$E$35+'Appendix B'!$F$35+'Appendix B'!$G$35))/((1+$Y$16)^AC$34))</f>
        <v>2515741.3569325511</v>
      </c>
      <c r="AD422" s="201">
        <f>(((G422*'Appendix B'!$C$10*1000)-('Appendix B'!$E$36+'Appendix B'!$F$36+'Appendix B'!$G$36))/((1+$Y$16)^AD$34))</f>
        <v>2816301.2803871366</v>
      </c>
      <c r="AE422" s="201">
        <f>(((H422*'Appendix B'!$C$11*1000)-('Appendix B'!$E$37+'Appendix B'!$F$37+'Appendix B'!$G$37))/((1+$Y$16)^AE$34))</f>
        <v>3767214.7923003216</v>
      </c>
      <c r="AF422" s="201">
        <f>(((I422*'Appendix B'!$C$12*1000)-('Appendix B'!$E$38+'Appendix B'!$F$38+'Appendix B'!$G$38))/((1+$Y$16)^AF$34))</f>
        <v>5071980.7151184678</v>
      </c>
      <c r="AG422" s="201">
        <f>(((J422*'Appendix B'!$C$13*1000)-('Appendix B'!$E$39+'Appendix B'!$F$39+'Appendix B'!$G$39))/((1+$Y$16)^AG$34))</f>
        <v>3066045.4626976862</v>
      </c>
      <c r="AH422" s="201">
        <f>(((K422*'Appendix B'!$C$14*1000)-('Appendix B'!$E$40+'Appendix B'!$F$40+'Appendix B'!$G$40))/((1+$Y$16)^AH$34))</f>
        <v>2917744.2208867534</v>
      </c>
      <c r="AI422" s="201">
        <f>(((L422*'Appendix B'!$C$15*1000)-('Appendix B'!$E$41+'Appendix B'!$F$41+'Appendix B'!$G$41))/((1+$Y$16)^AI$34))</f>
        <v>1920679.6201327636</v>
      </c>
      <c r="AJ422" s="201">
        <f>(((M422*'Appendix B'!$C$16*1000)-('Appendix B'!$E$42+'Appendix B'!$F$42+'Appendix B'!$G$42))/((1+$Y$16)^AJ$34))</f>
        <v>1656110.3927848137</v>
      </c>
      <c r="AK422" s="201">
        <f>(((N422*'Appendix B'!$C$17*1000)-('Appendix B'!$E$43+'Appendix B'!$F$43+'Appendix B'!$G$43))/((1+$Y$16)^AK$34))</f>
        <v>1328305.6481076709</v>
      </c>
      <c r="AL422" s="201">
        <f>(((O422*'Appendix B'!$C$18*1000)-('Appendix B'!$E$44+'Appendix B'!$F$44+'Appendix B'!$G$44))/((1+$Y$16)^AL$34))</f>
        <v>1923465.6297508404</v>
      </c>
      <c r="AM422" s="201">
        <f>(((P422*'Appendix B'!$C$19*1000)-('Appendix B'!$E$45+'Appendix B'!$F$45+'Appendix B'!$G$45))/((1+$Y$16)^AM$34))</f>
        <v>2868351.9955135453</v>
      </c>
      <c r="AN422" s="201">
        <f>(((Q422*'Appendix B'!$C$20*1000)-('Appendix B'!$E$46+'Appendix B'!$F$46+'Appendix B'!$G$46))/((1+$Y$16)^AN$34))</f>
        <v>2569321.4299444244</v>
      </c>
      <c r="AO422" s="201">
        <f>(((R422*'Appendix B'!$C$21*1000)-('Appendix B'!$E$47+'Appendix B'!$F$47+'Appendix B'!$G$47))/((1+$Y$16)^AO$34))</f>
        <v>1789272.7780105898</v>
      </c>
      <c r="AP422" s="201">
        <f>(((S422*'Appendix B'!$C$22*1000)-('Appendix B'!$E$48+'Appendix B'!$F$48+'Appendix B'!$G$48))/((1+$Y$16)^AP$34))</f>
        <v>1341810.2867828587</v>
      </c>
      <c r="AQ422" s="201">
        <f>(((T422*'Appendix B'!$C$23*1000)-('Appendix B'!$E$49+'Appendix B'!$F$49+'Appendix B'!$G$49))/((1+$Y$16)^AQ$34))</f>
        <v>1608860.6024615879</v>
      </c>
      <c r="AR422" s="201">
        <f>(((U422*'Appendix B'!$C$24*1000)-('Appendix B'!$E$50+'Appendix B'!$F$50+'Appendix B'!$G$50))/((1+$Y$16)^AR$34))</f>
        <v>1376866.5613700326</v>
      </c>
      <c r="AS422" s="217">
        <f t="shared" si="28"/>
        <v>66091024.335618958</v>
      </c>
      <c r="AU422" s="207">
        <f t="shared" si="27"/>
        <v>1.2715732174603296E-8</v>
      </c>
    </row>
    <row r="423" spans="1:47" x14ac:dyDescent="0.35">
      <c r="A423">
        <v>389</v>
      </c>
      <c r="B423" s="75">
        <v>56</v>
      </c>
      <c r="C423" s="75">
        <v>67.620878121081063</v>
      </c>
      <c r="D423" s="75">
        <v>74.257164185048367</v>
      </c>
      <c r="E423" s="75">
        <v>67.730999972998191</v>
      </c>
      <c r="F423" s="75">
        <v>64.875603631873361</v>
      </c>
      <c r="G423" s="75">
        <v>56.642806049998299</v>
      </c>
      <c r="H423" s="75">
        <v>64.879917541660859</v>
      </c>
      <c r="I423" s="75">
        <v>61.117396678393661</v>
      </c>
      <c r="J423" s="75">
        <v>44.250051019347467</v>
      </c>
      <c r="K423" s="75">
        <v>23.735058379261829</v>
      </c>
      <c r="L423" s="75">
        <v>40.207795205842245</v>
      </c>
      <c r="M423" s="75">
        <v>36.595214352493009</v>
      </c>
      <c r="N423" s="75">
        <v>23.741005697172241</v>
      </c>
      <c r="O423" s="75">
        <v>34.383521184177411</v>
      </c>
      <c r="P423" s="75">
        <v>50.298061014213715</v>
      </c>
      <c r="Q423" s="75">
        <v>65.997926075725317</v>
      </c>
      <c r="R423" s="75">
        <v>64.100260087117547</v>
      </c>
      <c r="S423" s="75">
        <v>64.457312908928841</v>
      </c>
      <c r="T423" s="75">
        <v>70.654246233047516</v>
      </c>
      <c r="U423" s="75">
        <v>42.487132670042151</v>
      </c>
      <c r="V423" s="75">
        <v>31.540024404704539</v>
      </c>
      <c r="X423" s="201">
        <f>((0-('Appendix B'!$H$30))/(1+$Y$16)^0)</f>
        <v>-30932906.678150136</v>
      </c>
      <c r="Y423" s="201">
        <f>(((B423*'Appendix B'!$C$5*1000)-('Appendix B'!$E$31+'Appendix B'!$F$31+'Appendix B'!$G$31))/((1+$Y$16)^1))</f>
        <v>36555647.970511056</v>
      </c>
      <c r="Z423" s="201">
        <f>+(((C423*'Appendix B'!$C$6*1000)-('Appendix B'!$E$32+'Appendix B'!$F$32+'Appendix B'!$G$32))/((1+$Y$16)^2))</f>
        <v>14876831.907425741</v>
      </c>
      <c r="AA423" s="201">
        <f>(((D423*'Appendix B'!$C$7*1000)-('Appendix B'!$E$33+'Appendix B'!$F$33+'Appendix B'!$G$33))/((1+$Y$16)^3))</f>
        <v>7691579.1638340065</v>
      </c>
      <c r="AB423" s="201">
        <f>(((E423*'Appendix B'!$C$8*1000)-('Appendix B'!$E$34+'Appendix B'!$F$34+'Appendix B'!$G$34))/((1+$Y$16)^4))</f>
        <v>4010091.550204691</v>
      </c>
      <c r="AC423" s="201">
        <f>(((F423*'Appendix B'!$C$9*1000)-('Appendix B'!$E$35+'Appendix B'!$F$35+'Appendix B'!$G$35))/((1+$Y$16)^AC$34))</f>
        <v>2470920.2643690957</v>
      </c>
      <c r="AD423" s="201">
        <f>(((G423*'Appendix B'!$C$10*1000)-('Appendix B'!$E$36+'Appendix B'!$F$36+'Appendix B'!$G$36))/((1+$Y$16)^AD$34))</f>
        <v>1288731.1044087098</v>
      </c>
      <c r="AE423" s="201">
        <f>(((H423*'Appendix B'!$C$11*1000)-('Appendix B'!$E$37+'Appendix B'!$F$37+'Appendix B'!$G$37))/((1+$Y$16)^AE$34))</f>
        <v>1121122.8381461343</v>
      </c>
      <c r="AF423" s="201">
        <f>(((I423*'Appendix B'!$C$12*1000)-('Appendix B'!$E$38+'Appendix B'!$F$38+'Appendix B'!$G$38))/((1+$Y$16)^AF$34))</f>
        <v>674211.21146141575</v>
      </c>
      <c r="AG423" s="201">
        <f>(((J423*'Appendix B'!$C$13*1000)-('Appendix B'!$E$39+'Appendix B'!$F$39+'Appendix B'!$G$39))/((1+$Y$16)^AG$34))</f>
        <v>97107.178178909555</v>
      </c>
      <c r="AH423" s="201">
        <f>(((K423*'Appendix B'!$C$14*1000)-('Appendix B'!$E$40+'Appendix B'!$F$40+'Appendix B'!$G$40))/((1+$Y$16)^AH$34))</f>
        <v>-341583.43201508041</v>
      </c>
      <c r="AI423" s="201">
        <f>(((L423*'Appendix B'!$C$15*1000)-('Appendix B'!$E$41+'Appendix B'!$F$41+'Appendix B'!$G$41))/((1+$Y$16)^AI$34))</f>
        <v>-110135.55302668258</v>
      </c>
      <c r="AJ423" s="201">
        <f>(((M423*'Appendix B'!$C$16*1000)-('Appendix B'!$E$42+'Appendix B'!$F$42+'Appendix B'!$G$42))/((1+$Y$16)^AJ$34))</f>
        <v>-183448.18347168973</v>
      </c>
      <c r="AK423" s="201">
        <f>(((N423*'Appendix B'!$C$17*1000)-('Appendix B'!$E$43+'Appendix B'!$F$43+'Appendix B'!$G$43))/((1+$Y$16)^AK$34))</f>
        <v>-322200.74462419841</v>
      </c>
      <c r="AL423" s="201">
        <f>(((O423*'Appendix B'!$C$18*1000)-('Appendix B'!$E$44+'Appendix B'!$F$44+'Appendix B'!$G$44))/((1+$Y$16)^AL$34))</f>
        <v>-217148.46066472508</v>
      </c>
      <c r="AM423" s="201">
        <f>(((P423*'Appendix B'!$C$19*1000)-('Appendix B'!$E$45+'Appendix B'!$F$45+'Appendix B'!$G$45))/((1+$Y$16)^AM$34))</f>
        <v>-100230.19388172049</v>
      </c>
      <c r="AN423" s="201">
        <f>(((Q423*'Appendix B'!$C$20*1000)-('Appendix B'!$E$46+'Appendix B'!$F$46+'Appendix B'!$G$46))/((1+$Y$16)^AN$34))</f>
        <v>-15442.922952009176</v>
      </c>
      <c r="AO423" s="201">
        <f>(((R423*'Appendix B'!$C$21*1000)-('Appendix B'!$E$47+'Appendix B'!$F$47+'Appendix B'!$G$47))/((1+$Y$16)^AO$34))</f>
        <v>-43418.79894512071</v>
      </c>
      <c r="AP423" s="201">
        <f>(((S423*'Appendix B'!$C$22*1000)-('Appendix B'!$E$48+'Appendix B'!$F$48+'Appendix B'!$G$48))/((1+$Y$16)^AP$34))</f>
        <v>-53692.259905220315</v>
      </c>
      <c r="AQ423" s="201">
        <f>(((T423*'Appendix B'!$C$23*1000)-('Appendix B'!$E$49+'Appendix B'!$F$49+'Appendix B'!$G$49))/((1+$Y$16)^AQ$34))</f>
        <v>-37940.362321082379</v>
      </c>
      <c r="AR423" s="201">
        <f>(((U423*'Appendix B'!$C$24*1000)-('Appendix B'!$E$50+'Appendix B'!$F$50+'Appendix B'!$G$50))/((1+$Y$16)^AR$34))</f>
        <v>-139421.26743144577</v>
      </c>
      <c r="AS423" s="217">
        <f t="shared" si="28"/>
        <v>37853336.510389611</v>
      </c>
      <c r="AU423" s="207">
        <f t="shared" si="27"/>
        <v>1.4352422549136392E-8</v>
      </c>
    </row>
    <row r="424" spans="1:47" x14ac:dyDescent="0.35">
      <c r="A424">
        <v>390</v>
      </c>
      <c r="B424" s="75">
        <v>56</v>
      </c>
      <c r="C424" s="75">
        <v>37.564521279611853</v>
      </c>
      <c r="D424" s="75">
        <v>44.182180258936484</v>
      </c>
      <c r="E424" s="75">
        <v>44.447624947326801</v>
      </c>
      <c r="F424" s="75">
        <v>44.344929569547169</v>
      </c>
      <c r="G424" s="75">
        <v>46.490509379495052</v>
      </c>
      <c r="H424" s="75">
        <v>61.68835215043994</v>
      </c>
      <c r="I424" s="75">
        <v>49.556045750914663</v>
      </c>
      <c r="J424" s="75">
        <v>43.616804060442028</v>
      </c>
      <c r="K424" s="75">
        <v>53.523021781611206</v>
      </c>
      <c r="L424" s="75">
        <v>72.758186115142891</v>
      </c>
      <c r="M424" s="75">
        <v>75.838429038037489</v>
      </c>
      <c r="N424" s="75">
        <v>83.640626973456236</v>
      </c>
      <c r="O424" s="75">
        <v>102.81325460609446</v>
      </c>
      <c r="P424" s="75">
        <v>157.1256968317123</v>
      </c>
      <c r="Q424" s="75">
        <v>162.79817790276141</v>
      </c>
      <c r="R424" s="75">
        <v>201.44238678151208</v>
      </c>
      <c r="S424" s="75">
        <v>310.42685808433413</v>
      </c>
      <c r="T424" s="75">
        <v>498.20928360599362</v>
      </c>
      <c r="U424" s="75">
        <v>500</v>
      </c>
      <c r="V424" s="75">
        <v>500</v>
      </c>
      <c r="X424" s="201">
        <f>((0-('Appendix B'!$H$30))/(1+$Y$16)^0)</f>
        <v>-30932906.678150136</v>
      </c>
      <c r="Y424" s="201">
        <f>(((B424*'Appendix B'!$C$5*1000)-('Appendix B'!$E$31+'Appendix B'!$F$31+'Appendix B'!$G$31))/((1+$Y$16)^1))</f>
        <v>36555647.970511056</v>
      </c>
      <c r="Z424" s="201">
        <f>+(((C424*'Appendix B'!$C$6*1000)-('Appendix B'!$E$32+'Appendix B'!$F$32+'Appendix B'!$G$32))/((1+$Y$16)^2))</f>
        <v>7284082.1116699865</v>
      </c>
      <c r="AA424" s="201">
        <f>(((D424*'Appendix B'!$C$7*1000)-('Appendix B'!$E$33+'Appendix B'!$F$33+'Appendix B'!$G$33))/((1+$Y$16)^3))</f>
        <v>3876853.8546635625</v>
      </c>
      <c r="AB424" s="201">
        <f>(((E424*'Appendix B'!$C$8*1000)-('Appendix B'!$E$34+'Appendix B'!$F$34+'Appendix B'!$G$34))/((1+$Y$16)^4))</f>
        <v>2130191.8977635256</v>
      </c>
      <c r="AC424" s="201">
        <f>(((F424*'Appendix B'!$C$9*1000)-('Appendix B'!$E$35+'Appendix B'!$F$35+'Appendix B'!$G$35))/((1+$Y$16)^AC$34))</f>
        <v>1277428.1919104375</v>
      </c>
      <c r="AD424" s="201">
        <f>(((G424*'Appendix B'!$C$10*1000)-('Appendix B'!$E$36+'Appendix B'!$F$36+'Appendix B'!$G$36))/((1+$Y$16)^AD$34))</f>
        <v>850646.0522976577</v>
      </c>
      <c r="AE424" s="201">
        <f>(((H424*'Appendix B'!$C$11*1000)-('Appendix B'!$E$37+'Appendix B'!$F$37+'Appendix B'!$G$37))/((1+$Y$16)^AE$34))</f>
        <v>1015125.6851797681</v>
      </c>
      <c r="AF424" s="201">
        <f>(((I424*'Appendix B'!$C$12*1000)-('Appendix B'!$E$38+'Appendix B'!$F$38+'Appendix B'!$G$38))/((1+$Y$16)^AF$34))</f>
        <v>371043.08324873709</v>
      </c>
      <c r="AG424" s="201">
        <f>(((J424*'Appendix B'!$C$13*1000)-('Appendix B'!$E$39+'Appendix B'!$F$39+'Appendix B'!$G$39))/((1+$Y$16)^AG$34))</f>
        <v>83751.793228709808</v>
      </c>
      <c r="AH424" s="201">
        <f>(((K424*'Appendix B'!$C$14*1000)-('Appendix B'!$E$40+'Appendix B'!$F$40+'Appendix B'!$G$40))/((1+$Y$16)^AH$34))</f>
        <v>162875.01416009697</v>
      </c>
      <c r="AI424" s="201">
        <f>(((L424*'Appendix B'!$C$15*1000)-('Appendix B'!$E$41+'Appendix B'!$F$41+'Appendix B'!$G$41))/((1+$Y$16)^AI$34))</f>
        <v>352440.59567258105</v>
      </c>
      <c r="AJ424" s="201">
        <f>(((M424*'Appendix B'!$C$16*1000)-('Appendix B'!$E$42+'Appendix B'!$F$42+'Appendix B'!$G$42))/((1+$Y$16)^AJ$34))</f>
        <v>280680.84676638758</v>
      </c>
      <c r="AK424" s="201">
        <f>(((N424*'Appendix B'!$C$17*1000)-('Appendix B'!$E$43+'Appendix B'!$F$43+'Appendix B'!$G$43))/((1+$Y$16)^AK$34))</f>
        <v>271860.04928568873</v>
      </c>
      <c r="AL424" s="201">
        <f>(((O424*'Appendix B'!$C$18*1000)-('Appendix B'!$E$44+'Appendix B'!$F$44+'Appendix B'!$G$44))/((1+$Y$16)^AL$34))</f>
        <v>355566.66658385878</v>
      </c>
      <c r="AM424" s="201">
        <f>(((P424*'Appendix B'!$C$19*1000)-('Appendix B'!$E$45+'Appendix B'!$F$45+'Appendix B'!$G$45))/((1+$Y$16)^AM$34))</f>
        <v>658316.43825678912</v>
      </c>
      <c r="AN424" s="201">
        <f>(((Q424*'Appendix B'!$C$20*1000)-('Appendix B'!$E$46+'Appendix B'!$F$46+'Appendix B'!$G$46))/((1+$Y$16)^AN$34))</f>
        <v>561065.47483407403</v>
      </c>
      <c r="AO424" s="201">
        <f>(((R424*'Appendix B'!$C$21*1000)-('Appendix B'!$E$47+'Appendix B'!$F$47+'Appendix B'!$G$47))/((1+$Y$16)^AO$34))</f>
        <v>668565.79090682499</v>
      </c>
      <c r="AP424" s="201">
        <f>(((S424*'Appendix B'!$C$22*1000)-('Appendix B'!$E$48+'Appendix B'!$F$48+'Appendix B'!$G$48))/((1+$Y$16)^AP$34))</f>
        <v>1041375.5519902997</v>
      </c>
      <c r="AQ424" s="201">
        <f>(((T424*'Appendix B'!$C$23*1000)-('Appendix B'!$E$49+'Appendix B'!$F$49+'Appendix B'!$G$49))/((1+$Y$16)^AQ$34))</f>
        <v>1601992.1206857034</v>
      </c>
      <c r="AR424" s="201">
        <f>(((U424*'Appendix B'!$C$24*1000)-('Appendix B'!$E$50+'Appendix B'!$F$50+'Appendix B'!$G$50))/((1+$Y$16)^AR$34))</f>
        <v>1376866.5613700326</v>
      </c>
      <c r="AS424" s="217">
        <f t="shared" si="28"/>
        <v>29843469.07283565</v>
      </c>
      <c r="AU424" s="207">
        <f t="shared" si="27"/>
        <v>1.1785752150045521E-8</v>
      </c>
    </row>
    <row r="425" spans="1:47" x14ac:dyDescent="0.35">
      <c r="A425">
        <v>391</v>
      </c>
      <c r="B425" s="75">
        <v>56</v>
      </c>
      <c r="C425" s="75">
        <v>46.517920409294248</v>
      </c>
      <c r="D425" s="75">
        <v>43.41464535212787</v>
      </c>
      <c r="E425" s="75">
        <v>53.415483107214683</v>
      </c>
      <c r="F425" s="75">
        <v>77.076399800948565</v>
      </c>
      <c r="G425" s="75">
        <v>131.99942347040047</v>
      </c>
      <c r="H425" s="75">
        <v>132.44760454250803</v>
      </c>
      <c r="I425" s="75">
        <v>121.58178143969791</v>
      </c>
      <c r="J425" s="75">
        <v>149.99497627885944</v>
      </c>
      <c r="K425" s="75">
        <v>225.64305141682166</v>
      </c>
      <c r="L425" s="75">
        <v>300.34146103073937</v>
      </c>
      <c r="M425" s="75">
        <v>314.23185266045812</v>
      </c>
      <c r="N425" s="75">
        <v>452.7068483113959</v>
      </c>
      <c r="O425" s="75">
        <v>353.88489832001153</v>
      </c>
      <c r="P425" s="75">
        <v>441.10943368651499</v>
      </c>
      <c r="Q425" s="75">
        <v>383.78185558681099</v>
      </c>
      <c r="R425" s="75">
        <v>500</v>
      </c>
      <c r="S425" s="75">
        <v>434.1411806073271</v>
      </c>
      <c r="T425" s="75">
        <v>285.77728671467855</v>
      </c>
      <c r="U425" s="75">
        <v>197.14023059188364</v>
      </c>
      <c r="V425" s="75">
        <v>187.64246618203458</v>
      </c>
      <c r="X425" s="201">
        <f>((0-('Appendix B'!$H$30))/(1+$Y$16)^0)</f>
        <v>-30932906.678150136</v>
      </c>
      <c r="Y425" s="201">
        <f>(((B425*'Appendix B'!$C$5*1000)-('Appendix B'!$E$31+'Appendix B'!$F$31+'Appendix B'!$G$31))/((1+$Y$16)^1))</f>
        <v>36555647.970511056</v>
      </c>
      <c r="Z425" s="201">
        <f>+(((C425*'Appendix B'!$C$6*1000)-('Appendix B'!$E$32+'Appendix B'!$F$32+'Appendix B'!$G$32))/((1+$Y$16)^2))</f>
        <v>9545863.8629240673</v>
      </c>
      <c r="AA425" s="201">
        <f>(((D425*'Appendix B'!$C$7*1000)-('Appendix B'!$E$33+'Appendix B'!$F$33+'Appendix B'!$G$33))/((1+$Y$16)^3))</f>
        <v>3779499.3609132781</v>
      </c>
      <c r="AB425" s="201">
        <f>(((E425*'Appendix B'!$C$8*1000)-('Appendix B'!$E$34+'Appendix B'!$F$34+'Appendix B'!$G$34))/((1+$Y$16)^4))</f>
        <v>2854256.7474396206</v>
      </c>
      <c r="AC425" s="201">
        <f>(((F425*'Appendix B'!$C$9*1000)-('Appendix B'!$E$35+'Appendix B'!$F$35+'Appendix B'!$G$35))/((1+$Y$16)^AC$34))</f>
        <v>3180178.6872182344</v>
      </c>
      <c r="AD425" s="201">
        <f>(((G425*'Appendix B'!$C$10*1000)-('Appendix B'!$E$36+'Appendix B'!$F$36+'Appendix B'!$G$36))/((1+$Y$16)^AD$34))</f>
        <v>4540468.9860887434</v>
      </c>
      <c r="AE425" s="201">
        <f>(((H425*'Appendix B'!$C$11*1000)-('Appendix B'!$E$37+'Appendix B'!$F$37+'Appendix B'!$G$37))/((1+$Y$16)^AE$34))</f>
        <v>3365157.2152304659</v>
      </c>
      <c r="AF425" s="201">
        <f>(((I425*'Appendix B'!$C$12*1000)-('Appendix B'!$E$38+'Appendix B'!$F$38+'Appendix B'!$G$38))/((1+$Y$16)^AF$34))</f>
        <v>2259741.6971806078</v>
      </c>
      <c r="AG425" s="201">
        <f>(((J425*'Appendix B'!$C$13*1000)-('Appendix B'!$E$39+'Appendix B'!$F$39+'Appendix B'!$G$39))/((1+$Y$16)^AG$34))</f>
        <v>2327302.1495246212</v>
      </c>
      <c r="AH425" s="201">
        <f>(((K425*'Appendix B'!$C$14*1000)-('Appendix B'!$E$40+'Appendix B'!$F$40+'Appendix B'!$G$40))/((1+$Y$16)^AH$34))</f>
        <v>3077723.5901643117</v>
      </c>
      <c r="AI425" s="201">
        <f>(((L425*'Appendix B'!$C$15*1000)-('Appendix B'!$E$41+'Appendix B'!$F$41+'Appendix B'!$G$41))/((1+$Y$16)^AI$34))</f>
        <v>3586644.2988527534</v>
      </c>
      <c r="AJ425" s="201">
        <f>(((M425*'Appendix B'!$C$16*1000)-('Appendix B'!$E$42+'Appendix B'!$F$42+'Appendix B'!$G$42))/((1+$Y$16)^AJ$34))</f>
        <v>3100157.0137320412</v>
      </c>
      <c r="AK425" s="201">
        <f>(((N425*'Appendix B'!$C$17*1000)-('Appendix B'!$E$43+'Appendix B'!$F$43+'Appendix B'!$G$43))/((1+$Y$16)^AK$34))</f>
        <v>3932113.1156960619</v>
      </c>
      <c r="AL425" s="201">
        <f>(((O425*'Appendix B'!$C$18*1000)-('Appendix B'!$E$44+'Appendix B'!$F$44+'Appendix B'!$G$44))/((1+$Y$16)^AL$34))</f>
        <v>2456883.1731314706</v>
      </c>
      <c r="AM425" s="201">
        <f>(((P425*'Appendix B'!$C$19*1000)-('Appendix B'!$E$45+'Appendix B'!$F$45+'Appendix B'!$G$45))/((1+$Y$16)^AM$34))</f>
        <v>2674788.1641810462</v>
      </c>
      <c r="AN425" s="201">
        <f>(((Q425*'Appendix B'!$C$20*1000)-('Appendix B'!$E$46+'Appendix B'!$F$46+'Appendix B'!$G$46))/((1+$Y$16)^AN$34))</f>
        <v>1877166.8645922912</v>
      </c>
      <c r="AO425" s="201">
        <f>(((R425*'Appendix B'!$C$21*1000)-('Appendix B'!$E$47+'Appendix B'!$F$47+'Appendix B'!$G$47))/((1+$Y$16)^AO$34))</f>
        <v>2216294.9903208939</v>
      </c>
      <c r="AP425" s="201">
        <f>(((S425*'Appendix B'!$C$22*1000)-('Appendix B'!$E$48+'Appendix B'!$F$48+'Appendix B'!$G$48))/((1+$Y$16)^AP$34))</f>
        <v>1592157.4480530033</v>
      </c>
      <c r="AQ425" s="201">
        <f>(((T425*'Appendix B'!$C$23*1000)-('Appendix B'!$E$49+'Appendix B'!$F$49+'Appendix B'!$G$49))/((1+$Y$16)^AQ$34))</f>
        <v>787186.77007493342</v>
      </c>
      <c r="AR425" s="201">
        <f>(((U425*'Appendix B'!$C$24*1000)-('Appendix B'!$E$50+'Appendix B'!$F$50+'Appendix B'!$G$50))/((1+$Y$16)^AR$34))</f>
        <v>373129.58481859876</v>
      </c>
      <c r="AS425" s="217">
        <f t="shared" si="28"/>
        <v>63149455.012497976</v>
      </c>
      <c r="AU425" s="207">
        <f t="shared" si="27"/>
        <v>1.3663814172866321E-8</v>
      </c>
    </row>
    <row r="426" spans="1:47" x14ac:dyDescent="0.35">
      <c r="A426">
        <v>392</v>
      </c>
      <c r="B426" s="75">
        <v>56</v>
      </c>
      <c r="C426" s="75">
        <v>79.503592868582601</v>
      </c>
      <c r="D426" s="75">
        <v>99.566977073897363</v>
      </c>
      <c r="E426" s="75">
        <v>130.36929070474787</v>
      </c>
      <c r="F426" s="75">
        <v>115.63898041442894</v>
      </c>
      <c r="G426" s="75">
        <v>136.82425625414203</v>
      </c>
      <c r="H426" s="75">
        <v>125.70193268656251</v>
      </c>
      <c r="I426" s="75">
        <v>161.777151149974</v>
      </c>
      <c r="J426" s="75">
        <v>160.93288541467638</v>
      </c>
      <c r="K426" s="75">
        <v>219.79472373723493</v>
      </c>
      <c r="L426" s="75">
        <v>284.64615732553199</v>
      </c>
      <c r="M426" s="75">
        <v>213.77521464007108</v>
      </c>
      <c r="N426" s="75">
        <v>240.65067929629393</v>
      </c>
      <c r="O426" s="75">
        <v>213.91609456101253</v>
      </c>
      <c r="P426" s="75">
        <v>240.61419632123682</v>
      </c>
      <c r="Q426" s="75">
        <v>280.70709520089713</v>
      </c>
      <c r="R426" s="75">
        <v>392.09946447552852</v>
      </c>
      <c r="S426" s="75">
        <v>500</v>
      </c>
      <c r="T426" s="75">
        <v>500</v>
      </c>
      <c r="U426" s="75">
        <v>362.30847899314745</v>
      </c>
      <c r="V426" s="75">
        <v>464.71554835318756</v>
      </c>
      <c r="X426" s="201">
        <f>((0-('Appendix B'!$H$30))/(1+$Y$16)^0)</f>
        <v>-30932906.678150136</v>
      </c>
      <c r="Y426" s="201">
        <f>(((B426*'Appendix B'!$C$5*1000)-('Appendix B'!$E$31+'Appendix B'!$F$31+'Appendix B'!$G$31))/((1+$Y$16)^1))</f>
        <v>36555647.970511056</v>
      </c>
      <c r="Z426" s="201">
        <f>+(((C426*'Appendix B'!$C$6*1000)-('Appendix B'!$E$32+'Appendix B'!$F$32+'Appendix B'!$G$32))/((1+$Y$16)^2))</f>
        <v>17878608.884189438</v>
      </c>
      <c r="AA426" s="201">
        <f>(((D426*'Appendix B'!$C$7*1000)-('Appendix B'!$E$33+'Appendix B'!$F$33+'Appendix B'!$G$33))/((1+$Y$16)^3))</f>
        <v>10901887.905300476</v>
      </c>
      <c r="AB426" s="201">
        <f>(((E426*'Appendix B'!$C$8*1000)-('Appendix B'!$E$34+'Appendix B'!$F$34+'Appendix B'!$G$34))/((1+$Y$16)^4))</f>
        <v>9067507.0170901418</v>
      </c>
      <c r="AC426" s="201">
        <f>(((F426*'Appendix B'!$C$9*1000)-('Appendix B'!$E$35+'Appendix B'!$F$35+'Appendix B'!$G$35))/((1+$Y$16)^AC$34))</f>
        <v>5421904.122828315</v>
      </c>
      <c r="AD426" s="201">
        <f>(((G426*'Appendix B'!$C$10*1000)-('Appendix B'!$E$36+'Appendix B'!$F$36+'Appendix B'!$G$36))/((1+$Y$16)^AD$34))</f>
        <v>4748666.9131286116</v>
      </c>
      <c r="AE426" s="201">
        <f>(((H426*'Appendix B'!$C$11*1000)-('Appendix B'!$E$37+'Appendix B'!$F$37+'Appendix B'!$G$37))/((1+$Y$16)^AE$34))</f>
        <v>3141122.322026527</v>
      </c>
      <c r="AF426" s="201">
        <f>(((I426*'Appendix B'!$C$12*1000)-('Appendix B'!$E$38+'Appendix B'!$F$38+'Appendix B'!$G$38))/((1+$Y$16)^AF$34))</f>
        <v>3313766.877656485</v>
      </c>
      <c r="AG426" s="201">
        <f>(((J426*'Appendix B'!$C$13*1000)-('Appendix B'!$E$39+'Appendix B'!$F$39+'Appendix B'!$G$39))/((1+$Y$16)^AG$34))</f>
        <v>2557986.2215202274</v>
      </c>
      <c r="AH426" s="201">
        <f>(((K426*'Appendix B'!$C$14*1000)-('Appendix B'!$E$40+'Appendix B'!$F$40+'Appendix B'!$G$40))/((1+$Y$16)^AH$34))</f>
        <v>2978682.3011000548</v>
      </c>
      <c r="AI426" s="201">
        <f>(((L426*'Appendix B'!$C$15*1000)-('Appendix B'!$E$41+'Appendix B'!$F$41+'Appendix B'!$G$41))/((1+$Y$16)^AI$34))</f>
        <v>3363597.1114671896</v>
      </c>
      <c r="AJ426" s="201">
        <f>(((M426*'Appendix B'!$C$16*1000)-('Appendix B'!$E$42+'Appendix B'!$F$42+'Appendix B'!$G$42))/((1+$Y$16)^AJ$34))</f>
        <v>1912057.5586037035</v>
      </c>
      <c r="AK426" s="201">
        <f>(((N426*'Appendix B'!$C$17*1000)-('Appendix B'!$E$43+'Appendix B'!$F$43+'Appendix B'!$G$43))/((1+$Y$16)^AK$34))</f>
        <v>1829023.7566239785</v>
      </c>
      <c r="AL426" s="201">
        <f>(((O426*'Appendix B'!$C$18*1000)-('Appendix B'!$E$44+'Appendix B'!$F$44+'Appendix B'!$G$44))/((1+$Y$16)^AL$34))</f>
        <v>1285429.6653206048</v>
      </c>
      <c r="AM426" s="201">
        <f>(((P426*'Appendix B'!$C$19*1000)-('Appendix B'!$E$45+'Appendix B'!$F$45+'Appendix B'!$G$45))/((1+$Y$16)^AM$34))</f>
        <v>1251139.8179510436</v>
      </c>
      <c r="AN426" s="201">
        <f>(((Q426*'Appendix B'!$C$20*1000)-('Appendix B'!$E$46+'Appendix B'!$F$46+'Appendix B'!$G$46))/((1+$Y$16)^AN$34))</f>
        <v>1263289.6913340415</v>
      </c>
      <c r="AO426" s="201">
        <f>(((R426*'Appendix B'!$C$21*1000)-('Appendix B'!$E$47+'Appendix B'!$F$47+'Appendix B'!$G$47))/((1+$Y$16)^AO$34))</f>
        <v>1656936.2532806618</v>
      </c>
      <c r="AP426" s="201">
        <f>(((S426*'Appendix B'!$C$22*1000)-('Appendix B'!$E$48+'Appendix B'!$F$48+'Appendix B'!$G$48))/((1+$Y$16)^AP$34))</f>
        <v>1885363.9634975337</v>
      </c>
      <c r="AQ426" s="201">
        <f>(((T426*'Appendix B'!$C$23*1000)-('Appendix B'!$E$49+'Appendix B'!$F$49+'Appendix B'!$G$49))/((1+$Y$16)^AQ$34))</f>
        <v>1608860.6024615879</v>
      </c>
      <c r="AR426" s="201">
        <f>(((U426*'Appendix B'!$C$24*1000)-('Appendix B'!$E$50+'Appendix B'!$F$50+'Appendix B'!$G$50))/((1+$Y$16)^AR$34))</f>
        <v>920529.71853915846</v>
      </c>
      <c r="AS426" s="217">
        <f t="shared" si="28"/>
        <v>82609101.996280715</v>
      </c>
      <c r="AU426" s="207">
        <f t="shared" si="27"/>
        <v>6.5723822732826712E-9</v>
      </c>
    </row>
    <row r="427" spans="1:47" x14ac:dyDescent="0.35">
      <c r="A427">
        <v>393</v>
      </c>
      <c r="B427" s="75">
        <v>56</v>
      </c>
      <c r="C427" s="75">
        <v>32.513827114948597</v>
      </c>
      <c r="D427" s="75">
        <v>24.933478599769217</v>
      </c>
      <c r="E427" s="75">
        <v>24.464502685899397</v>
      </c>
      <c r="F427" s="75">
        <v>15.137797764485843</v>
      </c>
      <c r="G427" s="75">
        <v>8.7276796320699752</v>
      </c>
      <c r="H427" s="75">
        <v>8.080781698621335</v>
      </c>
      <c r="I427" s="75">
        <v>9.9120500818937991</v>
      </c>
      <c r="J427" s="75">
        <v>11.238866530295617</v>
      </c>
      <c r="K427" s="75">
        <v>8.2478229706834441</v>
      </c>
      <c r="L427" s="75">
        <v>9.1363861937024673</v>
      </c>
      <c r="M427" s="75">
        <v>6.8151783544482178</v>
      </c>
      <c r="N427" s="75">
        <v>8.0700452922712209</v>
      </c>
      <c r="O427" s="75">
        <v>8.9664520256547977</v>
      </c>
      <c r="P427" s="75">
        <v>8.6167615175291505</v>
      </c>
      <c r="Q427" s="75">
        <v>11.093010182490115</v>
      </c>
      <c r="R427" s="75">
        <v>14.419241242780679</v>
      </c>
      <c r="S427" s="75">
        <v>18.213011689803107</v>
      </c>
      <c r="T427" s="75">
        <v>12.667658648127295</v>
      </c>
      <c r="U427" s="75">
        <v>7.9263466666617317</v>
      </c>
      <c r="V427" s="75">
        <v>11.214831777097711</v>
      </c>
      <c r="X427" s="201">
        <f>((0-('Appendix B'!$H$30))/(1+$Y$16)^0)</f>
        <v>-30932906.678150136</v>
      </c>
      <c r="Y427" s="201">
        <f>(((B427*'Appendix B'!$C$5*1000)-('Appendix B'!$E$31+'Appendix B'!$F$31+'Appendix B'!$G$31))/((1+$Y$16)^1))</f>
        <v>36555647.970511056</v>
      </c>
      <c r="Z427" s="201">
        <f>+(((C427*'Appendix B'!$C$6*1000)-('Appendix B'!$E$32+'Appendix B'!$F$32+'Appendix B'!$G$32))/((1+$Y$16)^2))</f>
        <v>6008190.3830270292</v>
      </c>
      <c r="AA427" s="201">
        <f>(((D427*'Appendix B'!$C$7*1000)-('Appendix B'!$E$33+'Appendix B'!$F$33+'Appendix B'!$G$33))/((1+$Y$16)^3))</f>
        <v>1435339.3531663918</v>
      </c>
      <c r="AB427" s="201">
        <f>(((E427*'Appendix B'!$C$8*1000)-('Appendix B'!$E$34+'Appendix B'!$F$34+'Appendix B'!$G$34))/((1+$Y$16)^4))</f>
        <v>516754.64682685788</v>
      </c>
      <c r="AC427" s="201">
        <f>(((F427*'Appendix B'!$C$9*1000)-('Appendix B'!$E$35+'Appendix B'!$F$35+'Appendix B'!$G$35))/((1+$Y$16)^AC$34))</f>
        <v>-420444.95939350099</v>
      </c>
      <c r="AD427" s="201">
        <f>(((G427*'Appendix B'!$C$10*1000)-('Appendix B'!$E$36+'Appendix B'!$F$36+'Appendix B'!$G$36))/((1+$Y$16)^AD$34))</f>
        <v>-778870.08328050515</v>
      </c>
      <c r="AE427" s="201">
        <f>(((H427*'Appendix B'!$C$11*1000)-('Appendix B'!$E$37+'Appendix B'!$F$37+'Appendix B'!$G$37))/((1+$Y$16)^AE$34))</f>
        <v>-765270.18606476451</v>
      </c>
      <c r="AF427" s="201">
        <f>(((I427*'Appendix B'!$C$12*1000)-('Appendix B'!$E$38+'Appendix B'!$F$38+'Appendix B'!$G$38))/((1+$Y$16)^AF$34))</f>
        <v>-668523.66264791507</v>
      </c>
      <c r="AG427" s="201">
        <f>(((J427*'Appendix B'!$C$13*1000)-('Appendix B'!$E$39+'Appendix B'!$F$39+'Appendix B'!$G$39))/((1+$Y$16)^AG$34))</f>
        <v>-599109.47207614954</v>
      </c>
      <c r="AH427" s="201">
        <f>(((K427*'Appendix B'!$C$14*1000)-('Appendix B'!$E$40+'Appendix B'!$F$40+'Appendix B'!$G$40))/((1+$Y$16)^AH$34))</f>
        <v>-603859.39241673902</v>
      </c>
      <c r="AI427" s="201">
        <f>(((L427*'Appendix B'!$C$15*1000)-('Appendix B'!$E$41+'Appendix B'!$F$41+'Appendix B'!$G$41))/((1+$Y$16)^AI$34))</f>
        <v>-551693.77441776381</v>
      </c>
      <c r="AJ427" s="201">
        <f>(((M427*'Appendix B'!$C$16*1000)-('Appendix B'!$E$42+'Appendix B'!$F$42+'Appendix B'!$G$42))/((1+$Y$16)^AJ$34))</f>
        <v>-535656.31267265731</v>
      </c>
      <c r="AK427" s="201">
        <f>(((N427*'Appendix B'!$C$17*1000)-('Appendix B'!$E$43+'Appendix B'!$F$43+'Appendix B'!$G$43))/((1+$Y$16)^AK$34))</f>
        <v>-477619.14262251445</v>
      </c>
      <c r="AL427" s="201">
        <f>(((O427*'Appendix B'!$C$18*1000)-('Appendix B'!$E$44+'Appendix B'!$F$44+'Appendix B'!$G$44))/((1+$Y$16)^AL$34))</f>
        <v>-429873.82534877071</v>
      </c>
      <c r="AM427" s="201">
        <f>(((P427*'Appendix B'!$C$19*1000)-('Appendix B'!$E$45+'Appendix B'!$F$45+'Appendix B'!$G$45))/((1+$Y$16)^AM$34))</f>
        <v>-396194.89547242702</v>
      </c>
      <c r="AN427" s="201">
        <f>(((Q427*'Appendix B'!$C$20*1000)-('Appendix B'!$E$46+'Appendix B'!$F$46+'Appendix B'!$G$46))/((1+$Y$16)^AN$34))</f>
        <v>-342437.37280888471</v>
      </c>
      <c r="AO427" s="201">
        <f>(((R427*'Appendix B'!$C$21*1000)-('Appendix B'!$E$47+'Appendix B'!$F$47+'Appendix B'!$G$47))/((1+$Y$16)^AO$34))</f>
        <v>-300966.28766298422</v>
      </c>
      <c r="AP427" s="201">
        <f>(((S427*'Appendix B'!$C$22*1000)-('Appendix B'!$E$48+'Appendix B'!$F$48+'Appendix B'!$G$48))/((1+$Y$16)^AP$34))</f>
        <v>-259574.03162030232</v>
      </c>
      <c r="AQ427" s="201">
        <f>(((T427*'Appendix B'!$C$23*1000)-('Appendix B'!$E$49+'Appendix B'!$F$49+'Appendix B'!$G$49))/((1+$Y$16)^AQ$34))</f>
        <v>-260354.04067117596</v>
      </c>
      <c r="AR427" s="201">
        <f>(((U427*'Appendix B'!$C$24*1000)-('Appendix B'!$E$50+'Appendix B'!$F$50+'Appendix B'!$G$50))/((1+$Y$16)^AR$34))</f>
        <v>-253962.52498463375</v>
      </c>
      <c r="AS427" s="217">
        <f t="shared" si="28"/>
        <v>13583025.675381202</v>
      </c>
      <c r="AU427" s="207">
        <f t="shared" si="27"/>
        <v>5.768542683684956E-9</v>
      </c>
    </row>
    <row r="428" spans="1:47" x14ac:dyDescent="0.35">
      <c r="A428">
        <v>394</v>
      </c>
      <c r="B428" s="75">
        <v>56</v>
      </c>
      <c r="C428" s="75">
        <v>76.208506760541724</v>
      </c>
      <c r="D428" s="75">
        <v>69.303092907523435</v>
      </c>
      <c r="E428" s="75">
        <v>96.799763671122847</v>
      </c>
      <c r="F428" s="75">
        <v>121.85927564469424</v>
      </c>
      <c r="G428" s="75">
        <v>129.65869273779242</v>
      </c>
      <c r="H428" s="75">
        <v>167.77294392695251</v>
      </c>
      <c r="I428" s="75">
        <v>100.0040775648788</v>
      </c>
      <c r="J428" s="75">
        <v>114.13929851649318</v>
      </c>
      <c r="K428" s="75">
        <v>105.01669572328449</v>
      </c>
      <c r="L428" s="75">
        <v>80.180613212747318</v>
      </c>
      <c r="M428" s="75">
        <v>123.74784676530989</v>
      </c>
      <c r="N428" s="75">
        <v>53.4127427574835</v>
      </c>
      <c r="O428" s="75">
        <v>86.772871718712764</v>
      </c>
      <c r="P428" s="75">
        <v>103.15708870304364</v>
      </c>
      <c r="Q428" s="75">
        <v>148.91897152989804</v>
      </c>
      <c r="R428" s="75">
        <v>93.070319320177333</v>
      </c>
      <c r="S428" s="75">
        <v>102.19620907400342</v>
      </c>
      <c r="T428" s="75">
        <v>106.01101805880634</v>
      </c>
      <c r="U428" s="75">
        <v>125.50921707031607</v>
      </c>
      <c r="V428" s="75">
        <v>168.37418762183674</v>
      </c>
      <c r="X428" s="201">
        <f>((0-('Appendix B'!$H$30))/(1+$Y$16)^0)</f>
        <v>-30932906.678150136</v>
      </c>
      <c r="Y428" s="201">
        <f>(((B428*'Appendix B'!$C$5*1000)-('Appendix B'!$E$31+'Appendix B'!$F$31+'Appendix B'!$G$31))/((1+$Y$16)^1))</f>
        <v>36555647.970511056</v>
      </c>
      <c r="Z428" s="201">
        <f>+(((C428*'Appendix B'!$C$6*1000)-('Appendix B'!$E$32+'Appendix B'!$F$32+'Appendix B'!$G$32))/((1+$Y$16)^2))</f>
        <v>17046213.777031731</v>
      </c>
      <c r="AA428" s="201">
        <f>(((D428*'Appendix B'!$C$7*1000)-('Appendix B'!$E$33+'Appendix B'!$F$33+'Appendix B'!$G$33))/((1+$Y$16)^3))</f>
        <v>7063202.3995358683</v>
      </c>
      <c r="AB428" s="201">
        <f>(((E428*'Appendix B'!$C$8*1000)-('Appendix B'!$E$34+'Appendix B'!$F$34+'Appendix B'!$G$34))/((1+$Y$16)^4))</f>
        <v>6357103.4723486183</v>
      </c>
      <c r="AC428" s="201">
        <f>(((F428*'Appendix B'!$C$9*1000)-('Appendix B'!$E$35+'Appendix B'!$F$35+'Appendix B'!$G$35))/((1+$Y$16)^AC$34))</f>
        <v>5783503.2122267894</v>
      </c>
      <c r="AD428" s="201">
        <f>(((G428*'Appendix B'!$C$10*1000)-('Appendix B'!$E$36+'Appendix B'!$F$36+'Appendix B'!$G$36))/((1+$Y$16)^AD$34))</f>
        <v>4439463.3537423341</v>
      </c>
      <c r="AE428" s="201">
        <f>(((H428*'Appendix B'!$C$11*1000)-('Appendix B'!$E$37+'Appendix B'!$F$37+'Appendix B'!$G$37))/((1+$Y$16)^AE$34))</f>
        <v>4538370.0256655877</v>
      </c>
      <c r="AF428" s="201">
        <f>(((I428*'Appendix B'!$C$12*1000)-('Appendix B'!$E$38+'Appendix B'!$F$38+'Appendix B'!$G$38))/((1+$Y$16)^AF$34))</f>
        <v>1693919.2309402539</v>
      </c>
      <c r="AG428" s="201">
        <f>(((J428*'Appendix B'!$C$13*1000)-('Appendix B'!$E$39+'Appendix B'!$F$39+'Appendix B'!$G$39))/((1+$Y$16)^AG$34))</f>
        <v>1571094.2081640642</v>
      </c>
      <c r="AH428" s="201">
        <f>(((K428*'Appendix B'!$C$14*1000)-('Appendix B'!$E$40+'Appendix B'!$F$40+'Appendix B'!$G$40))/((1+$Y$16)^AH$34))</f>
        <v>1034919.148013805</v>
      </c>
      <c r="AI428" s="201">
        <f>(((L428*'Appendix B'!$C$15*1000)-('Appendix B'!$E$41+'Appendix B'!$F$41+'Appendix B'!$G$41))/((1+$Y$16)^AI$34))</f>
        <v>457921.28714501043</v>
      </c>
      <c r="AJ428" s="201">
        <f>(((M428*'Appendix B'!$C$16*1000)-('Appendix B'!$E$42+'Appendix B'!$F$42+'Appendix B'!$G$42))/((1+$Y$16)^AJ$34))</f>
        <v>847304.95662099426</v>
      </c>
      <c r="AK428" s="201">
        <f>(((N428*'Appendix B'!$C$17*1000)-('Appendix B'!$E$43+'Appendix B'!$F$43+'Appendix B'!$G$43))/((1+$Y$16)^AK$34))</f>
        <v>-27928.171623592498</v>
      </c>
      <c r="AL428" s="201">
        <f>(((O428*'Appendix B'!$C$18*1000)-('Appendix B'!$E$44+'Appendix B'!$F$44+'Appendix B'!$G$44))/((1+$Y$16)^AL$34))</f>
        <v>221318.44629895422</v>
      </c>
      <c r="AM428" s="201">
        <f>(((P428*'Appendix B'!$C$19*1000)-('Appendix B'!$E$45+'Appendix B'!$F$45+'Appendix B'!$G$45))/((1+$Y$16)^AM$34))</f>
        <v>275103.74592367915</v>
      </c>
      <c r="AN428" s="201">
        <f>(((Q428*'Appendix B'!$C$20*1000)-('Appendix B'!$E$46+'Appendix B'!$F$46+'Appendix B'!$G$46))/((1+$Y$16)^AN$34))</f>
        <v>478405.7825549774</v>
      </c>
      <c r="AO428" s="201">
        <f>(((R428*'Appendix B'!$C$21*1000)-('Appendix B'!$E$47+'Appendix B'!$F$47+'Appendix B'!$G$47))/((1+$Y$16)^AO$34))</f>
        <v>106762.62198869737</v>
      </c>
      <c r="AP428" s="201">
        <f>(((S428*'Appendix B'!$C$22*1000)-('Appendix B'!$E$48+'Appendix B'!$F$48+'Appendix B'!$G$48))/((1+$Y$16)^AP$34))</f>
        <v>114323.05441903755</v>
      </c>
      <c r="AQ428" s="201">
        <f>(((T428*'Appendix B'!$C$23*1000)-('Appendix B'!$E$49+'Appendix B'!$F$49+'Appendix B'!$G$49))/((1+$Y$16)^AQ$34))</f>
        <v>97674.268645700256</v>
      </c>
      <c r="AR428" s="201">
        <f>(((U428*'Appendix B'!$C$24*1000)-('Appendix B'!$E$50+'Appendix B'!$F$50+'Appendix B'!$G$50))/((1+$Y$16)^AR$34))</f>
        <v>135730.28586263023</v>
      </c>
      <c r="AS428" s="217">
        <f t="shared" si="28"/>
        <v>57885074.569489643</v>
      </c>
      <c r="AU428" s="207">
        <f t="shared" si="27"/>
        <v>1.5014567677959497E-8</v>
      </c>
    </row>
    <row r="429" spans="1:47" x14ac:dyDescent="0.35">
      <c r="A429">
        <v>395</v>
      </c>
      <c r="B429" s="75">
        <v>56</v>
      </c>
      <c r="C429" s="75">
        <v>38.971971881653552</v>
      </c>
      <c r="D429" s="75">
        <v>38.688297843372993</v>
      </c>
      <c r="E429" s="75">
        <v>38.440702421789872</v>
      </c>
      <c r="F429" s="75">
        <v>38.058020745646573</v>
      </c>
      <c r="G429" s="75">
        <v>48.202882729547547</v>
      </c>
      <c r="H429" s="75">
        <v>63.088394765839517</v>
      </c>
      <c r="I429" s="75">
        <v>59.359966024837718</v>
      </c>
      <c r="J429" s="75">
        <v>54.534087200734334</v>
      </c>
      <c r="K429" s="75">
        <v>86.38702184562591</v>
      </c>
      <c r="L429" s="75">
        <v>148.09969528172519</v>
      </c>
      <c r="M429" s="75">
        <v>180.89936458142739</v>
      </c>
      <c r="N429" s="75">
        <v>168.84158061242641</v>
      </c>
      <c r="O429" s="75">
        <v>169.42763640647382</v>
      </c>
      <c r="P429" s="75">
        <v>237.09356094098723</v>
      </c>
      <c r="Q429" s="75">
        <v>314.55277450901156</v>
      </c>
      <c r="R429" s="75">
        <v>229.50631460936631</v>
      </c>
      <c r="S429" s="75">
        <v>286.4514197716673</v>
      </c>
      <c r="T429" s="75">
        <v>234.15216095288829</v>
      </c>
      <c r="U429" s="75">
        <v>255.29517530542614</v>
      </c>
      <c r="V429" s="75">
        <v>292.60684499675068</v>
      </c>
      <c r="X429" s="201">
        <f>((0-('Appendix B'!$H$30))/(1+$Y$16)^0)</f>
        <v>-30932906.678150136</v>
      </c>
      <c r="Y429" s="201">
        <f>(((B429*'Appendix B'!$C$5*1000)-('Appendix B'!$E$31+'Appendix B'!$F$31+'Appendix B'!$G$31))/((1+$Y$16)^1))</f>
        <v>36555647.970511056</v>
      </c>
      <c r="Z429" s="201">
        <f>+(((C429*'Appendix B'!$C$6*1000)-('Appendix B'!$E$32+'Appendix B'!$F$32+'Appendix B'!$G$32))/((1+$Y$16)^2))</f>
        <v>7639628.2055480098</v>
      </c>
      <c r="AA429" s="201">
        <f>(((D429*'Appendix B'!$C$7*1000)-('Appendix B'!$E$33+'Appendix B'!$F$33+'Appendix B'!$G$33))/((1+$Y$16)^3))</f>
        <v>3180007.1880869418</v>
      </c>
      <c r="AB429" s="201">
        <f>(((E429*'Appendix B'!$C$8*1000)-('Appendix B'!$E$34+'Appendix B'!$F$34+'Appendix B'!$G$34))/((1+$Y$16)^4))</f>
        <v>1645192.9852112306</v>
      </c>
      <c r="AC429" s="201">
        <f>(((F429*'Appendix B'!$C$9*1000)-('Appendix B'!$E$35+'Appendix B'!$F$35+'Appendix B'!$G$35))/((1+$Y$16)^AC$34))</f>
        <v>911956.71158703009</v>
      </c>
      <c r="AD429" s="201">
        <f>(((G429*'Appendix B'!$C$10*1000)-('Appendix B'!$E$36+'Appendix B'!$F$36+'Appendix B'!$G$36))/((1+$Y$16)^AD$34))</f>
        <v>924537.23107603914</v>
      </c>
      <c r="AE429" s="201">
        <f>(((H429*'Appendix B'!$C$11*1000)-('Appendix B'!$E$37+'Appendix B'!$F$37+'Appendix B'!$G$37))/((1+$Y$16)^AE$34))</f>
        <v>1061623.4106132335</v>
      </c>
      <c r="AF429" s="201">
        <f>(((I429*'Appendix B'!$C$12*1000)-('Appendix B'!$E$38+'Appendix B'!$F$38+'Appendix B'!$G$38))/((1+$Y$16)^AF$34))</f>
        <v>628126.89440848469</v>
      </c>
      <c r="AG429" s="201">
        <f>(((J429*'Appendix B'!$C$13*1000)-('Appendix B'!$E$39+'Appendix B'!$F$39+'Appendix B'!$G$39))/((1+$Y$16)^AG$34))</f>
        <v>314000.85624979419</v>
      </c>
      <c r="AH429" s="201">
        <f>(((K429*'Appendix B'!$C$14*1000)-('Appendix B'!$E$40+'Appendix B'!$F$40+'Appendix B'!$G$40))/((1+$Y$16)^AH$34))</f>
        <v>719426.06746527995</v>
      </c>
      <c r="AI429" s="201">
        <f>(((L429*'Appendix B'!$C$15*1000)-('Appendix B'!$E$41+'Appendix B'!$F$41+'Appendix B'!$G$41))/((1+$Y$16)^AI$34))</f>
        <v>1423124.6696235903</v>
      </c>
      <c r="AJ429" s="201">
        <f>(((M429*'Appendix B'!$C$16*1000)-('Appendix B'!$E$42+'Appendix B'!$F$42+'Appendix B'!$G$42))/((1+$Y$16)^AJ$34))</f>
        <v>1523235.2735733343</v>
      </c>
      <c r="AK429" s="201">
        <f>(((N429*'Appendix B'!$C$17*1000)-('Appendix B'!$E$43+'Appendix B'!$F$43+'Appendix B'!$G$43))/((1+$Y$16)^AK$34))</f>
        <v>1116849.4679531134</v>
      </c>
      <c r="AL429" s="201">
        <f>(((O429*'Appendix B'!$C$18*1000)-('Appendix B'!$E$44+'Appendix B'!$F$44+'Appendix B'!$G$44))/((1+$Y$16)^AL$34))</f>
        <v>913088.40810756281</v>
      </c>
      <c r="AM429" s="201">
        <f>(((P429*'Appendix B'!$C$19*1000)-('Appendix B'!$E$45+'Appendix B'!$F$45+'Appendix B'!$G$45))/((1+$Y$16)^AM$34))</f>
        <v>1226140.9860454276</v>
      </c>
      <c r="AN429" s="201">
        <f>(((Q429*'Appendix B'!$C$20*1000)-('Appendix B'!$E$46+'Appendix B'!$F$46+'Appendix B'!$G$46))/((1+$Y$16)^AN$34))</f>
        <v>1464862.7036105744</v>
      </c>
      <c r="AO429" s="201">
        <f>(((R429*'Appendix B'!$C$21*1000)-('Appendix B'!$E$47+'Appendix B'!$F$47+'Appendix B'!$G$47))/((1+$Y$16)^AO$34))</f>
        <v>814049.80680975388</v>
      </c>
      <c r="AP429" s="201">
        <f>(((S429*'Appendix B'!$C$22*1000)-('Appendix B'!$E$48+'Appendix B'!$F$48+'Appendix B'!$G$48))/((1+$Y$16)^AP$34))</f>
        <v>934635.78974223218</v>
      </c>
      <c r="AQ429" s="201">
        <f>(((T429*'Appendix B'!$C$23*1000)-('Appendix B'!$E$49+'Appendix B'!$F$49+'Appendix B'!$G$49))/((1+$Y$16)^AQ$34))</f>
        <v>589173.15012962138</v>
      </c>
      <c r="AR429" s="201">
        <f>(((U429*'Appendix B'!$C$24*1000)-('Appendix B'!$E$50+'Appendix B'!$F$50+'Appendix B'!$G$50))/((1+$Y$16)^AR$34))</f>
        <v>565866.53529691685</v>
      </c>
      <c r="AS429" s="217">
        <f t="shared" si="28"/>
        <v>33218267.633499097</v>
      </c>
      <c r="AU429" s="207">
        <f t="shared" si="27"/>
        <v>1.2966517911363994E-8</v>
      </c>
    </row>
    <row r="430" spans="1:47" x14ac:dyDescent="0.35">
      <c r="A430">
        <v>396</v>
      </c>
      <c r="B430" s="75">
        <v>56</v>
      </c>
      <c r="C430" s="75">
        <v>65.967091525400662</v>
      </c>
      <c r="D430" s="75">
        <v>15.293721559697261</v>
      </c>
      <c r="E430" s="75">
        <v>21.730072670886909</v>
      </c>
      <c r="F430" s="75">
        <v>27.960779796016414</v>
      </c>
      <c r="G430" s="75">
        <v>38.547228598633723</v>
      </c>
      <c r="H430" s="75">
        <v>17.295800289148751</v>
      </c>
      <c r="I430" s="75">
        <v>14.484870550168507</v>
      </c>
      <c r="J430" s="75">
        <v>23.0179607749414</v>
      </c>
      <c r="K430" s="75">
        <v>14.836289799265364</v>
      </c>
      <c r="L430" s="75">
        <v>16.830627474914614</v>
      </c>
      <c r="M430" s="75">
        <v>14.943415431704214</v>
      </c>
      <c r="N430" s="75">
        <v>16.513461427154578</v>
      </c>
      <c r="O430" s="75">
        <v>22.466433299014788</v>
      </c>
      <c r="P430" s="75">
        <v>19.766434237044479</v>
      </c>
      <c r="Q430" s="75">
        <v>26.632561567051692</v>
      </c>
      <c r="R430" s="75">
        <v>25.114425837805374</v>
      </c>
      <c r="S430" s="75">
        <v>26.07691798082357</v>
      </c>
      <c r="T430" s="75">
        <v>20.447670418541268</v>
      </c>
      <c r="U430" s="75">
        <v>21.667977502915029</v>
      </c>
      <c r="V430" s="75">
        <v>30.468442301464449</v>
      </c>
      <c r="X430" s="201">
        <f>((0-('Appendix B'!$H$30))/(1+$Y$16)^0)</f>
        <v>-30932906.678150136</v>
      </c>
      <c r="Y430" s="201">
        <f>(((B430*'Appendix B'!$C$5*1000)-('Appendix B'!$E$31+'Appendix B'!$F$31+'Appendix B'!$G$31))/((1+$Y$16)^1))</f>
        <v>36555647.970511056</v>
      </c>
      <c r="Z430" s="201">
        <f>+(((C430*'Appendix B'!$C$6*1000)-('Appendix B'!$E$32+'Appendix B'!$F$32+'Appendix B'!$G$32))/((1+$Y$16)^2))</f>
        <v>14459057.128439516</v>
      </c>
      <c r="AA430" s="201">
        <f>(((D430*'Appendix B'!$C$7*1000)-('Appendix B'!$E$33+'Appendix B'!$F$33+'Appendix B'!$G$33))/((1+$Y$16)^3))</f>
        <v>212627.97132957017</v>
      </c>
      <c r="AB430" s="201">
        <f>(((E430*'Appendix B'!$C$8*1000)-('Appendix B'!$E$34+'Appendix B'!$F$34+'Appendix B'!$G$34))/((1+$Y$16)^4))</f>
        <v>295976.77294993924</v>
      </c>
      <c r="AC430" s="201">
        <f>(((F430*'Appendix B'!$C$9*1000)-('Appendix B'!$E$35+'Appendix B'!$F$35+'Appendix B'!$G$35))/((1+$Y$16)^AC$34))</f>
        <v>324982.46074145875</v>
      </c>
      <c r="AD430" s="201">
        <f>(((G430*'Appendix B'!$C$10*1000)-('Appendix B'!$E$36+'Appendix B'!$F$36+'Appendix B'!$G$36))/((1+$Y$16)^AD$34))</f>
        <v>507882.96255001938</v>
      </c>
      <c r="AE430" s="201">
        <f>(((H430*'Appendix B'!$C$11*1000)-('Appendix B'!$E$37+'Appendix B'!$F$37+'Appendix B'!$G$37))/((1+$Y$16)^AE$34))</f>
        <v>-459224.2131967654</v>
      </c>
      <c r="AF430" s="201">
        <f>(((I430*'Appendix B'!$C$12*1000)-('Appendix B'!$E$38+'Appendix B'!$F$38+'Appendix B'!$G$38))/((1+$Y$16)^AF$34))</f>
        <v>-548612.63921168051</v>
      </c>
      <c r="AG430" s="201">
        <f>(((J430*'Appendix B'!$C$13*1000)-('Appendix B'!$E$39+'Appendix B'!$F$39+'Appendix B'!$G$39))/((1+$Y$16)^AG$34))</f>
        <v>-350684.53171190032</v>
      </c>
      <c r="AH430" s="201">
        <f>(((K430*'Appendix B'!$C$14*1000)-('Appendix B'!$E$40+'Appendix B'!$F$40+'Appendix B'!$G$40))/((1+$Y$16)^AH$34))</f>
        <v>-492283.86460603273</v>
      </c>
      <c r="AI430" s="201">
        <f>(((L430*'Appendix B'!$C$15*1000)-('Appendix B'!$E$41+'Appendix B'!$F$41+'Appendix B'!$G$41))/((1+$Y$16)^AI$34))</f>
        <v>-442350.31034252781</v>
      </c>
      <c r="AJ430" s="201">
        <f>(((M430*'Appendix B'!$C$16*1000)-('Appendix B'!$E$42+'Appendix B'!$F$42+'Appendix B'!$G$42))/((1+$Y$16)^AJ$34))</f>
        <v>-439523.75007702329</v>
      </c>
      <c r="AK430" s="201">
        <f>(((N430*'Appendix B'!$C$17*1000)-('Appendix B'!$E$43+'Appendix B'!$F$43+'Appendix B'!$G$43))/((1+$Y$16)^AK$34))</f>
        <v>-393880.67507420125</v>
      </c>
      <c r="AL430" s="201">
        <f>(((O430*'Appendix B'!$C$18*1000)-('Appendix B'!$E$44+'Appendix B'!$F$44+'Appendix B'!$G$44))/((1+$Y$16)^AL$34))</f>
        <v>-316887.21695217077</v>
      </c>
      <c r="AM430" s="201">
        <f>(((P430*'Appendix B'!$C$19*1000)-('Appendix B'!$E$45+'Appendix B'!$F$45+'Appendix B'!$G$45))/((1+$Y$16)^AM$34))</f>
        <v>-317024.8696068016</v>
      </c>
      <c r="AN430" s="201">
        <f>(((Q430*'Appendix B'!$C$20*1000)-('Appendix B'!$E$46+'Appendix B'!$F$46+'Appendix B'!$G$46))/((1+$Y$16)^AN$34))</f>
        <v>-249889.24713834832</v>
      </c>
      <c r="AO430" s="201">
        <f>(((R430*'Appendix B'!$C$21*1000)-('Appendix B'!$E$47+'Appendix B'!$F$47+'Appendix B'!$G$47))/((1+$Y$16)^AO$34))</f>
        <v>-245522.21670998732</v>
      </c>
      <c r="AP430" s="201">
        <f>(((S430*'Appendix B'!$C$22*1000)-('Appendix B'!$E$48+'Appendix B'!$F$48+'Appendix B'!$G$48))/((1+$Y$16)^AP$34))</f>
        <v>-224563.55644575108</v>
      </c>
      <c r="AQ430" s="201">
        <f>(((T430*'Appendix B'!$C$23*1000)-('Appendix B'!$E$49+'Appendix B'!$F$49+'Appendix B'!$G$49))/((1+$Y$16)^AQ$34))</f>
        <v>-230512.98418667968</v>
      </c>
      <c r="AR430" s="201">
        <f>(((U430*'Appendix B'!$C$24*1000)-('Appendix B'!$E$50+'Appendix B'!$F$50+'Appendix B'!$G$50))/((1+$Y$16)^AR$34))</f>
        <v>-208420.05159695775</v>
      </c>
      <c r="AS430" s="217">
        <f t="shared" si="28"/>
        <v>21423268.58837143</v>
      </c>
      <c r="AU430" s="207">
        <f t="shared" si="27"/>
        <v>8.5807635621444101E-9</v>
      </c>
    </row>
    <row r="431" spans="1:47" x14ac:dyDescent="0.35">
      <c r="A431">
        <v>397</v>
      </c>
      <c r="B431" s="75">
        <v>56</v>
      </c>
      <c r="C431" s="75">
        <v>93.421266197568499</v>
      </c>
      <c r="D431" s="75">
        <v>77.480525447150981</v>
      </c>
      <c r="E431" s="75">
        <v>94.236563947868518</v>
      </c>
      <c r="F431" s="75">
        <v>150.15926358549015</v>
      </c>
      <c r="G431" s="75">
        <v>114.83852028922576</v>
      </c>
      <c r="H431" s="75">
        <v>112.92901362599845</v>
      </c>
      <c r="I431" s="75">
        <v>77.692801125126721</v>
      </c>
      <c r="J431" s="75">
        <v>139.34233841122372</v>
      </c>
      <c r="K431" s="75">
        <v>90.74866660295362</v>
      </c>
      <c r="L431" s="75">
        <v>90.555204960051498</v>
      </c>
      <c r="M431" s="75">
        <v>127.61107067688087</v>
      </c>
      <c r="N431" s="75">
        <v>173.56000304639605</v>
      </c>
      <c r="O431" s="75">
        <v>239.90927372131642</v>
      </c>
      <c r="P431" s="75">
        <v>203.1166651656381</v>
      </c>
      <c r="Q431" s="75">
        <v>271.17970465697357</v>
      </c>
      <c r="R431" s="75">
        <v>246.80324175029898</v>
      </c>
      <c r="S431" s="75">
        <v>291.41980792750462</v>
      </c>
      <c r="T431" s="75">
        <v>209.4520954973799</v>
      </c>
      <c r="U431" s="75">
        <v>197.36765653434313</v>
      </c>
      <c r="V431" s="75">
        <v>196.5737838305142</v>
      </c>
      <c r="X431" s="201">
        <f>((0-('Appendix B'!$H$30))/(1+$Y$16)^0)</f>
        <v>-30932906.678150136</v>
      </c>
      <c r="Y431" s="201">
        <f>(((B431*'Appendix B'!$C$5*1000)-('Appendix B'!$E$31+'Appendix B'!$F$31+'Appendix B'!$G$31))/((1+$Y$16)^1))</f>
        <v>36555647.970511056</v>
      </c>
      <c r="Z431" s="201">
        <f>+(((C431*'Appendix B'!$C$6*1000)-('Appendix B'!$E$32+'Appendix B'!$F$32+'Appendix B'!$G$32))/((1+$Y$16)^2))</f>
        <v>21394451.202785213</v>
      </c>
      <c r="AA431" s="201">
        <f>(((D431*'Appendix B'!$C$7*1000)-('Appendix B'!$E$33+'Appendix B'!$F$33+'Appendix B'!$G$33))/((1+$Y$16)^3))</f>
        <v>8100431.8440998299</v>
      </c>
      <c r="AB431" s="201">
        <f>(((E431*'Appendix B'!$C$8*1000)-('Appendix B'!$E$34+'Appendix B'!$F$34+'Appendix B'!$G$34))/((1+$Y$16)^4))</f>
        <v>6150150.7318816399</v>
      </c>
      <c r="AC431" s="201">
        <f>(((F431*'Appendix B'!$C$9*1000)-('Appendix B'!$E$35+'Appendix B'!$F$35+'Appendix B'!$G$35))/((1+$Y$16)^AC$34))</f>
        <v>7428642.1470459905</v>
      </c>
      <c r="AD431" s="201">
        <f>(((G431*'Appendix B'!$C$10*1000)-('Appendix B'!$E$36+'Appendix B'!$F$36+'Appendix B'!$G$36))/((1+$Y$16)^AD$34))</f>
        <v>3799953.2773387767</v>
      </c>
      <c r="AE431" s="201">
        <f>(((H431*'Appendix B'!$C$11*1000)-('Appendix B'!$E$37+'Appendix B'!$F$37+'Appendix B'!$G$37))/((1+$Y$16)^AE$34))</f>
        <v>2716912.6037441459</v>
      </c>
      <c r="AF431" s="201">
        <f>(((I431*'Appendix B'!$C$12*1000)-('Appendix B'!$E$38+'Appendix B'!$F$38+'Appendix B'!$G$38))/((1+$Y$16)^AF$34))</f>
        <v>1108860.6198225473</v>
      </c>
      <c r="AG431" s="201">
        <f>(((J431*'Appendix B'!$C$13*1000)-('Appendix B'!$E$39+'Appendix B'!$F$39+'Appendix B'!$G$39))/((1+$Y$16)^AG$34))</f>
        <v>2102634.5416402319</v>
      </c>
      <c r="AH431" s="201">
        <f>(((K431*'Appendix B'!$C$14*1000)-('Appendix B'!$E$40+'Appendix B'!$F$40+'Appendix B'!$G$40))/((1+$Y$16)^AH$34))</f>
        <v>793290.41687817429</v>
      </c>
      <c r="AI431" s="201">
        <f>(((L431*'Appendix B'!$C$15*1000)-('Appendix B'!$E$41+'Appendix B'!$F$41+'Appendix B'!$G$41))/((1+$Y$16)^AI$34))</f>
        <v>605355.42113643652</v>
      </c>
      <c r="AJ431" s="201">
        <f>(((M431*'Appendix B'!$C$16*1000)-('Appendix B'!$E$42+'Appendix B'!$F$42+'Appendix B'!$G$42))/((1+$Y$16)^AJ$34))</f>
        <v>892995.25956986239</v>
      </c>
      <c r="AK431" s="201">
        <f>(((N431*'Appendix B'!$C$17*1000)-('Appendix B'!$E$43+'Appendix B'!$F$43+'Appendix B'!$G$43))/((1+$Y$16)^AK$34))</f>
        <v>1163644.9186989099</v>
      </c>
      <c r="AL431" s="201">
        <f>(((O431*'Appendix B'!$C$18*1000)-('Appendix B'!$E$44+'Appendix B'!$F$44+'Appendix B'!$G$44))/((1+$Y$16)^AL$34))</f>
        <v>1502976.7192978852</v>
      </c>
      <c r="AM431" s="201">
        <f>(((P431*'Appendix B'!$C$19*1000)-('Appendix B'!$E$45+'Appendix B'!$F$45+'Appendix B'!$G$45))/((1+$Y$16)^AM$34))</f>
        <v>984882.62940686825</v>
      </c>
      <c r="AN431" s="201">
        <f>(((Q431*'Appendix B'!$C$20*1000)-('Appendix B'!$E$46+'Appendix B'!$F$46+'Appendix B'!$G$46))/((1+$Y$16)^AN$34))</f>
        <v>1206547.890007182</v>
      </c>
      <c r="AO431" s="201">
        <f>(((R431*'Appendix B'!$C$21*1000)-('Appendix B'!$E$47+'Appendix B'!$F$47+'Appendix B'!$G$47))/((1+$Y$16)^AO$34))</f>
        <v>903717.45556794456</v>
      </c>
      <c r="AP431" s="201">
        <f>(((S431*'Appendix B'!$C$22*1000)-('Appendix B'!$E$48+'Appendix B'!$F$48+'Appendix B'!$G$48))/((1+$Y$16)^AP$34))</f>
        <v>956755.28401775507</v>
      </c>
      <c r="AQ431" s="201">
        <f>(((T431*'Appendix B'!$C$23*1000)-('Appendix B'!$E$49+'Appendix B'!$F$49+'Appendix B'!$G$49))/((1+$Y$16)^AQ$34))</f>
        <v>494433.44147885137</v>
      </c>
      <c r="AR431" s="201">
        <f>(((U431*'Appendix B'!$C$24*1000)-('Appendix B'!$E$50+'Appendix B'!$F$50+'Appendix B'!$G$50))/((1+$Y$16)^AR$34))</f>
        <v>373883.31922287354</v>
      </c>
      <c r="AS431" s="217">
        <f t="shared" si="28"/>
        <v>68303261.016002044</v>
      </c>
      <c r="AU431" s="207">
        <f t="shared" si="27"/>
        <v>1.1937356266812869E-8</v>
      </c>
    </row>
    <row r="432" spans="1:47" x14ac:dyDescent="0.35">
      <c r="A432">
        <v>398</v>
      </c>
      <c r="B432" s="75">
        <v>56</v>
      </c>
      <c r="C432" s="75">
        <v>65.895548654219965</v>
      </c>
      <c r="D432" s="75">
        <v>67.368611502321841</v>
      </c>
      <c r="E432" s="75">
        <v>71.294462220139366</v>
      </c>
      <c r="F432" s="75">
        <v>86.285485483252259</v>
      </c>
      <c r="G432" s="75">
        <v>140.66769259084407</v>
      </c>
      <c r="H432" s="75">
        <v>150.75938467660657</v>
      </c>
      <c r="I432" s="75">
        <v>143.07377511890556</v>
      </c>
      <c r="J432" s="75">
        <v>200.10058301445179</v>
      </c>
      <c r="K432" s="75">
        <v>313.58424726094671</v>
      </c>
      <c r="L432" s="75">
        <v>395.34272611332699</v>
      </c>
      <c r="M432" s="75">
        <v>485.52614733414487</v>
      </c>
      <c r="N432" s="75">
        <v>390.01662897654819</v>
      </c>
      <c r="O432" s="75">
        <v>463.67612841188043</v>
      </c>
      <c r="P432" s="75">
        <v>500</v>
      </c>
      <c r="Q432" s="75">
        <v>500</v>
      </c>
      <c r="R432" s="75">
        <v>500</v>
      </c>
      <c r="S432" s="75">
        <v>500</v>
      </c>
      <c r="T432" s="75">
        <v>500</v>
      </c>
      <c r="U432" s="75">
        <v>500</v>
      </c>
      <c r="V432" s="75">
        <v>461.64778859473523</v>
      </c>
      <c r="X432" s="201">
        <f>((0-('Appendix B'!$H$30))/(1+$Y$16)^0)</f>
        <v>-30932906.678150136</v>
      </c>
      <c r="Y432" s="201">
        <f>(((B432*'Appendix B'!$C$5*1000)-('Appendix B'!$E$31+'Appendix B'!$F$31+'Appendix B'!$G$31))/((1+$Y$16)^1))</f>
        <v>36555647.970511056</v>
      </c>
      <c r="Z432" s="201">
        <f>+(((C432*'Appendix B'!$C$6*1000)-('Appendix B'!$E$32+'Appendix B'!$F$32+'Appendix B'!$G$32))/((1+$Y$16)^2))</f>
        <v>14440984.175572669</v>
      </c>
      <c r="AA432" s="201">
        <f>(((D432*'Appendix B'!$C$7*1000)-('Appendix B'!$E$33+'Appendix B'!$F$33+'Appendix B'!$G$33))/((1+$Y$16)^3))</f>
        <v>6817831.8552099885</v>
      </c>
      <c r="AB432" s="201">
        <f>(((E432*'Appendix B'!$C$8*1000)-('Appendix B'!$E$34+'Appendix B'!$F$34+'Appendix B'!$G$34))/((1+$Y$16)^4))</f>
        <v>4297805.4848255049</v>
      </c>
      <c r="AC432" s="201">
        <f>(((F432*'Appendix B'!$C$9*1000)-('Appendix B'!$E$35+'Appendix B'!$F$35+'Appendix B'!$G$35))/((1+$Y$16)^AC$34))</f>
        <v>3715522.569404277</v>
      </c>
      <c r="AD432" s="201">
        <f>(((G432*'Appendix B'!$C$10*1000)-('Appendix B'!$E$36+'Appendix B'!$F$36+'Appendix B'!$G$36))/((1+$Y$16)^AD$34))</f>
        <v>4914516.2832264779</v>
      </c>
      <c r="AE432" s="201">
        <f>(((H432*'Appendix B'!$C$11*1000)-('Appendix B'!$E$37+'Appendix B'!$F$37+'Appendix B'!$G$37))/((1+$Y$16)^AE$34))</f>
        <v>3973321.6493039876</v>
      </c>
      <c r="AF432" s="201">
        <f>(((I432*'Appendix B'!$C$12*1000)-('Appendix B'!$E$38+'Appendix B'!$F$38+'Appendix B'!$G$38))/((1+$Y$16)^AF$34))</f>
        <v>2823316.6233423618</v>
      </c>
      <c r="AG432" s="201">
        <f>(((J432*'Appendix B'!$C$13*1000)-('Appendix B'!$E$39+'Appendix B'!$F$39+'Appendix B'!$G$39))/((1+$Y$16)^AG$34))</f>
        <v>3384045.7417462463</v>
      </c>
      <c r="AH432" s="201">
        <f>(((K432*'Appendix B'!$C$14*1000)-('Appendix B'!$E$40+'Appendix B'!$F$40+'Appendix B'!$G$40))/((1+$Y$16)^AH$34))</f>
        <v>4567005.6337569728</v>
      </c>
      <c r="AI432" s="201">
        <f>(((L432*'Appendix B'!$C$15*1000)-('Appendix B'!$E$41+'Appendix B'!$F$41+'Appendix B'!$G$41))/((1+$Y$16)^AI$34))</f>
        <v>4936714.7003392279</v>
      </c>
      <c r="AJ432" s="201">
        <f>(((M432*'Appendix B'!$C$16*1000)-('Appendix B'!$E$42+'Appendix B'!$F$42+'Appendix B'!$G$42))/((1+$Y$16)^AJ$34))</f>
        <v>5126052.5859798221</v>
      </c>
      <c r="AK432" s="201">
        <f>(((N432*'Appendix B'!$C$17*1000)-('Appendix B'!$E$43+'Appendix B'!$F$43+'Appendix B'!$G$43))/((1+$Y$16)^AK$34))</f>
        <v>3310376.2720410973</v>
      </c>
      <c r="AL432" s="201">
        <f>(((O432*'Appendix B'!$C$18*1000)-('Appendix B'!$E$44+'Appendix B'!$F$44+'Appendix B'!$G$44))/((1+$Y$16)^AL$34))</f>
        <v>3375768.7973841582</v>
      </c>
      <c r="AM432" s="201">
        <f>(((P432*'Appendix B'!$C$19*1000)-('Appendix B'!$E$45+'Appendix B'!$F$45+'Appendix B'!$G$45))/((1+$Y$16)^AM$34))</f>
        <v>3092950.00404558</v>
      </c>
      <c r="AN432" s="201">
        <f>(((Q432*'Appendix B'!$C$20*1000)-('Appendix B'!$E$46+'Appendix B'!$F$46+'Appendix B'!$G$46))/((1+$Y$16)^AN$34))</f>
        <v>2569321.4299444244</v>
      </c>
      <c r="AO432" s="201">
        <f>(((R432*'Appendix B'!$C$21*1000)-('Appendix B'!$E$47+'Appendix B'!$F$47+'Appendix B'!$G$47))/((1+$Y$16)^AO$34))</f>
        <v>2216294.9903208939</v>
      </c>
      <c r="AP432" s="201">
        <f>(((S432*'Appendix B'!$C$22*1000)-('Appendix B'!$E$48+'Appendix B'!$F$48+'Appendix B'!$G$48))/((1+$Y$16)^AP$34))</f>
        <v>1885363.9634975337</v>
      </c>
      <c r="AQ432" s="201">
        <f>(((T432*'Appendix B'!$C$23*1000)-('Appendix B'!$E$49+'Appendix B'!$F$49+'Appendix B'!$G$49))/((1+$Y$16)^AQ$34))</f>
        <v>1608860.6024615879</v>
      </c>
      <c r="AR432" s="201">
        <f>(((U432*'Appendix B'!$C$24*1000)-('Appendix B'!$E$50+'Appendix B'!$F$50+'Appendix B'!$G$50))/((1+$Y$16)^AR$34))</f>
        <v>1376866.5613700326</v>
      </c>
      <c r="AS432" s="217">
        <f t="shared" si="28"/>
        <v>84055661.216133773</v>
      </c>
      <c r="AU432" s="207">
        <f t="shared" si="27"/>
        <v>6.0761505368740235E-9</v>
      </c>
    </row>
    <row r="433" spans="1:47" x14ac:dyDescent="0.35">
      <c r="A433">
        <v>399</v>
      </c>
      <c r="B433" s="75">
        <v>56</v>
      </c>
      <c r="C433" s="75">
        <v>78.010377298770734</v>
      </c>
      <c r="D433" s="75">
        <v>128.14012013155678</v>
      </c>
      <c r="E433" s="75">
        <v>125.91529272243319</v>
      </c>
      <c r="F433" s="75">
        <v>122.49631135763474</v>
      </c>
      <c r="G433" s="75">
        <v>74.435040998029251</v>
      </c>
      <c r="H433" s="75">
        <v>70.822363372668207</v>
      </c>
      <c r="I433" s="75">
        <v>70.124093502770478</v>
      </c>
      <c r="J433" s="75">
        <v>95.613967743993896</v>
      </c>
      <c r="K433" s="75">
        <v>58.986184236656037</v>
      </c>
      <c r="L433" s="75">
        <v>74.193200601222259</v>
      </c>
      <c r="M433" s="75">
        <v>102.04971012029391</v>
      </c>
      <c r="N433" s="75">
        <v>94.206717971304087</v>
      </c>
      <c r="O433" s="75">
        <v>104.07381010640289</v>
      </c>
      <c r="P433" s="75">
        <v>105.14149534673896</v>
      </c>
      <c r="Q433" s="75">
        <v>165.60034955081085</v>
      </c>
      <c r="R433" s="75">
        <v>205.06960687374354</v>
      </c>
      <c r="S433" s="75">
        <v>178.60301142335339</v>
      </c>
      <c r="T433" s="75">
        <v>243.35902481187907</v>
      </c>
      <c r="U433" s="75">
        <v>245.22269882129086</v>
      </c>
      <c r="V433" s="75">
        <v>242.03454503812324</v>
      </c>
      <c r="X433" s="201">
        <f>((0-('Appendix B'!$H$30))/(1+$Y$16)^0)</f>
        <v>-30932906.678150136</v>
      </c>
      <c r="Y433" s="201">
        <f>(((B433*'Appendix B'!$C$5*1000)-('Appendix B'!$E$31+'Appendix B'!$F$31+'Appendix B'!$G$31))/((1+$Y$16)^1))</f>
        <v>36555647.970511056</v>
      </c>
      <c r="Z433" s="201">
        <f>+(((C433*'Appendix B'!$C$6*1000)-('Appendix B'!$E$32+'Appendix B'!$F$32+'Appendix B'!$G$32))/((1+$Y$16)^2))</f>
        <v>17501397.09260378</v>
      </c>
      <c r="AA433" s="201">
        <f>(((D433*'Appendix B'!$C$7*1000)-('Appendix B'!$E$33+'Appendix B'!$F$33+'Appendix B'!$G$33))/((1+$Y$16)^3))</f>
        <v>14526119.002227705</v>
      </c>
      <c r="AB433" s="201">
        <f>(((E433*'Appendix B'!$C$8*1000)-('Appendix B'!$E$34+'Appendix B'!$F$34+'Appendix B'!$G$34))/((1+$Y$16)^4))</f>
        <v>8707891.2290140931</v>
      </c>
      <c r="AC433" s="201">
        <f>(((F433*'Appendix B'!$C$9*1000)-('Appendix B'!$E$35+'Appendix B'!$F$35+'Appendix B'!$G$35))/((1+$Y$16)^AC$34))</f>
        <v>5820535.4631387396</v>
      </c>
      <c r="AD433" s="201">
        <f>(((G433*'Appendix B'!$C$10*1000)-('Appendix B'!$E$36+'Appendix B'!$F$36+'Appendix B'!$G$36))/((1+$Y$16)^AD$34))</f>
        <v>2056489.615350042</v>
      </c>
      <c r="AE433" s="201">
        <f>(((H433*'Appendix B'!$C$11*1000)-('Appendix B'!$E$37+'Appendix B'!$F$37+'Appendix B'!$G$37))/((1+$Y$16)^AE$34))</f>
        <v>1318481.2696782774</v>
      </c>
      <c r="AF433" s="201">
        <f>(((I433*'Appendix B'!$C$12*1000)-('Appendix B'!$E$38+'Appendix B'!$F$38+'Appendix B'!$G$38))/((1+$Y$16)^AF$34))</f>
        <v>910389.78909938398</v>
      </c>
      <c r="AG433" s="201">
        <f>(((J433*'Appendix B'!$C$13*1000)-('Appendix B'!$E$39+'Appendix B'!$F$39+'Appendix B'!$G$39))/((1+$Y$16)^AG$34))</f>
        <v>1180388.9385735742</v>
      </c>
      <c r="AH433" s="201">
        <f>(((K433*'Appendix B'!$C$14*1000)-('Appendix B'!$E$40+'Appendix B'!$F$40+'Appendix B'!$G$40))/((1+$Y$16)^AH$34))</f>
        <v>255393.53937948545</v>
      </c>
      <c r="AI433" s="201">
        <f>(((L433*'Appendix B'!$C$15*1000)-('Appendix B'!$E$41+'Appendix B'!$F$41+'Appendix B'!$G$41))/((1+$Y$16)^AI$34))</f>
        <v>372833.69866627146</v>
      </c>
      <c r="AJ433" s="201">
        <f>(((M433*'Appendix B'!$C$16*1000)-('Appendix B'!$E$42+'Appendix B'!$F$42+'Appendix B'!$G$42))/((1+$Y$16)^AJ$34))</f>
        <v>590681.35430601437</v>
      </c>
      <c r="AK433" s="201">
        <f>(((N433*'Appendix B'!$C$17*1000)-('Appendix B'!$E$43+'Appendix B'!$F$43+'Appendix B'!$G$43))/((1+$Y$16)^AK$34))</f>
        <v>376650.36803835188</v>
      </c>
      <c r="AL433" s="201">
        <f>(((O433*'Appendix B'!$C$18*1000)-('Appendix B'!$E$44+'Appendix B'!$F$44+'Appendix B'!$G$44))/((1+$Y$16)^AL$34))</f>
        <v>366116.74719445797</v>
      </c>
      <c r="AM433" s="201">
        <f>(((P433*'Appendix B'!$C$19*1000)-('Appendix B'!$E$45+'Appendix B'!$F$45+'Appendix B'!$G$45))/((1+$Y$16)^AM$34))</f>
        <v>289194.34116010217</v>
      </c>
      <c r="AN433" s="201">
        <f>(((Q433*'Appendix B'!$C$20*1000)-('Appendix B'!$E$46+'Appendix B'!$F$46+'Appendix B'!$G$46))/((1+$Y$16)^AN$34))</f>
        <v>577754.22777270386</v>
      </c>
      <c r="AO433" s="201">
        <f>(((R433*'Appendix B'!$C$21*1000)-('Appendix B'!$E$47+'Appendix B'!$F$47+'Appendix B'!$G$47))/((1+$Y$16)^AO$34))</f>
        <v>687369.37922912184</v>
      </c>
      <c r="AP433" s="201">
        <f>(((S433*'Appendix B'!$C$22*1000)-('Appendix B'!$E$48+'Appendix B'!$F$48+'Appendix B'!$G$48))/((1+$Y$16)^AP$34))</f>
        <v>454489.67871786735</v>
      </c>
      <c r="AQ433" s="201">
        <f>(((T433*'Appendix B'!$C$23*1000)-('Appendix B'!$E$49+'Appendix B'!$F$49+'Appendix B'!$G$49))/((1+$Y$16)^AQ$34))</f>
        <v>624487.04843322153</v>
      </c>
      <c r="AR433" s="201">
        <f>(((U433*'Appendix B'!$C$24*1000)-('Appendix B'!$E$50+'Appendix B'!$F$50+'Appendix B'!$G$50))/((1+$Y$16)^AR$34))</f>
        <v>532484.36270816484</v>
      </c>
      <c r="AS433" s="217">
        <f t="shared" si="28"/>
        <v>62771888.43765229</v>
      </c>
      <c r="AU433" s="207">
        <f t="shared" si="27"/>
        <v>1.3776752037491573E-8</v>
      </c>
    </row>
    <row r="434" spans="1:47" x14ac:dyDescent="0.35">
      <c r="A434">
        <v>400</v>
      </c>
      <c r="B434" s="75">
        <v>56</v>
      </c>
      <c r="C434" s="75">
        <v>39.929671293308203</v>
      </c>
      <c r="D434" s="75">
        <v>45.297833769686839</v>
      </c>
      <c r="E434" s="75">
        <v>16.512986524608774</v>
      </c>
      <c r="F434" s="75">
        <v>2.0535281323179717</v>
      </c>
      <c r="G434" s="75">
        <v>2.0426455652401345</v>
      </c>
      <c r="H434" s="75">
        <v>1.8961975125008588</v>
      </c>
      <c r="I434" s="75">
        <v>1.758368964315238</v>
      </c>
      <c r="J434" s="75">
        <v>1.8823014905561446</v>
      </c>
      <c r="K434" s="75">
        <v>1.9388976440208403</v>
      </c>
      <c r="L434" s="75">
        <v>2.5748655576062403</v>
      </c>
      <c r="M434" s="75">
        <v>1.8168301347633049</v>
      </c>
      <c r="N434" s="75">
        <v>2.2645783551460652</v>
      </c>
      <c r="O434" s="75">
        <v>0.4165265961347675</v>
      </c>
      <c r="P434" s="75">
        <v>0.46698284495353681</v>
      </c>
      <c r="Q434" s="75">
        <v>0.33226376071170682</v>
      </c>
      <c r="R434" s="75">
        <v>0.22238834605938851</v>
      </c>
      <c r="S434" s="75">
        <v>0.22839409395876781</v>
      </c>
      <c r="T434" s="75">
        <v>0.32690472526772502</v>
      </c>
      <c r="U434" s="75">
        <v>0.41697770502379788</v>
      </c>
      <c r="V434" s="75">
        <v>0.58057355593293802</v>
      </c>
      <c r="X434" s="201">
        <f>((0-('Appendix B'!$H$30))/(1+$Y$16)^0)</f>
        <v>-30932906.678150136</v>
      </c>
      <c r="Y434" s="201">
        <f>(((B434*'Appendix B'!$C$5*1000)-('Appendix B'!$E$31+'Appendix B'!$F$31+'Appendix B'!$G$31))/((1+$Y$16)^1))</f>
        <v>36555647.970511056</v>
      </c>
      <c r="Z434" s="201">
        <f>+(((C434*'Appendix B'!$C$6*1000)-('Appendix B'!$E$32+'Appendix B'!$F$32+'Appendix B'!$G$32))/((1+$Y$16)^2))</f>
        <v>7881559.4565838501</v>
      </c>
      <c r="AA434" s="201">
        <f>(((D434*'Appendix B'!$C$7*1000)-('Appendix B'!$E$33+'Appendix B'!$F$33+'Appendix B'!$G$33))/((1+$Y$16)^3))</f>
        <v>4018363.8782160319</v>
      </c>
      <c r="AB434" s="201">
        <f>(((E434*'Appendix B'!$C$8*1000)-('Appendix B'!$E$34+'Appendix B'!$F$34+'Appendix B'!$G$34))/((1+$Y$16)^4))</f>
        <v>-125250.75193983228</v>
      </c>
      <c r="AC434" s="201">
        <f>(((F434*'Appendix B'!$C$9*1000)-('Appendix B'!$E$35+'Appendix B'!$F$35+'Appendix B'!$G$35))/((1+$Y$16)^AC$34))</f>
        <v>-1181061.5875907815</v>
      </c>
      <c r="AD434" s="201">
        <f>(((G434*'Appendix B'!$C$10*1000)-('Appendix B'!$E$36+'Appendix B'!$F$36+'Appendix B'!$G$36))/((1+$Y$16)^AD$34))</f>
        <v>-1067338.1602664921</v>
      </c>
      <c r="AE434" s="201">
        <f>(((H434*'Appendix B'!$C$11*1000)-('Appendix B'!$E$37+'Appendix B'!$F$37+'Appendix B'!$G$37))/((1+$Y$16)^AE$34))</f>
        <v>-970670.43191678636</v>
      </c>
      <c r="AF434" s="201">
        <f>(((I434*'Appendix B'!$C$12*1000)-('Appendix B'!$E$38+'Appendix B'!$F$38+'Appendix B'!$G$38))/((1+$Y$16)^AF$34))</f>
        <v>-882333.99138588796</v>
      </c>
      <c r="AG434" s="201">
        <f>(((J434*'Appendix B'!$C$13*1000)-('Appendix B'!$E$39+'Appendix B'!$F$39+'Appendix B'!$G$39))/((1+$Y$16)^AG$34))</f>
        <v>-796442.48119678372</v>
      </c>
      <c r="AH434" s="201">
        <f>(((K434*'Appendix B'!$C$14*1000)-('Appendix B'!$E$40+'Appendix B'!$F$40+'Appendix B'!$G$40))/((1+$Y$16)^AH$34))</f>
        <v>-710700.89159329666</v>
      </c>
      <c r="AI434" s="201">
        <f>(((L434*'Appendix B'!$C$15*1000)-('Appendix B'!$E$41+'Appendix B'!$F$41+'Appendix B'!$G$41))/((1+$Y$16)^AI$34))</f>
        <v>-644940.0568944785</v>
      </c>
      <c r="AJ434" s="201">
        <f>(((M434*'Appendix B'!$C$16*1000)-('Appendix B'!$E$42+'Appendix B'!$F$42+'Appendix B'!$G$42))/((1+$Y$16)^AJ$34))</f>
        <v>-594771.717223068</v>
      </c>
      <c r="AK434" s="201">
        <f>(((N434*'Appendix B'!$C$17*1000)-('Appendix B'!$E$43+'Appendix B'!$F$43+'Appendix B'!$G$43))/((1+$Y$16)^AK$34))</f>
        <v>-535195.47155752976</v>
      </c>
      <c r="AL434" s="201">
        <f>(((O434*'Appendix B'!$C$18*1000)-('Appendix B'!$E$44+'Appendix B'!$F$44+'Appendix B'!$G$44))/((1+$Y$16)^AL$34))</f>
        <v>-501431.4858198713</v>
      </c>
      <c r="AM434" s="201">
        <f>(((P434*'Appendix B'!$C$19*1000)-('Appendix B'!$E$45+'Appendix B'!$F$45+'Appendix B'!$G$45))/((1+$Y$16)^AM$34))</f>
        <v>-454063.69615727622</v>
      </c>
      <c r="AN434" s="201">
        <f>(((Q434*'Appendix B'!$C$20*1000)-('Appendix B'!$E$46+'Appendix B'!$F$46+'Appendix B'!$G$46))/((1+$Y$16)^AN$34))</f>
        <v>-406524.6097892861</v>
      </c>
      <c r="AO434" s="201">
        <f>(((R434*'Appendix B'!$C$21*1000)-('Appendix B'!$E$47+'Appendix B'!$F$47+'Appendix B'!$G$47))/((1+$Y$16)^AO$34))</f>
        <v>-374563.08370905172</v>
      </c>
      <c r="AP434" s="201">
        <f>(((S434*'Appendix B'!$C$22*1000)-('Appendix B'!$E$48+'Appendix B'!$F$48+'Appendix B'!$G$48))/((1+$Y$16)^AP$34))</f>
        <v>-339642.3824578604</v>
      </c>
      <c r="AQ434" s="201">
        <f>(((T434*'Appendix B'!$C$23*1000)-('Appendix B'!$E$49+'Appendix B'!$F$49+'Appendix B'!$G$49))/((1+$Y$16)^AQ$34))</f>
        <v>-307688.30516082031</v>
      </c>
      <c r="AR434" s="201">
        <f>(((U434*'Appendix B'!$C$24*1000)-('Appendix B'!$E$50+'Appendix B'!$F$50+'Appendix B'!$G$50))/((1+$Y$16)^AR$34))</f>
        <v>-278850.05399548315</v>
      </c>
      <c r="AS434" s="217">
        <f t="shared" si="28"/>
        <v>17522664.627160799</v>
      </c>
      <c r="AU434" s="207">
        <f t="shared" si="27"/>
        <v>7.1292481928729285E-9</v>
      </c>
    </row>
    <row r="435" spans="1:47" x14ac:dyDescent="0.35">
      <c r="A435">
        <v>401</v>
      </c>
      <c r="B435" s="75">
        <v>56</v>
      </c>
      <c r="C435" s="75">
        <v>72.198251766383578</v>
      </c>
      <c r="D435" s="75">
        <v>86.05798574106494</v>
      </c>
      <c r="E435" s="75">
        <v>80.406127271775645</v>
      </c>
      <c r="F435" s="75">
        <v>113.99083226625368</v>
      </c>
      <c r="G435" s="75">
        <v>138.42199554257246</v>
      </c>
      <c r="H435" s="75">
        <v>93.581816935255119</v>
      </c>
      <c r="I435" s="75">
        <v>123.88339607866482</v>
      </c>
      <c r="J435" s="75">
        <v>170.4381506385767</v>
      </c>
      <c r="K435" s="75">
        <v>204.93568290073327</v>
      </c>
      <c r="L435" s="75">
        <v>175.75155503461929</v>
      </c>
      <c r="M435" s="75">
        <v>126.32962846823034</v>
      </c>
      <c r="N435" s="75">
        <v>157.26612844460556</v>
      </c>
      <c r="O435" s="75">
        <v>154.97211511344653</v>
      </c>
      <c r="P435" s="75">
        <v>307.08054441237209</v>
      </c>
      <c r="Q435" s="75">
        <v>437.38197054227584</v>
      </c>
      <c r="R435" s="75">
        <v>297.83460853215763</v>
      </c>
      <c r="S435" s="75">
        <v>389.15332570922857</v>
      </c>
      <c r="T435" s="75">
        <v>350.83179492407663</v>
      </c>
      <c r="U435" s="75">
        <v>316.46800630411246</v>
      </c>
      <c r="V435" s="75">
        <v>400.98170642487185</v>
      </c>
      <c r="X435" s="201">
        <f>((0-('Appendix B'!$H$30))/(1+$Y$16)^0)</f>
        <v>-30932906.678150136</v>
      </c>
      <c r="Y435" s="201">
        <f>(((B435*'Appendix B'!$C$5*1000)-('Appendix B'!$E$31+'Appendix B'!$F$31+'Appendix B'!$G$31))/((1+$Y$16)^1))</f>
        <v>36555647.970511056</v>
      </c>
      <c r="Z435" s="201">
        <f>+(((C435*'Appendix B'!$C$6*1000)-('Appendix B'!$E$32+'Appendix B'!$F$32+'Appendix B'!$G$32))/((1+$Y$16)^2))</f>
        <v>16033154.777618604</v>
      </c>
      <c r="AA435" s="201">
        <f>(((D435*'Appendix B'!$C$7*1000)-('Appendix B'!$E$33+'Appendix B'!$F$33+'Appendix B'!$G$33))/((1+$Y$16)^3))</f>
        <v>9188400.9998601824</v>
      </c>
      <c r="AB435" s="201">
        <f>(((E435*'Appendix B'!$C$8*1000)-('Appendix B'!$E$34+'Appendix B'!$F$34+'Appendix B'!$G$34))/((1+$Y$16)^4))</f>
        <v>5033481.3026502635</v>
      </c>
      <c r="AC435" s="201">
        <f>(((F435*'Appendix B'!$C$9*1000)-('Appendix B'!$E$35+'Appendix B'!$F$35+'Appendix B'!$G$35))/((1+$Y$16)^AC$34))</f>
        <v>5326093.7396371393</v>
      </c>
      <c r="AD435" s="201">
        <f>(((G435*'Appendix B'!$C$10*1000)-('Appendix B'!$E$36+'Appendix B'!$F$36+'Appendix B'!$G$36))/((1+$Y$16)^AD$34))</f>
        <v>4817611.4802693231</v>
      </c>
      <c r="AE435" s="201">
        <f>(((H435*'Appendix B'!$C$11*1000)-('Appendix B'!$E$37+'Appendix B'!$F$37+'Appendix B'!$G$37))/((1+$Y$16)^AE$34))</f>
        <v>2074360.2773089388</v>
      </c>
      <c r="AF435" s="201">
        <f>(((I435*'Appendix B'!$C$12*1000)-('Appendix B'!$E$38+'Appendix B'!$F$38+'Appendix B'!$G$38))/((1+$Y$16)^AF$34))</f>
        <v>2320095.9071980566</v>
      </c>
      <c r="AG435" s="201">
        <f>(((J435*'Appendix B'!$C$13*1000)-('Appendix B'!$E$39+'Appendix B'!$F$39+'Appendix B'!$G$39))/((1+$Y$16)^AG$34))</f>
        <v>2758455.3660359154</v>
      </c>
      <c r="AH435" s="201">
        <f>(((K435*'Appendix B'!$C$14*1000)-('Appendix B'!$E$40+'Appendix B'!$F$40+'Appendix B'!$G$40))/((1+$Y$16)^AH$34))</f>
        <v>2727044.8007181403</v>
      </c>
      <c r="AI435" s="201">
        <f>(((L435*'Appendix B'!$C$15*1000)-('Appendix B'!$E$41+'Appendix B'!$F$41+'Appendix B'!$G$41))/((1+$Y$16)^AI$34))</f>
        <v>1816087.4092879894</v>
      </c>
      <c r="AJ435" s="201">
        <f>(((M435*'Appendix B'!$C$16*1000)-('Appendix B'!$E$42+'Appendix B'!$F$42+'Appendix B'!$G$42))/((1+$Y$16)^AJ$34))</f>
        <v>877839.65791049588</v>
      </c>
      <c r="AK435" s="201">
        <f>(((N435*'Appendix B'!$C$17*1000)-('Appendix B'!$E$43+'Appendix B'!$F$43+'Appendix B'!$G$43))/((1+$Y$16)^AK$34))</f>
        <v>1002048.7036383615</v>
      </c>
      <c r="AL435" s="201">
        <f>(((O435*'Appendix B'!$C$18*1000)-('Appendix B'!$E$44+'Appendix B'!$F$44+'Appendix B'!$G$44))/((1+$Y$16)^AL$34))</f>
        <v>792104.51261675963</v>
      </c>
      <c r="AM435" s="201">
        <f>(((P435*'Appendix B'!$C$19*1000)-('Appendix B'!$E$45+'Appendix B'!$F$45+'Appendix B'!$G$45))/((1+$Y$16)^AM$34))</f>
        <v>1723094.7021835186</v>
      </c>
      <c r="AN435" s="201">
        <f>(((Q435*'Appendix B'!$C$20*1000)-('Appendix B'!$E$46+'Appendix B'!$F$46+'Appendix B'!$G$46))/((1+$Y$16)^AN$34))</f>
        <v>2196390.377040782</v>
      </c>
      <c r="AO435" s="201">
        <f>(((R435*'Appendix B'!$C$21*1000)-('Appendix B'!$E$47+'Appendix B'!$F$47+'Appendix B'!$G$47))/((1+$Y$16)^AO$34))</f>
        <v>1168265.1775397549</v>
      </c>
      <c r="AP435" s="201">
        <f>(((S435*'Appendix B'!$C$22*1000)-('Appendix B'!$E$48+'Appendix B'!$F$48+'Appendix B'!$G$48))/((1+$Y$16)^AP$34))</f>
        <v>1391869.4335754293</v>
      </c>
      <c r="AQ435" s="201">
        <f>(((T435*'Appendix B'!$C$23*1000)-('Appendix B'!$E$49+'Appendix B'!$F$49+'Appendix B'!$G$49))/((1+$Y$16)^AQ$34))</f>
        <v>1036710.2041435273</v>
      </c>
      <c r="AR435" s="201">
        <f>(((U435*'Appendix B'!$C$24*1000)-('Appendix B'!$E$50+'Appendix B'!$F$50+'Appendix B'!$G$50))/((1+$Y$16)^AR$34))</f>
        <v>768605.35582006222</v>
      </c>
      <c r="AS435" s="217">
        <f t="shared" si="28"/>
        <v>68674455.477414161</v>
      </c>
      <c r="AU435" s="207">
        <f t="shared" si="27"/>
        <v>1.1802478242203569E-8</v>
      </c>
    </row>
    <row r="436" spans="1:47" x14ac:dyDescent="0.35">
      <c r="A436">
        <v>402</v>
      </c>
      <c r="B436" s="75">
        <v>56</v>
      </c>
      <c r="C436" s="75">
        <v>69.764967931547147</v>
      </c>
      <c r="D436" s="75">
        <v>83.664703055028085</v>
      </c>
      <c r="E436" s="75">
        <v>116.98128233512102</v>
      </c>
      <c r="F436" s="75">
        <v>50.778191674460103</v>
      </c>
      <c r="G436" s="75">
        <v>25.126946217358423</v>
      </c>
      <c r="H436" s="75">
        <v>28.144648932197878</v>
      </c>
      <c r="I436" s="75">
        <v>33.915504757624916</v>
      </c>
      <c r="J436" s="75">
        <v>37.030224970755832</v>
      </c>
      <c r="K436" s="75">
        <v>40.587372300425201</v>
      </c>
      <c r="L436" s="75">
        <v>32.404914451573106</v>
      </c>
      <c r="M436" s="75">
        <v>45.376264195288556</v>
      </c>
      <c r="N436" s="75">
        <v>26.323646542425561</v>
      </c>
      <c r="O436" s="75">
        <v>42.973909646958639</v>
      </c>
      <c r="P436" s="75">
        <v>51.176525344295712</v>
      </c>
      <c r="Q436" s="75">
        <v>40.592876988975007</v>
      </c>
      <c r="R436" s="75">
        <v>21.535096262263632</v>
      </c>
      <c r="S436" s="75">
        <v>19.790645222025152</v>
      </c>
      <c r="T436" s="75">
        <v>30.311249410309749</v>
      </c>
      <c r="U436" s="75">
        <v>40.184187913688469</v>
      </c>
      <c r="V436" s="75">
        <v>25.183181889103807</v>
      </c>
      <c r="X436" s="201">
        <f>((0-('Appendix B'!$H$30))/(1+$Y$16)^0)</f>
        <v>-30932906.678150136</v>
      </c>
      <c r="Y436" s="201">
        <f>(((B436*'Appendix B'!$C$5*1000)-('Appendix B'!$E$31+'Appendix B'!$F$31+'Appendix B'!$G$31))/((1+$Y$16)^1))</f>
        <v>36555647.970511056</v>
      </c>
      <c r="Z436" s="201">
        <f>+(((C436*'Appendix B'!$C$6*1000)-('Appendix B'!$E$32+'Appendix B'!$F$32+'Appendix B'!$G$32))/((1+$Y$16)^2))</f>
        <v>15418465.664183555</v>
      </c>
      <c r="AA436" s="201">
        <f>(((D436*'Appendix B'!$C$7*1000)-('Appendix B'!$E$33+'Appendix B'!$F$33+'Appendix B'!$G$33))/((1+$Y$16)^3))</f>
        <v>8884835.882191157</v>
      </c>
      <c r="AB436" s="201">
        <f>(((E436*'Appendix B'!$C$8*1000)-('Appendix B'!$E$34+'Appendix B'!$F$34+'Appendix B'!$G$34))/((1+$Y$16)^4))</f>
        <v>7986559.2484272458</v>
      </c>
      <c r="AC436" s="201">
        <f>(((F436*'Appendix B'!$C$9*1000)-('Appendix B'!$E$35+'Appendix B'!$F$35+'Appendix B'!$G$35))/((1+$Y$16)^AC$34))</f>
        <v>1651407.5020370113</v>
      </c>
      <c r="AD436" s="201">
        <f>(((G436*'Appendix B'!$C$10*1000)-('Appendix B'!$E$36+'Appendix B'!$F$36+'Appendix B'!$G$36))/((1+$Y$16)^AD$34))</f>
        <v>-71220.002735429764</v>
      </c>
      <c r="AE436" s="201">
        <f>(((H436*'Appendix B'!$C$11*1000)-('Appendix B'!$E$37+'Appendix B'!$F$37+'Appendix B'!$G$37))/((1+$Y$16)^AE$34))</f>
        <v>-98916.048341548361</v>
      </c>
      <c r="AF436" s="201">
        <f>(((I436*'Appendix B'!$C$12*1000)-('Appendix B'!$E$38+'Appendix B'!$F$38+'Appendix B'!$G$38))/((1+$Y$16)^AF$34))</f>
        <v>-39091.819403445195</v>
      </c>
      <c r="AG436" s="201">
        <f>(((J436*'Appendix B'!$C$13*1000)-('Appendix B'!$E$39+'Appendix B'!$F$39+'Appendix B'!$G$39))/((1+$Y$16)^AG$34))</f>
        <v>-55161.308540848928</v>
      </c>
      <c r="AH436" s="201">
        <f>(((K436*'Appendix B'!$C$14*1000)-('Appendix B'!$E$40+'Appendix B'!$F$40+'Appendix B'!$G$40))/((1+$Y$16)^AH$34))</f>
        <v>-56189.89972492434</v>
      </c>
      <c r="AI436" s="201">
        <f>(((L436*'Appendix B'!$C$15*1000)-('Appendix B'!$E$41+'Appendix B'!$F$41+'Appendix B'!$G$41))/((1+$Y$16)^AI$34))</f>
        <v>-221022.90114261876</v>
      </c>
      <c r="AJ436" s="201">
        <f>(((M436*'Appendix B'!$C$16*1000)-('Appendix B'!$E$42+'Appendix B'!$F$42+'Appendix B'!$G$42))/((1+$Y$16)^AJ$34))</f>
        <v>-79594.812113961147</v>
      </c>
      <c r="AK436" s="201">
        <f>(((N436*'Appendix B'!$C$17*1000)-('Appendix B'!$E$43+'Appendix B'!$F$43+'Appendix B'!$G$43))/((1+$Y$16)^AK$34))</f>
        <v>-296587.13241388643</v>
      </c>
      <c r="AL436" s="201">
        <f>(((O436*'Appendix B'!$C$18*1000)-('Appendix B'!$E$44+'Appendix B'!$F$44+'Appendix B'!$G$44))/((1+$Y$16)^AL$34))</f>
        <v>-145252.14928729742</v>
      </c>
      <c r="AM436" s="201">
        <f>(((P436*'Appendix B'!$C$19*1000)-('Appendix B'!$E$45+'Appendix B'!$F$45+'Appendix B'!$G$45))/((1+$Y$16)^AM$34))</f>
        <v>-93992.518078654946</v>
      </c>
      <c r="AN436" s="201">
        <f>(((Q436*'Appendix B'!$C$20*1000)-('Appendix B'!$E$46+'Appendix B'!$F$46+'Appendix B'!$G$46))/((1+$Y$16)^AN$34))</f>
        <v>-166746.49776965813</v>
      </c>
      <c r="AO436" s="201">
        <f>(((R436*'Appendix B'!$C$21*1000)-('Appendix B'!$E$47+'Appendix B'!$F$47+'Appendix B'!$G$47))/((1+$Y$16)^AO$34))</f>
        <v>-264077.53954591247</v>
      </c>
      <c r="AP436" s="201">
        <f>(((S436*'Appendix B'!$C$22*1000)-('Appendix B'!$E$48+'Appendix B'!$F$48+'Appendix B'!$G$48))/((1+$Y$16)^AP$34))</f>
        <v>-252550.33403663849</v>
      </c>
      <c r="AQ436" s="201">
        <f>(((T436*'Appendix B'!$C$23*1000)-('Appendix B'!$E$49+'Appendix B'!$F$49+'Appendix B'!$G$49))/((1+$Y$16)^AQ$34))</f>
        <v>-192680.1856616213</v>
      </c>
      <c r="AR436" s="201">
        <f>(((U436*'Appendix B'!$C$24*1000)-('Appendix B'!$E$50+'Appendix B'!$F$50+'Appendix B'!$G$50))/((1+$Y$16)^AR$34))</f>
        <v>-147053.68031819176</v>
      </c>
      <c r="AS436" s="217">
        <f t="shared" si="28"/>
        <v>39564009.589199901</v>
      </c>
      <c r="AU436" s="207">
        <f t="shared" si="27"/>
        <v>1.4772192481102247E-8</v>
      </c>
    </row>
    <row r="437" spans="1:47" x14ac:dyDescent="0.35">
      <c r="A437">
        <v>403</v>
      </c>
      <c r="B437" s="75">
        <v>56</v>
      </c>
      <c r="C437" s="75">
        <v>57.591937834702954</v>
      </c>
      <c r="D437" s="75">
        <v>62.651544133636456</v>
      </c>
      <c r="E437" s="75">
        <v>76.239181324432394</v>
      </c>
      <c r="F437" s="75">
        <v>88.064038097666383</v>
      </c>
      <c r="G437" s="75">
        <v>161.19815993969763</v>
      </c>
      <c r="H437" s="75">
        <v>194.08341406134673</v>
      </c>
      <c r="I437" s="75">
        <v>244.25341704277551</v>
      </c>
      <c r="J437" s="75">
        <v>339.84459266279367</v>
      </c>
      <c r="K437" s="75">
        <v>338.52462097383568</v>
      </c>
      <c r="L437" s="75">
        <v>311.84462724610762</v>
      </c>
      <c r="M437" s="75">
        <v>431.11967881003511</v>
      </c>
      <c r="N437" s="75">
        <v>500</v>
      </c>
      <c r="O437" s="75">
        <v>500</v>
      </c>
      <c r="P437" s="75">
        <v>408.29757622321938</v>
      </c>
      <c r="Q437" s="75">
        <v>438.82550778916982</v>
      </c>
      <c r="R437" s="75">
        <v>318.86339661777447</v>
      </c>
      <c r="S437" s="75">
        <v>313.62357428575393</v>
      </c>
      <c r="T437" s="75">
        <v>119.79865255249257</v>
      </c>
      <c r="U437" s="75">
        <v>163.26540159098647</v>
      </c>
      <c r="V437" s="75">
        <v>246.45415040789823</v>
      </c>
      <c r="X437" s="201">
        <f>((0-('Appendix B'!$H$30))/(1+$Y$16)^0)</f>
        <v>-30932906.678150136</v>
      </c>
      <c r="Y437" s="201">
        <f>(((B437*'Appendix B'!$C$5*1000)-('Appendix B'!$E$31+'Appendix B'!$F$31+'Appendix B'!$G$31))/((1+$Y$16)^1))</f>
        <v>36555647.970511056</v>
      </c>
      <c r="Z437" s="201">
        <f>+(((C437*'Appendix B'!$C$6*1000)-('Appendix B'!$E$32+'Appendix B'!$F$32+'Appendix B'!$G$32))/((1+$Y$16)^2))</f>
        <v>12343350.064876465</v>
      </c>
      <c r="AA437" s="201">
        <f>(((D437*'Appendix B'!$C$7*1000)-('Appendix B'!$E$33+'Appendix B'!$F$33+'Appendix B'!$G$33))/((1+$Y$16)^3))</f>
        <v>6219516.7797773797</v>
      </c>
      <c r="AB437" s="201">
        <f>(((E437*'Appendix B'!$C$8*1000)-('Appendix B'!$E$34+'Appendix B'!$F$34+'Appendix B'!$G$34))/((1+$Y$16)^4))</f>
        <v>4697042.0952967405</v>
      </c>
      <c r="AC437" s="201">
        <f>(((F437*'Appendix B'!$C$9*1000)-('Appendix B'!$E$35+'Appendix B'!$F$35+'Appendix B'!$G$35))/((1+$Y$16)^AC$34))</f>
        <v>3818913.6436237558</v>
      </c>
      <c r="AD437" s="201">
        <f>(((G437*'Appendix B'!$C$10*1000)-('Appendix B'!$E$36+'Appendix B'!$F$36+'Appendix B'!$G$36))/((1+$Y$16)^AD$34))</f>
        <v>5800433.1501476774</v>
      </c>
      <c r="AE437" s="201">
        <f>(((H437*'Appendix B'!$C$11*1000)-('Appendix B'!$E$37+'Appendix B'!$F$37+'Appendix B'!$G$37))/((1+$Y$16)^AE$34))</f>
        <v>5412184.1530914819</v>
      </c>
      <c r="AF437" s="201">
        <f>(((I437*'Appendix B'!$C$12*1000)-('Appendix B'!$E$38+'Appendix B'!$F$38+'Appendix B'!$G$38))/((1+$Y$16)^AF$34))</f>
        <v>5476505.0653938651</v>
      </c>
      <c r="AG437" s="201">
        <f>(((J437*'Appendix B'!$C$13*1000)-('Appendix B'!$E$39+'Appendix B'!$F$39+'Appendix B'!$G$39))/((1+$Y$16)^AG$34))</f>
        <v>6331292.4945201781</v>
      </c>
      <c r="AH437" s="201">
        <f>(((K437*'Appendix B'!$C$14*1000)-('Appendix B'!$E$40+'Appendix B'!$F$40+'Appendix B'!$G$40))/((1+$Y$16)^AH$34))</f>
        <v>4989370.2647421155</v>
      </c>
      <c r="AI437" s="201">
        <f>(((L437*'Appendix B'!$C$15*1000)-('Appendix B'!$E$41+'Appendix B'!$F$41+'Appendix B'!$G$41))/((1+$Y$16)^AI$34))</f>
        <v>3750116.692796635</v>
      </c>
      <c r="AJ437" s="201">
        <f>(((M437*'Appendix B'!$C$16*1000)-('Appendix B'!$E$42+'Appendix B'!$F$42+'Appendix B'!$G$42))/((1+$Y$16)^AJ$34))</f>
        <v>4482587.9341383623</v>
      </c>
      <c r="AK437" s="201">
        <f>(((N437*'Appendix B'!$C$17*1000)-('Appendix B'!$E$43+'Appendix B'!$F$43+'Appendix B'!$G$43))/((1+$Y$16)^AK$34))</f>
        <v>4401147.9215931827</v>
      </c>
      <c r="AL437" s="201">
        <f>(((O437*'Appendix B'!$C$18*1000)-('Appendix B'!$E$44+'Appendix B'!$F$44+'Appendix B'!$G$44))/((1+$Y$16)^AL$34))</f>
        <v>3679777.4453571774</v>
      </c>
      <c r="AM437" s="201">
        <f>(((P437*'Appendix B'!$C$19*1000)-('Appendix B'!$E$45+'Appendix B'!$F$45+'Appendix B'!$G$45))/((1+$Y$16)^AM$34))</f>
        <v>2441802.3475192236</v>
      </c>
      <c r="AN437" s="201">
        <f>(((Q437*'Appendix B'!$C$20*1000)-('Appendix B'!$E$46+'Appendix B'!$F$46+'Appendix B'!$G$46))/((1+$Y$16)^AN$34))</f>
        <v>2204987.579317057</v>
      </c>
      <c r="AO437" s="201">
        <f>(((R437*'Appendix B'!$C$21*1000)-('Appendix B'!$E$47+'Appendix B'!$F$47+'Appendix B'!$G$47))/((1+$Y$16)^AO$34))</f>
        <v>1277278.8750889169</v>
      </c>
      <c r="AP437" s="201">
        <f>(((S437*'Appendix B'!$C$22*1000)-('Appendix B'!$E$48+'Appendix B'!$F$48+'Appendix B'!$G$48))/((1+$Y$16)^AP$34))</f>
        <v>1055607.4806359513</v>
      </c>
      <c r="AQ437" s="201">
        <f>(((T437*'Appendix B'!$C$23*1000)-('Appendix B'!$E$49+'Appendix B'!$F$49+'Appendix B'!$G$49))/((1+$Y$16)^AQ$34))</f>
        <v>150558.19631253302</v>
      </c>
      <c r="AR437" s="201">
        <f>(((U437*'Appendix B'!$C$24*1000)-('Appendix B'!$E$50+'Appendix B'!$F$50+'Appendix B'!$G$50))/((1+$Y$16)^AR$34))</f>
        <v>260861.72398978399</v>
      </c>
      <c r="AS437" s="217">
        <f t="shared" si="28"/>
        <v>84416075.200579405</v>
      </c>
      <c r="AU437" s="207">
        <f t="shared" si="27"/>
        <v>5.9553658810601591E-9</v>
      </c>
    </row>
    <row r="438" spans="1:47" x14ac:dyDescent="0.35">
      <c r="A438">
        <v>404</v>
      </c>
      <c r="B438" s="75">
        <v>56</v>
      </c>
      <c r="C438" s="75">
        <v>74.260330357456752</v>
      </c>
      <c r="D438" s="75">
        <v>90.931128386973782</v>
      </c>
      <c r="E438" s="75">
        <v>113.67858444994859</v>
      </c>
      <c r="F438" s="75">
        <v>156.04253578612156</v>
      </c>
      <c r="G438" s="75">
        <v>140.06654431689387</v>
      </c>
      <c r="H438" s="75">
        <v>139.75199560441425</v>
      </c>
      <c r="I438" s="75">
        <v>160.66281143780924</v>
      </c>
      <c r="J438" s="75">
        <v>205.94025766779791</v>
      </c>
      <c r="K438" s="75">
        <v>232.22856668362965</v>
      </c>
      <c r="L438" s="75">
        <v>352.73713954115544</v>
      </c>
      <c r="M438" s="75">
        <v>387.51711812303859</v>
      </c>
      <c r="N438" s="75">
        <v>184.88500816809017</v>
      </c>
      <c r="O438" s="75">
        <v>268.7073568931894</v>
      </c>
      <c r="P438" s="75">
        <v>383.92212488409592</v>
      </c>
      <c r="Q438" s="75">
        <v>488.89142414019341</v>
      </c>
      <c r="R438" s="75">
        <v>500</v>
      </c>
      <c r="S438" s="75">
        <v>500</v>
      </c>
      <c r="T438" s="75">
        <v>311.4642698714573</v>
      </c>
      <c r="U438" s="75">
        <v>305.59039445905751</v>
      </c>
      <c r="V438" s="75">
        <v>243.92916930498706</v>
      </c>
      <c r="X438" s="201">
        <f>((0-('Appendix B'!$H$30))/(1+$Y$16)^0)</f>
        <v>-30932906.678150136</v>
      </c>
      <c r="Y438" s="201">
        <f>(((B438*'Appendix B'!$C$5*1000)-('Appendix B'!$E$31+'Appendix B'!$F$31+'Appendix B'!$G$31))/((1+$Y$16)^1))</f>
        <v>36555647.970511056</v>
      </c>
      <c r="Z438" s="201">
        <f>+(((C438*'Appendix B'!$C$6*1000)-('Appendix B'!$E$32+'Appendix B'!$F$32+'Appendix B'!$G$32))/((1+$Y$16)^2))</f>
        <v>16554071.097709704</v>
      </c>
      <c r="AA438" s="201">
        <f>(((D438*'Appendix B'!$C$7*1000)-('Appendix B'!$E$33+'Appendix B'!$F$33+'Appendix B'!$G$33))/((1+$Y$16)^3))</f>
        <v>9806512.7379152197</v>
      </c>
      <c r="AB438" s="201">
        <f>(((E438*'Appendix B'!$C$8*1000)-('Appendix B'!$E$34+'Appendix B'!$F$34+'Appendix B'!$G$34))/((1+$Y$16)^4))</f>
        <v>7719899.4278639331</v>
      </c>
      <c r="AC438" s="201">
        <f>(((F438*'Appendix B'!$C$9*1000)-('Appendix B'!$E$35+'Appendix B'!$F$35+'Appendix B'!$G$35))/((1+$Y$16)^AC$34))</f>
        <v>7770649.3656231295</v>
      </c>
      <c r="AD438" s="201">
        <f>(((G438*'Appendix B'!$C$10*1000)-('Appendix B'!$E$36+'Appendix B'!$F$36+'Appendix B'!$G$36))/((1+$Y$16)^AD$34))</f>
        <v>4888575.9387441212</v>
      </c>
      <c r="AE438" s="201">
        <f>(((H438*'Appendix B'!$C$11*1000)-('Appendix B'!$E$37+'Appendix B'!$F$37+'Appendix B'!$G$37))/((1+$Y$16)^AE$34))</f>
        <v>3607748.0951932436</v>
      </c>
      <c r="AF438" s="201">
        <f>(((I438*'Appendix B'!$C$12*1000)-('Appendix B'!$E$38+'Appendix B'!$F$38+'Appendix B'!$G$38))/((1+$Y$16)^AF$34))</f>
        <v>3284546.046384329</v>
      </c>
      <c r="AG438" s="201">
        <f>(((J438*'Appendix B'!$C$13*1000)-('Appendix B'!$E$39+'Appendix B'!$F$39+'Appendix B'!$G$39))/((1+$Y$16)^AG$34))</f>
        <v>3507206.3852875391</v>
      </c>
      <c r="AH438" s="201">
        <f>(((K438*'Appendix B'!$C$14*1000)-('Appendix B'!$E$40+'Appendix B'!$F$40+'Appendix B'!$G$40))/((1+$Y$16)^AH$34))</f>
        <v>3189249.1333471281</v>
      </c>
      <c r="AI438" s="201">
        <f>(((L438*'Appendix B'!$C$15*1000)-('Appendix B'!$E$41+'Appendix B'!$F$41+'Appendix B'!$G$41))/((1+$Y$16)^AI$34))</f>
        <v>4331243.3803620255</v>
      </c>
      <c r="AJ438" s="201">
        <f>(((M438*'Appendix B'!$C$16*1000)-('Appendix B'!$E$42+'Appendix B'!$F$42+'Appendix B'!$G$42))/((1+$Y$16)^AJ$34))</f>
        <v>3966900.9709343226</v>
      </c>
      <c r="AK438" s="201">
        <f>(((N438*'Appendix B'!$C$17*1000)-('Appendix B'!$E$43+'Appendix B'!$F$43+'Appendix B'!$G$43))/((1+$Y$16)^AK$34))</f>
        <v>1275961.8480931006</v>
      </c>
      <c r="AL438" s="201">
        <f>(((O438*'Appendix B'!$C$18*1000)-('Appendix B'!$E$44+'Appendix B'!$F$44+'Appendix B'!$G$44))/((1+$Y$16)^AL$34))</f>
        <v>1743999.1088869702</v>
      </c>
      <c r="AM438" s="201">
        <f>(((P438*'Appendix B'!$C$19*1000)-('Appendix B'!$E$45+'Appendix B'!$F$45+'Appendix B'!$G$45))/((1+$Y$16)^AM$34))</f>
        <v>2268720.5753855044</v>
      </c>
      <c r="AN438" s="201">
        <f>(((Q438*'Appendix B'!$C$20*1000)-('Appendix B'!$E$46+'Appendix B'!$F$46+'Appendix B'!$G$46))/((1+$Y$16)^AN$34))</f>
        <v>2503162.6426505097</v>
      </c>
      <c r="AO438" s="201">
        <f>(((R438*'Appendix B'!$C$21*1000)-('Appendix B'!$E$47+'Appendix B'!$F$47+'Appendix B'!$G$47))/((1+$Y$16)^AO$34))</f>
        <v>2216294.9903208939</v>
      </c>
      <c r="AP438" s="201">
        <f>(((S438*'Appendix B'!$C$22*1000)-('Appendix B'!$E$48+'Appendix B'!$F$48+'Appendix B'!$G$48))/((1+$Y$16)^AP$34))</f>
        <v>1885363.9634975337</v>
      </c>
      <c r="AQ438" s="201">
        <f>(((T438*'Appendix B'!$C$23*1000)-('Appendix B'!$E$49+'Appendix B'!$F$49+'Appendix B'!$G$49))/((1+$Y$16)^AQ$34))</f>
        <v>885711.9057582377</v>
      </c>
      <c r="AR438" s="201">
        <f>(((U438*'Appendix B'!$C$24*1000)-('Appendix B'!$E$50+'Appendix B'!$F$50+'Appendix B'!$G$50))/((1+$Y$16)^AR$34))</f>
        <v>732554.80593424116</v>
      </c>
      <c r="AS438" s="217">
        <f t="shared" si="28"/>
        <v>87761113.712252602</v>
      </c>
      <c r="AU438" s="207">
        <f t="shared" si="27"/>
        <v>4.8942569597732224E-9</v>
      </c>
    </row>
    <row r="439" spans="1:47" x14ac:dyDescent="0.35">
      <c r="A439">
        <v>405</v>
      </c>
      <c r="B439" s="75">
        <v>56</v>
      </c>
      <c r="C439" s="75">
        <v>87.195786967175536</v>
      </c>
      <c r="D439" s="75">
        <v>65.492820058761254</v>
      </c>
      <c r="E439" s="75">
        <v>66.723147430901363</v>
      </c>
      <c r="F439" s="75">
        <v>54.187957521210883</v>
      </c>
      <c r="G439" s="75">
        <v>42.971445455552619</v>
      </c>
      <c r="H439" s="75">
        <v>63.482022017179403</v>
      </c>
      <c r="I439" s="75">
        <v>81.170800988548933</v>
      </c>
      <c r="J439" s="75">
        <v>99.380330956764311</v>
      </c>
      <c r="K439" s="75">
        <v>94.679059167491175</v>
      </c>
      <c r="L439" s="75">
        <v>155.23186922292993</v>
      </c>
      <c r="M439" s="75">
        <v>204.47318103670347</v>
      </c>
      <c r="N439" s="75">
        <v>260.45062152541794</v>
      </c>
      <c r="O439" s="75">
        <v>340.98867512051595</v>
      </c>
      <c r="P439" s="75">
        <v>435.40830350590204</v>
      </c>
      <c r="Q439" s="75">
        <v>500</v>
      </c>
      <c r="R439" s="75">
        <v>500</v>
      </c>
      <c r="S439" s="75">
        <v>500</v>
      </c>
      <c r="T439" s="75">
        <v>500</v>
      </c>
      <c r="U439" s="75">
        <v>320.55433112521365</v>
      </c>
      <c r="V439" s="75">
        <v>491.53051866852286</v>
      </c>
      <c r="X439" s="201">
        <f>((0-('Appendix B'!$H$30))/(1+$Y$16)^0)</f>
        <v>-30932906.678150136</v>
      </c>
      <c r="Y439" s="201">
        <f>(((B439*'Appendix B'!$C$5*1000)-('Appendix B'!$E$31+'Appendix B'!$F$31+'Appendix B'!$G$31))/((1+$Y$16)^1))</f>
        <v>36555647.970511056</v>
      </c>
      <c r="Z439" s="201">
        <f>+(((C439*'Appendix B'!$C$6*1000)-('Appendix B'!$E$32+'Appendix B'!$F$32+'Appendix B'!$G$32))/((1+$Y$16)^2))</f>
        <v>19821788.674044173</v>
      </c>
      <c r="AA439" s="201">
        <f>(((D439*'Appendix B'!$C$7*1000)-('Appendix B'!$E$33+'Appendix B'!$F$33+'Appendix B'!$G$33))/((1+$Y$16)^3))</f>
        <v>6579905.5736180888</v>
      </c>
      <c r="AB439" s="201">
        <f>(((E439*'Appendix B'!$C$8*1000)-('Appendix B'!$E$34+'Appendix B'!$F$34+'Appendix B'!$G$34))/((1+$Y$16)^4))</f>
        <v>3928717.5379959461</v>
      </c>
      <c r="AC439" s="201">
        <f>(((F439*'Appendix B'!$C$9*1000)-('Appendix B'!$E$35+'Appendix B'!$F$35+'Appendix B'!$G$35))/((1+$Y$16)^AC$34))</f>
        <v>1849624.4965050558</v>
      </c>
      <c r="AD439" s="201">
        <f>(((G439*'Appendix B'!$C$10*1000)-('Appendix B'!$E$36+'Appendix B'!$F$36+'Appendix B'!$G$36))/((1+$Y$16)^AD$34))</f>
        <v>698793.78157140978</v>
      </c>
      <c r="AE439" s="201">
        <f>(((H439*'Appendix B'!$C$11*1000)-('Appendix B'!$E$37+'Appendix B'!$F$37+'Appendix B'!$G$37))/((1+$Y$16)^AE$34))</f>
        <v>1074696.4211449225</v>
      </c>
      <c r="AF439" s="201">
        <f>(((I439*'Appendix B'!$C$12*1000)-('Appendix B'!$E$38+'Appendix B'!$F$38+'Appendix B'!$G$38))/((1+$Y$16)^AF$34))</f>
        <v>1200062.652797044</v>
      </c>
      <c r="AG439" s="201">
        <f>(((J439*'Appendix B'!$C$13*1000)-('Appendix B'!$E$39+'Appendix B'!$F$39+'Appendix B'!$G$39))/((1+$Y$16)^AG$34))</f>
        <v>1259822.7674478013</v>
      </c>
      <c r="AH439" s="201">
        <f>(((K439*'Appendix B'!$C$14*1000)-('Appendix B'!$E$40+'Appendix B'!$F$40+'Appendix B'!$G$40))/((1+$Y$16)^AH$34))</f>
        <v>859851.52074366051</v>
      </c>
      <c r="AI439" s="201">
        <f>(((L439*'Appendix B'!$C$15*1000)-('Appendix B'!$E$41+'Appendix B'!$F$41+'Appendix B'!$G$41))/((1+$Y$16)^AI$34))</f>
        <v>1524480.5508100449</v>
      </c>
      <c r="AJ439" s="201">
        <f>(((M439*'Appendix B'!$C$16*1000)-('Appendix B'!$E$42+'Appendix B'!$F$42+'Appendix B'!$G$42))/((1+$Y$16)^AJ$34))</f>
        <v>1802042.5185472793</v>
      </c>
      <c r="AK439" s="201">
        <f>(((N439*'Appendix B'!$C$17*1000)-('Appendix B'!$E$43+'Appendix B'!$F$43+'Appendix B'!$G$43))/((1+$Y$16)^AK$34))</f>
        <v>2025391.7661269098</v>
      </c>
      <c r="AL439" s="201">
        <f>(((O439*'Appendix B'!$C$18*1000)-('Appendix B'!$E$44+'Appendix B'!$F$44+'Appendix B'!$G$44))/((1+$Y$16)^AL$34))</f>
        <v>2348949.6515263771</v>
      </c>
      <c r="AM439" s="201">
        <f>(((P439*'Appendix B'!$C$19*1000)-('Appendix B'!$E$45+'Appendix B'!$F$45+'Appendix B'!$G$45))/((1+$Y$16)^AM$34))</f>
        <v>2634306.3818707541</v>
      </c>
      <c r="AN439" s="201">
        <f>(((Q439*'Appendix B'!$C$20*1000)-('Appendix B'!$E$46+'Appendix B'!$F$46+'Appendix B'!$G$46))/((1+$Y$16)^AN$34))</f>
        <v>2569321.4299444244</v>
      </c>
      <c r="AO439" s="201">
        <f>(((R439*'Appendix B'!$C$21*1000)-('Appendix B'!$E$47+'Appendix B'!$F$47+'Appendix B'!$G$47))/((1+$Y$16)^AO$34))</f>
        <v>2216294.9903208939</v>
      </c>
      <c r="AP439" s="201">
        <f>(((S439*'Appendix B'!$C$22*1000)-('Appendix B'!$E$48+'Appendix B'!$F$48+'Appendix B'!$G$48))/((1+$Y$16)^AP$34))</f>
        <v>1885363.9634975337</v>
      </c>
      <c r="AQ439" s="201">
        <f>(((T439*'Appendix B'!$C$23*1000)-('Appendix B'!$E$49+'Appendix B'!$F$49+'Appendix B'!$G$49))/((1+$Y$16)^AQ$34))</f>
        <v>1608860.6024615879</v>
      </c>
      <c r="AR439" s="201">
        <f>(((U439*'Appendix B'!$C$24*1000)-('Appendix B'!$E$50+'Appendix B'!$F$50+'Appendix B'!$G$50))/((1+$Y$16)^AR$34))</f>
        <v>782148.24178723746</v>
      </c>
      <c r="AS439" s="217">
        <f t="shared" si="28"/>
        <v>62293164.815122068</v>
      </c>
      <c r="AU439" s="207">
        <f t="shared" si="27"/>
        <v>1.3916744193040671E-8</v>
      </c>
    </row>
    <row r="440" spans="1:47" x14ac:dyDescent="0.35">
      <c r="A440">
        <v>406</v>
      </c>
      <c r="B440" s="75">
        <v>56</v>
      </c>
      <c r="C440" s="75">
        <v>61.266491467900295</v>
      </c>
      <c r="D440" s="75">
        <v>76.535999782123085</v>
      </c>
      <c r="E440" s="75">
        <v>80.069446386985561</v>
      </c>
      <c r="F440" s="75">
        <v>100.79823423602804</v>
      </c>
      <c r="G440" s="75">
        <v>127.08646511906919</v>
      </c>
      <c r="H440" s="75">
        <v>142.20657077932</v>
      </c>
      <c r="I440" s="75">
        <v>111.04043414779866</v>
      </c>
      <c r="J440" s="75">
        <v>99.544269275329086</v>
      </c>
      <c r="K440" s="75">
        <v>132.07253921544907</v>
      </c>
      <c r="L440" s="75">
        <v>134.06733159309084</v>
      </c>
      <c r="M440" s="75">
        <v>150.26096474908755</v>
      </c>
      <c r="N440" s="75">
        <v>157.98903712127481</v>
      </c>
      <c r="O440" s="75">
        <v>187.04716773923124</v>
      </c>
      <c r="P440" s="75">
        <v>247.11264732676108</v>
      </c>
      <c r="Q440" s="75">
        <v>383.10988935845637</v>
      </c>
      <c r="R440" s="75">
        <v>442.62962538940621</v>
      </c>
      <c r="S440" s="75">
        <v>340.11268698924187</v>
      </c>
      <c r="T440" s="75">
        <v>344.1900820489775</v>
      </c>
      <c r="U440" s="75">
        <v>375.2275186446974</v>
      </c>
      <c r="V440" s="75">
        <v>167.57764995484146</v>
      </c>
      <c r="X440" s="201">
        <f>((0-('Appendix B'!$H$30))/(1+$Y$16)^0)</f>
        <v>-30932906.678150136</v>
      </c>
      <c r="Y440" s="201">
        <f>(((B440*'Appendix B'!$C$5*1000)-('Appendix B'!$E$31+'Appendix B'!$F$31+'Appendix B'!$G$31))/((1+$Y$16)^1))</f>
        <v>36555647.970511056</v>
      </c>
      <c r="Z440" s="201">
        <f>+(((C440*'Appendix B'!$C$6*1000)-('Appendix B'!$E$32+'Appendix B'!$F$32+'Appendix B'!$G$32))/((1+$Y$16)^2))</f>
        <v>13271605.158968862</v>
      </c>
      <c r="AA440" s="201">
        <f>(((D440*'Appendix B'!$C$7*1000)-('Appendix B'!$E$33+'Appendix B'!$F$33+'Appendix B'!$G$33))/((1+$Y$16)^3))</f>
        <v>7980627.758139384</v>
      </c>
      <c r="AB440" s="201">
        <f>(((E440*'Appendix B'!$C$8*1000)-('Appendix B'!$E$34+'Appendix B'!$F$34+'Appendix B'!$G$34))/((1+$Y$16)^4))</f>
        <v>5006297.688693841</v>
      </c>
      <c r="AC440" s="201">
        <f>(((F440*'Appendix B'!$C$9*1000)-('Appendix B'!$E$35+'Appendix B'!$F$35+'Appendix B'!$G$35))/((1+$Y$16)^AC$34))</f>
        <v>4559179.749555314</v>
      </c>
      <c r="AD440" s="201">
        <f>(((G440*'Appendix B'!$C$10*1000)-('Appendix B'!$E$36+'Appendix B'!$F$36+'Appendix B'!$G$36))/((1+$Y$16)^AD$34))</f>
        <v>4328468.3240498062</v>
      </c>
      <c r="AE440" s="201">
        <f>(((H440*'Appendix B'!$C$11*1000)-('Appendix B'!$E$37+'Appendix B'!$F$37+'Appendix B'!$G$37))/((1+$Y$16)^AE$34))</f>
        <v>3689268.5869862703</v>
      </c>
      <c r="AF440" s="201">
        <f>(((I440*'Appendix B'!$C$12*1000)-('Appendix B'!$E$38+'Appendix B'!$F$38+'Appendix B'!$G$38))/((1+$Y$16)^AF$34))</f>
        <v>1983320.6675473747</v>
      </c>
      <c r="AG440" s="201">
        <f>(((J440*'Appendix B'!$C$13*1000)-('Appendix B'!$E$39+'Appendix B'!$F$39+'Appendix B'!$G$39))/((1+$Y$16)^AG$34))</f>
        <v>1263280.2800686369</v>
      </c>
      <c r="AH440" s="201">
        <f>(((K440*'Appendix B'!$C$14*1000)-('Appendix B'!$E$40+'Appendix B'!$F$40+'Appendix B'!$G$40))/((1+$Y$16)^AH$34))</f>
        <v>1493109.2090013134</v>
      </c>
      <c r="AI440" s="201">
        <f>(((L440*'Appendix B'!$C$15*1000)-('Appendix B'!$E$41+'Appendix B'!$F$41+'Appendix B'!$G$41))/((1+$Y$16)^AI$34))</f>
        <v>1223709.6527556614</v>
      </c>
      <c r="AJ440" s="201">
        <f>(((M440*'Appendix B'!$C$16*1000)-('Appendix B'!$E$42+'Appendix B'!$F$42+'Appendix B'!$G$42))/((1+$Y$16)^AJ$34))</f>
        <v>1160875.2855811059</v>
      </c>
      <c r="AK440" s="201">
        <f>(((N440*'Appendix B'!$C$17*1000)-('Appendix B'!$E$43+'Appendix B'!$F$43+'Appendix B'!$G$43))/((1+$Y$16)^AK$34))</f>
        <v>1009218.2264706622</v>
      </c>
      <c r="AL440" s="201">
        <f>(((O440*'Appendix B'!$C$18*1000)-('Appendix B'!$E$44+'Appendix B'!$F$44+'Appendix B'!$G$44))/((1+$Y$16)^AL$34))</f>
        <v>1060553.1376145841</v>
      </c>
      <c r="AM440" s="201">
        <f>(((P440*'Appendix B'!$C$19*1000)-('Appendix B'!$E$45+'Appendix B'!$F$45+'Appendix B'!$G$45))/((1+$Y$16)^AM$34))</f>
        <v>1297283.1036901269</v>
      </c>
      <c r="AN440" s="201">
        <f>(((Q440*'Appendix B'!$C$20*1000)-('Appendix B'!$E$46+'Appendix B'!$F$46+'Appendix B'!$G$46))/((1+$Y$16)^AN$34))</f>
        <v>1873164.869077163</v>
      </c>
      <c r="AO440" s="201">
        <f>(((R440*'Appendix B'!$C$21*1000)-('Appendix B'!$E$47+'Appendix B'!$F$47+'Appendix B'!$G$47))/((1+$Y$16)^AO$34))</f>
        <v>1918885.7130663923</v>
      </c>
      <c r="AP440" s="201">
        <f>(((S440*'Appendix B'!$C$22*1000)-('Appendix B'!$E$48+'Appendix B'!$F$48+'Appendix B'!$G$48))/((1+$Y$16)^AP$34))</f>
        <v>1173538.2377407653</v>
      </c>
      <c r="AQ440" s="201">
        <f>(((T440*'Appendix B'!$C$23*1000)-('Appendix B'!$E$49+'Appendix B'!$F$49+'Appendix B'!$G$49))/((1+$Y$16)^AQ$34))</f>
        <v>1011235.2132426983</v>
      </c>
      <c r="AR440" s="201">
        <f>(((U440*'Appendix B'!$C$24*1000)-('Appendix B'!$E$50+'Appendix B'!$F$50+'Appendix B'!$G$50))/((1+$Y$16)^AR$34))</f>
        <v>963345.96258879581</v>
      </c>
      <c r="AS440" s="217">
        <f t="shared" si="28"/>
        <v>61889708.117199704</v>
      </c>
      <c r="AU440" s="207">
        <f t="shared" si="27"/>
        <v>1.4031849730156349E-8</v>
      </c>
    </row>
    <row r="441" spans="1:47" x14ac:dyDescent="0.35">
      <c r="A441">
        <v>407</v>
      </c>
      <c r="B441" s="75">
        <v>56</v>
      </c>
      <c r="C441" s="75">
        <v>79.045312876556579</v>
      </c>
      <c r="D441" s="75">
        <v>96.148604995996067</v>
      </c>
      <c r="E441" s="75">
        <v>104.48843502742925</v>
      </c>
      <c r="F441" s="75">
        <v>139.40145246292656</v>
      </c>
      <c r="G441" s="75">
        <v>165.57631886636267</v>
      </c>
      <c r="H441" s="75">
        <v>228.68837104846551</v>
      </c>
      <c r="I441" s="75">
        <v>246.75570924924799</v>
      </c>
      <c r="J441" s="75">
        <v>302.4149393024295</v>
      </c>
      <c r="K441" s="75">
        <v>247.54366793428261</v>
      </c>
      <c r="L441" s="75">
        <v>225.18544543826835</v>
      </c>
      <c r="M441" s="75">
        <v>247.30911540557673</v>
      </c>
      <c r="N441" s="75">
        <v>268.68700027505656</v>
      </c>
      <c r="O441" s="75">
        <v>213.92110608665274</v>
      </c>
      <c r="P441" s="75">
        <v>261.02085480401922</v>
      </c>
      <c r="Q441" s="75">
        <v>215.50786810747815</v>
      </c>
      <c r="R441" s="75">
        <v>156.35878902747666</v>
      </c>
      <c r="S441" s="75">
        <v>154.38943386389661</v>
      </c>
      <c r="T441" s="75">
        <v>145.4387607626806</v>
      </c>
      <c r="U441" s="75">
        <v>151.17864460827579</v>
      </c>
      <c r="V441" s="75">
        <v>196.24433235112619</v>
      </c>
      <c r="X441" s="201">
        <f>((0-('Appendix B'!$H$30))/(1+$Y$16)^0)</f>
        <v>-30932906.678150136</v>
      </c>
      <c r="Y441" s="201">
        <f>(((B441*'Appendix B'!$C$5*1000)-('Appendix B'!$E$31+'Appendix B'!$F$31+'Appendix B'!$G$31))/((1+$Y$16)^1))</f>
        <v>36555647.970511056</v>
      </c>
      <c r="Z441" s="201">
        <f>+(((C441*'Appendix B'!$C$6*1000)-('Appendix B'!$E$32+'Appendix B'!$F$32+'Appendix B'!$G$32))/((1+$Y$16)^2))</f>
        <v>17762839.520184096</v>
      </c>
      <c r="AA441" s="201">
        <f>(((D441*'Appendix B'!$C$7*1000)-('Appendix B'!$E$33+'Appendix B'!$F$33+'Appendix B'!$G$33))/((1+$Y$16)^3))</f>
        <v>10468299.960124226</v>
      </c>
      <c r="AB441" s="201">
        <f>(((E441*'Appendix B'!$C$8*1000)-('Appendix B'!$E$34+'Appendix B'!$F$34+'Appendix B'!$G$34))/((1+$Y$16)^4))</f>
        <v>6977886.7820929484</v>
      </c>
      <c r="AC441" s="201">
        <f>(((F441*'Appendix B'!$C$9*1000)-('Appendix B'!$E$35+'Appendix B'!$F$35+'Appendix B'!$G$35))/((1+$Y$16)^AC$34))</f>
        <v>6803267.5367039237</v>
      </c>
      <c r="AD441" s="201">
        <f>(((G441*'Appendix B'!$C$10*1000)-('Appendix B'!$E$36+'Appendix B'!$F$36+'Appendix B'!$G$36))/((1+$Y$16)^AD$34))</f>
        <v>5989356.5084564583</v>
      </c>
      <c r="AE441" s="201">
        <f>(((H441*'Appendix B'!$C$11*1000)-('Appendix B'!$E$37+'Appendix B'!$F$37+'Appendix B'!$G$37))/((1+$Y$16)^AE$34))</f>
        <v>6561471.8754260587</v>
      </c>
      <c r="AF441" s="201">
        <f>(((I441*'Appendix B'!$C$12*1000)-('Appendix B'!$E$38+'Appendix B'!$F$38+'Appendix B'!$G$38))/((1+$Y$16)^AF$34))</f>
        <v>5542121.5534008462</v>
      </c>
      <c r="AG441" s="201">
        <f>(((J441*'Appendix B'!$C$13*1000)-('Appendix B'!$E$39+'Appendix B'!$F$39+'Appendix B'!$G$39))/((1+$Y$16)^AG$34))</f>
        <v>5541888.8943130029</v>
      </c>
      <c r="AH441" s="201">
        <f>(((K441*'Appendix B'!$C$14*1000)-('Appendix B'!$E$40+'Appendix B'!$F$40+'Appendix B'!$G$40))/((1+$Y$16)^AH$34))</f>
        <v>3448610.005910526</v>
      </c>
      <c r="AI441" s="201">
        <f>(((L441*'Appendix B'!$C$15*1000)-('Appendix B'!$E$41+'Appendix B'!$F$41+'Appendix B'!$G$41))/((1+$Y$16)^AI$34))</f>
        <v>2518596.2885779054</v>
      </c>
      <c r="AJ441" s="201">
        <f>(((M441*'Appendix B'!$C$16*1000)-('Appendix B'!$E$42+'Appendix B'!$F$42+'Appendix B'!$G$42))/((1+$Y$16)^AJ$34))</f>
        <v>2308662.6014654739</v>
      </c>
      <c r="AK441" s="201">
        <f>(((N441*'Appendix B'!$C$17*1000)-('Appendix B'!$E$43+'Appendix B'!$F$43+'Appendix B'!$G$43))/((1+$Y$16)^AK$34))</f>
        <v>2107076.9186320398</v>
      </c>
      <c r="AL441" s="201">
        <f>(((O441*'Appendix B'!$C$18*1000)-('Appendix B'!$E$44+'Appendix B'!$F$44+'Appendix B'!$G$44))/((1+$Y$16)^AL$34))</f>
        <v>1285471.60873323</v>
      </c>
      <c r="AM441" s="201">
        <f>(((P441*'Appendix B'!$C$19*1000)-('Appendix B'!$E$45+'Appendix B'!$F$45+'Appendix B'!$G$45))/((1+$Y$16)^AM$34))</f>
        <v>1396040.5446858366</v>
      </c>
      <c r="AN441" s="201">
        <f>(((Q441*'Appendix B'!$C$20*1000)-('Appendix B'!$E$46+'Appendix B'!$F$46+'Appendix B'!$G$46))/((1+$Y$16)^AN$34))</f>
        <v>874985.92931821046</v>
      </c>
      <c r="AO441" s="201">
        <f>(((R441*'Appendix B'!$C$21*1000)-('Appendix B'!$E$47+'Appendix B'!$F$47+'Appendix B'!$G$47))/((1+$Y$16)^AO$34))</f>
        <v>434851.4337134097</v>
      </c>
      <c r="AP441" s="201">
        <f>(((S441*'Appendix B'!$C$22*1000)-('Appendix B'!$E$48+'Appendix B'!$F$48+'Appendix B'!$G$48))/((1+$Y$16)^AP$34))</f>
        <v>346689.70950912609</v>
      </c>
      <c r="AQ441" s="201">
        <f>(((T441*'Appendix B'!$C$23*1000)-('Appendix B'!$E$49+'Appendix B'!$F$49+'Appendix B'!$G$49))/((1+$Y$16)^AQ$34))</f>
        <v>248903.53818958081</v>
      </c>
      <c r="AR441" s="201">
        <f>(((U441*'Appendix B'!$C$24*1000)-('Appendix B'!$E$50+'Appendix B'!$F$50+'Appendix B'!$G$50))/((1+$Y$16)^AR$34))</f>
        <v>220803.82876702939</v>
      </c>
      <c r="AS441" s="217">
        <f t="shared" si="28"/>
        <v>86460566.330564842</v>
      </c>
      <c r="AU441" s="207">
        <f t="shared" si="27"/>
        <v>5.2934779693609265E-9</v>
      </c>
    </row>
    <row r="442" spans="1:47" x14ac:dyDescent="0.35">
      <c r="A442">
        <v>408</v>
      </c>
      <c r="B442" s="75">
        <v>56</v>
      </c>
      <c r="C442" s="75">
        <v>68.012665023636558</v>
      </c>
      <c r="D442" s="75">
        <v>68.867054682995899</v>
      </c>
      <c r="E442" s="75">
        <v>84.708372194006685</v>
      </c>
      <c r="F442" s="75">
        <v>120.62439262517097</v>
      </c>
      <c r="G442" s="75">
        <v>131.05665888652453</v>
      </c>
      <c r="H442" s="75">
        <v>122.72309481634194</v>
      </c>
      <c r="I442" s="75">
        <v>71.82986184540718</v>
      </c>
      <c r="J442" s="75">
        <v>76.149925742714032</v>
      </c>
      <c r="K442" s="75">
        <v>39.244633689799301</v>
      </c>
      <c r="L442" s="75">
        <v>38.704109948357356</v>
      </c>
      <c r="M442" s="75">
        <v>27.998603904468041</v>
      </c>
      <c r="N442" s="75">
        <v>39.451787816303792</v>
      </c>
      <c r="O442" s="75">
        <v>47.413878794559551</v>
      </c>
      <c r="P442" s="75">
        <v>34.678452658577697</v>
      </c>
      <c r="Q442" s="75">
        <v>39.96909404186701</v>
      </c>
      <c r="R442" s="75">
        <v>43.675706273837633</v>
      </c>
      <c r="S442" s="75">
        <v>16.96526804600488</v>
      </c>
      <c r="T442" s="75">
        <v>18.277107069732516</v>
      </c>
      <c r="U442" s="75">
        <v>22.805075585239766</v>
      </c>
      <c r="V442" s="75">
        <v>12.826657254152675</v>
      </c>
      <c r="X442" s="201">
        <f>((0-('Appendix B'!$H$30))/(1+$Y$16)^0)</f>
        <v>-30932906.678150136</v>
      </c>
      <c r="Y442" s="201">
        <f>(((B442*'Appendix B'!$C$5*1000)-('Appendix B'!$E$31+'Appendix B'!$F$31+'Appendix B'!$G$31))/((1+$Y$16)^1))</f>
        <v>36555647.970511056</v>
      </c>
      <c r="Z442" s="201">
        <f>+(((C442*'Appendix B'!$C$6*1000)-('Appendix B'!$E$32+'Appendix B'!$F$32+'Appendix B'!$G$32))/((1+$Y$16)^2))</f>
        <v>14975803.979791271</v>
      </c>
      <c r="AA442" s="201">
        <f>(((D442*'Appendix B'!$C$7*1000)-('Appendix B'!$E$33+'Appendix B'!$F$33+'Appendix B'!$G$33))/((1+$Y$16)^3))</f>
        <v>7007895.1031144476</v>
      </c>
      <c r="AB442" s="201">
        <f>(((E442*'Appendix B'!$C$8*1000)-('Appendix B'!$E$34+'Appendix B'!$F$34+'Appendix B'!$G$34))/((1+$Y$16)^4))</f>
        <v>5380844.5489623481</v>
      </c>
      <c r="AC442" s="201">
        <f>(((F442*'Appendix B'!$C$9*1000)-('Appendix B'!$E$35+'Appendix B'!$F$35+'Appendix B'!$G$35))/((1+$Y$16)^AC$34))</f>
        <v>5711716.8164299121</v>
      </c>
      <c r="AD442" s="201">
        <f>(((G442*'Appendix B'!$C$10*1000)-('Appendix B'!$E$36+'Appendix B'!$F$36+'Appendix B'!$G$36))/((1+$Y$16)^AD$34))</f>
        <v>4499787.4452256095</v>
      </c>
      <c r="AE442" s="201">
        <f>(((H442*'Appendix B'!$C$11*1000)-('Appendix B'!$E$37+'Appendix B'!$F$37+'Appendix B'!$G$37))/((1+$Y$16)^AE$34))</f>
        <v>3042190.2010490568</v>
      </c>
      <c r="AF442" s="201">
        <f>(((I442*'Appendix B'!$C$12*1000)-('Appendix B'!$E$38+'Appendix B'!$F$38+'Appendix B'!$G$38))/((1+$Y$16)^AF$34))</f>
        <v>955119.38850739843</v>
      </c>
      <c r="AG442" s="201">
        <f>(((J442*'Appendix B'!$C$13*1000)-('Appendix B'!$E$39+'Appendix B'!$F$39+'Appendix B'!$G$39))/((1+$Y$16)^AG$34))</f>
        <v>769885.94292829244</v>
      </c>
      <c r="AH442" s="201">
        <f>(((K442*'Appendix B'!$C$14*1000)-('Appendix B'!$E$40+'Appendix B'!$F$40+'Appendix B'!$G$40))/((1+$Y$16)^AH$34))</f>
        <v>-78929.145909251791</v>
      </c>
      <c r="AI442" s="201">
        <f>(((L442*'Appendix B'!$C$15*1000)-('Appendix B'!$E$41+'Appendix B'!$F$41+'Appendix B'!$G$41))/((1+$Y$16)^AI$34))</f>
        <v>-131504.54171875</v>
      </c>
      <c r="AJ442" s="201">
        <f>(((M442*'Appendix B'!$C$16*1000)-('Appendix B'!$E$42+'Appendix B'!$F$42+'Appendix B'!$G$42))/((1+$Y$16)^AJ$34))</f>
        <v>-285120.1923157071</v>
      </c>
      <c r="AK442" s="201">
        <f>(((N442*'Appendix B'!$C$17*1000)-('Appendix B'!$E$43+'Appendix B'!$F$43+'Appendix B'!$G$43))/((1+$Y$16)^AK$34))</f>
        <v>-166387.41058677906</v>
      </c>
      <c r="AL442" s="201">
        <f>(((O442*'Appendix B'!$C$18*1000)-('Appendix B'!$E$44+'Appendix B'!$F$44+'Appendix B'!$G$44))/((1+$Y$16)^AL$34))</f>
        <v>-108092.31586123863</v>
      </c>
      <c r="AM442" s="201">
        <f>(((P442*'Appendix B'!$C$19*1000)-('Appendix B'!$E$45+'Appendix B'!$F$45+'Appendix B'!$G$45))/((1+$Y$16)^AM$34))</f>
        <v>-211139.70922222073</v>
      </c>
      <c r="AN442" s="201">
        <f>(((Q442*'Appendix B'!$C$20*1000)-('Appendix B'!$E$46+'Appendix B'!$F$46+'Appendix B'!$G$46))/((1+$Y$16)^AN$34))</f>
        <v>-170461.53053678438</v>
      </c>
      <c r="AO442" s="201">
        <f>(((R442*'Appendix B'!$C$21*1000)-('Appendix B'!$E$47+'Appendix B'!$F$47+'Appendix B'!$G$47))/((1+$Y$16)^AO$34))</f>
        <v>-149300.13280574311</v>
      </c>
      <c r="AP442" s="201">
        <f>(((S442*'Appendix B'!$C$22*1000)-('Appendix B'!$E$48+'Appendix B'!$F$48+'Appendix B'!$G$48))/((1+$Y$16)^AP$34))</f>
        <v>-265129.04413555615</v>
      </c>
      <c r="AQ442" s="201">
        <f>(((T442*'Appendix B'!$C$23*1000)-('Appendix B'!$E$49+'Appendix B'!$F$49+'Appendix B'!$G$49))/((1+$Y$16)^AQ$34))</f>
        <v>-238838.40905830974</v>
      </c>
      <c r="AR442" s="201">
        <f>(((U442*'Appendix B'!$C$24*1000)-('Appendix B'!$E$50+'Appendix B'!$F$50+'Appendix B'!$G$50))/((1+$Y$16)^AR$34))</f>
        <v>-204651.48440354798</v>
      </c>
      <c r="AS442" s="217">
        <f t="shared" si="28"/>
        <v>47965984.71836926</v>
      </c>
      <c r="AU442" s="207">
        <f t="shared" si="27"/>
        <v>1.5904849736398778E-8</v>
      </c>
    </row>
    <row r="443" spans="1:47" x14ac:dyDescent="0.35">
      <c r="A443">
        <v>409</v>
      </c>
      <c r="B443" s="75">
        <v>56</v>
      </c>
      <c r="C443" s="75">
        <v>39.407541308022218</v>
      </c>
      <c r="D443" s="75">
        <v>39.772455398987084</v>
      </c>
      <c r="E443" s="75">
        <v>28.589428266982903</v>
      </c>
      <c r="F443" s="75">
        <v>28.003358166232246</v>
      </c>
      <c r="G443" s="75">
        <v>41.001833208962793</v>
      </c>
      <c r="H443" s="75">
        <v>61.245124583540473</v>
      </c>
      <c r="I443" s="75">
        <v>50.704156773803568</v>
      </c>
      <c r="J443" s="75">
        <v>43.987209624162901</v>
      </c>
      <c r="K443" s="75">
        <v>39.074914993383466</v>
      </c>
      <c r="L443" s="75">
        <v>39.163201280925172</v>
      </c>
      <c r="M443" s="75">
        <v>32.789499642136811</v>
      </c>
      <c r="N443" s="75">
        <v>44.157672538718117</v>
      </c>
      <c r="O443" s="75">
        <v>48.545213329254956</v>
      </c>
      <c r="P443" s="75">
        <v>50.32135082074393</v>
      </c>
      <c r="Q443" s="75">
        <v>48.591285857751977</v>
      </c>
      <c r="R443" s="75">
        <v>75.764321933880808</v>
      </c>
      <c r="S443" s="75">
        <v>99.164432624139423</v>
      </c>
      <c r="T443" s="75">
        <v>130.95011849450748</v>
      </c>
      <c r="U443" s="75">
        <v>166.23449856051852</v>
      </c>
      <c r="V443" s="75">
        <v>183.06143091526576</v>
      </c>
      <c r="X443" s="201">
        <f>((0-('Appendix B'!$H$30))/(1+$Y$16)^0)</f>
        <v>-30932906.678150136</v>
      </c>
      <c r="Y443" s="201">
        <f>(((B443*'Appendix B'!$C$5*1000)-('Appendix B'!$E$31+'Appendix B'!$F$31+'Appendix B'!$G$31))/((1+$Y$16)^1))</f>
        <v>36555647.970511056</v>
      </c>
      <c r="Z443" s="201">
        <f>+(((C443*'Appendix B'!$C$6*1000)-('Appendix B'!$E$32+'Appendix B'!$F$32+'Appendix B'!$G$32))/((1+$Y$16)^2))</f>
        <v>7749660.4922466828</v>
      </c>
      <c r="AA443" s="201">
        <f>(((D443*'Appendix B'!$C$7*1000)-('Appendix B'!$E$33+'Appendix B'!$F$33+'Appendix B'!$G$33))/((1+$Y$16)^3))</f>
        <v>3317522.2496640384</v>
      </c>
      <c r="AB443" s="201">
        <f>(((E443*'Appendix B'!$C$8*1000)-('Appendix B'!$E$34+'Appendix B'!$F$34+'Appendix B'!$G$34))/((1+$Y$16)^4))</f>
        <v>849801.12989362958</v>
      </c>
      <c r="AC443" s="201">
        <f>(((F443*'Appendix B'!$C$9*1000)-('Appendix B'!$E$35+'Appendix B'!$F$35+'Appendix B'!$G$35))/((1+$Y$16)^AC$34))</f>
        <v>327457.63263092213</v>
      </c>
      <c r="AD443" s="201">
        <f>(((G443*'Appendix B'!$C$10*1000)-('Appendix B'!$E$36+'Appendix B'!$F$36+'Appendix B'!$G$36))/((1+$Y$16)^AD$34))</f>
        <v>613802.40359160351</v>
      </c>
      <c r="AE443" s="201">
        <f>(((H443*'Appendix B'!$C$11*1000)-('Appendix B'!$E$37+'Appendix B'!$F$37+'Appendix B'!$G$37))/((1+$Y$16)^AE$34))</f>
        <v>1000405.3663240796</v>
      </c>
      <c r="AF443" s="201">
        <f>(((I443*'Appendix B'!$C$12*1000)-('Appendix B'!$E$38+'Appendix B'!$F$38+'Appendix B'!$G$38))/((1+$Y$16)^AF$34))</f>
        <v>401149.48447926121</v>
      </c>
      <c r="AG443" s="201">
        <f>(((J443*'Appendix B'!$C$13*1000)-('Appendix B'!$E$39+'Appendix B'!$F$39+'Appendix B'!$G$39))/((1+$Y$16)^AG$34))</f>
        <v>91563.767406585932</v>
      </c>
      <c r="AH443" s="201">
        <f>(((K443*'Appendix B'!$C$14*1000)-('Appendix B'!$E$40+'Appendix B'!$F$40+'Appendix B'!$G$40))/((1+$Y$16)^AH$34))</f>
        <v>-81803.327964747907</v>
      </c>
      <c r="AI443" s="201">
        <f>(((L443*'Appendix B'!$C$15*1000)-('Appendix B'!$E$41+'Appendix B'!$F$41+'Appendix B'!$G$41))/((1+$Y$16)^AI$34))</f>
        <v>-124980.35891823705</v>
      </c>
      <c r="AJ443" s="201">
        <f>(((M443*'Appendix B'!$C$16*1000)-('Appendix B'!$E$42+'Appendix B'!$F$42+'Appendix B'!$G$42))/((1+$Y$16)^AJ$34))</f>
        <v>-228458.32578633173</v>
      </c>
      <c r="AK443" s="201">
        <f>(((N443*'Appendix B'!$C$17*1000)-('Appendix B'!$E$43+'Appendix B'!$F$43+'Appendix B'!$G$43))/((1+$Y$16)^AK$34))</f>
        <v>-119716.30391397751</v>
      </c>
      <c r="AL443" s="201">
        <f>(((O443*'Appendix B'!$C$18*1000)-('Appendix B'!$E$44+'Appendix B'!$F$44+'Appendix B'!$G$44))/((1+$Y$16)^AL$34))</f>
        <v>-98623.735909248426</v>
      </c>
      <c r="AM443" s="201">
        <f>(((P443*'Appendix B'!$C$19*1000)-('Appendix B'!$E$45+'Appendix B'!$F$45+'Appendix B'!$G$45))/((1+$Y$16)^AM$34))</f>
        <v>-100064.82090335716</v>
      </c>
      <c r="AN443" s="201">
        <f>(((Q443*'Appendix B'!$C$20*1000)-('Appendix B'!$E$46+'Appendix B'!$F$46+'Appendix B'!$G$46))/((1+$Y$16)^AN$34))</f>
        <v>-119110.77580877036</v>
      </c>
      <c r="AO443" s="201">
        <f>(((R443*'Appendix B'!$C$21*1000)-('Appendix B'!$E$47+'Appendix B'!$F$47+'Appendix B'!$G$47))/((1+$Y$16)^AO$34))</f>
        <v>17047.952880081746</v>
      </c>
      <c r="AP443" s="201">
        <f>(((S443*'Appendix B'!$C$22*1000)-('Appendix B'!$E$48+'Appendix B'!$F$48+'Appendix B'!$G$48))/((1+$Y$16)^AP$34))</f>
        <v>100825.44518964543</v>
      </c>
      <c r="AQ443" s="201">
        <f>(((T443*'Appendix B'!$C$23*1000)-('Appendix B'!$E$49+'Appendix B'!$F$49+'Appendix B'!$G$49))/((1+$Y$16)^AQ$34))</f>
        <v>193330.82119802164</v>
      </c>
      <c r="AR443" s="201">
        <f>(((U443*'Appendix B'!$C$24*1000)-('Appendix B'!$E$50+'Appendix B'!$F$50+'Appendix B'!$G$50))/((1+$Y$16)^AR$34))</f>
        <v>270701.8966251603</v>
      </c>
      <c r="AS443" s="217">
        <f t="shared" si="28"/>
        <v>20556009.93449064</v>
      </c>
      <c r="AU443" s="207">
        <f t="shared" si="27"/>
        <v>8.2516731965681568E-9</v>
      </c>
    </row>
    <row r="444" spans="1:47" x14ac:dyDescent="0.35">
      <c r="A444">
        <v>410</v>
      </c>
      <c r="B444" s="75">
        <v>56</v>
      </c>
      <c r="C444" s="75">
        <v>73.687277144086423</v>
      </c>
      <c r="D444" s="75">
        <v>93.560001310258741</v>
      </c>
      <c r="E444" s="75">
        <v>89.211570411141551</v>
      </c>
      <c r="F444" s="75">
        <v>87.025502490807128</v>
      </c>
      <c r="G444" s="75">
        <v>86.047438217655554</v>
      </c>
      <c r="H444" s="75">
        <v>102.82216237500334</v>
      </c>
      <c r="I444" s="75">
        <v>101.15993232450086</v>
      </c>
      <c r="J444" s="75">
        <v>79.082049784227195</v>
      </c>
      <c r="K444" s="75">
        <v>93.241284899950131</v>
      </c>
      <c r="L444" s="75">
        <v>119.18193472396339</v>
      </c>
      <c r="M444" s="75">
        <v>96.15389818000628</v>
      </c>
      <c r="N444" s="75">
        <v>72.888526991992734</v>
      </c>
      <c r="O444" s="75">
        <v>110.55560974891488</v>
      </c>
      <c r="P444" s="75">
        <v>97.572347265135818</v>
      </c>
      <c r="Q444" s="75">
        <v>149.13241757465019</v>
      </c>
      <c r="R444" s="75">
        <v>226.51033345406265</v>
      </c>
      <c r="S444" s="75">
        <v>216.1983587430403</v>
      </c>
      <c r="T444" s="75">
        <v>395.05427464496626</v>
      </c>
      <c r="U444" s="75">
        <v>454.52365596393145</v>
      </c>
      <c r="V444" s="75">
        <v>500</v>
      </c>
      <c r="X444" s="201">
        <f>((0-('Appendix B'!$H$30))/(1+$Y$16)^0)</f>
        <v>-30932906.678150136</v>
      </c>
      <c r="Y444" s="201">
        <f>(((B444*'Appendix B'!$C$5*1000)-('Appendix B'!$E$31+'Appendix B'!$F$31+'Appendix B'!$G$31))/((1+$Y$16)^1))</f>
        <v>36555647.970511056</v>
      </c>
      <c r="Z444" s="201">
        <f>+(((C444*'Appendix B'!$C$6*1000)-('Appendix B'!$E$32+'Appendix B'!$F$32+'Appendix B'!$G$32))/((1+$Y$16)^2))</f>
        <v>16409308.055012144</v>
      </c>
      <c r="AA444" s="201">
        <f>(((D444*'Appendix B'!$C$7*1000)-('Appendix B'!$E$33+'Appendix B'!$F$33+'Appendix B'!$G$33))/((1+$Y$16)^3))</f>
        <v>10139960.233670689</v>
      </c>
      <c r="AB444" s="201">
        <f>(((E444*'Appendix B'!$C$8*1000)-('Appendix B'!$E$34+'Appendix B'!$F$34+'Appendix B'!$G$34))/((1+$Y$16)^4))</f>
        <v>5744432.7638981845</v>
      </c>
      <c r="AC444" s="201">
        <f>(((F444*'Appendix B'!$C$9*1000)-('Appendix B'!$E$35+'Appendix B'!$F$35+'Appendix B'!$G$35))/((1+$Y$16)^AC$34))</f>
        <v>3758541.3436208526</v>
      </c>
      <c r="AD444" s="201">
        <f>(((G444*'Appendix B'!$C$10*1000)-('Appendix B'!$E$36+'Appendix B'!$F$36+'Appendix B'!$G$36))/((1+$Y$16)^AD$34))</f>
        <v>2557579.9406431122</v>
      </c>
      <c r="AE444" s="201">
        <f>(((H444*'Appendix B'!$C$11*1000)-('Appendix B'!$E$37+'Appendix B'!$F$37+'Appendix B'!$G$37))/((1+$Y$16)^AE$34))</f>
        <v>2381247.3966307743</v>
      </c>
      <c r="AF444" s="201">
        <f>(((I444*'Appendix B'!$C$12*1000)-('Appendix B'!$E$38+'Appendix B'!$F$38+'Appendix B'!$G$38))/((1+$Y$16)^AF$34))</f>
        <v>1724228.6927114953</v>
      </c>
      <c r="AG444" s="201">
        <f>(((J444*'Appendix B'!$C$13*1000)-('Appendix B'!$E$39+'Appendix B'!$F$39+'Appendix B'!$G$39))/((1+$Y$16)^AG$34))</f>
        <v>831725.39552326512</v>
      </c>
      <c r="AH444" s="201">
        <f>(((K444*'Appendix B'!$C$14*1000)-('Appendix B'!$E$40+'Appendix B'!$F$40+'Appendix B'!$G$40))/((1+$Y$16)^AH$34))</f>
        <v>835502.84798756335</v>
      </c>
      <c r="AI444" s="201">
        <f>(((L444*'Appendix B'!$C$15*1000)-('Appendix B'!$E$41+'Appendix B'!$F$41+'Appendix B'!$G$41))/((1+$Y$16)^AI$34))</f>
        <v>1012172.1147037414</v>
      </c>
      <c r="AJ444" s="201">
        <f>(((M444*'Appendix B'!$C$16*1000)-('Appendix B'!$E$42+'Appendix B'!$F$42+'Appendix B'!$G$42))/((1+$Y$16)^AJ$34))</f>
        <v>520951.65707711352</v>
      </c>
      <c r="AK444" s="201">
        <f>(((N444*'Appendix B'!$C$17*1000)-('Appendix B'!$E$43+'Appendix B'!$F$43+'Appendix B'!$G$43))/((1+$Y$16)^AK$34))</f>
        <v>165224.96687464777</v>
      </c>
      <c r="AL444" s="201">
        <f>(((O444*'Appendix B'!$C$18*1000)-('Appendix B'!$E$44+'Appendix B'!$F$44+'Appendix B'!$G$44))/((1+$Y$16)^AL$34))</f>
        <v>420365.45636555215</v>
      </c>
      <c r="AM444" s="201">
        <f>(((P444*'Appendix B'!$C$19*1000)-('Appendix B'!$E$45+'Appendix B'!$F$45+'Appendix B'!$G$45))/((1+$Y$16)^AM$34))</f>
        <v>235448.40040684576</v>
      </c>
      <c r="AN444" s="201">
        <f>(((Q444*'Appendix B'!$C$20*1000)-('Appendix B'!$E$46+'Appendix B'!$F$46+'Appendix B'!$G$46))/((1+$Y$16)^AN$34))</f>
        <v>479676.99244287843</v>
      </c>
      <c r="AO444" s="201">
        <f>(((R444*'Appendix B'!$C$21*1000)-('Appendix B'!$E$47+'Appendix B'!$F$47+'Appendix B'!$G$47))/((1+$Y$16)^AO$34))</f>
        <v>798518.57494810177</v>
      </c>
      <c r="AP444" s="201">
        <f>(((S444*'Appendix B'!$C$22*1000)-('Appendix B'!$E$48+'Appendix B'!$F$48+'Appendix B'!$G$48))/((1+$Y$16)^AP$34))</f>
        <v>621865.90693125443</v>
      </c>
      <c r="AQ444" s="201">
        <f>(((T444*'Appendix B'!$C$23*1000)-('Appendix B'!$E$49+'Appendix B'!$F$49+'Appendix B'!$G$49))/((1+$Y$16)^AQ$34))</f>
        <v>1206330.1936985487</v>
      </c>
      <c r="AR444" s="201">
        <f>(((U444*'Appendix B'!$C$24*1000)-('Appendix B'!$E$50+'Appendix B'!$F$50+'Appendix B'!$G$50))/((1+$Y$16)^AR$34))</f>
        <v>1226148.9927851276</v>
      </c>
      <c r="AS444" s="217">
        <f t="shared" si="28"/>
        <v>56691971.218292847</v>
      </c>
      <c r="AU444" s="207">
        <f t="shared" si="27"/>
        <v>1.5244918321349595E-8</v>
      </c>
    </row>
    <row r="445" spans="1:47" x14ac:dyDescent="0.35">
      <c r="A445">
        <v>411</v>
      </c>
      <c r="B445" s="75">
        <v>56</v>
      </c>
      <c r="C445" s="75">
        <v>45.222050564552077</v>
      </c>
      <c r="D445" s="75">
        <v>11.602040195754547</v>
      </c>
      <c r="E445" s="75">
        <v>12.944508014001801</v>
      </c>
      <c r="F445" s="75">
        <v>12.336929356659454</v>
      </c>
      <c r="G445" s="75">
        <v>11.411576252136317</v>
      </c>
      <c r="H445" s="75">
        <v>14.175043111162127</v>
      </c>
      <c r="I445" s="75">
        <v>13.755139125821181</v>
      </c>
      <c r="J445" s="75">
        <v>12.639455115712243</v>
      </c>
      <c r="K445" s="75">
        <v>9.8747502023436908</v>
      </c>
      <c r="L445" s="75">
        <v>14.008524968135077</v>
      </c>
      <c r="M445" s="75">
        <v>19.695321940184694</v>
      </c>
      <c r="N445" s="75">
        <v>23.743426734961478</v>
      </c>
      <c r="O445" s="75">
        <v>32.779139212047127</v>
      </c>
      <c r="P445" s="75">
        <v>22.889529102784984</v>
      </c>
      <c r="Q445" s="75">
        <v>24.400254888008259</v>
      </c>
      <c r="R445" s="75">
        <v>25.644741974316496</v>
      </c>
      <c r="S445" s="75">
        <v>36.676868773888032</v>
      </c>
      <c r="T445" s="75">
        <v>42.293461818723664</v>
      </c>
      <c r="U445" s="75">
        <v>50.410463152000773</v>
      </c>
      <c r="V445" s="75">
        <v>51.27324700151032</v>
      </c>
      <c r="X445" s="201">
        <f>((0-('Appendix B'!$H$30))/(1+$Y$16)^0)</f>
        <v>-30932906.678150136</v>
      </c>
      <c r="Y445" s="201">
        <f>(((B445*'Appendix B'!$C$5*1000)-('Appendix B'!$E$31+'Appendix B'!$F$31+'Appendix B'!$G$31))/((1+$Y$16)^1))</f>
        <v>36555647.970511056</v>
      </c>
      <c r="Z445" s="201">
        <f>+(((C445*'Appendix B'!$C$6*1000)-('Appendix B'!$E$32+'Appendix B'!$F$32+'Appendix B'!$G$32))/((1+$Y$16)^2))</f>
        <v>9218504.9767194372</v>
      </c>
      <c r="AA445" s="201">
        <f>(((D445*'Appendix B'!$C$7*1000)-('Appendix B'!$E$33+'Appendix B'!$F$33+'Appendix B'!$G$33))/((1+$Y$16)^3))</f>
        <v>-255626.65407683334</v>
      </c>
      <c r="AB445" s="201">
        <f>(((E445*'Appendix B'!$C$8*1000)-('Appendix B'!$E$34+'Appendix B'!$F$34+'Appendix B'!$G$34))/((1+$Y$16)^4))</f>
        <v>-413369.69966272055</v>
      </c>
      <c r="AC445" s="201">
        <f>(((F445*'Appendix B'!$C$9*1000)-('Appendix B'!$E$35+'Appendix B'!$F$35+'Appendix B'!$G$35))/((1+$Y$16)^AC$34))</f>
        <v>-583265.44110748277</v>
      </c>
      <c r="AD445" s="201">
        <f>(((G445*'Appendix B'!$C$10*1000)-('Appendix B'!$E$36+'Appendix B'!$F$36+'Appendix B'!$G$36))/((1+$Y$16)^AD$34))</f>
        <v>-663056.38822975208</v>
      </c>
      <c r="AE445" s="201">
        <f>(((H445*'Appendix B'!$C$11*1000)-('Appendix B'!$E$37+'Appendix B'!$F$37+'Appendix B'!$G$37))/((1+$Y$16)^AE$34))</f>
        <v>-562869.7085627215</v>
      </c>
      <c r="AF445" s="201">
        <f>(((I445*'Appendix B'!$C$12*1000)-('Appendix B'!$E$38+'Appendix B'!$F$38+'Appendix B'!$G$38))/((1+$Y$16)^AF$34))</f>
        <v>-567748.05957951385</v>
      </c>
      <c r="AG445" s="201">
        <f>(((J445*'Appendix B'!$C$13*1000)-('Appendix B'!$E$39+'Appendix B'!$F$39+'Appendix B'!$G$39))/((1+$Y$16)^AG$34))</f>
        <v>-569570.60188966373</v>
      </c>
      <c r="AH445" s="201">
        <f>(((K445*'Appendix B'!$C$14*1000)-('Appendix B'!$E$40+'Appendix B'!$F$40+'Appendix B'!$G$40))/((1+$Y$16)^AH$34))</f>
        <v>-576307.41874744545</v>
      </c>
      <c r="AI445" s="201">
        <f>(((L445*'Appendix B'!$C$15*1000)-('Appendix B'!$E$41+'Appendix B'!$F$41+'Appendix B'!$G$41))/((1+$Y$16)^AI$34))</f>
        <v>-482455.42958543106</v>
      </c>
      <c r="AJ445" s="201">
        <f>(((M445*'Appendix B'!$C$16*1000)-('Appendix B'!$E$42+'Appendix B'!$F$42+'Appendix B'!$G$42))/((1+$Y$16)^AJ$34))</f>
        <v>-383323.00869445084</v>
      </c>
      <c r="AK445" s="201">
        <f>(((N445*'Appendix B'!$C$17*1000)-('Appendix B'!$E$43+'Appendix B'!$F$43+'Appendix B'!$G$43))/((1+$Y$16)^AK$34))</f>
        <v>-322176.73372729262</v>
      </c>
      <c r="AL445" s="201">
        <f>(((O445*'Appendix B'!$C$18*1000)-('Appendix B'!$E$44+'Appendix B'!$F$44+'Appendix B'!$G$44))/((1+$Y$16)^AL$34))</f>
        <v>-230576.15911356383</v>
      </c>
      <c r="AM445" s="201">
        <f>(((P445*'Appendix B'!$C$19*1000)-('Appendix B'!$E$45+'Appendix B'!$F$45+'Appendix B'!$G$45))/((1+$Y$16)^AM$34))</f>
        <v>-294848.83740195452</v>
      </c>
      <c r="AN445" s="201">
        <f>(((Q445*'Appendix B'!$C$20*1000)-('Appendix B'!$E$46+'Appendix B'!$F$46+'Appendix B'!$G$46))/((1+$Y$16)^AN$34))</f>
        <v>-263184.08390387689</v>
      </c>
      <c r="AO445" s="201">
        <f>(((R445*'Appendix B'!$C$21*1000)-('Appendix B'!$E$47+'Appendix B'!$F$47+'Appendix B'!$G$47))/((1+$Y$16)^AO$34))</f>
        <v>-242773.04625490983</v>
      </c>
      <c r="AP445" s="201">
        <f>(((S445*'Appendix B'!$C$22*1000)-('Appendix B'!$E$48+'Appendix B'!$F$48+'Appendix B'!$G$48))/((1+$Y$16)^AP$34))</f>
        <v>-177372.08437597248</v>
      </c>
      <c r="AQ445" s="201">
        <f>(((T445*'Appendix B'!$C$23*1000)-('Appendix B'!$E$49+'Appendix B'!$F$49+'Appendix B'!$G$49))/((1+$Y$16)^AQ$34))</f>
        <v>-146721.14500200981</v>
      </c>
      <c r="AR445" s="201">
        <f>(((U445*'Appendix B'!$C$24*1000)-('Appendix B'!$E$50+'Appendix B'!$F$50+'Appendix B'!$G$50))/((1+$Y$16)^AR$34))</f>
        <v>-113161.78834077118</v>
      </c>
      <c r="AS445" s="217">
        <f t="shared" si="28"/>
        <v>14841246.269080359</v>
      </c>
      <c r="AU445" s="207">
        <f t="shared" si="27"/>
        <v>6.1888374821799376E-9</v>
      </c>
    </row>
    <row r="446" spans="1:47" x14ac:dyDescent="0.35">
      <c r="A446">
        <v>412</v>
      </c>
      <c r="B446" s="75">
        <v>56</v>
      </c>
      <c r="C446" s="75">
        <v>59.750506335463065</v>
      </c>
      <c r="D446" s="75">
        <v>106.16943941756304</v>
      </c>
      <c r="E446" s="75">
        <v>100.60675368697432</v>
      </c>
      <c r="F446" s="75">
        <v>74.210098697208664</v>
      </c>
      <c r="G446" s="75">
        <v>87.529636077106886</v>
      </c>
      <c r="H446" s="75">
        <v>100.44208976520969</v>
      </c>
      <c r="I446" s="75">
        <v>176.53633780944301</v>
      </c>
      <c r="J446" s="75">
        <v>208.79862782036119</v>
      </c>
      <c r="K446" s="75">
        <v>290.41600977318461</v>
      </c>
      <c r="L446" s="75">
        <v>171.21251045921983</v>
      </c>
      <c r="M446" s="75">
        <v>193.61950180773309</v>
      </c>
      <c r="N446" s="75">
        <v>171.19672014178761</v>
      </c>
      <c r="O446" s="75">
        <v>265.39491170236829</v>
      </c>
      <c r="P446" s="75">
        <v>358.73529181656028</v>
      </c>
      <c r="Q446" s="75">
        <v>356.84162869899723</v>
      </c>
      <c r="R446" s="75">
        <v>500</v>
      </c>
      <c r="S446" s="75">
        <v>487.63868537747669</v>
      </c>
      <c r="T446" s="75">
        <v>321.24408949827955</v>
      </c>
      <c r="U446" s="75">
        <v>409.31475001766717</v>
      </c>
      <c r="V446" s="75">
        <v>500</v>
      </c>
      <c r="X446" s="201">
        <f>((0-('Appendix B'!$H$30))/(1+$Y$16)^0)</f>
        <v>-30932906.678150136</v>
      </c>
      <c r="Y446" s="201">
        <f>(((B446*'Appendix B'!$C$5*1000)-('Appendix B'!$E$31+'Appendix B'!$F$31+'Appendix B'!$G$31))/((1+$Y$16)^1))</f>
        <v>36555647.970511056</v>
      </c>
      <c r="Z446" s="201">
        <f>+(((C446*'Appendix B'!$C$6*1000)-('Appendix B'!$E$32+'Appendix B'!$F$32+'Appendix B'!$G$32))/((1+$Y$16)^2))</f>
        <v>12888641.386433383</v>
      </c>
      <c r="AA446" s="201">
        <f>(((D446*'Appendix B'!$C$7*1000)-('Appendix B'!$E$33+'Appendix B'!$F$33+'Appendix B'!$G$33))/((1+$Y$16)^3))</f>
        <v>11739347.378831852</v>
      </c>
      <c r="AB446" s="201">
        <f>(((E446*'Appendix B'!$C$8*1000)-('Appendix B'!$E$34+'Appendix B'!$F$34+'Appendix B'!$G$34))/((1+$Y$16)^4))</f>
        <v>6664479.838522139</v>
      </c>
      <c r="AC446" s="201">
        <f>(((F446*'Appendix B'!$C$9*1000)-('Appendix B'!$E$35+'Appendix B'!$F$35+'Appendix B'!$G$35))/((1+$Y$16)^AC$34))</f>
        <v>3013554.4626940903</v>
      </c>
      <c r="AD446" s="201">
        <f>(((G446*'Appendix B'!$C$10*1000)-('Appendix B'!$E$36+'Appendix B'!$F$36+'Appendix B'!$G$36))/((1+$Y$16)^AD$34))</f>
        <v>2621538.7420425243</v>
      </c>
      <c r="AE446" s="201">
        <f>(((H446*'Appendix B'!$C$11*1000)-('Appendix B'!$E$37+'Appendix B'!$F$37+'Appendix B'!$G$37))/((1+$Y$16)^AE$34))</f>
        <v>2302201.2579599805</v>
      </c>
      <c r="AF446" s="201">
        <f>(((I446*'Appendix B'!$C$12*1000)-('Appendix B'!$E$38+'Appendix B'!$F$38+'Appendix B'!$G$38))/((1+$Y$16)^AF$34))</f>
        <v>3700790.4202822628</v>
      </c>
      <c r="AG446" s="201">
        <f>(((J446*'Appendix B'!$C$13*1000)-('Appendix B'!$E$39+'Appendix B'!$F$39+'Appendix B'!$G$39))/((1+$Y$16)^AG$34))</f>
        <v>3567490.3443035106</v>
      </c>
      <c r="AH446" s="201">
        <f>(((K446*'Appendix B'!$C$14*1000)-('Appendix B'!$E$40+'Appendix B'!$F$40+'Appendix B'!$G$40))/((1+$Y$16)^AH$34))</f>
        <v>4174652.0872646952</v>
      </c>
      <c r="AI446" s="201">
        <f>(((L446*'Appendix B'!$C$15*1000)-('Appendix B'!$E$41+'Appendix B'!$F$41+'Appendix B'!$G$41))/((1+$Y$16)^AI$34))</f>
        <v>1751582.6921460936</v>
      </c>
      <c r="AJ446" s="201">
        <f>(((M446*'Appendix B'!$C$16*1000)-('Appendix B'!$E$42+'Appendix B'!$F$42+'Appendix B'!$G$42))/((1+$Y$16)^AJ$34))</f>
        <v>1673676.1842542638</v>
      </c>
      <c r="AK446" s="201">
        <f>(((N446*'Appendix B'!$C$17*1000)-('Appendix B'!$E$43+'Appendix B'!$F$43+'Appendix B'!$G$43))/((1+$Y$16)^AK$34))</f>
        <v>1140206.8119357675</v>
      </c>
      <c r="AL446" s="201">
        <f>(((O446*'Appendix B'!$C$18*1000)-('Appendix B'!$E$44+'Appendix B'!$F$44+'Appendix B'!$G$44))/((1+$Y$16)^AL$34))</f>
        <v>1716275.963200165</v>
      </c>
      <c r="AM446" s="201">
        <f>(((P446*'Appendix B'!$C$19*1000)-('Appendix B'!$E$45+'Appendix B'!$F$45+'Appendix B'!$G$45))/((1+$Y$16)^AM$34))</f>
        <v>2089877.4581395781</v>
      </c>
      <c r="AN446" s="201">
        <f>(((Q446*'Appendix B'!$C$20*1000)-('Appendix B'!$E$46+'Appendix B'!$F$46+'Appendix B'!$G$46))/((1+$Y$16)^AN$34))</f>
        <v>1716720.3084527622</v>
      </c>
      <c r="AO446" s="201">
        <f>(((R446*'Appendix B'!$C$21*1000)-('Appendix B'!$E$47+'Appendix B'!$F$47+'Appendix B'!$G$47))/((1+$Y$16)^AO$34))</f>
        <v>2216294.9903208939</v>
      </c>
      <c r="AP446" s="201">
        <f>(((S446*'Appendix B'!$C$22*1000)-('Appendix B'!$E$48+'Appendix B'!$F$48+'Appendix B'!$G$48))/((1+$Y$16)^AP$34))</f>
        <v>1830330.8180478173</v>
      </c>
      <c r="AQ446" s="201">
        <f>(((T446*'Appendix B'!$C$23*1000)-('Appendix B'!$E$49+'Appendix B'!$F$49+'Appendix B'!$G$49))/((1+$Y$16)^AQ$34))</f>
        <v>923223.43639653362</v>
      </c>
      <c r="AR446" s="201">
        <f>(((U446*'Appendix B'!$C$24*1000)-('Appendix B'!$E$50+'Appendix B'!$F$50+'Appendix B'!$G$50))/((1+$Y$16)^AR$34))</f>
        <v>1076317.7667481266</v>
      </c>
      <c r="AS446" s="217">
        <f t="shared" si="28"/>
        <v>72429943.640337363</v>
      </c>
      <c r="AU446" s="207">
        <f t="shared" si="27"/>
        <v>1.039157078783622E-8</v>
      </c>
    </row>
    <row r="447" spans="1:47" x14ac:dyDescent="0.35">
      <c r="A447">
        <v>413</v>
      </c>
      <c r="B447" s="75">
        <v>56</v>
      </c>
      <c r="C447" s="75">
        <v>68.744113904208461</v>
      </c>
      <c r="D447" s="75">
        <v>84.914178550566305</v>
      </c>
      <c r="E447" s="75">
        <v>23.592604806917784</v>
      </c>
      <c r="F447" s="75">
        <v>31.774451544812734</v>
      </c>
      <c r="G447" s="75">
        <v>38.204250360052285</v>
      </c>
      <c r="H447" s="75">
        <v>44.943658221883581</v>
      </c>
      <c r="I447" s="75">
        <v>27.685840890458405</v>
      </c>
      <c r="J447" s="75">
        <v>19.256225101121892</v>
      </c>
      <c r="K447" s="75">
        <v>14.214869640829766</v>
      </c>
      <c r="L447" s="75">
        <v>18.320446186258867</v>
      </c>
      <c r="M447" s="75">
        <v>14.633729938980462</v>
      </c>
      <c r="N447" s="75">
        <v>11.053213018856965</v>
      </c>
      <c r="O447" s="75">
        <v>14.504391423131274</v>
      </c>
      <c r="P447" s="75">
        <v>16.976579877221077</v>
      </c>
      <c r="Q447" s="75">
        <v>23.286329307579777</v>
      </c>
      <c r="R447" s="75">
        <v>32.97153112015306</v>
      </c>
      <c r="S447" s="75">
        <v>50.043475089395059</v>
      </c>
      <c r="T447" s="75">
        <v>43.204230104198402</v>
      </c>
      <c r="U447" s="75">
        <v>40.057151545111296</v>
      </c>
      <c r="V447" s="75">
        <v>30.284293466290865</v>
      </c>
      <c r="X447" s="201">
        <f>((0-('Appendix B'!$H$30))/(1+$Y$16)^0)</f>
        <v>-30932906.678150136</v>
      </c>
      <c r="Y447" s="201">
        <f>(((B447*'Appendix B'!$C$5*1000)-('Appendix B'!$E$31+'Appendix B'!$F$31+'Appendix B'!$G$31))/((1+$Y$16)^1))</f>
        <v>36555647.970511056</v>
      </c>
      <c r="Z447" s="201">
        <f>+(((C447*'Appendix B'!$C$6*1000)-('Appendix B'!$E$32+'Appendix B'!$F$32+'Appendix B'!$G$32))/((1+$Y$16)^2))</f>
        <v>15160580.4770847</v>
      </c>
      <c r="AA447" s="201">
        <f>(((D447*'Appendix B'!$C$7*1000)-('Appendix B'!$E$33+'Appendix B'!$F$33+'Appendix B'!$G$33))/((1+$Y$16)^3))</f>
        <v>9043319.9501370639</v>
      </c>
      <c r="AB447" s="201">
        <f>(((E447*'Appendix B'!$C$8*1000)-('Appendix B'!$E$34+'Appendix B'!$F$34+'Appendix B'!$G$34))/((1+$Y$16)^4))</f>
        <v>446357.61384282808</v>
      </c>
      <c r="AC447" s="201">
        <f>(((F447*'Appendix B'!$C$9*1000)-('Appendix B'!$E$35+'Appendix B'!$F$35+'Appendix B'!$G$35))/((1+$Y$16)^AC$34))</f>
        <v>546679.37070800085</v>
      </c>
      <c r="AD447" s="201">
        <f>(((G447*'Appendix B'!$C$10*1000)-('Appendix B'!$E$36+'Appendix B'!$F$36+'Appendix B'!$G$36))/((1+$Y$16)^AD$34))</f>
        <v>493082.99714332889</v>
      </c>
      <c r="AE447" s="201">
        <f>(((H447*'Appendix B'!$C$11*1000)-('Appendix B'!$E$37+'Appendix B'!$F$37+'Appendix B'!$G$37))/((1+$Y$16)^AE$34))</f>
        <v>459006.76980288676</v>
      </c>
      <c r="AF447" s="201">
        <f>(((I447*'Appendix B'!$C$12*1000)-('Appendix B'!$E$38+'Appendix B'!$F$38+'Appendix B'!$G$38))/((1+$Y$16)^AF$34))</f>
        <v>-202449.50535640088</v>
      </c>
      <c r="AG447" s="201">
        <f>(((J447*'Appendix B'!$C$13*1000)-('Appendix B'!$E$39+'Appendix B'!$F$39+'Appendix B'!$G$39))/((1+$Y$16)^AG$34))</f>
        <v>-430020.76427999133</v>
      </c>
      <c r="AH447" s="201">
        <f>(((K447*'Appendix B'!$C$14*1000)-('Appendix B'!$E$40+'Appendix B'!$F$40+'Appendix B'!$G$40))/((1+$Y$16)^AH$34))</f>
        <v>-502807.60009315331</v>
      </c>
      <c r="AI447" s="201">
        <f>(((L447*'Appendix B'!$C$15*1000)-('Appendix B'!$E$41+'Appendix B'!$F$41+'Appendix B'!$G$41))/((1+$Y$16)^AI$34))</f>
        <v>-421178.38022119674</v>
      </c>
      <c r="AJ447" s="201">
        <f>(((M447*'Appendix B'!$C$16*1000)-('Appendix B'!$E$42+'Appendix B'!$F$42+'Appendix B'!$G$42))/((1+$Y$16)^AJ$34))</f>
        <v>-443186.39669169072</v>
      </c>
      <c r="AK447" s="201">
        <f>(((N447*'Appendix B'!$C$17*1000)-('Appendix B'!$E$43+'Appendix B'!$F$43+'Appendix B'!$G$43))/((1+$Y$16)^AK$34))</f>
        <v>-448033.26294144307</v>
      </c>
      <c r="AL447" s="201">
        <f>(((O447*'Appendix B'!$C$18*1000)-('Appendix B'!$E$44+'Appendix B'!$F$44+'Appendix B'!$G$44))/((1+$Y$16)^AL$34))</f>
        <v>-383524.65068276442</v>
      </c>
      <c r="AM447" s="201">
        <f>(((P447*'Appendix B'!$C$19*1000)-('Appendix B'!$E$45+'Appendix B'!$F$45+'Appendix B'!$G$45))/((1+$Y$16)^AM$34))</f>
        <v>-336834.67455667711</v>
      </c>
      <c r="AN447" s="201">
        <f>(((Q447*'Appendix B'!$C$20*1000)-('Appendix B'!$E$46+'Appendix B'!$F$46+'Appendix B'!$G$46))/((1+$Y$16)^AN$34))</f>
        <v>-269818.23453370394</v>
      </c>
      <c r="AO447" s="201">
        <f>(((R447*'Appendix B'!$C$21*1000)-('Appendix B'!$E$47+'Appendix B'!$F$47+'Appendix B'!$G$47))/((1+$Y$16)^AO$34))</f>
        <v>-204790.81101154775</v>
      </c>
      <c r="AP447" s="201">
        <f>(((S447*'Appendix B'!$C$22*1000)-('Appendix B'!$E$48+'Appendix B'!$F$48+'Appendix B'!$G$48))/((1+$Y$16)^AP$34))</f>
        <v>-117863.33372981842</v>
      </c>
      <c r="AQ447" s="201">
        <f>(((T447*'Appendix B'!$C$23*1000)-('Appendix B'!$E$49+'Appendix B'!$F$49+'Appendix B'!$G$49))/((1+$Y$16)^AQ$34))</f>
        <v>-143227.79709288533</v>
      </c>
      <c r="AR447" s="201">
        <f>(((U447*'Appendix B'!$C$24*1000)-('Appendix B'!$E$50+'Appendix B'!$F$50+'Appendix B'!$G$50))/((1+$Y$16)^AR$34))</f>
        <v>-147474.70388549133</v>
      </c>
      <c r="AS447" s="217">
        <f t="shared" si="28"/>
        <v>31771768.471079733</v>
      </c>
      <c r="AU447" s="207">
        <f t="shared" si="27"/>
        <v>1.2474283698562945E-8</v>
      </c>
    </row>
    <row r="448" spans="1:47" x14ac:dyDescent="0.35">
      <c r="A448">
        <v>414</v>
      </c>
      <c r="B448" s="75">
        <v>56</v>
      </c>
      <c r="C448" s="75">
        <v>75.941487324317421</v>
      </c>
      <c r="D448" s="75">
        <v>95.428911374558993</v>
      </c>
      <c r="E448" s="75">
        <v>77.321897794284595</v>
      </c>
      <c r="F448" s="75">
        <v>64.718216677583825</v>
      </c>
      <c r="G448" s="75">
        <v>71.40074778625285</v>
      </c>
      <c r="H448" s="75">
        <v>81.414056625539999</v>
      </c>
      <c r="I448" s="75">
        <v>114.34949928477737</v>
      </c>
      <c r="J448" s="75">
        <v>97.752987085695878</v>
      </c>
      <c r="K448" s="75">
        <v>126.32966530772819</v>
      </c>
      <c r="L448" s="75">
        <v>166.38711231778629</v>
      </c>
      <c r="M448" s="75">
        <v>149.23321630733</v>
      </c>
      <c r="N448" s="75">
        <v>118.9775308371843</v>
      </c>
      <c r="O448" s="75">
        <v>168.71338629607914</v>
      </c>
      <c r="P448" s="75">
        <v>138.12979894945937</v>
      </c>
      <c r="Q448" s="75">
        <v>96.933321082532075</v>
      </c>
      <c r="R448" s="75">
        <v>110.77048118629855</v>
      </c>
      <c r="S448" s="75">
        <v>99.062908049741168</v>
      </c>
      <c r="T448" s="75">
        <v>107.72231556652963</v>
      </c>
      <c r="U448" s="75">
        <v>159.5620126941655</v>
      </c>
      <c r="V448" s="75">
        <v>196.7514923495969</v>
      </c>
      <c r="X448" s="201">
        <f>((0-('Appendix B'!$H$30))/(1+$Y$16)^0)</f>
        <v>-30932906.678150136</v>
      </c>
      <c r="Y448" s="201">
        <f>(((B448*'Appendix B'!$C$5*1000)-('Appendix B'!$E$31+'Appendix B'!$F$31+'Appendix B'!$G$31))/((1+$Y$16)^1))</f>
        <v>36555647.970511056</v>
      </c>
      <c r="Z448" s="201">
        <f>+(((C448*'Appendix B'!$C$6*1000)-('Appendix B'!$E$32+'Appendix B'!$F$32+'Appendix B'!$G$32))/((1+$Y$16)^2))</f>
        <v>16978760.100574926</v>
      </c>
      <c r="AA448" s="201">
        <f>(((D448*'Appendix B'!$C$7*1000)-('Appendix B'!$E$33+'Appendix B'!$F$33+'Appendix B'!$G$33))/((1+$Y$16)^3))</f>
        <v>10377013.677834284</v>
      </c>
      <c r="AB448" s="201">
        <f>(((E448*'Appendix B'!$C$8*1000)-('Appendix B'!$E$34+'Appendix B'!$F$34+'Appendix B'!$G$34))/((1+$Y$16)^4))</f>
        <v>4784460.6208809102</v>
      </c>
      <c r="AC448" s="201">
        <f>(((F448*'Appendix B'!$C$9*1000)-('Appendix B'!$E$35+'Appendix B'!$F$35+'Appendix B'!$G$35))/((1+$Y$16)^AC$34))</f>
        <v>2461771.0234974744</v>
      </c>
      <c r="AD448" s="201">
        <f>(((G448*'Appendix B'!$C$10*1000)-('Appendix B'!$E$36+'Appendix B'!$F$36+'Appendix B'!$G$36))/((1+$Y$16)^AD$34))</f>
        <v>1925555.8431265219</v>
      </c>
      <c r="AE448" s="201">
        <f>(((H448*'Appendix B'!$C$11*1000)-('Appendix B'!$E$37+'Appendix B'!$F$37+'Appendix B'!$G$37))/((1+$Y$16)^AE$34))</f>
        <v>1670248.879699891</v>
      </c>
      <c r="AF448" s="201">
        <f>(((I448*'Appendix B'!$C$12*1000)-('Appendix B'!$E$38+'Appendix B'!$F$38+'Appendix B'!$G$38))/((1+$Y$16)^AF$34))</f>
        <v>2070092.8008391035</v>
      </c>
      <c r="AG448" s="201">
        <f>(((J448*'Appendix B'!$C$13*1000)-('Appendix B'!$E$39+'Appendix B'!$F$39+'Appendix B'!$G$39))/((1+$Y$16)^AG$34))</f>
        <v>1225501.5543115654</v>
      </c>
      <c r="AH448" s="201">
        <f>(((K448*'Appendix B'!$C$14*1000)-('Appendix B'!$E$40+'Appendix B'!$F$40+'Appendix B'!$G$40))/((1+$Y$16)^AH$34))</f>
        <v>1395853.7770357851</v>
      </c>
      <c r="AI448" s="201">
        <f>(((L448*'Appendix B'!$C$15*1000)-('Appendix B'!$E$41+'Appendix B'!$F$41+'Appendix B'!$G$41))/((1+$Y$16)^AI$34))</f>
        <v>1683008.5821016233</v>
      </c>
      <c r="AJ448" s="201">
        <f>(((M448*'Appendix B'!$C$16*1000)-('Appendix B'!$E$42+'Appendix B'!$F$42+'Appendix B'!$G$42))/((1+$Y$16)^AJ$34))</f>
        <v>1148720.1170653792</v>
      </c>
      <c r="AK448" s="201">
        <f>(((N448*'Appendix B'!$C$17*1000)-('Appendix B'!$E$43+'Appendix B'!$F$43+'Appendix B'!$G$43))/((1+$Y$16)^AK$34))</f>
        <v>622317.5098892852</v>
      </c>
      <c r="AL448" s="201">
        <f>(((O448*'Appendix B'!$C$18*1000)-('Appendix B'!$E$44+'Appendix B'!$F$44+'Appendix B'!$G$44))/((1+$Y$16)^AL$34))</f>
        <v>907110.57036939915</v>
      </c>
      <c r="AM448" s="201">
        <f>(((P448*'Appendix B'!$C$19*1000)-('Appendix B'!$E$45+'Appendix B'!$F$45+'Appendix B'!$G$45))/((1+$Y$16)^AM$34))</f>
        <v>523433.04172027478</v>
      </c>
      <c r="AN448" s="201">
        <f>(((Q448*'Appendix B'!$C$20*1000)-('Appendix B'!$E$46+'Appendix B'!$F$46+'Appendix B'!$G$46))/((1+$Y$16)^AN$34))</f>
        <v>168797.45528709595</v>
      </c>
      <c r="AO448" s="201">
        <f>(((R448*'Appendix B'!$C$21*1000)-('Appendix B'!$E$47+'Appendix B'!$F$47+'Appendix B'!$G$47))/((1+$Y$16)^AO$34))</f>
        <v>198520.64838510755</v>
      </c>
      <c r="AP448" s="201">
        <f>(((S448*'Appendix B'!$C$22*1000)-('Appendix B'!$E$48+'Appendix B'!$F$48+'Appendix B'!$G$48))/((1+$Y$16)^AP$34))</f>
        <v>100373.45308037574</v>
      </c>
      <c r="AQ448" s="201">
        <f>(((T448*'Appendix B'!$C$23*1000)-('Appendix B'!$E$49+'Appendix B'!$F$49+'Appendix B'!$G$49))/((1+$Y$16)^AQ$34))</f>
        <v>104238.13089896146</v>
      </c>
      <c r="AR448" s="201">
        <f>(((U448*'Appendix B'!$C$24*1000)-('Appendix B'!$E$50+'Appendix B'!$F$50+'Appendix B'!$G$50))/((1+$Y$16)^AR$34))</f>
        <v>248587.96316128617</v>
      </c>
      <c r="AS448" s="217">
        <f t="shared" si="28"/>
        <v>54217107.042120174</v>
      </c>
      <c r="AU448" s="207">
        <f t="shared" si="27"/>
        <v>1.5620655668840016E-8</v>
      </c>
    </row>
    <row r="449" spans="1:47" x14ac:dyDescent="0.35">
      <c r="A449">
        <v>415</v>
      </c>
      <c r="B449" s="75">
        <v>56</v>
      </c>
      <c r="C449" s="75">
        <v>70.214936701195938</v>
      </c>
      <c r="D449" s="75">
        <v>88.475279720091009</v>
      </c>
      <c r="E449" s="75">
        <v>122.06421119781456</v>
      </c>
      <c r="F449" s="75">
        <v>159.58425386495935</v>
      </c>
      <c r="G449" s="75">
        <v>229.98211771649696</v>
      </c>
      <c r="H449" s="75">
        <v>336.602577795017</v>
      </c>
      <c r="I449" s="75">
        <v>375.82826603147441</v>
      </c>
      <c r="J449" s="75">
        <v>297.64031804922979</v>
      </c>
      <c r="K449" s="75">
        <v>275.73818418926203</v>
      </c>
      <c r="L449" s="75">
        <v>244.46764571161756</v>
      </c>
      <c r="M449" s="75">
        <v>203.72094485885373</v>
      </c>
      <c r="N449" s="75">
        <v>280.98932262980736</v>
      </c>
      <c r="O449" s="75">
        <v>422.06946354730241</v>
      </c>
      <c r="P449" s="75">
        <v>481.87463843229256</v>
      </c>
      <c r="Q449" s="75">
        <v>104.69689051391498</v>
      </c>
      <c r="R449" s="75">
        <v>79.950281159264122</v>
      </c>
      <c r="S449" s="75">
        <v>68.471570148804005</v>
      </c>
      <c r="T449" s="75">
        <v>85.771518864241429</v>
      </c>
      <c r="U449" s="75">
        <v>132.19240540009594</v>
      </c>
      <c r="V449" s="75">
        <v>152.91083160767889</v>
      </c>
      <c r="X449" s="201">
        <f>((0-('Appendix B'!$H$30))/(1+$Y$16)^0)</f>
        <v>-30932906.678150136</v>
      </c>
      <c r="Y449" s="201">
        <f>(((B449*'Appendix B'!$C$5*1000)-('Appendix B'!$E$31+'Appendix B'!$F$31+'Appendix B'!$G$31))/((1+$Y$16)^1))</f>
        <v>36555647.970511056</v>
      </c>
      <c r="Z449" s="201">
        <f>+(((C449*'Appendix B'!$C$6*1000)-('Appendix B'!$E$32+'Appendix B'!$F$32+'Appendix B'!$G$32))/((1+$Y$16)^2))</f>
        <v>15532135.471268544</v>
      </c>
      <c r="AA449" s="201">
        <f>(((D449*'Appendix B'!$C$7*1000)-('Appendix B'!$E$33+'Appendix B'!$F$33+'Appendix B'!$G$33))/((1+$Y$16)^3))</f>
        <v>9495011.7213871162</v>
      </c>
      <c r="AB449" s="201">
        <f>(((E449*'Appendix B'!$C$8*1000)-('Appendix B'!$E$34+'Appendix B'!$F$34+'Appendix B'!$G$34))/((1+$Y$16)^4))</f>
        <v>8396954.9145119637</v>
      </c>
      <c r="AC449" s="201">
        <f>(((F449*'Appendix B'!$C$9*1000)-('Appendix B'!$E$35+'Appendix B'!$F$35+'Appendix B'!$G$35))/((1+$Y$16)^AC$34))</f>
        <v>7976537.0260644872</v>
      </c>
      <c r="AD449" s="201">
        <f>(((G449*'Appendix B'!$C$10*1000)-('Appendix B'!$E$36+'Appendix B'!$F$36+'Appendix B'!$G$36))/((1+$Y$16)^AD$34))</f>
        <v>8768552.0600888543</v>
      </c>
      <c r="AE449" s="201">
        <f>(((H449*'Appendix B'!$C$11*1000)-('Appendix B'!$E$37+'Appendix B'!$F$37+'Appendix B'!$G$37))/((1+$Y$16)^AE$34))</f>
        <v>10145480.748069739</v>
      </c>
      <c r="AF449" s="201">
        <f>(((I449*'Appendix B'!$C$12*1000)-('Appendix B'!$E$38+'Appendix B'!$F$38+'Appendix B'!$G$38))/((1+$Y$16)^AF$34))</f>
        <v>8926733.4113703575</v>
      </c>
      <c r="AG449" s="201">
        <f>(((J449*'Appendix B'!$C$13*1000)-('Appendix B'!$E$39+'Appendix B'!$F$39+'Appendix B'!$G$39))/((1+$Y$16)^AG$34))</f>
        <v>5441190.574437757</v>
      </c>
      <c r="AH449" s="201">
        <f>(((K449*'Appendix B'!$C$14*1000)-('Appendix B'!$E$40+'Appendix B'!$F$40+'Appendix B'!$G$40))/((1+$Y$16)^AH$34))</f>
        <v>3926083.4628413189</v>
      </c>
      <c r="AI449" s="201">
        <f>(((L449*'Appendix B'!$C$15*1000)-('Appendix B'!$E$41+'Appendix B'!$F$41+'Appendix B'!$G$41))/((1+$Y$16)^AI$34))</f>
        <v>2792617.1433733911</v>
      </c>
      <c r="AJ449" s="201">
        <f>(((M449*'Appendix B'!$C$16*1000)-('Appendix B'!$E$42+'Appendix B'!$F$42+'Appendix B'!$G$42))/((1+$Y$16)^AJ$34))</f>
        <v>1793145.8302781605</v>
      </c>
      <c r="AK449" s="201">
        <f>(((N449*'Appendix B'!$C$17*1000)-('Appendix B'!$E$43+'Appendix B'!$F$43+'Appendix B'!$G$43))/((1+$Y$16)^AK$34))</f>
        <v>2229086.494473753</v>
      </c>
      <c r="AL449" s="201">
        <f>(((O449*'Appendix B'!$C$18*1000)-('Appendix B'!$E$44+'Appendix B'!$F$44+'Appendix B'!$G$44))/((1+$Y$16)^AL$34))</f>
        <v>3027546.3921413231</v>
      </c>
      <c r="AM449" s="201">
        <f>(((P449*'Appendix B'!$C$19*1000)-('Appendix B'!$E$45+'Appendix B'!$F$45+'Appendix B'!$G$45))/((1+$Y$16)^AM$34))</f>
        <v>2964247.9891758929</v>
      </c>
      <c r="AN449" s="201">
        <f>(((Q449*'Appendix B'!$C$20*1000)-('Appendix B'!$E$46+'Appendix B'!$F$46+'Appendix B'!$G$46))/((1+$Y$16)^AN$34))</f>
        <v>215034.55580605869</v>
      </c>
      <c r="AO449" s="201">
        <f>(((R449*'Appendix B'!$C$21*1000)-('Appendix B'!$E$47+'Appendix B'!$F$47+'Appendix B'!$G$47))/((1+$Y$16)^AO$34))</f>
        <v>38748.057093941585</v>
      </c>
      <c r="AP449" s="201">
        <f>(((S449*'Appendix B'!$C$22*1000)-('Appendix B'!$E$48+'Appendix B'!$F$48+'Appendix B'!$G$48))/((1+$Y$16)^AP$34))</f>
        <v>-35820.600676346818</v>
      </c>
      <c r="AQ449" s="201">
        <f>(((T449*'Appendix B'!$C$23*1000)-('Appendix B'!$E$49+'Appendix B'!$F$49+'Appendix B'!$G$49))/((1+$Y$16)^AQ$34))</f>
        <v>20043.532792611473</v>
      </c>
      <c r="AR449" s="201">
        <f>(((U449*'Appendix B'!$C$24*1000)-('Appendix B'!$E$50+'Appendix B'!$F$50+'Appendix B'!$G$50))/((1+$Y$16)^AR$34))</f>
        <v>157879.68940000649</v>
      </c>
      <c r="AS449" s="217">
        <f t="shared" si="28"/>
        <v>97469770.366936177</v>
      </c>
      <c r="AU449" s="207">
        <f t="shared" si="27"/>
        <v>2.5030949599755234E-9</v>
      </c>
    </row>
    <row r="450" spans="1:47" x14ac:dyDescent="0.35">
      <c r="A450">
        <v>416</v>
      </c>
      <c r="B450" s="75">
        <v>56</v>
      </c>
      <c r="C450" s="75">
        <v>45.461210233175962</v>
      </c>
      <c r="D450" s="75">
        <v>40.202194503967789</v>
      </c>
      <c r="E450" s="75">
        <v>52.35970125209208</v>
      </c>
      <c r="F450" s="75">
        <v>45.729240031801346</v>
      </c>
      <c r="G450" s="75">
        <v>46.991833234393063</v>
      </c>
      <c r="H450" s="75">
        <v>46.234346148887909</v>
      </c>
      <c r="I450" s="75">
        <v>68.893191097348193</v>
      </c>
      <c r="J450" s="75">
        <v>59.957911447949613</v>
      </c>
      <c r="K450" s="75">
        <v>42.917841510000471</v>
      </c>
      <c r="L450" s="75">
        <v>49.652479167721069</v>
      </c>
      <c r="M450" s="75">
        <v>45.415799741308852</v>
      </c>
      <c r="N450" s="75">
        <v>63.33466640244319</v>
      </c>
      <c r="O450" s="75">
        <v>89.758345278966402</v>
      </c>
      <c r="P450" s="75">
        <v>102.31109133636026</v>
      </c>
      <c r="Q450" s="75">
        <v>151.81187011091367</v>
      </c>
      <c r="R450" s="75">
        <v>240.17218853473156</v>
      </c>
      <c r="S450" s="75">
        <v>200.25511512004164</v>
      </c>
      <c r="T450" s="75">
        <v>278.15586159871486</v>
      </c>
      <c r="U450" s="75">
        <v>369.08172796425356</v>
      </c>
      <c r="V450" s="75">
        <v>500</v>
      </c>
      <c r="X450" s="201">
        <f>((0-('Appendix B'!$H$30))/(1+$Y$16)^0)</f>
        <v>-30932906.678150136</v>
      </c>
      <c r="Y450" s="201">
        <f>(((B450*'Appendix B'!$C$5*1000)-('Appendix B'!$E$31+'Appendix B'!$F$31+'Appendix B'!$G$31))/((1+$Y$16)^1))</f>
        <v>36555647.970511056</v>
      </c>
      <c r="Z450" s="201">
        <f>+(((C450*'Appendix B'!$C$6*1000)-('Appendix B'!$E$32+'Appendix B'!$F$32+'Appendix B'!$G$32))/((1+$Y$16)^2))</f>
        <v>9278920.7993913218</v>
      </c>
      <c r="AA450" s="201">
        <f>(((D450*'Appendix B'!$C$7*1000)-('Appendix B'!$E$33+'Appendix B'!$F$33+'Appendix B'!$G$33))/((1+$Y$16)^3))</f>
        <v>3372030.5627569947</v>
      </c>
      <c r="AB450" s="201">
        <f>(((E450*'Appendix B'!$C$8*1000)-('Appendix B'!$E$34+'Appendix B'!$F$34+'Appendix B'!$G$34))/((1+$Y$16)^4))</f>
        <v>2769012.9225941952</v>
      </c>
      <c r="AC450" s="201">
        <f>(((F450*'Appendix B'!$C$9*1000)-('Appendix B'!$E$35+'Appendix B'!$F$35+'Appendix B'!$G$35))/((1+$Y$16)^AC$34))</f>
        <v>1357901.1251179092</v>
      </c>
      <c r="AD450" s="201">
        <f>(((G450*'Appendix B'!$C$10*1000)-('Appendix B'!$E$36+'Appendix B'!$F$36+'Appendix B'!$G$36))/((1+$Y$16)^AD$34))</f>
        <v>872278.84084053058</v>
      </c>
      <c r="AE450" s="201">
        <f>(((H450*'Appendix B'!$C$11*1000)-('Appendix B'!$E$37+'Appendix B'!$F$37+'Appendix B'!$G$37))/((1+$Y$16)^AE$34))</f>
        <v>501872.64559125126</v>
      </c>
      <c r="AF450" s="201">
        <f>(((I450*'Appendix B'!$C$12*1000)-('Appendix B'!$E$38+'Appendix B'!$F$38+'Appendix B'!$G$38))/((1+$Y$16)^AF$34))</f>
        <v>878112.38651856547</v>
      </c>
      <c r="AG450" s="201">
        <f>(((J450*'Appendix B'!$C$13*1000)-('Appendix B'!$E$39+'Appendix B'!$F$39+'Appendix B'!$G$39))/((1+$Y$16)^AG$34))</f>
        <v>428391.07906111889</v>
      </c>
      <c r="AH450" s="201">
        <f>(((K450*'Appendix B'!$C$14*1000)-('Appendix B'!$E$40+'Appendix B'!$F$40+'Appendix B'!$G$40))/((1+$Y$16)^AH$34))</f>
        <v>-16723.459524158134</v>
      </c>
      <c r="AI450" s="201">
        <f>(((L450*'Appendix B'!$C$15*1000)-('Appendix B'!$E$41+'Appendix B'!$F$41+'Appendix B'!$G$41))/((1+$Y$16)^AI$34))</f>
        <v>24083.588763079621</v>
      </c>
      <c r="AJ450" s="201">
        <f>(((M450*'Appendix B'!$C$16*1000)-('Appendix B'!$E$42+'Appendix B'!$F$42+'Appendix B'!$G$42))/((1+$Y$16)^AJ$34))</f>
        <v>-79127.225684527017</v>
      </c>
      <c r="AK450" s="201">
        <f>(((N450*'Appendix B'!$C$17*1000)-('Appendix B'!$E$43+'Appendix B'!$F$43+'Appendix B'!$G$43))/((1+$Y$16)^AK$34))</f>
        <v>70473.549656934716</v>
      </c>
      <c r="AL450" s="201">
        <f>(((O450*'Appendix B'!$C$18*1000)-('Appendix B'!$E$44+'Appendix B'!$F$44+'Appendix B'!$G$44))/((1+$Y$16)^AL$34))</f>
        <v>246305.03888752495</v>
      </c>
      <c r="AM450" s="201">
        <f>(((P450*'Appendix B'!$C$19*1000)-('Appendix B'!$E$45+'Appendix B'!$F$45+'Appendix B'!$G$45))/((1+$Y$16)^AM$34))</f>
        <v>269096.60696207156</v>
      </c>
      <c r="AN450" s="201">
        <f>(((Q450*'Appendix B'!$C$20*1000)-('Appendix B'!$E$46+'Appendix B'!$F$46+'Appendix B'!$G$46))/((1+$Y$16)^AN$34))</f>
        <v>495634.87333130062</v>
      </c>
      <c r="AO450" s="201">
        <f>(((R450*'Appendix B'!$C$21*1000)-('Appendix B'!$E$47+'Appendix B'!$F$47+'Appendix B'!$G$47))/((1+$Y$16)^AO$34))</f>
        <v>869341.93060991424</v>
      </c>
      <c r="AP450" s="201">
        <f>(((S450*'Appendix B'!$C$22*1000)-('Appendix B'!$E$48+'Appendix B'!$F$48+'Appendix B'!$G$48))/((1+$Y$16)^AP$34))</f>
        <v>550885.84760600724</v>
      </c>
      <c r="AQ450" s="201">
        <f>(((T450*'Appendix B'!$C$23*1000)-('Appendix B'!$E$49+'Appendix B'!$F$49+'Appendix B'!$G$49))/((1+$Y$16)^AQ$34))</f>
        <v>757953.98944564047</v>
      </c>
      <c r="AR450" s="201">
        <f>(((U450*'Appendix B'!$C$24*1000)-('Appendix B'!$E$50+'Appendix B'!$F$50+'Appendix B'!$G$50))/((1+$Y$16)^AR$34))</f>
        <v>942977.60079494515</v>
      </c>
      <c r="AS450" s="217">
        <f t="shared" si="28"/>
        <v>29308014.680290241</v>
      </c>
      <c r="AU450" s="207">
        <f t="shared" si="27"/>
        <v>1.1589202595289551E-8</v>
      </c>
    </row>
    <row r="451" spans="1:47" x14ac:dyDescent="0.35">
      <c r="A451">
        <v>417</v>
      </c>
      <c r="B451" s="75">
        <v>56</v>
      </c>
      <c r="C451" s="75">
        <v>51.529790411982638</v>
      </c>
      <c r="D451" s="75">
        <v>46.601943392852178</v>
      </c>
      <c r="E451" s="75">
        <v>35.397863172542785</v>
      </c>
      <c r="F451" s="75">
        <v>35.147115083552627</v>
      </c>
      <c r="G451" s="75">
        <v>34.570171853155017</v>
      </c>
      <c r="H451" s="75">
        <v>47.693621018099847</v>
      </c>
      <c r="I451" s="75">
        <v>59.748992614997334</v>
      </c>
      <c r="J451" s="75">
        <v>36.911529373085536</v>
      </c>
      <c r="K451" s="75">
        <v>47.080292759669163</v>
      </c>
      <c r="L451" s="75">
        <v>36.695535723715309</v>
      </c>
      <c r="M451" s="75">
        <v>44.995987001620165</v>
      </c>
      <c r="N451" s="75">
        <v>60.323748389670556</v>
      </c>
      <c r="O451" s="75">
        <v>48.820846859296083</v>
      </c>
      <c r="P451" s="75">
        <v>33.979673006796659</v>
      </c>
      <c r="Q451" s="75">
        <v>23.220082915462051</v>
      </c>
      <c r="R451" s="75">
        <v>17.417314605356502</v>
      </c>
      <c r="S451" s="75">
        <v>27.386030753339</v>
      </c>
      <c r="T451" s="75">
        <v>31.071091310598518</v>
      </c>
      <c r="U451" s="75">
        <v>35.719434866587036</v>
      </c>
      <c r="V451" s="75">
        <v>17.746138465843043</v>
      </c>
      <c r="X451" s="201">
        <f>((0-('Appendix B'!$H$30))/(1+$Y$16)^0)</f>
        <v>-30932906.678150136</v>
      </c>
      <c r="Y451" s="201">
        <f>(((B451*'Appendix B'!$C$5*1000)-('Appendix B'!$E$31+'Appendix B'!$F$31+'Appendix B'!$G$31))/((1+$Y$16)^1))</f>
        <v>36555647.970511056</v>
      </c>
      <c r="Z451" s="201">
        <f>+(((C451*'Appendix B'!$C$6*1000)-('Appendix B'!$E$32+'Appendix B'!$F$32+'Appendix B'!$G$32))/((1+$Y$16)^2))</f>
        <v>10811947.944237713</v>
      </c>
      <c r="AA451" s="201">
        <f>(((D451*'Appendix B'!$C$7*1000)-('Appendix B'!$E$33+'Appendix B'!$F$33+'Appendix B'!$G$33))/((1+$Y$16)^3))</f>
        <v>4183777.7649746644</v>
      </c>
      <c r="AB451" s="201">
        <f>(((E451*'Appendix B'!$C$8*1000)-('Appendix B'!$E$34+'Appendix B'!$F$34+'Appendix B'!$G$34))/((1+$Y$16)^4))</f>
        <v>1399514.1503865104</v>
      </c>
      <c r="AC451" s="201">
        <f>(((F451*'Appendix B'!$C$9*1000)-('Appendix B'!$E$35+'Appendix B'!$F$35+'Appendix B'!$G$35))/((1+$Y$16)^AC$34))</f>
        <v>742739.52851561806</v>
      </c>
      <c r="AD451" s="201">
        <f>(((G451*'Appendix B'!$C$10*1000)-('Appendix B'!$E$36+'Appendix B'!$F$36+'Appendix B'!$G$36))/((1+$Y$16)^AD$34))</f>
        <v>336267.69477974798</v>
      </c>
      <c r="AE451" s="201">
        <f>(((H451*'Appendix B'!$C$11*1000)-('Appendix B'!$E$37+'Appendix B'!$F$37+'Appendix B'!$G$37))/((1+$Y$16)^AE$34))</f>
        <v>550337.57191151718</v>
      </c>
      <c r="AF451" s="201">
        <f>(((I451*'Appendix B'!$C$12*1000)-('Appendix B'!$E$38+'Appendix B'!$F$38+'Appendix B'!$G$38))/((1+$Y$16)^AF$34))</f>
        <v>638328.16447661596</v>
      </c>
      <c r="AG451" s="201">
        <f>(((J451*'Appendix B'!$C$13*1000)-('Appendix B'!$E$39+'Appendix B'!$F$39+'Appendix B'!$G$39))/((1+$Y$16)^AG$34))</f>
        <v>-57664.637418291706</v>
      </c>
      <c r="AH451" s="201">
        <f>(((K451*'Appendix B'!$C$14*1000)-('Appendix B'!$E$40+'Appendix B'!$F$40+'Appendix B'!$G$40))/((1+$Y$16)^AH$34))</f>
        <v>53767.552611373918</v>
      </c>
      <c r="AI451" s="201">
        <f>(((L451*'Appendix B'!$C$15*1000)-('Appendix B'!$E$41+'Appendix B'!$F$41+'Appendix B'!$G$41))/((1+$Y$16)^AI$34))</f>
        <v>-160048.54697510626</v>
      </c>
      <c r="AJ451" s="201">
        <f>(((M451*'Appendix B'!$C$16*1000)-('Appendix B'!$E$42+'Appendix B'!$F$42+'Appendix B'!$G$42))/((1+$Y$16)^AJ$34))</f>
        <v>-84092.345930526484</v>
      </c>
      <c r="AK451" s="201">
        <f>(((N451*'Appendix B'!$C$17*1000)-('Appendix B'!$E$43+'Appendix B'!$F$43+'Appendix B'!$G$43))/((1+$Y$16)^AK$34))</f>
        <v>40612.453593987157</v>
      </c>
      <c r="AL451" s="201">
        <f>(((O451*'Appendix B'!$C$18*1000)-('Appendix B'!$E$44+'Appendix B'!$F$44+'Appendix B'!$G$44))/((1+$Y$16)^AL$34))</f>
        <v>-96316.851396661397</v>
      </c>
      <c r="AM451" s="201">
        <f>(((P451*'Appendix B'!$C$19*1000)-('Appendix B'!$E$45+'Appendix B'!$F$45+'Appendix B'!$G$45))/((1+$Y$16)^AM$34))</f>
        <v>-216101.5053661601</v>
      </c>
      <c r="AN451" s="201">
        <f>(((Q451*'Appendix B'!$C$20*1000)-('Appendix B'!$E$46+'Appendix B'!$F$46+'Appendix B'!$G$46))/((1+$Y$16)^AN$34))</f>
        <v>-270212.77484385879</v>
      </c>
      <c r="AO451" s="201">
        <f>(((R451*'Appendix B'!$C$21*1000)-('Appendix B'!$E$47+'Appendix B'!$F$47+'Appendix B'!$G$47))/((1+$Y$16)^AO$34))</f>
        <v>-285424.20975305547</v>
      </c>
      <c r="AP451" s="201">
        <f>(((S451*'Appendix B'!$C$22*1000)-('Appendix B'!$E$48+'Appendix B'!$F$48+'Appendix B'!$G$48))/((1+$Y$16)^AP$34))</f>
        <v>-218735.32572596564</v>
      </c>
      <c r="AQ451" s="201">
        <f>(((T451*'Appendix B'!$C$23*1000)-('Appendix B'!$E$49+'Appendix B'!$F$49+'Appendix B'!$G$49))/((1+$Y$16)^AQ$34))</f>
        <v>-189765.73183623879</v>
      </c>
      <c r="AR451" s="201">
        <f>(((U451*'Appendix B'!$C$24*1000)-('Appendix B'!$E$50+'Appendix B'!$F$50+'Appendix B'!$G$50))/((1+$Y$16)^AR$34))</f>
        <v>-161850.75202337245</v>
      </c>
      <c r="AS451" s="217">
        <f t="shared" si="28"/>
        <v>24380034.117848661</v>
      </c>
      <c r="AU451" s="207">
        <f t="shared" si="27"/>
        <v>9.716647029681838E-9</v>
      </c>
    </row>
    <row r="452" spans="1:47" x14ac:dyDescent="0.35">
      <c r="A452">
        <v>418</v>
      </c>
      <c r="B452" s="75">
        <v>56</v>
      </c>
      <c r="C452" s="75">
        <v>57.15452735292164</v>
      </c>
      <c r="D452" s="75">
        <v>59.655762208005825</v>
      </c>
      <c r="E452" s="75">
        <v>77.5454462266066</v>
      </c>
      <c r="F452" s="75">
        <v>111.23873090593527</v>
      </c>
      <c r="G452" s="75">
        <v>94.782692547432049</v>
      </c>
      <c r="H452" s="75">
        <v>66.126010556691156</v>
      </c>
      <c r="I452" s="75">
        <v>65.809424096614961</v>
      </c>
      <c r="J452" s="75">
        <v>47.613697294963643</v>
      </c>
      <c r="K452" s="75">
        <v>42.161563982935263</v>
      </c>
      <c r="L452" s="75">
        <v>34.952974352367669</v>
      </c>
      <c r="M452" s="75">
        <v>31.924337497139771</v>
      </c>
      <c r="N452" s="75">
        <v>21.60388258010223</v>
      </c>
      <c r="O452" s="75">
        <v>20.074362785365096</v>
      </c>
      <c r="P452" s="75">
        <v>26.693639068694409</v>
      </c>
      <c r="Q452" s="75">
        <v>33.53471148370032</v>
      </c>
      <c r="R452" s="75">
        <v>46.684703348274539</v>
      </c>
      <c r="S452" s="75">
        <v>41.480889441590961</v>
      </c>
      <c r="T452" s="75">
        <v>65.812445913658266</v>
      </c>
      <c r="U452" s="75">
        <v>45.851505871194959</v>
      </c>
      <c r="V452" s="75">
        <v>56.64322046295689</v>
      </c>
      <c r="X452" s="201">
        <f>((0-('Appendix B'!$H$30))/(1+$Y$16)^0)</f>
        <v>-30932906.678150136</v>
      </c>
      <c r="Y452" s="201">
        <f>(((B452*'Appendix B'!$C$5*1000)-('Appendix B'!$E$31+'Appendix B'!$F$31+'Appendix B'!$G$31))/((1+$Y$16)^1))</f>
        <v>36555647.970511056</v>
      </c>
      <c r="Z452" s="201">
        <f>+(((C452*'Appendix B'!$C$6*1000)-('Appendix B'!$E$32+'Appendix B'!$F$32+'Appendix B'!$G$32))/((1+$Y$16)^2))</f>
        <v>12232852.696092758</v>
      </c>
      <c r="AA452" s="201">
        <f>(((D452*'Appendix B'!$C$7*1000)-('Appendix B'!$E$33+'Appendix B'!$F$33+'Appendix B'!$G$33))/((1+$Y$16)^3))</f>
        <v>5839530.3711217651</v>
      </c>
      <c r="AB452" s="201">
        <f>(((E452*'Appendix B'!$C$8*1000)-('Appendix B'!$E$34+'Appendix B'!$F$34+'Appendix B'!$G$34))/((1+$Y$16)^4))</f>
        <v>4802509.9208540693</v>
      </c>
      <c r="AC452" s="201">
        <f>(((F452*'Appendix B'!$C$9*1000)-('Appendix B'!$E$35+'Appendix B'!$F$35+'Appendix B'!$G$35))/((1+$Y$16)^AC$34))</f>
        <v>5166108.1908835322</v>
      </c>
      <c r="AD452" s="201">
        <f>(((G452*'Appendix B'!$C$10*1000)-('Appendix B'!$E$36+'Appendix B'!$F$36+'Appendix B'!$G$36))/((1+$Y$16)^AD$34))</f>
        <v>2934517.738312271</v>
      </c>
      <c r="AE452" s="201">
        <f>(((H452*'Appendix B'!$C$11*1000)-('Appendix B'!$E$37+'Appendix B'!$F$37+'Appendix B'!$G$37))/((1+$Y$16)^AE$34))</f>
        <v>1162507.643322869</v>
      </c>
      <c r="AF452" s="201">
        <f>(((I452*'Appendix B'!$C$12*1000)-('Appendix B'!$E$38+'Appendix B'!$F$38+'Appendix B'!$G$38))/((1+$Y$16)^AF$34))</f>
        <v>797248.14536537568</v>
      </c>
      <c r="AG452" s="201">
        <f>(((J452*'Appendix B'!$C$13*1000)-('Appendix B'!$E$39+'Appendix B'!$F$39+'Appendix B'!$G$39))/((1+$Y$16)^AG$34))</f>
        <v>168047.57546847264</v>
      </c>
      <c r="AH452" s="201">
        <f>(((K452*'Appendix B'!$C$14*1000)-('Appendix B'!$E$40+'Appendix B'!$F$40+'Appendix B'!$G$40))/((1+$Y$16)^AH$34))</f>
        <v>-29531.001316371832</v>
      </c>
      <c r="AI452" s="201">
        <f>(((L452*'Appendix B'!$C$15*1000)-('Appendix B'!$E$41+'Appendix B'!$F$41+'Appendix B'!$G$41))/((1+$Y$16)^AI$34))</f>
        <v>-184812.22278705428</v>
      </c>
      <c r="AJ452" s="201">
        <f>(((M452*'Appendix B'!$C$16*1000)-('Appendix B'!$E$42+'Appendix B'!$F$42+'Appendix B'!$G$42))/((1+$Y$16)^AJ$34))</f>
        <v>-238690.58811687125</v>
      </c>
      <c r="AK452" s="201">
        <f>(((N452*'Appendix B'!$C$17*1000)-('Appendix B'!$E$43+'Appendix B'!$F$43+'Appendix B'!$G$43))/((1+$Y$16)^AK$34))</f>
        <v>-343395.8879082253</v>
      </c>
      <c r="AL452" s="201">
        <f>(((O452*'Appendix B'!$C$18*1000)-('Appendix B'!$E$44+'Appendix B'!$F$44+'Appendix B'!$G$44))/((1+$Y$16)^AL$34))</f>
        <v>-336907.38801093586</v>
      </c>
      <c r="AM452" s="201">
        <f>(((P452*'Appendix B'!$C$19*1000)-('Appendix B'!$E$45+'Appendix B'!$F$45+'Appendix B'!$G$45))/((1+$Y$16)^AM$34))</f>
        <v>-267837.14907951694</v>
      </c>
      <c r="AN452" s="201">
        <f>(((Q452*'Appendix B'!$C$20*1000)-('Appendix B'!$E$46+'Appendix B'!$F$46+'Appendix B'!$G$46))/((1+$Y$16)^AN$34))</f>
        <v>-208782.45955646847</v>
      </c>
      <c r="AO452" s="201">
        <f>(((R452*'Appendix B'!$C$21*1000)-('Appendix B'!$E$47+'Appendix B'!$F$47+'Appendix B'!$G$47))/((1+$Y$16)^AO$34))</f>
        <v>-133701.42613451389</v>
      </c>
      <c r="AP452" s="201">
        <f>(((S452*'Appendix B'!$C$22*1000)-('Appendix B'!$E$48+'Appendix B'!$F$48+'Appendix B'!$G$48))/((1+$Y$16)^AP$34))</f>
        <v>-155984.3617734414</v>
      </c>
      <c r="AQ452" s="201">
        <f>(((T452*'Appendix B'!$C$23*1000)-('Appendix B'!$E$49+'Appendix B'!$F$49+'Appendix B'!$G$49))/((1+$Y$16)^AQ$34))</f>
        <v>-56511.598596970296</v>
      </c>
      <c r="AR452" s="201">
        <f>(((U452*'Appendix B'!$C$24*1000)-('Appendix B'!$E$50+'Appendix B'!$F$50+'Appendix B'!$G$50))/((1+$Y$16)^AR$34))</f>
        <v>-128271.07144630254</v>
      </c>
      <c r="AS452" s="217">
        <f t="shared" si="28"/>
        <v>38726063.573782027</v>
      </c>
      <c r="AU452" s="207">
        <f t="shared" si="27"/>
        <v>1.4573553377555692E-8</v>
      </c>
    </row>
    <row r="453" spans="1:47" x14ac:dyDescent="0.35">
      <c r="A453">
        <v>419</v>
      </c>
      <c r="B453" s="75">
        <v>56</v>
      </c>
      <c r="C453" s="75">
        <v>83.308315840663852</v>
      </c>
      <c r="D453" s="75">
        <v>86.872460199100459</v>
      </c>
      <c r="E453" s="75">
        <v>105.19898589975362</v>
      </c>
      <c r="F453" s="75">
        <v>94.150802002302328</v>
      </c>
      <c r="G453" s="75">
        <v>120.62844431481309</v>
      </c>
      <c r="H453" s="75">
        <v>53.682510859615633</v>
      </c>
      <c r="I453" s="75">
        <v>37.913171298797408</v>
      </c>
      <c r="J453" s="75">
        <v>30.740086030158032</v>
      </c>
      <c r="K453" s="75">
        <v>30.592554849348279</v>
      </c>
      <c r="L453" s="75">
        <v>22.915083726789952</v>
      </c>
      <c r="M453" s="75">
        <v>7.5615017461076981</v>
      </c>
      <c r="N453" s="75">
        <v>7.4091528564701923</v>
      </c>
      <c r="O453" s="75">
        <v>5.2435585702507854</v>
      </c>
      <c r="P453" s="75">
        <v>5.918851557834115</v>
      </c>
      <c r="Q453" s="75">
        <v>3.648341486888306</v>
      </c>
      <c r="R453" s="75">
        <v>5.4207535270180376</v>
      </c>
      <c r="S453" s="75">
        <v>3.7680149426733109</v>
      </c>
      <c r="T453" s="75">
        <v>5.2187103339820862</v>
      </c>
      <c r="U453" s="75">
        <v>8.2166946412419328</v>
      </c>
      <c r="V453" s="75">
        <v>11.566490991855282</v>
      </c>
      <c r="X453" s="201">
        <f>((0-('Appendix B'!$H$30))/(1+$Y$16)^0)</f>
        <v>-30932906.678150136</v>
      </c>
      <c r="Y453" s="201">
        <f>(((B453*'Appendix B'!$C$5*1000)-('Appendix B'!$E$31+'Appendix B'!$F$31+'Appendix B'!$G$31))/((1+$Y$16)^1))</f>
        <v>36555647.970511056</v>
      </c>
      <c r="Z453" s="201">
        <f>+(((C453*'Appendix B'!$C$6*1000)-('Appendix B'!$E$32+'Appendix B'!$F$32+'Appendix B'!$G$32))/((1+$Y$16)^2))</f>
        <v>18839746.979586266</v>
      </c>
      <c r="AA453" s="201">
        <f>(((D453*'Appendix B'!$C$7*1000)-('Appendix B'!$E$33+'Appendix B'!$F$33+'Appendix B'!$G$33))/((1+$Y$16)^3))</f>
        <v>9291709.3286817111</v>
      </c>
      <c r="AB453" s="201">
        <f>(((E453*'Appendix B'!$C$8*1000)-('Appendix B'!$E$34+'Appendix B'!$F$34+'Appendix B'!$G$34))/((1+$Y$16)^4))</f>
        <v>7035256.6580860801</v>
      </c>
      <c r="AC453" s="201">
        <f>(((F453*'Appendix B'!$C$9*1000)-('Appendix B'!$E$35+'Appendix B'!$F$35+'Appendix B'!$G$35))/((1+$Y$16)^AC$34))</f>
        <v>4172750.2709579198</v>
      </c>
      <c r="AD453" s="201">
        <f>(((G453*'Appendix B'!$C$10*1000)-('Appendix B'!$E$36+'Appendix B'!$F$36+'Appendix B'!$G$36))/((1+$Y$16)^AD$34))</f>
        <v>4049796.1701137698</v>
      </c>
      <c r="AE453" s="201">
        <f>(((H453*'Appendix B'!$C$11*1000)-('Appendix B'!$E$37+'Appendix B'!$F$37+'Appendix B'!$G$37))/((1+$Y$16)^AE$34))</f>
        <v>749238.48566876992</v>
      </c>
      <c r="AF453" s="201">
        <f>(((I453*'Appendix B'!$C$12*1000)-('Appendix B'!$E$38+'Appendix B'!$F$38+'Appendix B'!$G$38))/((1+$Y$16)^AF$34))</f>
        <v>65737.200155603117</v>
      </c>
      <c r="AG453" s="201">
        <f>(((J453*'Appendix B'!$C$13*1000)-('Appendix B'!$E$39+'Appendix B'!$F$39+'Appendix B'!$G$39))/((1+$Y$16)^AG$34))</f>
        <v>-187822.39085718628</v>
      </c>
      <c r="AH453" s="201">
        <f>(((K453*'Appendix B'!$C$14*1000)-('Appendix B'!$E$40+'Appendix B'!$F$40+'Appendix B'!$G$40))/((1+$Y$16)^AH$34))</f>
        <v>-225451.89367437139</v>
      </c>
      <c r="AI453" s="201">
        <f>(((L453*'Appendix B'!$C$15*1000)-('Appendix B'!$E$41+'Appendix B'!$F$41+'Appendix B'!$G$41))/((1+$Y$16)^AI$34))</f>
        <v>-355883.62710778188</v>
      </c>
      <c r="AJ453" s="201">
        <f>(((M453*'Appendix B'!$C$16*1000)-('Appendix B'!$E$42+'Appendix B'!$F$42+'Appendix B'!$G$42))/((1+$Y$16)^AJ$34))</f>
        <v>-526829.55485501839</v>
      </c>
      <c r="AK453" s="201">
        <f>(((N453*'Appendix B'!$C$17*1000)-('Appendix B'!$E$43+'Appendix B'!$F$43+'Appendix B'!$G$43))/((1+$Y$16)^AK$34))</f>
        <v>-484173.61286348815</v>
      </c>
      <c r="AL453" s="201">
        <f>(((O453*'Appendix B'!$C$18*1000)-('Appendix B'!$E$44+'Appendix B'!$F$44+'Appendix B'!$G$44))/((1+$Y$16)^AL$34))</f>
        <v>-461032.17264055967</v>
      </c>
      <c r="AM453" s="201">
        <f>(((P453*'Appendix B'!$C$19*1000)-('Appendix B'!$E$45+'Appendix B'!$F$45+'Appendix B'!$G$45))/((1+$Y$16)^AM$34))</f>
        <v>-415351.83457417571</v>
      </c>
      <c r="AN453" s="201">
        <f>(((Q453*'Appendix B'!$C$20*1000)-('Appendix B'!$E$46+'Appendix B'!$F$46+'Appendix B'!$G$46))/((1+$Y$16)^AN$34))</f>
        <v>-386775.21223329502</v>
      </c>
      <c r="AO453" s="201">
        <f>(((R453*'Appendix B'!$C$21*1000)-('Appendix B'!$E$47+'Appendix B'!$F$47+'Appendix B'!$G$47))/((1+$Y$16)^AO$34))</f>
        <v>-347614.64486988133</v>
      </c>
      <c r="AP453" s="201">
        <f>(((S453*'Appendix B'!$C$22*1000)-('Appendix B'!$E$48+'Appendix B'!$F$48+'Appendix B'!$G$48))/((1+$Y$16)^AP$34))</f>
        <v>-323883.8264342784</v>
      </c>
      <c r="AQ453" s="201">
        <f>(((T453*'Appendix B'!$C$23*1000)-('Appendix B'!$E$49+'Appendix B'!$F$49+'Appendix B'!$G$49))/((1+$Y$16)^AQ$34))</f>
        <v>-288925.26831864682</v>
      </c>
      <c r="AR453" s="201">
        <f>(((U453*'Appendix B'!$C$24*1000)-('Appendix B'!$E$50+'Appendix B'!$F$50+'Appendix B'!$G$50))/((1+$Y$16)^AR$34))</f>
        <v>-253000.25456250898</v>
      </c>
      <c r="AS453" s="217">
        <f t="shared" si="28"/>
        <v>49826976.385611027</v>
      </c>
      <c r="AU453" s="207">
        <f t="shared" si="27"/>
        <v>1.5923041191740499E-8</v>
      </c>
    </row>
    <row r="454" spans="1:47" x14ac:dyDescent="0.35">
      <c r="A454">
        <v>420</v>
      </c>
      <c r="B454" s="75">
        <v>56</v>
      </c>
      <c r="C454" s="75">
        <v>76.01440874402482</v>
      </c>
      <c r="D454" s="75">
        <v>111.68031522632195</v>
      </c>
      <c r="E454" s="75">
        <v>118.44477258906885</v>
      </c>
      <c r="F454" s="75">
        <v>143.55332035488902</v>
      </c>
      <c r="G454" s="75">
        <v>155.5774956468654</v>
      </c>
      <c r="H454" s="75">
        <v>205.20680283514091</v>
      </c>
      <c r="I454" s="75">
        <v>254.61063696325868</v>
      </c>
      <c r="J454" s="75">
        <v>83.731342028648044</v>
      </c>
      <c r="K454" s="75">
        <v>82.082845831655149</v>
      </c>
      <c r="L454" s="75">
        <v>98.867881118301369</v>
      </c>
      <c r="M454" s="75">
        <v>107.76828429746263</v>
      </c>
      <c r="N454" s="75">
        <v>97.181638180619075</v>
      </c>
      <c r="O454" s="75">
        <v>119.88804844602822</v>
      </c>
      <c r="P454" s="75">
        <v>118.67680929884459</v>
      </c>
      <c r="Q454" s="75">
        <v>76.4644946273594</v>
      </c>
      <c r="R454" s="75">
        <v>60.283533944214355</v>
      </c>
      <c r="S454" s="75">
        <v>62.33598191190913</v>
      </c>
      <c r="T454" s="75">
        <v>97.347626595451942</v>
      </c>
      <c r="U454" s="75">
        <v>48.822699295499469</v>
      </c>
      <c r="V454" s="75">
        <v>73.660087651364748</v>
      </c>
      <c r="X454" s="201">
        <f>((0-('Appendix B'!$H$30))/(1+$Y$16)^0)</f>
        <v>-30932906.678150136</v>
      </c>
      <c r="Y454" s="201">
        <f>(((B454*'Appendix B'!$C$5*1000)-('Appendix B'!$E$31+'Appendix B'!$F$31+'Appendix B'!$G$31))/((1+$Y$16)^1))</f>
        <v>36555647.970511056</v>
      </c>
      <c r="Z454" s="201">
        <f>+(((C454*'Appendix B'!$C$6*1000)-('Appendix B'!$E$32+'Appendix B'!$F$32+'Appendix B'!$G$32))/((1+$Y$16)^2))</f>
        <v>16997181.2983771</v>
      </c>
      <c r="AA454" s="201">
        <f>(((D454*'Appendix B'!$C$7*1000)-('Appendix B'!$E$33+'Appendix B'!$F$33+'Appendix B'!$G$33))/((1+$Y$16)^3))</f>
        <v>12438349.495508483</v>
      </c>
      <c r="AB454" s="201">
        <f>(((E454*'Appendix B'!$C$8*1000)-('Appendix B'!$E$34+'Appendix B'!$F$34+'Appendix B'!$G$34))/((1+$Y$16)^4))</f>
        <v>8104721.4485685108</v>
      </c>
      <c r="AC454" s="201">
        <f>(((F454*'Appendix B'!$C$9*1000)-('Appendix B'!$E$35+'Appendix B'!$F$35+'Appendix B'!$G$35))/((1+$Y$16)^AC$34))</f>
        <v>7044624.513094957</v>
      </c>
      <c r="AD454" s="201">
        <f>(((G454*'Appendix B'!$C$10*1000)-('Appendix B'!$E$36+'Appendix B'!$F$36+'Appendix B'!$G$36))/((1+$Y$16)^AD$34))</f>
        <v>5557894.0390933044</v>
      </c>
      <c r="AE454" s="201">
        <f>(((H454*'Appendix B'!$C$11*1000)-('Appendix B'!$E$37+'Appendix B'!$F$37+'Appendix B'!$G$37))/((1+$Y$16)^AE$34))</f>
        <v>5781610.2487006905</v>
      </c>
      <c r="AF454" s="201">
        <f>(((I454*'Appendix B'!$C$12*1000)-('Appendix B'!$E$38+'Appendix B'!$F$38+'Appendix B'!$G$38))/((1+$Y$16)^AF$34))</f>
        <v>5748097.8054184616</v>
      </c>
      <c r="AG454" s="201">
        <f>(((J454*'Appendix B'!$C$13*1000)-('Appendix B'!$E$39+'Appendix B'!$F$39+'Appendix B'!$G$39))/((1+$Y$16)^AG$34))</f>
        <v>929780.4857167427</v>
      </c>
      <c r="AH454" s="201">
        <f>(((K454*'Appendix B'!$C$14*1000)-('Appendix B'!$E$40+'Appendix B'!$F$40+'Appendix B'!$G$40))/((1+$Y$16)^AH$34))</f>
        <v>646534.94984355918</v>
      </c>
      <c r="AI454" s="201">
        <f>(((L454*'Appendix B'!$C$15*1000)-('Appendix B'!$E$41+'Appendix B'!$F$41+'Appendix B'!$G$41))/((1+$Y$16)^AI$34))</f>
        <v>723487.51157375029</v>
      </c>
      <c r="AJ454" s="201">
        <f>(((M454*'Appendix B'!$C$16*1000)-('Appendix B'!$E$42+'Appendix B'!$F$42+'Appendix B'!$G$42))/((1+$Y$16)^AJ$34))</f>
        <v>658314.86263252539</v>
      </c>
      <c r="AK454" s="201">
        <f>(((N454*'Appendix B'!$C$17*1000)-('Appendix B'!$E$43+'Appendix B'!$F$43+'Appendix B'!$G$43))/((1+$Y$16)^AK$34))</f>
        <v>406154.45209946344</v>
      </c>
      <c r="AL454" s="201">
        <f>(((O454*'Appendix B'!$C$18*1000)-('Appendix B'!$E$44+'Appendix B'!$F$44+'Appendix B'!$G$44))/((1+$Y$16)^AL$34))</f>
        <v>498472.2755606859</v>
      </c>
      <c r="AM454" s="201">
        <f>(((P454*'Appendix B'!$C$19*1000)-('Appendix B'!$E$45+'Appendix B'!$F$45+'Appendix B'!$G$45))/((1+$Y$16)^AM$34))</f>
        <v>385303.99232609116</v>
      </c>
      <c r="AN454" s="201">
        <f>(((Q454*'Appendix B'!$C$20*1000)-('Appendix B'!$E$46+'Appendix B'!$F$46+'Appendix B'!$G$46))/((1+$Y$16)^AN$34))</f>
        <v>46892.293662948767</v>
      </c>
      <c r="AO454" s="201">
        <f>(((R454*'Appendix B'!$C$21*1000)-('Appendix B'!$E$47+'Appendix B'!$F$47+'Appendix B'!$G$47))/((1+$Y$16)^AO$34))</f>
        <v>-63204.790780523399</v>
      </c>
      <c r="AP454" s="201">
        <f>(((S454*'Appendix B'!$C$22*1000)-('Appendix B'!$E$48+'Appendix B'!$F$48+'Appendix B'!$G$48))/((1+$Y$16)^AP$34))</f>
        <v>-63136.523793889704</v>
      </c>
      <c r="AQ454" s="201">
        <f>(((T454*'Appendix B'!$C$23*1000)-('Appendix B'!$E$49+'Appendix B'!$F$49+'Appendix B'!$G$49))/((1+$Y$16)^AQ$34))</f>
        <v>64444.916090169907</v>
      </c>
      <c r="AR454" s="201">
        <f>(((U454*'Appendix B'!$C$24*1000)-('Appendix B'!$E$50+'Appendix B'!$F$50+'Appendix B'!$G$50))/((1+$Y$16)^AR$34))</f>
        <v>-118423.95074655012</v>
      </c>
      <c r="AS454" s="217">
        <f t="shared" si="28"/>
        <v>71654605.880628392</v>
      </c>
      <c r="AU454" s="207">
        <f t="shared" si="27"/>
        <v>1.0687993423650186E-8</v>
      </c>
    </row>
    <row r="455" spans="1:47" x14ac:dyDescent="0.35">
      <c r="A455">
        <v>421</v>
      </c>
      <c r="B455" s="75">
        <v>56</v>
      </c>
      <c r="C455" s="75">
        <v>79.795931266370275</v>
      </c>
      <c r="D455" s="75">
        <v>70.250463793237884</v>
      </c>
      <c r="E455" s="75">
        <v>99.808973696930479</v>
      </c>
      <c r="F455" s="75">
        <v>137.40405386260591</v>
      </c>
      <c r="G455" s="75">
        <v>70.365761869079421</v>
      </c>
      <c r="H455" s="75">
        <v>78.654735923612549</v>
      </c>
      <c r="I455" s="75">
        <v>73.15942507441008</v>
      </c>
      <c r="J455" s="75">
        <v>101.19603046562787</v>
      </c>
      <c r="K455" s="75">
        <v>24.997980223158905</v>
      </c>
      <c r="L455" s="75">
        <v>17.767952006931036</v>
      </c>
      <c r="M455" s="75">
        <v>25.132438134370435</v>
      </c>
      <c r="N455" s="75">
        <v>17.913537001284311</v>
      </c>
      <c r="O455" s="75">
        <v>12.55757413069513</v>
      </c>
      <c r="P455" s="75">
        <v>18.207492305848657</v>
      </c>
      <c r="Q455" s="75">
        <v>33.953321780963662</v>
      </c>
      <c r="R455" s="75">
        <v>46.491593339605544</v>
      </c>
      <c r="S455" s="75">
        <v>22.460653205522803</v>
      </c>
      <c r="T455" s="75">
        <v>29.416950783933537</v>
      </c>
      <c r="U455" s="75">
        <v>30.076420450653551</v>
      </c>
      <c r="V455" s="75">
        <v>29.09845245593808</v>
      </c>
      <c r="X455" s="201">
        <f>((0-('Appendix B'!$H$30))/(1+$Y$16)^0)</f>
        <v>-30932906.678150136</v>
      </c>
      <c r="Y455" s="201">
        <f>(((B455*'Appendix B'!$C$5*1000)-('Appendix B'!$E$31+'Appendix B'!$F$31+'Appendix B'!$G$31))/((1+$Y$16)^1))</f>
        <v>36555647.970511056</v>
      </c>
      <c r="Z455" s="201">
        <f>+(((C455*'Appendix B'!$C$6*1000)-('Appendix B'!$E$32+'Appendix B'!$F$32+'Appendix B'!$G$32))/((1+$Y$16)^2))</f>
        <v>17952458.563370496</v>
      </c>
      <c r="AA455" s="201">
        <f>(((D455*'Appendix B'!$C$7*1000)-('Appendix B'!$E$33+'Appendix B'!$F$33+'Appendix B'!$G$33))/((1+$Y$16)^3))</f>
        <v>7183367.3746455777</v>
      </c>
      <c r="AB455" s="201">
        <f>(((E455*'Appendix B'!$C$8*1000)-('Appendix B'!$E$34+'Appendix B'!$F$34+'Appendix B'!$G$34))/((1+$Y$16)^4))</f>
        <v>6600067.0837409105</v>
      </c>
      <c r="AC455" s="201">
        <f>(((F455*'Appendix B'!$C$9*1000)-('Appendix B'!$E$35+'Appendix B'!$F$35+'Appendix B'!$G$35))/((1+$Y$16)^AC$34))</f>
        <v>6687154.4764222289</v>
      </c>
      <c r="AD455" s="201">
        <f>(((G455*'Appendix B'!$C$10*1000)-('Appendix B'!$E$36+'Appendix B'!$F$36+'Appendix B'!$G$36))/((1+$Y$16)^AD$34))</f>
        <v>1880894.8295475473</v>
      </c>
      <c r="AE455" s="201">
        <f>(((H455*'Appendix B'!$C$11*1000)-('Appendix B'!$E$37+'Appendix B'!$F$37+'Appendix B'!$G$37))/((1+$Y$16)^AE$34))</f>
        <v>1578607.2861013412</v>
      </c>
      <c r="AF455" s="201">
        <f>(((I455*'Appendix B'!$C$12*1000)-('Appendix B'!$E$38+'Appendix B'!$F$38+'Appendix B'!$G$38))/((1+$Y$16)^AF$34))</f>
        <v>989983.9296847767</v>
      </c>
      <c r="AG455" s="201">
        <f>(((J455*'Appendix B'!$C$13*1000)-('Appendix B'!$E$39+'Appendix B'!$F$39+'Appendix B'!$G$39))/((1+$Y$16)^AG$34))</f>
        <v>1298116.4624332082</v>
      </c>
      <c r="AH455" s="201">
        <f>(((K455*'Appendix B'!$C$14*1000)-('Appendix B'!$E$40+'Appendix B'!$F$40+'Appendix B'!$G$40))/((1+$Y$16)^AH$34))</f>
        <v>-320195.88086202781</v>
      </c>
      <c r="AI455" s="201">
        <f>(((L455*'Appendix B'!$C$15*1000)-('Appendix B'!$E$41+'Appendix B'!$F$41+'Appendix B'!$G$41))/((1+$Y$16)^AI$34))</f>
        <v>-429029.91817551368</v>
      </c>
      <c r="AJ455" s="201">
        <f>(((M455*'Appendix B'!$C$16*1000)-('Appendix B'!$E$42+'Appendix B'!$F$42+'Appendix B'!$G$42))/((1+$Y$16)^AJ$34))</f>
        <v>-319018.30056286318</v>
      </c>
      <c r="AK455" s="201">
        <f>(((N455*'Appendix B'!$C$17*1000)-('Appendix B'!$E$43+'Appendix B'!$F$43+'Appendix B'!$G$43))/((1+$Y$16)^AK$34))</f>
        <v>-379995.27831576375</v>
      </c>
      <c r="AL455" s="201">
        <f>(((O455*'Appendix B'!$C$18*1000)-('Appendix B'!$E$44+'Appendix B'!$F$44+'Appendix B'!$G$44))/((1+$Y$16)^AL$34))</f>
        <v>-399818.32388024317</v>
      </c>
      <c r="AM455" s="201">
        <f>(((P455*'Appendix B'!$C$19*1000)-('Appendix B'!$E$45+'Appendix B'!$F$45+'Appendix B'!$G$45))/((1+$Y$16)^AM$34))</f>
        <v>-328094.38492986182</v>
      </c>
      <c r="AN455" s="201">
        <f>(((Q455*'Appendix B'!$C$20*1000)-('Appendix B'!$E$46+'Appendix B'!$F$46+'Appendix B'!$G$46))/((1+$Y$16)^AN$34))</f>
        <v>-206289.36323474339</v>
      </c>
      <c r="AO455" s="201">
        <f>(((R455*'Appendix B'!$C$21*1000)-('Appendix B'!$E$47+'Appendix B'!$F$47+'Appendix B'!$G$47))/((1+$Y$16)^AO$34))</f>
        <v>-134702.51264473255</v>
      </c>
      <c r="AP455" s="201">
        <f>(((S455*'Appendix B'!$C$22*1000)-('Appendix B'!$E$48+'Appendix B'!$F$48+'Appendix B'!$G$48))/((1+$Y$16)^AP$34))</f>
        <v>-240663.33478172135</v>
      </c>
      <c r="AQ455" s="201">
        <f>(((T455*'Appendix B'!$C$23*1000)-('Appendix B'!$E$49+'Appendix B'!$F$49+'Appendix B'!$G$49))/((1+$Y$16)^AQ$34))</f>
        <v>-196110.36245456466</v>
      </c>
      <c r="AR455" s="201">
        <f>(((U455*'Appendix B'!$C$24*1000)-('Appendix B'!$E$50+'Appendix B'!$F$50+'Appendix B'!$G$50))/((1+$Y$16)^AR$34))</f>
        <v>-180552.8141676932</v>
      </c>
      <c r="AS455" s="217">
        <f t="shared" si="28"/>
        <v>49793391.298307016</v>
      </c>
      <c r="AU455" s="207">
        <f t="shared" si="27"/>
        <v>1.592349149233041E-8</v>
      </c>
    </row>
    <row r="456" spans="1:47" x14ac:dyDescent="0.35">
      <c r="A456">
        <v>422</v>
      </c>
      <c r="B456" s="75">
        <v>56</v>
      </c>
      <c r="C456" s="75">
        <v>84.167490000587378</v>
      </c>
      <c r="D456" s="75">
        <v>46.648345225962103</v>
      </c>
      <c r="E456" s="75">
        <v>45.51273392172007</v>
      </c>
      <c r="F456" s="75">
        <v>35.059538189605476</v>
      </c>
      <c r="G456" s="75">
        <v>30.070010772380456</v>
      </c>
      <c r="H456" s="75">
        <v>23.530919540795509</v>
      </c>
      <c r="I456" s="75">
        <v>23.441856263724773</v>
      </c>
      <c r="J456" s="75">
        <v>30.514998584339512</v>
      </c>
      <c r="K456" s="75">
        <v>27.454188844140099</v>
      </c>
      <c r="L456" s="75">
        <v>38.729631396584772</v>
      </c>
      <c r="M456" s="75">
        <v>47.596129588027239</v>
      </c>
      <c r="N456" s="75">
        <v>34.140238852105149</v>
      </c>
      <c r="O456" s="75">
        <v>39.909941226086403</v>
      </c>
      <c r="P456" s="75">
        <v>24.12726608367154</v>
      </c>
      <c r="Q456" s="75">
        <v>23.92231505376261</v>
      </c>
      <c r="R456" s="75">
        <v>20.465027632081664</v>
      </c>
      <c r="S456" s="75">
        <v>14.780956100752581</v>
      </c>
      <c r="T456" s="75">
        <v>7.436892741936358</v>
      </c>
      <c r="U456" s="75">
        <v>4.2047433432238535</v>
      </c>
      <c r="V456" s="75">
        <v>5.1065786668529789</v>
      </c>
      <c r="X456" s="201">
        <f>((0-('Appendix B'!$H$30))/(1+$Y$16)^0)</f>
        <v>-30932906.678150136</v>
      </c>
      <c r="Y456" s="201">
        <f>(((B456*'Appendix B'!$C$5*1000)-('Appendix B'!$E$31+'Appendix B'!$F$31+'Appendix B'!$G$31))/((1+$Y$16)^1))</f>
        <v>36555647.970511056</v>
      </c>
      <c r="Z456" s="201">
        <f>+(((C456*'Appendix B'!$C$6*1000)-('Appendix B'!$E$32+'Appendix B'!$F$32+'Appendix B'!$G$32))/((1+$Y$16)^2))</f>
        <v>19056789.066945218</v>
      </c>
      <c r="AA456" s="201">
        <f>(((D456*'Appendix B'!$C$7*1000)-('Appendix B'!$E$33+'Appendix B'!$F$33+'Appendix B'!$G$33))/((1+$Y$16)^3))</f>
        <v>4189663.3956234199</v>
      </c>
      <c r="AB456" s="201">
        <f>(((E456*'Appendix B'!$C$8*1000)-('Appendix B'!$E$34+'Appendix B'!$F$34+'Appendix B'!$G$34))/((1+$Y$16)^4))</f>
        <v>2216188.7941999836</v>
      </c>
      <c r="AC456" s="201">
        <f>(((F456*'Appendix B'!$C$9*1000)-('Appendix B'!$E$35+'Appendix B'!$F$35+'Appendix B'!$G$35))/((1+$Y$16)^AC$34))</f>
        <v>737648.49602739222</v>
      </c>
      <c r="AD456" s="201">
        <f>(((G456*'Appendix B'!$C$10*1000)-('Appendix B'!$E$36+'Appendix B'!$F$36+'Appendix B'!$G$36))/((1+$Y$16)^AD$34))</f>
        <v>142079.78188047619</v>
      </c>
      <c r="AE456" s="201">
        <f>(((H456*'Appendix B'!$C$11*1000)-('Appendix B'!$E$37+'Appendix B'!$F$37+'Appendix B'!$G$37))/((1+$Y$16)^AE$34))</f>
        <v>-252145.61443194121</v>
      </c>
      <c r="AF456" s="201">
        <f>(((I456*'Appendix B'!$C$12*1000)-('Appendix B'!$E$38+'Appendix B'!$F$38+'Appendix B'!$G$38))/((1+$Y$16)^AF$34))</f>
        <v>-313737.61377218587</v>
      </c>
      <c r="AG456" s="201">
        <f>(((J456*'Appendix B'!$C$13*1000)-('Appendix B'!$E$39+'Appendix B'!$F$39+'Appendix B'!$G$39))/((1+$Y$16)^AG$34))</f>
        <v>-192569.55852074616</v>
      </c>
      <c r="AH456" s="201">
        <f>(((K456*'Appendix B'!$C$14*1000)-('Appendix B'!$E$40+'Appendix B'!$F$40+'Appendix B'!$G$40))/((1+$Y$16)^AH$34))</f>
        <v>-278600.04674318625</v>
      </c>
      <c r="AI456" s="201">
        <f>(((L456*'Appendix B'!$C$15*1000)-('Appendix B'!$E$41+'Appendix B'!$F$41+'Appendix B'!$G$41))/((1+$Y$16)^AI$34))</f>
        <v>-131141.85442374455</v>
      </c>
      <c r="AJ456" s="201">
        <f>(((M456*'Appendix B'!$C$16*1000)-('Appendix B'!$E$42+'Appendix B'!$F$42+'Appendix B'!$G$42))/((1+$Y$16)^AJ$34))</f>
        <v>-53340.490691858293</v>
      </c>
      <c r="AK456" s="201">
        <f>(((N456*'Appendix B'!$C$17*1000)-('Appendix B'!$E$43+'Appendix B'!$F$43+'Appendix B'!$G$43))/((1+$Y$16)^AK$34))</f>
        <v>-219065.25607780545</v>
      </c>
      <c r="AL456" s="201">
        <f>(((O456*'Appendix B'!$C$18*1000)-('Appendix B'!$E$44+'Appendix B'!$F$44+'Appendix B'!$G$44))/((1+$Y$16)^AL$34))</f>
        <v>-170895.69597812009</v>
      </c>
      <c r="AM456" s="201">
        <f>(((P456*'Appendix B'!$C$19*1000)-('Appendix B'!$E$45+'Appendix B'!$F$45+'Appendix B'!$G$45))/((1+$Y$16)^AM$34))</f>
        <v>-286060.08895554364</v>
      </c>
      <c r="AN456" s="201">
        <f>(((Q456*'Appendix B'!$C$20*1000)-('Appendix B'!$E$46+'Appendix B'!$F$46+'Appendix B'!$G$46))/((1+$Y$16)^AN$34))</f>
        <v>-266030.52616904199</v>
      </c>
      <c r="AO456" s="201">
        <f>(((R456*'Appendix B'!$C$21*1000)-('Appendix B'!$E$47+'Appendix B'!$F$47+'Appendix B'!$G$47))/((1+$Y$16)^AO$34))</f>
        <v>-269624.79873805254</v>
      </c>
      <c r="AP456" s="201">
        <f>(((S456*'Appendix B'!$C$22*1000)-('Appendix B'!$E$48+'Appendix B'!$F$48+'Appendix B'!$G$48))/((1+$Y$16)^AP$34))</f>
        <v>-274853.70212392189</v>
      </c>
      <c r="AQ456" s="201">
        <f>(((T456*'Appendix B'!$C$23*1000)-('Appendix B'!$E$49+'Appendix B'!$F$49+'Appendix B'!$G$49))/((1+$Y$16)^AQ$34))</f>
        <v>-280417.19551850023</v>
      </c>
      <c r="AR456" s="201">
        <f>(((U456*'Appendix B'!$C$24*1000)-('Appendix B'!$E$50+'Appendix B'!$F$50+'Appendix B'!$G$50))/((1+$Y$16)^AR$34))</f>
        <v>-266296.65201342886</v>
      </c>
      <c r="AS456" s="217">
        <f t="shared" si="28"/>
        <v>31965110.827037413</v>
      </c>
      <c r="AU456" s="207">
        <f t="shared" si="27"/>
        <v>1.2541400373796362E-8</v>
      </c>
    </row>
    <row r="457" spans="1:47" x14ac:dyDescent="0.35">
      <c r="A457">
        <v>423</v>
      </c>
      <c r="B457" s="75">
        <v>56</v>
      </c>
      <c r="C457" s="75">
        <v>33.854481012949066</v>
      </c>
      <c r="D457" s="75">
        <v>36.041971723399634</v>
      </c>
      <c r="E457" s="75">
        <v>46.988440109545508</v>
      </c>
      <c r="F457" s="75">
        <v>68.058027351071587</v>
      </c>
      <c r="G457" s="75">
        <v>79.411588071680725</v>
      </c>
      <c r="H457" s="75">
        <v>86.908901960021836</v>
      </c>
      <c r="I457" s="75">
        <v>112.90953402329366</v>
      </c>
      <c r="J457" s="75">
        <v>100.19835087470871</v>
      </c>
      <c r="K457" s="75">
        <v>100.28186556320328</v>
      </c>
      <c r="L457" s="75">
        <v>171.95805691551288</v>
      </c>
      <c r="M457" s="75">
        <v>209.22353041485189</v>
      </c>
      <c r="N457" s="75">
        <v>237.13251024424514</v>
      </c>
      <c r="O457" s="75">
        <v>410.13399932290633</v>
      </c>
      <c r="P457" s="75">
        <v>500</v>
      </c>
      <c r="Q457" s="75">
        <v>500</v>
      </c>
      <c r="R457" s="75">
        <v>500</v>
      </c>
      <c r="S457" s="75">
        <v>500</v>
      </c>
      <c r="T457" s="75">
        <v>500</v>
      </c>
      <c r="U457" s="75">
        <v>449.55308809923042</v>
      </c>
      <c r="V457" s="75">
        <v>500</v>
      </c>
      <c r="X457" s="201">
        <f>((0-('Appendix B'!$H$30))/(1+$Y$16)^0)</f>
        <v>-30932906.678150136</v>
      </c>
      <c r="Y457" s="201">
        <f>(((B457*'Appendix B'!$C$5*1000)-('Appendix B'!$E$31+'Appendix B'!$F$31+'Appendix B'!$G$31))/((1+$Y$16)^1))</f>
        <v>36555647.970511056</v>
      </c>
      <c r="Z457" s="201">
        <f>+(((C457*'Appendix B'!$C$6*1000)-('Appendix B'!$E$32+'Appendix B'!$F$32+'Appendix B'!$G$32))/((1+$Y$16)^2))</f>
        <v>6346862.4870319208</v>
      </c>
      <c r="AA457" s="201">
        <f>(((D457*'Appendix B'!$C$7*1000)-('Appendix B'!$E$33+'Appendix B'!$F$33+'Appendix B'!$G$33))/((1+$Y$16)^3))</f>
        <v>2844345.920537055</v>
      </c>
      <c r="AB457" s="201">
        <f>(((E457*'Appendix B'!$C$8*1000)-('Appendix B'!$E$34+'Appendix B'!$F$34+'Appendix B'!$G$34))/((1+$Y$16)^4))</f>
        <v>2335337.3088177997</v>
      </c>
      <c r="AC457" s="201">
        <f>(((F457*'Appendix B'!$C$9*1000)-('Appendix B'!$E$35+'Appendix B'!$F$35+'Appendix B'!$G$35))/((1+$Y$16)^AC$34))</f>
        <v>2655921.3738571256</v>
      </c>
      <c r="AD457" s="201">
        <f>(((G457*'Appendix B'!$C$10*1000)-('Appendix B'!$E$36+'Appendix B'!$F$36+'Appendix B'!$G$36))/((1+$Y$16)^AD$34))</f>
        <v>2271234.2150058011</v>
      </c>
      <c r="AE457" s="201">
        <f>(((H457*'Appendix B'!$C$11*1000)-('Appendix B'!$E$37+'Appendix B'!$F$37+'Appendix B'!$G$37))/((1+$Y$16)^AE$34))</f>
        <v>1852741.7601678001</v>
      </c>
      <c r="AF457" s="201">
        <f>(((I457*'Appendix B'!$C$12*1000)-('Appendix B'!$E$38+'Appendix B'!$F$38+'Appendix B'!$G$38))/((1+$Y$16)^AF$34))</f>
        <v>2032333.2366018742</v>
      </c>
      <c r="AG457" s="201">
        <f>(((J457*'Appendix B'!$C$13*1000)-('Appendix B'!$E$39+'Appendix B'!$F$39+'Appendix B'!$G$39))/((1+$Y$16)^AG$34))</f>
        <v>1277075.0743834113</v>
      </c>
      <c r="AH457" s="201">
        <f>(((K457*'Appendix B'!$C$14*1000)-('Appendix B'!$E$40+'Appendix B'!$F$40+'Appendix B'!$G$40))/((1+$Y$16)^AH$34))</f>
        <v>954734.91275086184</v>
      </c>
      <c r="AI457" s="201">
        <f>(((L457*'Appendix B'!$C$15*1000)-('Appendix B'!$E$41+'Appendix B'!$F$41+'Appendix B'!$G$41))/((1+$Y$16)^AI$34))</f>
        <v>1762177.7110934663</v>
      </c>
      <c r="AJ457" s="201">
        <f>(((M457*'Appendix B'!$C$16*1000)-('Appendix B'!$E$42+'Appendix B'!$F$42+'Appendix B'!$G$42))/((1+$Y$16)^AJ$34))</f>
        <v>1858224.8437680574</v>
      </c>
      <c r="AK457" s="201">
        <f>(((N457*'Appendix B'!$C$17*1000)-('Appendix B'!$E$43+'Appendix B'!$F$43+'Appendix B'!$G$43))/((1+$Y$16)^AK$34))</f>
        <v>1794131.9450292233</v>
      </c>
      <c r="AL457" s="201">
        <f>(((O457*'Appendix B'!$C$18*1000)-('Appendix B'!$E$44+'Appendix B'!$F$44+'Appendix B'!$G$44))/((1+$Y$16)^AL$34))</f>
        <v>2927653.837103887</v>
      </c>
      <c r="AM457" s="201">
        <f>(((P457*'Appendix B'!$C$19*1000)-('Appendix B'!$E$45+'Appendix B'!$F$45+'Appendix B'!$G$45))/((1+$Y$16)^AM$34))</f>
        <v>3092950.00404558</v>
      </c>
      <c r="AN457" s="201">
        <f>(((Q457*'Appendix B'!$C$20*1000)-('Appendix B'!$E$46+'Appendix B'!$F$46+'Appendix B'!$G$46))/((1+$Y$16)^AN$34))</f>
        <v>2569321.4299444244</v>
      </c>
      <c r="AO457" s="201">
        <f>(((R457*'Appendix B'!$C$21*1000)-('Appendix B'!$E$47+'Appendix B'!$F$47+'Appendix B'!$G$47))/((1+$Y$16)^AO$34))</f>
        <v>2216294.9903208939</v>
      </c>
      <c r="AP457" s="201">
        <f>(((S457*'Appendix B'!$C$22*1000)-('Appendix B'!$E$48+'Appendix B'!$F$48+'Appendix B'!$G$48))/((1+$Y$16)^AP$34))</f>
        <v>1885363.9634975337</v>
      </c>
      <c r="AQ457" s="201">
        <f>(((T457*'Appendix B'!$C$23*1000)-('Appendix B'!$E$49+'Appendix B'!$F$49+'Appendix B'!$G$49))/((1+$Y$16)^AQ$34))</f>
        <v>1608860.6024615879</v>
      </c>
      <c r="AR457" s="201">
        <f>(((U457*'Appendix B'!$C$24*1000)-('Appendix B'!$E$50+'Appendix B'!$F$50+'Appendix B'!$G$50))/((1+$Y$16)^AR$34))</f>
        <v>1209675.5510665094</v>
      </c>
      <c r="AS457" s="217">
        <f t="shared" si="28"/>
        <v>49117982.459845722</v>
      </c>
      <c r="AU457" s="207">
        <f t="shared" si="27"/>
        <v>1.5926471091845507E-8</v>
      </c>
    </row>
    <row r="458" spans="1:47" x14ac:dyDescent="0.35">
      <c r="A458">
        <v>424</v>
      </c>
      <c r="B458" s="75">
        <v>56</v>
      </c>
      <c r="C458" s="75">
        <v>65.517056885353895</v>
      </c>
      <c r="D458" s="75">
        <v>81.873399118593241</v>
      </c>
      <c r="E458" s="75">
        <v>96.461325788485482</v>
      </c>
      <c r="F458" s="75">
        <v>115.72038410423923</v>
      </c>
      <c r="G458" s="75">
        <v>187.28691234794633</v>
      </c>
      <c r="H458" s="75">
        <v>224.7487684926634</v>
      </c>
      <c r="I458" s="75">
        <v>149.43965788531378</v>
      </c>
      <c r="J458" s="75">
        <v>168.69626399963104</v>
      </c>
      <c r="K458" s="75">
        <v>210.29536644750178</v>
      </c>
      <c r="L458" s="75">
        <v>262.42756903250688</v>
      </c>
      <c r="M458" s="75">
        <v>257.05394566796139</v>
      </c>
      <c r="N458" s="75">
        <v>266.89530377112925</v>
      </c>
      <c r="O458" s="75">
        <v>162.81426248053387</v>
      </c>
      <c r="P458" s="75">
        <v>316.47630815105856</v>
      </c>
      <c r="Q458" s="75">
        <v>384.20264309167794</v>
      </c>
      <c r="R458" s="75">
        <v>175.11504299729495</v>
      </c>
      <c r="S458" s="75">
        <v>167.02239072829278</v>
      </c>
      <c r="T458" s="75">
        <v>241.4986781165606</v>
      </c>
      <c r="U458" s="75">
        <v>245.33951570780934</v>
      </c>
      <c r="V458" s="75">
        <v>191.42856509881082</v>
      </c>
      <c r="X458" s="201">
        <f>((0-('Appendix B'!$H$30))/(1+$Y$16)^0)</f>
        <v>-30932906.678150136</v>
      </c>
      <c r="Y458" s="201">
        <f>(((B458*'Appendix B'!$C$5*1000)-('Appendix B'!$E$31+'Appendix B'!$F$31+'Appendix B'!$G$31))/((1+$Y$16)^1))</f>
        <v>36555647.970511056</v>
      </c>
      <c r="Z458" s="201">
        <f>+(((C458*'Appendix B'!$C$6*1000)-('Appendix B'!$E$32+'Appendix B'!$F$32+'Appendix B'!$G$32))/((1+$Y$16)^2))</f>
        <v>14345370.681365412</v>
      </c>
      <c r="AA458" s="201">
        <f>(((D458*'Appendix B'!$C$7*1000)-('Appendix B'!$E$33+'Appendix B'!$F$33+'Appendix B'!$G$33))/((1+$Y$16)^3))</f>
        <v>8657626.0363098513</v>
      </c>
      <c r="AB458" s="201">
        <f>(((E458*'Appendix B'!$C$8*1000)-('Appendix B'!$E$34+'Appendix B'!$F$34+'Appendix B'!$G$34))/((1+$Y$16)^4))</f>
        <v>6329777.9983895635</v>
      </c>
      <c r="AC458" s="201">
        <f>(((F458*'Appendix B'!$C$9*1000)-('Appendix B'!$E$35+'Appendix B'!$F$35+'Appendix B'!$G$35))/((1+$Y$16)^AC$34))</f>
        <v>5426636.2937332988</v>
      </c>
      <c r="AD458" s="201">
        <f>(((G458*'Appendix B'!$C$10*1000)-('Appendix B'!$E$36+'Appendix B'!$F$36+'Appendix B'!$G$36))/((1+$Y$16)^AD$34))</f>
        <v>6926197.3815541882</v>
      </c>
      <c r="AE458" s="201">
        <f>(((H458*'Appendix B'!$C$11*1000)-('Appendix B'!$E$37+'Appendix B'!$F$37+'Appendix B'!$G$37))/((1+$Y$16)^AE$34))</f>
        <v>6430631.1739061382</v>
      </c>
      <c r="AF458" s="201">
        <f>(((I458*'Appendix B'!$C$12*1000)-('Appendix B'!$E$38+'Appendix B'!$F$38+'Appendix B'!$G$38))/((1+$Y$16)^AF$34))</f>
        <v>2990246.3164914777</v>
      </c>
      <c r="AG458" s="201">
        <f>(((J458*'Appendix B'!$C$13*1000)-('Appendix B'!$E$39+'Appendix B'!$F$39+'Appendix B'!$G$39))/((1+$Y$16)^AG$34))</f>
        <v>2721718.408557368</v>
      </c>
      <c r="AH458" s="201">
        <f>(((K458*'Appendix B'!$C$14*1000)-('Appendix B'!$E$40+'Appendix B'!$F$40+'Appendix B'!$G$40))/((1+$Y$16)^AH$34))</f>
        <v>2817810.9131063493</v>
      </c>
      <c r="AI458" s="201">
        <f>(((L458*'Appendix B'!$C$15*1000)-('Appendix B'!$E$41+'Appendix B'!$F$41+'Appendix B'!$G$41))/((1+$Y$16)^AI$34))</f>
        <v>3047847.0170747624</v>
      </c>
      <c r="AJ458" s="201">
        <f>(((M458*'Appendix B'!$C$16*1000)-('Appendix B'!$E$42+'Appendix B'!$F$42+'Appendix B'!$G$42))/((1+$Y$16)^AJ$34))</f>
        <v>2423914.5923066144</v>
      </c>
      <c r="AK458" s="201">
        <f>(((N458*'Appendix B'!$C$17*1000)-('Appendix B'!$E$43+'Appendix B'!$F$43+'Appendix B'!$G$43))/((1+$Y$16)^AK$34))</f>
        <v>2089307.580113868</v>
      </c>
      <c r="AL458" s="201">
        <f>(((O458*'Appendix B'!$C$18*1000)-('Appendix B'!$E$44+'Appendix B'!$F$44+'Appendix B'!$G$44))/((1+$Y$16)^AL$34))</f>
        <v>857738.50244325004</v>
      </c>
      <c r="AM458" s="201">
        <f>(((P458*'Appendix B'!$C$19*1000)-('Appendix B'!$E$45+'Appendix B'!$F$45+'Appendix B'!$G$45))/((1+$Y$16)^AM$34))</f>
        <v>1789810.8181567814</v>
      </c>
      <c r="AN458" s="201">
        <f>(((Q458*'Appendix B'!$C$20*1000)-('Appendix B'!$E$46+'Appendix B'!$F$46+'Appendix B'!$G$46))/((1+$Y$16)^AN$34))</f>
        <v>1879672.9275999859</v>
      </c>
      <c r="AO458" s="201">
        <f>(((R458*'Appendix B'!$C$21*1000)-('Appendix B'!$E$47+'Appendix B'!$F$47+'Appendix B'!$G$47))/((1+$Y$16)^AO$34))</f>
        <v>532084.26468285348</v>
      </c>
      <c r="AP458" s="201">
        <f>(((S458*'Appendix B'!$C$22*1000)-('Appendix B'!$E$48+'Appendix B'!$F$48+'Appendix B'!$G$48))/((1+$Y$16)^AP$34))</f>
        <v>402932.21880595613</v>
      </c>
      <c r="AQ458" s="201">
        <f>(((T458*'Appendix B'!$C$23*1000)-('Appendix B'!$E$49+'Appendix B'!$F$49+'Appendix B'!$G$49))/((1+$Y$16)^AQ$34))</f>
        <v>617351.49228575442</v>
      </c>
      <c r="AR458" s="201">
        <f>(((U458*'Appendix B'!$C$24*1000)-('Appendix B'!$E$50+'Appendix B'!$F$50+'Appendix B'!$G$50))/((1+$Y$16)^AR$34))</f>
        <v>532871.51689742331</v>
      </c>
      <c r="AS458" s="217">
        <f t="shared" si="28"/>
        <v>76442287.426141843</v>
      </c>
      <c r="AU458" s="207">
        <f t="shared" si="27"/>
        <v>8.8475042293667911E-9</v>
      </c>
    </row>
    <row r="459" spans="1:47" x14ac:dyDescent="0.35">
      <c r="A459">
        <v>425</v>
      </c>
      <c r="B459" s="75">
        <v>56</v>
      </c>
      <c r="C459" s="75">
        <v>60.285379671951411</v>
      </c>
      <c r="D459" s="75">
        <v>83.033985367063693</v>
      </c>
      <c r="E459" s="75">
        <v>75.507903713608528</v>
      </c>
      <c r="F459" s="75">
        <v>73.884644589657753</v>
      </c>
      <c r="G459" s="75">
        <v>109.43918698033801</v>
      </c>
      <c r="H459" s="75">
        <v>88.293109267195717</v>
      </c>
      <c r="I459" s="75">
        <v>77.53733230824794</v>
      </c>
      <c r="J459" s="75">
        <v>104.07446149493185</v>
      </c>
      <c r="K459" s="75">
        <v>166.90752919316662</v>
      </c>
      <c r="L459" s="75">
        <v>93.624454954368417</v>
      </c>
      <c r="M459" s="75">
        <v>106.46074246532092</v>
      </c>
      <c r="N459" s="75">
        <v>130.83649873141624</v>
      </c>
      <c r="O459" s="75">
        <v>169.9019925634951</v>
      </c>
      <c r="P459" s="75">
        <v>164.0731882871579</v>
      </c>
      <c r="Q459" s="75">
        <v>189.04803969659312</v>
      </c>
      <c r="R459" s="75">
        <v>150.63785858142705</v>
      </c>
      <c r="S459" s="75">
        <v>167.88981443821592</v>
      </c>
      <c r="T459" s="75">
        <v>205.11540771105268</v>
      </c>
      <c r="U459" s="75">
        <v>317.77659878274835</v>
      </c>
      <c r="V459" s="75">
        <v>199.47406348013897</v>
      </c>
      <c r="X459" s="201">
        <f>((0-('Appendix B'!$H$30))/(1+$Y$16)^0)</f>
        <v>-30932906.678150136</v>
      </c>
      <c r="Y459" s="201">
        <f>(((B459*'Appendix B'!$C$5*1000)-('Appendix B'!$E$31+'Appendix B'!$F$31+'Appendix B'!$G$31))/((1+$Y$16)^1))</f>
        <v>36555647.970511056</v>
      </c>
      <c r="Z459" s="201">
        <f>+(((C459*'Appendix B'!$C$6*1000)-('Appendix B'!$E$32+'Appendix B'!$F$32+'Appendix B'!$G$32))/((1+$Y$16)^2))</f>
        <v>13023759.539235385</v>
      </c>
      <c r="AA459" s="201">
        <f>(((D459*'Appendix B'!$C$7*1000)-('Appendix B'!$E$33+'Appendix B'!$F$33+'Appendix B'!$G$33))/((1+$Y$16)^3))</f>
        <v>8804835.349750964</v>
      </c>
      <c r="AB459" s="201">
        <f>(((E459*'Appendix B'!$C$8*1000)-('Appendix B'!$E$34+'Appendix B'!$F$34+'Appendix B'!$G$34))/((1+$Y$16)^4))</f>
        <v>4637998.7424791157</v>
      </c>
      <c r="AC459" s="201">
        <f>(((F459*'Appendix B'!$C$9*1000)-('Appendix B'!$E$35+'Appendix B'!$F$35+'Appendix B'!$G$35))/((1+$Y$16)^AC$34))</f>
        <v>2994635.1181011195</v>
      </c>
      <c r="AD459" s="201">
        <f>(((G459*'Appendix B'!$C$10*1000)-('Appendix B'!$E$36+'Appendix B'!$F$36+'Appendix B'!$G$36))/((1+$Y$16)^AD$34))</f>
        <v>3566964.8914830494</v>
      </c>
      <c r="AE459" s="201">
        <f>(((H459*'Appendix B'!$C$11*1000)-('Appendix B'!$E$37+'Appendix B'!$F$37+'Appendix B'!$G$37))/((1+$Y$16)^AE$34))</f>
        <v>1898713.5688856354</v>
      </c>
      <c r="AF459" s="201">
        <f>(((I459*'Appendix B'!$C$12*1000)-('Appendix B'!$E$38+'Appendix B'!$F$38+'Appendix B'!$G$38))/((1+$Y$16)^AF$34))</f>
        <v>1104783.8306562784</v>
      </c>
      <c r="AG459" s="201">
        <f>(((J459*'Appendix B'!$C$13*1000)-('Appendix B'!$E$39+'Appendix B'!$F$39+'Appendix B'!$G$39))/((1+$Y$16)^AG$34))</f>
        <v>1358823.5118841866</v>
      </c>
      <c r="AH459" s="201">
        <f>(((K459*'Appendix B'!$C$14*1000)-('Appendix B'!$E$40+'Appendix B'!$F$40+'Appendix B'!$G$40))/((1+$Y$16)^AH$34))</f>
        <v>2083038.9292486971</v>
      </c>
      <c r="AI459" s="201">
        <f>(((L459*'Appendix B'!$C$15*1000)-('Appendix B'!$E$41+'Appendix B'!$F$41+'Appendix B'!$G$41))/((1+$Y$16)^AI$34))</f>
        <v>648972.7726368357</v>
      </c>
      <c r="AJ459" s="201">
        <f>(((M459*'Appendix B'!$C$16*1000)-('Appendix B'!$E$42+'Appendix B'!$F$42+'Appendix B'!$G$42))/((1+$Y$16)^AJ$34))</f>
        <v>642850.58103861206</v>
      </c>
      <c r="AK459" s="201">
        <f>(((N459*'Appendix B'!$C$17*1000)-('Appendix B'!$E$43+'Appendix B'!$F$43+'Appendix B'!$G$43))/((1+$Y$16)^AK$34))</f>
        <v>739930.07123929495</v>
      </c>
      <c r="AL459" s="201">
        <f>(((O459*'Appendix B'!$C$18*1000)-('Appendix B'!$E$44+'Appendix B'!$F$44+'Appendix B'!$G$44))/((1+$Y$16)^AL$34))</f>
        <v>917058.47978904273</v>
      </c>
      <c r="AM459" s="201">
        <f>(((P459*'Appendix B'!$C$19*1000)-('Appendix B'!$E$45+'Appendix B'!$F$45+'Appendix B'!$G$45))/((1+$Y$16)^AM$34))</f>
        <v>707648.20718540659</v>
      </c>
      <c r="AN459" s="201">
        <f>(((Q459*'Appendix B'!$C$20*1000)-('Appendix B'!$E$46+'Appendix B'!$F$46+'Appendix B'!$G$46))/((1+$Y$16)^AN$34))</f>
        <v>717400.45825858344</v>
      </c>
      <c r="AO459" s="201">
        <f>(((R459*'Appendix B'!$C$21*1000)-('Appendix B'!$E$47+'Appendix B'!$F$47+'Appendix B'!$G$47))/((1+$Y$16)^AO$34))</f>
        <v>405194.00510619429</v>
      </c>
      <c r="AP459" s="201">
        <f>(((S459*'Appendix B'!$C$22*1000)-('Appendix B'!$E$48+'Appendix B'!$F$48+'Appendix B'!$G$48))/((1+$Y$16)^AP$34))</f>
        <v>406794.02935382066</v>
      </c>
      <c r="AQ459" s="201">
        <f>(((T459*'Appendix B'!$C$23*1000)-('Appendix B'!$E$49+'Appendix B'!$F$49+'Appendix B'!$G$49))/((1+$Y$16)^AQ$34))</f>
        <v>477799.61764846276</v>
      </c>
      <c r="AR459" s="201">
        <f>(((U459*'Appendix B'!$C$24*1000)-('Appendix B'!$E$50+'Appendix B'!$F$50+'Appendix B'!$G$50))/((1+$Y$16)^AR$34))</f>
        <v>772942.28924839699</v>
      </c>
      <c r="AS459" s="217">
        <f t="shared" si="28"/>
        <v>51532885.285589993</v>
      </c>
      <c r="AU459" s="207">
        <f t="shared" si="27"/>
        <v>1.5862629889544788E-8</v>
      </c>
    </row>
    <row r="460" spans="1:47" x14ac:dyDescent="0.35">
      <c r="A460">
        <v>426</v>
      </c>
      <c r="B460" s="75">
        <v>56</v>
      </c>
      <c r="C460" s="75">
        <v>44.260537165585205</v>
      </c>
      <c r="D460" s="75">
        <v>36.447784698660648</v>
      </c>
      <c r="E460" s="75">
        <v>46.853717068284908</v>
      </c>
      <c r="F460" s="75">
        <v>73.154918004770465</v>
      </c>
      <c r="G460" s="75">
        <v>107.89067919411985</v>
      </c>
      <c r="H460" s="75">
        <v>146.01609921758987</v>
      </c>
      <c r="I460" s="75">
        <v>99.769246641295354</v>
      </c>
      <c r="J460" s="75">
        <v>171.6310811793453</v>
      </c>
      <c r="K460" s="75">
        <v>178.92964712528718</v>
      </c>
      <c r="L460" s="75">
        <v>233.97061963293851</v>
      </c>
      <c r="M460" s="75">
        <v>315.78335010778954</v>
      </c>
      <c r="N460" s="75">
        <v>322.28822370183718</v>
      </c>
      <c r="O460" s="75">
        <v>324.66025186636949</v>
      </c>
      <c r="P460" s="75">
        <v>292.17793501764891</v>
      </c>
      <c r="Q460" s="75">
        <v>340.6121615371174</v>
      </c>
      <c r="R460" s="75">
        <v>368.62970587801379</v>
      </c>
      <c r="S460" s="75">
        <v>188.87068764291081</v>
      </c>
      <c r="T460" s="75">
        <v>262.88776580440975</v>
      </c>
      <c r="U460" s="75">
        <v>277.70418569090458</v>
      </c>
      <c r="V460" s="75">
        <v>188.09058786019528</v>
      </c>
      <c r="X460" s="201">
        <f>((0-('Appendix B'!$H$30))/(1+$Y$16)^0)</f>
        <v>-30932906.678150136</v>
      </c>
      <c r="Y460" s="201">
        <f>(((B460*'Appendix B'!$C$5*1000)-('Appendix B'!$E$31+'Appendix B'!$F$31+'Appendix B'!$G$31))/((1+$Y$16)^1))</f>
        <v>36555647.970511056</v>
      </c>
      <c r="Z460" s="201">
        <f>+(((C460*'Appendix B'!$C$6*1000)-('Appendix B'!$E$32+'Appendix B'!$F$32+'Appendix B'!$G$32))/((1+$Y$16)^2))</f>
        <v>8975610.2472574376</v>
      </c>
      <c r="AA460" s="201">
        <f>(((D460*'Appendix B'!$C$7*1000)-('Appendix B'!$E$33+'Appendix B'!$F$33+'Appendix B'!$G$33))/((1+$Y$16)^3))</f>
        <v>2895819.4319218402</v>
      </c>
      <c r="AB460" s="201">
        <f>(((E460*'Appendix B'!$C$8*1000)-('Appendix B'!$E$34+'Appendix B'!$F$34+'Appendix B'!$G$34))/((1+$Y$16)^4))</f>
        <v>2324459.7707391335</v>
      </c>
      <c r="AC460" s="201">
        <f>(((F460*'Appendix B'!$C$9*1000)-('Appendix B'!$E$35+'Appendix B'!$F$35+'Appendix B'!$G$35))/((1+$Y$16)^AC$34))</f>
        <v>2952214.5482025668</v>
      </c>
      <c r="AD460" s="201">
        <f>(((G460*'Appendix B'!$C$10*1000)-('Appendix B'!$E$36+'Appendix B'!$F$36+'Appendix B'!$G$36))/((1+$Y$16)^AD$34))</f>
        <v>3500144.7288896209</v>
      </c>
      <c r="AE460" s="201">
        <f>(((H460*'Appendix B'!$C$11*1000)-('Appendix B'!$E$37+'Appendix B'!$F$37+'Appendix B'!$G$37))/((1+$Y$16)^AE$34))</f>
        <v>3815789.3124308274</v>
      </c>
      <c r="AF460" s="201">
        <f>(((I460*'Appendix B'!$C$12*1000)-('Appendix B'!$E$38+'Appendix B'!$F$38+'Appendix B'!$G$38))/((1+$Y$16)^AF$34))</f>
        <v>1687761.3647881213</v>
      </c>
      <c r="AG460" s="201">
        <f>(((J460*'Appendix B'!$C$13*1000)-('Appendix B'!$E$39+'Appendix B'!$F$39+'Appendix B'!$G$39))/((1+$Y$16)^AG$34))</f>
        <v>2783614.6603155965</v>
      </c>
      <c r="AH460" s="201">
        <f>(((K460*'Appendix B'!$C$14*1000)-('Appendix B'!$E$40+'Appendix B'!$F$40+'Appendix B'!$G$40))/((1+$Y$16)^AH$34))</f>
        <v>2286633.2082484476</v>
      </c>
      <c r="AI460" s="201">
        <f>(((L460*'Appendix B'!$C$15*1000)-('Appendix B'!$E$41+'Appendix B'!$F$41+'Appendix B'!$G$41))/((1+$Y$16)^AI$34))</f>
        <v>2643443.0855317791</v>
      </c>
      <c r="AJ460" s="201">
        <f>(((M460*'Appendix B'!$C$16*1000)-('Appendix B'!$E$42+'Appendix B'!$F$42+'Appendix B'!$G$42))/((1+$Y$16)^AJ$34))</f>
        <v>3118506.5554659921</v>
      </c>
      <c r="AK460" s="201">
        <f>(((N460*'Appendix B'!$C$17*1000)-('Appendix B'!$E$43+'Appendix B'!$F$43+'Appendix B'!$G$43))/((1+$Y$16)^AK$34))</f>
        <v>2638672.6894397242</v>
      </c>
      <c r="AL460" s="201">
        <f>(((O460*'Appendix B'!$C$18*1000)-('Appendix B'!$E$44+'Appendix B'!$F$44+'Appendix B'!$G$44))/((1+$Y$16)^AL$34))</f>
        <v>2212290.7090735626</v>
      </c>
      <c r="AM460" s="201">
        <f>(((P460*'Appendix B'!$C$19*1000)-('Appendix B'!$E$45+'Appendix B'!$F$45+'Appendix B'!$G$45))/((1+$Y$16)^AM$34))</f>
        <v>1617276.3520914603</v>
      </c>
      <c r="AN460" s="201">
        <f>(((Q460*'Appendix B'!$C$20*1000)-('Appendix B'!$E$46+'Appendix B'!$F$46+'Appendix B'!$G$46))/((1+$Y$16)^AN$34))</f>
        <v>1620063.2860398933</v>
      </c>
      <c r="AO460" s="201">
        <f>(((R460*'Appendix B'!$C$21*1000)-('Appendix B'!$E$47+'Appendix B'!$F$47+'Appendix B'!$G$47))/((1+$Y$16)^AO$34))</f>
        <v>1535268.5111889869</v>
      </c>
      <c r="AP460" s="201">
        <f>(((S460*'Appendix B'!$C$22*1000)-('Appendix B'!$E$48+'Appendix B'!$F$48+'Appendix B'!$G$48))/((1+$Y$16)^AP$34))</f>
        <v>500201.84899075323</v>
      </c>
      <c r="AQ460" s="201">
        <f>(((T460*'Appendix B'!$C$23*1000)-('Appendix B'!$E$49+'Appendix B'!$F$49+'Appendix B'!$G$49))/((1+$Y$16)^AQ$34))</f>
        <v>699391.59616736963</v>
      </c>
      <c r="AR460" s="201">
        <f>(((U460*'Appendix B'!$C$24*1000)-('Appendix B'!$E$50+'Appendix B'!$F$50+'Appendix B'!$G$50))/((1+$Y$16)^AR$34))</f>
        <v>640134.41305363493</v>
      </c>
      <c r="AS460" s="217">
        <f t="shared" si="28"/>
        <v>54070037.612197667</v>
      </c>
      <c r="AU460" s="207">
        <f t="shared" si="27"/>
        <v>1.5638466921836892E-8</v>
      </c>
    </row>
    <row r="461" spans="1:47" x14ac:dyDescent="0.35">
      <c r="A461">
        <v>427</v>
      </c>
      <c r="B461" s="75">
        <v>56</v>
      </c>
      <c r="C461" s="75">
        <v>48.727066387716448</v>
      </c>
      <c r="D461" s="75">
        <v>50.836365527711138</v>
      </c>
      <c r="E461" s="75">
        <v>53.653027929458275</v>
      </c>
      <c r="F461" s="75">
        <v>48.68100854377208</v>
      </c>
      <c r="G461" s="75">
        <v>39.447495921303613</v>
      </c>
      <c r="H461" s="75">
        <v>58.190182253776214</v>
      </c>
      <c r="I461" s="75">
        <v>86.68194135265631</v>
      </c>
      <c r="J461" s="75">
        <v>129.06142104307605</v>
      </c>
      <c r="K461" s="75">
        <v>126.86552818703207</v>
      </c>
      <c r="L461" s="75">
        <v>141.50640735865943</v>
      </c>
      <c r="M461" s="75">
        <v>141.59265790499512</v>
      </c>
      <c r="N461" s="75">
        <v>222.1738023905811</v>
      </c>
      <c r="O461" s="75">
        <v>204.02009130435326</v>
      </c>
      <c r="P461" s="75">
        <v>310.64651461717739</v>
      </c>
      <c r="Q461" s="75">
        <v>344.59889412397274</v>
      </c>
      <c r="R461" s="75">
        <v>476.48328313987395</v>
      </c>
      <c r="S461" s="75">
        <v>500</v>
      </c>
      <c r="T461" s="75">
        <v>500</v>
      </c>
      <c r="U461" s="75">
        <v>500</v>
      </c>
      <c r="V461" s="75">
        <v>213.42403088965369</v>
      </c>
      <c r="X461" s="201">
        <f>((0-('Appendix B'!$H$30))/(1+$Y$16)^0)</f>
        <v>-30932906.678150136</v>
      </c>
      <c r="Y461" s="201">
        <f>(((B461*'Appendix B'!$C$5*1000)-('Appendix B'!$E$31+'Appendix B'!$F$31+'Appendix B'!$G$31))/((1+$Y$16)^1))</f>
        <v>36555647.970511056</v>
      </c>
      <c r="Z461" s="201">
        <f>+(((C461*'Appendix B'!$C$6*1000)-('Appendix B'!$E$32+'Appendix B'!$F$32+'Appendix B'!$G$32))/((1+$Y$16)^2))</f>
        <v>10103931.920371307</v>
      </c>
      <c r="AA461" s="201">
        <f>(((D461*'Appendix B'!$C$7*1000)-('Appendix B'!$E$33+'Appendix B'!$F$33+'Appendix B'!$G$33))/((1+$Y$16)^3))</f>
        <v>4720873.8886914058</v>
      </c>
      <c r="AB461" s="201">
        <f>(((E461*'Appendix B'!$C$8*1000)-('Appendix B'!$E$34+'Appendix B'!$F$34+'Appendix B'!$G$34))/((1+$Y$16)^4))</f>
        <v>2873436.1159067163</v>
      </c>
      <c r="AC461" s="201">
        <f>(((F461*'Appendix B'!$C$9*1000)-('Appendix B'!$E$35+'Appendix B'!$F$35+'Appendix B'!$G$35))/((1+$Y$16)^AC$34))</f>
        <v>1529493.7532057862</v>
      </c>
      <c r="AD461" s="201">
        <f>(((G461*'Appendix B'!$C$10*1000)-('Appendix B'!$E$36+'Appendix B'!$F$36+'Appendix B'!$G$36))/((1+$Y$16)^AD$34))</f>
        <v>546730.69028748781</v>
      </c>
      <c r="AE461" s="201">
        <f>(((H461*'Appendix B'!$C$11*1000)-('Appendix B'!$E$37+'Appendix B'!$F$37+'Appendix B'!$G$37))/((1+$Y$16)^AE$34))</f>
        <v>898945.69066705811</v>
      </c>
      <c r="AF461" s="201">
        <f>(((I461*'Appendix B'!$C$12*1000)-('Appendix B'!$E$38+'Appendix B'!$F$38+'Appendix B'!$G$38))/((1+$Y$16)^AF$34))</f>
        <v>1344578.8186832131</v>
      </c>
      <c r="AG461" s="201">
        <f>(((J461*'Appendix B'!$C$13*1000)-('Appendix B'!$E$39+'Appendix B'!$F$39+'Appendix B'!$G$39))/((1+$Y$16)^AG$34))</f>
        <v>1885806.6403580259</v>
      </c>
      <c r="AH461" s="201">
        <f>(((K461*'Appendix B'!$C$14*1000)-('Appendix B'!$E$40+'Appendix B'!$F$40+'Appendix B'!$G$40))/((1+$Y$16)^AH$34))</f>
        <v>1404928.6020516925</v>
      </c>
      <c r="AI461" s="201">
        <f>(((L461*'Appendix B'!$C$15*1000)-('Appendix B'!$E$41+'Appendix B'!$F$41+'Appendix B'!$G$41))/((1+$Y$16)^AI$34))</f>
        <v>1329426.939749456</v>
      </c>
      <c r="AJ461" s="201">
        <f>(((M461*'Appendix B'!$C$16*1000)-('Appendix B'!$E$42+'Appendix B'!$F$42+'Appendix B'!$G$42))/((1+$Y$16)^AJ$34))</f>
        <v>1058355.3243191992</v>
      </c>
      <c r="AK461" s="201">
        <f>(((N461*'Appendix B'!$C$17*1000)-('Appendix B'!$E$43+'Appendix B'!$F$43+'Appendix B'!$G$43))/((1+$Y$16)^AK$34))</f>
        <v>1645777.3866184824</v>
      </c>
      <c r="AL461" s="201">
        <f>(((O461*'Appendix B'!$C$18*1000)-('Appendix B'!$E$44+'Appendix B'!$F$44+'Appendix B'!$G$44))/((1+$Y$16)^AL$34))</f>
        <v>1202606.154531145</v>
      </c>
      <c r="AM461" s="201">
        <f>(((P461*'Appendix B'!$C$19*1000)-('Appendix B'!$E$45+'Appendix B'!$F$45+'Appendix B'!$G$45))/((1+$Y$16)^AM$34))</f>
        <v>1748415.4412269476</v>
      </c>
      <c r="AN461" s="201">
        <f>(((Q461*'Appendix B'!$C$20*1000)-('Appendix B'!$E$46+'Appendix B'!$F$46+'Appendix B'!$G$46))/((1+$Y$16)^AN$34))</f>
        <v>1643806.8690644121</v>
      </c>
      <c r="AO461" s="201">
        <f>(((R461*'Appendix B'!$C$21*1000)-('Appendix B'!$E$47+'Appendix B'!$F$47+'Appendix B'!$G$47))/((1+$Y$16)^AO$34))</f>
        <v>2094383.815568388</v>
      </c>
      <c r="AP461" s="201">
        <f>(((S461*'Appendix B'!$C$22*1000)-('Appendix B'!$E$48+'Appendix B'!$F$48+'Appendix B'!$G$48))/((1+$Y$16)^AP$34))</f>
        <v>1885363.9634975337</v>
      </c>
      <c r="AQ461" s="201">
        <f>(((T461*'Appendix B'!$C$23*1000)-('Appendix B'!$E$49+'Appendix B'!$F$49+'Appendix B'!$G$49))/((1+$Y$16)^AQ$34))</f>
        <v>1608860.6024615879</v>
      </c>
      <c r="AR461" s="201">
        <f>(((U461*'Appendix B'!$C$24*1000)-('Appendix B'!$E$50+'Appendix B'!$F$50+'Appendix B'!$G$50))/((1+$Y$16)^AR$34))</f>
        <v>1376866.5613700326</v>
      </c>
      <c r="AS461" s="217">
        <f t="shared" si="28"/>
        <v>46525330.470990777</v>
      </c>
      <c r="AU461" s="207">
        <f t="shared" si="27"/>
        <v>1.5830661233926024E-8</v>
      </c>
    </row>
    <row r="462" spans="1:47" x14ac:dyDescent="0.35">
      <c r="A462">
        <v>428</v>
      </c>
      <c r="B462" s="75">
        <v>56</v>
      </c>
      <c r="C462" s="75">
        <v>63.066830370379918</v>
      </c>
      <c r="D462" s="75">
        <v>46.623969638295065</v>
      </c>
      <c r="E462" s="75">
        <v>44.428368567102147</v>
      </c>
      <c r="F462" s="75">
        <v>26.720634972973745</v>
      </c>
      <c r="G462" s="75">
        <v>15.066799643085567</v>
      </c>
      <c r="H462" s="75">
        <v>20.012114042177494</v>
      </c>
      <c r="I462" s="75">
        <v>25.329487957664661</v>
      </c>
      <c r="J462" s="75">
        <v>34.45757750716848</v>
      </c>
      <c r="K462" s="75">
        <v>49.820227638741869</v>
      </c>
      <c r="L462" s="75">
        <v>41.937731289548971</v>
      </c>
      <c r="M462" s="75">
        <v>44.329483961375558</v>
      </c>
      <c r="N462" s="75">
        <v>57.648017922681632</v>
      </c>
      <c r="O462" s="75">
        <v>42.072072201716026</v>
      </c>
      <c r="P462" s="75">
        <v>46.385244411083491</v>
      </c>
      <c r="Q462" s="75">
        <v>57.066669391991525</v>
      </c>
      <c r="R462" s="75">
        <v>47.201356513021175</v>
      </c>
      <c r="S462" s="75">
        <v>53.110643588262569</v>
      </c>
      <c r="T462" s="75">
        <v>82.366957781958803</v>
      </c>
      <c r="U462" s="75">
        <v>84.160738450365159</v>
      </c>
      <c r="V462" s="75">
        <v>74.803152712007574</v>
      </c>
      <c r="X462" s="201">
        <f>((0-('Appendix B'!$H$30))/(1+$Y$16)^0)</f>
        <v>-30932906.678150136</v>
      </c>
      <c r="Y462" s="201">
        <f>(((B462*'Appendix B'!$C$5*1000)-('Appendix B'!$E$31+'Appendix B'!$F$31+'Appendix B'!$G$31))/((1+$Y$16)^1))</f>
        <v>36555647.970511056</v>
      </c>
      <c r="Z462" s="201">
        <f>+(((C462*'Appendix B'!$C$6*1000)-('Appendix B'!$E$32+'Appendix B'!$F$32+'Appendix B'!$G$32))/((1+$Y$16)^2))</f>
        <v>13726401.557154858</v>
      </c>
      <c r="AA462" s="201">
        <f>(((D462*'Appendix B'!$C$7*1000)-('Appendix B'!$E$33+'Appendix B'!$F$33+'Appendix B'!$G$33))/((1+$Y$16)^3))</f>
        <v>4186571.5844547818</v>
      </c>
      <c r="AB462" s="201">
        <f>(((E462*'Appendix B'!$C$8*1000)-('Appendix B'!$E$34+'Appendix B'!$F$34+'Appendix B'!$G$34))/((1+$Y$16)^4))</f>
        <v>2128637.1376631665</v>
      </c>
      <c r="AC462" s="201">
        <f>(((F462*'Appendix B'!$C$9*1000)-('Appendix B'!$E$35+'Appendix B'!$F$35+'Appendix B'!$G$35))/((1+$Y$16)^AC$34))</f>
        <v>252890.18503200871</v>
      </c>
      <c r="AD462" s="201">
        <f>(((G462*'Appendix B'!$C$10*1000)-('Appendix B'!$E$36+'Appendix B'!$F$36+'Appendix B'!$G$36))/((1+$Y$16)^AD$34))</f>
        <v>-505328.65610446892</v>
      </c>
      <c r="AE462" s="201">
        <f>(((H462*'Appendix B'!$C$11*1000)-('Appendix B'!$E$37+'Appendix B'!$F$37+'Appendix B'!$G$37))/((1+$Y$16)^AE$34))</f>
        <v>-369010.951335855</v>
      </c>
      <c r="AF462" s="201">
        <f>(((I462*'Appendix B'!$C$12*1000)-('Appendix B'!$E$38+'Appendix B'!$F$38+'Appendix B'!$G$38))/((1+$Y$16)^AF$34))</f>
        <v>-264239.0931411311</v>
      </c>
      <c r="AG462" s="201">
        <f>(((J462*'Appendix B'!$C$13*1000)-('Appendix B'!$E$39+'Appendix B'!$F$39+'Appendix B'!$G$39))/((1+$Y$16)^AG$34))</f>
        <v>-109419.28283377332</v>
      </c>
      <c r="AH462" s="201">
        <f>(((K462*'Appendix B'!$C$14*1000)-('Appendix B'!$E$40+'Appendix B'!$F$40+'Appendix B'!$G$40))/((1+$Y$16)^AH$34))</f>
        <v>100168.28410982808</v>
      </c>
      <c r="AI462" s="201">
        <f>(((L462*'Appendix B'!$C$15*1000)-('Appendix B'!$E$41+'Appendix B'!$F$41+'Appendix B'!$G$41))/((1+$Y$16)^AI$34))</f>
        <v>-85551.296163939493</v>
      </c>
      <c r="AJ462" s="201">
        <f>(((M462*'Appendix B'!$C$16*1000)-('Appendix B'!$E$42+'Appendix B'!$F$42+'Appendix B'!$G$42))/((1+$Y$16)^AJ$34))</f>
        <v>-91975.069407647883</v>
      </c>
      <c r="AK462" s="201">
        <f>(((N462*'Appendix B'!$C$17*1000)-('Appendix B'!$E$43+'Appendix B'!$F$43+'Appendix B'!$G$43))/((1+$Y$16)^AK$34))</f>
        <v>14075.615269474041</v>
      </c>
      <c r="AL462" s="201">
        <f>(((O462*'Appendix B'!$C$18*1000)-('Appendix B'!$E$44+'Appendix B'!$F$44+'Appendix B'!$G$44))/((1+$Y$16)^AL$34))</f>
        <v>-152799.97859163067</v>
      </c>
      <c r="AM462" s="201">
        <f>(((P462*'Appendix B'!$C$19*1000)-('Appendix B'!$E$45+'Appendix B'!$F$45+'Appendix B'!$G$45))/((1+$Y$16)^AM$34))</f>
        <v>-128013.77098484592</v>
      </c>
      <c r="AN462" s="201">
        <f>(((Q462*'Appendix B'!$C$20*1000)-('Appendix B'!$E$46+'Appendix B'!$F$46+'Appendix B'!$G$46))/((1+$Y$16)^AN$34))</f>
        <v>-68634.359789960945</v>
      </c>
      <c r="AO462" s="201">
        <f>(((R462*'Appendix B'!$C$21*1000)-('Appendix B'!$E$47+'Appendix B'!$F$47+'Appendix B'!$G$47))/((1+$Y$16)^AO$34))</f>
        <v>-131023.08482401153</v>
      </c>
      <c r="AP462" s="201">
        <f>(((S462*'Appendix B'!$C$22*1000)-('Appendix B'!$E$48+'Appendix B'!$F$48+'Appendix B'!$G$48))/((1+$Y$16)^AP$34))</f>
        <v>-104208.15745840433</v>
      </c>
      <c r="AQ462" s="201">
        <f>(((T462*'Appendix B'!$C$23*1000)-('Appendix B'!$E$49+'Appendix B'!$F$49+'Appendix B'!$G$49))/((1+$Y$16)^AQ$34))</f>
        <v>6984.9793405891587</v>
      </c>
      <c r="AR462" s="201">
        <f>(((U462*'Appendix B'!$C$24*1000)-('Appendix B'!$E$50+'Appendix B'!$F$50+'Appendix B'!$G$50))/((1+$Y$16)^AR$34))</f>
        <v>-1306.7230345933449</v>
      </c>
      <c r="AS462" s="217">
        <f t="shared" si="28"/>
        <v>26038470.635385629</v>
      </c>
      <c r="AU462" s="207">
        <f t="shared" si="27"/>
        <v>1.035500836322047E-8</v>
      </c>
    </row>
    <row r="463" spans="1:47" x14ac:dyDescent="0.35">
      <c r="A463">
        <v>429</v>
      </c>
      <c r="B463" s="75">
        <v>56</v>
      </c>
      <c r="C463" s="75">
        <v>46.39234950714998</v>
      </c>
      <c r="D463" s="75">
        <v>72.181647565978324</v>
      </c>
      <c r="E463" s="75">
        <v>97.224001839213528</v>
      </c>
      <c r="F463" s="75">
        <v>98.686127920795172</v>
      </c>
      <c r="G463" s="75">
        <v>172.08007035387453</v>
      </c>
      <c r="H463" s="75">
        <v>213.25010596879218</v>
      </c>
      <c r="I463" s="75">
        <v>291.54994410120639</v>
      </c>
      <c r="J463" s="75">
        <v>137.5240336303012</v>
      </c>
      <c r="K463" s="75">
        <v>140.99568490699022</v>
      </c>
      <c r="L463" s="75">
        <v>200.33292383440246</v>
      </c>
      <c r="M463" s="75">
        <v>261.3557169956681</v>
      </c>
      <c r="N463" s="75">
        <v>284.72120303424441</v>
      </c>
      <c r="O463" s="75">
        <v>129.0174042249545</v>
      </c>
      <c r="P463" s="75">
        <v>102.90597935515061</v>
      </c>
      <c r="Q463" s="75">
        <v>129.38106894703895</v>
      </c>
      <c r="R463" s="75">
        <v>167.90265899453669</v>
      </c>
      <c r="S463" s="75">
        <v>154.69593625972053</v>
      </c>
      <c r="T463" s="75">
        <v>173.65836123044949</v>
      </c>
      <c r="U463" s="75">
        <v>254.45162236393463</v>
      </c>
      <c r="V463" s="75">
        <v>123.93833510868555</v>
      </c>
      <c r="X463" s="201">
        <f>((0-('Appendix B'!$H$30))/(1+$Y$16)^0)</f>
        <v>-30932906.678150136</v>
      </c>
      <c r="Y463" s="201">
        <f>(((B463*'Appendix B'!$C$5*1000)-('Appendix B'!$E$31+'Appendix B'!$F$31+'Appendix B'!$G$31))/((1+$Y$16)^1))</f>
        <v>36555647.970511056</v>
      </c>
      <c r="Z463" s="201">
        <f>+(((C463*'Appendix B'!$C$6*1000)-('Appendix B'!$E$32+'Appendix B'!$F$32+'Appendix B'!$G$32))/((1+$Y$16)^2))</f>
        <v>9514142.5053877048</v>
      </c>
      <c r="AA463" s="201">
        <f>(((D463*'Appendix B'!$C$7*1000)-('Appendix B'!$E$33+'Appendix B'!$F$33+'Appendix B'!$G$33))/((1+$Y$16)^3))</f>
        <v>7428319.6456968682</v>
      </c>
      <c r="AB463" s="201">
        <f>(((E463*'Appendix B'!$C$8*1000)-('Appendix B'!$E$34+'Appendix B'!$F$34+'Appendix B'!$G$34))/((1+$Y$16)^4))</f>
        <v>6391356.4611814925</v>
      </c>
      <c r="AC463" s="201">
        <f>(((F463*'Appendix B'!$C$9*1000)-('Appendix B'!$E$35+'Appendix B'!$F$35+'Appendix B'!$G$35))/((1+$Y$16)^AC$34))</f>
        <v>4436398.4840319417</v>
      </c>
      <c r="AD463" s="201">
        <f>(((G463*'Appendix B'!$C$10*1000)-('Appendix B'!$E$36+'Appendix B'!$F$36+'Appendix B'!$G$36))/((1+$Y$16)^AD$34))</f>
        <v>6270002.001963567</v>
      </c>
      <c r="AE463" s="201">
        <f>(((H463*'Appendix B'!$C$11*1000)-('Appendix B'!$E$37+'Appendix B'!$F$37+'Appendix B'!$G$37))/((1+$Y$16)^AE$34))</f>
        <v>6048741.6178268427</v>
      </c>
      <c r="AF463" s="201">
        <f>(((I463*'Appendix B'!$C$12*1000)-('Appendix B'!$E$38+'Appendix B'!$F$38+'Appendix B'!$G$38))/((1+$Y$16)^AF$34))</f>
        <v>6716740.7151209526</v>
      </c>
      <c r="AG463" s="201">
        <f>(((J463*'Appendix B'!$C$13*1000)-('Appendix B'!$E$39+'Appendix B'!$F$39+'Appendix B'!$G$39))/((1+$Y$16)^AG$34))</f>
        <v>2064285.9006171722</v>
      </c>
      <c r="AH463" s="201">
        <f>(((K463*'Appendix B'!$C$14*1000)-('Appendix B'!$E$40+'Appendix B'!$F$40+'Appendix B'!$G$40))/((1+$Y$16)^AH$34))</f>
        <v>1644222.4673919342</v>
      </c>
      <c r="AI463" s="201">
        <f>(((L463*'Appendix B'!$C$15*1000)-('Appendix B'!$E$41+'Appendix B'!$F$41+'Appendix B'!$G$41))/((1+$Y$16)^AI$34))</f>
        <v>2165415.1620895988</v>
      </c>
      <c r="AJ463" s="201">
        <f>(((M463*'Appendix B'!$C$16*1000)-('Appendix B'!$E$42+'Appendix B'!$F$42+'Appendix B'!$G$42))/((1+$Y$16)^AJ$34))</f>
        <v>2474791.5902955155</v>
      </c>
      <c r="AK463" s="201">
        <f>(((N463*'Appendix B'!$C$17*1000)-('Appendix B'!$E$43+'Appendix B'!$F$43+'Appendix B'!$G$43))/((1+$Y$16)^AK$34))</f>
        <v>2266097.8108827663</v>
      </c>
      <c r="AL463" s="201">
        <f>(((O463*'Appendix B'!$C$18*1000)-('Appendix B'!$E$44+'Appendix B'!$F$44+'Appendix B'!$G$44))/((1+$Y$16)^AL$34))</f>
        <v>574879.41460926132</v>
      </c>
      <c r="AM463" s="201">
        <f>(((P463*'Appendix B'!$C$19*1000)-('Appendix B'!$E$45+'Appendix B'!$F$45+'Appendix B'!$G$45))/((1+$Y$16)^AM$34))</f>
        <v>273320.70402927493</v>
      </c>
      <c r="AN463" s="201">
        <f>(((Q463*'Appendix B'!$C$20*1000)-('Appendix B'!$E$46+'Appendix B'!$F$46+'Appendix B'!$G$46))/((1+$Y$16)^AN$34))</f>
        <v>362044.87747932842</v>
      </c>
      <c r="AO463" s="201">
        <f>(((R463*'Appendix B'!$C$21*1000)-('Appendix B'!$E$47+'Appendix B'!$F$47+'Appendix B'!$G$47))/((1+$Y$16)^AO$34))</f>
        <v>494695.10820441268</v>
      </c>
      <c r="AP463" s="201">
        <f>(((S463*'Appendix B'!$C$22*1000)-('Appendix B'!$E$48+'Appendix B'!$F$48+'Appendix B'!$G$48))/((1+$Y$16)^AP$34))</f>
        <v>348054.27237684315</v>
      </c>
      <c r="AQ463" s="201">
        <f>(((T463*'Appendix B'!$C$23*1000)-('Appendix B'!$E$49+'Appendix B'!$F$49+'Appendix B'!$G$49))/((1+$Y$16)^AQ$34))</f>
        <v>357142.79493864876</v>
      </c>
      <c r="AR463" s="201">
        <f>(((U463*'Appendix B'!$C$24*1000)-('Appendix B'!$E$50+'Appendix B'!$F$50+'Appendix B'!$G$50))/((1+$Y$16)^AR$34))</f>
        <v>563070.83456483053</v>
      </c>
      <c r="AS463" s="217">
        <f t="shared" si="28"/>
        <v>66016463.661049902</v>
      </c>
      <c r="AU463" s="207">
        <f t="shared" si="27"/>
        <v>1.2741101157564887E-8</v>
      </c>
    </row>
    <row r="464" spans="1:47" x14ac:dyDescent="0.35">
      <c r="A464">
        <v>430</v>
      </c>
      <c r="B464" s="75">
        <v>56</v>
      </c>
      <c r="C464" s="75">
        <v>66.570603978868903</v>
      </c>
      <c r="D464" s="75">
        <v>81.331042947365802</v>
      </c>
      <c r="E464" s="75">
        <v>98.547598148636567</v>
      </c>
      <c r="F464" s="75">
        <v>50.329714356900581</v>
      </c>
      <c r="G464" s="75">
        <v>67.258520952601813</v>
      </c>
      <c r="H464" s="75">
        <v>48.616969537902939</v>
      </c>
      <c r="I464" s="75">
        <v>27.44643375213963</v>
      </c>
      <c r="J464" s="75">
        <v>19.721820312029216</v>
      </c>
      <c r="K464" s="75">
        <v>22.22529846543182</v>
      </c>
      <c r="L464" s="75">
        <v>30.779301291786073</v>
      </c>
      <c r="M464" s="75">
        <v>30.67239893751443</v>
      </c>
      <c r="N464" s="75">
        <v>29.656219657523025</v>
      </c>
      <c r="O464" s="75">
        <v>22.617784755848778</v>
      </c>
      <c r="P464" s="75">
        <v>26.009948502107623</v>
      </c>
      <c r="Q464" s="75">
        <v>18.426955969548885</v>
      </c>
      <c r="R464" s="75">
        <v>23.889780966215788</v>
      </c>
      <c r="S464" s="75">
        <v>26.533149520626736</v>
      </c>
      <c r="T464" s="75">
        <v>44.927339798156666</v>
      </c>
      <c r="U464" s="75">
        <v>63.710850866838513</v>
      </c>
      <c r="V464" s="75">
        <v>48.674910750721892</v>
      </c>
      <c r="X464" s="201">
        <f>((0-('Appendix B'!$H$30))/(1+$Y$16)^0)</f>
        <v>-30932906.678150136</v>
      </c>
      <c r="Y464" s="201">
        <f>(((B464*'Appendix B'!$C$5*1000)-('Appendix B'!$E$31+'Appendix B'!$F$31+'Appendix B'!$G$31))/((1+$Y$16)^1))</f>
        <v>36555647.970511056</v>
      </c>
      <c r="Z464" s="201">
        <f>+(((C464*'Appendix B'!$C$6*1000)-('Appendix B'!$E$32+'Appendix B'!$F$32+'Appendix B'!$G$32))/((1+$Y$16)^2))</f>
        <v>14611514.696133971</v>
      </c>
      <c r="AA464" s="201">
        <f>(((D464*'Appendix B'!$C$7*1000)-('Appendix B'!$E$33+'Appendix B'!$F$33+'Appendix B'!$G$33))/((1+$Y$16)^3))</f>
        <v>8588833.3208075222</v>
      </c>
      <c r="AB464" s="201">
        <f>(((E464*'Appendix B'!$C$8*1000)-('Appendix B'!$E$34+'Appendix B'!$F$34+'Appendix B'!$G$34))/((1+$Y$16)^4))</f>
        <v>6498223.6245250097</v>
      </c>
      <c r="AC464" s="201">
        <f>(((F464*'Appendix B'!$C$9*1000)-('Appendix B'!$E$35+'Appendix B'!$F$35+'Appendix B'!$G$35))/((1+$Y$16)^AC$34))</f>
        <v>1625336.5546555514</v>
      </c>
      <c r="AD464" s="201">
        <f>(((G464*'Appendix B'!$C$10*1000)-('Appendix B'!$E$36+'Appendix B'!$F$36+'Appendix B'!$G$36))/((1+$Y$16)^AD$34))</f>
        <v>1746813.267217749</v>
      </c>
      <c r="AE464" s="201">
        <f>(((H464*'Appendix B'!$C$11*1000)-('Appendix B'!$E$37+'Appendix B'!$F$37+'Appendix B'!$G$37))/((1+$Y$16)^AE$34))</f>
        <v>581003.49984896579</v>
      </c>
      <c r="AF464" s="201">
        <f>(((I464*'Appendix B'!$C$12*1000)-('Appendix B'!$E$38+'Appendix B'!$F$38+'Appendix B'!$G$38))/((1+$Y$16)^AF$34))</f>
        <v>-208727.37153831456</v>
      </c>
      <c r="AG464" s="201">
        <f>(((J464*'Appendix B'!$C$13*1000)-('Appendix B'!$E$39+'Appendix B'!$F$39+'Appendix B'!$G$39))/((1+$Y$16)^AG$34))</f>
        <v>-420201.20938882401</v>
      </c>
      <c r="AH464" s="201">
        <f>(((K464*'Appendix B'!$C$14*1000)-('Appendix B'!$E$40+'Appendix B'!$F$40+'Appendix B'!$G$40))/((1+$Y$16)^AH$34))</f>
        <v>-367151.17996552237</v>
      </c>
      <c r="AI464" s="201">
        <f>(((L464*'Appendix B'!$C$15*1000)-('Appendix B'!$E$41+'Appendix B'!$F$41+'Appendix B'!$G$41))/((1+$Y$16)^AI$34))</f>
        <v>-244124.61678174691</v>
      </c>
      <c r="AJ464" s="201">
        <f>(((M464*'Appendix B'!$C$16*1000)-('Appendix B'!$E$42+'Appendix B'!$F$42+'Appendix B'!$G$42))/((1+$Y$16)^AJ$34))</f>
        <v>-253497.25047245546</v>
      </c>
      <c r="AK464" s="201">
        <f>(((N464*'Appendix B'!$C$17*1000)-('Appendix B'!$E$43+'Appendix B'!$F$43+'Appendix B'!$G$43))/((1+$Y$16)^AK$34))</f>
        <v>-263535.98804377363</v>
      </c>
      <c r="AL464" s="201">
        <f>(((O464*'Appendix B'!$C$18*1000)-('Appendix B'!$E$44+'Appendix B'!$F$44+'Appendix B'!$G$44))/((1+$Y$16)^AL$34))</f>
        <v>-315620.4975814335</v>
      </c>
      <c r="AM464" s="201">
        <f>(((P464*'Appendix B'!$C$19*1000)-('Appendix B'!$E$45+'Appendix B'!$F$45+'Appendix B'!$G$45))/((1+$Y$16)^AM$34))</f>
        <v>-272691.8027722679</v>
      </c>
      <c r="AN464" s="201">
        <f>(((Q464*'Appendix B'!$C$20*1000)-('Appendix B'!$E$46+'Appendix B'!$F$46+'Appendix B'!$G$46))/((1+$Y$16)^AN$34))</f>
        <v>-298758.96024956577</v>
      </c>
      <c r="AO464" s="201">
        <f>(((R464*'Appendix B'!$C$21*1000)-('Appendix B'!$E$47+'Appendix B'!$F$47+'Appendix B'!$G$47))/((1+$Y$16)^AO$34))</f>
        <v>-251870.80251973792</v>
      </c>
      <c r="AP464" s="201">
        <f>(((S464*'Appendix B'!$C$22*1000)-('Appendix B'!$E$48+'Appendix B'!$F$48+'Appendix B'!$G$48))/((1+$Y$16)^AP$34))</f>
        <v>-222532.39249147495</v>
      </c>
      <c r="AQ464" s="201">
        <f>(((T464*'Appendix B'!$C$23*1000)-('Appendix B'!$E$49+'Appendix B'!$F$49+'Appendix B'!$G$49))/((1+$Y$16)^AQ$34))</f>
        <v>-136618.62795230243</v>
      </c>
      <c r="AR464" s="201">
        <f>(((U464*'Appendix B'!$C$24*1000)-('Appendix B'!$E$50+'Appendix B'!$F$50+'Appendix B'!$G$50))/((1+$Y$16)^AR$34))</f>
        <v>-69081.681636789464</v>
      </c>
      <c r="AS464" s="217">
        <f t="shared" si="28"/>
        <v>39274466.255549699</v>
      </c>
      <c r="AU464" s="207">
        <f t="shared" si="27"/>
        <v>1.4705111208273124E-8</v>
      </c>
    </row>
    <row r="465" spans="1:47" x14ac:dyDescent="0.35">
      <c r="A465">
        <v>431</v>
      </c>
      <c r="B465" s="75">
        <v>56</v>
      </c>
      <c r="C465" s="75">
        <v>50.848768993092939</v>
      </c>
      <c r="D465" s="75">
        <v>58.353023286678727</v>
      </c>
      <c r="E465" s="75">
        <v>110.88437682689047</v>
      </c>
      <c r="F465" s="75">
        <v>119.73225374439036</v>
      </c>
      <c r="G465" s="75">
        <v>178.6721978540094</v>
      </c>
      <c r="H465" s="75">
        <v>181.01036479666527</v>
      </c>
      <c r="I465" s="75">
        <v>165.64889127782297</v>
      </c>
      <c r="J465" s="75">
        <v>193.0725819451595</v>
      </c>
      <c r="K465" s="75">
        <v>166.49668769225065</v>
      </c>
      <c r="L465" s="75">
        <v>149.99945139480582</v>
      </c>
      <c r="M465" s="75">
        <v>225.2561594514753</v>
      </c>
      <c r="N465" s="75">
        <v>87.309193190875732</v>
      </c>
      <c r="O465" s="75">
        <v>89.273378047124538</v>
      </c>
      <c r="P465" s="75">
        <v>63.71841639963084</v>
      </c>
      <c r="Q465" s="75">
        <v>53.195582961519079</v>
      </c>
      <c r="R465" s="75">
        <v>64.847602559949365</v>
      </c>
      <c r="S465" s="75">
        <v>93.095740175904567</v>
      </c>
      <c r="T465" s="75">
        <v>100.43713306160808</v>
      </c>
      <c r="U465" s="75">
        <v>89.212248909494761</v>
      </c>
      <c r="V465" s="75">
        <v>93.960028399581446</v>
      </c>
      <c r="X465" s="201">
        <f>((0-('Appendix B'!$H$30))/(1+$Y$16)^0)</f>
        <v>-30932906.678150136</v>
      </c>
      <c r="Y465" s="201">
        <f>(((B465*'Appendix B'!$C$5*1000)-('Appendix B'!$E$31+'Appendix B'!$F$31+'Appendix B'!$G$31))/((1+$Y$16)^1))</f>
        <v>36555647.970511056</v>
      </c>
      <c r="Z465" s="201">
        <f>+(((C465*'Appendix B'!$C$6*1000)-('Appendix B'!$E$32+'Appendix B'!$F$32+'Appendix B'!$G$32))/((1+$Y$16)^2))</f>
        <v>10639910.286232341</v>
      </c>
      <c r="AA465" s="201">
        <f>(((D465*'Appendix B'!$C$7*1000)-('Appendix B'!$E$33+'Appendix B'!$F$33+'Appendix B'!$G$33))/((1+$Y$16)^3))</f>
        <v>5674290.3448382216</v>
      </c>
      <c r="AB465" s="201">
        <f>(((E465*'Appendix B'!$C$8*1000)-('Appendix B'!$E$34+'Appendix B'!$F$34+'Appendix B'!$G$34))/((1+$Y$16)^4))</f>
        <v>7494295.1100344155</v>
      </c>
      <c r="AC465" s="201">
        <f>(((F465*'Appendix B'!$C$9*1000)-('Appendix B'!$E$35+'Appendix B'!$F$35+'Appendix B'!$G$35))/((1+$Y$16)^AC$34))</f>
        <v>5659854.8717849646</v>
      </c>
      <c r="AD465" s="201">
        <f>(((G465*'Appendix B'!$C$10*1000)-('Appendix B'!$E$36+'Appendix B'!$F$36+'Appendix B'!$G$36))/((1+$Y$16)^AD$34))</f>
        <v>6554461.0375047466</v>
      </c>
      <c r="AE465" s="201">
        <f>(((H465*'Appendix B'!$C$11*1000)-('Appendix B'!$E$37+'Appendix B'!$F$37+'Appendix B'!$G$37))/((1+$Y$16)^AE$34))</f>
        <v>4978006.6154928599</v>
      </c>
      <c r="AF465" s="201">
        <f>(((I465*'Appendix B'!$C$12*1000)-('Appendix B'!$E$38+'Appendix B'!$F$38+'Appendix B'!$G$38))/((1+$Y$16)^AF$34))</f>
        <v>3415293.7852686411</v>
      </c>
      <c r="AG465" s="201">
        <f>(((J465*'Appendix B'!$C$13*1000)-('Appendix B'!$E$39+'Appendix B'!$F$39+'Appendix B'!$G$39))/((1+$Y$16)^AG$34))</f>
        <v>3235822.9064198006</v>
      </c>
      <c r="AH465" s="201">
        <f>(((K465*'Appendix B'!$C$14*1000)-('Appendix B'!$E$40+'Appendix B'!$F$40+'Appendix B'!$G$40))/((1+$Y$16)^AH$34))</f>
        <v>2076081.3382789162</v>
      </c>
      <c r="AI465" s="201">
        <f>(((L465*'Appendix B'!$C$15*1000)-('Appendix B'!$E$41+'Appendix B'!$F$41+'Appendix B'!$G$41))/((1+$Y$16)^AI$34))</f>
        <v>1450122.252193501</v>
      </c>
      <c r="AJ465" s="201">
        <f>(((M465*'Appendix B'!$C$16*1000)-('Appendix B'!$E$42+'Appendix B'!$F$42+'Appendix B'!$G$42))/((1+$Y$16)^AJ$34))</f>
        <v>2047842.555430091</v>
      </c>
      <c r="AK465" s="201">
        <f>(((N465*'Appendix B'!$C$17*1000)-('Appendix B'!$E$43+'Appendix B'!$F$43+'Appendix B'!$G$43))/((1+$Y$16)^AK$34))</f>
        <v>308243.44058592868</v>
      </c>
      <c r="AL465" s="201">
        <f>(((O465*'Appendix B'!$C$18*1000)-('Appendix B'!$E$44+'Appendix B'!$F$44+'Appendix B'!$G$44))/((1+$Y$16)^AL$34))</f>
        <v>242246.15898245218</v>
      </c>
      <c r="AM465" s="201">
        <f>(((P465*'Appendix B'!$C$19*1000)-('Appendix B'!$E$45+'Appendix B'!$F$45+'Appendix B'!$G$45))/((1+$Y$16)^AM$34))</f>
        <v>-4936.8243167397504</v>
      </c>
      <c r="AN465" s="201">
        <f>(((Q465*'Appendix B'!$C$20*1000)-('Appendix B'!$E$46+'Appendix B'!$F$46+'Appendix B'!$G$46))/((1+$Y$16)^AN$34))</f>
        <v>-91689.194809509951</v>
      </c>
      <c r="AO465" s="201">
        <f>(((R465*'Appendix B'!$C$21*1000)-('Appendix B'!$E$47+'Appendix B'!$F$47+'Appendix B'!$G$47))/((1+$Y$16)^AO$34))</f>
        <v>-39544.559213984983</v>
      </c>
      <c r="AP465" s="201">
        <f>(((S465*'Appendix B'!$C$22*1000)-('Appendix B'!$E$48+'Appendix B'!$F$48+'Appendix B'!$G$48))/((1+$Y$16)^AP$34))</f>
        <v>73807.345222772274</v>
      </c>
      <c r="AQ465" s="201">
        <f>(((T465*'Appendix B'!$C$23*1000)-('Appendix B'!$E$49+'Appendix B'!$F$49+'Appendix B'!$G$49))/((1+$Y$16)^AQ$34))</f>
        <v>76295.044301592367</v>
      </c>
      <c r="AR465" s="201">
        <f>(((U465*'Appendix B'!$C$24*1000)-('Appendix B'!$E$50+'Appendix B'!$F$50+'Appendix B'!$G$50))/((1+$Y$16)^AR$34))</f>
        <v>15434.978397636594</v>
      </c>
      <c r="AS465" s="217">
        <f t="shared" si="28"/>
        <v>59564749.363329798</v>
      </c>
      <c r="AU465" s="207">
        <f t="shared" si="27"/>
        <v>1.463975926464726E-8</v>
      </c>
    </row>
    <row r="466" spans="1:47" x14ac:dyDescent="0.35">
      <c r="A466">
        <v>432</v>
      </c>
      <c r="B466" s="75">
        <v>56</v>
      </c>
      <c r="C466" s="75">
        <v>41.253450590463459</v>
      </c>
      <c r="D466" s="75">
        <v>58.310766325821227</v>
      </c>
      <c r="E466" s="75">
        <v>47.906922679809909</v>
      </c>
      <c r="F466" s="75">
        <v>67.064920922691357</v>
      </c>
      <c r="G466" s="75">
        <v>76.517944769352894</v>
      </c>
      <c r="H466" s="75">
        <v>57.323980219783323</v>
      </c>
      <c r="I466" s="75">
        <v>42.461785284884137</v>
      </c>
      <c r="J466" s="75">
        <v>48.69355099952935</v>
      </c>
      <c r="K466" s="75">
        <v>44.521384806108713</v>
      </c>
      <c r="L466" s="75">
        <v>32.214261501596901</v>
      </c>
      <c r="M466" s="75">
        <v>43.947310839900844</v>
      </c>
      <c r="N466" s="75">
        <v>51.467665242670662</v>
      </c>
      <c r="O466" s="75">
        <v>68.156681849573559</v>
      </c>
      <c r="P466" s="75">
        <v>63.378429944243784</v>
      </c>
      <c r="Q466" s="75">
        <v>48.754767756167006</v>
      </c>
      <c r="R466" s="75">
        <v>35.518747303399756</v>
      </c>
      <c r="S466" s="75">
        <v>36.173597677213394</v>
      </c>
      <c r="T466" s="75">
        <v>37.567770071700828</v>
      </c>
      <c r="U466" s="75">
        <v>42.91423057535912</v>
      </c>
      <c r="V466" s="75">
        <v>52.583542611114467</v>
      </c>
      <c r="X466" s="201">
        <f>((0-('Appendix B'!$H$30))/(1+$Y$16)^0)</f>
        <v>-30932906.678150136</v>
      </c>
      <c r="Y466" s="201">
        <f>(((B466*'Appendix B'!$C$5*1000)-('Appendix B'!$E$31+'Appendix B'!$F$31+'Appendix B'!$G$31))/((1+$Y$16)^1))</f>
        <v>36555647.970511056</v>
      </c>
      <c r="Z466" s="201">
        <f>+(((C466*'Appendix B'!$C$6*1000)-('Appendix B'!$E$32+'Appendix B'!$F$32+'Appendix B'!$G$32))/((1+$Y$16)^2))</f>
        <v>8215968.7478068499</v>
      </c>
      <c r="AA466" s="201">
        <f>(((D466*'Appendix B'!$C$7*1000)-('Appendix B'!$E$33+'Appendix B'!$F$33+'Appendix B'!$G$33))/((1+$Y$16)^3))</f>
        <v>5668930.4517633747</v>
      </c>
      <c r="AB466" s="201">
        <f>(((E466*'Appendix B'!$C$8*1000)-('Appendix B'!$E$34+'Appendix B'!$F$34+'Appendix B'!$G$34))/((1+$Y$16)^4))</f>
        <v>2409495.5896817027</v>
      </c>
      <c r="AC466" s="201">
        <f>(((F466*'Appendix B'!$C$9*1000)-('Appendix B'!$E$35+'Appendix B'!$F$35+'Appendix B'!$G$35))/((1+$Y$16)^AC$34))</f>
        <v>2598189.9693361954</v>
      </c>
      <c r="AD466" s="201">
        <f>(((G466*'Appendix B'!$C$10*1000)-('Appendix B'!$E$36+'Appendix B'!$F$36+'Appendix B'!$G$36))/((1+$Y$16)^AD$34))</f>
        <v>2146369.6727220649</v>
      </c>
      <c r="AE466" s="201">
        <f>(((H466*'Appendix B'!$C$11*1000)-('Appendix B'!$E$37+'Appendix B'!$F$37+'Appendix B'!$G$37))/((1+$Y$16)^AE$34))</f>
        <v>870177.6918193833</v>
      </c>
      <c r="AF466" s="201">
        <f>(((I466*'Appendix B'!$C$12*1000)-('Appendix B'!$E$38+'Appendix B'!$F$38+'Appendix B'!$G$38))/((1+$Y$16)^AF$34))</f>
        <v>185013.46784905496</v>
      </c>
      <c r="AG466" s="201">
        <f>(((J466*'Appendix B'!$C$13*1000)-('Appendix B'!$E$39+'Appendix B'!$F$39+'Appendix B'!$G$39))/((1+$Y$16)^AG$34))</f>
        <v>190822.0423830903</v>
      </c>
      <c r="AH466" s="201">
        <f>(((K466*'Appendix B'!$C$14*1000)-('Appendix B'!$E$40+'Appendix B'!$F$40+'Appendix B'!$G$40))/((1+$Y$16)^AH$34))</f>
        <v>10432.507757095742</v>
      </c>
      <c r="AI466" s="201">
        <f>(((L466*'Appendix B'!$C$15*1000)-('Appendix B'!$E$41+'Appendix B'!$F$41+'Appendix B'!$G$41))/((1+$Y$16)^AI$34))</f>
        <v>-223732.28511235001</v>
      </c>
      <c r="AJ466" s="201">
        <f>(((M466*'Appendix B'!$C$16*1000)-('Appendix B'!$E$42+'Appendix B'!$F$42+'Appendix B'!$G$42))/((1+$Y$16)^AJ$34))</f>
        <v>-96495.026339679171</v>
      </c>
      <c r="AK466" s="201">
        <f>(((N466*'Appendix B'!$C$17*1000)-('Appendix B'!$E$43+'Appendix B'!$F$43+'Appendix B'!$G$43))/((1+$Y$16)^AK$34))</f>
        <v>-47218.682448966931</v>
      </c>
      <c r="AL466" s="201">
        <f>(((O466*'Appendix B'!$C$18*1000)-('Appendix B'!$E$44+'Appendix B'!$F$44+'Appendix B'!$G$44))/((1+$Y$16)^AL$34))</f>
        <v>65512.292794737223</v>
      </c>
      <c r="AM466" s="201">
        <f>(((P466*'Appendix B'!$C$19*1000)-('Appendix B'!$E$45+'Appendix B'!$F$45+'Appendix B'!$G$45))/((1+$Y$16)^AM$34))</f>
        <v>-7350.9522596920697</v>
      </c>
      <c r="AN466" s="201">
        <f>(((Q466*'Appendix B'!$C$20*1000)-('Appendix B'!$E$46+'Appendix B'!$F$46+'Appendix B'!$G$46))/((1+$Y$16)^AN$34))</f>
        <v>-118137.13487764267</v>
      </c>
      <c r="AO466" s="201">
        <f>(((R466*'Appendix B'!$C$21*1000)-('Appendix B'!$E$47+'Appendix B'!$F$47+'Appendix B'!$G$47))/((1+$Y$16)^AO$34))</f>
        <v>-191585.98658409002</v>
      </c>
      <c r="AP466" s="201">
        <f>(((S466*'Appendix B'!$C$22*1000)-('Appendix B'!$E$48+'Appendix B'!$F$48+'Appendix B'!$G$48))/((1+$Y$16)^AP$34))</f>
        <v>-179612.67061697537</v>
      </c>
      <c r="AQ466" s="201">
        <f>(((T466*'Appendix B'!$C$23*1000)-('Appendix B'!$E$49+'Appendix B'!$F$49+'Appendix B'!$G$49))/((1+$Y$16)^AQ$34))</f>
        <v>-164847.03459095611</v>
      </c>
      <c r="AR466" s="201">
        <f>(((U466*'Appendix B'!$C$24*1000)-('Appendix B'!$E$50+'Appendix B'!$F$50+'Appendix B'!$G$50))/((1+$Y$16)^AR$34))</f>
        <v>-138005.78078225462</v>
      </c>
      <c r="AS466" s="217">
        <f t="shared" si="28"/>
        <v>27983653.726274464</v>
      </c>
      <c r="AU466" s="207">
        <f t="shared" si="27"/>
        <v>1.1095233591501551E-8</v>
      </c>
    </row>
    <row r="467" spans="1:47" x14ac:dyDescent="0.35">
      <c r="A467">
        <v>433</v>
      </c>
      <c r="B467" s="75">
        <v>56</v>
      </c>
      <c r="C467" s="75">
        <v>57.953743665959216</v>
      </c>
      <c r="D467" s="75">
        <v>48.567951092243334</v>
      </c>
      <c r="E467" s="75">
        <v>41.640903913643854</v>
      </c>
      <c r="F467" s="75">
        <v>49.069901770264742</v>
      </c>
      <c r="G467" s="75">
        <v>68.270272602327054</v>
      </c>
      <c r="H467" s="75">
        <v>95.563617551793897</v>
      </c>
      <c r="I467" s="75">
        <v>87.052906915092478</v>
      </c>
      <c r="J467" s="75">
        <v>85.462042784142838</v>
      </c>
      <c r="K467" s="75">
        <v>62.265094106974701</v>
      </c>
      <c r="L467" s="75">
        <v>56.16215937774497</v>
      </c>
      <c r="M467" s="75">
        <v>70.462928561947876</v>
      </c>
      <c r="N467" s="75">
        <v>62.281113894580969</v>
      </c>
      <c r="O467" s="75">
        <v>78.154324571596334</v>
      </c>
      <c r="P467" s="75">
        <v>82.155799623281325</v>
      </c>
      <c r="Q467" s="75">
        <v>77.162746354270894</v>
      </c>
      <c r="R467" s="75">
        <v>77.481634973160496</v>
      </c>
      <c r="S467" s="75">
        <v>111.69342222363254</v>
      </c>
      <c r="T467" s="75">
        <v>126.71632917891266</v>
      </c>
      <c r="U467" s="75">
        <v>209.33342307940927</v>
      </c>
      <c r="V467" s="75">
        <v>208.58423021135656</v>
      </c>
      <c r="X467" s="201">
        <f>((0-('Appendix B'!$H$30))/(1+$Y$16)^0)</f>
        <v>-30932906.678150136</v>
      </c>
      <c r="Y467" s="201">
        <f>(((B467*'Appendix B'!$C$5*1000)-('Appendix B'!$E$31+'Appendix B'!$F$31+'Appendix B'!$G$31))/((1+$Y$16)^1))</f>
        <v>36555647.970511056</v>
      </c>
      <c r="Z467" s="201">
        <f>+(((C467*'Appendix B'!$C$6*1000)-('Appendix B'!$E$32+'Appendix B'!$F$32+'Appendix B'!$G$32))/((1+$Y$16)^2))</f>
        <v>12434748.405861821</v>
      </c>
      <c r="AA467" s="201">
        <f>(((D467*'Appendix B'!$C$7*1000)-('Appendix B'!$E$33+'Appendix B'!$F$33+'Appendix B'!$G$33))/((1+$Y$16)^3))</f>
        <v>4433147.1194959115</v>
      </c>
      <c r="AB467" s="201">
        <f>(((E467*'Appendix B'!$C$8*1000)-('Appendix B'!$E$34+'Appendix B'!$F$34+'Appendix B'!$G$34))/((1+$Y$16)^4))</f>
        <v>1903577.2471854896</v>
      </c>
      <c r="AC467" s="201">
        <f>(((F467*'Appendix B'!$C$9*1000)-('Appendix B'!$E$35+'Appendix B'!$F$35+'Appendix B'!$G$35))/((1+$Y$16)^AC$34))</f>
        <v>1552100.9497080951</v>
      </c>
      <c r="AD467" s="201">
        <f>(((G467*'Appendix B'!$C$10*1000)-('Appendix B'!$E$36+'Appendix B'!$F$36+'Appendix B'!$G$36))/((1+$Y$16)^AD$34))</f>
        <v>1790471.6913732511</v>
      </c>
      <c r="AE467" s="201">
        <f>(((H467*'Appendix B'!$C$11*1000)-('Appendix B'!$E$37+'Appendix B'!$F$37+'Appendix B'!$G$37))/((1+$Y$16)^AE$34))</f>
        <v>2140179.1459048726</v>
      </c>
      <c r="AF467" s="201">
        <f>(((I467*'Appendix B'!$C$12*1000)-('Appendix B'!$E$38+'Appendix B'!$F$38+'Appendix B'!$G$38))/((1+$Y$16)^AF$34))</f>
        <v>1354306.482509058</v>
      </c>
      <c r="AG467" s="201">
        <f>(((J467*'Appendix B'!$C$13*1000)-('Appendix B'!$E$39+'Appendix B'!$F$39+'Appendix B'!$G$39))/((1+$Y$16)^AG$34))</f>
        <v>966281.52926409245</v>
      </c>
      <c r="AH467" s="201">
        <f>(((K467*'Appendix B'!$C$14*1000)-('Appendix B'!$E$40+'Appendix B'!$F$40+'Appendix B'!$G$40))/((1+$Y$16)^AH$34))</f>
        <v>310921.79943498649</v>
      </c>
      <c r="AI467" s="201">
        <f>(((L467*'Appendix B'!$C$15*1000)-('Appendix B'!$E$41+'Appendix B'!$F$41+'Appendix B'!$G$41))/((1+$Y$16)^AI$34))</f>
        <v>116593.16289407024</v>
      </c>
      <c r="AJ467" s="201">
        <f>(((M467*'Appendix B'!$C$16*1000)-('Appendix B'!$E$42+'Appendix B'!$F$42+'Appendix B'!$G$42))/((1+$Y$16)^AJ$34))</f>
        <v>217104.86699501515</v>
      </c>
      <c r="AK467" s="201">
        <f>(((N467*'Appendix B'!$C$17*1000)-('Appendix B'!$E$43+'Appendix B'!$F$43+'Appendix B'!$G$43))/((1+$Y$16)^AK$34))</f>
        <v>60024.831853535361</v>
      </c>
      <c r="AL467" s="201">
        <f>(((O467*'Appendix B'!$C$18*1000)-('Appendix B'!$E$44+'Appendix B'!$F$44+'Appendix B'!$G$44))/((1+$Y$16)^AL$34))</f>
        <v>149186.4639101731</v>
      </c>
      <c r="AM467" s="201">
        <f>(((P467*'Appendix B'!$C$19*1000)-('Appendix B'!$E$45+'Appendix B'!$F$45+'Appendix B'!$G$45))/((1+$Y$16)^AM$34))</f>
        <v>125980.74998622232</v>
      </c>
      <c r="AN467" s="201">
        <f>(((Q467*'Appendix B'!$C$20*1000)-('Appendix B'!$E$46+'Appendix B'!$F$46+'Appendix B'!$G$46))/((1+$Y$16)^AN$34))</f>
        <v>51050.836401581197</v>
      </c>
      <c r="AO467" s="201">
        <f>(((R467*'Appendix B'!$C$21*1000)-('Appendix B'!$E$47+'Appendix B'!$F$47+'Appendix B'!$G$47))/((1+$Y$16)^AO$34))</f>
        <v>25950.54125079796</v>
      </c>
      <c r="AP467" s="201">
        <f>(((S467*'Appendix B'!$C$22*1000)-('Appendix B'!$E$48+'Appendix B'!$F$48+'Appendix B'!$G$48))/((1+$Y$16)^AP$34))</f>
        <v>156605.08740589858</v>
      </c>
      <c r="AQ467" s="201">
        <f>(((T467*'Appendix B'!$C$23*1000)-('Appendix B'!$E$49+'Appendix B'!$F$49+'Appendix B'!$G$49))/((1+$Y$16)^AQ$34))</f>
        <v>177091.67531516141</v>
      </c>
      <c r="AR467" s="201">
        <f>(((U467*'Appendix B'!$C$24*1000)-('Appendix B'!$E$50+'Appendix B'!$F$50+'Appendix B'!$G$50))/((1+$Y$16)^AR$34))</f>
        <v>413540.22828523361</v>
      </c>
      <c r="AS467" s="217">
        <f t="shared" si="28"/>
        <v>34001604.1073962</v>
      </c>
      <c r="AU467" s="207">
        <f t="shared" si="27"/>
        <v>1.3222723014020202E-8</v>
      </c>
    </row>
    <row r="468" spans="1:47" x14ac:dyDescent="0.35">
      <c r="A468">
        <v>434</v>
      </c>
      <c r="B468" s="75">
        <v>56</v>
      </c>
      <c r="C468" s="75">
        <v>50.577926977733412</v>
      </c>
      <c r="D468" s="75">
        <v>86.621782890424043</v>
      </c>
      <c r="E468" s="75">
        <v>137.09893720760493</v>
      </c>
      <c r="F468" s="75">
        <v>184.55191295790488</v>
      </c>
      <c r="G468" s="75">
        <v>259.82180884862686</v>
      </c>
      <c r="H468" s="75">
        <v>282.95110209419158</v>
      </c>
      <c r="I468" s="75">
        <v>325.65732613772161</v>
      </c>
      <c r="J468" s="75">
        <v>317.11266565331886</v>
      </c>
      <c r="K468" s="75">
        <v>345.68872786420798</v>
      </c>
      <c r="L468" s="75">
        <v>316.33367993082646</v>
      </c>
      <c r="M468" s="75">
        <v>227.2013294295098</v>
      </c>
      <c r="N468" s="75">
        <v>274.57946701988112</v>
      </c>
      <c r="O468" s="75">
        <v>221.61621244731498</v>
      </c>
      <c r="P468" s="75">
        <v>238.0759502809027</v>
      </c>
      <c r="Q468" s="75">
        <v>223.21391655309759</v>
      </c>
      <c r="R468" s="75">
        <v>193.08891804623096</v>
      </c>
      <c r="S468" s="75">
        <v>263.97436005821004</v>
      </c>
      <c r="T468" s="75">
        <v>293.23783082994225</v>
      </c>
      <c r="U468" s="75">
        <v>500</v>
      </c>
      <c r="V468" s="75">
        <v>500</v>
      </c>
      <c r="X468" s="201">
        <f>((0-('Appendix B'!$H$30))/(1+$Y$16)^0)</f>
        <v>-30932906.678150136</v>
      </c>
      <c r="Y468" s="201">
        <f>(((B468*'Appendix B'!$C$5*1000)-('Appendix B'!$E$31+'Appendix B'!$F$31+'Appendix B'!$G$31))/((1+$Y$16)^1))</f>
        <v>36555647.970511056</v>
      </c>
      <c r="Z468" s="201">
        <f>+(((C468*'Appendix B'!$C$6*1000)-('Appendix B'!$E$32+'Appendix B'!$F$32+'Appendix B'!$G$32))/((1+$Y$16)^2))</f>
        <v>10571490.960907929</v>
      </c>
      <c r="AA468" s="201">
        <f>(((D468*'Appendix B'!$C$7*1000)-('Appendix B'!$E$33+'Appendix B'!$F$33+'Appendix B'!$G$33))/((1+$Y$16)^3))</f>
        <v>9259913.2992576584</v>
      </c>
      <c r="AB468" s="201">
        <f>(((E468*'Appendix B'!$C$8*1000)-('Appendix B'!$E$34+'Appendix B'!$F$34+'Appendix B'!$G$34))/((1+$Y$16)^4))</f>
        <v>9610858.6621082872</v>
      </c>
      <c r="AC468" s="201">
        <f>(((F468*'Appendix B'!$C$9*1000)-('Appendix B'!$E$35+'Appendix B'!$F$35+'Appendix B'!$G$35))/((1+$Y$16)^AC$34))</f>
        <v>9427960.5450789668</v>
      </c>
      <c r="AD468" s="201">
        <f>(((G468*'Appendix B'!$C$10*1000)-('Appendix B'!$E$36+'Appendix B'!$F$36+'Appendix B'!$G$36))/((1+$Y$16)^AD$34))</f>
        <v>10056174.267049916</v>
      </c>
      <c r="AE468" s="201">
        <f>(((H468*'Appendix B'!$C$11*1000)-('Appendix B'!$E$37+'Appendix B'!$F$37+'Appendix B'!$G$37))/((1+$Y$16)^AE$34))</f>
        <v>8363626.7110587144</v>
      </c>
      <c r="AF468" s="201">
        <f>(((I468*'Appendix B'!$C$12*1000)-('Appendix B'!$E$38+'Appendix B'!$F$38+'Appendix B'!$G$38))/((1+$Y$16)^AF$34))</f>
        <v>7611123.3210211257</v>
      </c>
      <c r="AG468" s="201">
        <f>(((J468*'Appendix B'!$C$13*1000)-('Appendix B'!$E$39+'Appendix B'!$F$39+'Appendix B'!$G$39))/((1+$Y$16)^AG$34))</f>
        <v>5851868.7379558561</v>
      </c>
      <c r="AH468" s="201">
        <f>(((K468*'Appendix B'!$C$14*1000)-('Appendix B'!$E$40+'Appendix B'!$F$40+'Appendix B'!$G$40))/((1+$Y$16)^AH$34))</f>
        <v>5110694.2432006439</v>
      </c>
      <c r="AI468" s="201">
        <f>(((L468*'Appendix B'!$C$15*1000)-('Appendix B'!$E$41+'Appendix B'!$F$41+'Appendix B'!$G$41))/((1+$Y$16)^AI$34))</f>
        <v>3813910.9712737021</v>
      </c>
      <c r="AJ468" s="201">
        <f>(((M468*'Appendix B'!$C$16*1000)-('Appendix B'!$E$42+'Appendix B'!$F$42+'Appendix B'!$G$42))/((1+$Y$16)^AJ$34))</f>
        <v>2070848.057471338</v>
      </c>
      <c r="AK468" s="201">
        <f>(((N468*'Appendix B'!$C$17*1000)-('Appendix B'!$E$43+'Appendix B'!$F$43+'Appendix B'!$G$43))/((1+$Y$16)^AK$34))</f>
        <v>2165516.0773100611</v>
      </c>
      <c r="AL468" s="201">
        <f>(((O468*'Appendix B'!$C$18*1000)-('Appendix B'!$E$44+'Appendix B'!$F$44+'Appendix B'!$G$44))/((1+$Y$16)^AL$34))</f>
        <v>1349874.9550295714</v>
      </c>
      <c r="AM468" s="201">
        <f>(((P468*'Appendix B'!$C$19*1000)-('Appendix B'!$E$45+'Appendix B'!$F$45+'Appendix B'!$G$45))/((1+$Y$16)^AM$34))</f>
        <v>1233116.5979228141</v>
      </c>
      <c r="AN468" s="201">
        <f>(((Q468*'Appendix B'!$C$20*1000)-('Appendix B'!$E$46+'Appendix B'!$F$46+'Appendix B'!$G$46))/((1+$Y$16)^AN$34))</f>
        <v>920880.45499138837</v>
      </c>
      <c r="AO468" s="201">
        <f>(((R468*'Appendix B'!$C$21*1000)-('Appendix B'!$E$47+'Appendix B'!$F$47+'Appendix B'!$G$47))/((1+$Y$16)^AO$34))</f>
        <v>625261.22620786459</v>
      </c>
      <c r="AP468" s="201">
        <f>(((S468*'Appendix B'!$C$22*1000)-('Appendix B'!$E$48+'Appendix B'!$F$48+'Appendix B'!$G$48))/((1+$Y$16)^AP$34))</f>
        <v>834566.87844385195</v>
      </c>
      <c r="AQ468" s="201">
        <f>(((T468*'Appendix B'!$C$23*1000)-('Appendix B'!$E$49+'Appendix B'!$F$49+'Appendix B'!$G$49))/((1+$Y$16)^AQ$34))</f>
        <v>815802.4746417678</v>
      </c>
      <c r="AR468" s="201">
        <f>(((U468*'Appendix B'!$C$24*1000)-('Appendix B'!$E$50+'Appendix B'!$F$50+'Appendix B'!$G$50))/((1+$Y$16)^AR$34))</f>
        <v>1376866.5613700326</v>
      </c>
      <c r="AS468" s="217">
        <f t="shared" si="28"/>
        <v>96693096.294662431</v>
      </c>
      <c r="AU468" s="207">
        <f t="shared" si="27"/>
        <v>2.6556721075009466E-9</v>
      </c>
    </row>
    <row r="469" spans="1:47" x14ac:dyDescent="0.35">
      <c r="A469">
        <v>435</v>
      </c>
      <c r="B469" s="75">
        <v>56</v>
      </c>
      <c r="C469" s="75">
        <v>62.576780447529714</v>
      </c>
      <c r="D469" s="75">
        <v>71.479679298566893</v>
      </c>
      <c r="E469" s="75">
        <v>98.410404977566884</v>
      </c>
      <c r="F469" s="75">
        <v>139.84537902494517</v>
      </c>
      <c r="G469" s="75">
        <v>130.26650732265122</v>
      </c>
      <c r="H469" s="75">
        <v>136.78089033906195</v>
      </c>
      <c r="I469" s="75">
        <v>141.32405303270292</v>
      </c>
      <c r="J469" s="75">
        <v>134.91212588358303</v>
      </c>
      <c r="K469" s="75">
        <v>84.592133979893475</v>
      </c>
      <c r="L469" s="75">
        <v>102.93489336827929</v>
      </c>
      <c r="M469" s="75">
        <v>110.53863305057035</v>
      </c>
      <c r="N469" s="75">
        <v>146.30216642336362</v>
      </c>
      <c r="O469" s="75">
        <v>237.55846603521286</v>
      </c>
      <c r="P469" s="75">
        <v>263.86583342551495</v>
      </c>
      <c r="Q469" s="75">
        <v>390.78672188719565</v>
      </c>
      <c r="R469" s="75">
        <v>366.52253420086771</v>
      </c>
      <c r="S469" s="75">
        <v>500</v>
      </c>
      <c r="T469" s="75">
        <v>491.75167472558229</v>
      </c>
      <c r="U469" s="75">
        <v>500</v>
      </c>
      <c r="V469" s="75">
        <v>500</v>
      </c>
      <c r="X469" s="201">
        <f>((0-('Appendix B'!$H$30))/(1+$Y$16)^0)</f>
        <v>-30932906.678150136</v>
      </c>
      <c r="Y469" s="201">
        <f>(((B469*'Appendix B'!$C$5*1000)-('Appendix B'!$E$31+'Appendix B'!$F$31+'Appendix B'!$G$31))/((1+$Y$16)^1))</f>
        <v>36555647.970511056</v>
      </c>
      <c r="Z469" s="201">
        <f>+(((C469*'Appendix B'!$C$6*1000)-('Appendix B'!$E$32+'Appendix B'!$F$32+'Appendix B'!$G$32))/((1+$Y$16)^2))</f>
        <v>13602606.565258259</v>
      </c>
      <c r="AA469" s="201">
        <f>(((D469*'Appendix B'!$C$7*1000)-('Appendix B'!$E$33+'Appendix B'!$F$33+'Appendix B'!$G$33))/((1+$Y$16)^3))</f>
        <v>7339281.6557678375</v>
      </c>
      <c r="AB469" s="201">
        <f>(((E469*'Appendix B'!$C$8*1000)-('Appendix B'!$E$34+'Appendix B'!$F$34+'Appendix B'!$G$34))/((1+$Y$16)^4))</f>
        <v>6487146.6481705578</v>
      </c>
      <c r="AC469" s="201">
        <f>(((F469*'Appendix B'!$C$9*1000)-('Appendix B'!$E$35+'Appendix B'!$F$35+'Appendix B'!$G$35))/((1+$Y$16)^AC$34))</f>
        <v>6829073.9389152993</v>
      </c>
      <c r="AD469" s="201">
        <f>(((G469*'Appendix B'!$C$10*1000)-('Appendix B'!$E$36+'Appendix B'!$F$36+'Appendix B'!$G$36))/((1+$Y$16)^AD$34))</f>
        <v>4465691.3583725924</v>
      </c>
      <c r="AE469" s="201">
        <f>(((H469*'Appendix B'!$C$11*1000)-('Appendix B'!$E$37+'Appendix B'!$F$37+'Appendix B'!$G$37))/((1+$Y$16)^AE$34))</f>
        <v>3509072.7867828324</v>
      </c>
      <c r="AF469" s="201">
        <f>(((I469*'Appendix B'!$C$12*1000)-('Appendix B'!$E$38+'Appendix B'!$F$38+'Appendix B'!$G$38))/((1+$Y$16)^AF$34))</f>
        <v>2777434.4445992494</v>
      </c>
      <c r="AG469" s="201">
        <f>(((J469*'Appendix B'!$C$13*1000)-('Appendix B'!$E$39+'Appendix B'!$F$39+'Appendix B'!$G$39))/((1+$Y$16)^AG$34))</f>
        <v>2009199.9141449677</v>
      </c>
      <c r="AH469" s="201">
        <f>(((K469*'Appendix B'!$C$14*1000)-('Appendix B'!$E$40+'Appendix B'!$F$40+'Appendix B'!$G$40))/((1+$Y$16)^AH$34))</f>
        <v>689029.68448413769</v>
      </c>
      <c r="AI469" s="201">
        <f>(((L469*'Appendix B'!$C$15*1000)-('Appendix B'!$E$41+'Appendix B'!$F$41+'Appendix B'!$G$41))/((1+$Y$16)^AI$34))</f>
        <v>781284.14045447949</v>
      </c>
      <c r="AJ469" s="201">
        <f>(((M469*'Appendix B'!$C$16*1000)-('Appendix B'!$E$42+'Appendix B'!$F$42+'Appendix B'!$G$42))/((1+$Y$16)^AJ$34))</f>
        <v>691079.74416693207</v>
      </c>
      <c r="AK469" s="201">
        <f>(((N469*'Appendix B'!$C$17*1000)-('Appendix B'!$E$43+'Appendix B'!$F$43+'Appendix B'!$G$43))/((1+$Y$16)^AK$34))</f>
        <v>893312.45716537035</v>
      </c>
      <c r="AL469" s="201">
        <f>(((O469*'Appendix B'!$C$18*1000)-('Appendix B'!$E$44+'Appendix B'!$F$44+'Appendix B'!$G$44))/((1+$Y$16)^AL$34))</f>
        <v>1483301.892935745</v>
      </c>
      <c r="AM469" s="201">
        <f>(((P469*'Appendix B'!$C$19*1000)-('Appendix B'!$E$45+'Appendix B'!$F$45+'Appendix B'!$G$45))/((1+$Y$16)^AM$34))</f>
        <v>1416241.76822998</v>
      </c>
      <c r="AN469" s="201">
        <f>(((Q469*'Appendix B'!$C$20*1000)-('Appendix B'!$E$46+'Appendix B'!$F$46+'Appendix B'!$G$46))/((1+$Y$16)^AN$34))</f>
        <v>1918885.3949816159</v>
      </c>
      <c r="AO469" s="201">
        <f>(((R469*'Appendix B'!$C$21*1000)-('Appendix B'!$E$47+'Appendix B'!$F$47+'Appendix B'!$G$47))/((1+$Y$16)^AO$34))</f>
        <v>1524344.8871094005</v>
      </c>
      <c r="AP469" s="201">
        <f>(((S469*'Appendix B'!$C$22*1000)-('Appendix B'!$E$48+'Appendix B'!$F$48+'Appendix B'!$G$48))/((1+$Y$16)^AP$34))</f>
        <v>1885363.9634975337</v>
      </c>
      <c r="AQ469" s="201">
        <f>(((T469*'Appendix B'!$C$23*1000)-('Appendix B'!$E$49+'Appendix B'!$F$49+'Appendix B'!$G$49))/((1+$Y$16)^AQ$34))</f>
        <v>1577223.2800924345</v>
      </c>
      <c r="AR469" s="201">
        <f>(((U469*'Appendix B'!$C$24*1000)-('Appendix B'!$E$50+'Appendix B'!$F$50+'Appendix B'!$G$50))/((1+$Y$16)^AR$34))</f>
        <v>1376866.5613700326</v>
      </c>
      <c r="AS469" s="217">
        <f t="shared" si="28"/>
        <v>66879182.378860191</v>
      </c>
      <c r="AU469" s="207">
        <f t="shared" si="27"/>
        <v>1.2443889271183047E-8</v>
      </c>
    </row>
    <row r="470" spans="1:47" x14ac:dyDescent="0.35">
      <c r="A470">
        <v>436</v>
      </c>
      <c r="B470" s="75">
        <v>56</v>
      </c>
      <c r="C470" s="75">
        <v>41.079062262759983</v>
      </c>
      <c r="D470" s="75">
        <v>56.960379812296559</v>
      </c>
      <c r="E470" s="75">
        <v>59.028087885596463</v>
      </c>
      <c r="F470" s="75">
        <v>58.471680115974017</v>
      </c>
      <c r="G470" s="75">
        <v>41.045252796718813</v>
      </c>
      <c r="H470" s="75">
        <v>69.903322397880672</v>
      </c>
      <c r="I470" s="75">
        <v>87.408718004411583</v>
      </c>
      <c r="J470" s="75">
        <v>94.606003064673388</v>
      </c>
      <c r="K470" s="75">
        <v>94.01794559221068</v>
      </c>
      <c r="L470" s="75">
        <v>68.550577348284719</v>
      </c>
      <c r="M470" s="75">
        <v>58.600007173665901</v>
      </c>
      <c r="N470" s="75">
        <v>73.23053928233972</v>
      </c>
      <c r="O470" s="75">
        <v>65.166715776094307</v>
      </c>
      <c r="P470" s="75">
        <v>57.580795107247155</v>
      </c>
      <c r="Q470" s="75">
        <v>38.994041089611159</v>
      </c>
      <c r="R470" s="75">
        <v>45.995822799643733</v>
      </c>
      <c r="S470" s="75">
        <v>47.919304127965674</v>
      </c>
      <c r="T470" s="75">
        <v>57.024679042694139</v>
      </c>
      <c r="U470" s="75">
        <v>40.110112071304812</v>
      </c>
      <c r="V470" s="75">
        <v>29.962074497590685</v>
      </c>
      <c r="X470" s="201">
        <f>((0-('Appendix B'!$H$30))/(1+$Y$16)^0)</f>
        <v>-30932906.678150136</v>
      </c>
      <c r="Y470" s="201">
        <f>(((B470*'Appendix B'!$C$5*1000)-('Appendix B'!$E$31+'Appendix B'!$F$31+'Appendix B'!$G$31))/((1+$Y$16)^1))</f>
        <v>36555647.970511056</v>
      </c>
      <c r="Z470" s="201">
        <f>+(((C470*'Appendix B'!$C$6*1000)-('Appendix B'!$E$32+'Appendix B'!$F$32+'Appendix B'!$G$32))/((1+$Y$16)^2))</f>
        <v>8171915.2736437423</v>
      </c>
      <c r="AA470" s="201">
        <f>(((D470*'Appendix B'!$C$7*1000)-('Appendix B'!$E$33+'Appendix B'!$F$33+'Appendix B'!$G$33))/((1+$Y$16)^3))</f>
        <v>5497646.7821540795</v>
      </c>
      <c r="AB470" s="201">
        <f>(((E470*'Appendix B'!$C$8*1000)-('Appendix B'!$E$34+'Appendix B'!$F$34+'Appendix B'!$G$34))/((1+$Y$16)^4))</f>
        <v>3307418.4458848094</v>
      </c>
      <c r="AC470" s="201">
        <f>(((F470*'Appendix B'!$C$9*1000)-('Appendix B'!$E$35+'Appendix B'!$F$35+'Appendix B'!$G$35))/((1+$Y$16)^AC$34))</f>
        <v>2098646.4692830192</v>
      </c>
      <c r="AD470" s="201">
        <f>(((G470*'Appendix B'!$C$10*1000)-('Appendix B'!$E$36+'Appendix B'!$F$36+'Appendix B'!$G$36))/((1+$Y$16)^AD$34))</f>
        <v>615676.01632989163</v>
      </c>
      <c r="AE470" s="201">
        <f>(((H470*'Appendix B'!$C$11*1000)-('Appendix B'!$E$37+'Appendix B'!$F$37+'Appendix B'!$G$37))/((1+$Y$16)^AE$34))</f>
        <v>1287958.4024185699</v>
      </c>
      <c r="AF470" s="201">
        <f>(((I470*'Appendix B'!$C$12*1000)-('Appendix B'!$E$38+'Appendix B'!$F$38+'Appendix B'!$G$38))/((1+$Y$16)^AF$34))</f>
        <v>1363636.7573725085</v>
      </c>
      <c r="AG470" s="201">
        <f>(((J470*'Appendix B'!$C$13*1000)-('Appendix B'!$E$39+'Appendix B'!$F$39+'Appendix B'!$G$39))/((1+$Y$16)^AG$34))</f>
        <v>1159130.6346540442</v>
      </c>
      <c r="AH470" s="201">
        <f>(((K470*'Appendix B'!$C$14*1000)-('Appendix B'!$E$40+'Appendix B'!$F$40+'Appendix B'!$G$40))/((1+$Y$16)^AH$34))</f>
        <v>848655.57819375745</v>
      </c>
      <c r="AI470" s="201">
        <f>(((L470*'Appendix B'!$C$15*1000)-('Appendix B'!$E$41+'Appendix B'!$F$41+'Appendix B'!$G$41))/((1+$Y$16)^AI$34))</f>
        <v>292645.93870425626</v>
      </c>
      <c r="AJ470" s="201">
        <f>(((M470*'Appendix B'!$C$16*1000)-('Appendix B'!$E$42+'Appendix B'!$F$42+'Appendix B'!$G$42))/((1+$Y$16)^AJ$34))</f>
        <v>76802.237767190949</v>
      </c>
      <c r="AK470" s="201">
        <f>(((N470*'Appendix B'!$C$17*1000)-('Appendix B'!$E$43+'Appendix B'!$F$43+'Appendix B'!$G$43))/((1+$Y$16)^AK$34))</f>
        <v>168616.90973507633</v>
      </c>
      <c r="AL470" s="201">
        <f>(((O470*'Appendix B'!$C$18*1000)-('Appendix B'!$E$44+'Appendix B'!$F$44+'Appendix B'!$G$44))/((1+$Y$16)^AL$34))</f>
        <v>40488.100610858804</v>
      </c>
      <c r="AM470" s="201">
        <f>(((P470*'Appendix B'!$C$19*1000)-('Appendix B'!$E$45+'Appendix B'!$F$45+'Appendix B'!$G$45))/((1+$Y$16)^AM$34))</f>
        <v>-48517.981243519171</v>
      </c>
      <c r="AN470" s="201">
        <f>(((Q470*'Appendix B'!$C$20*1000)-('Appendix B'!$E$46+'Appendix B'!$F$46+'Appendix B'!$G$46))/((1+$Y$16)^AN$34))</f>
        <v>-176268.60443020798</v>
      </c>
      <c r="AO470" s="201">
        <f>(((R470*'Appendix B'!$C$21*1000)-('Appendix B'!$E$47+'Appendix B'!$F$47+'Appendix B'!$G$47))/((1+$Y$16)^AO$34))</f>
        <v>-137272.59797143505</v>
      </c>
      <c r="AP470" s="201">
        <f>(((S470*'Appendix B'!$C$22*1000)-('Appendix B'!$E$48+'Appendix B'!$F$48+'Appendix B'!$G$48))/((1+$Y$16)^AP$34))</f>
        <v>-127320.24127162683</v>
      </c>
      <c r="AQ470" s="201">
        <f>(((T470*'Appendix B'!$C$23*1000)-('Appendix B'!$E$49+'Appendix B'!$F$49+'Appendix B'!$G$49))/((1+$Y$16)^AQ$34))</f>
        <v>-90218.006158751115</v>
      </c>
      <c r="AR470" s="201">
        <f>(((U470*'Appendix B'!$C$24*1000)-('Appendix B'!$E$50+'Appendix B'!$F$50+'Appendix B'!$G$50))/((1+$Y$16)^AR$34))</f>
        <v>-147299.18226192959</v>
      </c>
      <c r="AS470" s="217">
        <f t="shared" si="28"/>
        <v>30551978.839112725</v>
      </c>
      <c r="AU470" s="207">
        <f t="shared" si="27"/>
        <v>1.2042496937329681E-8</v>
      </c>
    </row>
    <row r="471" spans="1:47" x14ac:dyDescent="0.35">
      <c r="A471">
        <v>437</v>
      </c>
      <c r="B471" s="75">
        <v>56</v>
      </c>
      <c r="C471" s="75">
        <v>95.555038705150366</v>
      </c>
      <c r="D471" s="75">
        <v>57.892305622339535</v>
      </c>
      <c r="E471" s="75">
        <v>66.006060029165354</v>
      </c>
      <c r="F471" s="75">
        <v>40.976517061235356</v>
      </c>
      <c r="G471" s="75">
        <v>38.850047687419568</v>
      </c>
      <c r="H471" s="75">
        <v>29.06764925987607</v>
      </c>
      <c r="I471" s="75">
        <v>30.106916354596347</v>
      </c>
      <c r="J471" s="75">
        <v>32.059727474576498</v>
      </c>
      <c r="K471" s="75">
        <v>45.406735773030405</v>
      </c>
      <c r="L471" s="75">
        <v>67.654624345602343</v>
      </c>
      <c r="M471" s="75">
        <v>70.010945253834734</v>
      </c>
      <c r="N471" s="75">
        <v>55.54685689125035</v>
      </c>
      <c r="O471" s="75">
        <v>62.364572386988883</v>
      </c>
      <c r="P471" s="75">
        <v>61.585633367743441</v>
      </c>
      <c r="Q471" s="75">
        <v>79.492549342383526</v>
      </c>
      <c r="R471" s="75">
        <v>92.419249032495685</v>
      </c>
      <c r="S471" s="75">
        <v>78.152035260212472</v>
      </c>
      <c r="T471" s="75">
        <v>100.16897114628289</v>
      </c>
      <c r="U471" s="75">
        <v>81.520487646778918</v>
      </c>
      <c r="V471" s="75">
        <v>86.281367070630495</v>
      </c>
      <c r="X471" s="201">
        <f>((0-('Appendix B'!$H$30))/(1+$Y$16)^0)</f>
        <v>-30932906.678150136</v>
      </c>
      <c r="Y471" s="201">
        <f>(((B471*'Appendix B'!$C$5*1000)-('Appendix B'!$E$31+'Appendix B'!$F$31+'Appendix B'!$G$31))/((1+$Y$16)^1))</f>
        <v>36555647.970511056</v>
      </c>
      <c r="Z471" s="201">
        <f>+(((C471*'Appendix B'!$C$6*1000)-('Appendix B'!$E$32+'Appendix B'!$F$32+'Appendix B'!$G$32))/((1+$Y$16)^2))</f>
        <v>21933478.632376358</v>
      </c>
      <c r="AA471" s="201">
        <f>(((D471*'Appendix B'!$C$7*1000)-('Appendix B'!$E$33+'Appendix B'!$F$33+'Appendix B'!$G$33))/((1+$Y$16)^3))</f>
        <v>5615852.6964971805</v>
      </c>
      <c r="AB471" s="201">
        <f>(((E471*'Appendix B'!$C$8*1000)-('Appendix B'!$E$34+'Appendix B'!$F$34+'Appendix B'!$G$34))/((1+$Y$16)^4))</f>
        <v>3870819.9026313503</v>
      </c>
      <c r="AC471" s="201">
        <f>(((F471*'Appendix B'!$C$9*1000)-('Appendix B'!$E$35+'Appendix B'!$F$35+'Appendix B'!$G$35))/((1+$Y$16)^AC$34))</f>
        <v>1081615.1556099029</v>
      </c>
      <c r="AD471" s="201">
        <f>(((G471*'Appendix B'!$C$10*1000)-('Appendix B'!$E$36+'Appendix B'!$F$36+'Appendix B'!$G$36))/((1+$Y$16)^AD$34))</f>
        <v>520950.0074361685</v>
      </c>
      <c r="AE471" s="201">
        <f>(((H471*'Appendix B'!$C$11*1000)-('Appendix B'!$E$37+'Appendix B'!$F$37+'Appendix B'!$G$37))/((1+$Y$16)^AE$34))</f>
        <v>-68261.68443911089</v>
      </c>
      <c r="AF471" s="201">
        <f>(((I471*'Appendix B'!$C$12*1000)-('Appendix B'!$E$38+'Appendix B'!$F$38+'Appendix B'!$G$38))/((1+$Y$16)^AF$34))</f>
        <v>-138962.72761490112</v>
      </c>
      <c r="AG471" s="201">
        <f>(((J471*'Appendix B'!$C$13*1000)-('Appendix B'!$E$39+'Appendix B'!$F$39+'Appendix B'!$G$39))/((1+$Y$16)^AG$34))</f>
        <v>-159990.72228208632</v>
      </c>
      <c r="AH471" s="201">
        <f>(((K471*'Appendix B'!$C$14*1000)-('Appendix B'!$E$40+'Appendix B'!$F$40+'Appendix B'!$G$40))/((1+$Y$16)^AH$34))</f>
        <v>25425.90515927532</v>
      </c>
      <c r="AI471" s="201">
        <f>(((L471*'Appendix B'!$C$15*1000)-('Appendix B'!$E$41+'Appendix B'!$F$41+'Appendix B'!$G$41))/((1+$Y$16)^AI$34))</f>
        <v>279913.48057337914</v>
      </c>
      <c r="AJ471" s="201">
        <f>(((M471*'Appendix B'!$C$16*1000)-('Appendix B'!$E$42+'Appendix B'!$F$42+'Appendix B'!$G$42))/((1+$Y$16)^AJ$34))</f>
        <v>211759.26582142871</v>
      </c>
      <c r="AK471" s="201">
        <f>(((N471*'Appendix B'!$C$17*1000)-('Appendix B'!$E$43+'Appendix B'!$F$43+'Appendix B'!$G$43))/((1+$Y$16)^AK$34))</f>
        <v>-6762.8702479424983</v>
      </c>
      <c r="AL471" s="201">
        <f>(((O471*'Appendix B'!$C$18*1000)-('Appendix B'!$E$44+'Appendix B'!$F$44+'Appendix B'!$G$44))/((1+$Y$16)^AL$34))</f>
        <v>17035.869725120923</v>
      </c>
      <c r="AM471" s="201">
        <f>(((P471*'Appendix B'!$C$19*1000)-('Appendix B'!$E$45+'Appendix B'!$F$45+'Appendix B'!$G$45))/((1+$Y$16)^AM$34))</f>
        <v>-20080.989714953488</v>
      </c>
      <c r="AN471" s="201">
        <f>(((Q471*'Appendix B'!$C$20*1000)-('Appendix B'!$E$46+'Appendix B'!$F$46+'Appendix B'!$G$46))/((1+$Y$16)^AN$34))</f>
        <v>64926.32703805183</v>
      </c>
      <c r="AO471" s="201">
        <f>(((R471*'Appendix B'!$C$21*1000)-('Appendix B'!$E$47+'Appendix B'!$F$47+'Appendix B'!$G$47))/((1+$Y$16)^AO$34))</f>
        <v>103387.45937183121</v>
      </c>
      <c r="AP471" s="201">
        <f>(((S471*'Appendix B'!$C$22*1000)-('Appendix B'!$E$48+'Appendix B'!$F$48+'Appendix B'!$G$48))/((1+$Y$16)^AP$34))</f>
        <v>7277.2785351685361</v>
      </c>
      <c r="AQ471" s="201">
        <f>(((T471*'Appendix B'!$C$23*1000)-('Appendix B'!$E$49+'Appendix B'!$F$49+'Appendix B'!$G$49))/((1+$Y$16)^AQ$34))</f>
        <v>75266.48096539783</v>
      </c>
      <c r="AR471" s="201">
        <f>(((U471*'Appendix B'!$C$24*1000)-('Appendix B'!$E$50+'Appendix B'!$F$50+'Appendix B'!$G$50))/((1+$Y$16)^AR$34))</f>
        <v>-10057.034652766708</v>
      </c>
      <c r="AS471" s="217">
        <f t="shared" si="28"/>
        <v>39430449.75410156</v>
      </c>
      <c r="AU471" s="207">
        <f t="shared" si="27"/>
        <v>1.4741456196074931E-8</v>
      </c>
    </row>
    <row r="472" spans="1:47" x14ac:dyDescent="0.35">
      <c r="A472">
        <v>438</v>
      </c>
      <c r="B472" s="75">
        <v>56</v>
      </c>
      <c r="C472" s="75">
        <v>49.860751748672001</v>
      </c>
      <c r="D472" s="75">
        <v>30.916396068963518</v>
      </c>
      <c r="E472" s="75">
        <v>31.651161386073124</v>
      </c>
      <c r="F472" s="75">
        <v>36.061152720626339</v>
      </c>
      <c r="G472" s="75">
        <v>21.145715145359972</v>
      </c>
      <c r="H472" s="75">
        <v>27.263967420798522</v>
      </c>
      <c r="I472" s="75">
        <v>17.833337374679317</v>
      </c>
      <c r="J472" s="75">
        <v>23.413983340285164</v>
      </c>
      <c r="K472" s="75">
        <v>17.289775348691418</v>
      </c>
      <c r="L472" s="75">
        <v>11.714333868643855</v>
      </c>
      <c r="M472" s="75">
        <v>8.7322008999782952</v>
      </c>
      <c r="N472" s="75">
        <v>10.742498197568512</v>
      </c>
      <c r="O472" s="75">
        <v>9.0851641416828457</v>
      </c>
      <c r="P472" s="75">
        <v>10.87392093379127</v>
      </c>
      <c r="Q472" s="75">
        <v>8.0314569001135414</v>
      </c>
      <c r="R472" s="75">
        <v>8.3904781470246981</v>
      </c>
      <c r="S472" s="75">
        <v>9.0257204217406866</v>
      </c>
      <c r="T472" s="75">
        <v>8.9985406316814451</v>
      </c>
      <c r="U472" s="75">
        <v>14.415480871017371</v>
      </c>
      <c r="V472" s="75">
        <v>13.865407181748274</v>
      </c>
      <c r="X472" s="201">
        <f>((0-('Appendix B'!$H$30))/(1+$Y$16)^0)</f>
        <v>-30932906.678150136</v>
      </c>
      <c r="Y472" s="201">
        <f>(((B472*'Appendix B'!$C$5*1000)-('Appendix B'!$E$31+'Appendix B'!$F$31+'Appendix B'!$G$31))/((1+$Y$16)^1))</f>
        <v>36555647.970511056</v>
      </c>
      <c r="Z472" s="201">
        <f>+(((C472*'Appendix B'!$C$6*1000)-('Appendix B'!$E$32+'Appendix B'!$F$32+'Appendix B'!$G$32))/((1+$Y$16)^2))</f>
        <v>10390320.232110081</v>
      </c>
      <c r="AA472" s="201">
        <f>(((D472*'Appendix B'!$C$7*1000)-('Appendix B'!$E$33+'Appendix B'!$F$33+'Appendix B'!$G$33))/((1+$Y$16)^3))</f>
        <v>2194215.4592512832</v>
      </c>
      <c r="AB472" s="201">
        <f>(((E472*'Appendix B'!$C$8*1000)-('Appendix B'!$E$34+'Appendix B'!$F$34+'Appendix B'!$G$34))/((1+$Y$16)^4))</f>
        <v>1097005.455731238</v>
      </c>
      <c r="AC472" s="201">
        <f>(((F472*'Appendix B'!$C$9*1000)-('Appendix B'!$E$35+'Appendix B'!$F$35+'Appendix B'!$G$35))/((1+$Y$16)^AC$34))</f>
        <v>795874.49478436366</v>
      </c>
      <c r="AD472" s="201">
        <f>(((G472*'Appendix B'!$C$10*1000)-('Appendix B'!$E$36+'Appendix B'!$F$36+'Appendix B'!$G$36))/((1+$Y$16)^AD$34))</f>
        <v>-243015.39822559367</v>
      </c>
      <c r="AE472" s="201">
        <f>(((H472*'Appendix B'!$C$11*1000)-('Appendix B'!$E$37+'Appendix B'!$F$37+'Appendix B'!$G$37))/((1+$Y$16)^AE$34))</f>
        <v>-128164.93452612299</v>
      </c>
      <c r="AF472" s="201">
        <f>(((I472*'Appendix B'!$C$12*1000)-('Appendix B'!$E$38+'Appendix B'!$F$38+'Appendix B'!$G$38))/((1+$Y$16)^AF$34))</f>
        <v>-460807.29311182373</v>
      </c>
      <c r="AG472" s="201">
        <f>(((J472*'Appendix B'!$C$13*1000)-('Appendix B'!$E$39+'Appendix B'!$F$39+'Appendix B'!$G$39))/((1+$Y$16)^AG$34))</f>
        <v>-342332.28661265248</v>
      </c>
      <c r="AH472" s="201">
        <f>(((K472*'Appendix B'!$C$14*1000)-('Appendix B'!$E$40+'Appendix B'!$F$40+'Appendix B'!$G$40))/((1+$Y$16)^AH$34))</f>
        <v>-450734.14563870308</v>
      </c>
      <c r="AI472" s="201">
        <f>(((L472*'Appendix B'!$C$15*1000)-('Appendix B'!$E$41+'Appendix B'!$F$41+'Appendix B'!$G$41))/((1+$Y$16)^AI$34))</f>
        <v>-515058.35856836836</v>
      </c>
      <c r="AJ472" s="201">
        <f>(((M472*'Appendix B'!$C$16*1000)-('Appendix B'!$E$42+'Appendix B'!$F$42+'Appendix B'!$G$42))/((1+$Y$16)^AJ$34))</f>
        <v>-512983.70997863921</v>
      </c>
      <c r="AK472" s="201">
        <f>(((N472*'Appendix B'!$C$17*1000)-('Appendix B'!$E$43+'Appendix B'!$F$43+'Appendix B'!$G$43))/((1+$Y$16)^AK$34))</f>
        <v>-451114.80986079341</v>
      </c>
      <c r="AL472" s="201">
        <f>(((O472*'Appendix B'!$C$18*1000)-('Appendix B'!$E$44+'Appendix B'!$F$44+'Appendix B'!$G$44))/((1+$Y$16)^AL$34))</f>
        <v>-428880.27735088859</v>
      </c>
      <c r="AM472" s="201">
        <f>(((P472*'Appendix B'!$C$19*1000)-('Appendix B'!$E$45+'Appendix B'!$F$45+'Appendix B'!$G$45))/((1+$Y$16)^AM$34))</f>
        <v>-380167.57575966686</v>
      </c>
      <c r="AN472" s="201">
        <f>(((Q472*'Appendix B'!$C$20*1000)-('Appendix B'!$E$46+'Appendix B'!$F$46+'Appendix B'!$G$46))/((1+$Y$16)^AN$34))</f>
        <v>-360670.91191902442</v>
      </c>
      <c r="AO472" s="201">
        <f>(((R472*'Appendix B'!$C$21*1000)-('Appendix B'!$E$47+'Appendix B'!$F$47+'Appendix B'!$G$47))/((1+$Y$16)^AO$34))</f>
        <v>-332219.52746170625</v>
      </c>
      <c r="AP472" s="201">
        <f>(((S472*'Appendix B'!$C$22*1000)-('Appendix B'!$E$48+'Appendix B'!$F$48+'Appendix B'!$G$48))/((1+$Y$16)^AP$34))</f>
        <v>-300476.27803048072</v>
      </c>
      <c r="AQ472" s="201">
        <f>(((T472*'Appendix B'!$C$23*1000)-('Appendix B'!$E$49+'Appendix B'!$F$49+'Appendix B'!$G$49))/((1+$Y$16)^AQ$34))</f>
        <v>-274427.3301735667</v>
      </c>
      <c r="AR472" s="201">
        <f>(((U472*'Appendix B'!$C$24*1000)-('Appendix B'!$E$50+'Appendix B'!$F$50+'Appendix B'!$G$50))/((1+$Y$16)^AR$34))</f>
        <v>-232456.25507151315</v>
      </c>
      <c r="AS472" s="217">
        <f t="shared" si="28"/>
        <v>20100156.934237886</v>
      </c>
      <c r="AU472" s="207">
        <f t="shared" si="27"/>
        <v>8.0799021605030643E-9</v>
      </c>
    </row>
    <row r="473" spans="1:47" x14ac:dyDescent="0.35">
      <c r="A473">
        <v>439</v>
      </c>
      <c r="B473" s="75">
        <v>56</v>
      </c>
      <c r="C473" s="75">
        <v>75.754767886584247</v>
      </c>
      <c r="D473" s="75">
        <v>61.086334906109549</v>
      </c>
      <c r="E473" s="75">
        <v>62.765220014548611</v>
      </c>
      <c r="F473" s="75">
        <v>87.698045140573825</v>
      </c>
      <c r="G473" s="75">
        <v>88.979087599901959</v>
      </c>
      <c r="H473" s="75">
        <v>107.4017145266931</v>
      </c>
      <c r="I473" s="75">
        <v>62.623904315019708</v>
      </c>
      <c r="J473" s="75">
        <v>46.76718531482959</v>
      </c>
      <c r="K473" s="75">
        <v>50.95907388228504</v>
      </c>
      <c r="L473" s="75">
        <v>46.960566132388351</v>
      </c>
      <c r="M473" s="75">
        <v>26.819798368998036</v>
      </c>
      <c r="N473" s="75">
        <v>26.580775317553623</v>
      </c>
      <c r="O473" s="75">
        <v>35.91752136200256</v>
      </c>
      <c r="P473" s="75">
        <v>54.179668615153297</v>
      </c>
      <c r="Q473" s="75">
        <v>51.411782174534352</v>
      </c>
      <c r="R473" s="75">
        <v>34.048046791586387</v>
      </c>
      <c r="S473" s="75">
        <v>40.198244670218521</v>
      </c>
      <c r="T473" s="75">
        <v>60.432430545776768</v>
      </c>
      <c r="U473" s="75">
        <v>99.548712972467172</v>
      </c>
      <c r="V473" s="75">
        <v>108.77867031922152</v>
      </c>
      <c r="X473" s="201">
        <f>((0-('Appendix B'!$H$30))/(1+$Y$16)^0)</f>
        <v>-30932906.678150136</v>
      </c>
      <c r="Y473" s="201">
        <f>(((B473*'Appendix B'!$C$5*1000)-('Appendix B'!$E$31+'Appendix B'!$F$31+'Appendix B'!$G$31))/((1+$Y$16)^1))</f>
        <v>36555647.970511056</v>
      </c>
      <c r="Z473" s="201">
        <f>+(((C473*'Appendix B'!$C$6*1000)-('Appendix B'!$E$32+'Appendix B'!$F$32+'Appendix B'!$G$32))/((1+$Y$16)^2))</f>
        <v>16931591.577117808</v>
      </c>
      <c r="AA473" s="201">
        <f>(((D473*'Appendix B'!$C$7*1000)-('Appendix B'!$E$33+'Appendix B'!$F$33+'Appendix B'!$G$33))/((1+$Y$16)^3))</f>
        <v>6020984.8946377831</v>
      </c>
      <c r="AB473" s="201">
        <f>(((E473*'Appendix B'!$C$8*1000)-('Appendix B'!$E$34+'Appendix B'!$F$34+'Appendix B'!$G$34))/((1+$Y$16)^4))</f>
        <v>3609154.4864114881</v>
      </c>
      <c r="AC473" s="201">
        <f>(((F473*'Appendix B'!$C$9*1000)-('Appendix B'!$E$35+'Appendix B'!$F$35+'Appendix B'!$G$35))/((1+$Y$16)^AC$34))</f>
        <v>3797637.6888480079</v>
      </c>
      <c r="AD473" s="201">
        <f>(((G473*'Appendix B'!$C$10*1000)-('Appendix B'!$E$36+'Appendix B'!$F$36+'Appendix B'!$G$36))/((1+$Y$16)^AD$34))</f>
        <v>2684084.4956295933</v>
      </c>
      <c r="AE473" s="201">
        <f>(((H473*'Appendix B'!$C$11*1000)-('Appendix B'!$E$37+'Appendix B'!$F$37+'Appendix B'!$G$37))/((1+$Y$16)^AE$34))</f>
        <v>2533341.8801952847</v>
      </c>
      <c r="AF473" s="201">
        <f>(((I473*'Appendix B'!$C$12*1000)-('Appendix B'!$E$38+'Appendix B'!$F$38+'Appendix B'!$G$38))/((1+$Y$16)^AF$34))</f>
        <v>713715.68660440971</v>
      </c>
      <c r="AG473" s="201">
        <f>(((J473*'Appendix B'!$C$13*1000)-('Appendix B'!$E$39+'Appendix B'!$F$39+'Appendix B'!$G$39))/((1+$Y$16)^AG$34))</f>
        <v>150194.36164619456</v>
      </c>
      <c r="AH473" s="201">
        <f>(((K473*'Appendix B'!$C$14*1000)-('Appendix B'!$E$40+'Appendix B'!$F$40+'Appendix B'!$G$40))/((1+$Y$16)^AH$34))</f>
        <v>119454.61794508819</v>
      </c>
      <c r="AI473" s="201">
        <f>(((L473*'Appendix B'!$C$15*1000)-('Appendix B'!$E$41+'Appendix B'!$F$41+'Appendix B'!$G$41))/((1+$Y$16)^AI$34))</f>
        <v>-14171.397728088967</v>
      </c>
      <c r="AJ473" s="201">
        <f>(((M473*'Appendix B'!$C$16*1000)-('Appendix B'!$E$42+'Appendix B'!$F$42+'Appendix B'!$G$42))/((1+$Y$16)^AJ$34))</f>
        <v>-299061.91127020714</v>
      </c>
      <c r="AK473" s="201">
        <f>(((N473*'Appendix B'!$C$17*1000)-('Appendix B'!$E$43+'Appendix B'!$F$43+'Appendix B'!$G$43))/((1+$Y$16)^AK$34))</f>
        <v>-294037.03074320807</v>
      </c>
      <c r="AL473" s="201">
        <f>(((O473*'Appendix B'!$C$18*1000)-('Appendix B'!$E$44+'Appendix B'!$F$44+'Appendix B'!$G$44))/((1+$Y$16)^AL$34))</f>
        <v>-204309.81490198858</v>
      </c>
      <c r="AM473" s="201">
        <f>(((P473*'Appendix B'!$C$19*1000)-('Appendix B'!$E$45+'Appendix B'!$F$45+'Appendix B'!$G$45))/((1+$Y$16)^AM$34))</f>
        <v>-72668.221266263034</v>
      </c>
      <c r="AN473" s="201">
        <f>(((Q473*'Appendix B'!$C$20*1000)-('Appendix B'!$E$46+'Appendix B'!$F$46+'Appendix B'!$G$46))/((1+$Y$16)^AN$34))</f>
        <v>-102312.88756096724</v>
      </c>
      <c r="AO473" s="201">
        <f>(((R473*'Appendix B'!$C$21*1000)-('Appendix B'!$E$47+'Appendix B'!$F$47+'Appendix B'!$G$47))/((1+$Y$16)^AO$34))</f>
        <v>-199210.13021649836</v>
      </c>
      <c r="AP473" s="201">
        <f>(((S473*'Appendix B'!$C$22*1000)-('Appendix B'!$E$48+'Appendix B'!$F$48+'Appendix B'!$G$48))/((1+$Y$16)^AP$34))</f>
        <v>-161694.75572576755</v>
      </c>
      <c r="AQ473" s="201">
        <f>(((T473*'Appendix B'!$C$23*1000)-('Appendix B'!$E$49+'Appendix B'!$F$49+'Appendix B'!$G$49))/((1+$Y$16)^AQ$34))</f>
        <v>-77147.215510936367</v>
      </c>
      <c r="AR473" s="201">
        <f>(((U473*'Appendix B'!$C$24*1000)-('Appendix B'!$E$50+'Appendix B'!$F$50+'Appendix B'!$G$50))/((1+$Y$16)^AR$34))</f>
        <v>49692.05786077123</v>
      </c>
      <c r="AS473" s="217">
        <f t="shared" si="28"/>
        <v>42232593.039257362</v>
      </c>
      <c r="AU473" s="207">
        <f t="shared" si="27"/>
        <v>1.5308431590998911E-8</v>
      </c>
    </row>
    <row r="474" spans="1:47" x14ac:dyDescent="0.35">
      <c r="A474">
        <v>440</v>
      </c>
      <c r="B474" s="75">
        <v>56</v>
      </c>
      <c r="C474" s="75">
        <v>52.948532986030408</v>
      </c>
      <c r="D474" s="75">
        <v>71.184412459762413</v>
      </c>
      <c r="E474" s="75">
        <v>46.90804613251629</v>
      </c>
      <c r="F474" s="75">
        <v>60.727298911878442</v>
      </c>
      <c r="G474" s="75">
        <v>59.899638827768364</v>
      </c>
      <c r="H474" s="75">
        <v>53.113838477521277</v>
      </c>
      <c r="I474" s="75">
        <v>61.667807787792427</v>
      </c>
      <c r="J474" s="75">
        <v>86.897239750382099</v>
      </c>
      <c r="K474" s="75">
        <v>33.389508701091479</v>
      </c>
      <c r="L474" s="75">
        <v>28.412501032153923</v>
      </c>
      <c r="M474" s="75">
        <v>32.575921733597866</v>
      </c>
      <c r="N474" s="75">
        <v>37.68557085295101</v>
      </c>
      <c r="O474" s="75">
        <v>50.488834345803951</v>
      </c>
      <c r="P474" s="75">
        <v>51.740775600399019</v>
      </c>
      <c r="Q474" s="75">
        <v>55.410535475395172</v>
      </c>
      <c r="R474" s="75">
        <v>58.855063345654884</v>
      </c>
      <c r="S474" s="75">
        <v>40.243931859429878</v>
      </c>
      <c r="T474" s="75">
        <v>53.458512390701671</v>
      </c>
      <c r="U474" s="75">
        <v>47.01615382267039</v>
      </c>
      <c r="V474" s="75">
        <v>62.038929681895908</v>
      </c>
      <c r="X474" s="201">
        <f>((0-('Appendix B'!$H$30))/(1+$Y$16)^0)</f>
        <v>-30932906.678150136</v>
      </c>
      <c r="Y474" s="201">
        <f>(((B474*'Appendix B'!$C$5*1000)-('Appendix B'!$E$31+'Appendix B'!$F$31+'Appendix B'!$G$31))/((1+$Y$16)^1))</f>
        <v>36555647.970511056</v>
      </c>
      <c r="Z474" s="201">
        <f>+(((C474*'Appendix B'!$C$6*1000)-('Appendix B'!$E$32+'Appendix B'!$F$32+'Appendix B'!$G$32))/((1+$Y$16)^2))</f>
        <v>11170346.58337247</v>
      </c>
      <c r="AA474" s="201">
        <f>(((D474*'Appendix B'!$C$7*1000)-('Appendix B'!$E$33+'Appendix B'!$F$33+'Appendix B'!$G$33))/((1+$Y$16)^3))</f>
        <v>7301829.8690698491</v>
      </c>
      <c r="AB474" s="201">
        <f>(((E474*'Appendix B'!$C$8*1000)-('Appendix B'!$E$34+'Appendix B'!$F$34+'Appendix B'!$G$34))/((1+$Y$16)^4))</f>
        <v>2328846.2992751985</v>
      </c>
      <c r="AC474" s="201">
        <f>(((F474*'Appendix B'!$C$9*1000)-('Appendix B'!$E$35+'Appendix B'!$F$35+'Appendix B'!$G$35))/((1+$Y$16)^AC$34))</f>
        <v>2229770.4227990224</v>
      </c>
      <c r="AD474" s="201">
        <f>(((G474*'Appendix B'!$C$10*1000)-('Appendix B'!$E$36+'Appendix B'!$F$36+'Appendix B'!$G$36))/((1+$Y$16)^AD$34))</f>
        <v>1429267.7537475491</v>
      </c>
      <c r="AE474" s="201">
        <f>(((H474*'Appendix B'!$C$11*1000)-('Appendix B'!$E$37+'Appendix B'!$F$37+'Appendix B'!$G$37))/((1+$Y$16)^AE$34))</f>
        <v>730351.9375070401</v>
      </c>
      <c r="AF474" s="201">
        <f>(((I474*'Appendix B'!$C$12*1000)-('Appendix B'!$E$38+'Appendix B'!$F$38+'Appendix B'!$G$38))/((1+$Y$16)^AF$34))</f>
        <v>688644.39550976758</v>
      </c>
      <c r="AG474" s="201">
        <f>(((J474*'Appendix B'!$C$13*1000)-('Appendix B'!$E$39+'Appendix B'!$F$39+'Appendix B'!$G$39))/((1+$Y$16)^AG$34))</f>
        <v>996550.30149256892</v>
      </c>
      <c r="AH474" s="201">
        <f>(((K474*'Appendix B'!$C$14*1000)-('Appendix B'!$E$40+'Appendix B'!$F$40+'Appendix B'!$G$40))/((1+$Y$16)^AH$34))</f>
        <v>-178085.54724053736</v>
      </c>
      <c r="AI474" s="201">
        <f>(((L474*'Appendix B'!$C$15*1000)-('Appendix B'!$E$41+'Appendix B'!$F$41+'Appendix B'!$G$41))/((1+$Y$16)^AI$34))</f>
        <v>-277759.40021312603</v>
      </c>
      <c r="AJ474" s="201">
        <f>(((M474*'Appendix B'!$C$16*1000)-('Appendix B'!$E$42+'Appendix B'!$F$42+'Appendix B'!$G$42))/((1+$Y$16)^AJ$34))</f>
        <v>-230984.30915351422</v>
      </c>
      <c r="AK474" s="201">
        <f>(((N474*'Appendix B'!$C$17*1000)-('Appendix B'!$E$43+'Appendix B'!$F$43+'Appendix B'!$G$43))/((1+$Y$16)^AK$34))</f>
        <v>-183904.0530815103</v>
      </c>
      <c r="AL474" s="201">
        <f>(((O474*'Appendix B'!$C$18*1000)-('Appendix B'!$E$44+'Appendix B'!$F$44+'Appendix B'!$G$44))/((1+$Y$16)^AL$34))</f>
        <v>-82356.813591246915</v>
      </c>
      <c r="AM474" s="201">
        <f>(((P474*'Appendix B'!$C$19*1000)-('Appendix B'!$E$45+'Appendix B'!$F$45+'Appendix B'!$G$45))/((1+$Y$16)^AM$34))</f>
        <v>-89985.969322098608</v>
      </c>
      <c r="AN474" s="201">
        <f>(((Q474*'Appendix B'!$C$20*1000)-('Appendix B'!$E$46+'Appendix B'!$F$46+'Appendix B'!$G$46))/((1+$Y$16)^AN$34))</f>
        <v>-78497.713373814782</v>
      </c>
      <c r="AO474" s="201">
        <f>(((R474*'Appendix B'!$C$21*1000)-('Appendix B'!$E$47+'Appendix B'!$F$47+'Appendix B'!$G$47))/((1+$Y$16)^AO$34))</f>
        <v>-70610.013618626093</v>
      </c>
      <c r="AP474" s="201">
        <f>(((S474*'Appendix B'!$C$22*1000)-('Appendix B'!$E$48+'Appendix B'!$F$48+'Appendix B'!$G$48))/((1+$Y$16)^AP$34))</f>
        <v>-161491.35424252434</v>
      </c>
      <c r="AQ474" s="201">
        <f>(((T474*'Appendix B'!$C$23*1000)-('Appendix B'!$E$49+'Appendix B'!$F$49+'Appendix B'!$G$49))/((1+$Y$16)^AQ$34))</f>
        <v>-103896.41483416269</v>
      </c>
      <c r="AR474" s="201">
        <f>(((U474*'Appendix B'!$C$24*1000)-('Appendix B'!$E$50+'Appendix B'!$F$50+'Appendix B'!$G$50))/((1+$Y$16)^AR$34))</f>
        <v>-124411.19855580485</v>
      </c>
      <c r="AS474" s="217">
        <f t="shared" si="28"/>
        <v>32498348.855134387</v>
      </c>
      <c r="AU474" s="207">
        <f t="shared" si="27"/>
        <v>1.2724456070848551E-8</v>
      </c>
    </row>
    <row r="475" spans="1:47" x14ac:dyDescent="0.35">
      <c r="A475">
        <v>441</v>
      </c>
      <c r="B475" s="75">
        <v>56</v>
      </c>
      <c r="C475" s="75">
        <v>60.670423026138629</v>
      </c>
      <c r="D475" s="75">
        <v>71.620962649641911</v>
      </c>
      <c r="E475" s="75">
        <v>79.965345950433758</v>
      </c>
      <c r="F475" s="75">
        <v>102.88442001319066</v>
      </c>
      <c r="G475" s="75">
        <v>137.92648919014763</v>
      </c>
      <c r="H475" s="75">
        <v>183.16358912131722</v>
      </c>
      <c r="I475" s="75">
        <v>191.37115369733587</v>
      </c>
      <c r="J475" s="75">
        <v>120.05995540541802</v>
      </c>
      <c r="K475" s="75">
        <v>145.17413579020925</v>
      </c>
      <c r="L475" s="75">
        <v>205.8889001358483</v>
      </c>
      <c r="M475" s="75">
        <v>169.18975570958526</v>
      </c>
      <c r="N475" s="75">
        <v>318.67362680266194</v>
      </c>
      <c r="O475" s="75">
        <v>305.92667447239722</v>
      </c>
      <c r="P475" s="75">
        <v>383.2914309895537</v>
      </c>
      <c r="Q475" s="75">
        <v>500</v>
      </c>
      <c r="R475" s="75">
        <v>500</v>
      </c>
      <c r="S475" s="75">
        <v>498.92473448659894</v>
      </c>
      <c r="T475" s="75">
        <v>500</v>
      </c>
      <c r="U475" s="75">
        <v>500</v>
      </c>
      <c r="V475" s="75">
        <v>294.13922720342123</v>
      </c>
      <c r="X475" s="201">
        <f>((0-('Appendix B'!$H$30))/(1+$Y$16)^0)</f>
        <v>-30932906.678150136</v>
      </c>
      <c r="Y475" s="201">
        <f>(((B475*'Appendix B'!$C$5*1000)-('Appendix B'!$E$31+'Appendix B'!$F$31+'Appendix B'!$G$31))/((1+$Y$16)^1))</f>
        <v>36555647.970511056</v>
      </c>
      <c r="Z475" s="201">
        <f>+(((C475*'Appendix B'!$C$6*1000)-('Appendix B'!$E$32+'Appendix B'!$F$32+'Appendix B'!$G$32))/((1+$Y$16)^2))</f>
        <v>13121028.075947339</v>
      </c>
      <c r="AA475" s="201">
        <f>(((D475*'Appendix B'!$C$7*1000)-('Appendix B'!$E$33+'Appendix B'!$F$33+'Appendix B'!$G$33))/((1+$Y$16)^3))</f>
        <v>7357202.1034207577</v>
      </c>
      <c r="AB475" s="201">
        <f>(((E475*'Appendix B'!$C$8*1000)-('Appendix B'!$E$34+'Appendix B'!$F$34+'Appendix B'!$G$34))/((1+$Y$16)^4))</f>
        <v>4997892.6196573758</v>
      </c>
      <c r="AC475" s="201">
        <f>(((F475*'Appendix B'!$C$9*1000)-('Appendix B'!$E$35+'Appendix B'!$F$35+'Appendix B'!$G$35))/((1+$Y$16)^AC$34))</f>
        <v>4680454.1986630745</v>
      </c>
      <c r="AD475" s="201">
        <f>(((G475*'Appendix B'!$C$10*1000)-('Appendix B'!$E$36+'Appendix B'!$F$36+'Appendix B'!$G$36))/((1+$Y$16)^AD$34))</f>
        <v>4796229.7246657768</v>
      </c>
      <c r="AE475" s="201">
        <f>(((H475*'Appendix B'!$C$11*1000)-('Appendix B'!$E$37+'Appendix B'!$F$37+'Appendix B'!$G$37))/((1+$Y$16)^AE$34))</f>
        <v>5049518.7482972955</v>
      </c>
      <c r="AF475" s="201">
        <f>(((I475*'Appendix B'!$C$12*1000)-('Appendix B'!$E$38+'Appendix B'!$F$38+'Appendix B'!$G$38))/((1+$Y$16)^AF$34))</f>
        <v>4089797.1542983255</v>
      </c>
      <c r="AG475" s="201">
        <f>(((J475*'Appendix B'!$C$13*1000)-('Appendix B'!$E$39+'Appendix B'!$F$39+'Appendix B'!$G$39))/((1+$Y$16)^AG$34))</f>
        <v>1695962.7934728975</v>
      </c>
      <c r="AH475" s="201">
        <f>(((K475*'Appendix B'!$C$14*1000)-('Appendix B'!$E$40+'Appendix B'!$F$40+'Appendix B'!$G$40))/((1+$Y$16)^AH$34))</f>
        <v>1714984.4329381161</v>
      </c>
      <c r="AI475" s="201">
        <f>(((L475*'Appendix B'!$C$15*1000)-('Appendix B'!$E$41+'Appendix B'!$F$41+'Appendix B'!$G$41))/((1+$Y$16)^AI$34))</f>
        <v>2244371.5754533736</v>
      </c>
      <c r="AJ475" s="201">
        <f>(((M475*'Appendix B'!$C$16*1000)-('Appendix B'!$E$42+'Appendix B'!$F$42+'Appendix B'!$G$42))/((1+$Y$16)^AJ$34))</f>
        <v>1384745.869641877</v>
      </c>
      <c r="AK475" s="201">
        <f>(((N475*'Appendix B'!$C$17*1000)-('Appendix B'!$E$43+'Appendix B'!$F$43+'Appendix B'!$G$43))/((1+$Y$16)^AK$34))</f>
        <v>2602824.5445293589</v>
      </c>
      <c r="AL475" s="201">
        <f>(((O475*'Appendix B'!$C$18*1000)-('Appendix B'!$E$44+'Appendix B'!$F$44+'Appendix B'!$G$44))/((1+$Y$16)^AL$34))</f>
        <v>2055502.0935917774</v>
      </c>
      <c r="AM475" s="201">
        <f>(((P475*'Appendix B'!$C$19*1000)-('Appendix B'!$E$45+'Appendix B'!$F$45+'Appendix B'!$G$45))/((1+$Y$16)^AM$34))</f>
        <v>2264242.2329982156</v>
      </c>
      <c r="AN475" s="201">
        <f>(((Q475*'Appendix B'!$C$20*1000)-('Appendix B'!$E$46+'Appendix B'!$F$46+'Appendix B'!$G$46))/((1+$Y$16)^AN$34))</f>
        <v>2569321.4299444244</v>
      </c>
      <c r="AO475" s="201">
        <f>(((R475*'Appendix B'!$C$21*1000)-('Appendix B'!$E$47+'Appendix B'!$F$47+'Appendix B'!$G$47))/((1+$Y$16)^AO$34))</f>
        <v>2216294.9903208939</v>
      </c>
      <c r="AP475" s="201">
        <f>(((S475*'Appendix B'!$C$22*1000)-('Appendix B'!$E$48+'Appendix B'!$F$48+'Appendix B'!$G$48))/((1+$Y$16)^AP$34))</f>
        <v>1880576.8316104249</v>
      </c>
      <c r="AQ475" s="201">
        <f>(((T475*'Appendix B'!$C$23*1000)-('Appendix B'!$E$49+'Appendix B'!$F$49+'Appendix B'!$G$49))/((1+$Y$16)^AQ$34))</f>
        <v>1608860.6024615879</v>
      </c>
      <c r="AR475" s="201">
        <f>(((U475*'Appendix B'!$C$24*1000)-('Appendix B'!$E$50+'Appendix B'!$F$50+'Appendix B'!$G$50))/((1+$Y$16)^AR$34))</f>
        <v>1376866.5613700326</v>
      </c>
      <c r="AS475" s="217">
        <f t="shared" si="28"/>
        <v>73329417.875643834</v>
      </c>
      <c r="AU475" s="207">
        <f t="shared" si="27"/>
        <v>1.0045907084054273E-8</v>
      </c>
    </row>
    <row r="476" spans="1:47" x14ac:dyDescent="0.35">
      <c r="A476">
        <v>442</v>
      </c>
      <c r="B476" s="75">
        <v>56</v>
      </c>
      <c r="C476" s="75">
        <v>28.98367237062434</v>
      </c>
      <c r="D476" s="75">
        <v>42.521749107840222</v>
      </c>
      <c r="E476" s="75">
        <v>52.693551102141946</v>
      </c>
      <c r="F476" s="75">
        <v>61.616749075749027</v>
      </c>
      <c r="G476" s="75">
        <v>95.282736374086198</v>
      </c>
      <c r="H476" s="75">
        <v>94.882864462928822</v>
      </c>
      <c r="I476" s="75">
        <v>80.648479761813462</v>
      </c>
      <c r="J476" s="75">
        <v>125.0629254794699</v>
      </c>
      <c r="K476" s="75">
        <v>144.74740314137023</v>
      </c>
      <c r="L476" s="75">
        <v>201.98123896666561</v>
      </c>
      <c r="M476" s="75">
        <v>276.02106707920575</v>
      </c>
      <c r="N476" s="75">
        <v>312.04188293654374</v>
      </c>
      <c r="O476" s="75">
        <v>372.27221665115013</v>
      </c>
      <c r="P476" s="75">
        <v>350.5413541796654</v>
      </c>
      <c r="Q476" s="75">
        <v>308.17741385490103</v>
      </c>
      <c r="R476" s="75">
        <v>392.05530246617548</v>
      </c>
      <c r="S476" s="75">
        <v>376.88421933062722</v>
      </c>
      <c r="T476" s="75">
        <v>349.14618625569426</v>
      </c>
      <c r="U476" s="75">
        <v>428.33081513332837</v>
      </c>
      <c r="V476" s="75">
        <v>319.64155023046351</v>
      </c>
      <c r="X476" s="201">
        <f>((0-('Appendix B'!$H$30))/(1+$Y$16)^0)</f>
        <v>-30932906.678150136</v>
      </c>
      <c r="Y476" s="201">
        <f>(((B476*'Appendix B'!$C$5*1000)-('Appendix B'!$E$31+'Appendix B'!$F$31+'Appendix B'!$G$31))/((1+$Y$16)^1))</f>
        <v>36555647.970511056</v>
      </c>
      <c r="Z476" s="201">
        <f>+(((C476*'Appendix B'!$C$6*1000)-('Appendix B'!$E$32+'Appendix B'!$F$32+'Appendix B'!$G$32))/((1+$Y$16)^2))</f>
        <v>5116412.9179360867</v>
      </c>
      <c r="AA476" s="201">
        <f>(((D476*'Appendix B'!$C$7*1000)-('Appendix B'!$E$33+'Appendix B'!$F$33+'Appendix B'!$G$33))/((1+$Y$16)^3))</f>
        <v>3666243.9753105594</v>
      </c>
      <c r="AB476" s="201">
        <f>(((E476*'Appendix B'!$C$8*1000)-('Appendix B'!$E$34+'Appendix B'!$F$34+'Appendix B'!$G$34))/((1+$Y$16)^4))</f>
        <v>2795967.9588114237</v>
      </c>
      <c r="AC476" s="201">
        <f>(((F476*'Appendix B'!$C$9*1000)-('Appendix B'!$E$35+'Appendix B'!$F$35+'Appendix B'!$G$35))/((1+$Y$16)^AC$34))</f>
        <v>2281476.0665691188</v>
      </c>
      <c r="AD476" s="201">
        <f>(((G476*'Appendix B'!$C$10*1000)-('Appendix B'!$E$36+'Appendix B'!$F$36+'Appendix B'!$G$36))/((1+$Y$16)^AD$34))</f>
        <v>2956095.2919405112</v>
      </c>
      <c r="AE476" s="201">
        <f>(((H476*'Appendix B'!$C$11*1000)-('Appendix B'!$E$37+'Appendix B'!$F$37+'Appendix B'!$G$37))/((1+$Y$16)^AE$34))</f>
        <v>2117570.2125296569</v>
      </c>
      <c r="AF476" s="201">
        <f>(((I476*'Appendix B'!$C$12*1000)-('Appendix B'!$E$38+'Appendix B'!$F$38+'Appendix B'!$G$38))/((1+$Y$16)^AF$34))</f>
        <v>1186366.0571631573</v>
      </c>
      <c r="AG476" s="201">
        <f>(((J476*'Appendix B'!$C$13*1000)-('Appendix B'!$E$39+'Appendix B'!$F$39+'Appendix B'!$G$39))/((1+$Y$16)^AG$34))</f>
        <v>1801477.0644751359</v>
      </c>
      <c r="AH476" s="201">
        <f>(((K476*'Appendix B'!$C$14*1000)-('Appendix B'!$E$40+'Appendix B'!$F$40+'Appendix B'!$G$40))/((1+$Y$16)^AH$34))</f>
        <v>1707757.7257591833</v>
      </c>
      <c r="AI476" s="201">
        <f>(((L476*'Appendix B'!$C$15*1000)-('Appendix B'!$E$41+'Appendix B'!$F$41+'Appendix B'!$G$41))/((1+$Y$16)^AI$34))</f>
        <v>2188839.497233517</v>
      </c>
      <c r="AJ476" s="201">
        <f>(((M476*'Appendix B'!$C$16*1000)-('Appendix B'!$E$42+'Appendix B'!$F$42+'Appendix B'!$G$42))/((1+$Y$16)^AJ$34))</f>
        <v>2648238.5101494468</v>
      </c>
      <c r="AK476" s="201">
        <f>(((N476*'Appendix B'!$C$17*1000)-('Appendix B'!$E$43+'Appendix B'!$F$43+'Appendix B'!$G$43))/((1+$Y$16)^AK$34))</f>
        <v>2537053.5272479351</v>
      </c>
      <c r="AL476" s="201">
        <f>(((O476*'Appendix B'!$C$18*1000)-('Appendix B'!$E$44+'Appendix B'!$F$44+'Appendix B'!$G$44))/((1+$Y$16)^AL$34))</f>
        <v>2610773.8114721049</v>
      </c>
      <c r="AM476" s="201">
        <f>(((P476*'Appendix B'!$C$19*1000)-('Appendix B'!$E$45+'Appendix B'!$F$45+'Appendix B'!$G$45))/((1+$Y$16)^AM$34))</f>
        <v>2031695.0996996893</v>
      </c>
      <c r="AN476" s="201">
        <f>(((Q476*'Appendix B'!$C$20*1000)-('Appendix B'!$E$46+'Appendix B'!$F$46+'Appendix B'!$G$46))/((1+$Y$16)^AN$34))</f>
        <v>1426893.288380364</v>
      </c>
      <c r="AO476" s="201">
        <f>(((R476*'Appendix B'!$C$21*1000)-('Appendix B'!$E$47+'Appendix B'!$F$47+'Appendix B'!$G$47))/((1+$Y$16)^AO$34))</f>
        <v>1656707.3164579035</v>
      </c>
      <c r="AP476" s="201">
        <f>(((S476*'Appendix B'!$C$22*1000)-('Appendix B'!$E$48+'Appendix B'!$F$48+'Appendix B'!$G$48))/((1+$Y$16)^AP$34))</f>
        <v>1337246.8035000383</v>
      </c>
      <c r="AQ476" s="201">
        <f>(((T476*'Appendix B'!$C$23*1000)-('Appendix B'!$E$49+'Appendix B'!$F$49+'Appendix B'!$G$49))/((1+$Y$16)^AQ$34))</f>
        <v>1030244.8741455397</v>
      </c>
      <c r="AR476" s="201">
        <f>(((U476*'Appendix B'!$C$24*1000)-('Appendix B'!$E$50+'Appendix B'!$F$50+'Appendix B'!$G$50))/((1+$Y$16)^AR$34))</f>
        <v>1139340.7550519258</v>
      </c>
      <c r="AS476" s="217">
        <f t="shared" si="28"/>
        <v>47859142.046194226</v>
      </c>
      <c r="AU476" s="207">
        <f t="shared" si="27"/>
        <v>1.590114152778303E-8</v>
      </c>
    </row>
    <row r="477" spans="1:47" x14ac:dyDescent="0.35">
      <c r="A477">
        <v>443</v>
      </c>
      <c r="B477" s="75">
        <v>56</v>
      </c>
      <c r="C477" s="75">
        <v>39.10425913317669</v>
      </c>
      <c r="D477" s="75">
        <v>54.614522812122821</v>
      </c>
      <c r="E477" s="75">
        <v>81.375507872996323</v>
      </c>
      <c r="F477" s="75">
        <v>104.3341561829518</v>
      </c>
      <c r="G477" s="75">
        <v>105.79397005542826</v>
      </c>
      <c r="H477" s="75">
        <v>120.69403616394868</v>
      </c>
      <c r="I477" s="75">
        <v>198.89661546245827</v>
      </c>
      <c r="J477" s="75">
        <v>235.16356388307213</v>
      </c>
      <c r="K477" s="75">
        <v>172.90314149117131</v>
      </c>
      <c r="L477" s="75">
        <v>142.09085879904319</v>
      </c>
      <c r="M477" s="75">
        <v>223.15281955616513</v>
      </c>
      <c r="N477" s="75">
        <v>180.69991285502891</v>
      </c>
      <c r="O477" s="75">
        <v>204.48685611118987</v>
      </c>
      <c r="P477" s="75">
        <v>199.44948565797483</v>
      </c>
      <c r="Q477" s="75">
        <v>222.35215948048227</v>
      </c>
      <c r="R477" s="75">
        <v>363.3400588410193</v>
      </c>
      <c r="S477" s="75">
        <v>326.14131895739422</v>
      </c>
      <c r="T477" s="75">
        <v>445.15861773142171</v>
      </c>
      <c r="U477" s="75">
        <v>500</v>
      </c>
      <c r="V477" s="75">
        <v>500</v>
      </c>
      <c r="X477" s="201">
        <f>((0-('Appendix B'!$H$30))/(1+$Y$16)^0)</f>
        <v>-30932906.678150136</v>
      </c>
      <c r="Y477" s="201">
        <f>(((B477*'Appendix B'!$C$5*1000)-('Appendix B'!$E$31+'Appendix B'!$F$31+'Appendix B'!$G$31))/((1+$Y$16)^1))</f>
        <v>36555647.970511056</v>
      </c>
      <c r="Z477" s="201">
        <f>+(((C477*'Appendix B'!$C$6*1000)-('Appendix B'!$E$32+'Appendix B'!$F$32+'Appendix B'!$G$32))/((1+$Y$16)^2))</f>
        <v>7673046.227808034</v>
      </c>
      <c r="AA477" s="201">
        <f>(((D477*'Appendix B'!$C$7*1000)-('Appendix B'!$E$33+'Appendix B'!$F$33+'Appendix B'!$G$33))/((1+$Y$16)^3))</f>
        <v>5200097.1611054763</v>
      </c>
      <c r="AB477" s="201">
        <f>(((E477*'Appendix B'!$C$8*1000)-('Appendix B'!$E$34+'Appendix B'!$F$34+'Appendix B'!$G$34))/((1+$Y$16)^4))</f>
        <v>5111749.0904305466</v>
      </c>
      <c r="AC477" s="201">
        <f>(((F477*'Appendix B'!$C$9*1000)-('Appendix B'!$E$35+'Appendix B'!$F$35+'Appendix B'!$G$35))/((1+$Y$16)^AC$34))</f>
        <v>4764730.4684296632</v>
      </c>
      <c r="AD477" s="201">
        <f>(((G477*'Appendix B'!$C$10*1000)-('Appendix B'!$E$36+'Appendix B'!$F$36+'Appendix B'!$G$36))/((1+$Y$16)^AD$34))</f>
        <v>3409668.9516249388</v>
      </c>
      <c r="AE477" s="201">
        <f>(((H477*'Appendix B'!$C$11*1000)-('Appendix B'!$E$37+'Appendix B'!$F$37+'Appendix B'!$G$37))/((1+$Y$16)^AE$34))</f>
        <v>2974801.8151030676</v>
      </c>
      <c r="AF477" s="201">
        <f>(((I477*'Appendix B'!$C$12*1000)-('Appendix B'!$E$38+'Appendix B'!$F$38+'Appendix B'!$G$38))/((1+$Y$16)^AF$34))</f>
        <v>4287133.9682726869</v>
      </c>
      <c r="AG477" s="201">
        <f>(((J477*'Appendix B'!$C$13*1000)-('Appendix B'!$E$39+'Appendix B'!$F$39+'Appendix B'!$G$39))/((1+$Y$16)^AG$34))</f>
        <v>4123535.4470127779</v>
      </c>
      <c r="AH477" s="201">
        <f>(((K477*'Appendix B'!$C$14*1000)-('Appendix B'!$E$40+'Appendix B'!$F$40+'Appendix B'!$G$40))/((1+$Y$16)^AH$34))</f>
        <v>2184574.4797953214</v>
      </c>
      <c r="AI477" s="201">
        <f>(((L477*'Appendix B'!$C$15*1000)-('Appendix B'!$E$41+'Appendix B'!$F$41+'Appendix B'!$G$41))/((1+$Y$16)^AI$34))</f>
        <v>1337732.6248377787</v>
      </c>
      <c r="AJ477" s="201">
        <f>(((M477*'Appendix B'!$C$16*1000)-('Appendix B'!$E$42+'Appendix B'!$F$42+'Appendix B'!$G$42))/((1+$Y$16)^AJ$34))</f>
        <v>2022966.3796709492</v>
      </c>
      <c r="AK477" s="201">
        <f>(((N477*'Appendix B'!$C$17*1000)-('Appendix B'!$E$43+'Appendix B'!$F$43+'Appendix B'!$G$43))/((1+$Y$16)^AK$34))</f>
        <v>1234455.7251612339</v>
      </c>
      <c r="AL477" s="201">
        <f>(((O477*'Appendix B'!$C$18*1000)-('Appendix B'!$E$44+'Appendix B'!$F$44+'Appendix B'!$G$44))/((1+$Y$16)^AL$34))</f>
        <v>1206512.6912422318</v>
      </c>
      <c r="AM477" s="201">
        <f>(((P477*'Appendix B'!$C$19*1000)-('Appendix B'!$E$45+'Appendix B'!$F$45+'Appendix B'!$G$45))/((1+$Y$16)^AM$34))</f>
        <v>958843.23759876366</v>
      </c>
      <c r="AN477" s="201">
        <f>(((Q477*'Appendix B'!$C$20*1000)-('Appendix B'!$E$46+'Appendix B'!$F$46+'Appendix B'!$G$46))/((1+$Y$16)^AN$34))</f>
        <v>915748.13167778822</v>
      </c>
      <c r="AO477" s="201">
        <f>(((R477*'Appendix B'!$C$21*1000)-('Appendix B'!$E$47+'Appendix B'!$F$47+'Appendix B'!$G$47))/((1+$Y$16)^AO$34))</f>
        <v>1507846.8652108652</v>
      </c>
      <c r="AP477" s="201">
        <f>(((S477*'Appendix B'!$C$22*1000)-('Appendix B'!$E$48+'Appendix B'!$F$48+'Appendix B'!$G$48))/((1+$Y$16)^AP$34))</f>
        <v>1111337.0599123803</v>
      </c>
      <c r="AQ477" s="201">
        <f>(((T477*'Appendix B'!$C$23*1000)-('Appendix B'!$E$49+'Appendix B'!$F$49+'Appendix B'!$G$49))/((1+$Y$16)^AQ$34))</f>
        <v>1398510.6911429553</v>
      </c>
      <c r="AR477" s="201">
        <f>(((U477*'Appendix B'!$C$24*1000)-('Appendix B'!$E$50+'Appendix B'!$F$50+'Appendix B'!$G$50))/((1+$Y$16)^AR$34))</f>
        <v>1376866.5613700326</v>
      </c>
      <c r="AS477" s="217">
        <f t="shared" si="28"/>
        <v>58422898.869768441</v>
      </c>
      <c r="AU477" s="207">
        <f t="shared" si="27"/>
        <v>1.4900813499730962E-8</v>
      </c>
    </row>
    <row r="478" spans="1:47" x14ac:dyDescent="0.35">
      <c r="A478">
        <v>444</v>
      </c>
      <c r="B478" s="75">
        <v>56</v>
      </c>
      <c r="C478" s="75">
        <v>45.579868242008573</v>
      </c>
      <c r="D478" s="75">
        <v>71.384307329893232</v>
      </c>
      <c r="E478" s="75">
        <v>85.033212447898279</v>
      </c>
      <c r="F478" s="75">
        <v>121.45028792898941</v>
      </c>
      <c r="G478" s="75">
        <v>116.96583441630351</v>
      </c>
      <c r="H478" s="75">
        <v>110.87088799332169</v>
      </c>
      <c r="I478" s="75">
        <v>120.86931764594623</v>
      </c>
      <c r="J478" s="75">
        <v>149.31230639014979</v>
      </c>
      <c r="K478" s="75">
        <v>108.25236551902442</v>
      </c>
      <c r="L478" s="75">
        <v>124.03875730829679</v>
      </c>
      <c r="M478" s="75">
        <v>216.27554436513924</v>
      </c>
      <c r="N478" s="75">
        <v>310.62585381123267</v>
      </c>
      <c r="O478" s="75">
        <v>331.46729629410902</v>
      </c>
      <c r="P478" s="75">
        <v>307.79113940148102</v>
      </c>
      <c r="Q478" s="75">
        <v>383.76233389582558</v>
      </c>
      <c r="R478" s="75">
        <v>346.23731104759531</v>
      </c>
      <c r="S478" s="75">
        <v>143.99813124695746</v>
      </c>
      <c r="T478" s="75">
        <v>142.95704186406283</v>
      </c>
      <c r="U478" s="75">
        <v>125.50555802666645</v>
      </c>
      <c r="V478" s="75">
        <v>163.73908079444811</v>
      </c>
      <c r="X478" s="201">
        <f>((0-('Appendix B'!$H$30))/(1+$Y$16)^0)</f>
        <v>-30932906.678150136</v>
      </c>
      <c r="Y478" s="201">
        <f>(((B478*'Appendix B'!$C$5*1000)-('Appendix B'!$E$31+'Appendix B'!$F$31+'Appendix B'!$G$31))/((1+$Y$16)^1))</f>
        <v>36555647.970511056</v>
      </c>
      <c r="Z478" s="201">
        <f>+(((C478*'Appendix B'!$C$6*1000)-('Appendix B'!$E$32+'Appendix B'!$F$32+'Appendix B'!$G$32))/((1+$Y$16)^2))</f>
        <v>9308895.8418450896</v>
      </c>
      <c r="AA478" s="201">
        <f>(((D478*'Appendix B'!$C$7*1000)-('Appendix B'!$E$33+'Appendix B'!$F$33+'Appendix B'!$G$33))/((1+$Y$16)^3))</f>
        <v>7327184.6297618179</v>
      </c>
      <c r="AB478" s="201">
        <f>(((E478*'Appendix B'!$C$8*1000)-('Appendix B'!$E$34+'Appendix B'!$F$34+'Appendix B'!$G$34))/((1+$Y$16)^4))</f>
        <v>5407072.1504039951</v>
      </c>
      <c r="AC478" s="201">
        <f>(((F478*'Appendix B'!$C$9*1000)-('Appendix B'!$E$35+'Appendix B'!$F$35+'Appendix B'!$G$35))/((1+$Y$16)^AC$34))</f>
        <v>5759727.8800119357</v>
      </c>
      <c r="AD478" s="201">
        <f>(((G478*'Appendix B'!$C$10*1000)-('Appendix B'!$E$36+'Appendix B'!$F$36+'Appendix B'!$G$36))/((1+$Y$16)^AD$34))</f>
        <v>3891749.7004008736</v>
      </c>
      <c r="AE478" s="201">
        <f>(((H478*'Appendix B'!$C$11*1000)-('Appendix B'!$E$37+'Appendix B'!$F$37+'Appendix B'!$G$37))/((1+$Y$16)^AE$34))</f>
        <v>2648558.855420229</v>
      </c>
      <c r="AF478" s="201">
        <f>(((I478*'Appendix B'!$C$12*1000)-('Appendix B'!$E$38+'Appendix B'!$F$38+'Appendix B'!$G$38))/((1+$Y$16)^AF$34))</f>
        <v>2241059.0781574603</v>
      </c>
      <c r="AG478" s="201">
        <f>(((J478*'Appendix B'!$C$13*1000)-('Appendix B'!$E$39+'Appendix B'!$F$39+'Appendix B'!$G$39))/((1+$Y$16)^AG$34))</f>
        <v>2312904.4188613952</v>
      </c>
      <c r="AH478" s="201">
        <f>(((K478*'Appendix B'!$C$14*1000)-('Appendix B'!$E$40+'Appendix B'!$F$40+'Appendix B'!$G$40))/((1+$Y$16)^AH$34))</f>
        <v>1089715.1384428181</v>
      </c>
      <c r="AI478" s="201">
        <f>(((L478*'Appendix B'!$C$15*1000)-('Appendix B'!$E$41+'Appendix B'!$F$41+'Appendix B'!$G$41))/((1+$Y$16)^AI$34))</f>
        <v>1081192.7999617676</v>
      </c>
      <c r="AJ478" s="201">
        <f>(((M478*'Appendix B'!$C$16*1000)-('Appendix B'!$E$42+'Appendix B'!$F$42+'Appendix B'!$G$42))/((1+$Y$16)^AJ$34))</f>
        <v>1941628.9283263471</v>
      </c>
      <c r="AK478" s="201">
        <f>(((N478*'Appendix B'!$C$17*1000)-('Appendix B'!$E$43+'Appendix B'!$F$43+'Appendix B'!$G$43))/((1+$Y$16)^AK$34))</f>
        <v>2523009.9094677521</v>
      </c>
      <c r="AL478" s="201">
        <f>(((O478*'Appendix B'!$C$18*1000)-('Appendix B'!$E$44+'Appendix B'!$F$44+'Appendix B'!$G$44))/((1+$Y$16)^AL$34))</f>
        <v>2269261.5187007557</v>
      </c>
      <c r="AM478" s="201">
        <f>(((P478*'Appendix B'!$C$19*1000)-('Appendix B'!$E$45+'Appendix B'!$F$45+'Appendix B'!$G$45))/((1+$Y$16)^AM$34))</f>
        <v>1728140.3950108308</v>
      </c>
      <c r="AN478" s="201">
        <f>(((Q478*'Appendix B'!$C$20*1000)-('Appendix B'!$E$46+'Appendix B'!$F$46+'Appendix B'!$G$46))/((1+$Y$16)^AN$34))</f>
        <v>1877050.6002378124</v>
      </c>
      <c r="AO478" s="201">
        <f>(((R478*'Appendix B'!$C$21*1000)-('Appendix B'!$E$47+'Appendix B'!$F$47+'Appendix B'!$G$47))/((1+$Y$16)^AO$34))</f>
        <v>1419185.8464388347</v>
      </c>
      <c r="AP478" s="201">
        <f>(((S478*'Appendix B'!$C$22*1000)-('Appendix B'!$E$48+'Appendix B'!$F$48+'Appendix B'!$G$48))/((1+$Y$16)^AP$34))</f>
        <v>300427.14878698037</v>
      </c>
      <c r="AQ478" s="201">
        <f>(((T478*'Appendix B'!$C$23*1000)-('Appendix B'!$E$49+'Appendix B'!$F$49+'Appendix B'!$G$49))/((1+$Y$16)^AQ$34))</f>
        <v>239384.64335783757</v>
      </c>
      <c r="AR478" s="201">
        <f>(((U478*'Appendix B'!$C$24*1000)-('Appendix B'!$E$50+'Appendix B'!$F$50+'Appendix B'!$G$50))/((1+$Y$16)^AR$34))</f>
        <v>135718.15907069243</v>
      </c>
      <c r="AS478" s="217">
        <f t="shared" si="28"/>
        <v>59124608.935026124</v>
      </c>
      <c r="AU478" s="207">
        <f t="shared" si="27"/>
        <v>1.4743468031700501E-8</v>
      </c>
    </row>
    <row r="479" spans="1:47" x14ac:dyDescent="0.35">
      <c r="A479">
        <v>445</v>
      </c>
      <c r="B479" s="75">
        <v>56</v>
      </c>
      <c r="C479" s="75">
        <v>82.375981815361328</v>
      </c>
      <c r="D479" s="75">
        <v>76.33173731830928</v>
      </c>
      <c r="E479" s="75">
        <v>66.515001910318546</v>
      </c>
      <c r="F479" s="75">
        <v>62.386583693999839</v>
      </c>
      <c r="G479" s="75">
        <v>90.027965285852645</v>
      </c>
      <c r="H479" s="75">
        <v>102.11622637652697</v>
      </c>
      <c r="I479" s="75">
        <v>138.12481632526811</v>
      </c>
      <c r="J479" s="75">
        <v>147.3151228975066</v>
      </c>
      <c r="K479" s="75">
        <v>125.28284062125215</v>
      </c>
      <c r="L479" s="75">
        <v>109.34692173409627</v>
      </c>
      <c r="M479" s="75">
        <v>91.135059554055545</v>
      </c>
      <c r="N479" s="75">
        <v>35.370848404056147</v>
      </c>
      <c r="O479" s="75">
        <v>55.904560613791951</v>
      </c>
      <c r="P479" s="75">
        <v>59.298493979578659</v>
      </c>
      <c r="Q479" s="75">
        <v>100.91791662479028</v>
      </c>
      <c r="R479" s="75">
        <v>77.547074855807438</v>
      </c>
      <c r="S479" s="75">
        <v>41.553988550291322</v>
      </c>
      <c r="T479" s="75">
        <v>49.397709473762475</v>
      </c>
      <c r="U479" s="75">
        <v>31.789979206860931</v>
      </c>
      <c r="V479" s="75">
        <v>51.316019968772849</v>
      </c>
      <c r="X479" s="201">
        <f>((0-('Appendix B'!$H$30))/(1+$Y$16)^0)</f>
        <v>-30932906.678150136</v>
      </c>
      <c r="Y479" s="201">
        <f>(((B479*'Appendix B'!$C$5*1000)-('Appendix B'!$E$31+'Appendix B'!$F$31+'Appendix B'!$G$31))/((1+$Y$16)^1))</f>
        <v>36555647.970511056</v>
      </c>
      <c r="Z479" s="201">
        <f>+(((C479*'Appendix B'!$C$6*1000)-('Appendix B'!$E$32+'Appendix B'!$F$32+'Appendix B'!$G$32))/((1+$Y$16)^2))</f>
        <v>18604223.458970323</v>
      </c>
      <c r="AA479" s="201">
        <f>(((D479*'Appendix B'!$C$7*1000)-('Appendix B'!$E$33+'Appendix B'!$F$33+'Appendix B'!$G$33))/((1+$Y$16)^3))</f>
        <v>7954719.0097810002</v>
      </c>
      <c r="AB479" s="201">
        <f>(((E479*'Appendix B'!$C$8*1000)-('Appendix B'!$E$34+'Appendix B'!$F$34+'Appendix B'!$G$34))/((1+$Y$16)^4))</f>
        <v>3911911.8690854292</v>
      </c>
      <c r="AC479" s="201">
        <f>(((F479*'Appendix B'!$C$9*1000)-('Appendix B'!$E$35+'Appendix B'!$F$35+'Appendix B'!$G$35))/((1+$Y$16)^AC$34))</f>
        <v>2326228.2023829427</v>
      </c>
      <c r="AD479" s="201">
        <f>(((G479*'Appendix B'!$C$10*1000)-('Appendix B'!$E$36+'Appendix B'!$F$36+'Appendix B'!$G$36))/((1+$Y$16)^AD$34))</f>
        <v>2729344.9574365132</v>
      </c>
      <c r="AE479" s="201">
        <f>(((H479*'Appendix B'!$C$11*1000)-('Appendix B'!$E$37+'Appendix B'!$F$37+'Appendix B'!$G$37))/((1+$Y$16)^AE$34))</f>
        <v>2357802.0972736655</v>
      </c>
      <c r="AF479" s="201">
        <f>(((I479*'Appendix B'!$C$12*1000)-('Appendix B'!$E$38+'Appendix B'!$F$38+'Appendix B'!$G$38))/((1+$Y$16)^AF$34))</f>
        <v>2693542.2930344152</v>
      </c>
      <c r="AG479" s="201">
        <f>(((J479*'Appendix B'!$C$13*1000)-('Appendix B'!$E$39+'Appendix B'!$F$39+'Appendix B'!$G$39))/((1+$Y$16)^AG$34))</f>
        <v>2270783.1674517742</v>
      </c>
      <c r="AH479" s="201">
        <f>(((K479*'Appendix B'!$C$14*1000)-('Appendix B'!$E$40+'Appendix B'!$F$40+'Appendix B'!$G$40))/((1+$Y$16)^AH$34))</f>
        <v>1378125.826063619</v>
      </c>
      <c r="AI479" s="201">
        <f>(((L479*'Appendix B'!$C$15*1000)-('Appendix B'!$E$41+'Appendix B'!$F$41+'Appendix B'!$G$41))/((1+$Y$16)^AI$34))</f>
        <v>872405.97659693158</v>
      </c>
      <c r="AJ479" s="201">
        <f>(((M479*'Appendix B'!$C$16*1000)-('Appendix B'!$E$42+'Appendix B'!$F$42+'Appendix B'!$G$42))/((1+$Y$16)^AJ$34))</f>
        <v>461593.91273712274</v>
      </c>
      <c r="AK479" s="201">
        <f>(((N479*'Appendix B'!$C$17*1000)-('Appendix B'!$E$43+'Appendix B'!$F$43+'Appendix B'!$G$43))/((1+$Y$16)^AK$34))</f>
        <v>-206860.55641780031</v>
      </c>
      <c r="AL479" s="201">
        <f>(((O479*'Appendix B'!$C$18*1000)-('Appendix B'!$E$44+'Appendix B'!$F$44+'Appendix B'!$G$44))/((1+$Y$16)^AL$34))</f>
        <v>-37030.488270201211</v>
      </c>
      <c r="AM479" s="201">
        <f>(((P479*'Appendix B'!$C$19*1000)-('Appendix B'!$E$45+'Appendix B'!$F$45+'Appendix B'!$G$45))/((1+$Y$16)^AM$34))</f>
        <v>-36321.18699019403</v>
      </c>
      <c r="AN479" s="201">
        <f>(((Q479*'Appendix B'!$C$20*1000)-('Appendix B'!$E$46+'Appendix B'!$F$46+'Appendix B'!$G$46))/((1+$Y$16)^AN$34))</f>
        <v>192528.3108224454</v>
      </c>
      <c r="AO479" s="201">
        <f>(((R479*'Appendix B'!$C$21*1000)-('Appendix B'!$E$47+'Appendix B'!$F$47+'Appendix B'!$G$47))/((1+$Y$16)^AO$34))</f>
        <v>26289.783034275039</v>
      </c>
      <c r="AP479" s="201">
        <f>(((S479*'Appendix B'!$C$22*1000)-('Appendix B'!$E$48+'Appendix B'!$F$48+'Appendix B'!$G$48))/((1+$Y$16)^AP$34))</f>
        <v>-155658.92115452685</v>
      </c>
      <c r="AQ479" s="201">
        <f>(((T479*'Appendix B'!$C$23*1000)-('Appendix B'!$E$49+'Appendix B'!$F$49+'Appendix B'!$G$49))/((1+$Y$16)^AQ$34))</f>
        <v>-119472.05312273327</v>
      </c>
      <c r="AR479" s="201">
        <f>(((U479*'Appendix B'!$C$24*1000)-('Appendix B'!$E$50+'Appendix B'!$F$50+'Appendix B'!$G$50))/((1+$Y$16)^AR$34))</f>
        <v>-174873.74266717603</v>
      </c>
      <c r="AS479" s="217">
        <f t="shared" si="28"/>
        <v>51402240.157031387</v>
      </c>
      <c r="AU479" s="207">
        <f t="shared" si="27"/>
        <v>1.5869850809803094E-8</v>
      </c>
    </row>
    <row r="480" spans="1:47" x14ac:dyDescent="0.35">
      <c r="A480">
        <v>446</v>
      </c>
      <c r="B480" s="75">
        <v>56</v>
      </c>
      <c r="C480" s="75">
        <v>52.36473214567102</v>
      </c>
      <c r="D480" s="75">
        <v>64.146935849446095</v>
      </c>
      <c r="E480" s="75">
        <v>82.986199385675761</v>
      </c>
      <c r="F480" s="75">
        <v>87.04500019638607</v>
      </c>
      <c r="G480" s="75">
        <v>60.488563250610625</v>
      </c>
      <c r="H480" s="75">
        <v>56.082755290885359</v>
      </c>
      <c r="I480" s="75">
        <v>58.029529304254702</v>
      </c>
      <c r="J480" s="75">
        <v>96.702708904155671</v>
      </c>
      <c r="K480" s="75">
        <v>105.11721849373008</v>
      </c>
      <c r="L480" s="75">
        <v>116.70243027646549</v>
      </c>
      <c r="M480" s="75">
        <v>89.545663100853915</v>
      </c>
      <c r="N480" s="75">
        <v>91.734320296559858</v>
      </c>
      <c r="O480" s="75">
        <v>162.70659272507447</v>
      </c>
      <c r="P480" s="75">
        <v>158.03575534664083</v>
      </c>
      <c r="Q480" s="75">
        <v>185.74195847329733</v>
      </c>
      <c r="R480" s="75">
        <v>222.26174957484955</v>
      </c>
      <c r="S480" s="75">
        <v>228.50031474896576</v>
      </c>
      <c r="T480" s="75">
        <v>315.43329877116639</v>
      </c>
      <c r="U480" s="75">
        <v>500</v>
      </c>
      <c r="V480" s="75">
        <v>463.56546079266366</v>
      </c>
      <c r="X480" s="201">
        <f>((0-('Appendix B'!$H$30))/(1+$Y$16)^0)</f>
        <v>-30932906.678150136</v>
      </c>
      <c r="Y480" s="201">
        <f>(((B480*'Appendix B'!$C$5*1000)-('Appendix B'!$E$31+'Appendix B'!$F$31+'Appendix B'!$G$31))/((1+$Y$16)^1))</f>
        <v>36555647.970511056</v>
      </c>
      <c r="Z480" s="201">
        <f>+(((C480*'Appendix B'!$C$6*1000)-('Appendix B'!$E$32+'Appendix B'!$F$32+'Appendix B'!$G$32))/((1+$Y$16)^2))</f>
        <v>11022868.506279476</v>
      </c>
      <c r="AA480" s="201">
        <f>(((D480*'Appendix B'!$C$7*1000)-('Appendix B'!$E$33+'Appendix B'!$F$33+'Appendix B'!$G$33))/((1+$Y$16)^3))</f>
        <v>6409192.9784226604</v>
      </c>
      <c r="AB480" s="201">
        <f>(((E480*'Appendix B'!$C$8*1000)-('Appendix B'!$E$34+'Appendix B'!$F$34+'Appendix B'!$G$34))/((1+$Y$16)^4))</f>
        <v>5241796.3199038291</v>
      </c>
      <c r="AC480" s="201">
        <f>(((F480*'Appendix B'!$C$9*1000)-('Appendix B'!$E$35+'Appendix B'!$F$35+'Appendix B'!$G$35))/((1+$Y$16)^AC$34))</f>
        <v>3759674.7870221236</v>
      </c>
      <c r="AD480" s="201">
        <f>(((G480*'Appendix B'!$C$10*1000)-('Appendix B'!$E$36+'Appendix B'!$F$36+'Appendix B'!$G$36))/((1+$Y$16)^AD$34))</f>
        <v>1454680.622859217</v>
      </c>
      <c r="AE480" s="201">
        <f>(((H480*'Appendix B'!$C$11*1000)-('Appendix B'!$E$37+'Appendix B'!$F$37+'Appendix B'!$G$37))/((1+$Y$16)^AE$34))</f>
        <v>828954.56381581316</v>
      </c>
      <c r="AF480" s="201">
        <f>(((I480*'Appendix B'!$C$12*1000)-('Appendix B'!$E$38+'Appendix B'!$F$38+'Appendix B'!$G$38))/((1+$Y$16)^AF$34))</f>
        <v>593239.44805254962</v>
      </c>
      <c r="AG480" s="201">
        <f>(((J480*'Appendix B'!$C$13*1000)-('Appendix B'!$E$39+'Appendix B'!$F$39+'Appendix B'!$G$39))/((1+$Y$16)^AG$34))</f>
        <v>1203350.844826106</v>
      </c>
      <c r="AH480" s="201">
        <f>(((K480*'Appendix B'!$C$14*1000)-('Appendix B'!$E$40+'Appendix B'!$F$40+'Appendix B'!$G$40))/((1+$Y$16)^AH$34))</f>
        <v>1036621.4987216822</v>
      </c>
      <c r="AI480" s="201">
        <f>(((L480*'Appendix B'!$C$15*1000)-('Appendix B'!$E$41+'Appendix B'!$F$41+'Appendix B'!$G$41))/((1+$Y$16)^AI$34))</f>
        <v>976935.68325189815</v>
      </c>
      <c r="AJ480" s="201">
        <f>(((M480*'Appendix B'!$C$16*1000)-('Appendix B'!$E$42+'Appendix B'!$F$42+'Appendix B'!$G$42))/((1+$Y$16)^AJ$34))</f>
        <v>442796.13991449919</v>
      </c>
      <c r="AK480" s="201">
        <f>(((N480*'Appendix B'!$C$17*1000)-('Appendix B'!$E$43+'Appendix B'!$F$43+'Appendix B'!$G$43))/((1+$Y$16)^AK$34))</f>
        <v>352130.10406631511</v>
      </c>
      <c r="AL480" s="201">
        <f>(((O480*'Appendix B'!$C$18*1000)-('Appendix B'!$E$44+'Appendix B'!$F$44+'Appendix B'!$G$44))/((1+$Y$16)^AL$34))</f>
        <v>856837.37226759153</v>
      </c>
      <c r="AM480" s="201">
        <f>(((P480*'Appendix B'!$C$19*1000)-('Appendix B'!$E$45+'Appendix B'!$F$45+'Appendix B'!$G$45))/((1+$Y$16)^AM$34))</f>
        <v>664778.45359828137</v>
      </c>
      <c r="AN480" s="201">
        <f>(((Q480*'Appendix B'!$C$20*1000)-('Appendix B'!$E$46+'Appendix B'!$F$46+'Appendix B'!$G$46))/((1+$Y$16)^AN$34))</f>
        <v>697710.59637270181</v>
      </c>
      <c r="AO480" s="201">
        <f>(((R480*'Appendix B'!$C$21*1000)-('Appendix B'!$E$47+'Appendix B'!$F$47+'Appendix B'!$G$47))/((1+$Y$16)^AO$34))</f>
        <v>776493.82315855066</v>
      </c>
      <c r="AP480" s="201">
        <f>(((S480*'Appendix B'!$C$22*1000)-('Appendix B'!$E$48+'Appendix B'!$F$48+'Appendix B'!$G$48))/((1+$Y$16)^AP$34))</f>
        <v>676634.78506954992</v>
      </c>
      <c r="AQ480" s="201">
        <f>(((T480*'Appendix B'!$C$23*1000)-('Appendix B'!$E$49+'Appendix B'!$F$49+'Appendix B'!$G$49))/((1+$Y$16)^AQ$34))</f>
        <v>900935.53511510114</v>
      </c>
      <c r="AR480" s="201">
        <f>(((U480*'Appendix B'!$C$24*1000)-('Appendix B'!$E$50+'Appendix B'!$F$50+'Appendix B'!$G$50))/((1+$Y$16)^AR$34))</f>
        <v>1376866.5613700326</v>
      </c>
      <c r="AS480" s="217">
        <f t="shared" si="28"/>
        <v>44895239.916448906</v>
      </c>
      <c r="AU480" s="207">
        <f t="shared" si="27"/>
        <v>1.5684444602477531E-8</v>
      </c>
    </row>
    <row r="481" spans="1:47" x14ac:dyDescent="0.35">
      <c r="A481">
        <v>447</v>
      </c>
      <c r="B481" s="75">
        <v>56</v>
      </c>
      <c r="C481" s="75">
        <v>66.935159604591121</v>
      </c>
      <c r="D481" s="75">
        <v>81.769028331734461</v>
      </c>
      <c r="E481" s="75">
        <v>85.546671698406996</v>
      </c>
      <c r="F481" s="75">
        <v>85.02412431079965</v>
      </c>
      <c r="G481" s="75">
        <v>89.608206358953936</v>
      </c>
      <c r="H481" s="75">
        <v>113.58805575885303</v>
      </c>
      <c r="I481" s="75">
        <v>137.65952420670763</v>
      </c>
      <c r="J481" s="75">
        <v>194.55214020156669</v>
      </c>
      <c r="K481" s="75">
        <v>168.71718422750905</v>
      </c>
      <c r="L481" s="75">
        <v>236.91637884494156</v>
      </c>
      <c r="M481" s="75">
        <v>306.92435841191042</v>
      </c>
      <c r="N481" s="75">
        <v>474.99835386725192</v>
      </c>
      <c r="O481" s="75">
        <v>500</v>
      </c>
      <c r="P481" s="75">
        <v>325.13845468358329</v>
      </c>
      <c r="Q481" s="75">
        <v>275.87160885494188</v>
      </c>
      <c r="R481" s="75">
        <v>300.87540732772163</v>
      </c>
      <c r="S481" s="75">
        <v>180.22498715584157</v>
      </c>
      <c r="T481" s="75">
        <v>232.24169712346253</v>
      </c>
      <c r="U481" s="75">
        <v>339.09239886498403</v>
      </c>
      <c r="V481" s="75">
        <v>457.26282412577029</v>
      </c>
      <c r="X481" s="201">
        <f>((0-('Appendix B'!$H$30))/(1+$Y$16)^0)</f>
        <v>-30932906.678150136</v>
      </c>
      <c r="Y481" s="201">
        <f>(((B481*'Appendix B'!$C$5*1000)-('Appendix B'!$E$31+'Appendix B'!$F$31+'Appendix B'!$G$31))/((1+$Y$16)^1))</f>
        <v>36555647.970511056</v>
      </c>
      <c r="Z481" s="201">
        <f>+(((C481*'Appendix B'!$C$6*1000)-('Appendix B'!$E$32+'Appendix B'!$F$32+'Appendix B'!$G$32))/((1+$Y$16)^2))</f>
        <v>14703607.682231506</v>
      </c>
      <c r="AA481" s="201">
        <f>(((D481*'Appendix B'!$C$7*1000)-('Appendix B'!$E$33+'Appendix B'!$F$33+'Appendix B'!$G$33))/((1+$Y$16)^3))</f>
        <v>8644387.5959121305</v>
      </c>
      <c r="AB481" s="201">
        <f>(((E481*'Appendix B'!$C$8*1000)-('Appendix B'!$E$34+'Appendix B'!$F$34+'Appendix B'!$G$34))/((1+$Y$16)^4))</f>
        <v>5448528.8492506929</v>
      </c>
      <c r="AC481" s="201">
        <f>(((F481*'Appendix B'!$C$9*1000)-('Appendix B'!$E$35+'Appendix B'!$F$35+'Appendix B'!$G$35))/((1+$Y$16)^AC$34))</f>
        <v>3642196.9418452773</v>
      </c>
      <c r="AD481" s="201">
        <f>(((G481*'Appendix B'!$C$10*1000)-('Appendix B'!$E$36+'Appendix B'!$F$36+'Appendix B'!$G$36))/((1+$Y$16)^AD$34))</f>
        <v>2711231.8036021907</v>
      </c>
      <c r="AE481" s="201">
        <f>(((H481*'Appendix B'!$C$11*1000)-('Appendix B'!$E$37+'Appendix B'!$F$37+'Appendix B'!$G$37))/((1+$Y$16)^AE$34))</f>
        <v>2738800.4804455359</v>
      </c>
      <c r="AF481" s="201">
        <f>(((I481*'Appendix B'!$C$12*1000)-('Appendix B'!$E$38+'Appendix B'!$F$38+'Appendix B'!$G$38))/((1+$Y$16)^AF$34))</f>
        <v>2681341.1461666371</v>
      </c>
      <c r="AG481" s="201">
        <f>(((J481*'Appendix B'!$C$13*1000)-('Appendix B'!$E$39+'Appendix B'!$F$39+'Appendix B'!$G$39))/((1+$Y$16)^AG$34))</f>
        <v>3267027.272730093</v>
      </c>
      <c r="AH481" s="201">
        <f>(((K481*'Appendix B'!$C$14*1000)-('Appendix B'!$E$40+'Appendix B'!$F$40+'Appendix B'!$G$40))/((1+$Y$16)^AH$34))</f>
        <v>2113685.3938762681</v>
      </c>
      <c r="AI481" s="201">
        <f>(((L481*'Appendix B'!$C$15*1000)-('Appendix B'!$E$41+'Appendix B'!$F$41+'Appendix B'!$G$41))/((1+$Y$16)^AI$34))</f>
        <v>2685305.4998751478</v>
      </c>
      <c r="AJ481" s="201">
        <f>(((M481*'Appendix B'!$C$16*1000)-('Appendix B'!$E$42+'Appendix B'!$F$42+'Appendix B'!$G$42))/((1+$Y$16)^AJ$34))</f>
        <v>3013731.3667450193</v>
      </c>
      <c r="AK481" s="201">
        <f>(((N481*'Appendix B'!$C$17*1000)-('Appendix B'!$E$43+'Appendix B'!$F$43+'Appendix B'!$G$43))/((1+$Y$16)^AK$34))</f>
        <v>4153191.4665403538</v>
      </c>
      <c r="AL481" s="201">
        <f>(((O481*'Appendix B'!$C$18*1000)-('Appendix B'!$E$44+'Appendix B'!$F$44+'Appendix B'!$G$44))/((1+$Y$16)^AL$34))</f>
        <v>3679777.4453571774</v>
      </c>
      <c r="AM481" s="201">
        <f>(((P481*'Appendix B'!$C$19*1000)-('Appendix B'!$E$45+'Appendix B'!$F$45+'Appendix B'!$G$45))/((1+$Y$16)^AM$34))</f>
        <v>1851317.7683860464</v>
      </c>
      <c r="AN481" s="201">
        <f>(((Q481*'Appendix B'!$C$20*1000)-('Appendix B'!$E$46+'Appendix B'!$F$46+'Appendix B'!$G$46))/((1+$Y$16)^AN$34))</f>
        <v>1234491.2281771048</v>
      </c>
      <c r="AO481" s="201">
        <f>(((R481*'Appendix B'!$C$21*1000)-('Appendix B'!$E$47+'Appendix B'!$F$47+'Appendix B'!$G$47))/((1+$Y$16)^AO$34))</f>
        <v>1184028.745029134</v>
      </c>
      <c r="AP481" s="201">
        <f>(((S481*'Appendix B'!$C$22*1000)-('Appendix B'!$E$48+'Appendix B'!$F$48+'Appendix B'!$G$48))/((1+$Y$16)^AP$34))</f>
        <v>461710.78983167146</v>
      </c>
      <c r="AQ481" s="201">
        <f>(((T481*'Appendix B'!$C$23*1000)-('Appendix B'!$E$49+'Appendix B'!$F$49+'Appendix B'!$G$49))/((1+$Y$16)^AQ$34))</f>
        <v>581845.36442339898</v>
      </c>
      <c r="AR481" s="201">
        <f>(((U481*'Appendix B'!$C$24*1000)-('Appendix B'!$E$50+'Appendix B'!$F$50+'Appendix B'!$G$50))/((1+$Y$16)^AR$34))</f>
        <v>843587.05256288941</v>
      </c>
      <c r="AS481" s="217">
        <f t="shared" si="28"/>
        <v>71262535.185349196</v>
      </c>
      <c r="AU481" s="207">
        <f t="shared" si="27"/>
        <v>1.0837138054286807E-8</v>
      </c>
    </row>
    <row r="482" spans="1:47" x14ac:dyDescent="0.35">
      <c r="A482">
        <v>448</v>
      </c>
      <c r="B482" s="75">
        <v>56</v>
      </c>
      <c r="C482" s="75">
        <v>67.738228801520265</v>
      </c>
      <c r="D482" s="75">
        <v>89.538296492197304</v>
      </c>
      <c r="E482" s="75">
        <v>69.15619902881258</v>
      </c>
      <c r="F482" s="75">
        <v>66.35712704382567</v>
      </c>
      <c r="G482" s="75">
        <v>81.117659460028335</v>
      </c>
      <c r="H482" s="75">
        <v>28.586101284318225</v>
      </c>
      <c r="I482" s="75">
        <v>33.94214265863738</v>
      </c>
      <c r="J482" s="75">
        <v>49.341090891839841</v>
      </c>
      <c r="K482" s="75">
        <v>47.320597333184693</v>
      </c>
      <c r="L482" s="75">
        <v>17.253519924805531</v>
      </c>
      <c r="M482" s="75">
        <v>17.928528254461018</v>
      </c>
      <c r="N482" s="75">
        <v>24.606211561064285</v>
      </c>
      <c r="O482" s="75">
        <v>25.407512257321994</v>
      </c>
      <c r="P482" s="75">
        <v>17.334302877577251</v>
      </c>
      <c r="Q482" s="75">
        <v>14.23539564661059</v>
      </c>
      <c r="R482" s="75">
        <v>9.7991862611424843</v>
      </c>
      <c r="S482" s="75">
        <v>11.985616975424985</v>
      </c>
      <c r="T482" s="75">
        <v>15.819178444829987</v>
      </c>
      <c r="U482" s="75">
        <v>24.85183639063974</v>
      </c>
      <c r="V482" s="75">
        <v>28.122583627391474</v>
      </c>
      <c r="X482" s="201">
        <f>((0-('Appendix B'!$H$30))/(1+$Y$16)^0)</f>
        <v>-30932906.678150136</v>
      </c>
      <c r="Y482" s="201">
        <f>(((B482*'Appendix B'!$C$5*1000)-('Appendix B'!$E$31+'Appendix B'!$F$31+'Appendix B'!$G$31))/((1+$Y$16)^1))</f>
        <v>36555647.970511056</v>
      </c>
      <c r="Z482" s="201">
        <f>+(((C482*'Appendix B'!$C$6*1000)-('Appendix B'!$E$32+'Appendix B'!$F$32+'Appendix B'!$G$32))/((1+$Y$16)^2))</f>
        <v>14906476.696367934</v>
      </c>
      <c r="AA482" s="201">
        <f>(((D482*'Appendix B'!$C$7*1000)-('Appendix B'!$E$33+'Appendix B'!$F$33+'Appendix B'!$G$33))/((1+$Y$16)^3))</f>
        <v>9629845.2758983728</v>
      </c>
      <c r="AB482" s="201">
        <f>(((E482*'Appendix B'!$C$8*1000)-('Appendix B'!$E$34+'Appendix B'!$F$34+'Appendix B'!$G$34))/((1+$Y$16)^4))</f>
        <v>4125162.1190861752</v>
      </c>
      <c r="AC482" s="201">
        <f>(((F482*'Appendix B'!$C$9*1000)-('Appendix B'!$E$35+'Appendix B'!$F$35+'Appendix B'!$G$35))/((1+$Y$16)^AC$34))</f>
        <v>2557044.3946319013</v>
      </c>
      <c r="AD482" s="201">
        <f>(((G482*'Appendix B'!$C$10*1000)-('Appendix B'!$E$36+'Appendix B'!$F$36+'Appendix B'!$G$36))/((1+$Y$16)^AD$34))</f>
        <v>2344853.4557871469</v>
      </c>
      <c r="AE482" s="201">
        <f>(((H482*'Appendix B'!$C$11*1000)-('Appendix B'!$E$37+'Appendix B'!$F$37+'Appendix B'!$G$37))/((1+$Y$16)^AE$34))</f>
        <v>-84254.687297912649</v>
      </c>
      <c r="AF482" s="201">
        <f>(((I482*'Appendix B'!$C$12*1000)-('Appendix B'!$E$38+'Appendix B'!$F$38+'Appendix B'!$G$38))/((1+$Y$16)^AF$34))</f>
        <v>-38393.30565361445</v>
      </c>
      <c r="AG482" s="201">
        <f>(((J482*'Appendix B'!$C$13*1000)-('Appendix B'!$E$39+'Appendix B'!$F$39+'Appendix B'!$G$39))/((1+$Y$16)^AG$34))</f>
        <v>204478.86996164752</v>
      </c>
      <c r="AH482" s="201">
        <f>(((K482*'Appendix B'!$C$14*1000)-('Appendix B'!$E$40+'Appendix B'!$F$40+'Appendix B'!$G$40))/((1+$Y$16)^AH$34))</f>
        <v>57837.104803548056</v>
      </c>
      <c r="AI482" s="201">
        <f>(((L482*'Appendix B'!$C$15*1000)-('Appendix B'!$E$41+'Appendix B'!$F$41+'Appendix B'!$G$41))/((1+$Y$16)^AI$34))</f>
        <v>-436340.55269231659</v>
      </c>
      <c r="AJ482" s="201">
        <f>(((M482*'Appendix B'!$C$16*1000)-('Appendix B'!$E$42+'Appendix B'!$F$42+'Appendix B'!$G$42))/((1+$Y$16)^AJ$34))</f>
        <v>-404218.85646218609</v>
      </c>
      <c r="AK482" s="201">
        <f>(((N482*'Appendix B'!$C$17*1000)-('Appendix B'!$E$43+'Appendix B'!$F$43+'Appendix B'!$G$43))/((1+$Y$16)^AK$34))</f>
        <v>-313619.97447160486</v>
      </c>
      <c r="AL482" s="201">
        <f>(((O482*'Appendix B'!$C$18*1000)-('Appendix B'!$E$44+'Appendix B'!$F$44+'Appendix B'!$G$44))/((1+$Y$16)^AL$34))</f>
        <v>-292272.18010160269</v>
      </c>
      <c r="AM482" s="201">
        <f>(((P482*'Appendix B'!$C$19*1000)-('Appendix B'!$E$45+'Appendix B'!$F$45+'Appendix B'!$G$45))/((1+$Y$16)^AM$34))</f>
        <v>-334294.60545300227</v>
      </c>
      <c r="AN482" s="201">
        <f>(((Q482*'Appendix B'!$C$20*1000)-('Appendix B'!$E$46+'Appendix B'!$F$46+'Appendix B'!$G$46))/((1+$Y$16)^AN$34))</f>
        <v>-323722.42553391913</v>
      </c>
      <c r="AO482" s="201">
        <f>(((R482*'Appendix B'!$C$21*1000)-('Appendix B'!$E$47+'Appendix B'!$F$47+'Appendix B'!$G$47))/((1+$Y$16)^AO$34))</f>
        <v>-324916.75377535558</v>
      </c>
      <c r="AP482" s="201">
        <f>(((S482*'Appendix B'!$C$22*1000)-('Appendix B'!$E$48+'Appendix B'!$F$48+'Appendix B'!$G$48))/((1+$Y$16)^AP$34))</f>
        <v>-287298.68142937007</v>
      </c>
      <c r="AQ482" s="201">
        <f>(((T482*'Appendix B'!$C$23*1000)-('Appendix B'!$E$49+'Appendix B'!$F$49+'Appendix B'!$G$49))/((1+$Y$16)^AQ$34))</f>
        <v>-248266.05378366908</v>
      </c>
      <c r="AR482" s="201">
        <f>(((U482*'Appendix B'!$C$24*1000)-('Appendix B'!$E$50+'Appendix B'!$F$50+'Appendix B'!$G$50))/((1+$Y$16)^AR$34))</f>
        <v>-197868.11563010176</v>
      </c>
      <c r="AS482" s="217">
        <f t="shared" si="28"/>
        <v>39448439.208897665</v>
      </c>
      <c r="AU482" s="207">
        <f t="shared" si="27"/>
        <v>1.4745616831739185E-8</v>
      </c>
    </row>
    <row r="483" spans="1:47" x14ac:dyDescent="0.35">
      <c r="A483">
        <v>449</v>
      </c>
      <c r="B483" s="75">
        <v>56</v>
      </c>
      <c r="C483" s="75">
        <v>52.595693249405713</v>
      </c>
      <c r="D483" s="75">
        <v>39.772170077694234</v>
      </c>
      <c r="E483" s="75">
        <v>53.507443664365461</v>
      </c>
      <c r="F483" s="75">
        <v>34.131694164614409</v>
      </c>
      <c r="G483" s="75">
        <v>36.683889935744062</v>
      </c>
      <c r="H483" s="75">
        <v>37.892118278284393</v>
      </c>
      <c r="I483" s="75">
        <v>46.69155977585536</v>
      </c>
      <c r="J483" s="75">
        <v>46.805395993979872</v>
      </c>
      <c r="K483" s="75">
        <v>81.006143560008866</v>
      </c>
      <c r="L483" s="75">
        <v>75.922616045111795</v>
      </c>
      <c r="M483" s="75">
        <v>77.879231414019827</v>
      </c>
      <c r="N483" s="75">
        <v>109.58447176961779</v>
      </c>
      <c r="O483" s="75">
        <v>86.392992573647916</v>
      </c>
      <c r="P483" s="75">
        <v>81.374528130983236</v>
      </c>
      <c r="Q483" s="75">
        <v>67.480409231943796</v>
      </c>
      <c r="R483" s="75">
        <v>90.004593819503654</v>
      </c>
      <c r="S483" s="75">
        <v>103.90466992360699</v>
      </c>
      <c r="T483" s="75">
        <v>83.439158157422582</v>
      </c>
      <c r="U483" s="75">
        <v>105.10785828966856</v>
      </c>
      <c r="V483" s="75">
        <v>97.68650146133109</v>
      </c>
      <c r="X483" s="201">
        <f>((0-('Appendix B'!$H$30))/(1+$Y$16)^0)</f>
        <v>-30932906.678150136</v>
      </c>
      <c r="Y483" s="201">
        <f>(((B483*'Appendix B'!$C$5*1000)-('Appendix B'!$E$31+'Appendix B'!$F$31+'Appendix B'!$G$31))/((1+$Y$16)^1))</f>
        <v>36555647.970511056</v>
      </c>
      <c r="Z483" s="201">
        <f>+(((C483*'Appendix B'!$C$6*1000)-('Appendix B'!$E$32+'Appendix B'!$F$32+'Appendix B'!$G$32))/((1+$Y$16)^2))</f>
        <v>11081213.231239272</v>
      </c>
      <c r="AA483" s="201">
        <f>(((D483*'Appendix B'!$C$7*1000)-('Appendix B'!$E$33+'Appendix B'!$F$33+'Appendix B'!$G$33))/((1+$Y$16)^3))</f>
        <v>3317486.0593751343</v>
      </c>
      <c r="AB483" s="201">
        <f>(((E483*'Appendix B'!$C$8*1000)-('Appendix B'!$E$34+'Appendix B'!$F$34+'Appendix B'!$G$34))/((1+$Y$16)^4))</f>
        <v>2861681.6426378223</v>
      </c>
      <c r="AC483" s="201">
        <f>(((F483*'Appendix B'!$C$9*1000)-('Appendix B'!$E$35+'Appendix B'!$F$35+'Appendix B'!$G$35))/((1+$Y$16)^AC$34))</f>
        <v>683710.93484731345</v>
      </c>
      <c r="AD483" s="201">
        <f>(((G483*'Appendix B'!$C$10*1000)-('Appendix B'!$E$36+'Appendix B'!$F$36+'Appendix B'!$G$36))/((1+$Y$16)^AD$34))</f>
        <v>427477.43050875666</v>
      </c>
      <c r="AE483" s="201">
        <f>(((H483*'Appendix B'!$C$11*1000)-('Appendix B'!$E$37+'Appendix B'!$F$37+'Appendix B'!$G$37))/((1+$Y$16)^AE$34))</f>
        <v>224813.49270252502</v>
      </c>
      <c r="AF483" s="201">
        <f>(((I483*'Appendix B'!$C$12*1000)-('Appendix B'!$E$38+'Appendix B'!$F$38+'Appendix B'!$G$38))/((1+$Y$16)^AF$34))</f>
        <v>295928.9502380233</v>
      </c>
      <c r="AG483" s="201">
        <f>(((J483*'Appendix B'!$C$13*1000)-('Appendix B'!$E$39+'Appendix B'!$F$39+'Appendix B'!$G$39))/((1+$Y$16)^AG$34))</f>
        <v>151000.23733510845</v>
      </c>
      <c r="AH483" s="201">
        <f>(((K483*'Appendix B'!$C$14*1000)-('Appendix B'!$E$40+'Appendix B'!$F$40+'Appendix B'!$G$40))/((1+$Y$16)^AH$34))</f>
        <v>628301.02268272731</v>
      </c>
      <c r="AI483" s="201">
        <f>(((L483*'Appendix B'!$C$15*1000)-('Appendix B'!$E$41+'Appendix B'!$F$41+'Appendix B'!$G$41))/((1+$Y$16)^AI$34))</f>
        <v>397410.55667588959</v>
      </c>
      <c r="AJ483" s="201">
        <f>(((M483*'Appendix B'!$C$16*1000)-('Appendix B'!$E$42+'Appendix B'!$F$42+'Appendix B'!$G$42))/((1+$Y$16)^AJ$34))</f>
        <v>304817.3920331836</v>
      </c>
      <c r="AK483" s="201">
        <f>(((N483*'Appendix B'!$C$17*1000)-('Appendix B'!$E$43+'Appendix B'!$F$43+'Appendix B'!$G$43))/((1+$Y$16)^AK$34))</f>
        <v>529160.85867803078</v>
      </c>
      <c r="AL483" s="201">
        <f>(((O483*'Appendix B'!$C$18*1000)-('Appendix B'!$E$44+'Appendix B'!$F$44+'Appendix B'!$G$44))/((1+$Y$16)^AL$34))</f>
        <v>218139.08957746191</v>
      </c>
      <c r="AM483" s="201">
        <f>(((P483*'Appendix B'!$C$19*1000)-('Appendix B'!$E$45+'Appendix B'!$F$45+'Appendix B'!$G$45))/((1+$Y$16)^AM$34))</f>
        <v>120433.20739826342</v>
      </c>
      <c r="AN483" s="201">
        <f>(((Q483*'Appendix B'!$C$20*1000)-('Appendix B'!$E$46+'Appendix B'!$F$46+'Appendix B'!$G$46))/((1+$Y$16)^AN$34))</f>
        <v>-6613.7724797201618</v>
      </c>
      <c r="AO483" s="201">
        <f>(((R483*'Appendix B'!$C$21*1000)-('Appendix B'!$E$47+'Appendix B'!$F$47+'Appendix B'!$G$47))/((1+$Y$16)^AO$34))</f>
        <v>90869.833914629431</v>
      </c>
      <c r="AP483" s="201">
        <f>(((S483*'Appendix B'!$C$22*1000)-('Appendix B'!$E$48+'Appendix B'!$F$48+'Appendix B'!$G$48))/((1+$Y$16)^AP$34))</f>
        <v>121929.2012814484</v>
      </c>
      <c r="AQ483" s="201">
        <f>(((T483*'Appendix B'!$C$23*1000)-('Appendix B'!$E$49+'Appendix B'!$F$49+'Appendix B'!$G$49))/((1+$Y$16)^AQ$34))</f>
        <v>11097.517073319355</v>
      </c>
      <c r="AR483" s="201">
        <f>(((U483*'Appendix B'!$C$24*1000)-('Appendix B'!$E$50+'Appendix B'!$F$50+'Appendix B'!$G$50))/((1+$Y$16)^AR$34))</f>
        <v>68116.16127933588</v>
      </c>
      <c r="AS483" s="217">
        <f t="shared" si="28"/>
        <v>27156328.111839157</v>
      </c>
      <c r="AU483" s="207">
        <f t="shared" ref="AU483:AU546" si="29">_xlfn.NORM.DIST(AS483,$Y$17,$Y$19,FALSE)</f>
        <v>1.0782088150586302E-8</v>
      </c>
    </row>
    <row r="484" spans="1:47" x14ac:dyDescent="0.35">
      <c r="A484">
        <v>450</v>
      </c>
      <c r="B484" s="75">
        <v>56</v>
      </c>
      <c r="C484" s="75">
        <v>57.974708863423054</v>
      </c>
      <c r="D484" s="75">
        <v>49.596872843848324</v>
      </c>
      <c r="E484" s="75">
        <v>53.723195016918751</v>
      </c>
      <c r="F484" s="75">
        <v>34.470612811613336</v>
      </c>
      <c r="G484" s="75">
        <v>49.685340429659178</v>
      </c>
      <c r="H484" s="75">
        <v>67.817339131059356</v>
      </c>
      <c r="I484" s="75">
        <v>71.597051348536823</v>
      </c>
      <c r="J484" s="75">
        <v>56.890072912687472</v>
      </c>
      <c r="K484" s="75">
        <v>55.165574097373366</v>
      </c>
      <c r="L484" s="75">
        <v>45.282114748155422</v>
      </c>
      <c r="M484" s="75">
        <v>18.398900990786679</v>
      </c>
      <c r="N484" s="75">
        <v>24.282523408782598</v>
      </c>
      <c r="O484" s="75">
        <v>16.482784760513312</v>
      </c>
      <c r="P484" s="75">
        <v>21.88421860258104</v>
      </c>
      <c r="Q484" s="75">
        <v>23.911024969529851</v>
      </c>
      <c r="R484" s="75">
        <v>20.178051953784159</v>
      </c>
      <c r="S484" s="75">
        <v>13.201843078545412</v>
      </c>
      <c r="T484" s="75">
        <v>15.233251810987769</v>
      </c>
      <c r="U484" s="75">
        <v>15.032036134652003</v>
      </c>
      <c r="V484" s="75">
        <v>18.540696302523344</v>
      </c>
      <c r="X484" s="201">
        <f>((0-('Appendix B'!$H$30))/(1+$Y$16)^0)</f>
        <v>-30932906.678150136</v>
      </c>
      <c r="Y484" s="201">
        <f>(((B484*'Appendix B'!$C$5*1000)-('Appendix B'!$E$31+'Appendix B'!$F$31+'Appendix B'!$G$31))/((1+$Y$16)^1))</f>
        <v>36555647.970511056</v>
      </c>
      <c r="Z484" s="201">
        <f>+(((C484*'Appendix B'!$C$6*1000)-('Appendix B'!$E$32+'Appendix B'!$F$32+'Appendix B'!$G$32))/((1+$Y$16)^2))</f>
        <v>12440044.573311562</v>
      </c>
      <c r="AA484" s="201">
        <f>(((D484*'Appendix B'!$C$7*1000)-('Appendix B'!$E$33+'Appendix B'!$F$33+'Appendix B'!$G$33))/((1+$Y$16)^3))</f>
        <v>4563656.0453409459</v>
      </c>
      <c r="AB484" s="201">
        <f>(((E484*'Appendix B'!$C$8*1000)-('Appendix B'!$E$34+'Appendix B'!$F$34+'Appendix B'!$G$34))/((1+$Y$16)^4))</f>
        <v>2879101.4064062391</v>
      </c>
      <c r="AC484" s="201">
        <f>(((F484*'Appendix B'!$C$9*1000)-('Appendix B'!$E$35+'Appendix B'!$F$35+'Appendix B'!$G$35))/((1+$Y$16)^AC$34))</f>
        <v>703413.00196764676</v>
      </c>
      <c r="AD484" s="201">
        <f>(((G484*'Appendix B'!$C$10*1000)-('Appendix B'!$E$36+'Appendix B'!$F$36+'Appendix B'!$G$36))/((1+$Y$16)^AD$34))</f>
        <v>988507.24494420574</v>
      </c>
      <c r="AE484" s="201">
        <f>(((H484*'Appendix B'!$C$11*1000)-('Appendix B'!$E$37+'Appendix B'!$F$37+'Appendix B'!$G$37))/((1+$Y$16)^AE$34))</f>
        <v>1218679.4560975123</v>
      </c>
      <c r="AF484" s="201">
        <f>(((I484*'Appendix B'!$C$12*1000)-('Appendix B'!$E$38+'Appendix B'!$F$38+'Appendix B'!$G$38))/((1+$Y$16)^AF$34))</f>
        <v>949014.50310021872</v>
      </c>
      <c r="AG484" s="201">
        <f>(((J484*'Appendix B'!$C$13*1000)-('Appendix B'!$E$39+'Appendix B'!$F$39+'Appendix B'!$G$39))/((1+$Y$16)^AG$34))</f>
        <v>363689.36351825611</v>
      </c>
      <c r="AH484" s="201">
        <f>(((K484*'Appendix B'!$C$14*1000)-('Appendix B'!$E$40+'Appendix B'!$F$40+'Appendix B'!$G$40))/((1+$Y$16)^AH$34))</f>
        <v>190691.5982541093</v>
      </c>
      <c r="AI484" s="201">
        <f>(((L484*'Appendix B'!$C$15*1000)-('Appendix B'!$E$41+'Appendix B'!$F$41+'Appendix B'!$G$41))/((1+$Y$16)^AI$34))</f>
        <v>-38024.001503596111</v>
      </c>
      <c r="AJ484" s="201">
        <f>(((M484*'Appendix B'!$C$16*1000)-('Appendix B'!$E$42+'Appendix B'!$F$42+'Appendix B'!$G$42))/((1+$Y$16)^AJ$34))</f>
        <v>-398655.76374130155</v>
      </c>
      <c r="AK484" s="201">
        <f>(((N484*'Appendix B'!$C$17*1000)-('Appendix B'!$E$43+'Appendix B'!$F$43+'Appendix B'!$G$43))/((1+$Y$16)^AK$34))</f>
        <v>-316830.18576554192</v>
      </c>
      <c r="AL484" s="201">
        <f>(((O484*'Appendix B'!$C$18*1000)-('Appendix B'!$E$44+'Appendix B'!$F$44+'Appendix B'!$G$44))/((1+$Y$16)^AL$34))</f>
        <v>-366966.70525017846</v>
      </c>
      <c r="AM484" s="201">
        <f>(((P484*'Appendix B'!$C$19*1000)-('Appendix B'!$E$45+'Appendix B'!$F$45+'Appendix B'!$G$45))/((1+$Y$16)^AM$34))</f>
        <v>-301987.20462638646</v>
      </c>
      <c r="AN484" s="201">
        <f>(((Q484*'Appendix B'!$C$20*1000)-('Appendix B'!$E$46+'Appendix B'!$F$46+'Appendix B'!$G$46))/((1+$Y$16)^AN$34))</f>
        <v>-266097.76595663605</v>
      </c>
      <c r="AO484" s="201">
        <f>(((R484*'Appendix B'!$C$21*1000)-('Appendix B'!$E$47+'Appendix B'!$F$47+'Appendix B'!$G$47))/((1+$Y$16)^AO$34))</f>
        <v>-271112.48693342158</v>
      </c>
      <c r="AP484" s="201">
        <f>(((S484*'Appendix B'!$C$22*1000)-('Appendix B'!$E$48+'Appendix B'!$F$48+'Appendix B'!$G$48))/((1+$Y$16)^AP$34))</f>
        <v>-281883.98646555032</v>
      </c>
      <c r="AQ484" s="201">
        <f>(((T484*'Appendix B'!$C$23*1000)-('Appendix B'!$E$49+'Appendix B'!$F$49+'Appendix B'!$G$49))/((1+$Y$16)^AQ$34))</f>
        <v>-250513.43724428891</v>
      </c>
      <c r="AR484" s="201">
        <f>(((U484*'Appendix B'!$C$24*1000)-('Appendix B'!$E$50+'Appendix B'!$F$50+'Appendix B'!$G$50))/((1+$Y$16)^AR$34))</f>
        <v>-230412.8693903877</v>
      </c>
      <c r="AS484" s="217">
        <f t="shared" ref="AS484:AS547" si="30">SUMIF(Y484:AR484,"&gt;0")+X484</f>
        <v>29919538.48530161</v>
      </c>
      <c r="AU484" s="207">
        <f t="shared" si="29"/>
        <v>1.1813506168966427E-8</v>
      </c>
    </row>
    <row r="485" spans="1:47" x14ac:dyDescent="0.35">
      <c r="A485">
        <v>451</v>
      </c>
      <c r="B485" s="75">
        <v>56</v>
      </c>
      <c r="C485" s="75">
        <v>61.835002278343097</v>
      </c>
      <c r="D485" s="75">
        <v>42.415531385779225</v>
      </c>
      <c r="E485" s="75">
        <v>58.443380948443853</v>
      </c>
      <c r="F485" s="75">
        <v>82.443928297112151</v>
      </c>
      <c r="G485" s="75">
        <v>95.807873955226114</v>
      </c>
      <c r="H485" s="75">
        <v>95.370122759037159</v>
      </c>
      <c r="I485" s="75">
        <v>127.47028923257933</v>
      </c>
      <c r="J485" s="75">
        <v>193.51335016656884</v>
      </c>
      <c r="K485" s="75">
        <v>204.49093301020372</v>
      </c>
      <c r="L485" s="75">
        <v>265.23194848989431</v>
      </c>
      <c r="M485" s="75">
        <v>211.34200408789911</v>
      </c>
      <c r="N485" s="75">
        <v>340.00220556179011</v>
      </c>
      <c r="O485" s="75">
        <v>427.0414966168795</v>
      </c>
      <c r="P485" s="75">
        <v>340.47433703433364</v>
      </c>
      <c r="Q485" s="75">
        <v>301.82066648943027</v>
      </c>
      <c r="R485" s="75">
        <v>385.04559648319707</v>
      </c>
      <c r="S485" s="75">
        <v>491.43130884535185</v>
      </c>
      <c r="T485" s="75">
        <v>442.87179072188439</v>
      </c>
      <c r="U485" s="75">
        <v>500</v>
      </c>
      <c r="V485" s="75">
        <v>500</v>
      </c>
      <c r="X485" s="201">
        <f>((0-('Appendix B'!$H$30))/(1+$Y$16)^0)</f>
        <v>-30932906.678150136</v>
      </c>
      <c r="Y485" s="201">
        <f>(((B485*'Appendix B'!$C$5*1000)-('Appendix B'!$E$31+'Appendix B'!$F$31+'Appendix B'!$G$31))/((1+$Y$16)^1))</f>
        <v>36555647.970511056</v>
      </c>
      <c r="Z485" s="201">
        <f>+(((C485*'Appendix B'!$C$6*1000)-('Appendix B'!$E$32+'Appendix B'!$F$32+'Appendix B'!$G$32))/((1+$Y$16)^2))</f>
        <v>13415220.712997651</v>
      </c>
      <c r="AA485" s="201">
        <f>(((D485*'Appendix B'!$C$7*1000)-('Appendix B'!$E$33+'Appendix B'!$F$33+'Appendix B'!$G$33))/((1+$Y$16)^3))</f>
        <v>3652771.2687706659</v>
      </c>
      <c r="AB485" s="201">
        <f>(((E485*'Appendix B'!$C$8*1000)-('Appendix B'!$E$34+'Appendix B'!$F$34+'Appendix B'!$G$34))/((1+$Y$16)^4))</f>
        <v>3260209.2089627045</v>
      </c>
      <c r="AC485" s="201">
        <f>(((F485*'Appendix B'!$C$9*1000)-('Appendix B'!$E$35+'Appendix B'!$F$35+'Appendix B'!$G$35))/((1+$Y$16)^AC$34))</f>
        <v>3492204.6192173394</v>
      </c>
      <c r="AD485" s="201">
        <f>(((G485*'Appendix B'!$C$10*1000)-('Appendix B'!$E$36+'Appendix B'!$F$36+'Appendix B'!$G$36))/((1+$Y$16)^AD$34))</f>
        <v>2978755.6743215309</v>
      </c>
      <c r="AE485" s="201">
        <f>(((H485*'Appendix B'!$C$11*1000)-('Appendix B'!$E$37+'Appendix B'!$F$37+'Appendix B'!$G$37))/((1+$Y$16)^AE$34))</f>
        <v>2133752.8645564006</v>
      </c>
      <c r="AF485" s="201">
        <f>(((I485*'Appendix B'!$C$12*1000)-('Appendix B'!$E$38+'Appendix B'!$F$38+'Appendix B'!$G$38))/((1+$Y$16)^AF$34))</f>
        <v>2414153.4001668524</v>
      </c>
      <c r="AG485" s="201">
        <f>(((J485*'Appendix B'!$C$13*1000)-('Appendix B'!$E$39+'Appendix B'!$F$39+'Appendix B'!$G$39))/((1+$Y$16)^AG$34))</f>
        <v>3245118.8520030398</v>
      </c>
      <c r="AH485" s="201">
        <f>(((K485*'Appendix B'!$C$14*1000)-('Appendix B'!$E$40+'Appendix B'!$F$40+'Appendix B'!$G$40))/((1+$Y$16)^AH$34))</f>
        <v>2719512.9719830672</v>
      </c>
      <c r="AI485" s="201">
        <f>(((L485*'Appendix B'!$C$15*1000)-('Appendix B'!$E$41+'Appendix B'!$F$41+'Appendix B'!$G$41))/((1+$Y$16)^AI$34))</f>
        <v>3087700.2726778751</v>
      </c>
      <c r="AJ485" s="201">
        <f>(((M485*'Appendix B'!$C$16*1000)-('Appendix B'!$E$42+'Appendix B'!$F$42+'Appendix B'!$G$42))/((1+$Y$16)^AJ$34))</f>
        <v>1883280.006535304</v>
      </c>
      <c r="AK485" s="201">
        <f>(((N485*'Appendix B'!$C$17*1000)-('Appendix B'!$E$43+'Appendix B'!$F$43+'Appendix B'!$G$43))/((1+$Y$16)^AK$34))</f>
        <v>2814352.9675919237</v>
      </c>
      <c r="AL485" s="201">
        <f>(((O485*'Appendix B'!$C$18*1000)-('Appendix B'!$E$44+'Appendix B'!$F$44+'Appendix B'!$G$44))/((1+$Y$16)^AL$34))</f>
        <v>3069159.2760403412</v>
      </c>
      <c r="AM485" s="201">
        <f>(((P485*'Appendix B'!$C$19*1000)-('Appendix B'!$E$45+'Appendix B'!$F$45+'Appendix B'!$G$45))/((1+$Y$16)^AM$34))</f>
        <v>1960212.6420674932</v>
      </c>
      <c r="AN485" s="201">
        <f>(((Q485*'Appendix B'!$C$20*1000)-('Appendix B'!$E$46+'Appendix B'!$F$46+'Appendix B'!$G$46))/((1+$Y$16)^AN$34))</f>
        <v>1389034.7273784091</v>
      </c>
      <c r="AO485" s="201">
        <f>(((R485*'Appendix B'!$C$21*1000)-('Appendix B'!$E$47+'Appendix B'!$F$47+'Appendix B'!$G$47))/((1+$Y$16)^AO$34))</f>
        <v>1620368.8472686294</v>
      </c>
      <c r="AP485" s="201">
        <f>(((S485*'Appendix B'!$C$22*1000)-('Appendix B'!$E$48+'Appendix B'!$F$48+'Appendix B'!$G$48))/((1+$Y$16)^AP$34))</f>
        <v>1847215.7534545481</v>
      </c>
      <c r="AQ485" s="201">
        <f>(((T485*'Appendix B'!$C$23*1000)-('Appendix B'!$E$49+'Appendix B'!$F$49+'Appendix B'!$G$49))/((1+$Y$16)^AQ$34))</f>
        <v>1389739.3247265979</v>
      </c>
      <c r="AR485" s="201">
        <f>(((U485*'Appendix B'!$C$24*1000)-('Appendix B'!$E$50+'Appendix B'!$F$50+'Appendix B'!$G$50))/((1+$Y$16)^AR$34))</f>
        <v>1376866.5613700326</v>
      </c>
      <c r="AS485" s="217">
        <f t="shared" si="30"/>
        <v>63372371.244451314</v>
      </c>
      <c r="AU485" s="207">
        <f t="shared" si="29"/>
        <v>1.359612013557327E-8</v>
      </c>
    </row>
    <row r="486" spans="1:47" x14ac:dyDescent="0.35">
      <c r="A486">
        <v>452</v>
      </c>
      <c r="B486" s="75">
        <v>56</v>
      </c>
      <c r="C486" s="75">
        <v>41.637410902789881</v>
      </c>
      <c r="D486" s="75">
        <v>41.12189778049833</v>
      </c>
      <c r="E486" s="75">
        <v>36.461920644599928</v>
      </c>
      <c r="F486" s="75">
        <v>34.551070583207299</v>
      </c>
      <c r="G486" s="75">
        <v>56.388553755425249</v>
      </c>
      <c r="H486" s="75">
        <v>37.408272009184977</v>
      </c>
      <c r="I486" s="75">
        <v>46.524018685569636</v>
      </c>
      <c r="J486" s="75">
        <v>89.974360202524693</v>
      </c>
      <c r="K486" s="75">
        <v>109.68375878143536</v>
      </c>
      <c r="L486" s="75">
        <v>73.869318204546133</v>
      </c>
      <c r="M486" s="75">
        <v>74.833256763066828</v>
      </c>
      <c r="N486" s="75">
        <v>69.797726065017912</v>
      </c>
      <c r="O486" s="75">
        <v>69.394522719893615</v>
      </c>
      <c r="P486" s="75">
        <v>61.130636541122641</v>
      </c>
      <c r="Q486" s="75">
        <v>77.855667750385493</v>
      </c>
      <c r="R486" s="75">
        <v>85.681549566828579</v>
      </c>
      <c r="S486" s="75">
        <v>121.36779396522422</v>
      </c>
      <c r="T486" s="75">
        <v>126.12311447964562</v>
      </c>
      <c r="U486" s="75">
        <v>100.46141131933108</v>
      </c>
      <c r="V486" s="75">
        <v>148.78160143384952</v>
      </c>
      <c r="X486" s="201">
        <f>((0-('Appendix B'!$H$30))/(1+$Y$16)^0)</f>
        <v>-30932906.678150136</v>
      </c>
      <c r="Y486" s="201">
        <f>(((B486*'Appendix B'!$C$5*1000)-('Appendix B'!$E$31+'Appendix B'!$F$31+'Appendix B'!$G$31))/((1+$Y$16)^1))</f>
        <v>36555647.970511056</v>
      </c>
      <c r="Z486" s="201">
        <f>+(((C486*'Appendix B'!$C$6*1000)-('Appendix B'!$E$32+'Appendix B'!$F$32+'Appendix B'!$G$32))/((1+$Y$16)^2))</f>
        <v>8312963.6896213703</v>
      </c>
      <c r="AA486" s="201">
        <f>(((D486*'Appendix B'!$C$7*1000)-('Appendix B'!$E$33+'Appendix B'!$F$33+'Appendix B'!$G$33))/((1+$Y$16)^3))</f>
        <v>3488686.1651183288</v>
      </c>
      <c r="AB486" s="201">
        <f>(((E486*'Appendix B'!$C$8*1000)-('Appendix B'!$E$34+'Appendix B'!$F$34+'Appendix B'!$G$34))/((1+$Y$16)^4))</f>
        <v>1485426.1485264772</v>
      </c>
      <c r="AC486" s="201">
        <f>(((F486*'Appendix B'!$C$9*1000)-('Appendix B'!$E$35+'Appendix B'!$F$35+'Appendix B'!$G$35))/((1+$Y$16)^AC$34))</f>
        <v>708090.18461998296</v>
      </c>
      <c r="AD486" s="201">
        <f>(((G486*'Appendix B'!$C$10*1000)-('Appendix B'!$E$36+'Appendix B'!$F$36+'Appendix B'!$G$36))/((1+$Y$16)^AD$34))</f>
        <v>1277759.781038993</v>
      </c>
      <c r="AE486" s="201">
        <f>(((H486*'Appendix B'!$C$11*1000)-('Appendix B'!$E$37+'Appendix B'!$F$37+'Appendix B'!$G$37))/((1+$Y$16)^AE$34))</f>
        <v>208744.15972284993</v>
      </c>
      <c r="AF486" s="201">
        <f>(((I486*'Appendix B'!$C$12*1000)-('Appendix B'!$E$38+'Appendix B'!$F$38+'Appendix B'!$G$38))/((1+$Y$16)^AF$34))</f>
        <v>291535.59525215323</v>
      </c>
      <c r="AG486" s="201">
        <f>(((J486*'Appendix B'!$C$13*1000)-('Appendix B'!$E$39+'Appendix B'!$F$39+'Appendix B'!$G$39))/((1+$Y$16)^AG$34))</f>
        <v>1061447.7756905202</v>
      </c>
      <c r="AH486" s="201">
        <f>(((K486*'Appendix B'!$C$14*1000)-('Appendix B'!$E$40+'Appendix B'!$F$40+'Appendix B'!$G$40))/((1+$Y$16)^AH$34))</f>
        <v>1113955.7490299952</v>
      </c>
      <c r="AI486" s="201">
        <f>(((L486*'Appendix B'!$C$15*1000)-('Appendix B'!$E$41+'Appendix B'!$F$41+'Appendix B'!$G$41))/((1+$Y$16)^AI$34))</f>
        <v>368230.98061893997</v>
      </c>
      <c r="AJ486" s="201">
        <f>(((M486*'Appendix B'!$C$16*1000)-('Appendix B'!$E$42+'Appendix B'!$F$42+'Appendix B'!$G$42))/((1+$Y$16)^AJ$34))</f>
        <v>268792.68630495138</v>
      </c>
      <c r="AK486" s="201">
        <f>(((N486*'Appendix B'!$C$17*1000)-('Appendix B'!$E$43+'Appendix B'!$F$43+'Appendix B'!$G$43))/((1+$Y$16)^AK$34))</f>
        <v>134571.62360846828</v>
      </c>
      <c r="AL486" s="201">
        <f>(((O486*'Appendix B'!$C$18*1000)-('Appendix B'!$E$44+'Appendix B'!$F$44+'Appendix B'!$G$44))/((1+$Y$16)^AL$34))</f>
        <v>75872.265808044132</v>
      </c>
      <c r="AM486" s="201">
        <f>(((P486*'Appendix B'!$C$19*1000)-('Appendix B'!$E$45+'Appendix B'!$F$45+'Appendix B'!$G$45))/((1+$Y$16)^AM$34))</f>
        <v>-23311.767105333456</v>
      </c>
      <c r="AN486" s="201">
        <f>(((Q486*'Appendix B'!$C$20*1000)-('Appendix B'!$E$46+'Appendix B'!$F$46+'Appendix B'!$G$46))/((1+$Y$16)^AN$34))</f>
        <v>55177.63355681493</v>
      </c>
      <c r="AO486" s="201">
        <f>(((R486*'Appendix B'!$C$21*1000)-('Appendix B'!$E$47+'Appendix B'!$F$47+'Appendix B'!$G$47))/((1+$Y$16)^AO$34))</f>
        <v>68459.077919846284</v>
      </c>
      <c r="AP486" s="201">
        <f>(((S486*'Appendix B'!$C$22*1000)-('Appendix B'!$E$48+'Appendix B'!$F$48+'Appendix B'!$G$48))/((1+$Y$16)^AP$34))</f>
        <v>199675.83865265897</v>
      </c>
      <c r="AQ486" s="201">
        <f>(((T486*'Appendix B'!$C$23*1000)-('Appendix B'!$E$49+'Appendix B'!$F$49+'Appendix B'!$G$49))/((1+$Y$16)^AQ$34))</f>
        <v>174816.33771020061</v>
      </c>
      <c r="AR486" s="201">
        <f>(((U486*'Appendix B'!$C$24*1000)-('Appendix B'!$E$50+'Appendix B'!$F$50+'Appendix B'!$G$50))/((1+$Y$16)^AR$34))</f>
        <v>52716.920096435722</v>
      </c>
      <c r="AS486" s="217">
        <f t="shared" si="30"/>
        <v>24969663.905257944</v>
      </c>
      <c r="AU486" s="207">
        <f t="shared" si="29"/>
        <v>9.943959741283241E-9</v>
      </c>
    </row>
    <row r="487" spans="1:47" x14ac:dyDescent="0.35">
      <c r="A487">
        <v>453</v>
      </c>
      <c r="B487" s="75">
        <v>56</v>
      </c>
      <c r="C487" s="75">
        <v>61.628538942085463</v>
      </c>
      <c r="D487" s="75">
        <v>96.243957338030071</v>
      </c>
      <c r="E487" s="75">
        <v>56.455302843636289</v>
      </c>
      <c r="F487" s="75">
        <v>61.748325851421477</v>
      </c>
      <c r="G487" s="75">
        <v>55.417040572160978</v>
      </c>
      <c r="H487" s="75">
        <v>70.478765181150777</v>
      </c>
      <c r="I487" s="75">
        <v>82.274290854901679</v>
      </c>
      <c r="J487" s="75">
        <v>105.3511599267876</v>
      </c>
      <c r="K487" s="75">
        <v>116.08102315700989</v>
      </c>
      <c r="L487" s="75">
        <v>145.28558001214998</v>
      </c>
      <c r="M487" s="75">
        <v>125.23952888617906</v>
      </c>
      <c r="N487" s="75">
        <v>64.623371432929588</v>
      </c>
      <c r="O487" s="75">
        <v>41.901385296961813</v>
      </c>
      <c r="P487" s="75">
        <v>39.119052409630413</v>
      </c>
      <c r="Q487" s="75">
        <v>58.57302017362494</v>
      </c>
      <c r="R487" s="75">
        <v>57.230113883893608</v>
      </c>
      <c r="S487" s="75">
        <v>43.116325864640473</v>
      </c>
      <c r="T487" s="75">
        <v>53.333273808146288</v>
      </c>
      <c r="U487" s="75">
        <v>66.743295077323253</v>
      </c>
      <c r="V487" s="75">
        <v>54.710302967298034</v>
      </c>
      <c r="X487" s="201">
        <f>((0-('Appendix B'!$H$30))/(1+$Y$16)^0)</f>
        <v>-30932906.678150136</v>
      </c>
      <c r="Y487" s="201">
        <f>(((B487*'Appendix B'!$C$5*1000)-('Appendix B'!$E$31+'Appendix B'!$F$31+'Appendix B'!$G$31))/((1+$Y$16)^1))</f>
        <v>36555647.970511056</v>
      </c>
      <c r="Z487" s="201">
        <f>+(((C487*'Appendix B'!$C$6*1000)-('Appendix B'!$E$32+'Appendix B'!$F$32+'Appendix B'!$G$32))/((1+$Y$16)^2))</f>
        <v>13363064.54309091</v>
      </c>
      <c r="AA487" s="201">
        <f>(((D487*'Appendix B'!$C$7*1000)-('Appendix B'!$E$33+'Appendix B'!$F$33+'Appendix B'!$G$33))/((1+$Y$16)^3))</f>
        <v>10480394.496677907</v>
      </c>
      <c r="AB487" s="201">
        <f>(((E487*'Appendix B'!$C$8*1000)-('Appendix B'!$E$34+'Appendix B'!$F$34+'Appendix B'!$G$34))/((1+$Y$16)^4))</f>
        <v>3099691.7868049238</v>
      </c>
      <c r="AC487" s="201">
        <f>(((F487*'Appendix B'!$C$9*1000)-('Appendix B'!$E$35+'Appendix B'!$F$35+'Appendix B'!$G$35))/((1+$Y$16)^AC$34))</f>
        <v>2289124.9064565971</v>
      </c>
      <c r="AD487" s="201">
        <f>(((G487*'Appendix B'!$C$10*1000)-('Appendix B'!$E$36+'Appendix B'!$F$36+'Appendix B'!$G$36))/((1+$Y$16)^AD$34))</f>
        <v>1235837.7000232297</v>
      </c>
      <c r="AE487" s="201">
        <f>(((H487*'Appendix B'!$C$11*1000)-('Appendix B'!$E$37+'Appendix B'!$F$37+'Appendix B'!$G$37))/((1+$Y$16)^AE$34))</f>
        <v>1307069.8067750188</v>
      </c>
      <c r="AF487" s="201">
        <f>(((I487*'Appendix B'!$C$12*1000)-('Appendix B'!$E$38+'Appendix B'!$F$38+'Appendix B'!$G$38))/((1+$Y$16)^AF$34))</f>
        <v>1228998.9734210183</v>
      </c>
      <c r="AG487" s="201">
        <f>(((J487*'Appendix B'!$C$13*1000)-('Appendix B'!$E$39+'Appendix B'!$F$39+'Appendix B'!$G$39))/((1+$Y$16)^AG$34))</f>
        <v>1385749.4983148549</v>
      </c>
      <c r="AH487" s="201">
        <f>(((K487*'Appendix B'!$C$14*1000)-('Appendix B'!$E$40+'Appendix B'!$F$40+'Appendix B'!$G$40))/((1+$Y$16)^AH$34))</f>
        <v>1222293.2678823122</v>
      </c>
      <c r="AI487" s="201">
        <f>(((L487*'Appendix B'!$C$15*1000)-('Appendix B'!$E$41+'Appendix B'!$F$41+'Appendix B'!$G$41))/((1+$Y$16)^AI$34))</f>
        <v>1383133.0576327201</v>
      </c>
      <c r="AJ487" s="201">
        <f>(((M487*'Appendix B'!$C$16*1000)-('Appendix B'!$E$42+'Appendix B'!$F$42+'Appendix B'!$G$42))/((1+$Y$16)^AJ$34))</f>
        <v>864947.06320502807</v>
      </c>
      <c r="AK487" s="201">
        <f>(((N487*'Appendix B'!$C$17*1000)-('Appendix B'!$E$43+'Appendix B'!$F$43+'Appendix B'!$G$43))/((1+$Y$16)^AK$34))</f>
        <v>83254.4173354675</v>
      </c>
      <c r="AL487" s="201">
        <f>(((O487*'Appendix B'!$C$18*1000)-('Appendix B'!$E$44+'Appendix B'!$F$44+'Appendix B'!$G$44))/((1+$Y$16)^AL$34))</f>
        <v>-154228.52386701925</v>
      </c>
      <c r="AM487" s="201">
        <f>(((P487*'Appendix B'!$C$19*1000)-('Appendix B'!$E$45+'Appendix B'!$F$45+'Appendix B'!$G$45))/((1+$Y$16)^AM$34))</f>
        <v>-179608.52386873573</v>
      </c>
      <c r="AN487" s="201">
        <f>(((Q487*'Appendix B'!$C$20*1000)-('Appendix B'!$E$46+'Appendix B'!$F$46+'Appendix B'!$G$46))/((1+$Y$16)^AN$34))</f>
        <v>-59663.062099795789</v>
      </c>
      <c r="AO487" s="201">
        <f>(((R487*'Appendix B'!$C$21*1000)-('Appendix B'!$E$47+'Appendix B'!$F$47+'Appendix B'!$G$47))/((1+$Y$16)^AO$34))</f>
        <v>-79033.787182556611</v>
      </c>
      <c r="AP487" s="201">
        <f>(((S487*'Appendix B'!$C$22*1000)-('Appendix B'!$E$48+'Appendix B'!$F$48+'Appendix B'!$G$48))/((1+$Y$16)^AP$34))</f>
        <v>-148703.32304156941</v>
      </c>
      <c r="AQ487" s="201">
        <f>(((T487*'Appendix B'!$C$23*1000)-('Appendix B'!$E$49+'Appendix B'!$F$49+'Appendix B'!$G$49))/((1+$Y$16)^AQ$34))</f>
        <v>-104376.78063904299</v>
      </c>
      <c r="AR487" s="201">
        <f>(((U487*'Appendix B'!$C$24*1000)-('Appendix B'!$E$50+'Appendix B'!$F$50+'Appendix B'!$G$50))/((1+$Y$16)^AR$34))</f>
        <v>-59031.563757675474</v>
      </c>
      <c r="AS487" s="217">
        <f t="shared" si="30"/>
        <v>43566300.809980914</v>
      </c>
      <c r="AU487" s="207">
        <f t="shared" si="29"/>
        <v>1.5517536576295553E-8</v>
      </c>
    </row>
    <row r="488" spans="1:47" x14ac:dyDescent="0.35">
      <c r="A488">
        <v>454</v>
      </c>
      <c r="B488" s="75">
        <v>56</v>
      </c>
      <c r="C488" s="75">
        <v>55.630754216196216</v>
      </c>
      <c r="D488" s="75">
        <v>62.374740243862007</v>
      </c>
      <c r="E488" s="75">
        <v>57.959185320711441</v>
      </c>
      <c r="F488" s="75">
        <v>84.580734071453804</v>
      </c>
      <c r="G488" s="75">
        <v>91.415167489902444</v>
      </c>
      <c r="H488" s="75">
        <v>131.90754741364904</v>
      </c>
      <c r="I488" s="75">
        <v>238.54154074079617</v>
      </c>
      <c r="J488" s="75">
        <v>312.31210395549834</v>
      </c>
      <c r="K488" s="75">
        <v>172.72774744758715</v>
      </c>
      <c r="L488" s="75">
        <v>177.4802811399671</v>
      </c>
      <c r="M488" s="75">
        <v>135.84385722191399</v>
      </c>
      <c r="N488" s="75">
        <v>196.8280410090313</v>
      </c>
      <c r="O488" s="75">
        <v>164.48597097958412</v>
      </c>
      <c r="P488" s="75">
        <v>131.00752440015353</v>
      </c>
      <c r="Q488" s="75">
        <v>116.48615419419946</v>
      </c>
      <c r="R488" s="75">
        <v>40.936271506328396</v>
      </c>
      <c r="S488" s="75">
        <v>42.30306094424985</v>
      </c>
      <c r="T488" s="75">
        <v>54.559781164092186</v>
      </c>
      <c r="U488" s="75">
        <v>48.074509573953414</v>
      </c>
      <c r="V488" s="75">
        <v>54.32158862429889</v>
      </c>
      <c r="X488" s="201">
        <f>((0-('Appendix B'!$H$30))/(1+$Y$16)^0)</f>
        <v>-30932906.678150136</v>
      </c>
      <c r="Y488" s="201">
        <f>(((B488*'Appendix B'!$C$5*1000)-('Appendix B'!$E$31+'Appendix B'!$F$31+'Appendix B'!$G$31))/((1+$Y$16)^1))</f>
        <v>36555647.970511056</v>
      </c>
      <c r="Z488" s="201">
        <f>+(((C488*'Appendix B'!$C$6*1000)-('Appendix B'!$E$32+'Appendix B'!$F$32+'Appendix B'!$G$32))/((1+$Y$16)^2))</f>
        <v>11847921.54047488</v>
      </c>
      <c r="AA488" s="201">
        <f>(((D488*'Appendix B'!$C$7*1000)-('Appendix B'!$E$33+'Appendix B'!$F$33+'Appendix B'!$G$33))/((1+$Y$16)^3))</f>
        <v>6184406.8423425443</v>
      </c>
      <c r="AB488" s="201">
        <f>(((E488*'Appendix B'!$C$8*1000)-('Appendix B'!$E$34+'Appendix B'!$F$34+'Appendix B'!$G$34))/((1+$Y$16)^4))</f>
        <v>3221115.2549597258</v>
      </c>
      <c r="AC488" s="201">
        <f>(((F488*'Appendix B'!$C$9*1000)-('Appendix B'!$E$35+'Appendix B'!$F$35+'Appendix B'!$G$35))/((1+$Y$16)^AC$34))</f>
        <v>3616421.71722</v>
      </c>
      <c r="AD488" s="201">
        <f>(((G488*'Appendix B'!$C$10*1000)-('Appendix B'!$E$36+'Appendix B'!$F$36+'Appendix B'!$G$36))/((1+$Y$16)^AD$34))</f>
        <v>2789204.5704455953</v>
      </c>
      <c r="AE488" s="201">
        <f>(((H488*'Appendix B'!$C$11*1000)-('Appendix B'!$E$37+'Appendix B'!$F$37+'Appendix B'!$G$37))/((1+$Y$16)^AE$34))</f>
        <v>3347221.0268460121</v>
      </c>
      <c r="AF488" s="201">
        <f>(((I488*'Appendix B'!$C$12*1000)-('Appendix B'!$E$38+'Appendix B'!$F$38+'Appendix B'!$G$38))/((1+$Y$16)^AF$34))</f>
        <v>5326725.0908981822</v>
      </c>
      <c r="AG488" s="201">
        <f>(((J488*'Appendix B'!$C$13*1000)-('Appendix B'!$E$39+'Appendix B'!$F$39+'Appendix B'!$G$39))/((1+$Y$16)^AG$34))</f>
        <v>5750623.3256408945</v>
      </c>
      <c r="AH488" s="201">
        <f>(((K488*'Appendix B'!$C$14*1000)-('Appendix B'!$E$40+'Appendix B'!$F$40+'Appendix B'!$G$40))/((1+$Y$16)^AH$34))</f>
        <v>2181604.1858715727</v>
      </c>
      <c r="AI488" s="201">
        <f>(((L488*'Appendix B'!$C$15*1000)-('Appendix B'!$E$41+'Appendix B'!$F$41+'Appendix B'!$G$41))/((1+$Y$16)^AI$34))</f>
        <v>1840654.4710537258</v>
      </c>
      <c r="AJ488" s="201">
        <f>(((M488*'Appendix B'!$C$16*1000)-('Appendix B'!$E$42+'Appendix B'!$F$42+'Appendix B'!$G$42))/((1+$Y$16)^AJ$34))</f>
        <v>990364.32746915531</v>
      </c>
      <c r="AK488" s="201">
        <f>(((N488*'Appendix B'!$C$17*1000)-('Appendix B'!$E$43+'Appendix B'!$F$43+'Appendix B'!$G$43))/((1+$Y$16)^AK$34))</f>
        <v>1394408.1323935729</v>
      </c>
      <c r="AL488" s="201">
        <f>(((O488*'Appendix B'!$C$18*1000)-('Appendix B'!$E$44+'Appendix B'!$F$44+'Appendix B'!$G$44))/((1+$Y$16)^AL$34))</f>
        <v>871729.68285386171</v>
      </c>
      <c r="AM488" s="201">
        <f>(((P488*'Appendix B'!$C$19*1000)-('Appendix B'!$E$45+'Appendix B'!$F$45+'Appendix B'!$G$45))/((1+$Y$16)^AM$34))</f>
        <v>472860.19761304971</v>
      </c>
      <c r="AN488" s="201">
        <f>(((Q488*'Appendix B'!$C$20*1000)-('Appendix B'!$E$46+'Appendix B'!$F$46+'Appendix B'!$G$46))/((1+$Y$16)^AN$34))</f>
        <v>285247.28136324754</v>
      </c>
      <c r="AO488" s="201">
        <f>(((R488*'Appendix B'!$C$21*1000)-('Appendix B'!$E$47+'Appendix B'!$F$47+'Appendix B'!$G$47))/((1+$Y$16)^AO$34))</f>
        <v>-163501.42257979195</v>
      </c>
      <c r="AP488" s="201">
        <f>(((S488*'Appendix B'!$C$22*1000)-('Appendix B'!$E$48+'Appendix B'!$F$48+'Appendix B'!$G$48))/((1+$Y$16)^AP$34))</f>
        <v>-152324.01614903708</v>
      </c>
      <c r="AQ488" s="201">
        <f>(((T488*'Appendix B'!$C$23*1000)-('Appendix B'!$E$49+'Appendix B'!$F$49+'Appendix B'!$G$49))/((1+$Y$16)^AQ$34))</f>
        <v>-99672.382192421603</v>
      </c>
      <c r="AR488" s="201">
        <f>(((U488*'Appendix B'!$C$24*1000)-('Appendix B'!$E$50+'Appendix B'!$F$50+'Appendix B'!$G$50))/((1+$Y$16)^AR$34))</f>
        <v>-120903.59896941959</v>
      </c>
      <c r="AS488" s="217">
        <f t="shared" si="30"/>
        <v>55743248.939806938</v>
      </c>
      <c r="AU488" s="207">
        <f t="shared" si="29"/>
        <v>1.5405639630055396E-8</v>
      </c>
    </row>
    <row r="489" spans="1:47" x14ac:dyDescent="0.35">
      <c r="A489">
        <v>455</v>
      </c>
      <c r="B489" s="75">
        <v>56</v>
      </c>
      <c r="C489" s="75">
        <v>43.921063649119759</v>
      </c>
      <c r="D489" s="75">
        <v>38.923132151101946</v>
      </c>
      <c r="E489" s="75">
        <v>34.171884247400236</v>
      </c>
      <c r="F489" s="75">
        <v>33.649591085186096</v>
      </c>
      <c r="G489" s="75">
        <v>39.737583600885607</v>
      </c>
      <c r="H489" s="75">
        <v>35.505234742729733</v>
      </c>
      <c r="I489" s="75">
        <v>33.999747182230507</v>
      </c>
      <c r="J489" s="75">
        <v>19.299083629012515</v>
      </c>
      <c r="K489" s="75">
        <v>22.202865074977147</v>
      </c>
      <c r="L489" s="75">
        <v>17.436886093608376</v>
      </c>
      <c r="M489" s="75">
        <v>20.125438283071585</v>
      </c>
      <c r="N489" s="75">
        <v>24.873713333913294</v>
      </c>
      <c r="O489" s="75">
        <v>24.745397448867564</v>
      </c>
      <c r="P489" s="75">
        <v>22.211036404969303</v>
      </c>
      <c r="Q489" s="75">
        <v>24.048710344351704</v>
      </c>
      <c r="R489" s="75">
        <v>27.962294115207118</v>
      </c>
      <c r="S489" s="75">
        <v>29.915451602654663</v>
      </c>
      <c r="T489" s="75">
        <v>25.787980680866262</v>
      </c>
      <c r="U489" s="75">
        <v>23.411291115639106</v>
      </c>
      <c r="V489" s="75">
        <v>18.056829548916642</v>
      </c>
      <c r="X489" s="201">
        <f>((0-('Appendix B'!$H$30))/(1+$Y$16)^0)</f>
        <v>-30932906.678150136</v>
      </c>
      <c r="Y489" s="201">
        <f>(((B489*'Appendix B'!$C$5*1000)-('Appendix B'!$E$31+'Appendix B'!$F$31+'Appendix B'!$G$31))/((1+$Y$16)^1))</f>
        <v>36555647.970511056</v>
      </c>
      <c r="Z489" s="201">
        <f>+(((C489*'Appendix B'!$C$6*1000)-('Appendix B'!$E$32+'Appendix B'!$F$32+'Appendix B'!$G$32))/((1+$Y$16)^2))</f>
        <v>8889853.4309405889</v>
      </c>
      <c r="AA489" s="201">
        <f>(((D489*'Appendix B'!$C$7*1000)-('Appendix B'!$E$33+'Appendix B'!$F$33+'Appendix B'!$G$33))/((1+$Y$16)^3))</f>
        <v>3209793.6837125439</v>
      </c>
      <c r="AB489" s="201">
        <f>(((E489*'Appendix B'!$C$8*1000)-('Appendix B'!$E$34+'Appendix B'!$F$34+'Appendix B'!$G$34))/((1+$Y$16)^4))</f>
        <v>1300528.6144521977</v>
      </c>
      <c r="AC489" s="201">
        <f>(((F489*'Appendix B'!$C$9*1000)-('Appendix B'!$E$35+'Appendix B'!$F$35+'Appendix B'!$G$35))/((1+$Y$16)^AC$34))</f>
        <v>655685.2498815466</v>
      </c>
      <c r="AD489" s="201">
        <f>(((G489*'Appendix B'!$C$10*1000)-('Appendix B'!$E$36+'Appendix B'!$F$36+'Appendix B'!$G$36))/((1+$Y$16)^AD$34))</f>
        <v>559248.35799864528</v>
      </c>
      <c r="AE489" s="201">
        <f>(((H489*'Appendix B'!$C$11*1000)-('Appendix B'!$E$37+'Appendix B'!$F$37+'Appendix B'!$G$37))/((1+$Y$16)^AE$34))</f>
        <v>145541.15194866605</v>
      </c>
      <c r="AF489" s="201">
        <f>(((I489*'Appendix B'!$C$12*1000)-('Appendix B'!$E$38+'Appendix B'!$F$38+'Appendix B'!$G$38))/((1+$Y$16)^AF$34))</f>
        <v>-36882.768026666119</v>
      </c>
      <c r="AG489" s="201">
        <f>(((J489*'Appendix B'!$C$13*1000)-('Appendix B'!$E$39+'Appendix B'!$F$39+'Appendix B'!$G$39))/((1+$Y$16)^AG$34))</f>
        <v>-429116.86394485587</v>
      </c>
      <c r="AH489" s="201">
        <f>(((K489*'Appendix B'!$C$14*1000)-('Appendix B'!$E$40+'Appendix B'!$F$40+'Appendix B'!$G$40))/((1+$Y$16)^AH$34))</f>
        <v>-367531.08889512415</v>
      </c>
      <c r="AI489" s="201">
        <f>(((L489*'Appendix B'!$C$15*1000)-('Appendix B'!$E$41+'Appendix B'!$F$41+'Appendix B'!$G$41))/((1+$Y$16)^AI$34))</f>
        <v>-433734.72173922881</v>
      </c>
      <c r="AJ489" s="201">
        <f>(((M489*'Appendix B'!$C$16*1000)-('Appendix B'!$E$42+'Appendix B'!$F$42+'Appendix B'!$G$42))/((1+$Y$16)^AJ$34))</f>
        <v>-378236.02785678837</v>
      </c>
      <c r="AK489" s="201">
        <f>(((N489*'Appendix B'!$C$17*1000)-('Appendix B'!$E$43+'Appendix B'!$F$43+'Appendix B'!$G$43))/((1+$Y$16)^AK$34))</f>
        <v>-310966.99750505586</v>
      </c>
      <c r="AL489" s="201">
        <f>(((O489*'Appendix B'!$C$18*1000)-('Appendix B'!$E$44+'Appendix B'!$F$44+'Appendix B'!$G$44))/((1+$Y$16)^AL$34))</f>
        <v>-297813.67716456944</v>
      </c>
      <c r="AM489" s="201">
        <f>(((P489*'Appendix B'!$C$19*1000)-('Appendix B'!$E$45+'Appendix B'!$F$45+'Appendix B'!$G$45))/((1+$Y$16)^AM$34))</f>
        <v>-299666.58280013868</v>
      </c>
      <c r="AN489" s="201">
        <f>(((Q489*'Appendix B'!$C$20*1000)-('Appendix B'!$E$46+'Appendix B'!$F$46+'Appendix B'!$G$46))/((1+$Y$16)^AN$34))</f>
        <v>-265277.76008538116</v>
      </c>
      <c r="AO489" s="201">
        <f>(((R489*'Appendix B'!$C$21*1000)-('Appendix B'!$E$47+'Appendix B'!$F$47+'Appendix B'!$G$47))/((1+$Y$16)^AO$34))</f>
        <v>-230758.8052481128</v>
      </c>
      <c r="AP489" s="201">
        <f>(((S489*'Appendix B'!$C$22*1000)-('Appendix B'!$E$48+'Appendix B'!$F$48+'Appendix B'!$G$48))/((1+$Y$16)^AP$34))</f>
        <v>-207474.22690640343</v>
      </c>
      <c r="AQ489" s="201">
        <f>(((T489*'Appendix B'!$C$23*1000)-('Appendix B'!$E$49+'Appendix B'!$F$49+'Appendix B'!$G$49))/((1+$Y$16)^AQ$34))</f>
        <v>-210029.66039676001</v>
      </c>
      <c r="AR489" s="201">
        <f>(((U489*'Appendix B'!$C$24*1000)-('Appendix B'!$E$50+'Appendix B'!$F$50+'Appendix B'!$G$50))/((1+$Y$16)^AR$34))</f>
        <v>-202642.3666365672</v>
      </c>
      <c r="AS489" s="217">
        <f t="shared" si="30"/>
        <v>20383391.78129511</v>
      </c>
      <c r="AU489" s="207">
        <f t="shared" si="29"/>
        <v>8.186522064300553E-9</v>
      </c>
    </row>
    <row r="490" spans="1:47" x14ac:dyDescent="0.35">
      <c r="A490">
        <v>456</v>
      </c>
      <c r="B490" s="75">
        <v>56</v>
      </c>
      <c r="C490" s="75">
        <v>66.613784227582613</v>
      </c>
      <c r="D490" s="75">
        <v>72.268037007890271</v>
      </c>
      <c r="E490" s="75">
        <v>56.401435465777034</v>
      </c>
      <c r="F490" s="75">
        <v>50.587119084298955</v>
      </c>
      <c r="G490" s="75">
        <v>65.845179174607324</v>
      </c>
      <c r="H490" s="75">
        <v>69.890711989343203</v>
      </c>
      <c r="I490" s="75">
        <v>85.299379077033876</v>
      </c>
      <c r="J490" s="75">
        <v>96.181003903205166</v>
      </c>
      <c r="K490" s="75">
        <v>64.952554778430212</v>
      </c>
      <c r="L490" s="75">
        <v>69.448066203045883</v>
      </c>
      <c r="M490" s="75">
        <v>60.859363591586131</v>
      </c>
      <c r="N490" s="75">
        <v>64.130445580635055</v>
      </c>
      <c r="O490" s="75">
        <v>85.639077565488435</v>
      </c>
      <c r="P490" s="75">
        <v>106.72298114369057</v>
      </c>
      <c r="Q490" s="75">
        <v>84.762699004413065</v>
      </c>
      <c r="R490" s="75">
        <v>81.521206594614128</v>
      </c>
      <c r="S490" s="75">
        <v>55.373070866133219</v>
      </c>
      <c r="T490" s="75">
        <v>64.373082907590927</v>
      </c>
      <c r="U490" s="75">
        <v>71.527898514764317</v>
      </c>
      <c r="V490" s="75">
        <v>53.838907479035434</v>
      </c>
      <c r="X490" s="201">
        <f>((0-('Appendix B'!$H$30))/(1+$Y$16)^0)</f>
        <v>-30932906.678150136</v>
      </c>
      <c r="Y490" s="201">
        <f>(((B490*'Appendix B'!$C$5*1000)-('Appendix B'!$E$31+'Appendix B'!$F$31+'Appendix B'!$G$31))/((1+$Y$16)^1))</f>
        <v>36555647.970511056</v>
      </c>
      <c r="Z490" s="201">
        <f>+(((C490*'Appendix B'!$C$6*1000)-('Appendix B'!$E$32+'Appendix B'!$F$32+'Appendix B'!$G$32))/((1+$Y$16)^2))</f>
        <v>14622422.765476208</v>
      </c>
      <c r="AA490" s="201">
        <f>(((D490*'Appendix B'!$C$7*1000)-('Appendix B'!$E$33+'Appendix B'!$F$33+'Appendix B'!$G$33))/((1+$Y$16)^3))</f>
        <v>7439277.3237231076</v>
      </c>
      <c r="AB490" s="201">
        <f>(((E490*'Appendix B'!$C$8*1000)-('Appendix B'!$E$34+'Appendix B'!$F$34+'Appendix B'!$G$34))/((1+$Y$16)^4))</f>
        <v>3095342.5348256091</v>
      </c>
      <c r="AC490" s="201">
        <f>(((F490*'Appendix B'!$C$9*1000)-('Appendix B'!$E$35+'Appendix B'!$F$35+'Appendix B'!$G$35))/((1+$Y$16)^AC$34))</f>
        <v>1640300.0429770122</v>
      </c>
      <c r="AD490" s="201">
        <f>(((G490*'Appendix B'!$C$10*1000)-('Appendix B'!$E$36+'Appendix B'!$F$36+'Appendix B'!$G$36))/((1+$Y$16)^AD$34))</f>
        <v>1685825.6969606285</v>
      </c>
      <c r="AE490" s="201">
        <f>(((H490*'Appendix B'!$C$11*1000)-('Appendix B'!$E$37+'Appendix B'!$F$37+'Appendix B'!$G$37))/((1+$Y$16)^AE$34))</f>
        <v>1287539.589942914</v>
      </c>
      <c r="AF490" s="201">
        <f>(((I490*'Appendix B'!$C$12*1000)-('Appendix B'!$E$38+'Appendix B'!$F$38+'Appendix B'!$G$38))/((1+$Y$16)^AF$34))</f>
        <v>1308324.5072392377</v>
      </c>
      <c r="AG490" s="201">
        <f>(((J490*'Appendix B'!$C$13*1000)-('Appendix B'!$E$39+'Appendix B'!$F$39+'Appendix B'!$G$39))/((1+$Y$16)^AG$34))</f>
        <v>1192347.9161579893</v>
      </c>
      <c r="AH490" s="201">
        <f>(((K490*'Appendix B'!$C$14*1000)-('Appendix B'!$E$40+'Appendix B'!$F$40+'Appendix B'!$G$40))/((1+$Y$16)^AH$34))</f>
        <v>356433.88148529618</v>
      </c>
      <c r="AI490" s="201">
        <f>(((L490*'Appendix B'!$C$15*1000)-('Appendix B'!$E$41+'Appendix B'!$F$41+'Appendix B'!$G$41))/((1+$Y$16)^AI$34))</f>
        <v>305400.22294903669</v>
      </c>
      <c r="AJ490" s="201">
        <f>(((M490*'Appendix B'!$C$16*1000)-('Appendix B'!$E$42+'Appendix B'!$F$42+'Appendix B'!$G$42))/((1+$Y$16)^AJ$34))</f>
        <v>103523.61907130117</v>
      </c>
      <c r="AK490" s="201">
        <f>(((N490*'Appendix B'!$C$17*1000)-('Appendix B'!$E$43+'Appendix B'!$F$43+'Appendix B'!$G$43))/((1+$Y$16)^AK$34))</f>
        <v>78365.773352191813</v>
      </c>
      <c r="AL490" s="201">
        <f>(((O490*'Appendix B'!$C$18*1000)-('Appendix B'!$E$44+'Appendix B'!$F$44+'Appendix B'!$G$44))/((1+$Y$16)^AL$34))</f>
        <v>211829.28084022101</v>
      </c>
      <c r="AM490" s="201">
        <f>(((P490*'Appendix B'!$C$19*1000)-('Appendix B'!$E$45+'Appendix B'!$F$45+'Appendix B'!$G$45))/((1+$Y$16)^AM$34))</f>
        <v>300423.93279032363</v>
      </c>
      <c r="AN490" s="201">
        <f>(((Q490*'Appendix B'!$C$20*1000)-('Appendix B'!$E$46+'Appendix B'!$F$46+'Appendix B'!$G$46))/((1+$Y$16)^AN$34))</f>
        <v>96313.492674545792</v>
      </c>
      <c r="AO490" s="201">
        <f>(((R490*'Appendix B'!$C$21*1000)-('Appendix B'!$E$47+'Appendix B'!$F$47+'Appendix B'!$G$47))/((1+$Y$16)^AO$34))</f>
        <v>46891.768922901589</v>
      </c>
      <c r="AP490" s="201">
        <f>(((S490*'Appendix B'!$C$22*1000)-('Appendix B'!$E$48+'Appendix B'!$F$48+'Appendix B'!$G$48))/((1+$Y$16)^AP$34))</f>
        <v>-94135.726389818985</v>
      </c>
      <c r="AQ490" s="201">
        <f>(((T490*'Appendix B'!$C$23*1000)-('Appendix B'!$E$49+'Appendix B'!$F$49+'Appendix B'!$G$49))/((1+$Y$16)^AQ$34))</f>
        <v>-62032.427360891823</v>
      </c>
      <c r="AR490" s="201">
        <f>(((U490*'Appendix B'!$C$24*1000)-('Appendix B'!$E$50+'Appendix B'!$F$50+'Appendix B'!$G$50))/((1+$Y$16)^AR$34))</f>
        <v>-43174.444808928121</v>
      </c>
      <c r="AS490" s="217">
        <f t="shared" si="30"/>
        <v>39393303.641749457</v>
      </c>
      <c r="AU490" s="207">
        <f t="shared" si="29"/>
        <v>1.4732844640450317E-8</v>
      </c>
    </row>
    <row r="491" spans="1:47" x14ac:dyDescent="0.35">
      <c r="A491">
        <v>457</v>
      </c>
      <c r="B491" s="75">
        <v>56</v>
      </c>
      <c r="C491" s="75">
        <v>74.366681984848952</v>
      </c>
      <c r="D491" s="75">
        <v>77.581187365808574</v>
      </c>
      <c r="E491" s="75">
        <v>112.44064805375649</v>
      </c>
      <c r="F491" s="75">
        <v>167.26267827378297</v>
      </c>
      <c r="G491" s="75">
        <v>188.5051730922049</v>
      </c>
      <c r="H491" s="75">
        <v>195.29915117771878</v>
      </c>
      <c r="I491" s="75">
        <v>336.39071482656863</v>
      </c>
      <c r="J491" s="75">
        <v>271.36355688981365</v>
      </c>
      <c r="K491" s="75">
        <v>228.94938796592007</v>
      </c>
      <c r="L491" s="75">
        <v>172.90535536287283</v>
      </c>
      <c r="M491" s="75">
        <v>263.4343083231613</v>
      </c>
      <c r="N491" s="75">
        <v>368.09697899194146</v>
      </c>
      <c r="O491" s="75">
        <v>212.03303436599086</v>
      </c>
      <c r="P491" s="75">
        <v>221.90038619728418</v>
      </c>
      <c r="Q491" s="75">
        <v>210.61432990396997</v>
      </c>
      <c r="R491" s="75">
        <v>165.67318614421211</v>
      </c>
      <c r="S491" s="75">
        <v>169.28822362989712</v>
      </c>
      <c r="T491" s="75">
        <v>225.81675154985609</v>
      </c>
      <c r="U491" s="75">
        <v>241.57517185569219</v>
      </c>
      <c r="V491" s="75">
        <v>207.12604493605667</v>
      </c>
      <c r="X491" s="201">
        <f>((0-('Appendix B'!$H$30))/(1+$Y$16)^0)</f>
        <v>-30932906.678150136</v>
      </c>
      <c r="Y491" s="201">
        <f>(((B491*'Appendix B'!$C$5*1000)-('Appendix B'!$E$31+'Appendix B'!$F$31+'Appendix B'!$G$31))/((1+$Y$16)^1))</f>
        <v>36555647.970511056</v>
      </c>
      <c r="Z491" s="201">
        <f>+(((C491*'Appendix B'!$C$6*1000)-('Appendix B'!$E$32+'Appendix B'!$F$32+'Appendix B'!$G$32))/((1+$Y$16)^2))</f>
        <v>16580937.337734053</v>
      </c>
      <c r="AA491" s="201">
        <f>(((D491*'Appendix B'!$C$7*1000)-('Appendix B'!$E$33+'Appendix B'!$F$33+'Appendix B'!$G$33))/((1+$Y$16)^3))</f>
        <v>8113199.8498855084</v>
      </c>
      <c r="AB491" s="201">
        <f>(((E491*'Appendix B'!$C$8*1000)-('Appendix B'!$E$34+'Appendix B'!$F$34+'Appendix B'!$G$34))/((1+$Y$16)^4))</f>
        <v>7619948.4457412837</v>
      </c>
      <c r="AC491" s="201">
        <f>(((F491*'Appendix B'!$C$9*1000)-('Appendix B'!$E$35+'Appendix B'!$F$35+'Appendix B'!$G$35))/((1+$Y$16)^AC$34))</f>
        <v>8422900.2888138704</v>
      </c>
      <c r="AD491" s="201">
        <f>(((G491*'Appendix B'!$C$10*1000)-('Appendix B'!$E$36+'Appendix B'!$F$36+'Appendix B'!$G$36))/((1+$Y$16)^AD$34))</f>
        <v>6978766.9467427237</v>
      </c>
      <c r="AE491" s="201">
        <f>(((H491*'Appendix B'!$C$11*1000)-('Appendix B'!$E$37+'Appendix B'!$F$37+'Appendix B'!$G$37))/((1+$Y$16)^AE$34))</f>
        <v>5452560.7887842506</v>
      </c>
      <c r="AF491" s="201">
        <f>(((I491*'Appendix B'!$C$12*1000)-('Appendix B'!$E$38+'Appendix B'!$F$38+'Appendix B'!$G$38))/((1+$Y$16)^AF$34))</f>
        <v>7892580.1662106197</v>
      </c>
      <c r="AG491" s="201">
        <f>(((J491*'Appendix B'!$C$13*1000)-('Appendix B'!$E$39+'Appendix B'!$F$39+'Appendix B'!$G$39))/((1+$Y$16)^AG$34))</f>
        <v>4887005.1092046555</v>
      </c>
      <c r="AH491" s="201">
        <f>(((K491*'Appendix B'!$C$14*1000)-('Appendix B'!$E$40+'Appendix B'!$F$40+'Appendix B'!$G$40))/((1+$Y$16)^AH$34))</f>
        <v>3133716.3203675062</v>
      </c>
      <c r="AI491" s="201">
        <f>(((L491*'Appendix B'!$C$15*1000)-('Appendix B'!$E$41+'Appendix B'!$F$41+'Appendix B'!$G$41))/((1+$Y$16)^AI$34))</f>
        <v>1775639.8433507886</v>
      </c>
      <c r="AJ491" s="201">
        <f>(((M491*'Appendix B'!$C$16*1000)-('Appendix B'!$E$42+'Appendix B'!$F$42+'Appendix B'!$G$42))/((1+$Y$16)^AJ$34))</f>
        <v>2499375.0650393949</v>
      </c>
      <c r="AK491" s="201">
        <f>(((N491*'Appendix B'!$C$17*1000)-('Appendix B'!$E$43+'Appendix B'!$F$43+'Appendix B'!$G$43))/((1+$Y$16)^AK$34))</f>
        <v>3092985.8379343301</v>
      </c>
      <c r="AL491" s="201">
        <f>(((O491*'Appendix B'!$C$18*1000)-('Appendix B'!$E$44+'Appendix B'!$F$44+'Appendix B'!$G$44))/((1+$Y$16)^AL$34))</f>
        <v>1269669.6001372563</v>
      </c>
      <c r="AM491" s="201">
        <f>(((P491*'Appendix B'!$C$19*1000)-('Appendix B'!$E$45+'Appendix B'!$F$45+'Appendix B'!$G$45))/((1+$Y$16)^AM$34))</f>
        <v>1118259.4304429397</v>
      </c>
      <c r="AN491" s="201">
        <f>(((Q491*'Appendix B'!$C$20*1000)-('Appendix B'!$E$46+'Appendix B'!$F$46+'Appendix B'!$G$46))/((1+$Y$16)^AN$34))</f>
        <v>845841.72962903639</v>
      </c>
      <c r="AO491" s="201">
        <f>(((R491*'Appendix B'!$C$21*1000)-('Appendix B'!$E$47+'Appendix B'!$F$47+'Appendix B'!$G$47))/((1+$Y$16)^AO$34))</f>
        <v>483137.47216709907</v>
      </c>
      <c r="AP491" s="201">
        <f>(((S491*'Appendix B'!$C$22*1000)-('Appendix B'!$E$48+'Appendix B'!$F$48+'Appendix B'!$G$48))/((1+$Y$16)^AP$34))</f>
        <v>413019.81186920038</v>
      </c>
      <c r="AQ491" s="201">
        <f>(((T491*'Appendix B'!$C$23*1000)-('Appendix B'!$E$49+'Appendix B'!$F$49+'Appendix B'!$G$49))/((1+$Y$16)^AQ$34))</f>
        <v>557201.80739165912</v>
      </c>
      <c r="AR491" s="201">
        <f>(((U491*'Appendix B'!$C$24*1000)-('Appendix B'!$E$50+'Appendix B'!$F$50+'Appendix B'!$G$50))/((1+$Y$16)^AR$34))</f>
        <v>520395.73933142878</v>
      </c>
      <c r="AS491" s="217">
        <f t="shared" si="30"/>
        <v>87279882.883138537</v>
      </c>
      <c r="AU491" s="207">
        <f t="shared" si="29"/>
        <v>5.0399249839713342E-9</v>
      </c>
    </row>
    <row r="492" spans="1:47" x14ac:dyDescent="0.35">
      <c r="A492">
        <v>458</v>
      </c>
      <c r="B492" s="75">
        <v>56</v>
      </c>
      <c r="C492" s="75">
        <v>55.904532567492325</v>
      </c>
      <c r="D492" s="75">
        <v>54.836020982805202</v>
      </c>
      <c r="E492" s="75">
        <v>56.180331290084084</v>
      </c>
      <c r="F492" s="75">
        <v>71.955339547794424</v>
      </c>
      <c r="G492" s="75">
        <v>76.675645426441932</v>
      </c>
      <c r="H492" s="75">
        <v>40.810424963663728</v>
      </c>
      <c r="I492" s="75">
        <v>46.020571367865031</v>
      </c>
      <c r="J492" s="75">
        <v>28.003902782948146</v>
      </c>
      <c r="K492" s="75">
        <v>28.473462662846529</v>
      </c>
      <c r="L492" s="75">
        <v>39.301919368461135</v>
      </c>
      <c r="M492" s="75">
        <v>51.668112183516811</v>
      </c>
      <c r="N492" s="75">
        <v>49.947386032285593</v>
      </c>
      <c r="O492" s="75">
        <v>46.038532140630558</v>
      </c>
      <c r="P492" s="75">
        <v>57.288197345633918</v>
      </c>
      <c r="Q492" s="75">
        <v>69.900015444703698</v>
      </c>
      <c r="R492" s="75">
        <v>57.979411654757136</v>
      </c>
      <c r="S492" s="75">
        <v>96.785801739928104</v>
      </c>
      <c r="T492" s="75">
        <v>78.715187224666323</v>
      </c>
      <c r="U492" s="75">
        <v>85.152118784062495</v>
      </c>
      <c r="V492" s="75">
        <v>99.732240737913159</v>
      </c>
      <c r="X492" s="201">
        <f>((0-('Appendix B'!$H$30))/(1+$Y$16)^0)</f>
        <v>-30932906.678150136</v>
      </c>
      <c r="Y492" s="201">
        <f>(((B492*'Appendix B'!$C$5*1000)-('Appendix B'!$E$31+'Appendix B'!$F$31+'Appendix B'!$G$31))/((1+$Y$16)^1))</f>
        <v>36555647.970511056</v>
      </c>
      <c r="Z492" s="201">
        <f>+(((C492*'Appendix B'!$C$6*1000)-('Appendix B'!$E$32+'Appendix B'!$F$32+'Appendix B'!$G$32))/((1+$Y$16)^2))</f>
        <v>11917082.63447739</v>
      </c>
      <c r="AA492" s="201">
        <f>(((D492*'Appendix B'!$C$7*1000)-('Appendix B'!$E$33+'Appendix B'!$F$33+'Appendix B'!$G$33))/((1+$Y$16)^3))</f>
        <v>5228192.094745772</v>
      </c>
      <c r="AB492" s="201">
        <f>(((E492*'Appendix B'!$C$8*1000)-('Appendix B'!$E$34+'Appendix B'!$F$34+'Appendix B'!$G$34))/((1+$Y$16)^4))</f>
        <v>3077490.5841277316</v>
      </c>
      <c r="AC492" s="201">
        <f>(((F492*'Appendix B'!$C$9*1000)-('Appendix B'!$E$35+'Appendix B'!$F$35+'Appendix B'!$G$35))/((1+$Y$16)^AC$34))</f>
        <v>2882480.482270448</v>
      </c>
      <c r="AD492" s="201">
        <f>(((G492*'Appendix B'!$C$10*1000)-('Appendix B'!$E$36+'Appendix B'!$F$36+'Appendix B'!$G$36))/((1+$Y$16)^AD$34))</f>
        <v>2153174.6650130721</v>
      </c>
      <c r="AE492" s="201">
        <f>(((H492*'Appendix B'!$C$11*1000)-('Appendix B'!$E$37+'Appendix B'!$F$37+'Appendix B'!$G$37))/((1+$Y$16)^AE$34))</f>
        <v>321735.27315039153</v>
      </c>
      <c r="AF492" s="201">
        <f>(((I492*'Appendix B'!$C$12*1000)-('Appendix B'!$E$38+'Appendix B'!$F$38+'Appendix B'!$G$38))/((1+$Y$16)^AF$34))</f>
        <v>278333.92168306967</v>
      </c>
      <c r="AG492" s="201">
        <f>(((J492*'Appendix B'!$C$13*1000)-('Appendix B'!$E$39+'Appendix B'!$F$39+'Appendix B'!$G$39))/((1+$Y$16)^AG$34))</f>
        <v>-245529.3881776933</v>
      </c>
      <c r="AH492" s="201">
        <f>(((K492*'Appendix B'!$C$14*1000)-('Appendix B'!$E$40+'Appendix B'!$F$40+'Appendix B'!$G$40))/((1+$Y$16)^AH$34))</f>
        <v>-261338.6690562802</v>
      </c>
      <c r="AI492" s="201">
        <f>(((L492*'Appendix B'!$C$15*1000)-('Appendix B'!$E$41+'Appendix B'!$F$41+'Appendix B'!$G$41))/((1+$Y$16)^AI$34))</f>
        <v>-123009.02533683366</v>
      </c>
      <c r="AJ492" s="201">
        <f>(((M492*'Appendix B'!$C$16*1000)-('Appendix B'!$E$42+'Appendix B'!$F$42+'Appendix B'!$G$42))/((1+$Y$16)^AJ$34))</f>
        <v>-5181.2012876935369</v>
      </c>
      <c r="AK492" s="201">
        <f>(((N492*'Appendix B'!$C$17*1000)-('Appendix B'!$E$43+'Appendix B'!$F$43+'Appendix B'!$G$43))/((1+$Y$16)^AK$34))</f>
        <v>-62296.211412303295</v>
      </c>
      <c r="AL492" s="201">
        <f>(((O492*'Appendix B'!$C$18*1000)-('Appendix B'!$E$44+'Appendix B'!$F$44+'Appendix B'!$G$44))/((1+$Y$16)^AL$34))</f>
        <v>-119603.1284061195</v>
      </c>
      <c r="AM492" s="201">
        <f>(((P492*'Appendix B'!$C$19*1000)-('Appendix B'!$E$45+'Appendix B'!$F$45+'Appendix B'!$G$45))/((1+$Y$16)^AM$34))</f>
        <v>-50595.618223356083</v>
      </c>
      <c r="AN492" s="201">
        <f>(((Q492*'Appendix B'!$C$20*1000)-('Appendix B'!$E$46+'Appendix B'!$F$46+'Appendix B'!$G$46))/((1+$Y$16)^AN$34))</f>
        <v>7796.5547112041704</v>
      </c>
      <c r="AO492" s="201">
        <f>(((R492*'Appendix B'!$C$21*1000)-('Appendix B'!$E$47+'Appendix B'!$F$47+'Appendix B'!$G$47))/((1+$Y$16)^AO$34))</f>
        <v>-75149.411143642268</v>
      </c>
      <c r="AP492" s="201">
        <f>(((S492*'Appendix B'!$C$22*1000)-('Appendix B'!$E$48+'Appendix B'!$F$48+'Appendix B'!$G$48))/((1+$Y$16)^AP$34))</f>
        <v>90235.670281443236</v>
      </c>
      <c r="AQ492" s="201">
        <f>(((T492*'Appendix B'!$C$23*1000)-('Appendix B'!$E$49+'Appendix B'!$F$49+'Appendix B'!$G$49))/((1+$Y$16)^AQ$34))</f>
        <v>-7021.7721508404193</v>
      </c>
      <c r="AR492" s="201">
        <f>(((U492*'Appendix B'!$C$24*1000)-('Appendix B'!$E$50+'Appendix B'!$F$50+'Appendix B'!$G$50))/((1+$Y$16)^AR$34))</f>
        <v>1978.9068154941142</v>
      </c>
      <c r="AS492" s="217">
        <f t="shared" si="30"/>
        <v>31581242.079636943</v>
      </c>
      <c r="AU492" s="207">
        <f t="shared" si="29"/>
        <v>1.240777274764105E-8</v>
      </c>
    </row>
    <row r="493" spans="1:47" x14ac:dyDescent="0.35">
      <c r="A493">
        <v>459</v>
      </c>
      <c r="B493" s="75">
        <v>56</v>
      </c>
      <c r="C493" s="75">
        <v>59.794760092919596</v>
      </c>
      <c r="D493" s="75">
        <v>79.557993061430011</v>
      </c>
      <c r="E493" s="75">
        <v>109.72801638735592</v>
      </c>
      <c r="F493" s="75">
        <v>139.37424156573087</v>
      </c>
      <c r="G493" s="75">
        <v>116.78179531059303</v>
      </c>
      <c r="H493" s="75">
        <v>112.24314626327133</v>
      </c>
      <c r="I493" s="75">
        <v>138.11367300411735</v>
      </c>
      <c r="J493" s="75">
        <v>128.67339552654173</v>
      </c>
      <c r="K493" s="75">
        <v>145.20266103236133</v>
      </c>
      <c r="L493" s="75">
        <v>100.76163731630994</v>
      </c>
      <c r="M493" s="75">
        <v>83.505001554171173</v>
      </c>
      <c r="N493" s="75">
        <v>125.74793720352757</v>
      </c>
      <c r="O493" s="75">
        <v>114.84721995981425</v>
      </c>
      <c r="P493" s="75">
        <v>64.823665770990218</v>
      </c>
      <c r="Q493" s="75">
        <v>66.491513426340035</v>
      </c>
      <c r="R493" s="75">
        <v>71.933933055118132</v>
      </c>
      <c r="S493" s="75">
        <v>67.830123997098141</v>
      </c>
      <c r="T493" s="75">
        <v>69.254243183271484</v>
      </c>
      <c r="U493" s="75">
        <v>70.294744100385458</v>
      </c>
      <c r="V493" s="75">
        <v>73.081228369904309</v>
      </c>
      <c r="X493" s="201">
        <f>((0-('Appendix B'!$H$30))/(1+$Y$16)^0)</f>
        <v>-30932906.678150136</v>
      </c>
      <c r="Y493" s="201">
        <f>(((B493*'Appendix B'!$C$5*1000)-('Appendix B'!$E$31+'Appendix B'!$F$31+'Appendix B'!$G$31))/((1+$Y$16)^1))</f>
        <v>36555647.970511056</v>
      </c>
      <c r="Z493" s="201">
        <f>+(((C493*'Appendix B'!$C$6*1000)-('Appendix B'!$E$32+'Appendix B'!$F$32+'Appendix B'!$G$32))/((1+$Y$16)^2))</f>
        <v>12899820.642444409</v>
      </c>
      <c r="AA493" s="201">
        <f>(((D493*'Appendix B'!$C$7*1000)-('Appendix B'!$E$33+'Appendix B'!$F$33+'Appendix B'!$G$33))/((1+$Y$16)^3))</f>
        <v>8363938.8274000436</v>
      </c>
      <c r="AB493" s="201">
        <f>(((E493*'Appendix B'!$C$8*1000)-('Appendix B'!$E$34+'Appendix B'!$F$34+'Appendix B'!$G$34))/((1+$Y$16)^4))</f>
        <v>7400930.5704871668</v>
      </c>
      <c r="AC493" s="201">
        <f>(((F493*'Appendix B'!$C$9*1000)-('Appendix B'!$E$35+'Appendix B'!$F$35+'Appendix B'!$G$35))/((1+$Y$16)^AC$34))</f>
        <v>6801685.7089476138</v>
      </c>
      <c r="AD493" s="201">
        <f>(((G493*'Appendix B'!$C$10*1000)-('Appendix B'!$E$36+'Appendix B'!$F$36+'Appendix B'!$G$36))/((1+$Y$16)^AD$34))</f>
        <v>3883808.1691560373</v>
      </c>
      <c r="AE493" s="201">
        <f>(((H493*'Appendix B'!$C$11*1000)-('Appendix B'!$E$37+'Appendix B'!$F$37+'Appendix B'!$G$37))/((1+$Y$16)^AE$34))</f>
        <v>2694133.8168950337</v>
      </c>
      <c r="AF493" s="201">
        <f>(((I493*'Appendix B'!$C$12*1000)-('Appendix B'!$E$38+'Appendix B'!$F$38+'Appendix B'!$G$38))/((1+$Y$16)^AF$34))</f>
        <v>2693250.086713844</v>
      </c>
      <c r="AG493" s="201">
        <f>(((J493*'Appendix B'!$C$13*1000)-('Appendix B'!$E$39+'Appendix B'!$F$39+'Appendix B'!$G$39))/((1+$Y$16)^AG$34))</f>
        <v>1877623.0556270806</v>
      </c>
      <c r="AH493" s="201">
        <f>(((K493*'Appendix B'!$C$14*1000)-('Appendix B'!$E$40+'Appendix B'!$F$40+'Appendix B'!$G$40))/((1+$Y$16)^AH$34))</f>
        <v>1715467.5072301866</v>
      </c>
      <c r="AI493" s="201">
        <f>(((L493*'Appendix B'!$C$15*1000)-('Appendix B'!$E$41+'Appendix B'!$F$41+'Appendix B'!$G$41))/((1+$Y$16)^AI$34))</f>
        <v>750399.82888173894</v>
      </c>
      <c r="AJ493" s="201">
        <f>(((M493*'Appendix B'!$C$16*1000)-('Appendix B'!$E$42+'Appendix B'!$F$42+'Appendix B'!$G$42))/((1+$Y$16)^AJ$34))</f>
        <v>371353.30812500638</v>
      </c>
      <c r="AK493" s="201">
        <f>(((N493*'Appendix B'!$C$17*1000)-('Appendix B'!$E$43+'Appendix B'!$F$43+'Appendix B'!$G$43))/((1+$Y$16)^AK$34))</f>
        <v>689463.7271004261</v>
      </c>
      <c r="AL493" s="201">
        <f>(((O493*'Appendix B'!$C$18*1000)-('Appendix B'!$E$44+'Appendix B'!$F$44+'Appendix B'!$G$44))/((1+$Y$16)^AL$34))</f>
        <v>456283.61598897312</v>
      </c>
      <c r="AM493" s="201">
        <f>(((P493*'Appendix B'!$C$19*1000)-('Appendix B'!$E$45+'Appendix B'!$F$45+'Appendix B'!$G$45))/((1+$Y$16)^AM$34))</f>
        <v>2911.1747698461795</v>
      </c>
      <c r="AN493" s="201">
        <f>(((Q493*'Appendix B'!$C$20*1000)-('Appendix B'!$E$46+'Appendix B'!$F$46+'Appendix B'!$G$46))/((1+$Y$16)^AN$34))</f>
        <v>-12503.289559538056</v>
      </c>
      <c r="AO493" s="201">
        <f>(((R493*'Appendix B'!$C$21*1000)-('Appendix B'!$E$47+'Appendix B'!$F$47+'Appendix B'!$G$47))/((1+$Y$16)^AO$34))</f>
        <v>-2808.8668769594196</v>
      </c>
      <c r="AP493" s="201">
        <f>(((S493*'Appendix B'!$C$22*1000)-('Appendix B'!$E$48+'Appendix B'!$F$48+'Appendix B'!$G$48))/((1+$Y$16)^AP$34))</f>
        <v>-38676.34866456395</v>
      </c>
      <c r="AQ493" s="201">
        <f>(((T493*'Appendix B'!$C$23*1000)-('Appendix B'!$E$49+'Appendix B'!$F$49+'Appendix B'!$G$49))/((1+$Y$16)^AQ$34))</f>
        <v>-43310.221817401733</v>
      </c>
      <c r="AR493" s="201">
        <f>(((U493*'Appendix B'!$C$24*1000)-('Appendix B'!$E$50+'Appendix B'!$F$50+'Appendix B'!$G$50))/((1+$Y$16)^AR$34))</f>
        <v>-47261.361621711396</v>
      </c>
      <c r="AS493" s="217">
        <f t="shared" si="30"/>
        <v>56223811.332128346</v>
      </c>
      <c r="AU493" s="207">
        <f t="shared" si="29"/>
        <v>1.5326765440817108E-8</v>
      </c>
    </row>
    <row r="494" spans="1:47" x14ac:dyDescent="0.35">
      <c r="A494">
        <v>460</v>
      </c>
      <c r="B494" s="75">
        <v>56</v>
      </c>
      <c r="C494" s="75">
        <v>40.805973012202969</v>
      </c>
      <c r="D494" s="75">
        <v>50.533683414256132</v>
      </c>
      <c r="E494" s="75">
        <v>27.752032215509431</v>
      </c>
      <c r="F494" s="75">
        <v>15.191496140984523</v>
      </c>
      <c r="G494" s="75">
        <v>19.196732690979328</v>
      </c>
      <c r="H494" s="75">
        <v>25.971098151196102</v>
      </c>
      <c r="I494" s="75">
        <v>38.049494745216833</v>
      </c>
      <c r="J494" s="75">
        <v>49.273223071035559</v>
      </c>
      <c r="K494" s="75">
        <v>63.848742469161934</v>
      </c>
      <c r="L494" s="75">
        <v>105.54845753755697</v>
      </c>
      <c r="M494" s="75">
        <v>187.96635786219292</v>
      </c>
      <c r="N494" s="75">
        <v>226.83434956343444</v>
      </c>
      <c r="O494" s="75">
        <v>231.38778325638194</v>
      </c>
      <c r="P494" s="75">
        <v>324.81233169865686</v>
      </c>
      <c r="Q494" s="75">
        <v>208.9021793125826</v>
      </c>
      <c r="R494" s="75">
        <v>234.14169969612766</v>
      </c>
      <c r="S494" s="75">
        <v>244.96055525821231</v>
      </c>
      <c r="T494" s="75">
        <v>261.08216165214668</v>
      </c>
      <c r="U494" s="75">
        <v>191.23251088118965</v>
      </c>
      <c r="V494" s="75">
        <v>281.11996750941734</v>
      </c>
      <c r="X494" s="201">
        <f>((0-('Appendix B'!$H$30))/(1+$Y$16)^0)</f>
        <v>-30932906.678150136</v>
      </c>
      <c r="Y494" s="201">
        <f>(((B494*'Appendix B'!$C$5*1000)-('Appendix B'!$E$31+'Appendix B'!$F$31+'Appendix B'!$G$31))/((1+$Y$16)^1))</f>
        <v>36555647.970511056</v>
      </c>
      <c r="Z494" s="201">
        <f>+(((C494*'Appendix B'!$C$6*1000)-('Appendix B'!$E$32+'Appendix B'!$F$32+'Appendix B'!$G$32))/((1+$Y$16)^2))</f>
        <v>8102928.258273703</v>
      </c>
      <c r="AA494" s="201">
        <f>(((D494*'Appendix B'!$C$7*1000)-('Appendix B'!$E$33+'Appendix B'!$F$33+'Appendix B'!$G$33))/((1+$Y$16)^3))</f>
        <v>4682481.5450191125</v>
      </c>
      <c r="AB494" s="201">
        <f>(((E494*'Appendix B'!$C$8*1000)-('Appendix B'!$E$34+'Appendix B'!$F$34+'Appendix B'!$G$34))/((1+$Y$16)^4))</f>
        <v>782189.7743927663</v>
      </c>
      <c r="AC494" s="201">
        <f>(((F494*'Appendix B'!$C$9*1000)-('Appendix B'!$E$35+'Appendix B'!$F$35+'Appendix B'!$G$35))/((1+$Y$16)^AC$34))</f>
        <v>-417323.35771298542</v>
      </c>
      <c r="AD494" s="201">
        <f>(((G494*'Appendix B'!$C$10*1000)-('Appendix B'!$E$36+'Appendix B'!$F$36+'Appendix B'!$G$36))/((1+$Y$16)^AD$34))</f>
        <v>-327116.57333916007</v>
      </c>
      <c r="AE494" s="201">
        <f>(((H494*'Appendix B'!$C$11*1000)-('Appendix B'!$E$37+'Appendix B'!$F$37+'Appendix B'!$G$37))/((1+$Y$16)^AE$34))</f>
        <v>-171103.25630155043</v>
      </c>
      <c r="AF494" s="201">
        <f>(((I494*'Appendix B'!$C$12*1000)-('Appendix B'!$E$38+'Appendix B'!$F$38+'Appendix B'!$G$38))/((1+$Y$16)^AF$34))</f>
        <v>69311.948845589446</v>
      </c>
      <c r="AG494" s="201">
        <f>(((J494*'Appendix B'!$C$13*1000)-('Appendix B'!$E$39+'Appendix B'!$F$39+'Appendix B'!$G$39))/((1+$Y$16)^AG$34))</f>
        <v>203047.51548007384</v>
      </c>
      <c r="AH494" s="201">
        <f>(((K494*'Appendix B'!$C$14*1000)-('Appendix B'!$E$40+'Appendix B'!$F$40+'Appendix B'!$G$40))/((1+$Y$16)^AH$34))</f>
        <v>337740.84648718708</v>
      </c>
      <c r="AI494" s="201">
        <f>(((L494*'Appendix B'!$C$15*1000)-('Appendix B'!$E$41+'Appendix B'!$F$41+'Appendix B'!$G$41))/((1+$Y$16)^AI$34))</f>
        <v>818425.70508796035</v>
      </c>
      <c r="AJ494" s="201">
        <f>(((M494*'Appendix B'!$C$16*1000)-('Appendix B'!$E$42+'Appendix B'!$F$42+'Appendix B'!$G$42))/((1+$Y$16)^AJ$34))</f>
        <v>1606816.5184938461</v>
      </c>
      <c r="AK494" s="201">
        <f>(((N494*'Appendix B'!$C$17*1000)-('Appendix B'!$E$43+'Appendix B'!$F$43+'Appendix B'!$G$43))/((1+$Y$16)^AK$34))</f>
        <v>1691998.8533751667</v>
      </c>
      <c r="AL494" s="201">
        <f>(((O494*'Appendix B'!$C$18*1000)-('Appendix B'!$E$44+'Appendix B'!$F$44+'Appendix B'!$G$44))/((1+$Y$16)^AL$34))</f>
        <v>1431657.042135305</v>
      </c>
      <c r="AM494" s="201">
        <f>(((P494*'Appendix B'!$C$19*1000)-('Appendix B'!$E$45+'Appendix B'!$F$45+'Appendix B'!$G$45))/((1+$Y$16)^AM$34))</f>
        <v>1849002.0802217824</v>
      </c>
      <c r="AN494" s="201">
        <f>(((Q494*'Appendix B'!$C$20*1000)-('Appendix B'!$E$46+'Appendix B'!$F$46+'Appendix B'!$G$46))/((1+$Y$16)^AN$34))</f>
        <v>835644.76034869882</v>
      </c>
      <c r="AO494" s="201">
        <f>(((R494*'Appendix B'!$C$21*1000)-('Appendix B'!$E$47+'Appendix B'!$F$47+'Appendix B'!$G$47))/((1+$Y$16)^AO$34))</f>
        <v>838079.74452250905</v>
      </c>
      <c r="AP494" s="201">
        <f>(((S494*'Appendix B'!$C$22*1000)-('Appendix B'!$E$48+'Appendix B'!$F$48+'Appendix B'!$G$48))/((1+$Y$16)^AP$34))</f>
        <v>749916.53848695219</v>
      </c>
      <c r="AQ494" s="201">
        <f>(((T494*'Appendix B'!$C$23*1000)-('Appendix B'!$E$49+'Appendix B'!$F$49+'Appendix B'!$G$49))/((1+$Y$16)^AQ$34))</f>
        <v>692466.01082298427</v>
      </c>
      <c r="AR494" s="201">
        <f>(((U494*'Appendix B'!$C$24*1000)-('Appendix B'!$E$50+'Appendix B'!$F$50+'Appendix B'!$G$50))/((1+$Y$16)^AR$34))</f>
        <v>353550.23714784684</v>
      </c>
      <c r="AS494" s="217">
        <f t="shared" si="30"/>
        <v>30667998.6715024</v>
      </c>
      <c r="AU494" s="207">
        <f t="shared" si="29"/>
        <v>1.208414785277077E-8</v>
      </c>
    </row>
    <row r="495" spans="1:47" x14ac:dyDescent="0.35">
      <c r="A495">
        <v>461</v>
      </c>
      <c r="B495" s="75">
        <v>56</v>
      </c>
      <c r="C495" s="75">
        <v>45.749416355099278</v>
      </c>
      <c r="D495" s="75">
        <v>39.283542539625572</v>
      </c>
      <c r="E495" s="75">
        <v>45.009090906526247</v>
      </c>
      <c r="F495" s="75">
        <v>47.141572510486689</v>
      </c>
      <c r="G495" s="75">
        <v>45.141630235277596</v>
      </c>
      <c r="H495" s="75">
        <v>66.238994092603065</v>
      </c>
      <c r="I495" s="75">
        <v>77.405659073290295</v>
      </c>
      <c r="J495" s="75">
        <v>87.350414667603701</v>
      </c>
      <c r="K495" s="75">
        <v>63.590972662040706</v>
      </c>
      <c r="L495" s="75">
        <v>73.44947033248036</v>
      </c>
      <c r="M495" s="75">
        <v>86.768639748803992</v>
      </c>
      <c r="N495" s="75">
        <v>60.031011646522273</v>
      </c>
      <c r="O495" s="75">
        <v>48.395164177942078</v>
      </c>
      <c r="P495" s="75">
        <v>31.870761651614956</v>
      </c>
      <c r="Q495" s="75">
        <v>40.80081092760156</v>
      </c>
      <c r="R495" s="75">
        <v>59.887880262131986</v>
      </c>
      <c r="S495" s="75">
        <v>75.312055430151332</v>
      </c>
      <c r="T495" s="75">
        <v>80.173450779513388</v>
      </c>
      <c r="U495" s="75">
        <v>81.551312611444359</v>
      </c>
      <c r="V495" s="75">
        <v>135.89147312538398</v>
      </c>
      <c r="X495" s="201">
        <f>((0-('Appendix B'!$H$30))/(1+$Y$16)^0)</f>
        <v>-30932906.678150136</v>
      </c>
      <c r="Y495" s="201">
        <f>(((B495*'Appendix B'!$C$5*1000)-('Appendix B'!$E$31+'Appendix B'!$F$31+'Appendix B'!$G$31))/((1+$Y$16)^1))</f>
        <v>36555647.970511056</v>
      </c>
      <c r="Z495" s="201">
        <f>+(((C495*'Appendix B'!$C$6*1000)-('Appendix B'!$E$32+'Appendix B'!$F$32+'Appendix B'!$G$32))/((1+$Y$16)^2))</f>
        <v>9351726.5950142182</v>
      </c>
      <c r="AA495" s="201">
        <f>(((D495*'Appendix B'!$C$7*1000)-('Appendix B'!$E$33+'Appendix B'!$F$33+'Appendix B'!$G$33))/((1+$Y$16)^3))</f>
        <v>3255508.3093351801</v>
      </c>
      <c r="AB495" s="201">
        <f>(((E495*'Appendix B'!$C$8*1000)-('Appendix B'!$E$34+'Appendix B'!$F$34+'Appendix B'!$G$34))/((1+$Y$16)^4))</f>
        <v>2175524.6581727364</v>
      </c>
      <c r="AC495" s="201">
        <f>(((F495*'Appendix B'!$C$9*1000)-('Appendix B'!$E$35+'Appendix B'!$F$35+'Appendix B'!$G$35))/((1+$Y$16)^AC$34))</f>
        <v>1440003.0381807608</v>
      </c>
      <c r="AD495" s="201">
        <f>(((G495*'Appendix B'!$C$10*1000)-('Appendix B'!$E$36+'Appendix B'!$F$36+'Appendix B'!$G$36))/((1+$Y$16)^AD$34))</f>
        <v>792440.13009456627</v>
      </c>
      <c r="AE495" s="201">
        <f>(((H495*'Appendix B'!$C$11*1000)-('Appendix B'!$E$37+'Appendix B'!$F$37+'Appendix B'!$G$37))/((1+$Y$16)^AE$34))</f>
        <v>1166260.01298187</v>
      </c>
      <c r="AF495" s="201">
        <f>(((I495*'Appendix B'!$C$12*1000)-('Appendix B'!$E$38+'Appendix B'!$F$38+'Appendix B'!$G$38))/((1+$Y$16)^AF$34))</f>
        <v>1101331.0223790957</v>
      </c>
      <c r="AG495" s="201">
        <f>(((J495*'Appendix B'!$C$13*1000)-('Appendix B'!$E$39+'Appendix B'!$F$39+'Appendix B'!$G$39))/((1+$Y$16)^AG$34))</f>
        <v>1006107.9083379782</v>
      </c>
      <c r="AH495" s="201">
        <f>(((K495*'Appendix B'!$C$14*1000)-('Appendix B'!$E$40+'Appendix B'!$F$40+'Appendix B'!$G$40))/((1+$Y$16)^AH$34))</f>
        <v>333375.52098255744</v>
      </c>
      <c r="AI495" s="201">
        <f>(((L495*'Appendix B'!$C$15*1000)-('Appendix B'!$E$41+'Appendix B'!$F$41+'Appendix B'!$G$41))/((1+$Y$16)^AI$34))</f>
        <v>362264.489702105</v>
      </c>
      <c r="AJ495" s="201">
        <f>(((M495*'Appendix B'!$C$16*1000)-('Appendix B'!$E$42+'Appendix B'!$F$42+'Appendix B'!$G$42))/((1+$Y$16)^AJ$34))</f>
        <v>409952.31797831616</v>
      </c>
      <c r="AK495" s="201">
        <f>(((N495*'Appendix B'!$C$17*1000)-('Appendix B'!$E$43+'Appendix B'!$F$43+'Appendix B'!$G$43))/((1+$Y$16)^AK$34))</f>
        <v>37709.206155424166</v>
      </c>
      <c r="AL495" s="201">
        <f>(((O495*'Appendix B'!$C$18*1000)-('Appendix B'!$E$44+'Appendix B'!$F$44+'Appendix B'!$G$44))/((1+$Y$16)^AL$34))</f>
        <v>-99879.555777168192</v>
      </c>
      <c r="AM495" s="201">
        <f>(((P495*'Appendix B'!$C$19*1000)-('Appendix B'!$E$45+'Appendix B'!$F$45+'Appendix B'!$G$45))/((1+$Y$16)^AM$34))</f>
        <v>-231076.16612421186</v>
      </c>
      <c r="AN495" s="201">
        <f>(((Q495*'Appendix B'!$C$20*1000)-('Appendix B'!$E$46+'Appendix B'!$F$46+'Appendix B'!$G$46))/((1+$Y$16)^AN$34))</f>
        <v>-165508.11605535084</v>
      </c>
      <c r="AO495" s="201">
        <f>(((R495*'Appendix B'!$C$21*1000)-('Appendix B'!$E$47+'Appendix B'!$F$47+'Appendix B'!$G$47))/((1+$Y$16)^AO$34))</f>
        <v>-65255.868125405672</v>
      </c>
      <c r="AP495" s="201">
        <f>(((S495*'Appendix B'!$C$22*1000)-('Appendix B'!$E$48+'Appendix B'!$F$48+'Appendix B'!$G$48))/((1+$Y$16)^AP$34))</f>
        <v>-5366.4432561397434</v>
      </c>
      <c r="AQ495" s="201">
        <f>(((T495*'Appendix B'!$C$23*1000)-('Appendix B'!$E$49+'Appendix B'!$F$49+'Appendix B'!$G$49))/((1+$Y$16)^AQ$34))</f>
        <v>-1428.4483367354496</v>
      </c>
      <c r="AR495" s="201">
        <f>(((U495*'Appendix B'!$C$24*1000)-('Appendix B'!$E$50+'Appendix B'!$F$50+'Appendix B'!$G$50))/((1+$Y$16)^AR$34))</f>
        <v>-9954.8746435450757</v>
      </c>
      <c r="AS495" s="217">
        <f t="shared" si="30"/>
        <v>27054944.501675729</v>
      </c>
      <c r="AU495" s="207">
        <f t="shared" si="29"/>
        <v>1.0743520938818792E-8</v>
      </c>
    </row>
    <row r="496" spans="1:47" x14ac:dyDescent="0.35">
      <c r="A496">
        <v>462</v>
      </c>
      <c r="B496" s="75">
        <v>56</v>
      </c>
      <c r="C496" s="75">
        <v>84.353829441967633</v>
      </c>
      <c r="D496" s="75">
        <v>73.090972740903396</v>
      </c>
      <c r="E496" s="75">
        <v>78.937230723721811</v>
      </c>
      <c r="F496" s="75">
        <v>129.04393013227826</v>
      </c>
      <c r="G496" s="75">
        <v>134.01815531524056</v>
      </c>
      <c r="H496" s="75">
        <v>163.45642974344295</v>
      </c>
      <c r="I496" s="75">
        <v>127.42263298535619</v>
      </c>
      <c r="J496" s="75">
        <v>146.34922811755783</v>
      </c>
      <c r="K496" s="75">
        <v>159.28476032883358</v>
      </c>
      <c r="L496" s="75">
        <v>122.01428412892248</v>
      </c>
      <c r="M496" s="75">
        <v>151.56305235541657</v>
      </c>
      <c r="N496" s="75">
        <v>124.32119992291422</v>
      </c>
      <c r="O496" s="75">
        <v>135.29242148357017</v>
      </c>
      <c r="P496" s="75">
        <v>148.18159966435343</v>
      </c>
      <c r="Q496" s="75">
        <v>78.717466383800243</v>
      </c>
      <c r="R496" s="75">
        <v>124.58272951611357</v>
      </c>
      <c r="S496" s="75">
        <v>68.884567748084748</v>
      </c>
      <c r="T496" s="75">
        <v>67.724466335183394</v>
      </c>
      <c r="U496" s="75">
        <v>56.8478977134342</v>
      </c>
      <c r="V496" s="75">
        <v>57.697699602286477</v>
      </c>
      <c r="X496" s="201">
        <f>((0-('Appendix B'!$H$30))/(1+$Y$16)^0)</f>
        <v>-30932906.678150136</v>
      </c>
      <c r="Y496" s="201">
        <f>(((B496*'Appendix B'!$C$5*1000)-('Appendix B'!$E$31+'Appendix B'!$F$31+'Appendix B'!$G$31))/((1+$Y$16)^1))</f>
        <v>36555647.970511056</v>
      </c>
      <c r="Z496" s="201">
        <f>+(((C496*'Appendix B'!$C$6*1000)-('Appendix B'!$E$32+'Appendix B'!$F$32+'Appendix B'!$G$32))/((1+$Y$16)^2))</f>
        <v>19103861.596824456</v>
      </c>
      <c r="AA496" s="201">
        <f>(((D496*'Appendix B'!$C$7*1000)-('Appendix B'!$E$33+'Appendix B'!$F$33+'Appendix B'!$G$33))/((1+$Y$16)^3))</f>
        <v>7543658.8846994461</v>
      </c>
      <c r="AB496" s="201">
        <f>(((E496*'Appendix B'!$C$8*1000)-('Appendix B'!$E$34+'Appendix B'!$F$34+'Appendix B'!$G$34))/((1+$Y$16)^4))</f>
        <v>4914882.5983338216</v>
      </c>
      <c r="AC496" s="201">
        <f>(((F496*'Appendix B'!$C$9*1000)-('Appendix B'!$E$35+'Appendix B'!$F$35+'Appendix B'!$G$35))/((1+$Y$16)^AC$34))</f>
        <v>6201162.5714984294</v>
      </c>
      <c r="AD496" s="201">
        <f>(((G496*'Appendix B'!$C$10*1000)-('Appendix B'!$E$36+'Appendix B'!$F$36+'Appendix B'!$G$36))/((1+$Y$16)^AD$34))</f>
        <v>4627579.9398116097</v>
      </c>
      <c r="AE496" s="201">
        <f>(((H496*'Appendix B'!$C$11*1000)-('Appendix B'!$E$37+'Appendix B'!$F$37+'Appendix B'!$G$37))/((1+$Y$16)^AE$34))</f>
        <v>4395011.4670568528</v>
      </c>
      <c r="AF496" s="201">
        <f>(((I496*'Appendix B'!$C$12*1000)-('Appendix B'!$E$38+'Appendix B'!$F$38+'Appendix B'!$G$38))/((1+$Y$16)^AF$34))</f>
        <v>2412903.731736328</v>
      </c>
      <c r="AG496" s="201">
        <f>(((J496*'Appendix B'!$C$13*1000)-('Appendix B'!$E$39+'Appendix B'!$F$39+'Appendix B'!$G$39))/((1+$Y$16)^AG$34))</f>
        <v>2250412.131434639</v>
      </c>
      <c r="AH496" s="201">
        <f>(((K496*'Appendix B'!$C$14*1000)-('Appendix B'!$E$40+'Appendix B'!$F$40+'Appendix B'!$G$40))/((1+$Y$16)^AH$34))</f>
        <v>1953947.5212556729</v>
      </c>
      <c r="AI496" s="201">
        <f>(((L496*'Appendix B'!$C$15*1000)-('Appendix B'!$E$41+'Appendix B'!$F$41+'Appendix B'!$G$41))/((1+$Y$16)^AI$34))</f>
        <v>1052422.8534173667</v>
      </c>
      <c r="AJ496" s="201">
        <f>(((M496*'Appendix B'!$C$16*1000)-('Appendix B'!$E$42+'Appendix B'!$F$42+'Appendix B'!$G$42))/((1+$Y$16)^AJ$34))</f>
        <v>1176275.0601116344</v>
      </c>
      <c r="AK496" s="201">
        <f>(((N496*'Appendix B'!$C$17*1000)-('Appendix B'!$E$43+'Appendix B'!$F$43+'Appendix B'!$G$43))/((1+$Y$16)^AK$34))</f>
        <v>675313.9100638103</v>
      </c>
      <c r="AL496" s="201">
        <f>(((O496*'Appendix B'!$C$18*1000)-('Appendix B'!$E$44+'Appendix B'!$F$44+'Appendix B'!$G$44))/((1+$Y$16)^AL$34))</f>
        <v>627397.48136244959</v>
      </c>
      <c r="AM496" s="201">
        <f>(((P496*'Appendix B'!$C$19*1000)-('Appendix B'!$E$45+'Appendix B'!$F$45+'Appendix B'!$G$45))/((1+$Y$16)^AM$34))</f>
        <v>594807.45266611176</v>
      </c>
      <c r="AN496" s="201">
        <f>(((Q496*'Appendix B'!$C$20*1000)-('Appendix B'!$E$46+'Appendix B'!$F$46+'Appendix B'!$G$46))/((1+$Y$16)^AN$34))</f>
        <v>60310.204391980937</v>
      </c>
      <c r="AO496" s="201">
        <f>(((R496*'Appendix B'!$C$21*1000)-('Appendix B'!$E$47+'Appendix B'!$F$47+'Appendix B'!$G$47))/((1+$Y$16)^AO$34))</f>
        <v>270123.64594112197</v>
      </c>
      <c r="AP496" s="201">
        <f>(((S496*'Appendix B'!$C$22*1000)-('Appendix B'!$E$48+'Appendix B'!$F$48+'Appendix B'!$G$48))/((1+$Y$16)^AP$34))</f>
        <v>-33981.916228481714</v>
      </c>
      <c r="AQ496" s="201">
        <f>(((T496*'Appendix B'!$C$23*1000)-('Appendix B'!$E$49+'Appendix B'!$F$49+'Appendix B'!$G$49))/((1+$Y$16)^AQ$34))</f>
        <v>-49177.842417420732</v>
      </c>
      <c r="AR496" s="201">
        <f>(((U496*'Appendix B'!$C$24*1000)-('Appendix B'!$E$50+'Appendix B'!$F$50+'Appendix B'!$G$50))/((1+$Y$16)^AR$34))</f>
        <v>-91826.861235501681</v>
      </c>
      <c r="AS496" s="217">
        <f t="shared" si="30"/>
        <v>63482812.342966676</v>
      </c>
      <c r="AU496" s="207">
        <f t="shared" si="29"/>
        <v>1.3562308388549193E-8</v>
      </c>
    </row>
    <row r="497" spans="1:47" x14ac:dyDescent="0.35">
      <c r="A497">
        <v>463</v>
      </c>
      <c r="B497" s="75">
        <v>56</v>
      </c>
      <c r="C497" s="75">
        <v>64.619198185243818</v>
      </c>
      <c r="D497" s="75">
        <v>107.12497695258745</v>
      </c>
      <c r="E497" s="75">
        <v>99.864191363772463</v>
      </c>
      <c r="F497" s="75">
        <v>83.539197382911212</v>
      </c>
      <c r="G497" s="75">
        <v>110.29236994388692</v>
      </c>
      <c r="H497" s="75">
        <v>128.75747670024558</v>
      </c>
      <c r="I497" s="75">
        <v>103.48686035126227</v>
      </c>
      <c r="J497" s="75">
        <v>177.94533659720685</v>
      </c>
      <c r="K497" s="75">
        <v>155.58168925926103</v>
      </c>
      <c r="L497" s="75">
        <v>99.239262339559602</v>
      </c>
      <c r="M497" s="75">
        <v>75.752517213000488</v>
      </c>
      <c r="N497" s="75">
        <v>25.330842396468135</v>
      </c>
      <c r="O497" s="75">
        <v>33.060286588679553</v>
      </c>
      <c r="P497" s="75">
        <v>12.783533587768989</v>
      </c>
      <c r="Q497" s="75">
        <v>25.358345665285</v>
      </c>
      <c r="R497" s="75">
        <v>17.060623791117823</v>
      </c>
      <c r="S497" s="75">
        <v>17.323388930770275</v>
      </c>
      <c r="T497" s="75">
        <v>14.308368293335302</v>
      </c>
      <c r="U497" s="75">
        <v>7.9085554958360937</v>
      </c>
      <c r="V497" s="75">
        <v>11.653588258170041</v>
      </c>
      <c r="X497" s="201">
        <f>((0-('Appendix B'!$H$30))/(1+$Y$16)^0)</f>
        <v>-30932906.678150136</v>
      </c>
      <c r="Y497" s="201">
        <f>(((B497*'Appendix B'!$C$5*1000)-('Appendix B'!$E$31+'Appendix B'!$F$31+'Appendix B'!$G$31))/((1+$Y$16)^1))</f>
        <v>36555647.970511056</v>
      </c>
      <c r="Z497" s="201">
        <f>+(((C497*'Appendix B'!$C$6*1000)-('Appendix B'!$E$32+'Appendix B'!$F$32+'Appendix B'!$G$32))/((1+$Y$16)^2))</f>
        <v>14118556.217528846</v>
      </c>
      <c r="AA497" s="201">
        <f>(((D497*'Appendix B'!$C$7*1000)-('Appendix B'!$E$33+'Appendix B'!$F$33+'Appendix B'!$G$33))/((1+$Y$16)^3))</f>
        <v>11860548.215636129</v>
      </c>
      <c r="AB497" s="201">
        <f>(((E497*'Appendix B'!$C$8*1000)-('Appendix B'!$E$34+'Appendix B'!$F$34+'Appendix B'!$G$34))/((1+$Y$16)^4))</f>
        <v>6604525.3580499589</v>
      </c>
      <c r="AC497" s="201">
        <f>(((F497*'Appendix B'!$C$9*1000)-('Appendix B'!$E$35+'Appendix B'!$F$35+'Appendix B'!$G$35))/((1+$Y$16)^AC$34))</f>
        <v>3555874.9579086993</v>
      </c>
      <c r="AD497" s="201">
        <f>(((G497*'Appendix B'!$C$10*1000)-('Appendix B'!$E$36+'Appendix B'!$F$36+'Appendix B'!$G$36))/((1+$Y$16)^AD$34))</f>
        <v>3603780.8667423762</v>
      </c>
      <c r="AE497" s="201">
        <f>(((H497*'Appendix B'!$C$11*1000)-('Appendix B'!$E$37+'Appendix B'!$F$37+'Appendix B'!$G$37))/((1+$Y$16)^AE$34))</f>
        <v>3242601.9805993158</v>
      </c>
      <c r="AF497" s="201">
        <f>(((I497*'Appendix B'!$C$12*1000)-('Appendix B'!$E$38+'Appendix B'!$F$38+'Appendix B'!$G$38))/((1+$Y$16)^AF$34))</f>
        <v>1785246.6843617761</v>
      </c>
      <c r="AG497" s="201">
        <f>(((J497*'Appendix B'!$C$13*1000)-('Appendix B'!$E$39+'Appendix B'!$F$39+'Appendix B'!$G$39))/((1+$Y$16)^AG$34))</f>
        <v>2916784.3670050474</v>
      </c>
      <c r="AH497" s="201">
        <f>(((K497*'Appendix B'!$C$14*1000)-('Appendix B'!$E$40+'Appendix B'!$F$40+'Appendix B'!$G$40))/((1+$Y$16)^AH$34))</f>
        <v>1891236.101458323</v>
      </c>
      <c r="AI497" s="201">
        <f>(((L497*'Appendix B'!$C$15*1000)-('Appendix B'!$E$41+'Appendix B'!$F$41+'Appendix B'!$G$41))/((1+$Y$16)^AI$34))</f>
        <v>728765.23912877566</v>
      </c>
      <c r="AJ497" s="201">
        <f>(((M497*'Appendix B'!$C$16*1000)-('Appendix B'!$E$42+'Appendix B'!$F$42+'Appendix B'!$G$42))/((1+$Y$16)^AJ$34))</f>
        <v>279664.76864027273</v>
      </c>
      <c r="AK497" s="201">
        <f>(((N497*'Appendix B'!$C$17*1000)-('Appendix B'!$E$43+'Appendix B'!$F$43+'Appendix B'!$G$43))/((1+$Y$16)^AK$34))</f>
        <v>-306433.37194892683</v>
      </c>
      <c r="AL497" s="201">
        <f>(((O497*'Appendix B'!$C$18*1000)-('Appendix B'!$E$44+'Appendix B'!$F$44+'Appendix B'!$G$44))/((1+$Y$16)^AL$34))</f>
        <v>-228223.12706840216</v>
      </c>
      <c r="AM497" s="201">
        <f>(((P497*'Appendix B'!$C$19*1000)-('Appendix B'!$E$45+'Appendix B'!$F$45+'Appendix B'!$G$45))/((1+$Y$16)^AM$34))</f>
        <v>-366608.06715237617</v>
      </c>
      <c r="AN497" s="201">
        <f>(((Q497*'Appendix B'!$C$20*1000)-('Appendix B'!$E$46+'Appendix B'!$F$46+'Appendix B'!$G$46))/((1+$Y$16)^AN$34))</f>
        <v>-257478.03078401124</v>
      </c>
      <c r="AO497" s="201">
        <f>(((R497*'Appendix B'!$C$21*1000)-('Appendix B'!$E$47+'Appendix B'!$F$47+'Appendix B'!$G$47))/((1+$Y$16)^AO$34))</f>
        <v>-287273.30273852212</v>
      </c>
      <c r="AP497" s="201">
        <f>(((S497*'Appendix B'!$C$22*1000)-('Appendix B'!$E$48+'Appendix B'!$F$48+'Appendix B'!$G$48))/((1+$Y$16)^AP$34))</f>
        <v>-263534.67336337594</v>
      </c>
      <c r="AQ497" s="201">
        <f>(((T497*'Appendix B'!$C$23*1000)-('Appendix B'!$E$49+'Appendix B'!$F$49+'Appendix B'!$G$49))/((1+$Y$16)^AQ$34))</f>
        <v>-254060.92561658204</v>
      </c>
      <c r="AR497" s="201">
        <f>(((U497*'Appendix B'!$C$24*1000)-('Appendix B'!$E$50+'Appendix B'!$F$50+'Appendix B'!$G$50))/((1+$Y$16)^AR$34))</f>
        <v>-254021.48843180513</v>
      </c>
      <c r="AS497" s="217">
        <f t="shared" si="30"/>
        <v>56210326.049420446</v>
      </c>
      <c r="AU497" s="207">
        <f t="shared" si="29"/>
        <v>1.5329050192393671E-8</v>
      </c>
    </row>
    <row r="498" spans="1:47" x14ac:dyDescent="0.35">
      <c r="A498">
        <v>464</v>
      </c>
      <c r="B498" s="75">
        <v>56</v>
      </c>
      <c r="C498" s="75">
        <v>30.535258015610157</v>
      </c>
      <c r="D498" s="75">
        <v>29.37646656379107</v>
      </c>
      <c r="E498" s="75">
        <v>28.923625832150041</v>
      </c>
      <c r="F498" s="75">
        <v>33.791481211643145</v>
      </c>
      <c r="G498" s="75">
        <v>24.35590051718745</v>
      </c>
      <c r="H498" s="75">
        <v>35.665682939017991</v>
      </c>
      <c r="I498" s="75">
        <v>44.278194671941421</v>
      </c>
      <c r="J498" s="75">
        <v>59.449682469989938</v>
      </c>
      <c r="K498" s="75">
        <v>94.560889814162081</v>
      </c>
      <c r="L498" s="75">
        <v>116.79137620342887</v>
      </c>
      <c r="M498" s="75">
        <v>103.57043795270442</v>
      </c>
      <c r="N498" s="75">
        <v>95.80830795125182</v>
      </c>
      <c r="O498" s="75">
        <v>148.49917087231842</v>
      </c>
      <c r="P498" s="75">
        <v>146.22708216634356</v>
      </c>
      <c r="Q498" s="75">
        <v>221.75037739280276</v>
      </c>
      <c r="R498" s="75">
        <v>202.76221093816892</v>
      </c>
      <c r="S498" s="75">
        <v>244.39443754354761</v>
      </c>
      <c r="T498" s="75">
        <v>208.31009444538006</v>
      </c>
      <c r="U498" s="75">
        <v>117.47556694052604</v>
      </c>
      <c r="V498" s="75">
        <v>94.954229898598868</v>
      </c>
      <c r="X498" s="201">
        <f>((0-('Appendix B'!$H$30))/(1+$Y$16)^0)</f>
        <v>-30932906.678150136</v>
      </c>
      <c r="Y498" s="201">
        <f>(((B498*'Appendix B'!$C$5*1000)-('Appendix B'!$E$31+'Appendix B'!$F$31+'Appendix B'!$G$31))/((1+$Y$16)^1))</f>
        <v>36555647.970511056</v>
      </c>
      <c r="Z498" s="201">
        <f>+(((C498*'Appendix B'!$C$6*1000)-('Appendix B'!$E$32+'Appendix B'!$F$32+'Appendix B'!$G$32))/((1+$Y$16)^2))</f>
        <v>5508369.9888213202</v>
      </c>
      <c r="AA498" s="201">
        <f>(((D498*'Appendix B'!$C$7*1000)-('Appendix B'!$E$33+'Appendix B'!$F$33+'Appendix B'!$G$33))/((1+$Y$16)^3))</f>
        <v>1998890.0661554169</v>
      </c>
      <c r="AB498" s="201">
        <f>(((E498*'Appendix B'!$C$8*1000)-('Appendix B'!$E$34+'Appendix B'!$F$34+'Appendix B'!$G$34))/((1+$Y$16)^4))</f>
        <v>876784.24062872212</v>
      </c>
      <c r="AC498" s="201">
        <f>(((F498*'Appendix B'!$C$9*1000)-('Appendix B'!$E$35+'Appendix B'!$F$35+'Appendix B'!$G$35))/((1+$Y$16)^AC$34))</f>
        <v>663933.62694761611</v>
      </c>
      <c r="AD498" s="201">
        <f>(((G498*'Appendix B'!$C$10*1000)-('Appendix B'!$E$36+'Appendix B'!$F$36+'Appendix B'!$G$36))/((1+$Y$16)^AD$34))</f>
        <v>-104491.64625632972</v>
      </c>
      <c r="AE498" s="201">
        <f>(((H498*'Appendix B'!$C$11*1000)-('Appendix B'!$E$37+'Appendix B'!$F$37+'Appendix B'!$G$37))/((1+$Y$16)^AE$34))</f>
        <v>150869.90129904007</v>
      </c>
      <c r="AF498" s="201">
        <f>(((I498*'Appendix B'!$C$12*1000)-('Appendix B'!$E$38+'Appendix B'!$F$38+'Appendix B'!$G$38))/((1+$Y$16)^AF$34))</f>
        <v>232644.35781998766</v>
      </c>
      <c r="AG498" s="201">
        <f>(((J498*'Appendix B'!$C$13*1000)-('Appendix B'!$E$39+'Appendix B'!$F$39+'Appendix B'!$G$39))/((1+$Y$16)^AG$34))</f>
        <v>417672.36411422002</v>
      </c>
      <c r="AH498" s="201">
        <f>(((K498*'Appendix B'!$C$14*1000)-('Appendix B'!$E$40+'Appendix B'!$F$40+'Appendix B'!$G$40))/((1+$Y$16)^AH$34))</f>
        <v>857850.32557765546</v>
      </c>
      <c r="AI498" s="201">
        <f>(((L498*'Appendix B'!$C$15*1000)-('Appendix B'!$E$41+'Appendix B'!$F$41+'Appendix B'!$G$41))/((1+$Y$16)^AI$34))</f>
        <v>978199.70077020838</v>
      </c>
      <c r="AJ498" s="201">
        <f>(((M498*'Appendix B'!$C$16*1000)-('Appendix B'!$E$42+'Appendix B'!$F$42+'Appendix B'!$G$42))/((1+$Y$16)^AJ$34))</f>
        <v>608666.98417269136</v>
      </c>
      <c r="AK498" s="201">
        <f>(((N498*'Appendix B'!$C$17*1000)-('Appendix B'!$E$43+'Appendix B'!$F$43+'Appendix B'!$G$43))/((1+$Y$16)^AK$34))</f>
        <v>392534.30511063139</v>
      </c>
      <c r="AL498" s="201">
        <f>(((O498*'Appendix B'!$C$18*1000)-('Appendix B'!$E$44+'Appendix B'!$F$44+'Appendix B'!$G$44))/((1+$Y$16)^AL$34))</f>
        <v>737929.91775353684</v>
      </c>
      <c r="AM498" s="201">
        <f>(((P498*'Appendix B'!$C$19*1000)-('Appendix B'!$E$45+'Appendix B'!$F$45+'Appendix B'!$G$45))/((1+$Y$16)^AM$34))</f>
        <v>580929.09006615693</v>
      </c>
      <c r="AN498" s="201">
        <f>(((Q498*'Appendix B'!$C$20*1000)-('Appendix B'!$E$46+'Appendix B'!$F$46+'Appendix B'!$G$46))/((1+$Y$16)^AN$34))</f>
        <v>912164.12832411518</v>
      </c>
      <c r="AO498" s="201">
        <f>(((R498*'Appendix B'!$C$21*1000)-('Appendix B'!$E$47+'Appendix B'!$F$47+'Appendix B'!$G$47))/((1+$Y$16)^AO$34))</f>
        <v>675407.78821290238</v>
      </c>
      <c r="AP498" s="201">
        <f>(((S498*'Appendix B'!$C$22*1000)-('Appendix B'!$E$48+'Appendix B'!$F$48+'Appendix B'!$G$48))/((1+$Y$16)^AP$34))</f>
        <v>747396.15619071666</v>
      </c>
      <c r="AQ498" s="201">
        <f>(((T498*'Appendix B'!$C$23*1000)-('Appendix B'!$E$49+'Appendix B'!$F$49+'Appendix B'!$G$49))/((1+$Y$16)^AQ$34))</f>
        <v>490053.17588238057</v>
      </c>
      <c r="AR498" s="201">
        <f>(((U498*'Appendix B'!$C$24*1000)-('Appendix B'!$E$50+'Appendix B'!$F$50+'Appendix B'!$G$50))/((1+$Y$16)^AR$34))</f>
        <v>109105.18571246362</v>
      </c>
      <c r="AS498" s="217">
        <f t="shared" si="30"/>
        <v>22562142.595920708</v>
      </c>
      <c r="AU498" s="207">
        <f t="shared" si="29"/>
        <v>9.0165062586741397E-9</v>
      </c>
    </row>
    <row r="499" spans="1:47" x14ac:dyDescent="0.35">
      <c r="A499">
        <v>465</v>
      </c>
      <c r="B499" s="75">
        <v>56</v>
      </c>
      <c r="C499" s="75">
        <v>49.928091542365095</v>
      </c>
      <c r="D499" s="75">
        <v>58.149668747055898</v>
      </c>
      <c r="E499" s="75">
        <v>96.054149781910013</v>
      </c>
      <c r="F499" s="75">
        <v>93.455067215873967</v>
      </c>
      <c r="G499" s="75">
        <v>138.24461819211564</v>
      </c>
      <c r="H499" s="75">
        <v>160.18287149624936</v>
      </c>
      <c r="I499" s="75">
        <v>248.02506809440558</v>
      </c>
      <c r="J499" s="75">
        <v>286.29305166894551</v>
      </c>
      <c r="K499" s="75">
        <v>403.76994651193326</v>
      </c>
      <c r="L499" s="75">
        <v>500</v>
      </c>
      <c r="M499" s="75">
        <v>276.83382947025598</v>
      </c>
      <c r="N499" s="75">
        <v>359.02497421858641</v>
      </c>
      <c r="O499" s="75">
        <v>365.09347527970567</v>
      </c>
      <c r="P499" s="75">
        <v>365.27277220173022</v>
      </c>
      <c r="Q499" s="75">
        <v>418.27105577747892</v>
      </c>
      <c r="R499" s="75">
        <v>500</v>
      </c>
      <c r="S499" s="75">
        <v>500</v>
      </c>
      <c r="T499" s="75">
        <v>500</v>
      </c>
      <c r="U499" s="75">
        <v>164.77416781209877</v>
      </c>
      <c r="V499" s="75">
        <v>212.0404483497035</v>
      </c>
      <c r="X499" s="201">
        <f>((0-('Appendix B'!$H$30))/(1+$Y$16)^0)</f>
        <v>-30932906.678150136</v>
      </c>
      <c r="Y499" s="201">
        <f>(((B499*'Appendix B'!$C$5*1000)-('Appendix B'!$E$31+'Appendix B'!$F$31+'Appendix B'!$G$31))/((1+$Y$16)^1))</f>
        <v>36555647.970511056</v>
      </c>
      <c r="Z499" s="201">
        <f>+(((C499*'Appendix B'!$C$6*1000)-('Appendix B'!$E$32+'Appendix B'!$F$32+'Appendix B'!$G$32))/((1+$Y$16)^2))</f>
        <v>10407331.415717805</v>
      </c>
      <c r="AA499" s="201">
        <f>(((D499*'Appendix B'!$C$7*1000)-('Appendix B'!$E$33+'Appendix B'!$F$33+'Appendix B'!$G$33))/((1+$Y$16)^3))</f>
        <v>5648496.7580173714</v>
      </c>
      <c r="AB499" s="201">
        <f>(((E499*'Appendix B'!$C$8*1000)-('Appendix B'!$E$34+'Appendix B'!$F$34+'Appendix B'!$G$34))/((1+$Y$16)^4))</f>
        <v>6296902.6084428886</v>
      </c>
      <c r="AC499" s="201">
        <f>(((F499*'Appendix B'!$C$9*1000)-('Appendix B'!$E$35+'Appendix B'!$F$35+'Appendix B'!$G$35))/((1+$Y$16)^AC$34))</f>
        <v>4132305.7171349316</v>
      </c>
      <c r="AD499" s="201">
        <f>(((G499*'Appendix B'!$C$10*1000)-('Appendix B'!$E$36+'Appendix B'!$F$36+'Appendix B'!$G$36))/((1+$Y$16)^AD$34))</f>
        <v>4809957.4125898425</v>
      </c>
      <c r="AE499" s="201">
        <f>(((H499*'Appendix B'!$C$11*1000)-('Appendix B'!$E$37+'Appendix B'!$F$37+'Appendix B'!$G$37))/((1+$Y$16)^AE$34))</f>
        <v>4286291.1960492292</v>
      </c>
      <c r="AF499" s="201">
        <f>(((I499*'Appendix B'!$C$12*1000)-('Appendix B'!$E$38+'Appendix B'!$F$38+'Appendix B'!$G$38))/((1+$Y$16)^AF$34))</f>
        <v>5575407.3819800979</v>
      </c>
      <c r="AG499" s="201">
        <f>(((J499*'Appendix B'!$C$13*1000)-('Appendix B'!$E$39+'Appendix B'!$F$39+'Appendix B'!$G$39))/((1+$Y$16)^AG$34))</f>
        <v>5201873.024609956</v>
      </c>
      <c r="AH499" s="201">
        <f>(((K499*'Appendix B'!$C$14*1000)-('Appendix B'!$E$40+'Appendix B'!$F$40+'Appendix B'!$G$40))/((1+$Y$16)^AH$34))</f>
        <v>6094298.2887421185</v>
      </c>
      <c r="AI499" s="201">
        <f>(((L499*'Appendix B'!$C$15*1000)-('Appendix B'!$E$41+'Appendix B'!$F$41+'Appendix B'!$G$41))/((1+$Y$16)^AI$34))</f>
        <v>6424007.3974609841</v>
      </c>
      <c r="AJ499" s="201">
        <f>(((M499*'Appendix B'!$C$16*1000)-('Appendix B'!$E$42+'Appendix B'!$F$42+'Appendix B'!$G$42))/((1+$Y$16)^AJ$34))</f>
        <v>2657851.0412174249</v>
      </c>
      <c r="AK499" s="201">
        <f>(((N499*'Appendix B'!$C$17*1000)-('Appendix B'!$E$43+'Appendix B'!$F$43+'Appendix B'!$G$43))/((1+$Y$16)^AK$34))</f>
        <v>3003013.2764525875</v>
      </c>
      <c r="AL499" s="201">
        <f>(((O499*'Appendix B'!$C$18*1000)-('Appendix B'!$E$44+'Appendix B'!$F$44+'Appendix B'!$G$44))/((1+$Y$16)^AL$34))</f>
        <v>2550692.1251577367</v>
      </c>
      <c r="AM499" s="201">
        <f>(((P499*'Appendix B'!$C$19*1000)-('Appendix B'!$E$45+'Appendix B'!$F$45+'Appendix B'!$G$45))/((1+$Y$16)^AM$34))</f>
        <v>2136297.8782012369</v>
      </c>
      <c r="AN499" s="201">
        <f>(((Q499*'Appendix B'!$C$20*1000)-('Appendix B'!$E$46+'Appendix B'!$F$46+'Appendix B'!$G$46))/((1+$Y$16)^AN$34))</f>
        <v>2082572.4618666992</v>
      </c>
      <c r="AO499" s="201">
        <f>(((R499*'Appendix B'!$C$21*1000)-('Appendix B'!$E$47+'Appendix B'!$F$47+'Appendix B'!$G$47))/((1+$Y$16)^AO$34))</f>
        <v>2216294.9903208939</v>
      </c>
      <c r="AP499" s="201">
        <f>(((S499*'Appendix B'!$C$22*1000)-('Appendix B'!$E$48+'Appendix B'!$F$48+'Appendix B'!$G$48))/((1+$Y$16)^AP$34))</f>
        <v>1885363.9634975337</v>
      </c>
      <c r="AQ499" s="201">
        <f>(((T499*'Appendix B'!$C$23*1000)-('Appendix B'!$E$49+'Appendix B'!$F$49+'Appendix B'!$G$49))/((1+$Y$16)^AQ$34))</f>
        <v>1608860.6024615879</v>
      </c>
      <c r="AR499" s="201">
        <f>(((U499*'Appendix B'!$C$24*1000)-('Appendix B'!$E$50+'Appendix B'!$F$50+'Appendix B'!$G$50))/((1+$Y$16)^AR$34))</f>
        <v>265862.07265960501</v>
      </c>
      <c r="AS499" s="217">
        <f t="shared" si="30"/>
        <v>82906420.904941455</v>
      </c>
      <c r="AU499" s="207">
        <f t="shared" si="29"/>
        <v>6.4689455209894101E-9</v>
      </c>
    </row>
    <row r="500" spans="1:47" x14ac:dyDescent="0.35">
      <c r="A500">
        <v>466</v>
      </c>
      <c r="B500" s="75">
        <v>56</v>
      </c>
      <c r="C500" s="75">
        <v>69.848364777244441</v>
      </c>
      <c r="D500" s="75">
        <v>97.469119044237985</v>
      </c>
      <c r="E500" s="75">
        <v>104.14777461383352</v>
      </c>
      <c r="F500" s="75">
        <v>102.30423775135529</v>
      </c>
      <c r="G500" s="75">
        <v>131.81423826706805</v>
      </c>
      <c r="H500" s="75">
        <v>96.52768382202261</v>
      </c>
      <c r="I500" s="75">
        <v>147.96022510503127</v>
      </c>
      <c r="J500" s="75">
        <v>220.44730976084162</v>
      </c>
      <c r="K500" s="75">
        <v>211.67772967156097</v>
      </c>
      <c r="L500" s="75">
        <v>185.21874349179438</v>
      </c>
      <c r="M500" s="75">
        <v>230.90764480793041</v>
      </c>
      <c r="N500" s="75">
        <v>306.28932367700742</v>
      </c>
      <c r="O500" s="75">
        <v>214.08572683209439</v>
      </c>
      <c r="P500" s="75">
        <v>167.17769103960251</v>
      </c>
      <c r="Q500" s="75">
        <v>107.47513478561302</v>
      </c>
      <c r="R500" s="75">
        <v>127.03830689289975</v>
      </c>
      <c r="S500" s="75">
        <v>94.854704471783691</v>
      </c>
      <c r="T500" s="75">
        <v>112.55416944485759</v>
      </c>
      <c r="U500" s="75">
        <v>145.88134449916271</v>
      </c>
      <c r="V500" s="75">
        <v>157.94055446825686</v>
      </c>
      <c r="X500" s="201">
        <f>((0-('Appendix B'!$H$30))/(1+$Y$16)^0)</f>
        <v>-30932906.678150136</v>
      </c>
      <c r="Y500" s="201">
        <f>(((B500*'Appendix B'!$C$5*1000)-('Appendix B'!$E$31+'Appendix B'!$F$31+'Appendix B'!$G$31))/((1+$Y$16)^1))</f>
        <v>36555647.970511056</v>
      </c>
      <c r="Z500" s="201">
        <f>+(((C500*'Appendix B'!$C$6*1000)-('Appendix B'!$E$32+'Appendix B'!$F$32+'Appendix B'!$G$32))/((1+$Y$16)^2))</f>
        <v>15439533.13375329</v>
      </c>
      <c r="AA500" s="201">
        <f>(((D500*'Appendix B'!$C$7*1000)-('Appendix B'!$E$33+'Appendix B'!$F$33+'Appendix B'!$G$33))/((1+$Y$16)^3))</f>
        <v>10635794.591985689</v>
      </c>
      <c r="AB500" s="201">
        <f>(((E500*'Appendix B'!$C$8*1000)-('Appendix B'!$E$34+'Appendix B'!$F$34+'Appendix B'!$G$34))/((1+$Y$16)^4))</f>
        <v>6950381.8609888135</v>
      </c>
      <c r="AC500" s="201">
        <f>(((F500*'Appendix B'!$C$9*1000)-('Appendix B'!$E$35+'Appendix B'!$F$35+'Appendix B'!$G$35))/((1+$Y$16)^AC$34))</f>
        <v>4646726.9606786054</v>
      </c>
      <c r="AD500" s="201">
        <f>(((G500*'Appendix B'!$C$10*1000)-('Appendix B'!$E$36+'Appendix B'!$F$36+'Appendix B'!$G$36))/((1+$Y$16)^AD$34))</f>
        <v>4532477.9992130548</v>
      </c>
      <c r="AE500" s="201">
        <f>(((H500*'Appendix B'!$C$11*1000)-('Appendix B'!$E$37+'Appendix B'!$F$37+'Appendix B'!$G$37))/((1+$Y$16)^AE$34))</f>
        <v>2172197.3775213193</v>
      </c>
      <c r="AF500" s="201">
        <f>(((I500*'Appendix B'!$C$12*1000)-('Appendix B'!$E$38+'Appendix B'!$F$38+'Appendix B'!$G$38))/((1+$Y$16)^AF$34))</f>
        <v>2951451.8131822934</v>
      </c>
      <c r="AG500" s="201">
        <f>(((J500*'Appendix B'!$C$13*1000)-('Appendix B'!$E$39+'Appendix B'!$F$39+'Appendix B'!$G$39))/((1+$Y$16)^AG$34))</f>
        <v>3813164.8466279451</v>
      </c>
      <c r="AH500" s="201">
        <f>(((K500*'Appendix B'!$C$14*1000)-('Appendix B'!$E$40+'Appendix B'!$F$40+'Appendix B'!$G$40))/((1+$Y$16)^AH$34))</f>
        <v>2841221.201169333</v>
      </c>
      <c r="AI500" s="201">
        <f>(((L500*'Appendix B'!$C$15*1000)-('Appendix B'!$E$41+'Appendix B'!$F$41+'Appendix B'!$G$41))/((1+$Y$16)^AI$34))</f>
        <v>1950626.3642189079</v>
      </c>
      <c r="AJ500" s="201">
        <f>(((M500*'Appendix B'!$C$16*1000)-('Appendix B'!$E$42+'Appendix B'!$F$42+'Appendix B'!$G$42))/((1+$Y$16)^AJ$34))</f>
        <v>2114682.6050772578</v>
      </c>
      <c r="AK500" s="201">
        <f>(((N500*'Appendix B'!$C$17*1000)-('Appendix B'!$E$43+'Appendix B'!$F$43+'Appendix B'!$G$43))/((1+$Y$16)^AK$34))</f>
        <v>2480001.9157699361</v>
      </c>
      <c r="AL500" s="201">
        <f>(((O500*'Appendix B'!$C$18*1000)-('Appendix B'!$E$44+'Appendix B'!$F$44+'Appendix B'!$G$44))/((1+$Y$16)^AL$34))</f>
        <v>1286849.3839554726</v>
      </c>
      <c r="AM500" s="201">
        <f>(((P500*'Appendix B'!$C$19*1000)-('Appendix B'!$E$45+'Appendix B'!$F$45+'Appendix B'!$G$45))/((1+$Y$16)^AM$34))</f>
        <v>729692.22313044395</v>
      </c>
      <c r="AN500" s="201">
        <f>(((Q500*'Appendix B'!$C$20*1000)-('Appendix B'!$E$46+'Appendix B'!$F$46+'Appendix B'!$G$46))/((1+$Y$16)^AN$34))</f>
        <v>231580.80567116136</v>
      </c>
      <c r="AO500" s="201">
        <f>(((R500*'Appendix B'!$C$21*1000)-('Appendix B'!$E$47+'Appendix B'!$F$47+'Appendix B'!$G$47))/((1+$Y$16)^AO$34))</f>
        <v>282853.41279081639</v>
      </c>
      <c r="AP500" s="201">
        <f>(((S500*'Appendix B'!$C$22*1000)-('Appendix B'!$E$48+'Appendix B'!$F$48+'Appendix B'!$G$48))/((1+$Y$16)^AP$34))</f>
        <v>81638.335768033096</v>
      </c>
      <c r="AQ500" s="201">
        <f>(((T500*'Appendix B'!$C$23*1000)-('Appendix B'!$E$49+'Appendix B'!$F$49+'Appendix B'!$G$49))/((1+$Y$16)^AQ$34))</f>
        <v>122771.21655010885</v>
      </c>
      <c r="AR500" s="201">
        <f>(((U500*'Appendix B'!$C$24*1000)-('Appendix B'!$E$50+'Appendix B'!$F$50+'Appendix B'!$G$50))/((1+$Y$16)^AR$34))</f>
        <v>203247.53198387442</v>
      </c>
      <c r="AS500" s="217">
        <f t="shared" si="30"/>
        <v>69089634.872397274</v>
      </c>
      <c r="AU500" s="207">
        <f t="shared" si="29"/>
        <v>1.1650390902012907E-8</v>
      </c>
    </row>
    <row r="501" spans="1:47" x14ac:dyDescent="0.35">
      <c r="A501">
        <v>467</v>
      </c>
      <c r="B501" s="75">
        <v>56</v>
      </c>
      <c r="C501" s="75">
        <v>44.1166931595519</v>
      </c>
      <c r="D501" s="75">
        <v>20.835669441319631</v>
      </c>
      <c r="E501" s="75">
        <v>34.676667175463955</v>
      </c>
      <c r="F501" s="75">
        <v>46.548193890017586</v>
      </c>
      <c r="G501" s="75">
        <v>62.018160033947204</v>
      </c>
      <c r="H501" s="75">
        <v>72.18272704582489</v>
      </c>
      <c r="I501" s="75">
        <v>53.090689202402899</v>
      </c>
      <c r="J501" s="75">
        <v>31.918604031790426</v>
      </c>
      <c r="K501" s="75">
        <v>30.853584027760387</v>
      </c>
      <c r="L501" s="75">
        <v>26.699518405561726</v>
      </c>
      <c r="M501" s="75">
        <v>26.851893922692664</v>
      </c>
      <c r="N501" s="75">
        <v>22.06281297252881</v>
      </c>
      <c r="O501" s="75">
        <v>30.51925686312055</v>
      </c>
      <c r="P501" s="75">
        <v>26.990349180591952</v>
      </c>
      <c r="Q501" s="75">
        <v>45.1845797946457</v>
      </c>
      <c r="R501" s="75">
        <v>59.869454440508576</v>
      </c>
      <c r="S501" s="75">
        <v>49.740617133118235</v>
      </c>
      <c r="T501" s="75">
        <v>47.40934041886139</v>
      </c>
      <c r="U501" s="75">
        <v>64.462447954518495</v>
      </c>
      <c r="V501" s="75">
        <v>78.477933521423211</v>
      </c>
      <c r="X501" s="201">
        <f>((0-('Appendix B'!$H$30))/(1+$Y$16)^0)</f>
        <v>-30932906.678150136</v>
      </c>
      <c r="Y501" s="201">
        <f>(((B501*'Appendix B'!$C$5*1000)-('Appendix B'!$E$31+'Appendix B'!$F$31+'Appendix B'!$G$31))/((1+$Y$16)^1))</f>
        <v>36555647.970511056</v>
      </c>
      <c r="Z501" s="201">
        <f>+(((C501*'Appendix B'!$C$6*1000)-('Appendix B'!$E$32+'Appendix B'!$F$32+'Appendix B'!$G$32))/((1+$Y$16)^2))</f>
        <v>8939272.7911515385</v>
      </c>
      <c r="AA501" s="201">
        <f>(((D501*'Appendix B'!$C$7*1000)-('Appendix B'!$E$33+'Appendix B'!$F$33+'Appendix B'!$G$33))/((1+$Y$16)^3))</f>
        <v>915571.28455186659</v>
      </c>
      <c r="AB501" s="201">
        <f>(((E501*'Appendix B'!$C$8*1000)-('Appendix B'!$E$34+'Appendix B'!$F$34+'Appendix B'!$G$34))/((1+$Y$16)^4))</f>
        <v>1341284.7870422518</v>
      </c>
      <c r="AC501" s="201">
        <f>(((F501*'Appendix B'!$C$9*1000)-('Appendix B'!$E$35+'Appendix B'!$F$35+'Appendix B'!$G$35))/((1+$Y$16)^AC$34))</f>
        <v>1405508.6675942703</v>
      </c>
      <c r="AD501" s="201">
        <f>(((G501*'Appendix B'!$C$10*1000)-('Appendix B'!$E$36+'Appendix B'!$F$36+'Appendix B'!$G$36))/((1+$Y$16)^AD$34))</f>
        <v>1520684.750623116</v>
      </c>
      <c r="AE501" s="201">
        <f>(((H501*'Appendix B'!$C$11*1000)-('Appendix B'!$E$37+'Appendix B'!$F$37+'Appendix B'!$G$37))/((1+$Y$16)^AE$34))</f>
        <v>1363661.1919666049</v>
      </c>
      <c r="AF501" s="201">
        <f>(((I501*'Appendix B'!$C$12*1000)-('Appendix B'!$E$38+'Appendix B'!$F$38+'Appendix B'!$G$38))/((1+$Y$16)^AF$34))</f>
        <v>463730.45566816052</v>
      </c>
      <c r="AG501" s="201">
        <f>(((J501*'Appendix B'!$C$13*1000)-('Appendix B'!$E$39+'Appendix B'!$F$39+'Appendix B'!$G$39))/((1+$Y$16)^AG$34))</f>
        <v>-162967.06172975339</v>
      </c>
      <c r="AH501" s="201">
        <f>(((K501*'Appendix B'!$C$14*1000)-('Appendix B'!$E$40+'Appendix B'!$F$40+'Appendix B'!$G$40))/((1+$Y$16)^AH$34))</f>
        <v>-221031.37079506076</v>
      </c>
      <c r="AI501" s="201">
        <f>(((L501*'Appendix B'!$C$15*1000)-('Appendix B'!$E$41+'Appendix B'!$F$41+'Appendix B'!$G$41))/((1+$Y$16)^AI$34))</f>
        <v>-302102.73017207155</v>
      </c>
      <c r="AJ501" s="201">
        <f>(((M501*'Appendix B'!$C$16*1000)-('Appendix B'!$E$42+'Appendix B'!$F$42+'Appendix B'!$G$42))/((1+$Y$16)^AJ$34))</f>
        <v>-298682.31754093175</v>
      </c>
      <c r="AK501" s="201">
        <f>(((N501*'Appendix B'!$C$17*1000)-('Appendix B'!$E$43+'Appendix B'!$F$43+'Appendix B'!$G$43))/((1+$Y$16)^AK$34))</f>
        <v>-338844.39747363963</v>
      </c>
      <c r="AL501" s="201">
        <f>(((O501*'Appendix B'!$C$18*1000)-('Appendix B'!$E$44+'Appendix B'!$F$44+'Appendix B'!$G$44))/((1+$Y$16)^AL$34))</f>
        <v>-249489.99586713183</v>
      </c>
      <c r="AM501" s="201">
        <f>(((P501*'Appendix B'!$C$19*1000)-('Appendix B'!$E$45+'Appendix B'!$F$45+'Appendix B'!$G$45))/((1+$Y$16)^AM$34))</f>
        <v>-265730.31170191336</v>
      </c>
      <c r="AN501" s="201">
        <f>(((Q501*'Appendix B'!$C$20*1000)-('Appendix B'!$E$46+'Appendix B'!$F$46+'Appendix B'!$G$46))/((1+$Y$16)^AN$34))</f>
        <v>-139399.92399899228</v>
      </c>
      <c r="AO501" s="201">
        <f>(((R501*'Appendix B'!$C$21*1000)-('Appendix B'!$E$47+'Appendix B'!$F$47+'Appendix B'!$G$47))/((1+$Y$16)^AO$34))</f>
        <v>-65351.387987861424</v>
      </c>
      <c r="AP501" s="201">
        <f>(((S501*'Appendix B'!$C$22*1000)-('Appendix B'!$E$48+'Appendix B'!$F$48+'Appendix B'!$G$48))/((1+$Y$16)^AP$34))</f>
        <v>-119211.67138381013</v>
      </c>
      <c r="AQ501" s="201">
        <f>(((T501*'Appendix B'!$C$23*1000)-('Appendix B'!$E$49+'Appendix B'!$F$49+'Appendix B'!$G$49))/((1+$Y$16)^AQ$34))</f>
        <v>-127098.65254575324</v>
      </c>
      <c r="AR501" s="201">
        <f>(((U501*'Appendix B'!$C$24*1000)-('Appendix B'!$E$50+'Appendix B'!$F$50+'Appendix B'!$G$50))/((1+$Y$16)^AR$34))</f>
        <v>-66590.740730880716</v>
      </c>
      <c r="AS501" s="217">
        <f t="shared" si="30"/>
        <v>21572455.220958728</v>
      </c>
      <c r="AU501" s="207">
        <f t="shared" si="29"/>
        <v>8.6376388715002199E-9</v>
      </c>
    </row>
    <row r="502" spans="1:47" x14ac:dyDescent="0.35">
      <c r="A502">
        <v>468</v>
      </c>
      <c r="B502" s="75">
        <v>56</v>
      </c>
      <c r="C502" s="75">
        <v>60.696517585504964</v>
      </c>
      <c r="D502" s="75">
        <v>34.813399786014251</v>
      </c>
      <c r="E502" s="75">
        <v>54.511103126803171</v>
      </c>
      <c r="F502" s="75">
        <v>57.858490529401095</v>
      </c>
      <c r="G502" s="75">
        <v>80.40878602701514</v>
      </c>
      <c r="H502" s="75">
        <v>78.213337790827353</v>
      </c>
      <c r="I502" s="75">
        <v>153.17932401239193</v>
      </c>
      <c r="J502" s="75">
        <v>173.64383012462093</v>
      </c>
      <c r="K502" s="75">
        <v>162.7624103494322</v>
      </c>
      <c r="L502" s="75">
        <v>171.10103567556644</v>
      </c>
      <c r="M502" s="75">
        <v>183.68256926831367</v>
      </c>
      <c r="N502" s="75">
        <v>230.29470555176229</v>
      </c>
      <c r="O502" s="75">
        <v>280.83321303715564</v>
      </c>
      <c r="P502" s="75">
        <v>194.73183843047161</v>
      </c>
      <c r="Q502" s="75">
        <v>216.49259205938208</v>
      </c>
      <c r="R502" s="75">
        <v>259.98906020448163</v>
      </c>
      <c r="S502" s="75">
        <v>261.1179520346987</v>
      </c>
      <c r="T502" s="75">
        <v>215.51385952281245</v>
      </c>
      <c r="U502" s="75">
        <v>277.83830801327935</v>
      </c>
      <c r="V502" s="75">
        <v>432.53476026461578</v>
      </c>
      <c r="X502" s="201">
        <f>((0-('Appendix B'!$H$30))/(1+$Y$16)^0)</f>
        <v>-30932906.678150136</v>
      </c>
      <c r="Y502" s="201">
        <f>(((B502*'Appendix B'!$C$5*1000)-('Appendix B'!$E$31+'Appendix B'!$F$31+'Appendix B'!$G$31))/((1+$Y$16)^1))</f>
        <v>36555647.970511056</v>
      </c>
      <c r="Z502" s="201">
        <f>+(((C502*'Appendix B'!$C$6*1000)-('Appendix B'!$E$32+'Appendix B'!$F$32+'Appendix B'!$G$32))/((1+$Y$16)^2))</f>
        <v>13127620.007941766</v>
      </c>
      <c r="AA502" s="201">
        <f>(((D502*'Appendix B'!$C$7*1000)-('Appendix B'!$E$33+'Appendix B'!$F$33+'Appendix B'!$G$33))/((1+$Y$16)^3))</f>
        <v>2688513.2698797933</v>
      </c>
      <c r="AB502" s="201">
        <f>(((E502*'Appendix B'!$C$8*1000)-('Appendix B'!$E$34+'Appendix B'!$F$34+'Appendix B'!$G$34))/((1+$Y$16)^4))</f>
        <v>2942717.1056033783</v>
      </c>
      <c r="AC502" s="201">
        <f>(((F502*'Appendix B'!$C$9*1000)-('Appendix B'!$E$35+'Appendix B'!$F$35+'Appendix B'!$G$35))/((1+$Y$16)^AC$34))</f>
        <v>2063000.444789751</v>
      </c>
      <c r="AD502" s="201">
        <f>(((G502*'Appendix B'!$C$10*1000)-('Appendix B'!$E$36+'Appendix B'!$F$36+'Appendix B'!$G$36))/((1+$Y$16)^AD$34))</f>
        <v>2314264.6279661478</v>
      </c>
      <c r="AE502" s="201">
        <f>(((H502*'Appendix B'!$C$11*1000)-('Appendix B'!$E$37+'Appendix B'!$F$37+'Appendix B'!$G$37))/((1+$Y$16)^AE$34))</f>
        <v>1563947.7257712916</v>
      </c>
      <c r="AF502" s="201">
        <f>(((I502*'Appendix B'!$C$12*1000)-('Appendix B'!$E$38+'Appendix B'!$F$38+'Appendix B'!$G$38))/((1+$Y$16)^AF$34))</f>
        <v>3088309.9067239952</v>
      </c>
      <c r="AG502" s="201">
        <f>(((J502*'Appendix B'!$C$13*1000)-('Appendix B'!$E$39+'Appendix B'!$F$39+'Appendix B'!$G$39))/((1+$Y$16)^AG$34))</f>
        <v>2826064.1921992199</v>
      </c>
      <c r="AH502" s="201">
        <f>(((K502*'Appendix B'!$C$14*1000)-('Appendix B'!$E$40+'Appendix B'!$F$40+'Appendix B'!$G$40))/((1+$Y$16)^AH$34))</f>
        <v>2012841.4409921889</v>
      </c>
      <c r="AI502" s="201">
        <f>(((L502*'Appendix B'!$C$15*1000)-('Appendix B'!$E$41+'Appendix B'!$F$41+'Appendix B'!$G$41))/((1+$Y$16)^AI$34))</f>
        <v>1749998.5152849567</v>
      </c>
      <c r="AJ502" s="201">
        <f>(((M502*'Appendix B'!$C$16*1000)-('Appendix B'!$E$42+'Appendix B'!$F$42+'Appendix B'!$G$42))/((1+$Y$16)^AJ$34))</f>
        <v>1556152.2020826198</v>
      </c>
      <c r="AK502" s="201">
        <f>(((N502*'Appendix B'!$C$17*1000)-('Appendix B'!$E$43+'Appendix B'!$F$43+'Appendix B'!$G$43))/((1+$Y$16)^AK$34))</f>
        <v>1726317.2978300194</v>
      </c>
      <c r="AL502" s="201">
        <f>(((O502*'Appendix B'!$C$18*1000)-('Appendix B'!$E$44+'Appendix B'!$F$44+'Appendix B'!$G$44))/((1+$Y$16)^AL$34))</f>
        <v>1845485.1281539309</v>
      </c>
      <c r="AM502" s="201">
        <f>(((P502*'Appendix B'!$C$19*1000)-('Appendix B'!$E$45+'Appendix B'!$F$45+'Appendix B'!$G$45))/((1+$Y$16)^AM$34))</f>
        <v>925344.83254041662</v>
      </c>
      <c r="AN502" s="201">
        <f>(((Q502*'Appendix B'!$C$20*1000)-('Appendix B'!$E$46+'Appendix B'!$F$46+'Appendix B'!$G$46))/((1+$Y$16)^AN$34))</f>
        <v>880850.60029848944</v>
      </c>
      <c r="AO502" s="201">
        <f>(((R502*'Appendix B'!$C$21*1000)-('Appendix B'!$E$47+'Appendix B'!$F$47+'Appendix B'!$G$47))/((1+$Y$16)^AO$34))</f>
        <v>972073.02694229281</v>
      </c>
      <c r="AP502" s="201">
        <f>(((S502*'Appendix B'!$C$22*1000)-('Appendix B'!$E$48+'Appendix B'!$F$48+'Appendix B'!$G$48))/((1+$Y$16)^AP$34))</f>
        <v>821850.01757411798</v>
      </c>
      <c r="AQ502" s="201">
        <f>(((T502*'Appendix B'!$C$23*1000)-('Appendix B'!$E$49+'Appendix B'!$F$49+'Appendix B'!$G$49))/((1+$Y$16)^AQ$34))</f>
        <v>517683.97734134353</v>
      </c>
      <c r="AR502" s="201">
        <f>(((U502*'Appendix B'!$C$24*1000)-('Appendix B'!$E$50+'Appendix B'!$F$50+'Appendix B'!$G$50))/((1+$Y$16)^AR$34))</f>
        <v>640578.92086862668</v>
      </c>
      <c r="AS502" s="217">
        <f t="shared" si="30"/>
        <v>49886354.533145294</v>
      </c>
      <c r="AU502" s="207">
        <f t="shared" si="29"/>
        <v>1.5922175054871957E-8</v>
      </c>
    </row>
    <row r="503" spans="1:47" x14ac:dyDescent="0.35">
      <c r="A503">
        <v>469</v>
      </c>
      <c r="B503" s="75">
        <v>56</v>
      </c>
      <c r="C503" s="75">
        <v>62.257726776166464</v>
      </c>
      <c r="D503" s="75">
        <v>59.52259237278318</v>
      </c>
      <c r="E503" s="75">
        <v>92.068220094269037</v>
      </c>
      <c r="F503" s="75">
        <v>61.706875331168582</v>
      </c>
      <c r="G503" s="75">
        <v>86.350098006264545</v>
      </c>
      <c r="H503" s="75">
        <v>112.18314335205399</v>
      </c>
      <c r="I503" s="75">
        <v>140.87234961394307</v>
      </c>
      <c r="J503" s="75">
        <v>130.77677603981223</v>
      </c>
      <c r="K503" s="75">
        <v>158.24410568464535</v>
      </c>
      <c r="L503" s="75">
        <v>121.57297350412529</v>
      </c>
      <c r="M503" s="75">
        <v>77.055213539963134</v>
      </c>
      <c r="N503" s="75">
        <v>78.934848944709174</v>
      </c>
      <c r="O503" s="75">
        <v>63.298994526978824</v>
      </c>
      <c r="P503" s="75">
        <v>46.490634325547845</v>
      </c>
      <c r="Q503" s="75">
        <v>52.802969996604219</v>
      </c>
      <c r="R503" s="75">
        <v>83.640079922726983</v>
      </c>
      <c r="S503" s="75">
        <v>134.34728299319846</v>
      </c>
      <c r="T503" s="75">
        <v>139.54465032427419</v>
      </c>
      <c r="U503" s="75">
        <v>168.25039537684481</v>
      </c>
      <c r="V503" s="75">
        <v>205.66035324251948</v>
      </c>
      <c r="X503" s="201">
        <f>((0-('Appendix B'!$H$30))/(1+$Y$16)^0)</f>
        <v>-30932906.678150136</v>
      </c>
      <c r="Y503" s="201">
        <f>(((B503*'Appendix B'!$C$5*1000)-('Appendix B'!$E$31+'Appendix B'!$F$31+'Appendix B'!$G$31))/((1+$Y$16)^1))</f>
        <v>36555647.970511056</v>
      </c>
      <c r="Z503" s="201">
        <f>+(((C503*'Appendix B'!$C$6*1000)-('Appendix B'!$E$32+'Appendix B'!$F$32+'Appendix B'!$G$32))/((1+$Y$16)^2))</f>
        <v>13522008.151057372</v>
      </c>
      <c r="AA503" s="201">
        <f>(((D503*'Appendix B'!$C$7*1000)-('Appendix B'!$E$33+'Appendix B'!$F$33+'Appendix B'!$G$33))/((1+$Y$16)^3))</f>
        <v>5822639.0456903055</v>
      </c>
      <c r="AB503" s="201">
        <f>(((E503*'Appendix B'!$C$8*1000)-('Appendix B'!$E$34+'Appendix B'!$F$34+'Appendix B'!$G$34))/((1+$Y$16)^4))</f>
        <v>5975078.6535313036</v>
      </c>
      <c r="AC503" s="201">
        <f>(((F503*'Appendix B'!$C$9*1000)-('Appendix B'!$E$35+'Appendix B'!$F$35+'Appendix B'!$G$35))/((1+$Y$16)^AC$34))</f>
        <v>2286715.2989020217</v>
      </c>
      <c r="AD503" s="201">
        <f>(((G503*'Appendix B'!$C$10*1000)-('Appendix B'!$E$36+'Appendix B'!$F$36+'Appendix B'!$G$36))/((1+$Y$16)^AD$34))</f>
        <v>2570640.1115155737</v>
      </c>
      <c r="AE503" s="201">
        <f>(((H503*'Appendix B'!$C$11*1000)-('Appendix B'!$E$37+'Appendix B'!$F$37+'Appendix B'!$G$37))/((1+$Y$16)^AE$34))</f>
        <v>2692141.0212041708</v>
      </c>
      <c r="AF503" s="201">
        <f>(((I503*'Appendix B'!$C$12*1000)-('Appendix B'!$E$38+'Appendix B'!$F$38+'Appendix B'!$G$38))/((1+$Y$16)^AF$34))</f>
        <v>2765589.6281213402</v>
      </c>
      <c r="AG503" s="201">
        <f>(((J503*'Appendix B'!$C$13*1000)-('Appendix B'!$E$39+'Appendix B'!$F$39+'Appendix B'!$G$39))/((1+$Y$16)^AG$34))</f>
        <v>1921984.0368468438</v>
      </c>
      <c r="AH503" s="201">
        <f>(((K503*'Appendix B'!$C$14*1000)-('Appendix B'!$E$40+'Appendix B'!$F$40+'Appendix B'!$G$40))/((1+$Y$16)^AH$34))</f>
        <v>1936324.0598017497</v>
      </c>
      <c r="AI503" s="201">
        <f>(((L503*'Appendix B'!$C$15*1000)-('Appendix B'!$E$41+'Appendix B'!$F$41+'Appendix B'!$G$41))/((1+$Y$16)^AI$34))</f>
        <v>1046151.3536443663</v>
      </c>
      <c r="AJ503" s="201">
        <f>(((M503*'Appendix B'!$C$16*1000)-('Appendix B'!$E$42+'Appendix B'!$F$42+'Appendix B'!$G$42))/((1+$Y$16)^AJ$34))</f>
        <v>295071.74250244704</v>
      </c>
      <c r="AK503" s="201">
        <f>(((N503*'Appendix B'!$C$17*1000)-('Appendix B'!$E$43+'Appendix B'!$F$43+'Appendix B'!$G$43))/((1+$Y$16)^AK$34))</f>
        <v>225190.00075855359</v>
      </c>
      <c r="AL503" s="201">
        <f>(((O503*'Appendix B'!$C$18*1000)-('Appendix B'!$E$44+'Appendix B'!$F$44+'Appendix B'!$G$44))/((1+$Y$16)^AL$34))</f>
        <v>24856.413048132497</v>
      </c>
      <c r="AM503" s="201">
        <f>(((P503*'Appendix B'!$C$19*1000)-('Appendix B'!$E$45+'Appendix B'!$F$45+'Appendix B'!$G$45))/((1+$Y$16)^AM$34))</f>
        <v>-127265.43312202107</v>
      </c>
      <c r="AN503" s="201">
        <f>(((Q503*'Appendix B'!$C$20*1000)-('Appendix B'!$E$46+'Appendix B'!$F$46+'Appendix B'!$G$46))/((1+$Y$16)^AN$34))</f>
        <v>-94027.460124744321</v>
      </c>
      <c r="AO503" s="201">
        <f>(((R503*'Appendix B'!$C$21*1000)-('Appendix B'!$E$47+'Appendix B'!$F$47+'Appendix B'!$G$47))/((1+$Y$16)^AO$34))</f>
        <v>57876.054617133719</v>
      </c>
      <c r="AP503" s="201">
        <f>(((S503*'Appendix B'!$C$22*1000)-('Appendix B'!$E$48+'Appendix B'!$F$48+'Appendix B'!$G$48))/((1+$Y$16)^AP$34))</f>
        <v>257461.12519799051</v>
      </c>
      <c r="AQ503" s="201">
        <f>(((T503*'Appendix B'!$C$23*1000)-('Appendix B'!$E$49+'Appendix B'!$F$49+'Appendix B'!$G$49))/((1+$Y$16)^AQ$34))</f>
        <v>226296.05535938626</v>
      </c>
      <c r="AR503" s="201">
        <f>(((U503*'Appendix B'!$C$24*1000)-('Appendix B'!$E$50+'Appendix B'!$F$50+'Appendix B'!$G$50))/((1+$Y$16)^AR$34))</f>
        <v>277382.97605480335</v>
      </c>
      <c r="AS503" s="217">
        <f t="shared" si="30"/>
        <v>47526147.020214438</v>
      </c>
      <c r="AU503" s="207">
        <f t="shared" si="29"/>
        <v>1.5887735259919648E-8</v>
      </c>
    </row>
    <row r="504" spans="1:47" x14ac:dyDescent="0.35">
      <c r="A504">
        <v>470</v>
      </c>
      <c r="B504" s="75">
        <v>56</v>
      </c>
      <c r="C504" s="75">
        <v>36.873447371719635</v>
      </c>
      <c r="D504" s="75">
        <v>34.660504557051134</v>
      </c>
      <c r="E504" s="75">
        <v>44.52385095454828</v>
      </c>
      <c r="F504" s="75">
        <v>50.13228775305187</v>
      </c>
      <c r="G504" s="75">
        <v>50.149988632165666</v>
      </c>
      <c r="H504" s="75">
        <v>69.824532889213813</v>
      </c>
      <c r="I504" s="75">
        <v>44.352323448044153</v>
      </c>
      <c r="J504" s="75">
        <v>19.562886356205571</v>
      </c>
      <c r="K504" s="75">
        <v>18.733698399225933</v>
      </c>
      <c r="L504" s="75">
        <v>13.567705819669849</v>
      </c>
      <c r="M504" s="75">
        <v>8.4330855513404188</v>
      </c>
      <c r="N504" s="75">
        <v>7.3882023501037803</v>
      </c>
      <c r="O504" s="75">
        <v>7.7731498051903127</v>
      </c>
      <c r="P504" s="75">
        <v>7.5955577584997407</v>
      </c>
      <c r="Q504" s="75">
        <v>12.312590470317403</v>
      </c>
      <c r="R504" s="75">
        <v>6.1968193413646935</v>
      </c>
      <c r="S504" s="75">
        <v>6.9001348849859001</v>
      </c>
      <c r="T504" s="75">
        <v>6.7414385592348545</v>
      </c>
      <c r="U504" s="75">
        <v>5.4517029213842401</v>
      </c>
      <c r="V504" s="75">
        <v>4.6356174071021448</v>
      </c>
      <c r="X504" s="201">
        <f>((0-('Appendix B'!$H$30))/(1+$Y$16)^0)</f>
        <v>-30932906.678150136</v>
      </c>
      <c r="Y504" s="201">
        <f>(((B504*'Appendix B'!$C$5*1000)-('Appendix B'!$E$31+'Appendix B'!$F$31+'Appendix B'!$G$31))/((1+$Y$16)^1))</f>
        <v>36555647.970511056</v>
      </c>
      <c r="Z504" s="201">
        <f>+(((C504*'Appendix B'!$C$6*1000)-('Appendix B'!$E$32+'Appendix B'!$F$32+'Appendix B'!$G$32))/((1+$Y$16)^2))</f>
        <v>7109505.0230136141</v>
      </c>
      <c r="AA504" s="201">
        <f>(((D504*'Appendix B'!$C$7*1000)-('Appendix B'!$E$33+'Appendix B'!$F$33+'Appendix B'!$G$33))/((1+$Y$16)^3))</f>
        <v>2669119.9660958257</v>
      </c>
      <c r="AB504" s="201">
        <f>(((E504*'Appendix B'!$C$8*1000)-('Appendix B'!$E$34+'Appendix B'!$F$34+'Appendix B'!$G$34))/((1+$Y$16)^4))</f>
        <v>2136346.3854322857</v>
      </c>
      <c r="AC504" s="201">
        <f>(((F504*'Appendix B'!$C$9*1000)-('Appendix B'!$E$35+'Appendix B'!$F$35+'Appendix B'!$G$35))/((1+$Y$16)^AC$34))</f>
        <v>1613859.7231657249</v>
      </c>
      <c r="AD504" s="201">
        <f>(((G504*'Appendix B'!$C$10*1000)-('Appendix B'!$E$36+'Appendix B'!$F$36+'Appendix B'!$G$36))/((1+$Y$16)^AD$34))</f>
        <v>1008557.4304948089</v>
      </c>
      <c r="AE504" s="201">
        <f>(((H504*'Appendix B'!$C$11*1000)-('Appendix B'!$E$37+'Appendix B'!$F$37+'Appendix B'!$G$37))/((1+$Y$16)^AE$34))</f>
        <v>1285341.6728271036</v>
      </c>
      <c r="AF504" s="201">
        <f>(((I504*'Appendix B'!$C$12*1000)-('Appendix B'!$E$38+'Appendix B'!$F$38+'Appendix B'!$G$38))/((1+$Y$16)^AF$34))</f>
        <v>234588.20352095587</v>
      </c>
      <c r="AG504" s="201">
        <f>(((J504*'Appendix B'!$C$13*1000)-('Appendix B'!$E$39+'Appendix B'!$F$39+'Appendix B'!$G$39))/((1+$Y$16)^AG$34))</f>
        <v>-423553.17836685397</v>
      </c>
      <c r="AH504" s="201">
        <f>(((K504*'Appendix B'!$C$14*1000)-('Appendix B'!$E$40+'Appendix B'!$F$40+'Appendix B'!$G$40))/((1+$Y$16)^AH$34))</f>
        <v>-426281.34339000302</v>
      </c>
      <c r="AI504" s="201">
        <f>(((L504*'Appendix B'!$C$15*1000)-('Appendix B'!$E$41+'Appendix B'!$F$41+'Appendix B'!$G$41))/((1+$Y$16)^AI$34))</f>
        <v>-488719.9449498739</v>
      </c>
      <c r="AJ504" s="201">
        <f>(((M504*'Appendix B'!$C$16*1000)-('Appendix B'!$E$42+'Appendix B'!$F$42+'Appendix B'!$G$42))/((1+$Y$16)^AJ$34))</f>
        <v>-516521.34362575633</v>
      </c>
      <c r="AK504" s="201">
        <f>(((N504*'Appendix B'!$C$17*1000)-('Appendix B'!$E$43+'Appendix B'!$F$43+'Appendix B'!$G$43))/((1+$Y$16)^AK$34))</f>
        <v>-484381.39171383239</v>
      </c>
      <c r="AL504" s="201">
        <f>(((O504*'Appendix B'!$C$18*1000)-('Appendix B'!$E$44+'Appendix B'!$F$44+'Appendix B'!$G$44))/((1+$Y$16)^AL$34))</f>
        <v>-439861.03703094344</v>
      </c>
      <c r="AM504" s="201">
        <f>(((P504*'Appendix B'!$C$19*1000)-('Appendix B'!$E$45+'Appendix B'!$F$45+'Appendix B'!$G$45))/((1+$Y$16)^AM$34))</f>
        <v>-403446.11531091807</v>
      </c>
      <c r="AN504" s="201">
        <f>(((Q504*'Appendix B'!$C$20*1000)-('Appendix B'!$E$46+'Appendix B'!$F$46+'Appendix B'!$G$46))/((1+$Y$16)^AN$34))</f>
        <v>-335173.97974495852</v>
      </c>
      <c r="AO504" s="201">
        <f>(((R504*'Appendix B'!$C$21*1000)-('Appendix B'!$E$47+'Appendix B'!$F$47+'Appendix B'!$G$47))/((1+$Y$16)^AO$34))</f>
        <v>-343591.50270786125</v>
      </c>
      <c r="AP504" s="201">
        <f>(((S504*'Appendix B'!$C$22*1000)-('Appendix B'!$E$48+'Appendix B'!$F$48+'Appendix B'!$G$48))/((1+$Y$16)^AP$34))</f>
        <v>-309939.4833271809</v>
      </c>
      <c r="AQ504" s="201">
        <f>(((T504*'Appendix B'!$C$23*1000)-('Appendix B'!$E$49+'Appendix B'!$F$49+'Appendix B'!$G$49))/((1+$Y$16)^AQ$34))</f>
        <v>-283084.6834556387</v>
      </c>
      <c r="AR504" s="201">
        <f>(((U504*'Appendix B'!$C$24*1000)-('Appendix B'!$E$50+'Appendix B'!$F$50+'Appendix B'!$G$50))/((1+$Y$16)^AR$34))</f>
        <v>-262163.9821665535</v>
      </c>
      <c r="AS504" s="217">
        <f t="shared" si="30"/>
        <v>21680059.696911242</v>
      </c>
      <c r="AU504" s="207">
        <f t="shared" si="29"/>
        <v>8.6787043302872574E-9</v>
      </c>
    </row>
    <row r="505" spans="1:47" x14ac:dyDescent="0.35">
      <c r="A505">
        <v>471</v>
      </c>
      <c r="B505" s="75">
        <v>56</v>
      </c>
      <c r="C505" s="75">
        <v>79.480856905295212</v>
      </c>
      <c r="D505" s="75">
        <v>99.241413027387111</v>
      </c>
      <c r="E505" s="75">
        <v>90.653152704662801</v>
      </c>
      <c r="F505" s="75">
        <v>75.018029929302799</v>
      </c>
      <c r="G505" s="75">
        <v>77.773957602607524</v>
      </c>
      <c r="H505" s="75">
        <v>106.9725977578338</v>
      </c>
      <c r="I505" s="75">
        <v>112.49487227653636</v>
      </c>
      <c r="J505" s="75">
        <v>97.509289303807165</v>
      </c>
      <c r="K505" s="75">
        <v>108.1684408116748</v>
      </c>
      <c r="L505" s="75">
        <v>154.23399779153129</v>
      </c>
      <c r="M505" s="75">
        <v>225.76562767984939</v>
      </c>
      <c r="N505" s="75">
        <v>148.7657302643841</v>
      </c>
      <c r="O505" s="75">
        <v>182.1045241410429</v>
      </c>
      <c r="P505" s="75">
        <v>254.1727497331967</v>
      </c>
      <c r="Q505" s="75">
        <v>350.67151693919976</v>
      </c>
      <c r="R505" s="75">
        <v>361.13759452813161</v>
      </c>
      <c r="S505" s="75">
        <v>439.68637561994825</v>
      </c>
      <c r="T505" s="75">
        <v>500</v>
      </c>
      <c r="U505" s="75">
        <v>500</v>
      </c>
      <c r="V505" s="75">
        <v>500</v>
      </c>
      <c r="X505" s="201">
        <f>((0-('Appendix B'!$H$30))/(1+$Y$16)^0)</f>
        <v>-30932906.678150136</v>
      </c>
      <c r="Y505" s="201">
        <f>(((B505*'Appendix B'!$C$5*1000)-('Appendix B'!$E$31+'Appendix B'!$F$31+'Appendix B'!$G$31))/((1+$Y$16)^1))</f>
        <v>36555647.970511056</v>
      </c>
      <c r="Z505" s="201">
        <f>+(((C505*'Appendix B'!$C$6*1000)-('Appendix B'!$E$32+'Appendix B'!$F$32+'Appendix B'!$G$32))/((1+$Y$16)^2))</f>
        <v>17872865.39100704</v>
      </c>
      <c r="AA505" s="201">
        <f>(((D505*'Appendix B'!$C$7*1000)-('Appendix B'!$E$33+'Appendix B'!$F$33+'Appendix B'!$G$33))/((1+$Y$16)^3))</f>
        <v>10860593.206323087</v>
      </c>
      <c r="AB505" s="201">
        <f>(((E505*'Appendix B'!$C$8*1000)-('Appendix B'!$E$34+'Appendix B'!$F$34+'Appendix B'!$G$34))/((1+$Y$16)^4))</f>
        <v>5860826.1153589571</v>
      </c>
      <c r="AC505" s="201">
        <f>(((F505*'Appendix B'!$C$9*1000)-('Appendix B'!$E$35+'Appendix B'!$F$35+'Appendix B'!$G$35))/((1+$Y$16)^AC$34))</f>
        <v>3060521.2362967902</v>
      </c>
      <c r="AD505" s="201">
        <f>(((G505*'Appendix B'!$C$10*1000)-('Appendix B'!$E$36+'Appendix B'!$F$36+'Appendix B'!$G$36))/((1+$Y$16)^AD$34))</f>
        <v>2200568.2905685259</v>
      </c>
      <c r="AE505" s="201">
        <f>(((H505*'Appendix B'!$C$11*1000)-('Appendix B'!$E$37+'Appendix B'!$F$37+'Appendix B'!$G$37))/((1+$Y$16)^AE$34))</f>
        <v>2519090.2042263923</v>
      </c>
      <c r="AF505" s="201">
        <f>(((I505*'Appendix B'!$C$12*1000)-('Appendix B'!$E$38+'Appendix B'!$F$38+'Appendix B'!$G$38))/((1+$Y$16)^AF$34))</f>
        <v>2021459.7473016733</v>
      </c>
      <c r="AG505" s="201">
        <f>(((J505*'Appendix B'!$C$13*1000)-('Appendix B'!$E$39+'Appendix B'!$F$39+'Appendix B'!$G$39))/((1+$Y$16)^AG$34))</f>
        <v>1220361.8885889549</v>
      </c>
      <c r="AH505" s="201">
        <f>(((K505*'Appendix B'!$C$14*1000)-('Appendix B'!$E$40+'Appendix B'!$F$40+'Appendix B'!$G$40))/((1+$Y$16)^AH$34))</f>
        <v>1088293.8755356011</v>
      </c>
      <c r="AI505" s="201">
        <f>(((L505*'Appendix B'!$C$15*1000)-('Appendix B'!$E$41+'Appendix B'!$F$41+'Appendix B'!$G$41))/((1+$Y$16)^AI$34))</f>
        <v>1510299.7219247762</v>
      </c>
      <c r="AJ505" s="201">
        <f>(((M505*'Appendix B'!$C$16*1000)-('Appendix B'!$E$42+'Appendix B'!$F$42+'Appendix B'!$G$42))/((1+$Y$16)^AJ$34))</f>
        <v>2053868.030067353</v>
      </c>
      <c r="AK505" s="201">
        <f>(((N505*'Appendix B'!$C$17*1000)-('Appendix B'!$E$43+'Appendix B'!$F$43+'Appendix B'!$G$43))/((1+$Y$16)^AK$34))</f>
        <v>917745.11066235928</v>
      </c>
      <c r="AL505" s="201">
        <f>(((O505*'Appendix B'!$C$18*1000)-('Appendix B'!$E$44+'Appendix B'!$F$44+'Appendix B'!$G$44))/((1+$Y$16)^AL$34))</f>
        <v>1019186.225663789</v>
      </c>
      <c r="AM505" s="201">
        <f>(((P505*'Appendix B'!$C$19*1000)-('Appendix B'!$E$45+'Appendix B'!$F$45+'Appendix B'!$G$45))/((1+$Y$16)^AM$34))</f>
        <v>1347414.4846008096</v>
      </c>
      <c r="AN505" s="201">
        <f>(((Q505*'Appendix B'!$C$20*1000)-('Appendix B'!$E$46+'Appendix B'!$F$46+'Appendix B'!$G$46))/((1+$Y$16)^AN$34))</f>
        <v>1679973.283753304</v>
      </c>
      <c r="AO505" s="201">
        <f>(((R505*'Appendix B'!$C$21*1000)-('Appendix B'!$E$47+'Appendix B'!$F$47+'Appendix B'!$G$47))/((1+$Y$16)^AO$34))</f>
        <v>1496429.2420225753</v>
      </c>
      <c r="AP505" s="201">
        <f>(((S505*'Appendix B'!$C$22*1000)-('Appendix B'!$E$48+'Appendix B'!$F$48+'Appendix B'!$G$48))/((1+$Y$16)^AP$34))</f>
        <v>1616844.9131807482</v>
      </c>
      <c r="AQ505" s="201">
        <f>(((T505*'Appendix B'!$C$23*1000)-('Appendix B'!$E$49+'Appendix B'!$F$49+'Appendix B'!$G$49))/((1+$Y$16)^AQ$34))</f>
        <v>1608860.6024615879</v>
      </c>
      <c r="AR505" s="201">
        <f>(((U505*'Appendix B'!$C$24*1000)-('Appendix B'!$E$50+'Appendix B'!$F$50+'Appendix B'!$G$50))/((1+$Y$16)^AR$34))</f>
        <v>1376866.5613700326</v>
      </c>
      <c r="AS505" s="217">
        <f t="shared" si="30"/>
        <v>66954809.423275307</v>
      </c>
      <c r="AU505" s="207">
        <f t="shared" si="29"/>
        <v>1.241746592965975E-8</v>
      </c>
    </row>
    <row r="506" spans="1:47" x14ac:dyDescent="0.35">
      <c r="A506">
        <v>472</v>
      </c>
      <c r="B506" s="75">
        <v>56</v>
      </c>
      <c r="C506" s="75">
        <v>78.743535674862244</v>
      </c>
      <c r="D506" s="75">
        <v>83.085049404631889</v>
      </c>
      <c r="E506" s="75">
        <v>82.342953544937671</v>
      </c>
      <c r="F506" s="75">
        <v>65.128150566426996</v>
      </c>
      <c r="G506" s="75">
        <v>47.853936488348403</v>
      </c>
      <c r="H506" s="75">
        <v>52.283557265054696</v>
      </c>
      <c r="I506" s="75">
        <v>91.858886911892185</v>
      </c>
      <c r="J506" s="75">
        <v>128.07870543158344</v>
      </c>
      <c r="K506" s="75">
        <v>153.11797677142278</v>
      </c>
      <c r="L506" s="75">
        <v>186.33247320791455</v>
      </c>
      <c r="M506" s="75">
        <v>167.48637870515572</v>
      </c>
      <c r="N506" s="75">
        <v>144.96278839199971</v>
      </c>
      <c r="O506" s="75">
        <v>144.84399658233741</v>
      </c>
      <c r="P506" s="75">
        <v>59.503208046454859</v>
      </c>
      <c r="Q506" s="75">
        <v>84.878183094853796</v>
      </c>
      <c r="R506" s="75">
        <v>66.241247115976449</v>
      </c>
      <c r="S506" s="75">
        <v>91.286332474895133</v>
      </c>
      <c r="T506" s="75">
        <v>91.0116505012586</v>
      </c>
      <c r="U506" s="75">
        <v>112.25750254178152</v>
      </c>
      <c r="V506" s="75">
        <v>94.630791865673899</v>
      </c>
      <c r="X506" s="201">
        <f>((0-('Appendix B'!$H$30))/(1+$Y$16)^0)</f>
        <v>-30932906.678150136</v>
      </c>
      <c r="Y506" s="201">
        <f>(((B506*'Appendix B'!$C$5*1000)-('Appendix B'!$E$31+'Appendix B'!$F$31+'Appendix B'!$G$31))/((1+$Y$16)^1))</f>
        <v>36555647.970511056</v>
      </c>
      <c r="Z506" s="201">
        <f>+(((C506*'Appendix B'!$C$6*1000)-('Appendix B'!$E$32+'Appendix B'!$F$32+'Appendix B'!$G$32))/((1+$Y$16)^2))</f>
        <v>17686605.437703177</v>
      </c>
      <c r="AA506" s="201">
        <f>(((D506*'Appendix B'!$C$7*1000)-('Appendix B'!$E$33+'Appendix B'!$F$33+'Appendix B'!$G$33))/((1+$Y$16)^3))</f>
        <v>8811312.3366374187</v>
      </c>
      <c r="AB506" s="201">
        <f>(((E506*'Appendix B'!$C$8*1000)-('Appendix B'!$E$34+'Appendix B'!$F$34+'Appendix B'!$G$34))/((1+$Y$16)^4))</f>
        <v>5189860.652024731</v>
      </c>
      <c r="AC506" s="201">
        <f>(((F506*'Appendix B'!$C$9*1000)-('Appendix B'!$E$35+'Appendix B'!$F$35+'Appendix B'!$G$35))/((1+$Y$16)^AC$34))</f>
        <v>2485601.3587841387</v>
      </c>
      <c r="AD506" s="201">
        <f>(((G506*'Appendix B'!$C$10*1000)-('Appendix B'!$E$36+'Appendix B'!$F$36+'Appendix B'!$G$36))/((1+$Y$16)^AD$34))</f>
        <v>909479.73844938749</v>
      </c>
      <c r="AE506" s="201">
        <f>(((H506*'Appendix B'!$C$11*1000)-('Appendix B'!$E$37+'Appendix B'!$F$37+'Appendix B'!$G$37))/((1+$Y$16)^AE$34))</f>
        <v>702776.92841432244</v>
      </c>
      <c r="AF506" s="201">
        <f>(((I506*'Appendix B'!$C$12*1000)-('Appendix B'!$E$38+'Appendix B'!$F$38+'Appendix B'!$G$38))/((1+$Y$16)^AF$34))</f>
        <v>1480331.5438532562</v>
      </c>
      <c r="AG506" s="201">
        <f>(((J506*'Appendix B'!$C$13*1000)-('Appendix B'!$E$39+'Appendix B'!$F$39+'Appendix B'!$G$39))/((1+$Y$16)^AG$34))</f>
        <v>1865080.8475160983</v>
      </c>
      <c r="AH506" s="201">
        <f>(((K506*'Appendix B'!$C$14*1000)-('Appendix B'!$E$40+'Appendix B'!$F$40+'Appendix B'!$G$40))/((1+$Y$16)^AH$34))</f>
        <v>1849513.1895341314</v>
      </c>
      <c r="AI506" s="201">
        <f>(((L506*'Appendix B'!$C$15*1000)-('Appendix B'!$E$41+'Appendix B'!$F$41+'Appendix B'!$G$41))/((1+$Y$16)^AI$34))</f>
        <v>1966453.6642415191</v>
      </c>
      <c r="AJ506" s="201">
        <f>(((M506*'Appendix B'!$C$16*1000)-('Appendix B'!$E$42+'Appendix B'!$F$42+'Appendix B'!$G$42))/((1+$Y$16)^AJ$34))</f>
        <v>1364600.0502045378</v>
      </c>
      <c r="AK506" s="201">
        <f>(((N506*'Appendix B'!$C$17*1000)-('Appendix B'!$E$43+'Appendix B'!$F$43+'Appendix B'!$G$43))/((1+$Y$16)^AK$34))</f>
        <v>880029.03467113583</v>
      </c>
      <c r="AL506" s="201">
        <f>(((O506*'Appendix B'!$C$18*1000)-('Appendix B'!$E$44+'Appendix B'!$F$44+'Appendix B'!$G$44))/((1+$Y$16)^AL$34))</f>
        <v>707338.33856828546</v>
      </c>
      <c r="AM506" s="201">
        <f>(((P506*'Appendix B'!$C$19*1000)-('Appendix B'!$E$45+'Appendix B'!$F$45+'Appendix B'!$G$45))/((1+$Y$16)^AM$34))</f>
        <v>-34867.582173500312</v>
      </c>
      <c r="AN506" s="201">
        <f>(((Q506*'Appendix B'!$C$20*1000)-('Appendix B'!$E$46+'Appendix B'!$F$46+'Appendix B'!$G$46))/((1+$Y$16)^AN$34))</f>
        <v>97001.275471523782</v>
      </c>
      <c r="AO506" s="201">
        <f>(((R506*'Appendix B'!$C$21*1000)-('Appendix B'!$E$47+'Appendix B'!$F$47+'Appendix B'!$G$47))/((1+$Y$16)^AO$34))</f>
        <v>-32319.875342369669</v>
      </c>
      <c r="AP506" s="201">
        <f>(((S506*'Appendix B'!$C$22*1000)-('Appendix B'!$E$48+'Appendix B'!$F$48+'Appendix B'!$G$48))/((1+$Y$16)^AP$34))</f>
        <v>65751.7783006221</v>
      </c>
      <c r="AQ506" s="201">
        <f>(((T506*'Appendix B'!$C$23*1000)-('Appendix B'!$E$49+'Appendix B'!$F$49+'Appendix B'!$G$49))/((1+$Y$16)^AQ$34))</f>
        <v>40142.610889263851</v>
      </c>
      <c r="AR506" s="201">
        <f>(((U506*'Appendix B'!$C$24*1000)-('Appendix B'!$E$50+'Appendix B'!$F$50+'Appendix B'!$G$50))/((1+$Y$16)^AR$34))</f>
        <v>91811.49169267893</v>
      </c>
      <c r="AS506" s="217">
        <f t="shared" si="30"/>
        <v>51816431.569317177</v>
      </c>
      <c r="AU506" s="207">
        <f t="shared" si="29"/>
        <v>1.584548617287785E-8</v>
      </c>
    </row>
    <row r="507" spans="1:47" x14ac:dyDescent="0.35">
      <c r="A507">
        <v>473</v>
      </c>
      <c r="B507" s="75">
        <v>56</v>
      </c>
      <c r="C507" s="75">
        <v>74.784743855378551</v>
      </c>
      <c r="D507" s="75">
        <v>78.382184321234391</v>
      </c>
      <c r="E507" s="75">
        <v>107.16583208300932</v>
      </c>
      <c r="F507" s="75">
        <v>140.00838425209704</v>
      </c>
      <c r="G507" s="75">
        <v>116.62147378315036</v>
      </c>
      <c r="H507" s="75">
        <v>124.01257696769542</v>
      </c>
      <c r="I507" s="75">
        <v>128.46988039553787</v>
      </c>
      <c r="J507" s="75">
        <v>73.038215749235206</v>
      </c>
      <c r="K507" s="75">
        <v>63.164266306007775</v>
      </c>
      <c r="L507" s="75">
        <v>40.332410438057522</v>
      </c>
      <c r="M507" s="75">
        <v>46.83736989457833</v>
      </c>
      <c r="N507" s="75">
        <v>60.180213205316946</v>
      </c>
      <c r="O507" s="75">
        <v>50.156552012449673</v>
      </c>
      <c r="P507" s="75">
        <v>74.372988914315414</v>
      </c>
      <c r="Q507" s="75">
        <v>8.3034123294194444</v>
      </c>
      <c r="R507" s="75">
        <v>11.005436646833841</v>
      </c>
      <c r="S507" s="75">
        <v>11.009612559457628</v>
      </c>
      <c r="T507" s="75">
        <v>9.7118609476806395</v>
      </c>
      <c r="U507" s="75">
        <v>11.431156669150447</v>
      </c>
      <c r="V507" s="75">
        <v>14.979936555639295</v>
      </c>
      <c r="X507" s="201">
        <f>((0-('Appendix B'!$H$30))/(1+$Y$16)^0)</f>
        <v>-30932906.678150136</v>
      </c>
      <c r="Y507" s="201">
        <f>(((B507*'Appendix B'!$C$5*1000)-('Appendix B'!$E$31+'Appendix B'!$F$31+'Appendix B'!$G$31))/((1+$Y$16)^1))</f>
        <v>36555647.970511056</v>
      </c>
      <c r="Z507" s="201">
        <f>+(((C507*'Appendix B'!$C$6*1000)-('Appendix B'!$E$32+'Appendix B'!$F$32+'Appendix B'!$G$32))/((1+$Y$16)^2))</f>
        <v>16686546.916393878</v>
      </c>
      <c r="AA507" s="201">
        <f>(((D507*'Appendix B'!$C$7*1000)-('Appendix B'!$E$33+'Appendix B'!$F$33+'Appendix B'!$G$33))/((1+$Y$16)^3))</f>
        <v>8214798.6858462617</v>
      </c>
      <c r="AB507" s="201">
        <f>(((E507*'Appendix B'!$C$8*1000)-('Appendix B'!$E$34+'Appendix B'!$F$34+'Appendix B'!$G$34))/((1+$Y$16)^4))</f>
        <v>7194059.8149407413</v>
      </c>
      <c r="AC507" s="201">
        <f>(((F507*'Appendix B'!$C$9*1000)-('Appendix B'!$E$35+'Appendix B'!$F$35+'Appendix B'!$G$35))/((1+$Y$16)^AC$34))</f>
        <v>6838549.7820261726</v>
      </c>
      <c r="AD507" s="201">
        <f>(((G507*'Appendix B'!$C$10*1000)-('Appendix B'!$E$36+'Appendix B'!$F$36+'Appendix B'!$G$36))/((1+$Y$16)^AD$34))</f>
        <v>3876890.082836879</v>
      </c>
      <c r="AE507" s="201">
        <f>(((H507*'Appendix B'!$C$11*1000)-('Appendix B'!$E$37+'Appendix B'!$F$37+'Appendix B'!$G$37))/((1+$Y$16)^AE$34))</f>
        <v>3085016.0310384361</v>
      </c>
      <c r="AF507" s="201">
        <f>(((I507*'Appendix B'!$C$12*1000)-('Appendix B'!$E$38+'Appendix B'!$F$38+'Appendix B'!$G$38))/((1+$Y$16)^AF$34))</f>
        <v>2440365.2316174312</v>
      </c>
      <c r="AG507" s="201">
        <f>(((J507*'Appendix B'!$C$13*1000)-('Appendix B'!$E$39+'Appendix B'!$F$39+'Appendix B'!$G$39))/((1+$Y$16)^AG$34))</f>
        <v>704258.96401926491</v>
      </c>
      <c r="AH507" s="201">
        <f>(((K507*'Appendix B'!$C$14*1000)-('Appendix B'!$E$40+'Appendix B'!$F$40+'Appendix B'!$G$40))/((1+$Y$16)^AH$34))</f>
        <v>326149.25907166541</v>
      </c>
      <c r="AI507" s="201">
        <f>(((L507*'Appendix B'!$C$15*1000)-('Appendix B'!$E$41+'Appendix B'!$F$41+'Appendix B'!$G$41))/((1+$Y$16)^AI$34))</f>
        <v>-108364.63622423838</v>
      </c>
      <c r="AJ507" s="201">
        <f>(((M507*'Appendix B'!$C$16*1000)-('Appendix B'!$E$42+'Appendix B'!$F$42+'Appendix B'!$G$42))/((1+$Y$16)^AJ$34))</f>
        <v>-62314.332501864323</v>
      </c>
      <c r="AK507" s="201">
        <f>(((N507*'Appendix B'!$C$17*1000)-('Appendix B'!$E$43+'Appendix B'!$F$43+'Appendix B'!$G$43))/((1+$Y$16)^AK$34))</f>
        <v>39188.928306943912</v>
      </c>
      <c r="AL507" s="201">
        <f>(((O507*'Appendix B'!$C$18*1000)-('Appendix B'!$E$44+'Appendix B'!$F$44+'Appendix B'!$G$44))/((1+$Y$16)^AL$34))</f>
        <v>-85137.814032328548</v>
      </c>
      <c r="AM507" s="201">
        <f>(((P507*'Appendix B'!$C$19*1000)-('Appendix B'!$E$45+'Appendix B'!$F$45+'Appendix B'!$G$45))/((1+$Y$16)^AM$34))</f>
        <v>70717.663738172952</v>
      </c>
      <c r="AN507" s="201">
        <f>(((Q507*'Appendix B'!$C$20*1000)-('Appendix B'!$E$46+'Appendix B'!$F$46+'Appendix B'!$G$46))/((1+$Y$16)^AN$34))</f>
        <v>-359051.24062830803</v>
      </c>
      <c r="AO507" s="201">
        <f>(((R507*'Appendix B'!$C$21*1000)-('Appendix B'!$E$47+'Appendix B'!$F$47+'Appendix B'!$G$47))/((1+$Y$16)^AO$34))</f>
        <v>-318663.52538297581</v>
      </c>
      <c r="AP507" s="201">
        <f>(((S507*'Appendix B'!$C$22*1000)-('Appendix B'!$E$48+'Appendix B'!$F$48+'Appendix B'!$G$48))/((1+$Y$16)^AP$34))</f>
        <v>-291643.89831153152</v>
      </c>
      <c r="AQ507" s="201">
        <f>(((T507*'Appendix B'!$C$23*1000)-('Appendix B'!$E$49+'Appendix B'!$F$49+'Appendix B'!$G$49))/((1+$Y$16)^AQ$34))</f>
        <v>-271691.31479602976</v>
      </c>
      <c r="AR507" s="201">
        <f>(((U507*'Appendix B'!$C$24*1000)-('Appendix B'!$E$50+'Appendix B'!$F$50+'Appendix B'!$G$50))/((1+$Y$16)^AR$34))</f>
        <v>-242346.89375649029</v>
      </c>
      <c r="AS507" s="217">
        <f t="shared" si="30"/>
        <v>55099282.652196765</v>
      </c>
      <c r="AU507" s="207">
        <f t="shared" si="29"/>
        <v>1.5503020713249857E-8</v>
      </c>
    </row>
    <row r="508" spans="1:47" x14ac:dyDescent="0.35">
      <c r="A508">
        <v>474</v>
      </c>
      <c r="B508" s="75">
        <v>56</v>
      </c>
      <c r="C508" s="75">
        <v>92.56493602219318</v>
      </c>
      <c r="D508" s="75">
        <v>66.465374507833758</v>
      </c>
      <c r="E508" s="75">
        <v>69.905452636565215</v>
      </c>
      <c r="F508" s="75">
        <v>58.43201775706541</v>
      </c>
      <c r="G508" s="75">
        <v>48.653086416345388</v>
      </c>
      <c r="H508" s="75">
        <v>84.095216360703503</v>
      </c>
      <c r="I508" s="75">
        <v>98.56107592131076</v>
      </c>
      <c r="J508" s="75">
        <v>102.93193698770932</v>
      </c>
      <c r="K508" s="75">
        <v>66.271878497495834</v>
      </c>
      <c r="L508" s="75">
        <v>87.427119506307633</v>
      </c>
      <c r="M508" s="75">
        <v>101.15242616442765</v>
      </c>
      <c r="N508" s="75">
        <v>96.220811020478294</v>
      </c>
      <c r="O508" s="75">
        <v>99.407462720420668</v>
      </c>
      <c r="P508" s="75">
        <v>64.442428835463843</v>
      </c>
      <c r="Q508" s="75">
        <v>62.252896273227805</v>
      </c>
      <c r="R508" s="75">
        <v>62.223554563830909</v>
      </c>
      <c r="S508" s="75">
        <v>55.974285781740036</v>
      </c>
      <c r="T508" s="75">
        <v>64.746217359553285</v>
      </c>
      <c r="U508" s="75">
        <v>82.402010143107162</v>
      </c>
      <c r="V508" s="75">
        <v>72.009436381213476</v>
      </c>
      <c r="X508" s="201">
        <f>((0-('Appendix B'!$H$30))/(1+$Y$16)^0)</f>
        <v>-30932906.678150136</v>
      </c>
      <c r="Y508" s="201">
        <f>(((B508*'Appendix B'!$C$5*1000)-('Appendix B'!$E$31+'Appendix B'!$F$31+'Appendix B'!$G$31))/((1+$Y$16)^1))</f>
        <v>36555647.970511056</v>
      </c>
      <c r="Z508" s="201">
        <f>+(((C508*'Appendix B'!$C$6*1000)-('Appendix B'!$E$32+'Appendix B'!$F$32+'Appendix B'!$G$32))/((1+$Y$16)^2))</f>
        <v>21178127.554564156</v>
      </c>
      <c r="AA508" s="201">
        <f>(((D508*'Appendix B'!$C$7*1000)-('Appendix B'!$E$33+'Appendix B'!$F$33+'Appendix B'!$G$33))/((1+$Y$16)^3))</f>
        <v>6703264.8439185489</v>
      </c>
      <c r="AB508" s="201">
        <f>(((E508*'Appendix B'!$C$8*1000)-('Appendix B'!$E$34+'Appendix B'!$F$34+'Appendix B'!$G$34))/((1+$Y$16)^4))</f>
        <v>4185656.8538594414</v>
      </c>
      <c r="AC508" s="201">
        <f>(((F508*'Appendix B'!$C$9*1000)-('Appendix B'!$E$35+'Appendix B'!$F$35+'Appendix B'!$G$35))/((1+$Y$16)^AC$34))</f>
        <v>2096340.8113787181</v>
      </c>
      <c r="AD508" s="201">
        <f>(((G508*'Appendix B'!$C$10*1000)-('Appendix B'!$E$36+'Appendix B'!$F$36+'Appendix B'!$G$36))/((1+$Y$16)^AD$34))</f>
        <v>943964.11663627438</v>
      </c>
      <c r="AE508" s="201">
        <f>(((H508*'Appendix B'!$C$11*1000)-('Appendix B'!$E$37+'Appendix B'!$F$37+'Appendix B'!$G$37))/((1+$Y$16)^AE$34))</f>
        <v>1759294.6186207125</v>
      </c>
      <c r="AF508" s="201">
        <f>(((I508*'Appendix B'!$C$12*1000)-('Appendix B'!$E$38+'Appendix B'!$F$38+'Appendix B'!$G$38))/((1+$Y$16)^AF$34))</f>
        <v>1656080.0450153153</v>
      </c>
      <c r="AG508" s="201">
        <f>(((J508*'Appendix B'!$C$13*1000)-('Appendix B'!$E$39+'Appendix B'!$F$39+'Appendix B'!$G$39))/((1+$Y$16)^AG$34))</f>
        <v>1334727.2972961706</v>
      </c>
      <c r="AH508" s="201">
        <f>(((K508*'Appendix B'!$C$14*1000)-('Appendix B'!$E$40+'Appendix B'!$F$40+'Appendix B'!$G$40))/((1+$Y$16)^AH$34))</f>
        <v>378776.59704232577</v>
      </c>
      <c r="AI508" s="201">
        <f>(((L508*'Appendix B'!$C$15*1000)-('Appendix B'!$E$41+'Appendix B'!$F$41+'Appendix B'!$G$41))/((1+$Y$16)^AI$34))</f>
        <v>560901.95432471926</v>
      </c>
      <c r="AJ508" s="201">
        <f>(((M508*'Appendix B'!$C$16*1000)-('Appendix B'!$E$42+'Appendix B'!$F$42+'Appendix B'!$G$42))/((1+$Y$16)^AJ$34))</f>
        <v>580069.18770290993</v>
      </c>
      <c r="AK508" s="201">
        <f>(((N508*'Appendix B'!$C$17*1000)-('Appendix B'!$E$43+'Appendix B'!$F$43+'Appendix B'!$G$43))/((1+$Y$16)^AK$34))</f>
        <v>396625.34768441768</v>
      </c>
      <c r="AL508" s="201">
        <f>(((O508*'Appendix B'!$C$18*1000)-('Appendix B'!$E$44+'Appendix B'!$F$44+'Appendix B'!$G$44))/((1+$Y$16)^AL$34))</f>
        <v>327062.26600174094</v>
      </c>
      <c r="AM508" s="201">
        <f>(((P508*'Appendix B'!$C$19*1000)-('Appendix B'!$E$45+'Appendix B'!$F$45+'Appendix B'!$G$45))/((1+$Y$16)^AM$34))</f>
        <v>204.14122672468872</v>
      </c>
      <c r="AN508" s="201">
        <f>(((Q508*'Appendix B'!$C$20*1000)-('Appendix B'!$E$46+'Appendix B'!$F$46+'Appendix B'!$G$46))/((1+$Y$16)^AN$34))</f>
        <v>-37747.008843818388</v>
      </c>
      <c r="AO508" s="201">
        <f>(((R508*'Appendix B'!$C$21*1000)-('Appendix B'!$E$47+'Appendix B'!$F$47+'Appendix B'!$G$47))/((1+$Y$16)^AO$34))</f>
        <v>-53147.681440462555</v>
      </c>
      <c r="AP508" s="201">
        <f>(((S508*'Appendix B'!$C$22*1000)-('Appendix B'!$E$48+'Appendix B'!$F$48+'Appendix B'!$G$48))/((1+$Y$16)^AP$34))</f>
        <v>-91459.089728792489</v>
      </c>
      <c r="AQ508" s="201">
        <f>(((T508*'Appendix B'!$C$23*1000)-('Appendix B'!$E$49+'Appendix B'!$F$49+'Appendix B'!$G$49))/((1+$Y$16)^AQ$34))</f>
        <v>-60601.230778431185</v>
      </c>
      <c r="AR508" s="201">
        <f>(((U508*'Appendix B'!$C$24*1000)-('Appendix B'!$E$50+'Appendix B'!$F$50+'Appendix B'!$G$50))/((1+$Y$16)^AR$34))</f>
        <v>-7135.495331265588</v>
      </c>
      <c r="AS508" s="217">
        <f t="shared" si="30"/>
        <v>47723836.927633092</v>
      </c>
      <c r="AU508" s="207">
        <f t="shared" si="29"/>
        <v>1.5896031661956227E-8</v>
      </c>
    </row>
    <row r="509" spans="1:47" x14ac:dyDescent="0.35">
      <c r="A509">
        <v>475</v>
      </c>
      <c r="B509" s="75">
        <v>56</v>
      </c>
      <c r="C509" s="75">
        <v>65.283879229758625</v>
      </c>
      <c r="D509" s="75">
        <v>89.002456742177458</v>
      </c>
      <c r="E509" s="75">
        <v>67.763381590721622</v>
      </c>
      <c r="F509" s="75">
        <v>44.107492106086646</v>
      </c>
      <c r="G509" s="75">
        <v>62.575099648299002</v>
      </c>
      <c r="H509" s="75">
        <v>83.045655200491737</v>
      </c>
      <c r="I509" s="75">
        <v>58.768225456467093</v>
      </c>
      <c r="J509" s="75">
        <v>44.70500013906112</v>
      </c>
      <c r="K509" s="75">
        <v>53.155184642757035</v>
      </c>
      <c r="L509" s="75">
        <v>44.371687686034591</v>
      </c>
      <c r="M509" s="75">
        <v>43.986489794186568</v>
      </c>
      <c r="N509" s="75">
        <v>45.407723619322326</v>
      </c>
      <c r="O509" s="75">
        <v>45.002539076036413</v>
      </c>
      <c r="P509" s="75">
        <v>63.746949950074232</v>
      </c>
      <c r="Q509" s="75">
        <v>86.345823399581846</v>
      </c>
      <c r="R509" s="75">
        <v>106.87952586218429</v>
      </c>
      <c r="S509" s="75">
        <v>59.293917464934708</v>
      </c>
      <c r="T509" s="75">
        <v>67.463277771275799</v>
      </c>
      <c r="U509" s="75">
        <v>63.260583416669519</v>
      </c>
      <c r="V509" s="75">
        <v>76.189574063867298</v>
      </c>
      <c r="X509" s="201">
        <f>((0-('Appendix B'!$H$30))/(1+$Y$16)^0)</f>
        <v>-30932906.678150136</v>
      </c>
      <c r="Y509" s="201">
        <f>(((B509*'Appendix B'!$C$5*1000)-('Appendix B'!$E$31+'Appendix B'!$F$31+'Appendix B'!$G$31))/((1+$Y$16)^1))</f>
        <v>36555647.970511056</v>
      </c>
      <c r="Z509" s="201">
        <f>+(((C509*'Appendix B'!$C$6*1000)-('Appendix B'!$E$32+'Appendix B'!$F$32+'Appendix B'!$G$32))/((1+$Y$16)^2))</f>
        <v>14286466.017495669</v>
      </c>
      <c r="AA509" s="201">
        <f>(((D509*'Appendix B'!$C$7*1000)-('Appendix B'!$E$33+'Appendix B'!$F$33+'Appendix B'!$G$33))/((1+$Y$16)^3))</f>
        <v>9561879.106370829</v>
      </c>
      <c r="AB509" s="201">
        <f>(((E509*'Appendix B'!$C$8*1000)-('Appendix B'!$E$34+'Appendix B'!$F$34+'Appendix B'!$G$34))/((1+$Y$16)^4))</f>
        <v>4012706.0419541327</v>
      </c>
      <c r="AC509" s="201">
        <f>(((F509*'Appendix B'!$C$9*1000)-('Appendix B'!$E$35+'Appendix B'!$F$35+'Appendix B'!$G$35))/((1+$Y$16)^AC$34))</f>
        <v>1263625.4434237317</v>
      </c>
      <c r="AD509" s="201">
        <f>(((G509*'Appendix B'!$C$10*1000)-('Appendix B'!$E$36+'Appendix B'!$F$36+'Appendix B'!$G$36))/((1+$Y$16)^AD$34))</f>
        <v>1544717.4328717447</v>
      </c>
      <c r="AE509" s="201">
        <f>(((H509*'Appendix B'!$C$11*1000)-('Appendix B'!$E$37+'Appendix B'!$F$37+'Appendix B'!$G$37))/((1+$Y$16)^AE$34))</f>
        <v>1724436.9606349037</v>
      </c>
      <c r="AF509" s="201">
        <f>(((I509*'Appendix B'!$C$12*1000)-('Appendix B'!$E$38+'Appendix B'!$F$38+'Appendix B'!$G$38))/((1+$Y$16)^AF$34))</f>
        <v>612609.94646479434</v>
      </c>
      <c r="AG509" s="201">
        <f>(((J509*'Appendix B'!$C$13*1000)-('Appendix B'!$E$39+'Appendix B'!$F$39+'Appendix B'!$G$39))/((1+$Y$16)^AG$34))</f>
        <v>106702.20353368195</v>
      </c>
      <c r="AH509" s="201">
        <f>(((K509*'Appendix B'!$C$14*1000)-('Appendix B'!$E$40+'Appendix B'!$F$40+'Appendix B'!$G$40))/((1+$Y$16)^AH$34))</f>
        <v>156645.70103098039</v>
      </c>
      <c r="AI509" s="201">
        <f>(((L509*'Appendix B'!$C$15*1000)-('Appendix B'!$E$41+'Appendix B'!$F$41+'Appendix B'!$G$41))/((1+$Y$16)^AI$34))</f>
        <v>-50962.15162415598</v>
      </c>
      <c r="AJ509" s="201">
        <f>(((M509*'Appendix B'!$C$16*1000)-('Appendix B'!$E$42+'Appendix B'!$F$42+'Appendix B'!$G$42))/((1+$Y$16)^AJ$34))</f>
        <v>-96031.657316420504</v>
      </c>
      <c r="AK509" s="201">
        <f>(((N509*'Appendix B'!$C$17*1000)-('Appendix B'!$E$43+'Appendix B'!$F$43+'Appendix B'!$G$43))/((1+$Y$16)^AK$34))</f>
        <v>-107318.79084880448</v>
      </c>
      <c r="AL509" s="201">
        <f>(((O509*'Appendix B'!$C$18*1000)-('Appendix B'!$E$44+'Appendix B'!$F$44+'Appendix B'!$G$44))/((1+$Y$16)^AL$34))</f>
        <v>-128273.75841076096</v>
      </c>
      <c r="AM509" s="201">
        <f>(((P509*'Appendix B'!$C$19*1000)-('Appendix B'!$E$45+'Appendix B'!$F$45+'Appendix B'!$G$45))/((1+$Y$16)^AM$34))</f>
        <v>-4734.2173000613229</v>
      </c>
      <c r="AN509" s="201">
        <f>(((Q509*'Appendix B'!$C$20*1000)-('Appendix B'!$E$46+'Appendix B'!$F$46+'Appendix B'!$G$46))/((1+$Y$16)^AN$34))</f>
        <v>105742.02711870836</v>
      </c>
      <c r="AO509" s="201">
        <f>(((R509*'Appendix B'!$C$21*1000)-('Appendix B'!$E$47+'Appendix B'!$F$47+'Appendix B'!$G$47))/((1+$Y$16)^AO$34))</f>
        <v>178349.85085016006</v>
      </c>
      <c r="AP509" s="201">
        <f>(((S509*'Appendix B'!$C$22*1000)-('Appendix B'!$E$48+'Appendix B'!$F$48+'Appendix B'!$G$48))/((1+$Y$16)^AP$34))</f>
        <v>-76679.935663102442</v>
      </c>
      <c r="AQ509" s="201">
        <f>(((T509*'Appendix B'!$C$23*1000)-('Appendix B'!$E$49+'Appendix B'!$F$49+'Appendix B'!$G$49))/((1+$Y$16)^AQ$34))</f>
        <v>-50179.658728073468</v>
      </c>
      <c r="AR509" s="201">
        <f>(((U509*'Appendix B'!$C$24*1000)-('Appendix B'!$E$50+'Appendix B'!$F$50+'Appendix B'!$G$50))/((1+$Y$16)^AR$34))</f>
        <v>-70573.956724878619</v>
      </c>
      <c r="AS509" s="217">
        <f t="shared" si="30"/>
        <v>39176622.024110273</v>
      </c>
      <c r="AU509" s="207">
        <f t="shared" si="29"/>
        <v>1.4682068142561059E-8</v>
      </c>
    </row>
    <row r="510" spans="1:47" x14ac:dyDescent="0.35">
      <c r="A510">
        <v>476</v>
      </c>
      <c r="B510" s="75">
        <v>56</v>
      </c>
      <c r="C510" s="75">
        <v>41.726817282998127</v>
      </c>
      <c r="D510" s="75">
        <v>47.067645553601672</v>
      </c>
      <c r="E510" s="75">
        <v>63.867863068519895</v>
      </c>
      <c r="F510" s="75">
        <v>84.376566203995765</v>
      </c>
      <c r="G510" s="75">
        <v>107.00812847509332</v>
      </c>
      <c r="H510" s="75">
        <v>59.365437934419823</v>
      </c>
      <c r="I510" s="75">
        <v>67.721293662791652</v>
      </c>
      <c r="J510" s="75">
        <v>78.571263845598338</v>
      </c>
      <c r="K510" s="75">
        <v>94.829516646508068</v>
      </c>
      <c r="L510" s="75">
        <v>62.528699056924225</v>
      </c>
      <c r="M510" s="75">
        <v>41.230438035210753</v>
      </c>
      <c r="N510" s="75">
        <v>21.382856215967546</v>
      </c>
      <c r="O510" s="75">
        <v>27.666861153375351</v>
      </c>
      <c r="P510" s="75">
        <v>26.942421246281217</v>
      </c>
      <c r="Q510" s="75">
        <v>30.425368792591541</v>
      </c>
      <c r="R510" s="75">
        <v>39.473829263733066</v>
      </c>
      <c r="S510" s="75">
        <v>52.095743337309074</v>
      </c>
      <c r="T510" s="75">
        <v>41.252863034879383</v>
      </c>
      <c r="U510" s="75">
        <v>45.433671692369607</v>
      </c>
      <c r="V510" s="75">
        <v>70.342231504613935</v>
      </c>
      <c r="X510" s="201">
        <f>((0-('Appendix B'!$H$30))/(1+$Y$16)^0)</f>
        <v>-30932906.678150136</v>
      </c>
      <c r="Y510" s="201">
        <f>(((B510*'Appendix B'!$C$5*1000)-('Appendix B'!$E$31+'Appendix B'!$F$31+'Appendix B'!$G$31))/((1+$Y$16)^1))</f>
        <v>36555647.970511056</v>
      </c>
      <c r="Z510" s="201">
        <f>+(((C510*'Appendix B'!$C$6*1000)-('Appendix B'!$E$32+'Appendix B'!$F$32+'Appendix B'!$G$32))/((1+$Y$16)^2))</f>
        <v>8335549.2703903886</v>
      </c>
      <c r="AA510" s="201">
        <f>(((D510*'Appendix B'!$C$7*1000)-('Appendix B'!$E$33+'Appendix B'!$F$33+'Appendix B'!$G$33))/((1+$Y$16)^3))</f>
        <v>4242847.6492183609</v>
      </c>
      <c r="AB510" s="201">
        <f>(((E510*'Appendix B'!$C$8*1000)-('Appendix B'!$E$34+'Appendix B'!$F$34+'Appendix B'!$G$34))/((1+$Y$16)^4))</f>
        <v>3698181.8843570971</v>
      </c>
      <c r="AC510" s="201">
        <f>(((F510*'Appendix B'!$C$9*1000)-('Appendix B'!$E$35+'Appendix B'!$F$35+'Appendix B'!$G$35))/((1+$Y$16)^AC$34))</f>
        <v>3604553.0016326681</v>
      </c>
      <c r="AD510" s="201">
        <f>(((G510*'Appendix B'!$C$10*1000)-('Appendix B'!$E$36+'Appendix B'!$F$36+'Appendix B'!$G$36))/((1+$Y$16)^AD$34))</f>
        <v>3462061.4960720935</v>
      </c>
      <c r="AE510" s="201">
        <f>(((H510*'Appendix B'!$C$11*1000)-('Appendix B'!$E$37+'Appendix B'!$F$37+'Appendix B'!$G$37))/((1+$Y$16)^AE$34))</f>
        <v>937977.87108185957</v>
      </c>
      <c r="AF510" s="201">
        <f>(((I510*'Appendix B'!$C$12*1000)-('Appendix B'!$E$38+'Appendix B'!$F$38+'Appendix B'!$G$38))/((1+$Y$16)^AF$34))</f>
        <v>847382.24486640678</v>
      </c>
      <c r="AG510" s="201">
        <f>(((J510*'Appendix B'!$C$13*1000)-('Appendix B'!$E$39+'Appendix B'!$F$39+'Appendix B'!$G$39))/((1+$Y$16)^AG$34))</f>
        <v>820952.75344168488</v>
      </c>
      <c r="AH510" s="201">
        <f>(((K510*'Appendix B'!$C$14*1000)-('Appendix B'!$E$40+'Appendix B'!$F$40+'Appendix B'!$G$40))/((1+$Y$16)^AH$34))</f>
        <v>862399.51454421377</v>
      </c>
      <c r="AI510" s="201">
        <f>(((L510*'Appendix B'!$C$15*1000)-('Appendix B'!$E$41+'Appendix B'!$F$41+'Appendix B'!$G$41))/((1+$Y$16)^AI$34))</f>
        <v>207068.55575622796</v>
      </c>
      <c r="AJ510" s="201">
        <f>(((M510*'Appendix B'!$C$16*1000)-('Appendix B'!$E$42+'Appendix B'!$F$42+'Appendix B'!$G$42))/((1+$Y$16)^AJ$34))</f>
        <v>-128627.44847240286</v>
      </c>
      <c r="AK510" s="201">
        <f>(((N510*'Appendix B'!$C$17*1000)-('Appendix B'!$E$43+'Appendix B'!$F$43+'Appendix B'!$G$43))/((1+$Y$16)^AK$34))</f>
        <v>-345587.94012082997</v>
      </c>
      <c r="AL510" s="201">
        <f>(((O510*'Appendix B'!$C$18*1000)-('Appendix B'!$E$44+'Appendix B'!$F$44+'Appendix B'!$G$44))/((1+$Y$16)^AL$34))</f>
        <v>-273362.80802318233</v>
      </c>
      <c r="AM510" s="201">
        <f>(((P510*'Appendix B'!$C$19*1000)-('Appendix B'!$E$45+'Appendix B'!$F$45+'Appendix B'!$G$45))/((1+$Y$16)^AM$34))</f>
        <v>-266070.63162829349</v>
      </c>
      <c r="AN510" s="201">
        <f>(((Q510*'Appendix B'!$C$20*1000)-('Appendix B'!$E$46+'Appendix B'!$F$46+'Appendix B'!$G$46))/((1+$Y$16)^AN$34))</f>
        <v>-227300.61564785926</v>
      </c>
      <c r="AO510" s="201">
        <f>(((R510*'Appendix B'!$C$21*1000)-('Appendix B'!$E$47+'Appendix B'!$F$47+'Appendix B'!$G$47))/((1+$Y$16)^AO$34))</f>
        <v>-171082.75516388167</v>
      </c>
      <c r="AP510" s="201">
        <f>(((S510*'Appendix B'!$C$22*1000)-('Appendix B'!$E$48+'Appendix B'!$F$48+'Appendix B'!$G$48))/((1+$Y$16)^AP$34))</f>
        <v>-108726.54040012708</v>
      </c>
      <c r="AQ510" s="201">
        <f>(((T510*'Appendix B'!$C$23*1000)-('Appendix B'!$E$49+'Appendix B'!$F$49+'Appendix B'!$G$49))/((1+$Y$16)^AQ$34))</f>
        <v>-150712.47149389031</v>
      </c>
      <c r="AR510" s="201">
        <f>(((U510*'Appendix B'!$C$24*1000)-('Appendix B'!$E$50+'Appendix B'!$F$50+'Appendix B'!$G$50))/((1+$Y$16)^AR$34))</f>
        <v>-129655.85627980367</v>
      </c>
      <c r="AS510" s="217">
        <f t="shared" si="30"/>
        <v>32641715.533721913</v>
      </c>
      <c r="AU510" s="207">
        <f t="shared" si="29"/>
        <v>1.2773139245736892E-8</v>
      </c>
    </row>
    <row r="511" spans="1:47" x14ac:dyDescent="0.35">
      <c r="A511">
        <v>477</v>
      </c>
      <c r="B511" s="75">
        <v>56</v>
      </c>
      <c r="C511" s="75">
        <v>38.205058340566268</v>
      </c>
      <c r="D511" s="75">
        <v>53.020762355356503</v>
      </c>
      <c r="E511" s="75">
        <v>47.620529576586662</v>
      </c>
      <c r="F511" s="75">
        <v>64.808280956905506</v>
      </c>
      <c r="G511" s="75">
        <v>39.115447131930658</v>
      </c>
      <c r="H511" s="75">
        <v>54.800053200035663</v>
      </c>
      <c r="I511" s="75">
        <v>47.591694342186429</v>
      </c>
      <c r="J511" s="75">
        <v>46.081001782170148</v>
      </c>
      <c r="K511" s="75">
        <v>61.243111754774745</v>
      </c>
      <c r="L511" s="75">
        <v>53.639726215196376</v>
      </c>
      <c r="M511" s="75">
        <v>80.237083850414791</v>
      </c>
      <c r="N511" s="75">
        <v>59.383322510155139</v>
      </c>
      <c r="O511" s="75">
        <v>48.269109442015242</v>
      </c>
      <c r="P511" s="75">
        <v>39.755506563548721</v>
      </c>
      <c r="Q511" s="75">
        <v>45.326145503875225</v>
      </c>
      <c r="R511" s="75">
        <v>58.505467347295706</v>
      </c>
      <c r="S511" s="75">
        <v>70.282620776540483</v>
      </c>
      <c r="T511" s="75">
        <v>70.841540101209034</v>
      </c>
      <c r="U511" s="75">
        <v>53.830007054218761</v>
      </c>
      <c r="V511" s="75">
        <v>49.190597760907067</v>
      </c>
      <c r="X511" s="201">
        <f>((0-('Appendix B'!$H$30))/(1+$Y$16)^0)</f>
        <v>-30932906.678150136</v>
      </c>
      <c r="Y511" s="201">
        <f>(((B511*'Appendix B'!$C$5*1000)-('Appendix B'!$E$31+'Appendix B'!$F$31+'Appendix B'!$G$31))/((1+$Y$16)^1))</f>
        <v>36555647.970511056</v>
      </c>
      <c r="Z511" s="201">
        <f>+(((C511*'Appendix B'!$C$6*1000)-('Appendix B'!$E$32+'Appendix B'!$F$32+'Appendix B'!$G$32))/((1+$Y$16)^2))</f>
        <v>7445892.7284519058</v>
      </c>
      <c r="AA511" s="201">
        <f>(((D511*'Appendix B'!$C$7*1000)-('Appendix B'!$E$33+'Appendix B'!$F$33+'Appendix B'!$G$33))/((1+$Y$16)^3))</f>
        <v>4997943.824428116</v>
      </c>
      <c r="AB511" s="201">
        <f>(((E511*'Appendix B'!$C$8*1000)-('Appendix B'!$E$34+'Appendix B'!$F$34+'Appendix B'!$G$34))/((1+$Y$16)^4))</f>
        <v>2386372.2111071912</v>
      </c>
      <c r="AC511" s="201">
        <f>(((F511*'Appendix B'!$C$9*1000)-('Appendix B'!$E$35+'Appendix B'!$F$35+'Appendix B'!$G$35))/((1+$Y$16)^AC$34))</f>
        <v>2467006.6530270162</v>
      </c>
      <c r="AD511" s="201">
        <f>(((G511*'Appendix B'!$C$10*1000)-('Appendix B'!$E$36+'Appendix B'!$F$36+'Appendix B'!$G$36))/((1+$Y$16)^AD$34))</f>
        <v>532402.3450945717</v>
      </c>
      <c r="AE511" s="201">
        <f>(((H511*'Appendix B'!$C$11*1000)-('Appendix B'!$E$37+'Appendix B'!$F$37+'Appendix B'!$G$37))/((1+$Y$16)^AE$34))</f>
        <v>786353.91082337638</v>
      </c>
      <c r="AF511" s="201">
        <f>(((I511*'Appendix B'!$C$12*1000)-('Appendix B'!$E$38+'Appendix B'!$F$38+'Appendix B'!$G$38))/((1+$Y$16)^AF$34))</f>
        <v>319532.7758917808</v>
      </c>
      <c r="AG511" s="201">
        <f>(((J511*'Appendix B'!$C$13*1000)-('Appendix B'!$E$39+'Appendix B'!$F$39+'Appendix B'!$G$39))/((1+$Y$16)^AG$34))</f>
        <v>135722.52708579641</v>
      </c>
      <c r="AH511" s="201">
        <f>(((K511*'Appendix B'!$C$14*1000)-('Appendix B'!$E$40+'Appendix B'!$F$40+'Appendix B'!$G$40))/((1+$Y$16)^AH$34))</f>
        <v>293614.55279829365</v>
      </c>
      <c r="AI511" s="201">
        <f>(((L511*'Appendix B'!$C$15*1000)-('Appendix B'!$E$41+'Appendix B'!$F$41+'Appendix B'!$G$41))/((1+$Y$16)^AI$34))</f>
        <v>80746.668118192116</v>
      </c>
      <c r="AJ511" s="201">
        <f>(((M511*'Appendix B'!$C$16*1000)-('Appendix B'!$E$42+'Appendix B'!$F$42+'Appendix B'!$G$42))/((1+$Y$16)^AJ$34))</f>
        <v>332703.68456852983</v>
      </c>
      <c r="AK511" s="201">
        <f>(((N511*'Appendix B'!$C$17*1000)-('Appendix B'!$E$43+'Appendix B'!$F$43+'Appendix B'!$G$43))/((1+$Y$16)^AK$34))</f>
        <v>31285.681025234328</v>
      </c>
      <c r="AL511" s="201">
        <f>(((O511*'Appendix B'!$C$18*1000)-('Appendix B'!$E$44+'Appendix B'!$F$44+'Appendix B'!$G$44))/((1+$Y$16)^AL$34))</f>
        <v>-100934.5570246742</v>
      </c>
      <c r="AM511" s="201">
        <f>(((P511*'Appendix B'!$C$19*1000)-('Appendix B'!$E$45+'Appendix B'!$F$45+'Appendix B'!$G$45))/((1+$Y$16)^AM$34))</f>
        <v>-175089.27984287273</v>
      </c>
      <c r="AN511" s="201">
        <f>(((Q511*'Appendix B'!$C$20*1000)-('Appendix B'!$E$46+'Appendix B'!$F$46+'Appendix B'!$G$46))/((1+$Y$16)^AN$34))</f>
        <v>-138556.80821500457</v>
      </c>
      <c r="AO511" s="201">
        <f>(((R511*'Appendix B'!$C$21*1000)-('Appendix B'!$E$47+'Appendix B'!$F$47+'Appendix B'!$G$47))/((1+$Y$16)^AO$34))</f>
        <v>-72422.32692333775</v>
      </c>
      <c r="AP511" s="201">
        <f>(((S511*'Appendix B'!$C$22*1000)-('Appendix B'!$E$48+'Appendix B'!$F$48+'Appendix B'!$G$48))/((1+$Y$16)^AP$34))</f>
        <v>-27757.719368284423</v>
      </c>
      <c r="AQ511" s="201">
        <f>(((T511*'Appendix B'!$C$23*1000)-('Appendix B'!$E$49+'Appendix B'!$F$49+'Appendix B'!$G$49))/((1+$Y$16)^AQ$34))</f>
        <v>-37221.9769170574</v>
      </c>
      <c r="AR511" s="201">
        <f>(((U511*'Appendix B'!$C$24*1000)-('Appendix B'!$E$50+'Appendix B'!$F$50+'Appendix B'!$G$50))/((1+$Y$16)^AR$34))</f>
        <v>-101828.74577686438</v>
      </c>
      <c r="AS511" s="217">
        <f t="shared" si="30"/>
        <v>25432318.854780931</v>
      </c>
      <c r="AU511" s="207">
        <f t="shared" si="29"/>
        <v>1.0122110701935353E-8</v>
      </c>
    </row>
    <row r="512" spans="1:47" x14ac:dyDescent="0.35">
      <c r="A512">
        <v>478</v>
      </c>
      <c r="B512" s="75">
        <v>56</v>
      </c>
      <c r="C512" s="75">
        <v>41.73610112394006</v>
      </c>
      <c r="D512" s="75">
        <v>44.42163321599088</v>
      </c>
      <c r="E512" s="75">
        <v>38.893134264386894</v>
      </c>
      <c r="F512" s="75">
        <v>62.488526383437744</v>
      </c>
      <c r="G512" s="75">
        <v>69.792068193487367</v>
      </c>
      <c r="H512" s="75">
        <v>74.97815946977282</v>
      </c>
      <c r="I512" s="75">
        <v>89.141311798670074</v>
      </c>
      <c r="J512" s="75">
        <v>124.49199317791506</v>
      </c>
      <c r="K512" s="75">
        <v>124.6890988508179</v>
      </c>
      <c r="L512" s="75">
        <v>44.785772843553445</v>
      </c>
      <c r="M512" s="75">
        <v>40.937903946828797</v>
      </c>
      <c r="N512" s="75">
        <v>54.608615212624983</v>
      </c>
      <c r="O512" s="75">
        <v>66.739275600371556</v>
      </c>
      <c r="P512" s="75">
        <v>86.070225961347887</v>
      </c>
      <c r="Q512" s="75">
        <v>40.236592283061619</v>
      </c>
      <c r="R512" s="75">
        <v>47.143843216113623</v>
      </c>
      <c r="S512" s="75">
        <v>60.191790052834918</v>
      </c>
      <c r="T512" s="75">
        <v>84.499112201280028</v>
      </c>
      <c r="U512" s="75">
        <v>102.17358911127826</v>
      </c>
      <c r="V512" s="75">
        <v>125.05380117198553</v>
      </c>
      <c r="X512" s="201">
        <f>((0-('Appendix B'!$H$30))/(1+$Y$16)^0)</f>
        <v>-30932906.678150136</v>
      </c>
      <c r="Y512" s="201">
        <f>(((B512*'Appendix B'!$C$5*1000)-('Appendix B'!$E$31+'Appendix B'!$F$31+'Appendix B'!$G$31))/((1+$Y$16)^1))</f>
        <v>36555647.970511056</v>
      </c>
      <c r="Z512" s="201">
        <f>+(((C512*'Appendix B'!$C$6*1000)-('Appendix B'!$E$32+'Appendix B'!$F$32+'Appendix B'!$G$32))/((1+$Y$16)^2))</f>
        <v>8337894.5273950035</v>
      </c>
      <c r="AA512" s="201">
        <f>(((D512*'Appendix B'!$C$7*1000)-('Appendix B'!$E$33+'Appendix B'!$F$33+'Appendix B'!$G$33))/((1+$Y$16)^3))</f>
        <v>3907226.1819730392</v>
      </c>
      <c r="AB512" s="201">
        <f>(((E512*'Appendix B'!$C$8*1000)-('Appendix B'!$E$34+'Appendix B'!$F$34+'Appendix B'!$G$34))/((1+$Y$16)^4))</f>
        <v>1681722.3312666758</v>
      </c>
      <c r="AC512" s="201">
        <f>(((F512*'Appendix B'!$C$9*1000)-('Appendix B'!$E$35+'Appendix B'!$F$35+'Appendix B'!$G$35))/((1+$Y$16)^AC$34))</f>
        <v>2332154.3493433353</v>
      </c>
      <c r="AD512" s="201">
        <f>(((G512*'Appendix B'!$C$10*1000)-('Appendix B'!$E$36+'Appendix B'!$F$36+'Appendix B'!$G$36))/((1+$Y$16)^AD$34))</f>
        <v>1856139.187358944</v>
      </c>
      <c r="AE512" s="201">
        <f>(((H512*'Appendix B'!$C$11*1000)-('Appendix B'!$E$37+'Appendix B'!$F$37+'Appendix B'!$G$37))/((1+$Y$16)^AE$34))</f>
        <v>1456502.1154405233</v>
      </c>
      <c r="AF512" s="201">
        <f>(((I512*'Appendix B'!$C$12*1000)-('Appendix B'!$E$38+'Appendix B'!$F$38+'Appendix B'!$G$38))/((1+$Y$16)^AF$34))</f>
        <v>1409069.7885859972</v>
      </c>
      <c r="AG512" s="201">
        <f>(((J512*'Appendix B'!$C$13*1000)-('Appendix B'!$E$39+'Appendix B'!$F$39+'Appendix B'!$G$39))/((1+$Y$16)^AG$34))</f>
        <v>1789435.9159776394</v>
      </c>
      <c r="AH512" s="201">
        <f>(((K512*'Appendix B'!$C$14*1000)-('Appendix B'!$E$40+'Appendix B'!$F$40+'Appendix B'!$G$40))/((1+$Y$16)^AH$34))</f>
        <v>1368070.8234138263</v>
      </c>
      <c r="AI512" s="201">
        <f>(((L512*'Appendix B'!$C$15*1000)-('Appendix B'!$E$41+'Appendix B'!$F$41+'Appendix B'!$G$41))/((1+$Y$16)^AI$34))</f>
        <v>-45077.555094045805</v>
      </c>
      <c r="AJ512" s="201">
        <f>(((M512*'Appendix B'!$C$16*1000)-('Appendix B'!$E$42+'Appendix B'!$F$42+'Appendix B'!$G$42))/((1+$Y$16)^AJ$34))</f>
        <v>-132087.24563326873</v>
      </c>
      <c r="AK512" s="201">
        <f>(((N512*'Appendix B'!$C$17*1000)-('Appendix B'!$E$43+'Appendix B'!$F$43+'Appendix B'!$G$43))/((1+$Y$16)^AK$34))</f>
        <v>-16067.980774646521</v>
      </c>
      <c r="AL512" s="201">
        <f>(((O512*'Appendix B'!$C$18*1000)-('Appendix B'!$E$44+'Appendix B'!$F$44+'Appendix B'!$G$44))/((1+$Y$16)^AL$34))</f>
        <v>53649.467093378167</v>
      </c>
      <c r="AM512" s="201">
        <f>(((P512*'Appendix B'!$C$19*1000)-('Appendix B'!$E$45+'Appendix B'!$F$45+'Appendix B'!$G$45))/((1+$Y$16)^AM$34))</f>
        <v>153775.75726848864</v>
      </c>
      <c r="AN512" s="201">
        <f>(((Q512*'Appendix B'!$C$20*1000)-('Appendix B'!$E$46+'Appendix B'!$F$46+'Appendix B'!$G$46))/((1+$Y$16)^AN$34))</f>
        <v>-168868.40469742959</v>
      </c>
      <c r="AO512" s="201">
        <f>(((R512*'Appendix B'!$C$21*1000)-('Appendix B'!$E$47+'Appendix B'!$F$47+'Appendix B'!$G$47))/((1+$Y$16)^AO$34))</f>
        <v>-131321.23501358062</v>
      </c>
      <c r="AP512" s="201">
        <f>(((S512*'Appendix B'!$C$22*1000)-('Appendix B'!$E$48+'Appendix B'!$F$48+'Appendix B'!$G$48))/((1+$Y$16)^AP$34))</f>
        <v>-72682.565299662921</v>
      </c>
      <c r="AQ512" s="201">
        <f>(((T512*'Appendix B'!$C$23*1000)-('Appendix B'!$E$49+'Appendix B'!$F$49+'Appendix B'!$G$49))/((1+$Y$16)^AQ$34))</f>
        <v>15163.082708323191</v>
      </c>
      <c r="AR512" s="201">
        <f>(((U512*'Appendix B'!$C$24*1000)-('Appendix B'!$E$50+'Appendix B'!$F$50+'Appendix B'!$G$50))/((1+$Y$16)^AR$34))</f>
        <v>58391.414809174275</v>
      </c>
      <c r="AS512" s="217">
        <f t="shared" si="30"/>
        <v>30041936.234995279</v>
      </c>
      <c r="AU512" s="207">
        <f t="shared" si="29"/>
        <v>1.1858070833732525E-8</v>
      </c>
    </row>
    <row r="513" spans="1:47" x14ac:dyDescent="0.35">
      <c r="A513">
        <v>479</v>
      </c>
      <c r="B513" s="75">
        <v>56</v>
      </c>
      <c r="C513" s="75">
        <v>90.555578391271013</v>
      </c>
      <c r="D513" s="75">
        <v>56.189164221990282</v>
      </c>
      <c r="E513" s="75">
        <v>60.808589651684606</v>
      </c>
      <c r="F513" s="75">
        <v>52.751638056499715</v>
      </c>
      <c r="G513" s="75">
        <v>19.809469501425966</v>
      </c>
      <c r="H513" s="75">
        <v>29.038132407849655</v>
      </c>
      <c r="I513" s="75">
        <v>31.790586496378189</v>
      </c>
      <c r="J513" s="75">
        <v>38.280669388321392</v>
      </c>
      <c r="K513" s="75">
        <v>43.382015857753267</v>
      </c>
      <c r="L513" s="75">
        <v>48.933256018886567</v>
      </c>
      <c r="M513" s="75">
        <v>27.768550413392955</v>
      </c>
      <c r="N513" s="75">
        <v>15.449813498440722</v>
      </c>
      <c r="O513" s="75">
        <v>18.332865850502589</v>
      </c>
      <c r="P513" s="75">
        <v>16.638505603946676</v>
      </c>
      <c r="Q513" s="75">
        <v>21.610870521316304</v>
      </c>
      <c r="R513" s="75">
        <v>21.269447519553935</v>
      </c>
      <c r="S513" s="75">
        <v>22.4695758992324</v>
      </c>
      <c r="T513" s="75">
        <v>30.860507803595425</v>
      </c>
      <c r="U513" s="75">
        <v>26.428349041286719</v>
      </c>
      <c r="V513" s="75">
        <v>29.954399479530867</v>
      </c>
      <c r="X513" s="201">
        <f>((0-('Appendix B'!$H$30))/(1+$Y$16)^0)</f>
        <v>-30932906.678150136</v>
      </c>
      <c r="Y513" s="201">
        <f>(((B513*'Appendix B'!$C$5*1000)-('Appendix B'!$E$31+'Appendix B'!$F$31+'Appendix B'!$G$31))/((1+$Y$16)^1))</f>
        <v>36555647.970511056</v>
      </c>
      <c r="Z513" s="201">
        <f>+(((C513*'Appendix B'!$C$6*1000)-('Appendix B'!$E$32+'Appendix B'!$F$32+'Appendix B'!$G$32))/((1+$Y$16)^2))</f>
        <v>20670529.45070032</v>
      </c>
      <c r="AA513" s="201">
        <f>(((D513*'Appendix B'!$C$7*1000)-('Appendix B'!$E$33+'Appendix B'!$F$33+'Appendix B'!$G$33))/((1+$Y$16)^3))</f>
        <v>5399825.4287529923</v>
      </c>
      <c r="AB513" s="201">
        <f>(((E513*'Appendix B'!$C$8*1000)-('Appendix B'!$E$34+'Appendix B'!$F$34+'Appendix B'!$G$34))/((1+$Y$16)^4))</f>
        <v>3451176.1548745716</v>
      </c>
      <c r="AC513" s="201">
        <f>(((F513*'Appendix B'!$C$9*1000)-('Appendix B'!$E$35+'Appendix B'!$F$35+'Appendix B'!$G$35))/((1+$Y$16)^AC$34))</f>
        <v>1766128.1685497812</v>
      </c>
      <c r="AD513" s="201">
        <f>(((G513*'Appendix B'!$C$10*1000)-('Appendix B'!$E$36+'Appendix B'!$F$36+'Appendix B'!$G$36))/((1+$Y$16)^AD$34))</f>
        <v>-300676.16815332859</v>
      </c>
      <c r="AE513" s="201">
        <f>(((H513*'Appendix B'!$C$11*1000)-('Appendix B'!$E$37+'Appendix B'!$F$37+'Appendix B'!$G$37))/((1+$Y$16)^AE$34))</f>
        <v>-69241.987799943046</v>
      </c>
      <c r="AF513" s="201">
        <f>(((I513*'Appendix B'!$C$12*1000)-('Appendix B'!$E$38+'Appendix B'!$F$38+'Appendix B'!$G$38))/((1+$Y$16)^AF$34))</f>
        <v>-94812.599432356728</v>
      </c>
      <c r="AG513" s="201">
        <f>(((J513*'Appendix B'!$C$13*1000)-('Appendix B'!$E$39+'Appendix B'!$F$39+'Appendix B'!$G$39))/((1+$Y$16)^AG$34))</f>
        <v>-28789.027836520974</v>
      </c>
      <c r="AH513" s="201">
        <f>(((K513*'Appendix B'!$C$14*1000)-('Appendix B'!$E$40+'Appendix B'!$F$40+'Appendix B'!$G$40))/((1+$Y$16)^AH$34))</f>
        <v>-8862.6780716306912</v>
      </c>
      <c r="AI513" s="201">
        <f>(((L513*'Appendix B'!$C$15*1000)-('Appendix B'!$E$41+'Appendix B'!$F$41+'Appendix B'!$G$41))/((1+$Y$16)^AI$34))</f>
        <v>13862.652394903502</v>
      </c>
      <c r="AJ513" s="201">
        <f>(((M513*'Appendix B'!$C$16*1000)-('Appendix B'!$E$42+'Appendix B'!$F$42+'Appendix B'!$G$42))/((1+$Y$16)^AJ$34))</f>
        <v>-287841.0322002871</v>
      </c>
      <c r="AK513" s="201">
        <f>(((N513*'Appendix B'!$C$17*1000)-('Appendix B'!$E$43+'Appendix B'!$F$43+'Appendix B'!$G$43))/((1+$Y$16)^AK$34))</f>
        <v>-404429.51527567575</v>
      </c>
      <c r="AL513" s="201">
        <f>(((O513*'Appendix B'!$C$18*1000)-('Appendix B'!$E$44+'Appendix B'!$F$44+'Appendix B'!$G$44))/((1+$Y$16)^AL$34))</f>
        <v>-351482.65505900752</v>
      </c>
      <c r="AM513" s="201">
        <f>(((P513*'Appendix B'!$C$19*1000)-('Appendix B'!$E$45+'Appendix B'!$F$45+'Appendix B'!$G$45))/((1+$Y$16)^AM$34))</f>
        <v>-339235.22474617185</v>
      </c>
      <c r="AN513" s="201">
        <f>(((Q513*'Appendix B'!$C$20*1000)-('Appendix B'!$E$46+'Appendix B'!$F$46+'Appendix B'!$G$46))/((1+$Y$16)^AN$34))</f>
        <v>-279796.68027319736</v>
      </c>
      <c r="AO513" s="201">
        <f>(((R513*'Appendix B'!$C$21*1000)-('Appendix B'!$E$47+'Appendix B'!$F$47+'Appendix B'!$G$47))/((1+$Y$16)^AO$34))</f>
        <v>-265454.66844055749</v>
      </c>
      <c r="AP513" s="201">
        <f>(((S513*'Appendix B'!$C$22*1000)-('Appendix B'!$E$48+'Appendix B'!$F$48+'Appendix B'!$G$48))/((1+$Y$16)^AP$34))</f>
        <v>-240623.61053590136</v>
      </c>
      <c r="AQ513" s="201">
        <f>(((T513*'Appendix B'!$C$23*1000)-('Appendix B'!$E$49+'Appendix B'!$F$49+'Appendix B'!$G$49))/((1+$Y$16)^AQ$34))</f>
        <v>-190573.44710873743</v>
      </c>
      <c r="AR513" s="201">
        <f>(((U513*'Appendix B'!$C$24*1000)-('Appendix B'!$E$50+'Appendix B'!$F$50+'Appendix B'!$G$50))/((1+$Y$16)^AR$34))</f>
        <v>-192643.2419383995</v>
      </c>
      <c r="AS513" s="217">
        <f t="shared" si="30"/>
        <v>36924263.147633493</v>
      </c>
      <c r="AU513" s="207">
        <f t="shared" si="29"/>
        <v>1.4101875966804709E-8</v>
      </c>
    </row>
    <row r="514" spans="1:47" x14ac:dyDescent="0.35">
      <c r="A514">
        <v>480</v>
      </c>
      <c r="B514" s="75">
        <v>56</v>
      </c>
      <c r="C514" s="75">
        <v>60.821731284004336</v>
      </c>
      <c r="D514" s="75">
        <v>73.814711293947312</v>
      </c>
      <c r="E514" s="75">
        <v>40.372518629345642</v>
      </c>
      <c r="F514" s="75">
        <v>48.310677480089417</v>
      </c>
      <c r="G514" s="75">
        <v>66.33346129257221</v>
      </c>
      <c r="H514" s="75">
        <v>80.646160153577696</v>
      </c>
      <c r="I514" s="75">
        <v>72.128091438814181</v>
      </c>
      <c r="J514" s="75">
        <v>64.787008192129449</v>
      </c>
      <c r="K514" s="75">
        <v>91.568722969674184</v>
      </c>
      <c r="L514" s="75">
        <v>103.52289074764897</v>
      </c>
      <c r="M514" s="75">
        <v>73.610639356607678</v>
      </c>
      <c r="N514" s="75">
        <v>76.258315783598405</v>
      </c>
      <c r="O514" s="75">
        <v>111.24292948876541</v>
      </c>
      <c r="P514" s="75">
        <v>100.96751661287172</v>
      </c>
      <c r="Q514" s="75">
        <v>88.45487664448882</v>
      </c>
      <c r="R514" s="75">
        <v>102.47741660876424</v>
      </c>
      <c r="S514" s="75">
        <v>109.60833663812966</v>
      </c>
      <c r="T514" s="75">
        <v>96.448354925683134</v>
      </c>
      <c r="U514" s="75">
        <v>37.953091970868542</v>
      </c>
      <c r="V514" s="75">
        <v>41.831704267120017</v>
      </c>
      <c r="X514" s="201">
        <f>((0-('Appendix B'!$H$30))/(1+$Y$16)^0)</f>
        <v>-30932906.678150136</v>
      </c>
      <c r="Y514" s="201">
        <f>(((B514*'Appendix B'!$C$5*1000)-('Appendix B'!$E$31+'Appendix B'!$F$31+'Appendix B'!$G$31))/((1+$Y$16)^1))</f>
        <v>36555647.970511056</v>
      </c>
      <c r="Z514" s="201">
        <f>+(((C514*'Appendix B'!$C$6*1000)-('Appendix B'!$E$32+'Appendix B'!$F$32+'Appendix B'!$G$32))/((1+$Y$16)^2))</f>
        <v>13159251.129728129</v>
      </c>
      <c r="AA514" s="201">
        <f>(((D514*'Appendix B'!$C$7*1000)-('Appendix B'!$E$33+'Appendix B'!$F$33+'Appendix B'!$G$33))/((1+$Y$16)^3))</f>
        <v>7635458.2280441327</v>
      </c>
      <c r="AB514" s="201">
        <f>(((E514*'Appendix B'!$C$8*1000)-('Appendix B'!$E$34+'Appendix B'!$F$34+'Appendix B'!$G$34))/((1+$Y$16)^4))</f>
        <v>1801167.8218987903</v>
      </c>
      <c r="AC514" s="201">
        <f>(((F514*'Appendix B'!$C$9*1000)-('Appendix B'!$E$35+'Appendix B'!$F$35+'Appendix B'!$G$35))/((1+$Y$16)^AC$34))</f>
        <v>1507965.6149990875</v>
      </c>
      <c r="AD514" s="201">
        <f>(((G514*'Appendix B'!$C$10*1000)-('Appendix B'!$E$36+'Appendix B'!$F$36+'Appendix B'!$G$36))/((1+$Y$16)^AD$34))</f>
        <v>1706895.7172758384</v>
      </c>
      <c r="AE514" s="201">
        <f>(((H514*'Appendix B'!$C$11*1000)-('Appendix B'!$E$37+'Appendix B'!$F$37+'Appendix B'!$G$37))/((1+$Y$16)^AE$34))</f>
        <v>1644745.7707788537</v>
      </c>
      <c r="AF514" s="201">
        <f>(((I514*'Appendix B'!$C$12*1000)-('Appendix B'!$E$38+'Appendix B'!$F$38+'Appendix B'!$G$38))/((1+$Y$16)^AF$34))</f>
        <v>962939.72958846833</v>
      </c>
      <c r="AG514" s="201">
        <f>(((J514*'Appendix B'!$C$13*1000)-('Appendix B'!$E$39+'Appendix B'!$F$39+'Appendix B'!$G$39))/((1+$Y$16)^AG$34))</f>
        <v>530238.30481291015</v>
      </c>
      <c r="AH514" s="201">
        <f>(((K514*'Appendix B'!$C$14*1000)-('Appendix B'!$E$40+'Appendix B'!$F$40+'Appendix B'!$G$40))/((1+$Y$16)^AH$34))</f>
        <v>807178.0517911166</v>
      </c>
      <c r="AI514" s="201">
        <f>(((L514*'Appendix B'!$C$15*1000)-('Appendix B'!$E$41+'Appendix B'!$F$41+'Appendix B'!$G$41))/((1+$Y$16)^AI$34))</f>
        <v>789640.21715881093</v>
      </c>
      <c r="AJ514" s="201">
        <f>(((M514*'Appendix B'!$C$16*1000)-('Appendix B'!$E$42+'Appendix B'!$F$42+'Appendix B'!$G$42))/((1+$Y$16)^AJ$34))</f>
        <v>254332.80487680985</v>
      </c>
      <c r="AK514" s="201">
        <f>(((N514*'Appendix B'!$C$17*1000)-('Appendix B'!$E$43+'Appendix B'!$F$43+'Appendix B'!$G$43))/((1+$Y$16)^AK$34))</f>
        <v>198645.20163066449</v>
      </c>
      <c r="AL514" s="201">
        <f>(((O514*'Appendix B'!$C$18*1000)-('Appendix B'!$E$44+'Appendix B'!$F$44+'Appendix B'!$G$44))/((1+$Y$16)^AL$34))</f>
        <v>426117.90332953352</v>
      </c>
      <c r="AM514" s="201">
        <f>(((P514*'Appendix B'!$C$19*1000)-('Appendix B'!$E$45+'Appendix B'!$F$45+'Appendix B'!$G$45))/((1+$Y$16)^AM$34))</f>
        <v>259556.34077786261</v>
      </c>
      <c r="AN514" s="201">
        <f>(((Q514*'Appendix B'!$C$20*1000)-('Appendix B'!$E$46+'Appendix B'!$F$46+'Appendix B'!$G$46))/((1+$Y$16)^AN$34))</f>
        <v>118302.80959724385</v>
      </c>
      <c r="AO514" s="201">
        <f>(((R514*'Appendix B'!$C$21*1000)-('Appendix B'!$E$47+'Appendix B'!$F$47+'Appendix B'!$G$47))/((1+$Y$16)^AO$34))</f>
        <v>155529.22016155979</v>
      </c>
      <c r="AP514" s="201">
        <f>(((S514*'Appendix B'!$C$22*1000)-('Appendix B'!$E$48+'Appendix B'!$F$48+'Appendix B'!$G$48))/((1+$Y$16)^AP$34))</f>
        <v>147322.18976870022</v>
      </c>
      <c r="AQ514" s="201">
        <f>(((T514*'Appendix B'!$C$23*1000)-('Appendix B'!$E$49+'Appendix B'!$F$49+'Appendix B'!$G$49))/((1+$Y$16)^AQ$34))</f>
        <v>60995.664664287957</v>
      </c>
      <c r="AR514" s="201">
        <f>(((U514*'Appendix B'!$C$24*1000)-('Appendix B'!$E$50+'Appendix B'!$F$50+'Appendix B'!$G$50))/((1+$Y$16)^AR$34))</f>
        <v>-154447.97207380793</v>
      </c>
      <c r="AS514" s="217">
        <f t="shared" si="30"/>
        <v>37789024.013243705</v>
      </c>
      <c r="AU514" s="207">
        <f t="shared" si="29"/>
        <v>1.4335571997943956E-8</v>
      </c>
    </row>
    <row r="515" spans="1:47" x14ac:dyDescent="0.35">
      <c r="A515">
        <v>481</v>
      </c>
      <c r="B515" s="75">
        <v>56</v>
      </c>
      <c r="C515" s="75">
        <v>40.881117795098234</v>
      </c>
      <c r="D515" s="75">
        <v>26.305071290993418</v>
      </c>
      <c r="E515" s="75">
        <v>16.412945987431527</v>
      </c>
      <c r="F515" s="75">
        <v>21.587853181580275</v>
      </c>
      <c r="G515" s="75">
        <v>34.365203507302802</v>
      </c>
      <c r="H515" s="75">
        <v>23.388711326407744</v>
      </c>
      <c r="I515" s="75">
        <v>31.039075539105834</v>
      </c>
      <c r="J515" s="75">
        <v>42.236341336234872</v>
      </c>
      <c r="K515" s="75">
        <v>50.168095476707251</v>
      </c>
      <c r="L515" s="75">
        <v>56.041319665334349</v>
      </c>
      <c r="M515" s="75">
        <v>33.897577527692533</v>
      </c>
      <c r="N515" s="75">
        <v>51.329238020538021</v>
      </c>
      <c r="O515" s="75">
        <v>53.432789015918786</v>
      </c>
      <c r="P515" s="75">
        <v>61.234716667024578</v>
      </c>
      <c r="Q515" s="75">
        <v>41.455020046021389</v>
      </c>
      <c r="R515" s="75">
        <v>48.718595017243729</v>
      </c>
      <c r="S515" s="75">
        <v>67.578988966080502</v>
      </c>
      <c r="T515" s="75">
        <v>62.624669678838828</v>
      </c>
      <c r="U515" s="75">
        <v>54.272110787353327</v>
      </c>
      <c r="V515" s="75">
        <v>64.496854789658911</v>
      </c>
      <c r="X515" s="201">
        <f>((0-('Appendix B'!$H$30))/(1+$Y$16)^0)</f>
        <v>-30932906.678150136</v>
      </c>
      <c r="Y515" s="201">
        <f>(((B515*'Appendix B'!$C$5*1000)-('Appendix B'!$E$31+'Appendix B'!$F$31+'Appendix B'!$G$31))/((1+$Y$16)^1))</f>
        <v>36555647.970511056</v>
      </c>
      <c r="Z515" s="201">
        <f>+(((C515*'Appendix B'!$C$6*1000)-('Appendix B'!$E$32+'Appendix B'!$F$32+'Appendix B'!$G$32))/((1+$Y$16)^2))</f>
        <v>8121911.1156435935</v>
      </c>
      <c r="AA515" s="201">
        <f>(((D515*'Appendix B'!$C$7*1000)-('Appendix B'!$E$33+'Appendix B'!$F$33+'Appendix B'!$G$33))/((1+$Y$16)^3))</f>
        <v>1609312.8244720041</v>
      </c>
      <c r="AB515" s="201">
        <f>(((E515*'Appendix B'!$C$8*1000)-('Appendix B'!$E$34+'Appendix B'!$F$34+'Appendix B'!$G$34))/((1+$Y$16)^4))</f>
        <v>-133328.02470901536</v>
      </c>
      <c r="AC515" s="201">
        <f>(((F515*'Appendix B'!$C$9*1000)-('Appendix B'!$E$35+'Appendix B'!$F$35+'Appendix B'!$G$35))/((1+$Y$16)^AC$34))</f>
        <v>-45489.418048308326</v>
      </c>
      <c r="AD515" s="201">
        <f>(((G515*'Appendix B'!$C$10*1000)-('Appendix B'!$E$36+'Appendix B'!$F$36+'Appendix B'!$G$36))/((1+$Y$16)^AD$34))</f>
        <v>327423.0390936436</v>
      </c>
      <c r="AE515" s="201">
        <f>(((H515*'Appendix B'!$C$11*1000)-('Appendix B'!$E$37+'Appendix B'!$F$37+'Appendix B'!$G$37))/((1+$Y$16)^AE$34))</f>
        <v>-256868.58388605202</v>
      </c>
      <c r="AF515" s="201">
        <f>(((I515*'Appendix B'!$C$12*1000)-('Appendix B'!$E$38+'Appendix B'!$F$38+'Appendix B'!$G$38))/((1+$Y$16)^AF$34))</f>
        <v>-114519.13473923538</v>
      </c>
      <c r="AG515" s="201">
        <f>(((J515*'Appendix B'!$C$13*1000)-('Appendix B'!$E$39+'Appendix B'!$F$39+'Appendix B'!$G$39))/((1+$Y$16)^AG$34))</f>
        <v>54637.384020878359</v>
      </c>
      <c r="AH515" s="201">
        <f>(((K515*'Appendix B'!$C$14*1000)-('Appendix B'!$E$40+'Appendix B'!$F$40+'Appendix B'!$G$40))/((1+$Y$16)^AH$34))</f>
        <v>106059.41760707446</v>
      </c>
      <c r="AI515" s="201">
        <f>(((L515*'Appendix B'!$C$15*1000)-('Appendix B'!$E$41+'Appendix B'!$F$41+'Appendix B'!$G$41))/((1+$Y$16)^AI$34))</f>
        <v>114875.90029858903</v>
      </c>
      <c r="AJ515" s="201">
        <f>(((M515*'Appendix B'!$C$16*1000)-('Appendix B'!$E$42+'Appendix B'!$F$42+'Appendix B'!$G$42))/((1+$Y$16)^AJ$34))</f>
        <v>-215353.10190056587</v>
      </c>
      <c r="AK515" s="201">
        <f>(((N515*'Appendix B'!$C$17*1000)-('Appendix B'!$E$43+'Appendix B'!$F$43+'Appendix B'!$G$43))/((1+$Y$16)^AK$34))</f>
        <v>-48591.548983457295</v>
      </c>
      <c r="AL515" s="201">
        <f>(((O515*'Appendix B'!$C$18*1000)-('Appendix B'!$E$44+'Appendix B'!$F$44+'Appendix B'!$G$44))/((1+$Y$16)^AL$34))</f>
        <v>-57717.708787006013</v>
      </c>
      <c r="AM515" s="201">
        <f>(((P515*'Appendix B'!$C$19*1000)-('Appendix B'!$E$45+'Appendix B'!$F$45+'Appendix B'!$G$45))/((1+$Y$16)^AM$34))</f>
        <v>-22572.729604678276</v>
      </c>
      <c r="AN515" s="201">
        <f>(((Q515*'Appendix B'!$C$20*1000)-('Appendix B'!$E$46+'Appendix B'!$F$46+'Appendix B'!$G$46))/((1+$Y$16)^AN$34))</f>
        <v>-161611.87566796868</v>
      </c>
      <c r="AO515" s="201">
        <f>(((R515*'Appendix B'!$C$21*1000)-('Appendix B'!$E$47+'Appendix B'!$F$47+'Appendix B'!$G$47))/((1+$Y$16)^AO$34))</f>
        <v>-123157.68722069509</v>
      </c>
      <c r="AP515" s="201">
        <f>(((S515*'Appendix B'!$C$22*1000)-('Appendix B'!$E$48+'Appendix B'!$F$48+'Appendix B'!$G$48))/((1+$Y$16)^AP$34))</f>
        <v>-39794.413458767202</v>
      </c>
      <c r="AQ515" s="201">
        <f>(((T515*'Appendix B'!$C$23*1000)-('Appendix B'!$E$49+'Appendix B'!$F$49+'Appendix B'!$G$49))/((1+$Y$16)^AQ$34))</f>
        <v>-68738.65088048116</v>
      </c>
      <c r="AR515" s="201">
        <f>(((U515*'Appendix B'!$C$24*1000)-('Appendix B'!$E$50+'Appendix B'!$F$50+'Appendix B'!$G$50))/((1+$Y$16)^AR$34))</f>
        <v>-100363.52685628665</v>
      </c>
      <c r="AS515" s="217">
        <f t="shared" si="30"/>
        <v>15956960.973496702</v>
      </c>
      <c r="AU515" s="207">
        <f t="shared" si="29"/>
        <v>6.5731884277075032E-9</v>
      </c>
    </row>
    <row r="516" spans="1:47" x14ac:dyDescent="0.35">
      <c r="A516">
        <v>482</v>
      </c>
      <c r="B516" s="75">
        <v>56</v>
      </c>
      <c r="C516" s="75">
        <v>56.667079302694994</v>
      </c>
      <c r="D516" s="75">
        <v>87.71312002271965</v>
      </c>
      <c r="E516" s="75">
        <v>88.63040989280114</v>
      </c>
      <c r="F516" s="75">
        <v>84.652670643748294</v>
      </c>
      <c r="G516" s="75">
        <v>112.40758241175772</v>
      </c>
      <c r="H516" s="75">
        <v>132.49589457140149</v>
      </c>
      <c r="I516" s="75">
        <v>151.98886492059398</v>
      </c>
      <c r="J516" s="75">
        <v>131.12795185870735</v>
      </c>
      <c r="K516" s="75">
        <v>135.50571363881488</v>
      </c>
      <c r="L516" s="75">
        <v>205.03794617417344</v>
      </c>
      <c r="M516" s="75">
        <v>267.57769750897717</v>
      </c>
      <c r="N516" s="75">
        <v>257.19042253184989</v>
      </c>
      <c r="O516" s="75">
        <v>308.38159966934813</v>
      </c>
      <c r="P516" s="75">
        <v>308.19174756267637</v>
      </c>
      <c r="Q516" s="75">
        <v>432.01440180469723</v>
      </c>
      <c r="R516" s="75">
        <v>500</v>
      </c>
      <c r="S516" s="75">
        <v>412.0126413861625</v>
      </c>
      <c r="T516" s="75">
        <v>500</v>
      </c>
      <c r="U516" s="75">
        <v>296.4988108985392</v>
      </c>
      <c r="V516" s="75">
        <v>345.80000234938859</v>
      </c>
      <c r="X516" s="201">
        <f>((0-('Appendix B'!$H$30))/(1+$Y$16)^0)</f>
        <v>-30932906.678150136</v>
      </c>
      <c r="Y516" s="201">
        <f>(((B516*'Appendix B'!$C$5*1000)-('Appendix B'!$E$31+'Appendix B'!$F$31+'Appendix B'!$G$31))/((1+$Y$16)^1))</f>
        <v>36555647.970511056</v>
      </c>
      <c r="Z516" s="201">
        <f>+(((C516*'Appendix B'!$C$6*1000)-('Appendix B'!$E$32+'Appendix B'!$F$32+'Appendix B'!$G$32))/((1+$Y$16)^2))</f>
        <v>12109714.981721019</v>
      </c>
      <c r="AA516" s="201">
        <f>(((D516*'Appendix B'!$C$7*1000)-('Appendix B'!$E$33+'Appendix B'!$F$33+'Appendix B'!$G$33))/((1+$Y$16)^3))</f>
        <v>9398339.021766223</v>
      </c>
      <c r="AB516" s="201">
        <f>(((E516*'Appendix B'!$C$8*1000)-('Appendix B'!$E$34+'Appendix B'!$F$34+'Appendix B'!$G$34))/((1+$Y$16)^4))</f>
        <v>5697509.8648237977</v>
      </c>
      <c r="AC516" s="201">
        <f>(((F516*'Appendix B'!$C$9*1000)-('Appendix B'!$E$35+'Appendix B'!$F$35+'Appendix B'!$G$35))/((1+$Y$16)^AC$34))</f>
        <v>3620603.5442994558</v>
      </c>
      <c r="AD516" s="201">
        <f>(((G516*'Appendix B'!$C$10*1000)-('Appendix B'!$E$36+'Appendix B'!$F$36+'Appendix B'!$G$36))/((1+$Y$16)^AD$34))</f>
        <v>3695055.0871762037</v>
      </c>
      <c r="AE516" s="201">
        <f>(((H516*'Appendix B'!$C$11*1000)-('Appendix B'!$E$37+'Appendix B'!$F$37+'Appendix B'!$G$37))/((1+$Y$16)^AE$34))</f>
        <v>3366761.0067722131</v>
      </c>
      <c r="AF516" s="201">
        <f>(((I516*'Appendix B'!$C$12*1000)-('Appendix B'!$E$38+'Appendix B'!$F$38+'Appendix B'!$G$38))/((1+$Y$16)^AF$34))</f>
        <v>3057093.031045883</v>
      </c>
      <c r="AG516" s="201">
        <f>(((J516*'Appendix B'!$C$13*1000)-('Appendix B'!$E$39+'Appendix B'!$F$39+'Appendix B'!$G$39))/((1+$Y$16)^AG$34))</f>
        <v>1929390.4494329426</v>
      </c>
      <c r="AH516" s="201">
        <f>(((K516*'Appendix B'!$C$14*1000)-('Appendix B'!$E$40+'Appendix B'!$F$40+'Appendix B'!$G$40))/((1+$Y$16)^AH$34))</f>
        <v>1551249.9355648113</v>
      </c>
      <c r="AI516" s="201">
        <f>(((L516*'Appendix B'!$C$15*1000)-('Appendix B'!$E$41+'Appendix B'!$F$41+'Appendix B'!$G$41))/((1+$Y$16)^AI$34))</f>
        <v>2232278.6022104793</v>
      </c>
      <c r="AJ516" s="201">
        <f>(((M516*'Appendix B'!$C$16*1000)-('Appendix B'!$E$42+'Appendix B'!$F$42+'Appendix B'!$G$42))/((1+$Y$16)^AJ$34))</f>
        <v>2548378.8793324181</v>
      </c>
      <c r="AK516" s="201">
        <f>(((N516*'Appendix B'!$C$17*1000)-('Appendix B'!$E$43+'Appendix B'!$F$43+'Appendix B'!$G$43))/((1+$Y$16)^AK$34))</f>
        <v>1993058.399718964</v>
      </c>
      <c r="AL516" s="201">
        <f>(((O516*'Appendix B'!$C$18*1000)-('Appendix B'!$E$44+'Appendix B'!$F$44+'Appendix B'!$G$44))/((1+$Y$16)^AL$34))</f>
        <v>2076048.3200090087</v>
      </c>
      <c r="AM516" s="201">
        <f>(((P516*'Appendix B'!$C$19*1000)-('Appendix B'!$E$45+'Appendix B'!$F$45+'Appendix B'!$G$45))/((1+$Y$16)^AM$34))</f>
        <v>1730984.9770251806</v>
      </c>
      <c r="AN516" s="201">
        <f>(((Q516*'Appendix B'!$C$20*1000)-('Appendix B'!$E$46+'Appendix B'!$F$46+'Appendix B'!$G$46))/((1+$Y$16)^AN$34))</f>
        <v>2164423.0175091424</v>
      </c>
      <c r="AO516" s="201">
        <f>(((R516*'Appendix B'!$C$21*1000)-('Appendix B'!$E$47+'Appendix B'!$F$47+'Appendix B'!$G$47))/((1+$Y$16)^AO$34))</f>
        <v>2216294.9903208939</v>
      </c>
      <c r="AP516" s="201">
        <f>(((S516*'Appendix B'!$C$22*1000)-('Appendix B'!$E$48+'Appendix B'!$F$48+'Appendix B'!$G$48))/((1+$Y$16)^AP$34))</f>
        <v>1493640.1661346892</v>
      </c>
      <c r="AQ516" s="201">
        <f>(((T516*'Appendix B'!$C$23*1000)-('Appendix B'!$E$49+'Appendix B'!$F$49+'Appendix B'!$G$49))/((1+$Y$16)^AQ$34))</f>
        <v>1608860.6024615879</v>
      </c>
      <c r="AR516" s="201">
        <f>(((U516*'Appendix B'!$C$24*1000)-('Appendix B'!$E$50+'Appendix B'!$F$50+'Appendix B'!$G$50))/((1+$Y$16)^AR$34))</f>
        <v>702423.50585125689</v>
      </c>
      <c r="AS516" s="217">
        <f t="shared" si="30"/>
        <v>68814849.675537109</v>
      </c>
      <c r="AU516" s="207">
        <f t="shared" si="29"/>
        <v>1.1751189814906668E-8</v>
      </c>
    </row>
    <row r="517" spans="1:47" x14ac:dyDescent="0.35">
      <c r="A517">
        <v>483</v>
      </c>
      <c r="B517" s="75">
        <v>56</v>
      </c>
      <c r="C517" s="75">
        <v>60.211666036793446</v>
      </c>
      <c r="D517" s="75">
        <v>52.855634455253188</v>
      </c>
      <c r="E517" s="75">
        <v>64.425762384181695</v>
      </c>
      <c r="F517" s="75">
        <v>59.604845945869286</v>
      </c>
      <c r="G517" s="75">
        <v>31.506138610631972</v>
      </c>
      <c r="H517" s="75">
        <v>44.089291859233768</v>
      </c>
      <c r="I517" s="75">
        <v>62.017146387457331</v>
      </c>
      <c r="J517" s="75">
        <v>68.062820825256253</v>
      </c>
      <c r="K517" s="75">
        <v>101.08315213046558</v>
      </c>
      <c r="L517" s="75">
        <v>140.87932645497648</v>
      </c>
      <c r="M517" s="75">
        <v>193.53648045477178</v>
      </c>
      <c r="N517" s="75">
        <v>170.11732280856819</v>
      </c>
      <c r="O517" s="75">
        <v>144.87271953492044</v>
      </c>
      <c r="P517" s="75">
        <v>121.99021003412741</v>
      </c>
      <c r="Q517" s="75">
        <v>175.62361579181649</v>
      </c>
      <c r="R517" s="75">
        <v>194.70656263830472</v>
      </c>
      <c r="S517" s="75">
        <v>272.03207226977679</v>
      </c>
      <c r="T517" s="75">
        <v>416.17896893021219</v>
      </c>
      <c r="U517" s="75">
        <v>402.55899125335549</v>
      </c>
      <c r="V517" s="75">
        <v>384.81780675954104</v>
      </c>
      <c r="X517" s="201">
        <f>((0-('Appendix B'!$H$30))/(1+$Y$16)^0)</f>
        <v>-30932906.678150136</v>
      </c>
      <c r="Y517" s="201">
        <f>(((B517*'Appendix B'!$C$5*1000)-('Appendix B'!$E$31+'Appendix B'!$F$31+'Appendix B'!$G$31))/((1+$Y$16)^1))</f>
        <v>36555647.970511056</v>
      </c>
      <c r="Z517" s="201">
        <f>+(((C517*'Appendix B'!$C$6*1000)-('Appendix B'!$E$32+'Appendix B'!$F$32+'Appendix B'!$G$32))/((1+$Y$16)^2))</f>
        <v>13005138.214261033</v>
      </c>
      <c r="AA517" s="201">
        <f>(((D517*'Appendix B'!$C$7*1000)-('Appendix B'!$E$33+'Appendix B'!$F$33+'Appendix B'!$G$33))/((1+$Y$16)^3))</f>
        <v>4976998.9228008427</v>
      </c>
      <c r="AB517" s="201">
        <f>(((E517*'Appendix B'!$C$8*1000)-('Appendix B'!$E$34+'Appendix B'!$F$34+'Appendix B'!$G$34))/((1+$Y$16)^4))</f>
        <v>3743226.6739742989</v>
      </c>
      <c r="AC517" s="201">
        <f>(((F517*'Appendix B'!$C$9*1000)-('Appendix B'!$E$35+'Appendix B'!$F$35+'Appendix B'!$G$35))/((1+$Y$16)^AC$34))</f>
        <v>2164519.8269066117</v>
      </c>
      <c r="AD517" s="201">
        <f>(((G517*'Appendix B'!$C$10*1000)-('Appendix B'!$E$36+'Appendix B'!$F$36+'Appendix B'!$G$36))/((1+$Y$16)^AD$34))</f>
        <v>204050.60082694044</v>
      </c>
      <c r="AE517" s="201">
        <f>(((H517*'Appendix B'!$C$11*1000)-('Appendix B'!$E$37+'Appendix B'!$F$37+'Appendix B'!$G$37))/((1+$Y$16)^AE$34))</f>
        <v>430631.85313026694</v>
      </c>
      <c r="AF517" s="201">
        <f>(((I517*'Appendix B'!$C$12*1000)-('Appendix B'!$E$38+'Appendix B'!$F$38+'Appendix B'!$G$38))/((1+$Y$16)^AF$34))</f>
        <v>697804.94517538871</v>
      </c>
      <c r="AG517" s="201">
        <f>(((J517*'Appendix B'!$C$13*1000)-('Appendix B'!$E$39+'Appendix B'!$F$39+'Appendix B'!$G$39))/((1+$Y$16)^AG$34))</f>
        <v>599326.26192802493</v>
      </c>
      <c r="AH517" s="201">
        <f>(((K517*'Appendix B'!$C$14*1000)-('Appendix B'!$E$40+'Appendix B'!$F$40+'Appendix B'!$G$40))/((1+$Y$16)^AH$34))</f>
        <v>968304.68155990692</v>
      </c>
      <c r="AI517" s="201">
        <f>(((L517*'Appendix B'!$C$15*1000)-('Appendix B'!$E$41+'Appendix B'!$F$41+'Appendix B'!$G$41))/((1+$Y$16)^AI$34))</f>
        <v>1320515.4440271226</v>
      </c>
      <c r="AJ517" s="201">
        <f>(((M517*'Appendix B'!$C$16*1000)-('Appendix B'!$E$42+'Appendix B'!$F$42+'Appendix B'!$G$42))/((1+$Y$16)^AJ$34))</f>
        <v>1672694.2917067811</v>
      </c>
      <c r="AK517" s="201">
        <f>(((N517*'Appendix B'!$C$17*1000)-('Appendix B'!$E$43+'Appendix B'!$F$43+'Appendix B'!$G$43))/((1+$Y$16)^AK$34))</f>
        <v>1129501.7753586762</v>
      </c>
      <c r="AL517" s="201">
        <f>(((O517*'Appendix B'!$C$18*1000)-('Appendix B'!$E$44+'Appendix B'!$F$44+'Appendix B'!$G$44))/((1+$Y$16)^AL$34))</f>
        <v>707578.73216067476</v>
      </c>
      <c r="AM517" s="201">
        <f>(((P517*'Appendix B'!$C$19*1000)-('Appendix B'!$E$45+'Appendix B'!$F$45+'Appendix B'!$G$45))/((1+$Y$16)^AM$34))</f>
        <v>408831.32164907479</v>
      </c>
      <c r="AN517" s="201">
        <f>(((Q517*'Appendix B'!$C$20*1000)-('Appendix B'!$E$46+'Appendix B'!$F$46+'Appendix B'!$G$46))/((1+$Y$16)^AN$34))</f>
        <v>637449.29108215275</v>
      </c>
      <c r="AO517" s="201">
        <f>(((R517*'Appendix B'!$C$21*1000)-('Appendix B'!$E$47+'Appendix B'!$F$47+'Appendix B'!$G$47))/((1+$Y$16)^AO$34))</f>
        <v>633647.13116750342</v>
      </c>
      <c r="AP517" s="201">
        <f>(((S517*'Appendix B'!$C$22*1000)-('Appendix B'!$E$48+'Appendix B'!$F$48+'Appendix B'!$G$48))/((1+$Y$16)^AP$34))</f>
        <v>870440.18655649573</v>
      </c>
      <c r="AQ517" s="201">
        <f>(((T517*'Appendix B'!$C$23*1000)-('Appendix B'!$E$49+'Appendix B'!$F$49+'Appendix B'!$G$49))/((1+$Y$16)^AQ$34))</f>
        <v>1287356.1887723578</v>
      </c>
      <c r="AR517" s="201">
        <f>(((U517*'Appendix B'!$C$24*1000)-('Appendix B'!$E$50+'Appendix B'!$F$50+'Appendix B'!$G$50))/((1+$Y$16)^AR$34))</f>
        <v>1053927.8504853847</v>
      </c>
      <c r="AS517" s="217">
        <f t="shared" si="30"/>
        <v>42134685.485890433</v>
      </c>
      <c r="AU517" s="207">
        <f t="shared" si="29"/>
        <v>1.5291484525546982E-8</v>
      </c>
    </row>
    <row r="518" spans="1:47" x14ac:dyDescent="0.35">
      <c r="A518">
        <v>484</v>
      </c>
      <c r="B518" s="75">
        <v>56</v>
      </c>
      <c r="C518" s="75">
        <v>50.62546814736875</v>
      </c>
      <c r="D518" s="75">
        <v>57.943270802824259</v>
      </c>
      <c r="E518" s="75">
        <v>55.093041437173881</v>
      </c>
      <c r="F518" s="75">
        <v>73.116725992708908</v>
      </c>
      <c r="G518" s="75">
        <v>124.09465746045922</v>
      </c>
      <c r="H518" s="75">
        <v>177.87856810127619</v>
      </c>
      <c r="I518" s="75">
        <v>120.67014930711704</v>
      </c>
      <c r="J518" s="75">
        <v>131.86716000127959</v>
      </c>
      <c r="K518" s="75">
        <v>201.36176725639643</v>
      </c>
      <c r="L518" s="75">
        <v>241.27730674241121</v>
      </c>
      <c r="M518" s="75">
        <v>284.90128401576385</v>
      </c>
      <c r="N518" s="75">
        <v>402.20329760481826</v>
      </c>
      <c r="O518" s="75">
        <v>500</v>
      </c>
      <c r="P518" s="75">
        <v>243.57110479793977</v>
      </c>
      <c r="Q518" s="75">
        <v>189.39182123300924</v>
      </c>
      <c r="R518" s="75">
        <v>227.25115096476512</v>
      </c>
      <c r="S518" s="75">
        <v>221.8023211217758</v>
      </c>
      <c r="T518" s="75">
        <v>100.79368908977149</v>
      </c>
      <c r="U518" s="75">
        <v>139.55750017051389</v>
      </c>
      <c r="V518" s="75">
        <v>157.16104748574472</v>
      </c>
      <c r="X518" s="201">
        <f>((0-('Appendix B'!$H$30))/(1+$Y$16)^0)</f>
        <v>-30932906.678150136</v>
      </c>
      <c r="Y518" s="201">
        <f>(((B518*'Appendix B'!$C$5*1000)-('Appendix B'!$E$31+'Appendix B'!$F$31+'Appendix B'!$G$31))/((1+$Y$16)^1))</f>
        <v>36555647.970511056</v>
      </c>
      <c r="Z518" s="201">
        <f>+(((C518*'Appendix B'!$C$6*1000)-('Appendix B'!$E$32+'Appendix B'!$F$32+'Appendix B'!$G$32))/((1+$Y$16)^2))</f>
        <v>10583500.673460336</v>
      </c>
      <c r="AA518" s="201">
        <f>(((D518*'Appendix B'!$C$7*1000)-('Appendix B'!$E$33+'Appendix B'!$F$33+'Appendix B'!$G$33))/((1+$Y$16)^3))</f>
        <v>5622317.1443040082</v>
      </c>
      <c r="AB518" s="201">
        <f>(((E518*'Appendix B'!$C$8*1000)-('Appendix B'!$E$34+'Appendix B'!$F$34+'Appendix B'!$G$34))/((1+$Y$16)^4))</f>
        <v>2989702.8036047169</v>
      </c>
      <c r="AC518" s="201">
        <f>(((F518*'Appendix B'!$C$9*1000)-('Appendix B'!$E$35+'Appendix B'!$F$35+'Appendix B'!$G$35))/((1+$Y$16)^AC$34))</f>
        <v>2949994.3647108641</v>
      </c>
      <c r="AD518" s="201">
        <f>(((G518*'Appendix B'!$C$10*1000)-('Appendix B'!$E$36+'Appendix B'!$F$36+'Appendix B'!$G$36))/((1+$Y$16)^AD$34))</f>
        <v>4199367.8597345306</v>
      </c>
      <c r="AE518" s="201">
        <f>(((H518*'Appendix B'!$C$11*1000)-('Appendix B'!$E$37+'Appendix B'!$F$37+'Appendix B'!$G$37))/((1+$Y$16)^AE$34))</f>
        <v>4873994.4795379303</v>
      </c>
      <c r="AF518" s="201">
        <f>(((I518*'Appendix B'!$C$12*1000)-('Appendix B'!$E$38+'Appendix B'!$F$38+'Appendix B'!$G$38))/((1+$Y$16)^AF$34))</f>
        <v>2235836.3759956779</v>
      </c>
      <c r="AG518" s="201">
        <f>(((J518*'Appendix B'!$C$13*1000)-('Appendix B'!$E$39+'Appendix B'!$F$39+'Appendix B'!$G$39))/((1+$Y$16)^AG$34))</f>
        <v>1944980.5903148483</v>
      </c>
      <c r="AH518" s="201">
        <f>(((K518*'Appendix B'!$C$14*1000)-('Appendix B'!$E$40+'Appendix B'!$F$40+'Appendix B'!$G$40))/((1+$Y$16)^AH$34))</f>
        <v>2666520.6249511885</v>
      </c>
      <c r="AI518" s="201">
        <f>(((L518*'Appendix B'!$C$15*1000)-('Appendix B'!$E$41+'Appendix B'!$F$41+'Appendix B'!$G$41))/((1+$Y$16)^AI$34))</f>
        <v>2747278.9869889473</v>
      </c>
      <c r="AJ518" s="201">
        <f>(((M518*'Appendix B'!$C$16*1000)-('Appendix B'!$E$42+'Appendix B'!$F$42+'Appendix B'!$G$42))/((1+$Y$16)^AJ$34))</f>
        <v>2753264.7295378046</v>
      </c>
      <c r="AK518" s="201">
        <f>(((N518*'Appendix B'!$C$17*1000)-('Appendix B'!$E$43+'Appendix B'!$F$43+'Appendix B'!$G$43))/((1+$Y$16)^AK$34))</f>
        <v>3431238.8398866346</v>
      </c>
      <c r="AL518" s="201">
        <f>(((O518*'Appendix B'!$C$18*1000)-('Appendix B'!$E$44+'Appendix B'!$F$44+'Appendix B'!$G$44))/((1+$Y$16)^AL$34))</f>
        <v>3679777.4453571774</v>
      </c>
      <c r="AM518" s="201">
        <f>(((P518*'Appendix B'!$C$19*1000)-('Appendix B'!$E$45+'Appendix B'!$F$45+'Appendix B'!$G$45))/((1+$Y$16)^AM$34))</f>
        <v>1272135.8172482352</v>
      </c>
      <c r="AN518" s="201">
        <f>(((Q518*'Appendix B'!$C$20*1000)-('Appendix B'!$E$46+'Appendix B'!$F$46+'Appendix B'!$G$46))/((1+$Y$16)^AN$34))</f>
        <v>719447.90068778116</v>
      </c>
      <c r="AO518" s="201">
        <f>(((R518*'Appendix B'!$C$21*1000)-('Appendix B'!$E$47+'Appendix B'!$F$47+'Appendix B'!$G$47))/((1+$Y$16)^AO$34))</f>
        <v>802358.98913279187</v>
      </c>
      <c r="AP518" s="201">
        <f>(((S518*'Appendix B'!$C$22*1000)-('Appendix B'!$E$48+'Appendix B'!$F$48+'Appendix B'!$G$48))/((1+$Y$16)^AP$34))</f>
        <v>646815.00709587231</v>
      </c>
      <c r="AQ518" s="201">
        <f>(((T518*'Appendix B'!$C$23*1000)-('Appendix B'!$E$49+'Appendix B'!$F$49+'Appendix B'!$G$49))/((1+$Y$16)^AQ$34))</f>
        <v>77662.652589381149</v>
      </c>
      <c r="AR518" s="201">
        <f>(((U518*'Appendix B'!$C$24*1000)-('Appendix B'!$E$50+'Appendix B'!$F$50+'Appendix B'!$G$50))/((1+$Y$16)^AR$34))</f>
        <v>182289.0653013406</v>
      </c>
      <c r="AS518" s="217">
        <f t="shared" si="30"/>
        <v>60001225.642800987</v>
      </c>
      <c r="AU518" s="207">
        <f t="shared" si="29"/>
        <v>1.4533202249358504E-8</v>
      </c>
    </row>
    <row r="519" spans="1:47" x14ac:dyDescent="0.35">
      <c r="A519">
        <v>485</v>
      </c>
      <c r="B519" s="75">
        <v>56</v>
      </c>
      <c r="C519" s="75">
        <v>23.734880071868048</v>
      </c>
      <c r="D519" s="75">
        <v>19.299968627893282</v>
      </c>
      <c r="E519" s="75">
        <v>8.4170898559883156</v>
      </c>
      <c r="F519" s="75">
        <v>10.061554796465149</v>
      </c>
      <c r="G519" s="75">
        <v>12.595023300649444</v>
      </c>
      <c r="H519" s="75">
        <v>9.5543227788698282</v>
      </c>
      <c r="I519" s="75">
        <v>11.546572654441128</v>
      </c>
      <c r="J519" s="75">
        <v>9.7172455414209242</v>
      </c>
      <c r="K519" s="75">
        <v>11.386550501635671</v>
      </c>
      <c r="L519" s="75">
        <v>11.882767954216128</v>
      </c>
      <c r="M519" s="75">
        <v>8.1997652174589568</v>
      </c>
      <c r="N519" s="75">
        <v>8.3567240352133147</v>
      </c>
      <c r="O519" s="75">
        <v>13.568960121277396</v>
      </c>
      <c r="P519" s="75">
        <v>14.346790662921061</v>
      </c>
      <c r="Q519" s="75">
        <v>13.963594142140535</v>
      </c>
      <c r="R519" s="75">
        <v>16.320796110024908</v>
      </c>
      <c r="S519" s="75">
        <v>18.085260408466965</v>
      </c>
      <c r="T519" s="75">
        <v>16.353399101404307</v>
      </c>
      <c r="U519" s="75">
        <v>14.875753006772289</v>
      </c>
      <c r="V519" s="75">
        <v>20.753106639116165</v>
      </c>
      <c r="X519" s="201">
        <f>((0-('Appendix B'!$H$30))/(1+$Y$16)^0)</f>
        <v>-30932906.678150136</v>
      </c>
      <c r="Y519" s="201">
        <f>(((B519*'Appendix B'!$C$5*1000)-('Appendix B'!$E$31+'Appendix B'!$F$31+'Appendix B'!$G$31))/((1+$Y$16)^1))</f>
        <v>36555647.970511056</v>
      </c>
      <c r="Z519" s="201">
        <f>+(((C519*'Appendix B'!$C$6*1000)-('Appendix B'!$E$32+'Appendix B'!$F$32+'Appendix B'!$G$32))/((1+$Y$16)^2))</f>
        <v>3790478.2125242604</v>
      </c>
      <c r="AA519" s="201">
        <f>(((D519*'Appendix B'!$C$7*1000)-('Appendix B'!$E$33+'Appendix B'!$F$33+'Appendix B'!$G$33))/((1+$Y$16)^3))</f>
        <v>720782.26073447289</v>
      </c>
      <c r="AB519" s="201">
        <f>(((E519*'Appendix B'!$C$8*1000)-('Appendix B'!$E$34+'Appendix B'!$F$34+'Appendix B'!$G$34))/((1+$Y$16)^4))</f>
        <v>-778913.43257607007</v>
      </c>
      <c r="AC519" s="201">
        <f>(((F519*'Appendix B'!$C$9*1000)-('Appendix B'!$E$35+'Appendix B'!$F$35+'Appendix B'!$G$35))/((1+$Y$16)^AC$34))</f>
        <v>-715537.83953054331</v>
      </c>
      <c r="AD519" s="201">
        <f>(((G519*'Appendix B'!$C$10*1000)-('Appendix B'!$E$36+'Appendix B'!$F$36+'Appendix B'!$G$36))/((1+$Y$16)^AD$34))</f>
        <v>-611989.08013730193</v>
      </c>
      <c r="AE519" s="201">
        <f>(((H519*'Appendix B'!$C$11*1000)-('Appendix B'!$E$37+'Appendix B'!$F$37+'Appendix B'!$G$37))/((1+$Y$16)^AE$34))</f>
        <v>-716331.4553356492</v>
      </c>
      <c r="AF519" s="201">
        <f>(((I519*'Appendix B'!$C$12*1000)-('Appendix B'!$E$38+'Appendix B'!$F$38+'Appendix B'!$G$38))/((1+$Y$16)^AF$34))</f>
        <v>-625662.30916518683</v>
      </c>
      <c r="AG519" s="201">
        <f>(((J519*'Appendix B'!$C$13*1000)-('Appendix B'!$E$39+'Appendix B'!$F$39+'Appendix B'!$G$39))/((1+$Y$16)^AG$34))</f>
        <v>-631200.95513648831</v>
      </c>
      <c r="AH519" s="201">
        <f>(((K519*'Appendix B'!$C$14*1000)-('Appendix B'!$E$40+'Appendix B'!$F$40+'Appendix B'!$G$40))/((1+$Y$16)^AH$34))</f>
        <v>-550705.11691811495</v>
      </c>
      <c r="AI519" s="201">
        <f>(((L519*'Appendix B'!$C$15*1000)-('Appendix B'!$E$41+'Appendix B'!$F$41+'Appendix B'!$G$41))/((1+$Y$16)^AI$34))</f>
        <v>-512664.7286168632</v>
      </c>
      <c r="AJ519" s="201">
        <f>(((M519*'Appendix B'!$C$16*1000)-('Appendix B'!$E$42+'Appendix B'!$F$42+'Appendix B'!$G$42))/((1+$Y$16)^AJ$34))</f>
        <v>-519280.82042109431</v>
      </c>
      <c r="AK519" s="201">
        <f>(((N519*'Appendix B'!$C$17*1000)-('Appendix B'!$E$43+'Appendix B'!$F$43+'Appendix B'!$G$43))/((1+$Y$16)^AK$34))</f>
        <v>-474775.97603814246</v>
      </c>
      <c r="AL519" s="201">
        <f>(((O519*'Appendix B'!$C$18*1000)-('Appendix B'!$E$44+'Appendix B'!$F$44+'Appendix B'!$G$44))/((1+$Y$16)^AL$34))</f>
        <v>-391353.64007499785</v>
      </c>
      <c r="AM519" s="201">
        <f>(((P519*'Appendix B'!$C$19*1000)-('Appendix B'!$E$45+'Appendix B'!$F$45+'Appendix B'!$G$45))/((1+$Y$16)^AM$34))</f>
        <v>-355507.91146280267</v>
      </c>
      <c r="AN519" s="201">
        <f>(((Q519*'Appendix B'!$C$20*1000)-('Appendix B'!$E$46+'Appendix B'!$F$46+'Appendix B'!$G$46))/((1+$Y$16)^AN$34))</f>
        <v>-325341.1801022219</v>
      </c>
      <c r="AO519" s="201">
        <f>(((R519*'Appendix B'!$C$21*1000)-('Appendix B'!$E$47+'Appendix B'!$F$47+'Appendix B'!$G$47))/((1+$Y$16)^AO$34))</f>
        <v>-291108.5856248585</v>
      </c>
      <c r="AP519" s="201">
        <f>(((S519*'Appendix B'!$C$22*1000)-('Appendix B'!$E$48+'Appendix B'!$F$48+'Appendix B'!$G$48))/((1+$Y$16)^AP$34))</f>
        <v>-260142.78624405002</v>
      </c>
      <c r="AQ519" s="201">
        <f>(((T519*'Appendix B'!$C$23*1000)-('Appendix B'!$E$49+'Appendix B'!$F$49+'Appendix B'!$G$49))/((1+$Y$16)^AQ$34))</f>
        <v>-246216.9940574817</v>
      </c>
      <c r="AR519" s="201">
        <f>(((U519*'Appendix B'!$C$24*1000)-('Appendix B'!$E$50+'Appendix B'!$F$50+'Appendix B'!$G$50))/((1+$Y$16)^AR$34))</f>
        <v>-230930.8224832351</v>
      </c>
      <c r="AS519" s="217">
        <f t="shared" si="30"/>
        <v>10134001.765619654</v>
      </c>
      <c r="AU519" s="207">
        <f t="shared" si="29"/>
        <v>4.6959453391874022E-9</v>
      </c>
    </row>
    <row r="520" spans="1:47" x14ac:dyDescent="0.35">
      <c r="A520">
        <v>486</v>
      </c>
      <c r="B520" s="75">
        <v>56</v>
      </c>
      <c r="C520" s="75">
        <v>67.972944769247775</v>
      </c>
      <c r="D520" s="75">
        <v>36.532325592690171</v>
      </c>
      <c r="E520" s="75">
        <v>50.809306348961876</v>
      </c>
      <c r="F520" s="75">
        <v>46.333461717659063</v>
      </c>
      <c r="G520" s="75">
        <v>39.182657025237333</v>
      </c>
      <c r="H520" s="75">
        <v>47.519269601223101</v>
      </c>
      <c r="I520" s="75">
        <v>57.717111565542901</v>
      </c>
      <c r="J520" s="75">
        <v>70.779202884634529</v>
      </c>
      <c r="K520" s="75">
        <v>112.6198316514845</v>
      </c>
      <c r="L520" s="75">
        <v>99.746720304972968</v>
      </c>
      <c r="M520" s="75">
        <v>121.64774299056319</v>
      </c>
      <c r="N520" s="75">
        <v>110.06749277234782</v>
      </c>
      <c r="O520" s="75">
        <v>103.35041822989461</v>
      </c>
      <c r="P520" s="75">
        <v>186.64125428790828</v>
      </c>
      <c r="Q520" s="75">
        <v>218.03446230873556</v>
      </c>
      <c r="R520" s="75">
        <v>246.45561187532931</v>
      </c>
      <c r="S520" s="75">
        <v>156.80803662268045</v>
      </c>
      <c r="T520" s="75">
        <v>115.15299179172332</v>
      </c>
      <c r="U520" s="75">
        <v>100.33133348653661</v>
      </c>
      <c r="V520" s="75">
        <v>98.188984283976197</v>
      </c>
      <c r="X520" s="201">
        <f>((0-('Appendix B'!$H$30))/(1+$Y$16)^0)</f>
        <v>-30932906.678150136</v>
      </c>
      <c r="Y520" s="201">
        <f>(((B520*'Appendix B'!$C$5*1000)-('Appendix B'!$E$31+'Appendix B'!$F$31+'Appendix B'!$G$31))/((1+$Y$16)^1))</f>
        <v>36555647.970511056</v>
      </c>
      <c r="Z520" s="201">
        <f>+(((C520*'Appendix B'!$C$6*1000)-('Appendix B'!$E$32+'Appendix B'!$F$32+'Appendix B'!$G$32))/((1+$Y$16)^2))</f>
        <v>14965769.964192223</v>
      </c>
      <c r="AA520" s="201">
        <f>(((D520*'Appendix B'!$C$7*1000)-('Appendix B'!$E$33+'Appendix B'!$F$33+'Appendix B'!$G$33))/((1+$Y$16)^3))</f>
        <v>2906542.6392527781</v>
      </c>
      <c r="AB520" s="201">
        <f>(((E520*'Appendix B'!$C$8*1000)-('Appendix B'!$E$34+'Appendix B'!$F$34+'Appendix B'!$G$34))/((1+$Y$16)^4))</f>
        <v>2643834.0412538615</v>
      </c>
      <c r="AC520" s="201">
        <f>(((F520*'Appendix B'!$C$9*1000)-('Appendix B'!$E$35+'Appendix B'!$F$35+'Appendix B'!$G$35))/((1+$Y$16)^AC$34))</f>
        <v>1393025.8263278941</v>
      </c>
      <c r="AD520" s="201">
        <f>(((G520*'Appendix B'!$C$10*1000)-('Appendix B'!$E$36+'Appendix B'!$F$36+'Appendix B'!$G$36))/((1+$Y$16)^AD$34))</f>
        <v>535302.54103714868</v>
      </c>
      <c r="AE520" s="201">
        <f>(((H520*'Appendix B'!$C$11*1000)-('Appendix B'!$E$37+'Appendix B'!$F$37+'Appendix B'!$G$37))/((1+$Y$16)^AE$34))</f>
        <v>544547.07366403565</v>
      </c>
      <c r="AF520" s="201">
        <f>(((I520*'Appendix B'!$C$12*1000)-('Appendix B'!$E$38+'Appendix B'!$F$38+'Appendix B'!$G$38))/((1+$Y$16)^AF$34))</f>
        <v>585047.05759058555</v>
      </c>
      <c r="AG520" s="201">
        <f>(((J520*'Appendix B'!$C$13*1000)-('Appendix B'!$E$39+'Appendix B'!$F$39+'Appendix B'!$G$39))/((1+$Y$16)^AG$34))</f>
        <v>656615.64573733613</v>
      </c>
      <c r="AH520" s="201">
        <f>(((K520*'Appendix B'!$C$14*1000)-('Appendix B'!$E$40+'Appendix B'!$F$40+'Appendix B'!$G$40))/((1+$Y$16)^AH$34))</f>
        <v>1163678.0727040353</v>
      </c>
      <c r="AI520" s="201">
        <f>(((L520*'Appendix B'!$C$15*1000)-('Appendix B'!$E$41+'Appendix B'!$F$41+'Appendix B'!$G$41))/((1+$Y$16)^AI$34))</f>
        <v>735976.76392802491</v>
      </c>
      <c r="AJ520" s="201">
        <f>(((M520*'Appendix B'!$C$16*1000)-('Appendix B'!$E$42+'Appendix B'!$F$42+'Appendix B'!$G$42))/((1+$Y$16)^AJ$34))</f>
        <v>822467.05442101113</v>
      </c>
      <c r="AK520" s="201">
        <f>(((N520*'Appendix B'!$C$17*1000)-('Appendix B'!$E$43+'Appendix B'!$F$43+'Appendix B'!$G$43))/((1+$Y$16)^AK$34))</f>
        <v>533951.27027401468</v>
      </c>
      <c r="AL520" s="201">
        <f>(((O520*'Appendix B'!$C$18*1000)-('Appendix B'!$E$44+'Appendix B'!$F$44+'Appendix B'!$G$44))/((1+$Y$16)^AL$34))</f>
        <v>360062.398450315</v>
      </c>
      <c r="AM520" s="201">
        <f>(((P520*'Appendix B'!$C$19*1000)-('Appendix B'!$E$45+'Appendix B'!$F$45+'Appendix B'!$G$45))/((1+$Y$16)^AM$34))</f>
        <v>867896.3520380581</v>
      </c>
      <c r="AN520" s="201">
        <f>(((Q520*'Appendix B'!$C$20*1000)-('Appendix B'!$E$46+'Appendix B'!$F$46+'Appendix B'!$G$46))/((1+$Y$16)^AN$34))</f>
        <v>890033.43949850625</v>
      </c>
      <c r="AO520" s="201">
        <f>(((R520*'Appendix B'!$C$21*1000)-('Appendix B'!$E$47+'Appendix B'!$F$47+'Appendix B'!$G$47))/((1+$Y$16)^AO$34))</f>
        <v>901915.33468990366</v>
      </c>
      <c r="AP520" s="201">
        <f>(((S520*'Appendix B'!$C$22*1000)-('Appendix B'!$E$48+'Appendix B'!$F$48+'Appendix B'!$G$48))/((1+$Y$16)^AP$34))</f>
        <v>357457.44105498528</v>
      </c>
      <c r="AQ520" s="201">
        <f>(((T520*'Appendix B'!$C$23*1000)-('Appendix B'!$E$49+'Appendix B'!$F$49+'Appendix B'!$G$49))/((1+$Y$16)^AQ$34))</f>
        <v>132739.27402026678</v>
      </c>
      <c r="AR520" s="201">
        <f>(((U520*'Appendix B'!$C$24*1000)-('Appendix B'!$E$50+'Appendix B'!$F$50+'Appendix B'!$G$50))/((1+$Y$16)^AR$34))</f>
        <v>52285.81651717639</v>
      </c>
      <c r="AS520" s="217">
        <f t="shared" si="30"/>
        <v>36671889.299013093</v>
      </c>
      <c r="AU520" s="207">
        <f t="shared" si="29"/>
        <v>1.403124165669223E-8</v>
      </c>
    </row>
    <row r="521" spans="1:47" x14ac:dyDescent="0.35">
      <c r="A521">
        <v>487</v>
      </c>
      <c r="B521" s="75">
        <v>56</v>
      </c>
      <c r="C521" s="75">
        <v>84.506365446545786</v>
      </c>
      <c r="D521" s="75">
        <v>121.2226154707994</v>
      </c>
      <c r="E521" s="75">
        <v>208.90246986038022</v>
      </c>
      <c r="F521" s="75">
        <v>306.77391740083073</v>
      </c>
      <c r="G521" s="75">
        <v>158.02140101205404</v>
      </c>
      <c r="H521" s="75">
        <v>221.90891976027916</v>
      </c>
      <c r="I521" s="75">
        <v>137.12941151307552</v>
      </c>
      <c r="J521" s="75">
        <v>158.17835973426699</v>
      </c>
      <c r="K521" s="75">
        <v>177.93570482045985</v>
      </c>
      <c r="L521" s="75">
        <v>203.3850448346042</v>
      </c>
      <c r="M521" s="75">
        <v>205.16870093085586</v>
      </c>
      <c r="N521" s="75">
        <v>172.36358742998516</v>
      </c>
      <c r="O521" s="75">
        <v>159.04660177379071</v>
      </c>
      <c r="P521" s="75">
        <v>193.7313929149804</v>
      </c>
      <c r="Q521" s="75">
        <v>238.25300491331592</v>
      </c>
      <c r="R521" s="75">
        <v>329.38925391101731</v>
      </c>
      <c r="S521" s="75">
        <v>413.54748285124037</v>
      </c>
      <c r="T521" s="75">
        <v>391.30819183914059</v>
      </c>
      <c r="U521" s="75">
        <v>500</v>
      </c>
      <c r="V521" s="75">
        <v>500</v>
      </c>
      <c r="X521" s="201">
        <f>((0-('Appendix B'!$H$30))/(1+$Y$16)^0)</f>
        <v>-30932906.678150136</v>
      </c>
      <c r="Y521" s="201">
        <f>(((B521*'Appendix B'!$C$5*1000)-('Appendix B'!$E$31+'Appendix B'!$F$31+'Appendix B'!$G$31))/((1+$Y$16)^1))</f>
        <v>36555647.970511056</v>
      </c>
      <c r="Z521" s="201">
        <f>+(((C521*'Appendix B'!$C$6*1000)-('Appendix B'!$E$32+'Appendix B'!$F$32+'Appendix B'!$G$32))/((1+$Y$16)^2))</f>
        <v>19142394.800423112</v>
      </c>
      <c r="AA521" s="201">
        <f>(((D521*'Appendix B'!$C$7*1000)-('Appendix B'!$E$33+'Appendix B'!$F$33+'Appendix B'!$G$33))/((1+$Y$16)^3))</f>
        <v>13648699.410898026</v>
      </c>
      <c r="AB521" s="201">
        <f>(((E521*'Appendix B'!$C$8*1000)-('Appendix B'!$E$34+'Appendix B'!$F$34+'Appendix B'!$G$34))/((1+$Y$16)^4))</f>
        <v>15408275.743144538</v>
      </c>
      <c r="AC521" s="201">
        <f>(((F521*'Appendix B'!$C$9*1000)-('Appendix B'!$E$35+'Appendix B'!$F$35+'Appendix B'!$G$35))/((1+$Y$16)^AC$34))</f>
        <v>16532987.537364244</v>
      </c>
      <c r="AD521" s="201">
        <f>(((G521*'Appendix B'!$C$10*1000)-('Appendix B'!$E$36+'Appendix B'!$F$36+'Appendix B'!$G$36))/((1+$Y$16)^AD$34))</f>
        <v>5663351.7935316479</v>
      </c>
      <c r="AE521" s="201">
        <f>(((H521*'Appendix B'!$C$11*1000)-('Appendix B'!$E$37+'Appendix B'!$F$37+'Appendix B'!$G$37))/((1+$Y$16)^AE$34))</f>
        <v>6336315.1115387864</v>
      </c>
      <c r="AF521" s="201">
        <f>(((I521*'Appendix B'!$C$12*1000)-('Appendix B'!$E$38+'Appendix B'!$F$38+'Appendix B'!$G$38))/((1+$Y$16)^AF$34))</f>
        <v>2667440.238385329</v>
      </c>
      <c r="AG521" s="201">
        <f>(((J521*'Appendix B'!$C$13*1000)-('Appendix B'!$E$39+'Appendix B'!$F$39+'Appendix B'!$G$39))/((1+$Y$16)^AG$34))</f>
        <v>2499892.3762996118</v>
      </c>
      <c r="AH521" s="201">
        <f>(((K521*'Appendix B'!$C$14*1000)-('Appendix B'!$E$40+'Appendix B'!$F$40+'Appendix B'!$G$40))/((1+$Y$16)^AH$34))</f>
        <v>2269800.8191418657</v>
      </c>
      <c r="AI521" s="201">
        <f>(((L521*'Appendix B'!$C$15*1000)-('Appendix B'!$E$41+'Appendix B'!$F$41+'Appendix B'!$G$41))/((1+$Y$16)^AI$34))</f>
        <v>2208789.0921161678</v>
      </c>
      <c r="AJ521" s="201">
        <f>(((M521*'Appendix B'!$C$16*1000)-('Appendix B'!$E$42+'Appendix B'!$F$42+'Appendix B'!$G$42))/((1+$Y$16)^AJ$34))</f>
        <v>1810268.4240081578</v>
      </c>
      <c r="AK521" s="201">
        <f>(((N521*'Appendix B'!$C$17*1000)-('Appendix B'!$E$43+'Appendix B'!$F$43+'Appendix B'!$G$43))/((1+$Y$16)^AK$34))</f>
        <v>1151779.340990948</v>
      </c>
      <c r="AL521" s="201">
        <f>(((O521*'Appendix B'!$C$18*1000)-('Appendix B'!$E$44+'Appendix B'!$F$44+'Appendix B'!$G$44))/((1+$Y$16)^AL$34))</f>
        <v>826205.48056535446</v>
      </c>
      <c r="AM521" s="201">
        <f>(((P521*'Appendix B'!$C$19*1000)-('Appendix B'!$E$45+'Appendix B'!$F$45+'Appendix B'!$G$45))/((1+$Y$16)^AM$34))</f>
        <v>918241.00991430914</v>
      </c>
      <c r="AN521" s="201">
        <f>(((Q521*'Appendix B'!$C$20*1000)-('Appendix B'!$E$46+'Appendix B'!$F$46+'Appendix B'!$G$46))/((1+$Y$16)^AN$34))</f>
        <v>1010447.9981647757</v>
      </c>
      <c r="AO521" s="201">
        <f>(((R521*'Appendix B'!$C$21*1000)-('Appendix B'!$E$47+'Appendix B'!$F$47+'Appendix B'!$G$47))/((1+$Y$16)^AO$34))</f>
        <v>1331845.1496045676</v>
      </c>
      <c r="AP521" s="201">
        <f>(((S521*'Appendix B'!$C$22*1000)-('Appendix B'!$E$48+'Appendix B'!$F$48+'Appendix B'!$G$48))/((1+$Y$16)^AP$34))</f>
        <v>1500473.3514526957</v>
      </c>
      <c r="AQ521" s="201">
        <f>(((T521*'Appendix B'!$C$23*1000)-('Appendix B'!$E$49+'Appendix B'!$F$49+'Appendix B'!$G$49))/((1+$Y$16)^AQ$34))</f>
        <v>1191961.6976212866</v>
      </c>
      <c r="AR521" s="201">
        <f>(((U521*'Appendix B'!$C$24*1000)-('Appendix B'!$E$50+'Appendix B'!$F$50+'Appendix B'!$G$50))/((1+$Y$16)^AR$34))</f>
        <v>1376866.5613700326</v>
      </c>
      <c r="AS521" s="217">
        <f t="shared" si="30"/>
        <v>103118777.22889636</v>
      </c>
      <c r="AU521" s="207">
        <f t="shared" si="29"/>
        <v>1.5812878692058392E-9</v>
      </c>
    </row>
    <row r="522" spans="1:47" x14ac:dyDescent="0.35">
      <c r="A522">
        <v>488</v>
      </c>
      <c r="B522" s="75">
        <v>56</v>
      </c>
      <c r="C522" s="75">
        <v>63.009326665398291</v>
      </c>
      <c r="D522" s="75">
        <v>52.475800043238721</v>
      </c>
      <c r="E522" s="75">
        <v>51.447626334062761</v>
      </c>
      <c r="F522" s="75">
        <v>68.947507752423917</v>
      </c>
      <c r="G522" s="75">
        <v>97.995674406402046</v>
      </c>
      <c r="H522" s="75">
        <v>41.197699438938876</v>
      </c>
      <c r="I522" s="75">
        <v>36.685209112039111</v>
      </c>
      <c r="J522" s="75">
        <v>39.343107386704176</v>
      </c>
      <c r="K522" s="75">
        <v>55.684294504726999</v>
      </c>
      <c r="L522" s="75">
        <v>59.669042070083925</v>
      </c>
      <c r="M522" s="75">
        <v>74.731328676355929</v>
      </c>
      <c r="N522" s="75">
        <v>88.541474704770778</v>
      </c>
      <c r="O522" s="75">
        <v>122.3571190372638</v>
      </c>
      <c r="P522" s="75">
        <v>200.10164464686309</v>
      </c>
      <c r="Q522" s="75">
        <v>394.47534850946113</v>
      </c>
      <c r="R522" s="75">
        <v>500</v>
      </c>
      <c r="S522" s="75">
        <v>500</v>
      </c>
      <c r="T522" s="75">
        <v>419.8123569679687</v>
      </c>
      <c r="U522" s="75">
        <v>457.24043503162699</v>
      </c>
      <c r="V522" s="75">
        <v>500</v>
      </c>
      <c r="X522" s="201">
        <f>((0-('Appendix B'!$H$30))/(1+$Y$16)^0)</f>
        <v>-30932906.678150136</v>
      </c>
      <c r="Y522" s="201">
        <f>(((B522*'Appendix B'!$C$5*1000)-('Appendix B'!$E$31+'Appendix B'!$F$31+'Appendix B'!$G$31))/((1+$Y$16)^1))</f>
        <v>36555647.970511056</v>
      </c>
      <c r="Z522" s="201">
        <f>+(((C522*'Appendix B'!$C$6*1000)-('Appendix B'!$E$32+'Appendix B'!$F$32+'Appendix B'!$G$32))/((1+$Y$16)^2))</f>
        <v>13711875.137783499</v>
      </c>
      <c r="AA522" s="201">
        <f>(((D522*'Appendix B'!$C$7*1000)-('Appendix B'!$E$33+'Appendix B'!$F$33+'Appendix B'!$G$33))/((1+$Y$16)^3))</f>
        <v>4928820.5447719358</v>
      </c>
      <c r="AB522" s="201">
        <f>(((E522*'Appendix B'!$C$8*1000)-('Appendix B'!$E$34+'Appendix B'!$F$34+'Appendix B'!$G$34))/((1+$Y$16)^4))</f>
        <v>2695371.9955587829</v>
      </c>
      <c r="AC522" s="201">
        <f>(((F522*'Appendix B'!$C$9*1000)-('Appendix B'!$E$35+'Appendix B'!$F$35+'Appendix B'!$G$35))/((1+$Y$16)^AC$34))</f>
        <v>2707628.7753968239</v>
      </c>
      <c r="AD522" s="201">
        <f>(((G522*'Appendix B'!$C$10*1000)-('Appendix B'!$E$36+'Appendix B'!$F$36+'Appendix B'!$G$36))/((1+$Y$16)^AD$34))</f>
        <v>3073162.1624068012</v>
      </c>
      <c r="AE522" s="201">
        <f>(((H522*'Appendix B'!$C$11*1000)-('Appendix B'!$E$37+'Appendix B'!$F$37+'Appendix B'!$G$37))/((1+$Y$16)^AE$34))</f>
        <v>334597.29750640981</v>
      </c>
      <c r="AF522" s="201">
        <f>(((I522*'Appendix B'!$C$12*1000)-('Appendix B'!$E$38+'Appendix B'!$F$38+'Appendix B'!$G$38))/((1+$Y$16)^AF$34))</f>
        <v>33536.89761218409</v>
      </c>
      <c r="AG522" s="201">
        <f>(((J522*'Appendix B'!$C$13*1000)-('Appendix B'!$E$39+'Appendix B'!$F$39+'Appendix B'!$G$39))/((1+$Y$16)^AG$34))</f>
        <v>-6381.863846901997</v>
      </c>
      <c r="AH522" s="201">
        <f>(((K522*'Appendix B'!$C$14*1000)-('Appendix B'!$E$40+'Appendix B'!$F$40+'Appendix B'!$G$40))/((1+$Y$16)^AH$34))</f>
        <v>199476.11591846016</v>
      </c>
      <c r="AI522" s="201">
        <f>(((L522*'Appendix B'!$C$15*1000)-('Appendix B'!$E$41+'Appendix B'!$F$41+'Appendix B'!$G$41))/((1+$Y$16)^AI$34))</f>
        <v>166429.74686267448</v>
      </c>
      <c r="AJ522" s="201">
        <f>(((M522*'Appendix B'!$C$16*1000)-('Appendix B'!$E$42+'Appendix B'!$F$42+'Appendix B'!$G$42))/((1+$Y$16)^AJ$34))</f>
        <v>267587.18404377764</v>
      </c>
      <c r="AK522" s="201">
        <f>(((N522*'Appendix B'!$C$17*1000)-('Appendix B'!$E$43+'Appendix B'!$F$43+'Appendix B'!$G$43))/((1+$Y$16)^AK$34))</f>
        <v>320464.72210436134</v>
      </c>
      <c r="AL522" s="201">
        <f>(((O522*'Appendix B'!$C$18*1000)-('Appendix B'!$E$44+'Appendix B'!$F$44+'Appendix B'!$G$44))/((1+$Y$16)^AL$34))</f>
        <v>519136.89029952261</v>
      </c>
      <c r="AM522" s="201">
        <f>(((P522*'Appendix B'!$C$19*1000)-('Appendix B'!$E$45+'Appendix B'!$F$45+'Appendix B'!$G$45))/((1+$Y$16)^AM$34))</f>
        <v>963473.99630510807</v>
      </c>
      <c r="AN522" s="201">
        <f>(((Q522*'Appendix B'!$C$20*1000)-('Appendix B'!$E$46+'Appendix B'!$F$46+'Appendix B'!$G$46))/((1+$Y$16)^AN$34))</f>
        <v>1940853.5632858996</v>
      </c>
      <c r="AO522" s="201">
        <f>(((R522*'Appendix B'!$C$21*1000)-('Appendix B'!$E$47+'Appendix B'!$F$47+'Appendix B'!$G$47))/((1+$Y$16)^AO$34))</f>
        <v>2216294.9903208939</v>
      </c>
      <c r="AP522" s="201">
        <f>(((S522*'Appendix B'!$C$22*1000)-('Appendix B'!$E$48+'Appendix B'!$F$48+'Appendix B'!$G$48))/((1+$Y$16)^AP$34))</f>
        <v>1885363.9634975337</v>
      </c>
      <c r="AQ522" s="201">
        <f>(((T522*'Appendix B'!$C$23*1000)-('Appendix B'!$E$49+'Appendix B'!$F$49+'Appendix B'!$G$49))/((1+$Y$16)^AQ$34))</f>
        <v>1301292.432169457</v>
      </c>
      <c r="AR522" s="201">
        <f>(((U522*'Appendix B'!$C$24*1000)-('Appendix B'!$E$50+'Appendix B'!$F$50+'Appendix B'!$G$50))/((1+$Y$16)^AR$34))</f>
        <v>1235152.9341560672</v>
      </c>
      <c r="AS522" s="217">
        <f t="shared" si="30"/>
        <v>44123260.64236109</v>
      </c>
      <c r="AU522" s="207">
        <f t="shared" si="29"/>
        <v>1.5592612333307747E-8</v>
      </c>
    </row>
    <row r="523" spans="1:47" x14ac:dyDescent="0.35">
      <c r="A523">
        <v>489</v>
      </c>
      <c r="B523" s="75">
        <v>56</v>
      </c>
      <c r="C523" s="75">
        <v>27.309921284575367</v>
      </c>
      <c r="D523" s="75">
        <v>31.55887332846806</v>
      </c>
      <c r="E523" s="75">
        <v>41.888194617115744</v>
      </c>
      <c r="F523" s="75">
        <v>56.551433885790708</v>
      </c>
      <c r="G523" s="75">
        <v>77.790538308759821</v>
      </c>
      <c r="H523" s="75">
        <v>92.439065109386007</v>
      </c>
      <c r="I523" s="75">
        <v>39.574706569738652</v>
      </c>
      <c r="J523" s="75">
        <v>65.130406528389784</v>
      </c>
      <c r="K523" s="75">
        <v>97.704980091171024</v>
      </c>
      <c r="L523" s="75">
        <v>161.45471703855449</v>
      </c>
      <c r="M523" s="75">
        <v>151.2293674734664</v>
      </c>
      <c r="N523" s="75">
        <v>180.58576904844483</v>
      </c>
      <c r="O523" s="75">
        <v>262.97802770506672</v>
      </c>
      <c r="P523" s="75">
        <v>323.73013514968926</v>
      </c>
      <c r="Q523" s="75">
        <v>474.25174722107852</v>
      </c>
      <c r="R523" s="75">
        <v>500</v>
      </c>
      <c r="S523" s="75">
        <v>500</v>
      </c>
      <c r="T523" s="75">
        <v>500</v>
      </c>
      <c r="U523" s="75">
        <v>500</v>
      </c>
      <c r="V523" s="75">
        <v>500</v>
      </c>
      <c r="X523" s="201">
        <f>((0-('Appendix B'!$H$30))/(1+$Y$16)^0)</f>
        <v>-30932906.678150136</v>
      </c>
      <c r="Y523" s="201">
        <f>(((B523*'Appendix B'!$C$5*1000)-('Appendix B'!$E$31+'Appendix B'!$F$31+'Appendix B'!$G$31))/((1+$Y$16)^1))</f>
        <v>36555647.970511056</v>
      </c>
      <c r="Z523" s="201">
        <f>+(((C523*'Appendix B'!$C$6*1000)-('Appendix B'!$E$32+'Appendix B'!$F$32+'Appendix B'!$G$32))/((1+$Y$16)^2))</f>
        <v>4693594.7672276022</v>
      </c>
      <c r="AA523" s="201">
        <f>(((D523*'Appendix B'!$C$7*1000)-('Appendix B'!$E$33+'Appendix B'!$F$33+'Appendix B'!$G$33))/((1+$Y$16)^3))</f>
        <v>2275707.581355812</v>
      </c>
      <c r="AB523" s="201">
        <f>(((E523*'Appendix B'!$C$8*1000)-('Appendix B'!$E$34+'Appendix B'!$F$34+'Appendix B'!$G$34))/((1+$Y$16)^4))</f>
        <v>1923543.4980832301</v>
      </c>
      <c r="AC523" s="201">
        <f>(((F523*'Appendix B'!$C$9*1000)-('Appendix B'!$E$35+'Appendix B'!$F$35+'Appendix B'!$G$35))/((1+$Y$16)^AC$34))</f>
        <v>1987018.4415848027</v>
      </c>
      <c r="AD523" s="201">
        <f>(((G523*'Appendix B'!$C$10*1000)-('Appendix B'!$E$36+'Appendix B'!$F$36+'Appendix B'!$G$36))/((1+$Y$16)^AD$34))</f>
        <v>2201283.7700067768</v>
      </c>
      <c r="AE523" s="201">
        <f>(((H523*'Appendix B'!$C$11*1000)-('Appendix B'!$E$37+'Appendix B'!$F$37+'Appendix B'!$G$37))/((1+$Y$16)^AE$34))</f>
        <v>2036407.6035450133</v>
      </c>
      <c r="AF523" s="201">
        <f>(((I523*'Appendix B'!$C$12*1000)-('Appendix B'!$E$38+'Appendix B'!$F$38+'Appendix B'!$G$38))/((1+$Y$16)^AF$34))</f>
        <v>109306.89553206194</v>
      </c>
      <c r="AG523" s="201">
        <f>(((J523*'Appendix B'!$C$13*1000)-('Appendix B'!$E$39+'Appendix B'!$F$39+'Appendix B'!$G$39))/((1+$Y$16)^AG$34))</f>
        <v>537480.68775295955</v>
      </c>
      <c r="AH523" s="201">
        <f>(((K523*'Appendix B'!$C$14*1000)-('Appendix B'!$E$40+'Appendix B'!$F$40+'Appendix B'!$G$40))/((1+$Y$16)^AH$34))</f>
        <v>911095.41905220028</v>
      </c>
      <c r="AI523" s="201">
        <f>(((L523*'Appendix B'!$C$15*1000)-('Appendix B'!$E$41+'Appendix B'!$F$41+'Appendix B'!$G$41))/((1+$Y$16)^AI$34))</f>
        <v>1612913.9273711466</v>
      </c>
      <c r="AJ523" s="201">
        <f>(((M523*'Appendix B'!$C$16*1000)-('Appendix B'!$E$42+'Appendix B'!$F$42+'Appendix B'!$G$42))/((1+$Y$16)^AJ$34))</f>
        <v>1172328.5730079236</v>
      </c>
      <c r="AK523" s="201">
        <f>(((N523*'Appendix B'!$C$17*1000)-('Appendix B'!$E$43+'Appendix B'!$F$43+'Appendix B'!$G$43))/((1+$Y$16)^AK$34))</f>
        <v>1233323.6919544381</v>
      </c>
      <c r="AL523" s="201">
        <f>(((O523*'Appendix B'!$C$18*1000)-('Appendix B'!$E$44+'Appendix B'!$F$44+'Appendix B'!$G$44))/((1+$Y$16)^AL$34))</f>
        <v>1696048.1184192246</v>
      </c>
      <c r="AM523" s="201">
        <f>(((P523*'Appendix B'!$C$19*1000)-('Appendix B'!$E$45+'Appendix B'!$F$45+'Appendix B'!$G$45))/((1+$Y$16)^AM$34))</f>
        <v>1841317.7713699632</v>
      </c>
      <c r="AN523" s="201">
        <f>(((Q523*'Appendix B'!$C$20*1000)-('Appendix B'!$E$46+'Appendix B'!$F$46+'Appendix B'!$G$46))/((1+$Y$16)^AN$34))</f>
        <v>2415973.854135524</v>
      </c>
      <c r="AO523" s="201">
        <f>(((R523*'Appendix B'!$C$21*1000)-('Appendix B'!$E$47+'Appendix B'!$F$47+'Appendix B'!$G$47))/((1+$Y$16)^AO$34))</f>
        <v>2216294.9903208939</v>
      </c>
      <c r="AP523" s="201">
        <f>(((S523*'Appendix B'!$C$22*1000)-('Appendix B'!$E$48+'Appendix B'!$F$48+'Appendix B'!$G$48))/((1+$Y$16)^AP$34))</f>
        <v>1885363.9634975337</v>
      </c>
      <c r="AQ523" s="201">
        <f>(((T523*'Appendix B'!$C$23*1000)-('Appendix B'!$E$49+'Appendix B'!$F$49+'Appendix B'!$G$49))/((1+$Y$16)^AQ$34))</f>
        <v>1608860.6024615879</v>
      </c>
      <c r="AR523" s="201">
        <f>(((U523*'Appendix B'!$C$24*1000)-('Appendix B'!$E$50+'Appendix B'!$F$50+'Appendix B'!$G$50))/((1+$Y$16)^AR$34))</f>
        <v>1376866.5613700326</v>
      </c>
      <c r="AS523" s="217">
        <f t="shared" si="30"/>
        <v>39357472.010409638</v>
      </c>
      <c r="AU523" s="207">
        <f t="shared" si="29"/>
        <v>1.4724511903198368E-8</v>
      </c>
    </row>
    <row r="524" spans="1:47" x14ac:dyDescent="0.35">
      <c r="A524">
        <v>490</v>
      </c>
      <c r="B524" s="75">
        <v>56</v>
      </c>
      <c r="C524" s="75">
        <v>78.056466900061025</v>
      </c>
      <c r="D524" s="75">
        <v>87.04033135844044</v>
      </c>
      <c r="E524" s="75">
        <v>90.594386160419717</v>
      </c>
      <c r="F524" s="75">
        <v>94.645907885620787</v>
      </c>
      <c r="G524" s="75">
        <v>129.66660843343234</v>
      </c>
      <c r="H524" s="75">
        <v>134.7093105439391</v>
      </c>
      <c r="I524" s="75">
        <v>194.46234651017832</v>
      </c>
      <c r="J524" s="75">
        <v>246.88415489042933</v>
      </c>
      <c r="K524" s="75">
        <v>397.1085327011134</v>
      </c>
      <c r="L524" s="75">
        <v>424.8113872751639</v>
      </c>
      <c r="M524" s="75">
        <v>500</v>
      </c>
      <c r="N524" s="75">
        <v>412.0525627857312</v>
      </c>
      <c r="O524" s="75">
        <v>500</v>
      </c>
      <c r="P524" s="75">
        <v>424.61876676898339</v>
      </c>
      <c r="Q524" s="75">
        <v>491.68574375476396</v>
      </c>
      <c r="R524" s="75">
        <v>500</v>
      </c>
      <c r="S524" s="75">
        <v>434.33276306655318</v>
      </c>
      <c r="T524" s="75">
        <v>409.55497582954587</v>
      </c>
      <c r="U524" s="75">
        <v>410.99817330081817</v>
      </c>
      <c r="V524" s="75">
        <v>479.58206655346794</v>
      </c>
      <c r="X524" s="201">
        <f>((0-('Appendix B'!$H$30))/(1+$Y$16)^0)</f>
        <v>-30932906.678150136</v>
      </c>
      <c r="Y524" s="201">
        <f>(((B524*'Appendix B'!$C$5*1000)-('Appendix B'!$E$31+'Appendix B'!$F$31+'Appendix B'!$G$31))/((1+$Y$16)^1))</f>
        <v>36555647.970511056</v>
      </c>
      <c r="Z524" s="201">
        <f>+(((C524*'Appendix B'!$C$6*1000)-('Appendix B'!$E$32+'Appendix B'!$F$32+'Appendix B'!$G$32))/((1+$Y$16)^2))</f>
        <v>17513040.11416588</v>
      </c>
      <c r="AA524" s="201">
        <f>(((D524*'Appendix B'!$C$7*1000)-('Appendix B'!$E$33+'Appendix B'!$F$33+'Appendix B'!$G$33))/((1+$Y$16)^3))</f>
        <v>9313002.1866193041</v>
      </c>
      <c r="AB524" s="201">
        <f>(((E524*'Appendix B'!$C$8*1000)-('Appendix B'!$E$34+'Appendix B'!$F$34+'Appendix B'!$G$34))/((1+$Y$16)^4))</f>
        <v>5856081.3046957282</v>
      </c>
      <c r="AC524" s="201">
        <f>(((F524*'Appendix B'!$C$9*1000)-('Appendix B'!$E$35+'Appendix B'!$F$35+'Appendix B'!$G$35))/((1+$Y$16)^AC$34))</f>
        <v>4201531.8367737504</v>
      </c>
      <c r="AD524" s="201">
        <f>(((G524*'Appendix B'!$C$10*1000)-('Appendix B'!$E$36+'Appendix B'!$F$36+'Appendix B'!$G$36))/((1+$Y$16)^AD$34))</f>
        <v>4439804.9264967022</v>
      </c>
      <c r="AE524" s="201">
        <f>(((H524*'Appendix B'!$C$11*1000)-('Appendix B'!$E$37+'Appendix B'!$F$37+'Appendix B'!$G$37))/((1+$Y$16)^AE$34))</f>
        <v>3440272.2035236964</v>
      </c>
      <c r="AF524" s="201">
        <f>(((I524*'Appendix B'!$C$12*1000)-('Appendix B'!$E$38+'Appendix B'!$F$38+'Appendix B'!$G$38))/((1+$Y$16)^AF$34))</f>
        <v>4170856.1191971865</v>
      </c>
      <c r="AG524" s="201">
        <f>(((J524*'Appendix B'!$C$13*1000)-('Appendix B'!$E$39+'Appendix B'!$F$39+'Appendix B'!$G$39))/((1+$Y$16)^AG$34))</f>
        <v>4370726.5350168478</v>
      </c>
      <c r="AH524" s="201">
        <f>(((K524*'Appendix B'!$C$14*1000)-('Appendix B'!$E$40+'Appendix B'!$F$40+'Appendix B'!$G$40))/((1+$Y$16)^AH$34))</f>
        <v>5981487.4055358171</v>
      </c>
      <c r="AI524" s="201">
        <f>(((L524*'Appendix B'!$C$15*1000)-('Appendix B'!$E$41+'Appendix B'!$F$41+'Appendix B'!$G$41))/((1+$Y$16)^AI$34))</f>
        <v>5355496.1467909552</v>
      </c>
      <c r="AJ524" s="201">
        <f>(((M524*'Appendix B'!$C$16*1000)-('Appendix B'!$E$42+'Appendix B'!$F$42+'Appendix B'!$G$42))/((1+$Y$16)^AJ$34))</f>
        <v>5297234.668167565</v>
      </c>
      <c r="AK524" s="201">
        <f>(((N524*'Appendix B'!$C$17*1000)-('Appendix B'!$E$43+'Appendix B'!$F$43+'Appendix B'!$G$43))/((1+$Y$16)^AK$34))</f>
        <v>3528919.9632081725</v>
      </c>
      <c r="AL524" s="201">
        <f>(((O524*'Appendix B'!$C$18*1000)-('Appendix B'!$E$44+'Appendix B'!$F$44+'Appendix B'!$G$44))/((1+$Y$16)^AL$34))</f>
        <v>3679777.4453571774</v>
      </c>
      <c r="AM524" s="201">
        <f>(((P524*'Appendix B'!$C$19*1000)-('Appendix B'!$E$45+'Appendix B'!$F$45+'Appendix B'!$G$45))/((1+$Y$16)^AM$34))</f>
        <v>2557693.5588732827</v>
      </c>
      <c r="AN524" s="201">
        <f>(((Q524*'Appendix B'!$C$20*1000)-('Appendix B'!$E$46+'Appendix B'!$F$46+'Appendix B'!$G$46))/((1+$Y$16)^AN$34))</f>
        <v>2519804.6316277366</v>
      </c>
      <c r="AO524" s="201">
        <f>(((R524*'Appendix B'!$C$21*1000)-('Appendix B'!$E$47+'Appendix B'!$F$47+'Appendix B'!$G$47))/((1+$Y$16)^AO$34))</f>
        <v>2216294.9903208939</v>
      </c>
      <c r="AP524" s="201">
        <f>(((S524*'Appendix B'!$C$22*1000)-('Appendix B'!$E$48+'Appendix B'!$F$48+'Appendix B'!$G$48))/((1+$Y$16)^AP$34))</f>
        <v>1593010.3820382764</v>
      </c>
      <c r="AQ524" s="201">
        <f>(((T524*'Appendix B'!$C$23*1000)-('Appendix B'!$E$49+'Appendix B'!$F$49+'Appendix B'!$G$49))/((1+$Y$16)^AQ$34))</f>
        <v>1261949.1639370492</v>
      </c>
      <c r="AR524" s="201">
        <f>(((U524*'Appendix B'!$C$24*1000)-('Appendix B'!$E$50+'Appendix B'!$F$50+'Appendix B'!$G$50))/((1+$Y$16)^AR$34))</f>
        <v>1081896.9633505295</v>
      </c>
      <c r="AS524" s="217">
        <f t="shared" si="30"/>
        <v>94001621.838057473</v>
      </c>
      <c r="AU524" s="207">
        <f t="shared" si="29"/>
        <v>3.2358941453520417E-9</v>
      </c>
    </row>
    <row r="525" spans="1:47" x14ac:dyDescent="0.35">
      <c r="A525">
        <v>491</v>
      </c>
      <c r="B525" s="75">
        <v>56</v>
      </c>
      <c r="C525" s="75">
        <v>45.922890263060111</v>
      </c>
      <c r="D525" s="75">
        <v>43.561696934486797</v>
      </c>
      <c r="E525" s="75">
        <v>47.613676962635843</v>
      </c>
      <c r="F525" s="75">
        <v>62.260986200796985</v>
      </c>
      <c r="G525" s="75">
        <v>54.068209021950253</v>
      </c>
      <c r="H525" s="75">
        <v>68.955080697164576</v>
      </c>
      <c r="I525" s="75">
        <v>97.078308337208014</v>
      </c>
      <c r="J525" s="75">
        <v>123.46706947740302</v>
      </c>
      <c r="K525" s="75">
        <v>53.250213052178324</v>
      </c>
      <c r="L525" s="75">
        <v>62.623712775205469</v>
      </c>
      <c r="M525" s="75">
        <v>59.196203070450544</v>
      </c>
      <c r="N525" s="75">
        <v>76.01852329511263</v>
      </c>
      <c r="O525" s="75">
        <v>77.646161317452723</v>
      </c>
      <c r="P525" s="75">
        <v>98.479434365941074</v>
      </c>
      <c r="Q525" s="75">
        <v>132.34496790824343</v>
      </c>
      <c r="R525" s="75">
        <v>162.06757935344638</v>
      </c>
      <c r="S525" s="75">
        <v>200.2028380128354</v>
      </c>
      <c r="T525" s="75">
        <v>146.39538181550535</v>
      </c>
      <c r="U525" s="75">
        <v>187.45985653897964</v>
      </c>
      <c r="V525" s="75">
        <v>283.41711865831951</v>
      </c>
      <c r="X525" s="201">
        <f>((0-('Appendix B'!$H$30))/(1+$Y$16)^0)</f>
        <v>-30932906.678150136</v>
      </c>
      <c r="Y525" s="201">
        <f>(((B525*'Appendix B'!$C$5*1000)-('Appendix B'!$E$31+'Appendix B'!$F$31+'Appendix B'!$G$31))/((1+$Y$16)^1))</f>
        <v>36555647.970511056</v>
      </c>
      <c r="Z525" s="201">
        <f>+(((C525*'Appendix B'!$C$6*1000)-('Appendix B'!$E$32+'Appendix B'!$F$32+'Appendix B'!$G$32))/((1+$Y$16)^2))</f>
        <v>9395549.0711108968</v>
      </c>
      <c r="AA525" s="201">
        <f>(((D525*'Appendix B'!$C$7*1000)-('Appendix B'!$E$33+'Appendix B'!$F$33+'Appendix B'!$G$33))/((1+$Y$16)^3))</f>
        <v>3798151.4537741188</v>
      </c>
      <c r="AB525" s="201">
        <f>(((E525*'Appendix B'!$C$8*1000)-('Appendix B'!$E$34+'Appendix B'!$F$34+'Appendix B'!$G$34))/((1+$Y$16)^4))</f>
        <v>2385818.9310706728</v>
      </c>
      <c r="AC525" s="201">
        <f>(((F525*'Appendix B'!$C$9*1000)-('Appendix B'!$E$35+'Appendix B'!$F$35+'Appendix B'!$G$35))/((1+$Y$16)^AC$34))</f>
        <v>2318926.950996689</v>
      </c>
      <c r="AD525" s="201">
        <f>(((G525*'Appendix B'!$C$10*1000)-('Appendix B'!$E$36+'Appendix B'!$F$36+'Appendix B'!$G$36))/((1+$Y$16)^AD$34))</f>
        <v>1177633.8315645857</v>
      </c>
      <c r="AE525" s="201">
        <f>(((H525*'Appendix B'!$C$11*1000)-('Appendix B'!$E$37+'Appendix B'!$F$37+'Appendix B'!$G$37))/((1+$Y$16)^AE$34))</f>
        <v>1256465.7308673717</v>
      </c>
      <c r="AF525" s="201">
        <f>(((I525*'Appendix B'!$C$12*1000)-('Appendix B'!$E$38+'Appendix B'!$F$38+'Appendix B'!$G$38))/((1+$Y$16)^AF$34))</f>
        <v>1617198.0946388736</v>
      </c>
      <c r="AG525" s="201">
        <f>(((J525*'Appendix B'!$C$13*1000)-('Appendix B'!$E$39+'Appendix B'!$F$39+'Appendix B'!$G$39))/((1+$Y$16)^AG$34))</f>
        <v>1767819.9407685651</v>
      </c>
      <c r="AH525" s="201">
        <f>(((K525*'Appendix B'!$C$14*1000)-('Appendix B'!$E$40+'Appendix B'!$F$40+'Appendix B'!$G$40))/((1+$Y$16)^AH$34))</f>
        <v>158255.00486661549</v>
      </c>
      <c r="AI525" s="201">
        <f>(((L525*'Appendix B'!$C$15*1000)-('Appendix B'!$E$41+'Appendix B'!$F$41+'Appendix B'!$G$41))/((1+$Y$16)^AI$34))</f>
        <v>208418.80313109365</v>
      </c>
      <c r="AJ525" s="201">
        <f>(((M525*'Appendix B'!$C$16*1000)-('Appendix B'!$E$42+'Appendix B'!$F$42+'Appendix B'!$G$42))/((1+$Y$16)^AJ$34))</f>
        <v>83853.439500378721</v>
      </c>
      <c r="AK525" s="201">
        <f>(((N525*'Appendix B'!$C$17*1000)-('Appendix B'!$E$43+'Appendix B'!$F$43+'Appendix B'!$G$43))/((1+$Y$16)^AK$34))</f>
        <v>196267.03440609315</v>
      </c>
      <c r="AL525" s="201">
        <f>(((O525*'Appendix B'!$C$18*1000)-('Appendix B'!$E$44+'Appendix B'!$F$44+'Appendix B'!$G$44))/((1+$Y$16)^AL$34))</f>
        <v>144933.44744778983</v>
      </c>
      <c r="AM525" s="201">
        <f>(((P525*'Appendix B'!$C$19*1000)-('Appendix B'!$E$45+'Appendix B'!$F$45+'Appendix B'!$G$45))/((1+$Y$16)^AM$34))</f>
        <v>241889.31674938826</v>
      </c>
      <c r="AN525" s="201">
        <f>(((Q525*'Appendix B'!$C$20*1000)-('Appendix B'!$E$46+'Appendix B'!$F$46+'Appendix B'!$G$46))/((1+$Y$16)^AN$34))</f>
        <v>379696.82165378134</v>
      </c>
      <c r="AO525" s="201">
        <f>(((R525*'Appendix B'!$C$21*1000)-('Appendix B'!$E$47+'Appendix B'!$F$47+'Appendix B'!$G$47))/((1+$Y$16)^AO$34))</f>
        <v>464445.92767250299</v>
      </c>
      <c r="AP525" s="201">
        <f>(((S525*'Appendix B'!$C$22*1000)-('Appendix B'!$E$48+'Appendix B'!$F$48+'Appendix B'!$G$48))/((1+$Y$16)^AP$34))</f>
        <v>550653.10750251287</v>
      </c>
      <c r="AQ525" s="201">
        <f>(((T525*'Appendix B'!$C$23*1000)-('Appendix B'!$E$49+'Appendix B'!$F$49+'Appendix B'!$G$49))/((1+$Y$16)^AQ$34))</f>
        <v>252572.75922857187</v>
      </c>
      <c r="AR525" s="201">
        <f>(((U525*'Appendix B'!$C$24*1000)-('Appendix B'!$E$50+'Appendix B'!$F$50+'Appendix B'!$G$50))/((1+$Y$16)^AR$34))</f>
        <v>341046.91697949287</v>
      </c>
      <c r="AS525" s="217">
        <f t="shared" si="30"/>
        <v>32362337.876290914</v>
      </c>
      <c r="AU525" s="207">
        <f t="shared" si="29"/>
        <v>1.267805829105578E-8</v>
      </c>
    </row>
    <row r="526" spans="1:47" x14ac:dyDescent="0.35">
      <c r="A526">
        <v>492</v>
      </c>
      <c r="B526" s="75">
        <v>56</v>
      </c>
      <c r="C526" s="75">
        <v>43.625084284932015</v>
      </c>
      <c r="D526" s="75">
        <v>26.432917292730995</v>
      </c>
      <c r="E526" s="75">
        <v>32.358039535490931</v>
      </c>
      <c r="F526" s="75">
        <v>30.674788731709107</v>
      </c>
      <c r="G526" s="75">
        <v>37.261024714504018</v>
      </c>
      <c r="H526" s="75">
        <v>27.257696640259091</v>
      </c>
      <c r="I526" s="75">
        <v>34.831794955118134</v>
      </c>
      <c r="J526" s="75">
        <v>21.418480280337835</v>
      </c>
      <c r="K526" s="75">
        <v>31.92147608229784</v>
      </c>
      <c r="L526" s="75">
        <v>21.816031149603972</v>
      </c>
      <c r="M526" s="75">
        <v>30.350212824862041</v>
      </c>
      <c r="N526" s="75">
        <v>33.943050467123399</v>
      </c>
      <c r="O526" s="75">
        <v>41.319283608512563</v>
      </c>
      <c r="P526" s="75">
        <v>61.275465559997244</v>
      </c>
      <c r="Q526" s="75">
        <v>29.133667302634002</v>
      </c>
      <c r="R526" s="75">
        <v>43.693767807273019</v>
      </c>
      <c r="S526" s="75">
        <v>25.974584716728984</v>
      </c>
      <c r="T526" s="75">
        <v>30.002322645640611</v>
      </c>
      <c r="U526" s="75">
        <v>18.857602256625015</v>
      </c>
      <c r="V526" s="75">
        <v>15.262772039617694</v>
      </c>
      <c r="X526" s="201">
        <f>((0-('Appendix B'!$H$30))/(1+$Y$16)^0)</f>
        <v>-30932906.678150136</v>
      </c>
      <c r="Y526" s="201">
        <f>(((B526*'Appendix B'!$C$5*1000)-('Appendix B'!$E$31+'Appendix B'!$F$31+'Appendix B'!$G$31))/((1+$Y$16)^1))</f>
        <v>36555647.970511056</v>
      </c>
      <c r="Z526" s="201">
        <f>+(((C526*'Appendix B'!$C$6*1000)-('Appendix B'!$E$32+'Appendix B'!$F$32+'Appendix B'!$G$32))/((1+$Y$16)^2))</f>
        <v>8815083.9813749697</v>
      </c>
      <c r="AA526" s="201">
        <f>(((D526*'Appendix B'!$C$7*1000)-('Appendix B'!$E$33+'Appendix B'!$F$33+'Appendix B'!$G$33))/((1+$Y$16)^3))</f>
        <v>1625528.8723243573</v>
      </c>
      <c r="AB526" s="201">
        <f>(((E526*'Appendix B'!$C$8*1000)-('Appendix B'!$E$34+'Appendix B'!$F$34+'Appendix B'!$G$34))/((1+$Y$16)^4))</f>
        <v>1154078.7960843288</v>
      </c>
      <c r="AC526" s="201">
        <f>(((F526*'Appendix B'!$C$9*1000)-('Appendix B'!$E$35+'Appendix B'!$F$35+'Appendix B'!$G$35))/((1+$Y$16)^AC$34))</f>
        <v>482753.61523438536</v>
      </c>
      <c r="AD526" s="201">
        <f>(((G526*'Appendix B'!$C$10*1000)-('Appendix B'!$E$36+'Appendix B'!$F$36+'Appendix B'!$G$36))/((1+$Y$16)^AD$34))</f>
        <v>452381.5608581726</v>
      </c>
      <c r="AE526" s="201">
        <f>(((H526*'Appendix B'!$C$11*1000)-('Appendix B'!$E$37+'Appendix B'!$F$37+'Appendix B'!$G$37))/((1+$Y$16)^AE$34))</f>
        <v>-128373.1974950989</v>
      </c>
      <c r="AF526" s="201">
        <f>(((I526*'Appendix B'!$C$12*1000)-('Appendix B'!$E$38+'Appendix B'!$F$38+'Appendix B'!$G$38))/((1+$Y$16)^AF$34))</f>
        <v>-15064.351868194342</v>
      </c>
      <c r="AG526" s="201">
        <f>(((J526*'Appendix B'!$C$13*1000)-('Appendix B'!$E$39+'Appendix B'!$F$39+'Appendix B'!$G$39))/((1+$Y$16)^AG$34))</f>
        <v>-384418.09714850318</v>
      </c>
      <c r="AH526" s="201">
        <f>(((K526*'Appendix B'!$C$14*1000)-('Appendix B'!$E$40+'Appendix B'!$F$40+'Appendix B'!$G$40))/((1+$Y$16)^AH$34))</f>
        <v>-202946.64444977816</v>
      </c>
      <c r="AI526" s="201">
        <f>(((L526*'Appendix B'!$C$15*1000)-('Appendix B'!$E$41+'Appendix B'!$F$41+'Appendix B'!$G$41))/((1+$Y$16)^AI$34))</f>
        <v>-371502.34916212823</v>
      </c>
      <c r="AJ526" s="201">
        <f>(((M526*'Appendix B'!$C$16*1000)-('Appendix B'!$E$42+'Appendix B'!$F$42+'Appendix B'!$G$42))/((1+$Y$16)^AJ$34))</f>
        <v>-257307.74176935258</v>
      </c>
      <c r="AK526" s="201">
        <f>(((N526*'Appendix B'!$C$17*1000)-('Appendix B'!$E$43+'Appendix B'!$F$43+'Appendix B'!$G$43))/((1+$Y$16)^AK$34))</f>
        <v>-221020.89262501759</v>
      </c>
      <c r="AL526" s="201">
        <f>(((O526*'Appendix B'!$C$18*1000)-('Appendix B'!$E$44+'Appendix B'!$F$44+'Appendix B'!$G$44))/((1+$Y$16)^AL$34))</f>
        <v>-159100.35992279215</v>
      </c>
      <c r="AM526" s="201">
        <f>(((P526*'Appendix B'!$C$19*1000)-('Appendix B'!$E$45+'Appendix B'!$F$45+'Appendix B'!$G$45))/((1+$Y$16)^AM$34))</f>
        <v>-22283.38560402477</v>
      </c>
      <c r="AN526" s="201">
        <f>(((Q526*'Appendix B'!$C$20*1000)-('Appendix B'!$E$46+'Appendix B'!$F$46+'Appendix B'!$G$46))/((1+$Y$16)^AN$34))</f>
        <v>-234993.53733285566</v>
      </c>
      <c r="AO526" s="201">
        <f>(((R526*'Appendix B'!$C$21*1000)-('Appendix B'!$E$47+'Appendix B'!$F$47+'Appendix B'!$G$47))/((1+$Y$16)^AO$34))</f>
        <v>-149206.50142122479</v>
      </c>
      <c r="AP526" s="201">
        <f>(((S526*'Appendix B'!$C$22*1000)-('Appendix B'!$E$48+'Appendix B'!$F$48+'Appendix B'!$G$48))/((1+$Y$16)^AP$34))</f>
        <v>-225019.14887901867</v>
      </c>
      <c r="AQ526" s="201">
        <f>(((T526*'Appendix B'!$C$23*1000)-('Appendix B'!$E$49+'Appendix B'!$F$49+'Appendix B'!$G$49))/((1+$Y$16)^AQ$34))</f>
        <v>-193865.10688103666</v>
      </c>
      <c r="AR526" s="201">
        <f>(((U526*'Appendix B'!$C$24*1000)-('Appendix B'!$E$50+'Appendix B'!$F$50+'Appendix B'!$G$50))/((1+$Y$16)^AR$34))</f>
        <v>-217734.18915375182</v>
      </c>
      <c r="AS526" s="217">
        <f t="shared" si="30"/>
        <v>18152568.118237134</v>
      </c>
      <c r="AU526" s="207">
        <f t="shared" si="29"/>
        <v>7.3578974228633085E-9</v>
      </c>
    </row>
    <row r="527" spans="1:47" x14ac:dyDescent="0.35">
      <c r="A527">
        <v>493</v>
      </c>
      <c r="B527" s="75">
        <v>56</v>
      </c>
      <c r="C527" s="75">
        <v>83.854499044752487</v>
      </c>
      <c r="D527" s="75">
        <v>83.263660930797556</v>
      </c>
      <c r="E527" s="75">
        <v>80.104730501475927</v>
      </c>
      <c r="F527" s="75">
        <v>66.277232879867242</v>
      </c>
      <c r="G527" s="75">
        <v>126.26264801213946</v>
      </c>
      <c r="H527" s="75">
        <v>149.90621398641355</v>
      </c>
      <c r="I527" s="75">
        <v>185.26430855561659</v>
      </c>
      <c r="J527" s="75">
        <v>143.00552188775225</v>
      </c>
      <c r="K527" s="75">
        <v>217.81397521812508</v>
      </c>
      <c r="L527" s="75">
        <v>215.83244429508431</v>
      </c>
      <c r="M527" s="75">
        <v>260.21090103519794</v>
      </c>
      <c r="N527" s="75">
        <v>174.01718424710748</v>
      </c>
      <c r="O527" s="75">
        <v>175.65794566463245</v>
      </c>
      <c r="P527" s="75">
        <v>207.89355925915336</v>
      </c>
      <c r="Q527" s="75">
        <v>221.22520352850819</v>
      </c>
      <c r="R527" s="75">
        <v>116.05311326372296</v>
      </c>
      <c r="S527" s="75">
        <v>190.6522660265947</v>
      </c>
      <c r="T527" s="75">
        <v>124.45370766268411</v>
      </c>
      <c r="U527" s="75">
        <v>131.01684638283663</v>
      </c>
      <c r="V527" s="75">
        <v>149.91275614737745</v>
      </c>
      <c r="X527" s="201">
        <f>((0-('Appendix B'!$H$30))/(1+$Y$16)^0)</f>
        <v>-30932906.678150136</v>
      </c>
      <c r="Y527" s="201">
        <f>(((B527*'Appendix B'!$C$5*1000)-('Appendix B'!$E$31+'Appendix B'!$F$31+'Appendix B'!$G$31))/((1+$Y$16)^1))</f>
        <v>36555647.970511056</v>
      </c>
      <c r="Z527" s="201">
        <f>+(((C527*'Appendix B'!$C$6*1000)-('Appendix B'!$E$32+'Appendix B'!$F$32+'Appendix B'!$G$32))/((1+$Y$16)^2))</f>
        <v>18977722.198378168</v>
      </c>
      <c r="AA527" s="201">
        <f>(((D527*'Appendix B'!$C$7*1000)-('Appendix B'!$E$33+'Appendix B'!$F$33+'Appendix B'!$G$33))/((1+$Y$16)^3))</f>
        <v>8833967.5078271255</v>
      </c>
      <c r="AB527" s="201">
        <f>(((E527*'Appendix B'!$C$8*1000)-('Appendix B'!$E$34+'Appendix B'!$F$34+'Appendix B'!$G$34))/((1+$Y$16)^4))</f>
        <v>5009146.5280263685</v>
      </c>
      <c r="AC527" s="201">
        <f>(((F527*'Appendix B'!$C$9*1000)-('Appendix B'!$E$35+'Appendix B'!$F$35+'Appendix B'!$G$35))/((1+$Y$16)^AC$34))</f>
        <v>2552399.9756990094</v>
      </c>
      <c r="AD527" s="201">
        <f>(((G527*'Appendix B'!$C$10*1000)-('Appendix B'!$E$36+'Appendix B'!$F$36+'Appendix B'!$G$36))/((1+$Y$16)^AD$34))</f>
        <v>4292919.5244104238</v>
      </c>
      <c r="AE527" s="201">
        <f>(((H527*'Appendix B'!$C$11*1000)-('Appendix B'!$E$37+'Appendix B'!$F$37+'Appendix B'!$G$37))/((1+$Y$16)^AE$34))</f>
        <v>3944986.4428866077</v>
      </c>
      <c r="AF527" s="201">
        <f>(((I527*'Appendix B'!$C$12*1000)-('Appendix B'!$E$38+'Appendix B'!$F$38+'Appendix B'!$G$38))/((1+$Y$16)^AF$34))</f>
        <v>3929660.0887846998</v>
      </c>
      <c r="AG527" s="201">
        <f>(((J527*'Appendix B'!$C$13*1000)-('Appendix B'!$E$39+'Appendix B'!$F$39+'Appendix B'!$G$39))/((1+$Y$16)^AG$34))</f>
        <v>2179892.2762163486</v>
      </c>
      <c r="AH527" s="201">
        <f>(((K527*'Appendix B'!$C$14*1000)-('Appendix B'!$E$40+'Appendix B'!$F$40+'Appendix B'!$G$40))/((1+$Y$16)^AH$34))</f>
        <v>2945138.3724092087</v>
      </c>
      <c r="AI527" s="201">
        <f>(((L527*'Appendix B'!$C$15*1000)-('Appendix B'!$E$41+'Appendix B'!$F$41+'Appendix B'!$G$41))/((1+$Y$16)^AI$34))</f>
        <v>2385680.0584887094</v>
      </c>
      <c r="AJ527" s="201">
        <f>(((M527*'Appendix B'!$C$16*1000)-('Appendix B'!$E$42+'Appendix B'!$F$42+'Appendix B'!$G$42))/((1+$Y$16)^AJ$34))</f>
        <v>2461251.8656375916</v>
      </c>
      <c r="AK527" s="201">
        <f>(((N527*'Appendix B'!$C$17*1000)-('Appendix B'!$E$43+'Appendix B'!$F$43+'Appendix B'!$G$43))/((1+$Y$16)^AK$34))</f>
        <v>1168179.0613406906</v>
      </c>
      <c r="AL527" s="201">
        <f>(((O527*'Appendix B'!$C$18*1000)-('Appendix B'!$E$44+'Appendix B'!$F$44+'Appendix B'!$G$44))/((1+$Y$16)^AL$34))</f>
        <v>965232.29616838496</v>
      </c>
      <c r="AM527" s="201">
        <f>(((P527*'Appendix B'!$C$19*1000)-('Appendix B'!$E$45+'Appendix B'!$F$45+'Appendix B'!$G$45))/((1+$Y$16)^AM$34))</f>
        <v>1018801.7262678023</v>
      </c>
      <c r="AN527" s="201">
        <f>(((Q527*'Appendix B'!$C$20*1000)-('Appendix B'!$E$46+'Appendix B'!$F$46+'Appendix B'!$G$46))/((1+$Y$16)^AN$34))</f>
        <v>909036.37671862787</v>
      </c>
      <c r="AO527" s="201">
        <f>(((R527*'Appendix B'!$C$21*1000)-('Appendix B'!$E$47+'Appendix B'!$F$47+'Appendix B'!$G$47))/((1+$Y$16)^AO$34))</f>
        <v>225905.92865932992</v>
      </c>
      <c r="AP527" s="201">
        <f>(((S527*'Appendix B'!$C$22*1000)-('Appendix B'!$E$48+'Appendix B'!$F$48+'Appendix B'!$G$48))/((1+$Y$16)^AP$34))</f>
        <v>508133.51850272401</v>
      </c>
      <c r="AQ527" s="201">
        <f>(((T527*'Appendix B'!$C$23*1000)-('Appendix B'!$E$49+'Appendix B'!$F$49+'Appendix B'!$G$49))/((1+$Y$16)^AQ$34))</f>
        <v>168413.1516237738</v>
      </c>
      <c r="AR527" s="201">
        <f>(((U527*'Appendix B'!$C$24*1000)-('Appendix B'!$E$50+'Appendix B'!$F$50+'Appendix B'!$G$50))/((1+$Y$16)^AR$34))</f>
        <v>153983.65508667516</v>
      </c>
      <c r="AS527" s="217">
        <f t="shared" si="30"/>
        <v>68253191.845493183</v>
      </c>
      <c r="AU527" s="207">
        <f t="shared" si="29"/>
        <v>1.1955466143825074E-8</v>
      </c>
    </row>
    <row r="528" spans="1:47" x14ac:dyDescent="0.35">
      <c r="A528">
        <v>494</v>
      </c>
      <c r="B528" s="75">
        <v>56</v>
      </c>
      <c r="C528" s="75">
        <v>67.90153052284937</v>
      </c>
      <c r="D528" s="75">
        <v>77.991004117993043</v>
      </c>
      <c r="E528" s="75">
        <v>98.517921112170995</v>
      </c>
      <c r="F528" s="75">
        <v>83.804017338166489</v>
      </c>
      <c r="G528" s="75">
        <v>49.412117273321691</v>
      </c>
      <c r="H528" s="75">
        <v>53.961950632819942</v>
      </c>
      <c r="I528" s="75">
        <v>42.089759085313332</v>
      </c>
      <c r="J528" s="75">
        <v>33.497127745588514</v>
      </c>
      <c r="K528" s="75">
        <v>49.451036336829574</v>
      </c>
      <c r="L528" s="75">
        <v>69.411796508024253</v>
      </c>
      <c r="M528" s="75">
        <v>77.191315871702557</v>
      </c>
      <c r="N528" s="75">
        <v>81.312940892640057</v>
      </c>
      <c r="O528" s="75">
        <v>67.660602562346256</v>
      </c>
      <c r="P528" s="75">
        <v>57.534537088069683</v>
      </c>
      <c r="Q528" s="75">
        <v>63.954419545992621</v>
      </c>
      <c r="R528" s="75">
        <v>50.811531067128421</v>
      </c>
      <c r="S528" s="75">
        <v>59.686522205829377</v>
      </c>
      <c r="T528" s="75">
        <v>79.944145314269818</v>
      </c>
      <c r="U528" s="75">
        <v>99.326876448353261</v>
      </c>
      <c r="V528" s="75">
        <v>84.972400060687761</v>
      </c>
      <c r="X528" s="201">
        <f>((0-('Appendix B'!$H$30))/(1+$Y$16)^0)</f>
        <v>-30932906.678150136</v>
      </c>
      <c r="Y528" s="201">
        <f>(((B528*'Appendix B'!$C$5*1000)-('Appendix B'!$E$31+'Appendix B'!$F$31+'Appendix B'!$G$31))/((1+$Y$16)^1))</f>
        <v>36555647.970511056</v>
      </c>
      <c r="Z528" s="201">
        <f>+(((C528*'Appendix B'!$C$6*1000)-('Appendix B'!$E$32+'Appendix B'!$F$32+'Appendix B'!$G$32))/((1+$Y$16)^2))</f>
        <v>14947729.50414527</v>
      </c>
      <c r="AA528" s="201">
        <f>(((D528*'Appendix B'!$C$7*1000)-('Appendix B'!$E$33+'Appendix B'!$F$33+'Appendix B'!$G$33))/((1+$Y$16)^3))</f>
        <v>8165181.2022453612</v>
      </c>
      <c r="AB528" s="201">
        <f>(((E528*'Appendix B'!$C$8*1000)-('Appendix B'!$E$34+'Appendix B'!$F$34+'Appendix B'!$G$34))/((1+$Y$16)^4))</f>
        <v>6495827.5006608535</v>
      </c>
      <c r="AC528" s="201">
        <f>(((F528*'Appendix B'!$C$9*1000)-('Appendix B'!$E$35+'Appendix B'!$F$35+'Appendix B'!$G$35))/((1+$Y$16)^AC$34))</f>
        <v>3571269.509313419</v>
      </c>
      <c r="AD528" s="201">
        <f>(((G528*'Appendix B'!$C$10*1000)-('Appendix B'!$E$36+'Appendix B'!$F$36+'Appendix B'!$G$36))/((1+$Y$16)^AD$34))</f>
        <v>976717.30375485716</v>
      </c>
      <c r="AE528" s="201">
        <f>(((H528*'Appendix B'!$C$11*1000)-('Appendix B'!$E$37+'Appendix B'!$F$37+'Appendix B'!$G$37))/((1+$Y$16)^AE$34))</f>
        <v>758519.14163361385</v>
      </c>
      <c r="AF528" s="201">
        <f>(((I528*'Appendix B'!$C$12*1000)-('Appendix B'!$E$38+'Appendix B'!$F$38+'Appendix B'!$G$38))/((1+$Y$16)^AF$34))</f>
        <v>175257.99141058041</v>
      </c>
      <c r="AG528" s="201">
        <f>(((J528*'Appendix B'!$C$13*1000)-('Appendix B'!$E$39+'Appendix B'!$F$39+'Appendix B'!$G$39))/((1+$Y$16)^AG$34))</f>
        <v>-129675.481637159</v>
      </c>
      <c r="AH528" s="201">
        <f>(((K528*'Appendix B'!$C$14*1000)-('Appendix B'!$E$40+'Appendix B'!$F$40+'Appendix B'!$G$40))/((1+$Y$16)^AH$34))</f>
        <v>93916.038261782596</v>
      </c>
      <c r="AI528" s="201">
        <f>(((L528*'Appendix B'!$C$15*1000)-('Appendix B'!$E$41+'Appendix B'!$F$41+'Appendix B'!$G$41))/((1+$Y$16)^AI$34))</f>
        <v>304884.79147897061</v>
      </c>
      <c r="AJ528" s="201">
        <f>(((M528*'Appendix B'!$C$16*1000)-('Appendix B'!$E$42+'Appendix B'!$F$42+'Appendix B'!$G$42))/((1+$Y$16)^AJ$34))</f>
        <v>296681.42315041454</v>
      </c>
      <c r="AK528" s="201">
        <f>(((N528*'Appendix B'!$C$17*1000)-('Appendix B'!$E$43+'Appendix B'!$F$43+'Appendix B'!$G$43))/((1+$Y$16)^AK$34))</f>
        <v>248774.97776637794</v>
      </c>
      <c r="AL528" s="201">
        <f>(((O528*'Appendix B'!$C$18*1000)-('Appendix B'!$E$44+'Appendix B'!$F$44+'Appendix B'!$G$44))/((1+$Y$16)^AL$34))</f>
        <v>61360.411764337397</v>
      </c>
      <c r="AM528" s="201">
        <f>(((P528*'Appendix B'!$C$19*1000)-('Appendix B'!$E$45+'Appendix B'!$F$45+'Appendix B'!$G$45))/((1+$Y$16)^AM$34))</f>
        <v>-48846.443671690991</v>
      </c>
      <c r="AN528" s="201">
        <f>(((Q528*'Appendix B'!$C$20*1000)-('Appendix B'!$E$46+'Appendix B'!$F$46+'Appendix B'!$G$46))/((1+$Y$16)^AN$34))</f>
        <v>-27613.332151219071</v>
      </c>
      <c r="AO528" s="201">
        <f>(((R528*'Appendix B'!$C$21*1000)-('Appendix B'!$E$47+'Appendix B'!$F$47+'Appendix B'!$G$47))/((1+$Y$16)^AO$34))</f>
        <v>-112307.86094430964</v>
      </c>
      <c r="AP528" s="201">
        <f>(((S528*'Appendix B'!$C$22*1000)-('Appendix B'!$E$48+'Appendix B'!$F$48+'Appendix B'!$G$48))/((1+$Y$16)^AP$34))</f>
        <v>-74932.041165656614</v>
      </c>
      <c r="AQ528" s="201">
        <f>(((T528*'Appendix B'!$C$23*1000)-('Appendix B'!$E$49+'Appendix B'!$F$49+'Appendix B'!$G$49))/((1+$Y$16)^AQ$34))</f>
        <v>-2307.9736565503026</v>
      </c>
      <c r="AR528" s="201">
        <f>(((U528*'Appendix B'!$C$24*1000)-('Appendix B'!$E$50+'Appendix B'!$F$50+'Appendix B'!$G$50))/((1+$Y$16)^AR$34))</f>
        <v>48956.847890698467</v>
      </c>
      <c r="AS528" s="217">
        <f t="shared" si="30"/>
        <v>41767817.935837477</v>
      </c>
      <c r="AU528" s="207">
        <f t="shared" si="29"/>
        <v>1.5226080104630786E-8</v>
      </c>
    </row>
    <row r="529" spans="1:47" x14ac:dyDescent="0.35">
      <c r="A529">
        <v>495</v>
      </c>
      <c r="B529" s="75">
        <v>56</v>
      </c>
      <c r="C529" s="75">
        <v>50.742958644670118</v>
      </c>
      <c r="D529" s="75">
        <v>54.218940659544231</v>
      </c>
      <c r="E529" s="75">
        <v>61.203437815759536</v>
      </c>
      <c r="F529" s="75">
        <v>63.063656741972494</v>
      </c>
      <c r="G529" s="75">
        <v>76.371320815239571</v>
      </c>
      <c r="H529" s="75">
        <v>59.92754951287688</v>
      </c>
      <c r="I529" s="75">
        <v>68.041641091513597</v>
      </c>
      <c r="J529" s="75">
        <v>69.947923031067134</v>
      </c>
      <c r="K529" s="75">
        <v>84.782780494015896</v>
      </c>
      <c r="L529" s="75">
        <v>85.356465217494517</v>
      </c>
      <c r="M529" s="75">
        <v>126.18448796984342</v>
      </c>
      <c r="N529" s="75">
        <v>89.884905741478207</v>
      </c>
      <c r="O529" s="75">
        <v>123.94743811835744</v>
      </c>
      <c r="P529" s="75">
        <v>124.09327595109671</v>
      </c>
      <c r="Q529" s="75">
        <v>97.482249095133781</v>
      </c>
      <c r="R529" s="75">
        <v>142.27128256101042</v>
      </c>
      <c r="S529" s="75">
        <v>177.50763064104513</v>
      </c>
      <c r="T529" s="75">
        <v>204.34809082602953</v>
      </c>
      <c r="U529" s="75">
        <v>79.008406989638033</v>
      </c>
      <c r="V529" s="75">
        <v>104.80512010801679</v>
      </c>
      <c r="X529" s="201">
        <f>((0-('Appendix B'!$H$30))/(1+$Y$16)^0)</f>
        <v>-30932906.678150136</v>
      </c>
      <c r="Y529" s="201">
        <f>(((B529*'Appendix B'!$C$5*1000)-('Appendix B'!$E$31+'Appendix B'!$F$31+'Appendix B'!$G$31))/((1+$Y$16)^1))</f>
        <v>36555647.970511056</v>
      </c>
      <c r="Z529" s="201">
        <f>+(((C529*'Appendix B'!$C$6*1000)-('Appendix B'!$E$32+'Appendix B'!$F$32+'Appendix B'!$G$32))/((1+$Y$16)^2))</f>
        <v>10613180.782533219</v>
      </c>
      <c r="AA529" s="201">
        <f>(((D529*'Appendix B'!$C$7*1000)-('Appendix B'!$E$33+'Appendix B'!$F$33+'Appendix B'!$G$33))/((1+$Y$16)^3))</f>
        <v>5149921.3321505859</v>
      </c>
      <c r="AB529" s="201">
        <f>(((E529*'Appendix B'!$C$8*1000)-('Appendix B'!$E$34+'Appendix B'!$F$34+'Appendix B'!$G$34))/((1+$Y$16)^4))</f>
        <v>3483056.1948427078</v>
      </c>
      <c r="AC529" s="201">
        <f>(((F529*'Appendix B'!$C$9*1000)-('Appendix B'!$E$35+'Appendix B'!$F$35+'Appendix B'!$G$35))/((1+$Y$16)^AC$34))</f>
        <v>2365587.909364684</v>
      </c>
      <c r="AD529" s="201">
        <f>(((G529*'Appendix B'!$C$10*1000)-('Appendix B'!$E$36+'Appendix B'!$F$36+'Appendix B'!$G$36))/((1+$Y$16)^AD$34))</f>
        <v>2140042.6548399841</v>
      </c>
      <c r="AE529" s="201">
        <f>(((H529*'Appendix B'!$C$11*1000)-('Appendix B'!$E$37+'Appendix B'!$F$37+'Appendix B'!$G$37))/((1+$Y$16)^AE$34))</f>
        <v>956646.52412897313</v>
      </c>
      <c r="AF529" s="201">
        <f>(((I529*'Appendix B'!$C$12*1000)-('Appendix B'!$E$38+'Appendix B'!$F$38+'Appendix B'!$G$38))/((1+$Y$16)^AF$34))</f>
        <v>855782.57203860115</v>
      </c>
      <c r="AG529" s="201">
        <f>(((J529*'Appendix B'!$C$13*1000)-('Appendix B'!$E$39+'Appendix B'!$F$39+'Appendix B'!$G$39))/((1+$Y$16)^AG$34))</f>
        <v>639083.68243359146</v>
      </c>
      <c r="AH529" s="201">
        <f>(((K529*'Appendix B'!$C$14*1000)-('Appendix B'!$E$40+'Appendix B'!$F$40+'Appendix B'!$G$40))/((1+$Y$16)^AH$34))</f>
        <v>692258.2786308364</v>
      </c>
      <c r="AI529" s="201">
        <f>(((L529*'Appendix B'!$C$15*1000)-('Appendix B'!$E$41+'Appendix B'!$F$41+'Appendix B'!$G$41))/((1+$Y$16)^AI$34))</f>
        <v>531475.72442549223</v>
      </c>
      <c r="AJ529" s="201">
        <f>(((M529*'Appendix B'!$C$16*1000)-('Appendix B'!$E$42+'Appendix B'!$F$42+'Appendix B'!$G$42))/((1+$Y$16)^AJ$34))</f>
        <v>876123.08297380002</v>
      </c>
      <c r="AK529" s="201">
        <f>(((N529*'Appendix B'!$C$17*1000)-('Appendix B'!$E$43+'Appendix B'!$F$43+'Appendix B'!$G$43))/((1+$Y$16)^AK$34))</f>
        <v>333788.34070536209</v>
      </c>
      <c r="AL529" s="201">
        <f>(((O529*'Appendix B'!$C$18*1000)-('Appendix B'!$E$44+'Appendix B'!$F$44+'Appendix B'!$G$44))/((1+$Y$16)^AL$34))</f>
        <v>532446.89092861582</v>
      </c>
      <c r="AM529" s="201">
        <f>(((P529*'Appendix B'!$C$19*1000)-('Appendix B'!$E$45+'Appendix B'!$F$45+'Appendix B'!$G$45))/((1+$Y$16)^AM$34))</f>
        <v>423764.47594266664</v>
      </c>
      <c r="AN529" s="201">
        <f>(((Q529*'Appendix B'!$C$20*1000)-('Appendix B'!$E$46+'Appendix B'!$F$46+'Appendix B'!$G$46))/((1+$Y$16)^AN$34))</f>
        <v>172066.67828054819</v>
      </c>
      <c r="AO529" s="201">
        <f>(((R529*'Appendix B'!$C$21*1000)-('Appendix B'!$E$47+'Appendix B'!$F$47+'Appendix B'!$G$47))/((1+$Y$16)^AO$34))</f>
        <v>361821.49195430212</v>
      </c>
      <c r="AP529" s="201">
        <f>(((S529*'Appendix B'!$C$22*1000)-('Appendix B'!$E$48+'Appendix B'!$F$48+'Appendix B'!$G$48))/((1+$Y$16)^AP$34))</f>
        <v>449612.99272156105</v>
      </c>
      <c r="AQ529" s="201">
        <f>(((T529*'Appendix B'!$C$23*1000)-('Appendix B'!$E$49+'Appendix B'!$F$49+'Appendix B'!$G$49))/((1+$Y$16)^AQ$34))</f>
        <v>474856.49272999418</v>
      </c>
      <c r="AR529" s="201">
        <f>(((U529*'Appendix B'!$C$24*1000)-('Appendix B'!$E$50+'Appendix B'!$F$50+'Appendix B'!$G$50))/((1+$Y$16)^AR$34))</f>
        <v>-18382.565140291317</v>
      </c>
      <c r="AS529" s="217">
        <f t="shared" si="30"/>
        <v>36674257.393986464</v>
      </c>
      <c r="AU529" s="207">
        <f t="shared" si="29"/>
        <v>1.4031909411479543E-8</v>
      </c>
    </row>
    <row r="530" spans="1:47" x14ac:dyDescent="0.35">
      <c r="A530">
        <v>496</v>
      </c>
      <c r="B530" s="75">
        <v>56</v>
      </c>
      <c r="C530" s="75">
        <v>36.574958469538544</v>
      </c>
      <c r="D530" s="75">
        <v>26.650097499602253</v>
      </c>
      <c r="E530" s="75">
        <v>33.146211105333265</v>
      </c>
      <c r="F530" s="75">
        <v>49.724174601240364</v>
      </c>
      <c r="G530" s="75">
        <v>55.026443657427677</v>
      </c>
      <c r="H530" s="75">
        <v>75.034843912135088</v>
      </c>
      <c r="I530" s="75">
        <v>58.220679667317967</v>
      </c>
      <c r="J530" s="75">
        <v>97.586387953330217</v>
      </c>
      <c r="K530" s="75">
        <v>126.37280829288736</v>
      </c>
      <c r="L530" s="75">
        <v>142.54378074748215</v>
      </c>
      <c r="M530" s="75">
        <v>143.62406687763081</v>
      </c>
      <c r="N530" s="75">
        <v>119.94520908224868</v>
      </c>
      <c r="O530" s="75">
        <v>206.17917055814939</v>
      </c>
      <c r="P530" s="75">
        <v>130.91487693196075</v>
      </c>
      <c r="Q530" s="75">
        <v>142.71248242336137</v>
      </c>
      <c r="R530" s="75">
        <v>44.142213350295151</v>
      </c>
      <c r="S530" s="75">
        <v>44.978588746805237</v>
      </c>
      <c r="T530" s="75">
        <v>36.476470477004327</v>
      </c>
      <c r="U530" s="75">
        <v>33.870049692351429</v>
      </c>
      <c r="V530" s="75">
        <v>39.255217350410319</v>
      </c>
      <c r="X530" s="201">
        <f>((0-('Appendix B'!$H$30))/(1+$Y$16)^0)</f>
        <v>-30932906.678150136</v>
      </c>
      <c r="Y530" s="201">
        <f>(((B530*'Appendix B'!$C$5*1000)-('Appendix B'!$E$31+'Appendix B'!$F$31+'Appendix B'!$G$31))/((1+$Y$16)^1))</f>
        <v>36555647.970511056</v>
      </c>
      <c r="Z530" s="201">
        <f>+(((C530*'Appendix B'!$C$6*1000)-('Appendix B'!$E$32+'Appendix B'!$F$32+'Appendix B'!$G$32))/((1+$Y$16)^2))</f>
        <v>7034101.6212299364</v>
      </c>
      <c r="AA530" s="201">
        <f>(((D530*'Appendix B'!$C$7*1000)-('Appendix B'!$E$33+'Appendix B'!$F$33+'Appendix B'!$G$33))/((1+$Y$16)^3))</f>
        <v>1653076.1133748617</v>
      </c>
      <c r="AB530" s="201">
        <f>(((E530*'Appendix B'!$C$8*1000)-('Appendix B'!$E$34+'Appendix B'!$F$34+'Appendix B'!$G$34))/((1+$Y$16)^4))</f>
        <v>1217715.767037937</v>
      </c>
      <c r="AC530" s="201">
        <f>(((F530*'Appendix B'!$C$9*1000)-('Appendix B'!$E$35+'Appendix B'!$F$35+'Appendix B'!$G$35))/((1+$Y$16)^AC$34))</f>
        <v>1590135.2312238389</v>
      </c>
      <c r="AD530" s="201">
        <f>(((G530*'Appendix B'!$C$10*1000)-('Appendix B'!$E$36+'Appendix B'!$F$36+'Appendix B'!$G$36))/((1+$Y$16)^AD$34))</f>
        <v>1218982.925650598</v>
      </c>
      <c r="AE530" s="201">
        <f>(((H530*'Appendix B'!$C$11*1000)-('Appendix B'!$E$37+'Appendix B'!$F$37+'Appendix B'!$G$37))/((1+$Y$16)^AE$34))</f>
        <v>1458384.6993049851</v>
      </c>
      <c r="AF530" s="201">
        <f>(((I530*'Appendix B'!$C$12*1000)-('Appendix B'!$E$38+'Appendix B'!$F$38+'Appendix B'!$G$38))/((1+$Y$16)^AF$34))</f>
        <v>598251.89842626185</v>
      </c>
      <c r="AG530" s="201">
        <f>(((J530*'Appendix B'!$C$13*1000)-('Appendix B'!$E$39+'Appendix B'!$F$39+'Appendix B'!$G$39))/((1+$Y$16)^AG$34))</f>
        <v>1221987.924259621</v>
      </c>
      <c r="AH530" s="201">
        <f>(((K530*'Appendix B'!$C$14*1000)-('Appendix B'!$E$40+'Appendix B'!$F$40+'Appendix B'!$G$40))/((1+$Y$16)^AH$34))</f>
        <v>1396584.4024552803</v>
      </c>
      <c r="AI530" s="201">
        <f>(((L530*'Appendix B'!$C$15*1000)-('Appendix B'!$E$41+'Appendix B'!$F$41+'Appendix B'!$G$41))/((1+$Y$16)^AI$34))</f>
        <v>1344169.134038361</v>
      </c>
      <c r="AJ530" s="201">
        <f>(((M530*'Appendix B'!$C$16*1000)-('Appendix B'!$E$42+'Appendix B'!$F$42+'Appendix B'!$G$42))/((1+$Y$16)^AJ$34))</f>
        <v>1082380.7739170792</v>
      </c>
      <c r="AK530" s="201">
        <f>(((N530*'Appendix B'!$C$17*1000)-('Appendix B'!$E$43+'Appendix B'!$F$43+'Appendix B'!$G$43))/((1+$Y$16)^AK$34))</f>
        <v>631914.56065961928</v>
      </c>
      <c r="AL530" s="201">
        <f>(((O530*'Appendix B'!$C$18*1000)-('Appendix B'!$E$44+'Appendix B'!$F$44+'Appendix B'!$G$44))/((1+$Y$16)^AL$34))</f>
        <v>1220676.3308674097</v>
      </c>
      <c r="AM530" s="201">
        <f>(((P530*'Appendix B'!$C$19*1000)-('Appendix B'!$E$45+'Appendix B'!$F$45+'Appendix B'!$G$45))/((1+$Y$16)^AM$34))</f>
        <v>472202.33951822255</v>
      </c>
      <c r="AN530" s="201">
        <f>(((Q530*'Appendix B'!$C$20*1000)-('Appendix B'!$E$46+'Appendix B'!$F$46+'Appendix B'!$G$46))/((1+$Y$16)^AN$34))</f>
        <v>441442.10711868183</v>
      </c>
      <c r="AO530" s="201">
        <f>(((R530*'Appendix B'!$C$21*1000)-('Appendix B'!$E$47+'Appendix B'!$F$47+'Appendix B'!$G$47))/((1+$Y$16)^AO$34))</f>
        <v>-146881.74991413622</v>
      </c>
      <c r="AP530" s="201">
        <f>(((S530*'Appendix B'!$C$22*1000)-('Appendix B'!$E$48+'Appendix B'!$F$48+'Appendix B'!$G$48))/((1+$Y$16)^AP$34))</f>
        <v>-140412.44240391918</v>
      </c>
      <c r="AQ530" s="201">
        <f>(((T530*'Appendix B'!$C$23*1000)-('Appendix B'!$E$49+'Appendix B'!$F$49+'Appendix B'!$G$49))/((1+$Y$16)^AQ$34))</f>
        <v>-169032.82939536596</v>
      </c>
      <c r="AR530" s="201">
        <f>(((U530*'Appendix B'!$C$24*1000)-('Appendix B'!$E$50+'Appendix B'!$F$50+'Appendix B'!$G$50))/((1+$Y$16)^AR$34))</f>
        <v>-167979.97904779401</v>
      </c>
      <c r="AS530" s="217">
        <f t="shared" si="30"/>
        <v>28204747.121443596</v>
      </c>
      <c r="AU530" s="207">
        <f t="shared" si="29"/>
        <v>1.1178382277686583E-8</v>
      </c>
    </row>
    <row r="531" spans="1:47" x14ac:dyDescent="0.35">
      <c r="A531">
        <v>497</v>
      </c>
      <c r="B531" s="75">
        <v>56</v>
      </c>
      <c r="C531" s="75">
        <v>64.458406997187126</v>
      </c>
      <c r="D531" s="75">
        <v>72.314656550767452</v>
      </c>
      <c r="E531" s="75">
        <v>50.862847650069654</v>
      </c>
      <c r="F531" s="75">
        <v>67.661869046760415</v>
      </c>
      <c r="G531" s="75">
        <v>82.344063104882224</v>
      </c>
      <c r="H531" s="75">
        <v>84.641437992001329</v>
      </c>
      <c r="I531" s="75">
        <v>94.474341421738416</v>
      </c>
      <c r="J531" s="75">
        <v>96.746977761116895</v>
      </c>
      <c r="K531" s="75">
        <v>140.33248030335611</v>
      </c>
      <c r="L531" s="75">
        <v>166.01716836435941</v>
      </c>
      <c r="M531" s="75">
        <v>157.12905058668926</v>
      </c>
      <c r="N531" s="75">
        <v>177.59660383212406</v>
      </c>
      <c r="O531" s="75">
        <v>234.19800288389658</v>
      </c>
      <c r="P531" s="75">
        <v>221.5421417934341</v>
      </c>
      <c r="Q531" s="75">
        <v>219.44331446122322</v>
      </c>
      <c r="R531" s="75">
        <v>191.2189651837526</v>
      </c>
      <c r="S531" s="75">
        <v>307.2320149433308</v>
      </c>
      <c r="T531" s="75">
        <v>500</v>
      </c>
      <c r="U531" s="75">
        <v>500</v>
      </c>
      <c r="V531" s="75">
        <v>476.63715506798189</v>
      </c>
      <c r="X531" s="201">
        <f>((0-('Appendix B'!$H$30))/(1+$Y$16)^0)</f>
        <v>-30932906.678150136</v>
      </c>
      <c r="Y531" s="201">
        <f>(((B531*'Appendix B'!$C$5*1000)-('Appendix B'!$E$31+'Appendix B'!$F$31+'Appendix B'!$G$31))/((1+$Y$16)^1))</f>
        <v>36555647.970511056</v>
      </c>
      <c r="Z531" s="201">
        <f>+(((C531*'Appendix B'!$C$6*1000)-('Appendix B'!$E$32+'Appendix B'!$F$32+'Appendix B'!$G$32))/((1+$Y$16)^2))</f>
        <v>14077937.613394085</v>
      </c>
      <c r="AA531" s="201">
        <f>(((D531*'Appendix B'!$C$7*1000)-('Appendix B'!$E$33+'Appendix B'!$F$33+'Appendix B'!$G$33))/((1+$Y$16)^3))</f>
        <v>7445190.5687826052</v>
      </c>
      <c r="AB531" s="201">
        <f>(((E531*'Appendix B'!$C$8*1000)-('Appendix B'!$E$34+'Appendix B'!$F$34+'Appendix B'!$G$34))/((1+$Y$16)^4))</f>
        <v>2648156.9657969219</v>
      </c>
      <c r="AC531" s="201">
        <f>(((F531*'Appendix B'!$C$9*1000)-('Appendix B'!$E$35+'Appendix B'!$F$35+'Appendix B'!$G$35))/((1+$Y$16)^AC$34))</f>
        <v>2632891.8428150034</v>
      </c>
      <c r="AD531" s="201">
        <f>(((G531*'Appendix B'!$C$10*1000)-('Appendix B'!$E$36+'Appendix B'!$F$36+'Appendix B'!$G$36))/((1+$Y$16)^AD$34))</f>
        <v>2397774.3979248991</v>
      </c>
      <c r="AE531" s="201">
        <f>(((H531*'Appendix B'!$C$11*1000)-('Appendix B'!$E$37+'Appendix B'!$F$37+'Appendix B'!$G$37))/((1+$Y$16)^AE$34))</f>
        <v>1777435.5403030554</v>
      </c>
      <c r="AF531" s="201">
        <f>(((I531*'Appendix B'!$C$12*1000)-('Appendix B'!$E$38+'Appendix B'!$F$38+'Appendix B'!$G$38))/((1+$Y$16)^AF$34))</f>
        <v>1548915.4362676688</v>
      </c>
      <c r="AG531" s="201">
        <f>(((J531*'Appendix B'!$C$13*1000)-('Appendix B'!$E$39+'Appendix B'!$F$39+'Appendix B'!$G$39))/((1+$Y$16)^AG$34))</f>
        <v>1204284.489461438</v>
      </c>
      <c r="AH531" s="201">
        <f>(((K531*'Appendix B'!$C$14*1000)-('Appendix B'!$E$40+'Appendix B'!$F$40+'Appendix B'!$G$40))/((1+$Y$16)^AH$34))</f>
        <v>1632991.113326987</v>
      </c>
      <c r="AI531" s="201">
        <f>(((L531*'Appendix B'!$C$15*1000)-('Appendix B'!$E$41+'Appendix B'!$F$41+'Appendix B'!$G$41))/((1+$Y$16)^AI$34))</f>
        <v>1677751.2796720571</v>
      </c>
      <c r="AJ531" s="201">
        <f>(((M531*'Appendix B'!$C$16*1000)-('Appendix B'!$E$42+'Appendix B'!$F$42+'Appendix B'!$G$42))/((1+$Y$16)^AJ$34))</f>
        <v>1242104.0545527814</v>
      </c>
      <c r="AK531" s="201">
        <f>(((N531*'Appendix B'!$C$17*1000)-('Appendix B'!$E$43+'Appendix B'!$F$43+'Appendix B'!$G$43))/((1+$Y$16)^AK$34))</f>
        <v>1203678.3315381377</v>
      </c>
      <c r="AL531" s="201">
        <f>(((O531*'Appendix B'!$C$18*1000)-('Appendix B'!$E$44+'Appendix B'!$F$44+'Appendix B'!$G$44))/((1+$Y$16)^AL$34))</f>
        <v>1455176.8662100984</v>
      </c>
      <c r="AM531" s="201">
        <f>(((P531*'Appendix B'!$C$19*1000)-('Appendix B'!$E$45+'Appendix B'!$F$45+'Appendix B'!$G$45))/((1+$Y$16)^AM$34))</f>
        <v>1115715.6590307632</v>
      </c>
      <c r="AN531" s="201">
        <f>(((Q531*'Appendix B'!$C$20*1000)-('Appendix B'!$E$46+'Appendix B'!$F$46+'Appendix B'!$G$46))/((1+$Y$16)^AN$34))</f>
        <v>898424.06950016588</v>
      </c>
      <c r="AO531" s="201">
        <f>(((R531*'Appendix B'!$C$21*1000)-('Appendix B'!$E$47+'Appendix B'!$F$47+'Appendix B'!$G$47))/((1+$Y$16)^AO$34))</f>
        <v>615567.34965390235</v>
      </c>
      <c r="AP531" s="201">
        <f>(((S531*'Appendix B'!$C$22*1000)-('Appendix B'!$E$48+'Appendix B'!$F$48+'Appendix B'!$G$48))/((1+$Y$16)^AP$34))</f>
        <v>1027151.9622964088</v>
      </c>
      <c r="AQ531" s="201">
        <f>(((T531*'Appendix B'!$C$23*1000)-('Appendix B'!$E$49+'Appendix B'!$F$49+'Appendix B'!$G$49))/((1+$Y$16)^AQ$34))</f>
        <v>1608860.6024615879</v>
      </c>
      <c r="AR531" s="201">
        <f>(((U531*'Appendix B'!$C$24*1000)-('Appendix B'!$E$50+'Appendix B'!$F$50+'Appendix B'!$G$50))/((1+$Y$16)^AR$34))</f>
        <v>1376866.5613700326</v>
      </c>
      <c r="AS531" s="217">
        <f t="shared" si="30"/>
        <v>53209615.996719539</v>
      </c>
      <c r="AU531" s="207">
        <f t="shared" si="29"/>
        <v>1.5732206646940069E-8</v>
      </c>
    </row>
    <row r="532" spans="1:47" x14ac:dyDescent="0.35">
      <c r="A532">
        <v>498</v>
      </c>
      <c r="B532" s="75">
        <v>56</v>
      </c>
      <c r="C532" s="75">
        <v>46.132693114610298</v>
      </c>
      <c r="D532" s="75">
        <v>23.498729927086451</v>
      </c>
      <c r="E532" s="75">
        <v>15.395937307888946</v>
      </c>
      <c r="F532" s="75">
        <v>14.45398664356944</v>
      </c>
      <c r="G532" s="75">
        <v>23.078546124687939</v>
      </c>
      <c r="H532" s="75">
        <v>18.093384838989131</v>
      </c>
      <c r="I532" s="75">
        <v>12.311887451129984</v>
      </c>
      <c r="J532" s="75">
        <v>17.37324077656114</v>
      </c>
      <c r="K532" s="75">
        <v>14.464922841558874</v>
      </c>
      <c r="L532" s="75">
        <v>11.547181530591743</v>
      </c>
      <c r="M532" s="75">
        <v>11.408094762292915</v>
      </c>
      <c r="N532" s="75">
        <v>12.189181651968324</v>
      </c>
      <c r="O532" s="75">
        <v>13.866674911747271</v>
      </c>
      <c r="P532" s="75">
        <v>15.553950887783532</v>
      </c>
      <c r="Q532" s="75">
        <v>12.417466686114633</v>
      </c>
      <c r="R532" s="75">
        <v>15.601705839909645</v>
      </c>
      <c r="S532" s="75">
        <v>14.375993200470006</v>
      </c>
      <c r="T532" s="75">
        <v>16.58192795171874</v>
      </c>
      <c r="U532" s="75">
        <v>0.4199007912293915</v>
      </c>
      <c r="V532" s="75">
        <v>0.23189532236139038</v>
      </c>
      <c r="X532" s="201">
        <f>((0-('Appendix B'!$H$30))/(1+$Y$16)^0)</f>
        <v>-30932906.678150136</v>
      </c>
      <c r="Y532" s="201">
        <f>(((B532*'Appendix B'!$C$5*1000)-('Appendix B'!$E$31+'Appendix B'!$F$31+'Appendix B'!$G$31))/((1+$Y$16)^1))</f>
        <v>36555647.970511056</v>
      </c>
      <c r="Z532" s="201">
        <f>+(((C532*'Appendix B'!$C$6*1000)-('Appendix B'!$E$32+'Appendix B'!$F$32+'Appendix B'!$G$32))/((1+$Y$16)^2))</f>
        <v>9448548.859696677</v>
      </c>
      <c r="AA532" s="201">
        <f>(((D532*'Appendix B'!$C$7*1000)-('Appendix B'!$E$33+'Appendix B'!$F$33+'Appendix B'!$G$33))/((1+$Y$16)^3))</f>
        <v>1253355.1470425208</v>
      </c>
      <c r="AB532" s="201">
        <f>(((E532*'Appendix B'!$C$8*1000)-('Appendix B'!$E$34+'Appendix B'!$F$34+'Appendix B'!$G$34))/((1+$Y$16)^4))</f>
        <v>-215441.30343659615</v>
      </c>
      <c r="AC532" s="201">
        <f>(((F532*'Appendix B'!$C$9*1000)-('Appendix B'!$E$35+'Appendix B'!$F$35+'Appendix B'!$G$35))/((1+$Y$16)^AC$34))</f>
        <v>-460196.36499252042</v>
      </c>
      <c r="AD532" s="201">
        <f>(((G532*'Appendix B'!$C$10*1000)-('Appendix B'!$E$36+'Appendix B'!$F$36+'Appendix B'!$G$36))/((1+$Y$16)^AD$34))</f>
        <v>-159611.18065964113</v>
      </c>
      <c r="AE532" s="201">
        <f>(((H532*'Appendix B'!$C$11*1000)-('Appendix B'!$E$37+'Appendix B'!$F$37+'Appendix B'!$G$37))/((1+$Y$16)^AE$34))</f>
        <v>-432735.11422182637</v>
      </c>
      <c r="AF532" s="201">
        <f>(((I532*'Appendix B'!$C$12*1000)-('Appendix B'!$E$38+'Appendix B'!$F$38+'Appendix B'!$G$38))/((1+$Y$16)^AF$34))</f>
        <v>-605593.80195863149</v>
      </c>
      <c r="AG532" s="201">
        <f>(((J532*'Appendix B'!$C$13*1000)-('Appendix B'!$E$39+'Appendix B'!$F$39+'Appendix B'!$G$39))/((1+$Y$16)^AG$34))</f>
        <v>-469733.51797906734</v>
      </c>
      <c r="AH532" s="201">
        <f>(((K532*'Appendix B'!$C$14*1000)-('Appendix B'!$E$40+'Appendix B'!$F$40+'Appendix B'!$G$40))/((1+$Y$16)^AH$34))</f>
        <v>-498572.95513280045</v>
      </c>
      <c r="AI532" s="201">
        <f>(((L532*'Appendix B'!$C$15*1000)-('Appendix B'!$E$41+'Appendix B'!$F$41+'Appendix B'!$G$41))/((1+$Y$16)^AI$34))</f>
        <v>-517433.77350570884</v>
      </c>
      <c r="AJ532" s="201">
        <f>(((M532*'Appendix B'!$C$16*1000)-('Appendix B'!$E$42+'Appendix B'!$F$42+'Appendix B'!$G$42))/((1+$Y$16)^AJ$34))</f>
        <v>-481335.94530676096</v>
      </c>
      <c r="AK532" s="201">
        <f>(((N532*'Appendix B'!$C$17*1000)-('Appendix B'!$E$43+'Appendix B'!$F$43+'Appendix B'!$G$43))/((1+$Y$16)^AK$34))</f>
        <v>-436767.17454782501</v>
      </c>
      <c r="AL532" s="201">
        <f>(((O532*'Appendix B'!$C$18*1000)-('Appendix B'!$E$44+'Appendix B'!$F$44+'Appendix B'!$G$44))/((1+$Y$16)^AL$34))</f>
        <v>-388861.94888198306</v>
      </c>
      <c r="AM532" s="201">
        <f>(((P532*'Appendix B'!$C$19*1000)-('Appendix B'!$E$45+'Appendix B'!$F$45+'Appendix B'!$G$45))/((1+$Y$16)^AM$34))</f>
        <v>-346936.27813951799</v>
      </c>
      <c r="AN532" s="201">
        <f>(((Q532*'Appendix B'!$C$20*1000)-('Appendix B'!$E$46+'Appendix B'!$F$46+'Appendix B'!$G$46))/((1+$Y$16)^AN$34))</f>
        <v>-334549.37373418943</v>
      </c>
      <c r="AO532" s="201">
        <f>(((R532*'Appendix B'!$C$21*1000)-('Appendix B'!$E$47+'Appendix B'!$F$47+'Appendix B'!$G$47))/((1+$Y$16)^AO$34))</f>
        <v>-294836.36531894881</v>
      </c>
      <c r="AP532" s="201">
        <f>(((S532*'Appendix B'!$C$22*1000)-('Appendix B'!$E$48+'Appendix B'!$F$48+'Appendix B'!$G$48))/((1+$Y$16)^AP$34))</f>
        <v>-276656.61571956665</v>
      </c>
      <c r="AQ532" s="201">
        <f>(((T532*'Appendix B'!$C$23*1000)-('Appendix B'!$E$49+'Appendix B'!$F$49+'Appendix B'!$G$49))/((1+$Y$16)^AQ$34))</f>
        <v>-245340.44752621502</v>
      </c>
      <c r="AR532" s="201">
        <f>(((U532*'Appendix B'!$C$24*1000)-('Appendix B'!$E$50+'Appendix B'!$F$50+'Appendix B'!$G$50))/((1+$Y$16)^AR$34))</f>
        <v>-278840.36631158926</v>
      </c>
      <c r="AS532" s="217">
        <f t="shared" si="30"/>
        <v>16324645.29910012</v>
      </c>
      <c r="AU532" s="207">
        <f t="shared" si="29"/>
        <v>6.7020963080322037E-9</v>
      </c>
    </row>
    <row r="533" spans="1:47" x14ac:dyDescent="0.35">
      <c r="A533">
        <v>499</v>
      </c>
      <c r="B533" s="75">
        <v>56</v>
      </c>
      <c r="C533" s="75">
        <v>58.918988327880349</v>
      </c>
      <c r="D533" s="75">
        <v>71.809868143346165</v>
      </c>
      <c r="E533" s="75">
        <v>75.559743444832037</v>
      </c>
      <c r="F533" s="75">
        <v>81.269417126446598</v>
      </c>
      <c r="G533" s="75">
        <v>96.998658757346703</v>
      </c>
      <c r="H533" s="75">
        <v>142.29473279949508</v>
      </c>
      <c r="I533" s="75">
        <v>148.16759654910442</v>
      </c>
      <c r="J533" s="75">
        <v>164.63098257865747</v>
      </c>
      <c r="K533" s="75">
        <v>180.35938102826483</v>
      </c>
      <c r="L533" s="75">
        <v>279.66167259840142</v>
      </c>
      <c r="M533" s="75">
        <v>334.97083433326367</v>
      </c>
      <c r="N533" s="75">
        <v>456.8918944527087</v>
      </c>
      <c r="O533" s="75">
        <v>500</v>
      </c>
      <c r="P533" s="75">
        <v>500</v>
      </c>
      <c r="Q533" s="75">
        <v>500</v>
      </c>
      <c r="R533" s="75">
        <v>500</v>
      </c>
      <c r="S533" s="75">
        <v>278.96006599718419</v>
      </c>
      <c r="T533" s="75">
        <v>180.00566195316861</v>
      </c>
      <c r="U533" s="75">
        <v>256.19883423376791</v>
      </c>
      <c r="V533" s="75">
        <v>296.59085676137727</v>
      </c>
      <c r="X533" s="201">
        <f>((0-('Appendix B'!$H$30))/(1+$Y$16)^0)</f>
        <v>-30932906.678150136</v>
      </c>
      <c r="Y533" s="201">
        <f>(((B533*'Appendix B'!$C$5*1000)-('Appendix B'!$E$31+'Appendix B'!$F$31+'Appendix B'!$G$31))/((1+$Y$16)^1))</f>
        <v>36555647.970511056</v>
      </c>
      <c r="Z533" s="201">
        <f>+(((C533*'Appendix B'!$C$6*1000)-('Appendix B'!$E$32+'Appendix B'!$F$32+'Appendix B'!$G$32))/((1+$Y$16)^2))</f>
        <v>12678585.716162328</v>
      </c>
      <c r="AA533" s="201">
        <f>(((D533*'Appendix B'!$C$7*1000)-('Appendix B'!$E$33+'Appendix B'!$F$33+'Appendix B'!$G$33))/((1+$Y$16)^3))</f>
        <v>7381162.9663640391</v>
      </c>
      <c r="AB533" s="201">
        <f>(((E533*'Appendix B'!$C$8*1000)-('Appendix B'!$E$34+'Appendix B'!$F$34+'Appendix B'!$G$34))/((1+$Y$16)^4))</f>
        <v>4642184.282273164</v>
      </c>
      <c r="AC533" s="201">
        <f>(((F533*'Appendix B'!$C$9*1000)-('Appendix B'!$E$35+'Appendix B'!$F$35+'Appendix B'!$G$35))/((1+$Y$16)^AC$34))</f>
        <v>3423927.7683478533</v>
      </c>
      <c r="AD533" s="201">
        <f>(((G533*'Appendix B'!$C$10*1000)-('Appendix B'!$E$36+'Appendix B'!$F$36+'Appendix B'!$G$36))/((1+$Y$16)^AD$34))</f>
        <v>3030139.616203933</v>
      </c>
      <c r="AE533" s="201">
        <f>(((H533*'Appendix B'!$C$11*1000)-('Appendix B'!$E$37+'Appendix B'!$F$37+'Appendix B'!$G$37))/((1+$Y$16)^AE$34))</f>
        <v>3692196.5931502762</v>
      </c>
      <c r="AF533" s="201">
        <f>(((I533*'Appendix B'!$C$12*1000)-('Appendix B'!$E$38+'Appendix B'!$F$38+'Appendix B'!$G$38))/((1+$Y$16)^AF$34))</f>
        <v>2956889.6216995488</v>
      </c>
      <c r="AG533" s="201">
        <f>(((J533*'Appendix B'!$C$13*1000)-('Appendix B'!$E$39+'Appendix B'!$F$39+'Appendix B'!$G$39))/((1+$Y$16)^AG$34))</f>
        <v>2635980.2971547609</v>
      </c>
      <c r="AH533" s="201">
        <f>(((K533*'Appendix B'!$C$14*1000)-('Appendix B'!$E$40+'Appendix B'!$F$40+'Appendix B'!$G$40))/((1+$Y$16)^AH$34))</f>
        <v>2310845.7176233986</v>
      </c>
      <c r="AI533" s="201">
        <f>(((L533*'Appendix B'!$C$15*1000)-('Appendix B'!$E$41+'Appendix B'!$F$41+'Appendix B'!$G$41))/((1+$Y$16)^AI$34))</f>
        <v>3292762.2095223544</v>
      </c>
      <c r="AJ533" s="201">
        <f>(((M533*'Appendix B'!$C$16*1000)-('Appendix B'!$E$42+'Appendix B'!$F$42+'Appendix B'!$G$42))/((1+$Y$16)^AJ$34))</f>
        <v>3345436.701674378</v>
      </c>
      <c r="AK533" s="201">
        <f>(((N533*'Appendix B'!$C$17*1000)-('Appendix B'!$E$43+'Appendix B'!$F$43+'Appendix B'!$G$43))/((1+$Y$16)^AK$34))</f>
        <v>3973618.7509619426</v>
      </c>
      <c r="AL533" s="201">
        <f>(((O533*'Appendix B'!$C$18*1000)-('Appendix B'!$E$44+'Appendix B'!$F$44+'Appendix B'!$G$44))/((1+$Y$16)^AL$34))</f>
        <v>3679777.4453571774</v>
      </c>
      <c r="AM533" s="201">
        <f>(((P533*'Appendix B'!$C$19*1000)-('Appendix B'!$E$45+'Appendix B'!$F$45+'Appendix B'!$G$45))/((1+$Y$16)^AM$34))</f>
        <v>3092950.00404558</v>
      </c>
      <c r="AN533" s="201">
        <f>(((Q533*'Appendix B'!$C$20*1000)-('Appendix B'!$E$46+'Appendix B'!$F$46+'Appendix B'!$G$46))/((1+$Y$16)^AN$34))</f>
        <v>2569321.4299444244</v>
      </c>
      <c r="AO533" s="201">
        <f>(((R533*'Appendix B'!$C$21*1000)-('Appendix B'!$E$47+'Appendix B'!$F$47+'Appendix B'!$G$47))/((1+$Y$16)^AO$34))</f>
        <v>2216294.9903208939</v>
      </c>
      <c r="AP533" s="201">
        <f>(((S533*'Appendix B'!$C$22*1000)-('Appendix B'!$E$48+'Appendix B'!$F$48+'Appendix B'!$G$48))/((1+$Y$16)^AP$34))</f>
        <v>901283.93563318613</v>
      </c>
      <c r="AQ533" s="201">
        <f>(((T533*'Appendix B'!$C$23*1000)-('Appendix B'!$E$49+'Appendix B'!$F$49+'Appendix B'!$G$49))/((1+$Y$16)^AQ$34))</f>
        <v>381488.53694781126</v>
      </c>
      <c r="AR533" s="201">
        <f>(((U533*'Appendix B'!$C$24*1000)-('Appendix B'!$E$50+'Appendix B'!$F$50+'Appendix B'!$G$50))/((1+$Y$16)^AR$34))</f>
        <v>568861.43911771849</v>
      </c>
      <c r="AS533" s="217">
        <f t="shared" si="30"/>
        <v>72396449.314865664</v>
      </c>
      <c r="AU533" s="207">
        <f t="shared" si="29"/>
        <v>1.0404410597633523E-8</v>
      </c>
    </row>
    <row r="534" spans="1:47" x14ac:dyDescent="0.35">
      <c r="A534">
        <v>500</v>
      </c>
      <c r="B534" s="75">
        <v>56</v>
      </c>
      <c r="C534" s="75">
        <v>63.44427980272053</v>
      </c>
      <c r="D534" s="75">
        <v>79.7505231085172</v>
      </c>
      <c r="E534" s="75">
        <v>103.07797611048372</v>
      </c>
      <c r="F534" s="75">
        <v>81.573626670908396</v>
      </c>
      <c r="G534" s="75">
        <v>57.950474236713831</v>
      </c>
      <c r="H534" s="75">
        <v>50.068235777260512</v>
      </c>
      <c r="I534" s="75">
        <v>59.064368558604087</v>
      </c>
      <c r="J534" s="75">
        <v>64.409707738031315</v>
      </c>
      <c r="K534" s="75">
        <v>89.384193338626702</v>
      </c>
      <c r="L534" s="75">
        <v>88.080992124250244</v>
      </c>
      <c r="M534" s="75">
        <v>125.10713304562843</v>
      </c>
      <c r="N534" s="75">
        <v>41.300568628831059</v>
      </c>
      <c r="O534" s="75">
        <v>36.024074292567718</v>
      </c>
      <c r="P534" s="75">
        <v>67.119457889852484</v>
      </c>
      <c r="Q534" s="75">
        <v>91.322045771818097</v>
      </c>
      <c r="R534" s="75">
        <v>32.061771351176532</v>
      </c>
      <c r="S534" s="75">
        <v>48.521335945235322</v>
      </c>
      <c r="T534" s="75">
        <v>65.988130959602017</v>
      </c>
      <c r="U534" s="75">
        <v>59.086083235752483</v>
      </c>
      <c r="V534" s="75">
        <v>46.02157812185844</v>
      </c>
      <c r="X534" s="201">
        <f>((0-('Appendix B'!$H$30))/(1+$Y$16)^0)</f>
        <v>-30932906.678150136</v>
      </c>
      <c r="Y534" s="201">
        <f>(((B534*'Appendix B'!$C$5*1000)-('Appendix B'!$E$31+'Appendix B'!$F$31+'Appendix B'!$G$31))/((1+$Y$16)^1))</f>
        <v>36555647.970511056</v>
      </c>
      <c r="Z534" s="201">
        <f>+(((C534*'Appendix B'!$C$6*1000)-('Appendix B'!$E$32+'Appendix B'!$F$32+'Appendix B'!$G$32))/((1+$Y$16)^2))</f>
        <v>13821751.739328578</v>
      </c>
      <c r="AA534" s="201">
        <f>(((D534*'Appendix B'!$C$7*1000)-('Appendix B'!$E$33+'Appendix B'!$F$33+'Appendix B'!$G$33))/((1+$Y$16)^3))</f>
        <v>8388359.4304235959</v>
      </c>
      <c r="AB534" s="201">
        <f>(((E534*'Appendix B'!$C$8*1000)-('Appendix B'!$E$34+'Appendix B'!$F$34+'Appendix B'!$G$34))/((1+$Y$16)^4))</f>
        <v>6864006.3319938984</v>
      </c>
      <c r="AC534" s="201">
        <f>(((F534*'Appendix B'!$C$9*1000)-('Appendix B'!$E$35+'Appendix B'!$F$35+'Appendix B'!$G$35))/((1+$Y$16)^AC$34))</f>
        <v>3441612.1209696536</v>
      </c>
      <c r="AD534" s="201">
        <f>(((G534*'Appendix B'!$C$10*1000)-('Appendix B'!$E$36+'Appendix B'!$F$36+'Appendix B'!$G$36))/((1+$Y$16)^AD$34))</f>
        <v>1345158.7191951915</v>
      </c>
      <c r="AE534" s="201">
        <f>(((H534*'Appendix B'!$C$11*1000)-('Appendix B'!$E$37+'Appendix B'!$F$37+'Appendix B'!$G$37))/((1+$Y$16)^AE$34))</f>
        <v>629202.44635692402</v>
      </c>
      <c r="AF534" s="201">
        <f>(((I534*'Appendix B'!$C$12*1000)-('Appendix B'!$E$38+'Appendix B'!$F$38+'Appendix B'!$G$38))/((1+$Y$16)^AF$34))</f>
        <v>620375.57441961905</v>
      </c>
      <c r="AG534" s="201">
        <f>(((J534*'Appendix B'!$C$13*1000)-('Appendix B'!$E$39+'Appendix B'!$F$39+'Appendix B'!$G$39))/((1+$Y$16)^AG$34))</f>
        <v>522280.91514762776</v>
      </c>
      <c r="AH534" s="201">
        <f>(((K534*'Appendix B'!$C$14*1000)-('Appendix B'!$E$40+'Appendix B'!$F$40+'Appendix B'!$G$40))/((1+$Y$16)^AH$34))</f>
        <v>770183.09485441877</v>
      </c>
      <c r="AI534" s="201">
        <f>(((L534*'Appendix B'!$C$15*1000)-('Appendix B'!$E$41+'Appendix B'!$F$41+'Appendix B'!$G$41))/((1+$Y$16)^AI$34))</f>
        <v>570194.18919190078</v>
      </c>
      <c r="AJ534" s="201">
        <f>(((M534*'Appendix B'!$C$16*1000)-('Appendix B'!$E$42+'Appendix B'!$F$42+'Appendix B'!$G$42))/((1+$Y$16)^AJ$34))</f>
        <v>863381.21918397327</v>
      </c>
      <c r="AK534" s="201">
        <f>(((N534*'Appendix B'!$C$17*1000)-('Appendix B'!$E$43+'Appendix B'!$F$43+'Appendix B'!$G$43))/((1+$Y$16)^AK$34))</f>
        <v>-148051.93243426262</v>
      </c>
      <c r="AL534" s="201">
        <f>(((O534*'Appendix B'!$C$18*1000)-('Appendix B'!$E$44+'Appendix B'!$F$44+'Appendix B'!$G$44))/((1+$Y$16)^AL$34))</f>
        <v>-203418.03186944226</v>
      </c>
      <c r="AM534" s="201">
        <f>(((P534*'Appendix B'!$C$19*1000)-('Appendix B'!$E$45+'Appendix B'!$F$45+'Appendix B'!$G$45))/((1+$Y$16)^AM$34))</f>
        <v>19212.812136680495</v>
      </c>
      <c r="AN534" s="201">
        <f>(((Q534*'Appendix B'!$C$20*1000)-('Appendix B'!$E$46+'Appendix B'!$F$46+'Appendix B'!$G$46))/((1+$Y$16)^AN$34))</f>
        <v>135378.66475856962</v>
      </c>
      <c r="AO534" s="201">
        <f>(((R534*'Appendix B'!$C$21*1000)-('Appendix B'!$E$47+'Appendix B'!$F$47+'Appendix B'!$G$47))/((1+$Y$16)^AO$34))</f>
        <v>-209507.02555961467</v>
      </c>
      <c r="AP534" s="201">
        <f>(((S534*'Appendix B'!$C$22*1000)-('Appendix B'!$E$48+'Appendix B'!$F$48+'Appendix B'!$G$48))/((1+$Y$16)^AP$34))</f>
        <v>-124639.96772654702</v>
      </c>
      <c r="AQ534" s="201">
        <f>(((T534*'Appendix B'!$C$23*1000)-('Appendix B'!$E$49+'Appendix B'!$F$49+'Appendix B'!$G$49))/((1+$Y$16)^AQ$34))</f>
        <v>-55837.740056109782</v>
      </c>
      <c r="AR534" s="201">
        <f>(((U534*'Appendix B'!$C$24*1000)-('Appendix B'!$E$50+'Appendix B'!$F$50+'Appendix B'!$G$50))/((1+$Y$16)^AR$34))</f>
        <v>-84409.073215906305</v>
      </c>
      <c r="AS534" s="217">
        <f t="shared" si="30"/>
        <v>43613838.550321549</v>
      </c>
      <c r="AU534" s="207">
        <f t="shared" si="29"/>
        <v>1.5524229913733113E-8</v>
      </c>
    </row>
    <row r="535" spans="1:47" x14ac:dyDescent="0.35">
      <c r="A535">
        <v>501</v>
      </c>
      <c r="B535" s="75">
        <v>56</v>
      </c>
      <c r="C535" s="75">
        <v>29.303904472013247</v>
      </c>
      <c r="D535" s="75">
        <v>37.013488941092206</v>
      </c>
      <c r="E535" s="75">
        <v>40.350432579885741</v>
      </c>
      <c r="F535" s="75">
        <v>41.772658482777651</v>
      </c>
      <c r="G535" s="75">
        <v>14.469267251388221</v>
      </c>
      <c r="H535" s="75">
        <v>17.842395618714079</v>
      </c>
      <c r="I535" s="75">
        <v>15.663592873218597</v>
      </c>
      <c r="J535" s="75">
        <v>19.558417473602717</v>
      </c>
      <c r="K535" s="75">
        <v>20.206855617414025</v>
      </c>
      <c r="L535" s="75">
        <v>14.864700360895757</v>
      </c>
      <c r="M535" s="75">
        <v>15.033898002813878</v>
      </c>
      <c r="N535" s="75">
        <v>12.910332368120642</v>
      </c>
      <c r="O535" s="75">
        <v>15.223920223210103</v>
      </c>
      <c r="P535" s="75">
        <v>20.971031641273157</v>
      </c>
      <c r="Q535" s="75">
        <v>20.589836448513559</v>
      </c>
      <c r="R535" s="75">
        <v>27.565331793830126</v>
      </c>
      <c r="S535" s="75">
        <v>40.434008900139212</v>
      </c>
      <c r="T535" s="75">
        <v>46.159975316099256</v>
      </c>
      <c r="U535" s="75">
        <v>39.877417134012767</v>
      </c>
      <c r="V535" s="75">
        <v>52.105014307663104</v>
      </c>
      <c r="X535" s="201">
        <f>((0-('Appendix B'!$H$30))/(1+$Y$16)^0)</f>
        <v>-30932906.678150136</v>
      </c>
      <c r="Y535" s="201">
        <f>(((B535*'Appendix B'!$C$5*1000)-('Appendix B'!$E$31+'Appendix B'!$F$31+'Appendix B'!$G$31))/((1+$Y$16)^1))</f>
        <v>36555647.970511056</v>
      </c>
      <c r="Z535" s="201">
        <f>+(((C535*'Appendix B'!$C$6*1000)-('Appendix B'!$E$32+'Appendix B'!$F$32+'Appendix B'!$G$32))/((1+$Y$16)^2))</f>
        <v>5197309.0237162914</v>
      </c>
      <c r="AA535" s="201">
        <f>(((D535*'Appendix B'!$C$7*1000)-('Appendix B'!$E$33+'Appendix B'!$F$33+'Appendix B'!$G$33))/((1+$Y$16)^3))</f>
        <v>2967573.6279144483</v>
      </c>
      <c r="AB535" s="201">
        <f>(((E535*'Appendix B'!$C$8*1000)-('Appendix B'!$E$34+'Appendix B'!$F$34+'Appendix B'!$G$34))/((1+$Y$16)^4))</f>
        <v>1799384.5943101055</v>
      </c>
      <c r="AC535" s="201">
        <f>(((F535*'Appendix B'!$C$9*1000)-('Appendix B'!$E$35+'Appendix B'!$F$35+'Appendix B'!$G$35))/((1+$Y$16)^AC$34))</f>
        <v>1127896.5622642657</v>
      </c>
      <c r="AD535" s="201">
        <f>(((G535*'Appendix B'!$C$10*1000)-('Appendix B'!$E$36+'Appendix B'!$F$36+'Appendix B'!$G$36))/((1+$Y$16)^AD$34))</f>
        <v>-531112.97047693271</v>
      </c>
      <c r="AE535" s="201">
        <f>(((H535*'Appendix B'!$C$11*1000)-('Appendix B'!$E$37+'Appendix B'!$F$37+'Appendix B'!$G$37))/((1+$Y$16)^AE$34))</f>
        <v>-441070.88037832885</v>
      </c>
      <c r="AF535" s="201">
        <f>(((I535*'Appendix B'!$C$12*1000)-('Appendix B'!$E$38+'Appendix B'!$F$38+'Appendix B'!$G$38))/((1+$Y$16)^AF$34))</f>
        <v>-517703.53156473202</v>
      </c>
      <c r="AG535" s="201">
        <f>(((J535*'Appendix B'!$C$13*1000)-('Appendix B'!$E$39+'Appendix B'!$F$39+'Appendix B'!$G$39))/((1+$Y$16)^AG$34))</f>
        <v>-423647.42855885101</v>
      </c>
      <c r="AH535" s="201">
        <f>(((K535*'Appendix B'!$C$14*1000)-('Appendix B'!$E$40+'Appendix B'!$F$40+'Appendix B'!$G$40))/((1+$Y$16)^AH$34))</f>
        <v>-401333.46121285827</v>
      </c>
      <c r="AI535" s="201">
        <f>(((L535*'Appendix B'!$C$15*1000)-('Appendix B'!$E$41+'Appendix B'!$F$41+'Appendix B'!$G$41))/((1+$Y$16)^AI$34))</f>
        <v>-470288.25417737314</v>
      </c>
      <c r="AJ535" s="201">
        <f>(((M535*'Appendix B'!$C$16*1000)-('Appendix B'!$E$42+'Appendix B'!$F$42+'Appendix B'!$G$42))/((1+$Y$16)^AJ$34))</f>
        <v>-438453.61379183136</v>
      </c>
      <c r="AK535" s="201">
        <f>(((N535*'Appendix B'!$C$17*1000)-('Appendix B'!$E$43+'Appendix B'!$F$43+'Appendix B'!$G$43))/((1+$Y$16)^AK$34))</f>
        <v>-429615.08647384332</v>
      </c>
      <c r="AL535" s="201">
        <f>(((O535*'Appendix B'!$C$18*1000)-('Appendix B'!$E$44+'Appendix B'!$F$44+'Appendix B'!$G$44))/((1+$Y$16)^AL$34))</f>
        <v>-377502.63353189552</v>
      </c>
      <c r="AM535" s="201">
        <f>(((P535*'Appendix B'!$C$19*1000)-('Appendix B'!$E$45+'Appendix B'!$F$45+'Appendix B'!$G$45))/((1+$Y$16)^AM$34))</f>
        <v>-308471.43399935757</v>
      </c>
      <c r="AN535" s="201">
        <f>(((Q535*'Appendix B'!$C$20*1000)-('Appendix B'!$E$46+'Appendix B'!$F$46+'Appendix B'!$G$46))/((1+$Y$16)^AN$34))</f>
        <v>-285877.60161675222</v>
      </c>
      <c r="AO535" s="201">
        <f>(((R535*'Appendix B'!$C$21*1000)-('Appendix B'!$E$47+'Appendix B'!$F$47+'Appendix B'!$G$47))/((1+$Y$16)^AO$34))</f>
        <v>-232816.66660773166</v>
      </c>
      <c r="AP535" s="201">
        <f>(((S535*'Appendix B'!$C$22*1000)-('Appendix B'!$E$48+'Appendix B'!$F$48+'Appendix B'!$G$48))/((1+$Y$16)^AP$34))</f>
        <v>-160645.12245024001</v>
      </c>
      <c r="AQ535" s="201">
        <f>(((T535*'Appendix B'!$C$23*1000)-('Appendix B'!$E$49+'Appendix B'!$F$49+'Appendix B'!$G$49))/((1+$Y$16)^AQ$34))</f>
        <v>-131890.72429339014</v>
      </c>
      <c r="AR535" s="201">
        <f>(((U535*'Appendix B'!$C$24*1000)-('Appendix B'!$E$50+'Appendix B'!$F$50+'Appendix B'!$G$50))/((1+$Y$16)^AR$34))</f>
        <v>-148070.37915372144</v>
      </c>
      <c r="AS535" s="217">
        <f t="shared" si="30"/>
        <v>16714905.100566033</v>
      </c>
      <c r="AU535" s="207">
        <f t="shared" si="29"/>
        <v>6.8400732044317307E-9</v>
      </c>
    </row>
    <row r="536" spans="1:47" x14ac:dyDescent="0.35">
      <c r="A536">
        <v>502</v>
      </c>
      <c r="B536" s="75">
        <v>56</v>
      </c>
      <c r="C536" s="75">
        <v>53.100096568296905</v>
      </c>
      <c r="D536" s="75">
        <v>80.278942808576815</v>
      </c>
      <c r="E536" s="75">
        <v>67.19239921276224</v>
      </c>
      <c r="F536" s="75">
        <v>67.396700978685999</v>
      </c>
      <c r="G536" s="75">
        <v>82.871099242968484</v>
      </c>
      <c r="H536" s="75">
        <v>81.696553438742129</v>
      </c>
      <c r="I536" s="75">
        <v>69.404482207094958</v>
      </c>
      <c r="J536" s="75">
        <v>80.002402219880054</v>
      </c>
      <c r="K536" s="75">
        <v>56.73355399246315</v>
      </c>
      <c r="L536" s="75">
        <v>60.914831047492399</v>
      </c>
      <c r="M536" s="75">
        <v>71.14879276591833</v>
      </c>
      <c r="N536" s="75">
        <v>88.17038202411247</v>
      </c>
      <c r="O536" s="75">
        <v>73.766034664537344</v>
      </c>
      <c r="P536" s="75">
        <v>58.857689346307538</v>
      </c>
      <c r="Q536" s="75">
        <v>74.727405320471576</v>
      </c>
      <c r="R536" s="75">
        <v>88.699269131269503</v>
      </c>
      <c r="S536" s="75">
        <v>119.98825629718456</v>
      </c>
      <c r="T536" s="75">
        <v>201.25687378058507</v>
      </c>
      <c r="U536" s="75">
        <v>304.37275587587328</v>
      </c>
      <c r="V536" s="75">
        <v>384.14943164108581</v>
      </c>
      <c r="X536" s="201">
        <f>((0-('Appendix B'!$H$30))/(1+$Y$16)^0)</f>
        <v>-30932906.678150136</v>
      </c>
      <c r="Y536" s="201">
        <f>(((B536*'Appendix B'!$C$5*1000)-('Appendix B'!$E$31+'Appendix B'!$F$31+'Appendix B'!$G$31))/((1+$Y$16)^1))</f>
        <v>36555647.970511056</v>
      </c>
      <c r="Z536" s="201">
        <f>+(((C536*'Appendix B'!$C$6*1000)-('Appendix B'!$E$32+'Appendix B'!$F$32+'Appendix B'!$G$32))/((1+$Y$16)^2))</f>
        <v>11208634.136463741</v>
      </c>
      <c r="AA536" s="201">
        <f>(((D536*'Appendix B'!$C$7*1000)-('Appendix B'!$E$33+'Appendix B'!$F$33+'Appendix B'!$G$33))/((1+$Y$16)^3))</f>
        <v>8455384.4372742735</v>
      </c>
      <c r="AB536" s="201">
        <f>(((E536*'Appendix B'!$C$8*1000)-('Appendix B'!$E$34+'Appendix B'!$F$34+'Appendix B'!$G$34))/((1+$Y$16)^4))</f>
        <v>3966604.9259135076</v>
      </c>
      <c r="AC536" s="201">
        <f>(((F536*'Appendix B'!$C$9*1000)-('Appendix B'!$E$35+'Appendix B'!$F$35+'Appendix B'!$G$35))/((1+$Y$16)^AC$34))</f>
        <v>2617477.0548662371</v>
      </c>
      <c r="AD536" s="201">
        <f>(((G536*'Appendix B'!$C$10*1000)-('Appendix B'!$E$36+'Appendix B'!$F$36+'Appendix B'!$G$36))/((1+$Y$16)^AD$34))</f>
        <v>2420516.7055535521</v>
      </c>
      <c r="AE536" s="201">
        <f>(((H536*'Appendix B'!$C$11*1000)-('Appendix B'!$E$37+'Appendix B'!$F$37+'Appendix B'!$G$37))/((1+$Y$16)^AE$34))</f>
        <v>1679631.0650074093</v>
      </c>
      <c r="AF536" s="201">
        <f>(((I536*'Appendix B'!$C$12*1000)-('Appendix B'!$E$38+'Appendix B'!$F$38+'Appendix B'!$G$38))/((1+$Y$16)^AF$34))</f>
        <v>891519.7443339302</v>
      </c>
      <c r="AG536" s="201">
        <f>(((J536*'Appendix B'!$C$13*1000)-('Appendix B'!$E$39+'Appendix B'!$F$39+'Appendix B'!$G$39))/((1+$Y$16)^AG$34))</f>
        <v>851135.92864172463</v>
      </c>
      <c r="AH536" s="201">
        <f>(((K536*'Appendix B'!$C$14*1000)-('Appendix B'!$E$40+'Appendix B'!$F$40+'Appendix B'!$G$40))/((1+$Y$16)^AH$34))</f>
        <v>217245.30019160153</v>
      </c>
      <c r="AI536" s="201">
        <f>(((L536*'Appendix B'!$C$15*1000)-('Appendix B'!$E$41+'Appendix B'!$F$41+'Appendix B'!$G$41))/((1+$Y$16)^AI$34))</f>
        <v>184133.75136656352</v>
      </c>
      <c r="AJ536" s="201">
        <f>(((M536*'Appendix B'!$C$16*1000)-('Appendix B'!$E$42+'Appendix B'!$F$42+'Appendix B'!$G$42))/((1+$Y$16)^AJ$34))</f>
        <v>225216.57472371659</v>
      </c>
      <c r="AK536" s="201">
        <f>(((N536*'Appendix B'!$C$17*1000)-('Appendix B'!$E$43+'Appendix B'!$F$43+'Appendix B'!$G$43))/((1+$Y$16)^AK$34))</f>
        <v>316784.37141450989</v>
      </c>
      <c r="AL536" s="201">
        <f>(((O536*'Appendix B'!$C$18*1000)-('Appendix B'!$E$44+'Appendix B'!$F$44+'Appendix B'!$G$44))/((1+$Y$16)^AL$34))</f>
        <v>112459.15420360031</v>
      </c>
      <c r="AM536" s="201">
        <f>(((P536*'Appendix B'!$C$19*1000)-('Appendix B'!$E$45+'Appendix B'!$F$45+'Appendix B'!$G$45))/((1+$Y$16)^AM$34))</f>
        <v>-39451.190452688374</v>
      </c>
      <c r="AN536" s="201">
        <f>(((Q536*'Appendix B'!$C$20*1000)-('Appendix B'!$E$46+'Appendix B'!$F$46+'Appendix B'!$G$46))/((1+$Y$16)^AN$34))</f>
        <v>36546.798127310722</v>
      </c>
      <c r="AO536" s="201">
        <f>(((R536*'Appendix B'!$C$21*1000)-('Appendix B'!$E$47+'Appendix B'!$F$47+'Appendix B'!$G$47))/((1+$Y$16)^AO$34))</f>
        <v>84103.002170105829</v>
      </c>
      <c r="AP536" s="201">
        <f>(((S536*'Appendix B'!$C$22*1000)-('Appendix B'!$E$48+'Appendix B'!$F$48+'Appendix B'!$G$48))/((1+$Y$16)^AP$34))</f>
        <v>193534.07303492629</v>
      </c>
      <c r="AQ536" s="201">
        <f>(((T536*'Appendix B'!$C$23*1000)-('Appendix B'!$E$49+'Appendix B'!$F$49+'Appendix B'!$G$49))/((1+$Y$16)^AQ$34))</f>
        <v>462999.80341112474</v>
      </c>
      <c r="AR536" s="201">
        <f>(((U536*'Appendix B'!$C$24*1000)-('Appendix B'!$E$50+'Appendix B'!$F$50+'Appendix B'!$G$50))/((1+$Y$16)^AR$34))</f>
        <v>728519.31164456962</v>
      </c>
      <c r="AS536" s="217">
        <f t="shared" si="30"/>
        <v>40275187.430703327</v>
      </c>
      <c r="AU536" s="207">
        <f t="shared" si="29"/>
        <v>1.4929789757619809E-8</v>
      </c>
    </row>
    <row r="537" spans="1:47" x14ac:dyDescent="0.35">
      <c r="A537">
        <v>503</v>
      </c>
      <c r="B537" s="75">
        <v>56</v>
      </c>
      <c r="C537" s="75">
        <v>87.06400968393018</v>
      </c>
      <c r="D537" s="75">
        <v>136.15627473766102</v>
      </c>
      <c r="E537" s="75">
        <v>178.51465785902991</v>
      </c>
      <c r="F537" s="75">
        <v>194.12160435628647</v>
      </c>
      <c r="G537" s="75">
        <v>163.6263817447321</v>
      </c>
      <c r="H537" s="75">
        <v>138.28443220957638</v>
      </c>
      <c r="I537" s="75">
        <v>207.64095358017516</v>
      </c>
      <c r="J537" s="75">
        <v>263.25103959348075</v>
      </c>
      <c r="K537" s="75">
        <v>187.10879230407085</v>
      </c>
      <c r="L537" s="75">
        <v>179.30514792697707</v>
      </c>
      <c r="M537" s="75">
        <v>209.06460456139311</v>
      </c>
      <c r="N537" s="75">
        <v>259.01748157685716</v>
      </c>
      <c r="O537" s="75">
        <v>310.38381201783994</v>
      </c>
      <c r="P537" s="75">
        <v>454.11562137843271</v>
      </c>
      <c r="Q537" s="75">
        <v>433.67657984222956</v>
      </c>
      <c r="R537" s="75">
        <v>353.26624644929274</v>
      </c>
      <c r="S537" s="75">
        <v>267.17745391542684</v>
      </c>
      <c r="T537" s="75">
        <v>341.90321586400188</v>
      </c>
      <c r="U537" s="75">
        <v>289.84384145706764</v>
      </c>
      <c r="V537" s="75">
        <v>232.78862760725607</v>
      </c>
      <c r="X537" s="201">
        <f>((0-('Appendix B'!$H$30))/(1+$Y$16)^0)</f>
        <v>-30932906.678150136</v>
      </c>
      <c r="Y537" s="201">
        <f>(((B537*'Appendix B'!$C$5*1000)-('Appendix B'!$E$31+'Appendix B'!$F$31+'Appendix B'!$G$31))/((1+$Y$16)^1))</f>
        <v>36555647.970511056</v>
      </c>
      <c r="Z537" s="201">
        <f>+(((C537*'Appendix B'!$C$6*1000)-('Appendix B'!$E$32+'Appendix B'!$F$32+'Appendix B'!$G$32))/((1+$Y$16)^2))</f>
        <v>19788499.478493173</v>
      </c>
      <c r="AA537" s="201">
        <f>(((D537*'Appendix B'!$C$7*1000)-('Appendix B'!$E$33+'Appendix B'!$F$33+'Appendix B'!$G$33))/((1+$Y$16)^3))</f>
        <v>15542891.876762116</v>
      </c>
      <c r="AB537" s="201">
        <f>(((E537*'Appendix B'!$C$8*1000)-('Appendix B'!$E$34+'Appendix B'!$F$34+'Appendix B'!$G$34))/((1+$Y$16)^4))</f>
        <v>12954763.863668263</v>
      </c>
      <c r="AC537" s="201">
        <f>(((F537*'Appendix B'!$C$9*1000)-('Appendix B'!$E$35+'Appendix B'!$F$35+'Appendix B'!$G$35))/((1+$Y$16)^AC$34))</f>
        <v>9984267.210177822</v>
      </c>
      <c r="AD537" s="201">
        <f>(((G537*'Appendix B'!$C$10*1000)-('Appendix B'!$E$36+'Appendix B'!$F$36+'Appendix B'!$G$36))/((1+$Y$16)^AD$34))</f>
        <v>5905214.1381862182</v>
      </c>
      <c r="AE537" s="201">
        <f>(((H537*'Appendix B'!$C$11*1000)-('Appendix B'!$E$37+'Appendix B'!$F$37+'Appendix B'!$G$37))/((1+$Y$16)^AE$34))</f>
        <v>3559007.8932602485</v>
      </c>
      <c r="AF537" s="201">
        <f>(((I537*'Appendix B'!$C$12*1000)-('Appendix B'!$E$38+'Appendix B'!$F$38+'Appendix B'!$G$38))/((1+$Y$16)^AF$34))</f>
        <v>4516432.8310298156</v>
      </c>
      <c r="AG537" s="201">
        <f>(((J537*'Appendix B'!$C$13*1000)-('Appendix B'!$E$39+'Appendix B'!$F$39+'Appendix B'!$G$39))/((1+$Y$16)^AG$34))</f>
        <v>4715909.4728435203</v>
      </c>
      <c r="AH537" s="201">
        <f>(((K537*'Appendix B'!$C$14*1000)-('Appendix B'!$E$40+'Appendix B'!$F$40+'Appendix B'!$G$40))/((1+$Y$16)^AH$34))</f>
        <v>2425146.8357898653</v>
      </c>
      <c r="AI537" s="201">
        <f>(((L537*'Appendix B'!$C$15*1000)-('Appendix B'!$E$41+'Appendix B'!$F$41+'Appendix B'!$G$41))/((1+$Y$16)^AI$34))</f>
        <v>1866587.7955589956</v>
      </c>
      <c r="AJ537" s="201">
        <f>(((M537*'Appendix B'!$C$16*1000)-('Appendix B'!$E$42+'Appendix B'!$F$42+'Appendix B'!$G$42))/((1+$Y$16)^AJ$34))</f>
        <v>1856345.2296019746</v>
      </c>
      <c r="AK537" s="201">
        <f>(((N537*'Appendix B'!$C$17*1000)-('Appendix B'!$E$43+'Appendix B'!$F$43+'Appendix B'!$G$43))/((1+$Y$16)^AK$34))</f>
        <v>2011178.4499575289</v>
      </c>
      <c r="AL537" s="201">
        <f>(((O537*'Appendix B'!$C$18*1000)-('Appendix B'!$E$44+'Appendix B'!$F$44+'Appendix B'!$G$44))/((1+$Y$16)^AL$34))</f>
        <v>2092805.6160352114</v>
      </c>
      <c r="AM537" s="201">
        <f>(((P537*'Appendix B'!$C$19*1000)-('Appendix B'!$E$45+'Appendix B'!$F$45+'Appendix B'!$G$45))/((1+$Y$16)^AM$34))</f>
        <v>2767140.670114249</v>
      </c>
      <c r="AN537" s="201">
        <f>(((Q537*'Appendix B'!$C$20*1000)-('Appendix B'!$E$46+'Appendix B'!$F$46+'Appendix B'!$G$46))/((1+$Y$16)^AN$34))</f>
        <v>2174322.3677604743</v>
      </c>
      <c r="AO537" s="201">
        <f>(((R537*'Appendix B'!$C$21*1000)-('Appendix B'!$E$47+'Appendix B'!$F$47+'Appendix B'!$G$47))/((1+$Y$16)^AO$34))</f>
        <v>1455624.0013554911</v>
      </c>
      <c r="AP537" s="201">
        <f>(((S537*'Appendix B'!$C$22*1000)-('Appendix B'!$E$48+'Appendix B'!$F$48+'Appendix B'!$G$48))/((1+$Y$16)^AP$34))</f>
        <v>848827.20070861466</v>
      </c>
      <c r="AQ537" s="201">
        <f>(((T537*'Appendix B'!$C$23*1000)-('Appendix B'!$E$49+'Appendix B'!$F$49+'Appendix B'!$G$49))/((1+$Y$16)^AQ$34))</f>
        <v>1002463.6965648116</v>
      </c>
      <c r="AR537" s="201">
        <f>(((U537*'Appendix B'!$C$24*1000)-('Appendix B'!$E$50+'Appendix B'!$F$50+'Appendix B'!$G$50))/((1+$Y$16)^AR$34))</f>
        <v>680367.6252723363</v>
      </c>
      <c r="AS537" s="217">
        <f t="shared" si="30"/>
        <v>101770537.54550165</v>
      </c>
      <c r="AU537" s="207">
        <f t="shared" si="29"/>
        <v>1.7726544099661767E-9</v>
      </c>
    </row>
    <row r="538" spans="1:47" x14ac:dyDescent="0.35">
      <c r="A538">
        <v>504</v>
      </c>
      <c r="B538" s="75">
        <v>56</v>
      </c>
      <c r="C538" s="75">
        <v>72.893671774839106</v>
      </c>
      <c r="D538" s="75">
        <v>50.288007710462388</v>
      </c>
      <c r="E538" s="75">
        <v>56.336081865387364</v>
      </c>
      <c r="F538" s="75">
        <v>83.410333426528183</v>
      </c>
      <c r="G538" s="75">
        <v>97.485867195395812</v>
      </c>
      <c r="H538" s="75">
        <v>122.30430811550667</v>
      </c>
      <c r="I538" s="75">
        <v>124.07244497686077</v>
      </c>
      <c r="J538" s="75">
        <v>154.95359587868478</v>
      </c>
      <c r="K538" s="75">
        <v>98.055906706791717</v>
      </c>
      <c r="L538" s="75">
        <v>140.99399555442915</v>
      </c>
      <c r="M538" s="75">
        <v>119.57614244462033</v>
      </c>
      <c r="N538" s="75">
        <v>136.14426333976829</v>
      </c>
      <c r="O538" s="75">
        <v>138.42906663859608</v>
      </c>
      <c r="P538" s="75">
        <v>163.79685548953415</v>
      </c>
      <c r="Q538" s="75">
        <v>289.31773820775447</v>
      </c>
      <c r="R538" s="75">
        <v>262.6819848189233</v>
      </c>
      <c r="S538" s="75">
        <v>423.95171780392855</v>
      </c>
      <c r="T538" s="75">
        <v>500</v>
      </c>
      <c r="U538" s="75">
        <v>486.37787475334034</v>
      </c>
      <c r="V538" s="75">
        <v>500</v>
      </c>
      <c r="X538" s="201">
        <f>((0-('Appendix B'!$H$30))/(1+$Y$16)^0)</f>
        <v>-30932906.678150136</v>
      </c>
      <c r="Y538" s="201">
        <f>(((B538*'Appendix B'!$C$5*1000)-('Appendix B'!$E$31+'Appendix B'!$F$31+'Appendix B'!$G$31))/((1+$Y$16)^1))</f>
        <v>36555647.970511056</v>
      </c>
      <c r="Z538" s="201">
        <f>+(((C538*'Appendix B'!$C$6*1000)-('Appendix B'!$E$32+'Appendix B'!$F$32+'Appendix B'!$G$32))/((1+$Y$16)^2))</f>
        <v>16208829.765609166</v>
      </c>
      <c r="AA538" s="201">
        <f>(((D538*'Appendix B'!$C$7*1000)-('Appendix B'!$E$33+'Appendix B'!$F$33+'Appendix B'!$G$33))/((1+$Y$16)^3))</f>
        <v>4651319.9215445071</v>
      </c>
      <c r="AB538" s="201">
        <f>(((E538*'Appendix B'!$C$8*1000)-('Appendix B'!$E$34+'Appendix B'!$F$34+'Appendix B'!$G$34))/((1+$Y$16)^4))</f>
        <v>3090065.8852624395</v>
      </c>
      <c r="AC538" s="201">
        <f>(((F538*'Appendix B'!$C$9*1000)-('Appendix B'!$E$35+'Appendix B'!$F$35+'Appendix B'!$G$35))/((1+$Y$16)^AC$34))</f>
        <v>3548383.8200190277</v>
      </c>
      <c r="AD538" s="201">
        <f>(((G538*'Appendix B'!$C$10*1000)-('Appendix B'!$E$36+'Appendix B'!$F$36+'Appendix B'!$G$36))/((1+$Y$16)^AD$34))</f>
        <v>3051163.3058082592</v>
      </c>
      <c r="AE538" s="201">
        <f>(((H538*'Appendix B'!$C$11*1000)-('Appendix B'!$E$37+'Appendix B'!$F$37+'Appendix B'!$G$37))/((1+$Y$16)^AE$34))</f>
        <v>3028281.6036846344</v>
      </c>
      <c r="AF538" s="201">
        <f>(((I538*'Appendix B'!$C$12*1000)-('Appendix B'!$E$38+'Appendix B'!$F$38+'Appendix B'!$G$38))/((1+$Y$16)^AF$34))</f>
        <v>2325053.2517995872</v>
      </c>
      <c r="AG538" s="201">
        <f>(((J538*'Appendix B'!$C$13*1000)-('Appendix B'!$E$39+'Appendix B'!$F$39+'Appendix B'!$G$39))/((1+$Y$16)^AG$34))</f>
        <v>2431881.0545567754</v>
      </c>
      <c r="AH538" s="201">
        <f>(((K538*'Appendix B'!$C$14*1000)-('Appendix B'!$E$40+'Appendix B'!$F$40+'Appendix B'!$G$40))/((1+$Y$16)^AH$34))</f>
        <v>917038.35287571815</v>
      </c>
      <c r="AI538" s="201">
        <f>(((L538*'Appendix B'!$C$15*1000)-('Appendix B'!$E$41+'Appendix B'!$F$41+'Appendix B'!$G$41))/((1+$Y$16)^AI$34))</f>
        <v>1322145.0155596866</v>
      </c>
      <c r="AJ538" s="201">
        <f>(((M538*'Appendix B'!$C$16*1000)-('Appendix B'!$E$42+'Appendix B'!$F$42+'Appendix B'!$G$42))/((1+$Y$16)^AJ$34))</f>
        <v>797966.25956682931</v>
      </c>
      <c r="AK538" s="201">
        <f>(((N538*'Appendix B'!$C$17*1000)-('Appendix B'!$E$43+'Appendix B'!$F$43+'Appendix B'!$G$43))/((1+$Y$16)^AK$34))</f>
        <v>792570.38498319569</v>
      </c>
      <c r="AL538" s="201">
        <f>(((O538*'Appendix B'!$C$18*1000)-('Appendix B'!$E$44+'Appendix B'!$F$44+'Appendix B'!$G$44))/((1+$Y$16)^AL$34))</f>
        <v>653649.28798601544</v>
      </c>
      <c r="AM538" s="201">
        <f>(((P538*'Appendix B'!$C$19*1000)-('Appendix B'!$E$45+'Appendix B'!$F$45+'Appendix B'!$G$45))/((1+$Y$16)^AM$34))</f>
        <v>705686.06217131123</v>
      </c>
      <c r="AN538" s="201">
        <f>(((Q538*'Appendix B'!$C$20*1000)-('Appendix B'!$E$46+'Appendix B'!$F$46+'Appendix B'!$G$46))/((1+$Y$16)^AN$34))</f>
        <v>1314571.6654001959</v>
      </c>
      <c r="AO538" s="201">
        <f>(((R538*'Appendix B'!$C$21*1000)-('Appendix B'!$E$47+'Appendix B'!$F$47+'Appendix B'!$G$47))/((1+$Y$16)^AO$34))</f>
        <v>986033.20706518961</v>
      </c>
      <c r="AP538" s="201">
        <f>(((S538*'Appendix B'!$C$22*1000)-('Appendix B'!$E$48+'Appendix B'!$F$48+'Appendix B'!$G$48))/((1+$Y$16)^AP$34))</f>
        <v>1546793.487532804</v>
      </c>
      <c r="AQ538" s="201">
        <f>(((T538*'Appendix B'!$C$23*1000)-('Appendix B'!$E$49+'Appendix B'!$F$49+'Appendix B'!$G$49))/((1+$Y$16)^AQ$34))</f>
        <v>1608860.6024615879</v>
      </c>
      <c r="AR538" s="201">
        <f>(((U538*'Appendix B'!$C$24*1000)-('Appendix B'!$E$50+'Appendix B'!$F$50+'Appendix B'!$G$50))/((1+$Y$16)^AR$34))</f>
        <v>1331720.1530636125</v>
      </c>
      <c r="AS538" s="217">
        <f t="shared" si="30"/>
        <v>55934754.379311472</v>
      </c>
      <c r="AU538" s="207">
        <f t="shared" si="29"/>
        <v>1.537483774140575E-8</v>
      </c>
    </row>
    <row r="539" spans="1:47" x14ac:dyDescent="0.35">
      <c r="A539">
        <v>505</v>
      </c>
      <c r="B539" s="75">
        <v>56</v>
      </c>
      <c r="C539" s="75">
        <v>73.47671830621303</v>
      </c>
      <c r="D539" s="75">
        <v>70.137132580005087</v>
      </c>
      <c r="E539" s="75">
        <v>124.80118289362206</v>
      </c>
      <c r="F539" s="75">
        <v>52.799555510763582</v>
      </c>
      <c r="G539" s="75">
        <v>67.643047014669975</v>
      </c>
      <c r="H539" s="75">
        <v>70.397721981567145</v>
      </c>
      <c r="I539" s="75">
        <v>67.90528799641524</v>
      </c>
      <c r="J539" s="75">
        <v>96.56131331973279</v>
      </c>
      <c r="K539" s="75">
        <v>110.35515891717945</v>
      </c>
      <c r="L539" s="75">
        <v>187.0111539267308</v>
      </c>
      <c r="M539" s="75">
        <v>210.02687499537339</v>
      </c>
      <c r="N539" s="75">
        <v>250.70448687938554</v>
      </c>
      <c r="O539" s="75">
        <v>347.95699494486649</v>
      </c>
      <c r="P539" s="75">
        <v>500</v>
      </c>
      <c r="Q539" s="75">
        <v>500</v>
      </c>
      <c r="R539" s="75">
        <v>445.06829530652567</v>
      </c>
      <c r="S539" s="75">
        <v>500</v>
      </c>
      <c r="T539" s="75">
        <v>500</v>
      </c>
      <c r="U539" s="75">
        <v>500</v>
      </c>
      <c r="V539" s="75">
        <v>500</v>
      </c>
      <c r="X539" s="201">
        <f>((0-('Appendix B'!$H$30))/(1+$Y$16)^0)</f>
        <v>-30932906.678150136</v>
      </c>
      <c r="Y539" s="201">
        <f>(((B539*'Appendix B'!$C$5*1000)-('Appendix B'!$E$31+'Appendix B'!$F$31+'Appendix B'!$G$31))/((1+$Y$16)^1))</f>
        <v>36555647.970511056</v>
      </c>
      <c r="Z539" s="201">
        <f>+(((C539*'Appendix B'!$C$6*1000)-('Appendix B'!$E$32+'Appendix B'!$F$32+'Appendix B'!$G$32))/((1+$Y$16)^2))</f>
        <v>16356117.291351393</v>
      </c>
      <c r="AA539" s="201">
        <f>(((D539*'Appendix B'!$C$7*1000)-('Appendix B'!$E$33+'Appendix B'!$F$33+'Appendix B'!$G$33))/((1+$Y$16)^3))</f>
        <v>7168992.3894917928</v>
      </c>
      <c r="AB539" s="201">
        <f>(((E539*'Appendix B'!$C$8*1000)-('Appendix B'!$E$34+'Appendix B'!$F$34+'Appendix B'!$G$34))/((1+$Y$16)^4))</f>
        <v>8617938.0036911275</v>
      </c>
      <c r="AC539" s="201">
        <f>(((F539*'Appendix B'!$C$9*1000)-('Appendix B'!$E$35+'Appendix B'!$F$35+'Appendix B'!$G$35))/((1+$Y$16)^AC$34))</f>
        <v>1768913.7128345286</v>
      </c>
      <c r="AD539" s="201">
        <f>(((G539*'Appendix B'!$C$10*1000)-('Appendix B'!$E$36+'Appendix B'!$F$36+'Appendix B'!$G$36))/((1+$Y$16)^AD$34))</f>
        <v>1763406.0762546065</v>
      </c>
      <c r="AE539" s="201">
        <f>(((H539*'Appendix B'!$C$11*1000)-('Appendix B'!$E$37+'Appendix B'!$F$37+'Appendix B'!$G$37))/((1+$Y$16)^AE$34))</f>
        <v>1304378.2283894473</v>
      </c>
      <c r="AF539" s="201">
        <f>(((I539*'Appendix B'!$C$12*1000)-('Appendix B'!$E$38+'Appendix B'!$F$38+'Appendix B'!$G$38))/((1+$Y$16)^AF$34))</f>
        <v>852207.04588458384</v>
      </c>
      <c r="AG539" s="201">
        <f>(((J539*'Appendix B'!$C$13*1000)-('Appendix B'!$E$39+'Appendix B'!$F$39+'Appendix B'!$G$39))/((1+$Y$16)^AG$34))</f>
        <v>1200368.7658225365</v>
      </c>
      <c r="AH539" s="201">
        <f>(((K539*'Appendix B'!$C$14*1000)-('Appendix B'!$E$40+'Appendix B'!$F$40+'Appendix B'!$G$40))/((1+$Y$16)^AH$34))</f>
        <v>1125325.8942347714</v>
      </c>
      <c r="AI539" s="201">
        <f>(((L539*'Appendix B'!$C$15*1000)-('Appendix B'!$E$41+'Appendix B'!$F$41+'Appendix B'!$G$41))/((1+$Y$16)^AI$34))</f>
        <v>1976098.4489687211</v>
      </c>
      <c r="AJ539" s="201">
        <f>(((M539*'Appendix B'!$C$16*1000)-('Appendix B'!$E$42+'Appendix B'!$F$42+'Appendix B'!$G$42))/((1+$Y$16)^AJ$34))</f>
        <v>1867725.990503669</v>
      </c>
      <c r="AK539" s="201">
        <f>(((N539*'Appendix B'!$C$17*1000)-('Appendix B'!$E$43+'Appendix B'!$F$43+'Appendix B'!$G$43))/((1+$Y$16)^AK$34))</f>
        <v>1928733.4507317333</v>
      </c>
      <c r="AL539" s="201">
        <f>(((O539*'Appendix B'!$C$18*1000)-('Appendix B'!$E$44+'Appendix B'!$F$44+'Appendix B'!$G$44))/((1+$Y$16)^AL$34))</f>
        <v>2407270.2378467321</v>
      </c>
      <c r="AM539" s="201">
        <f>(((P539*'Appendix B'!$C$19*1000)-('Appendix B'!$E$45+'Appendix B'!$F$45+'Appendix B'!$G$45))/((1+$Y$16)^AM$34))</f>
        <v>3092950.00404558</v>
      </c>
      <c r="AN539" s="201">
        <f>(((Q539*'Appendix B'!$C$20*1000)-('Appendix B'!$E$46+'Appendix B'!$F$46+'Appendix B'!$G$46))/((1+$Y$16)^AN$34))</f>
        <v>2569321.4299444244</v>
      </c>
      <c r="AO539" s="201">
        <f>(((R539*'Appendix B'!$C$21*1000)-('Appendix B'!$E$47+'Appendix B'!$F$47+'Appendix B'!$G$47))/((1+$Y$16)^AO$34))</f>
        <v>1931527.8312752363</v>
      </c>
      <c r="AP539" s="201">
        <f>(((S539*'Appendix B'!$C$22*1000)-('Appendix B'!$E$48+'Appendix B'!$F$48+'Appendix B'!$G$48))/((1+$Y$16)^AP$34))</f>
        <v>1885363.9634975337</v>
      </c>
      <c r="AQ539" s="201">
        <f>(((T539*'Appendix B'!$C$23*1000)-('Appendix B'!$E$49+'Appendix B'!$F$49+'Appendix B'!$G$49))/((1+$Y$16)^AQ$34))</f>
        <v>1608860.6024615879</v>
      </c>
      <c r="AR539" s="201">
        <f>(((U539*'Appendix B'!$C$24*1000)-('Appendix B'!$E$50+'Appendix B'!$F$50+'Appendix B'!$G$50))/((1+$Y$16)^AR$34))</f>
        <v>1376866.5613700326</v>
      </c>
      <c r="AS539" s="217">
        <f t="shared" si="30"/>
        <v>66425107.220960945</v>
      </c>
      <c r="AU539" s="207">
        <f t="shared" si="29"/>
        <v>1.2601309523295956E-8</v>
      </c>
    </row>
    <row r="540" spans="1:47" x14ac:dyDescent="0.35">
      <c r="A540">
        <v>506</v>
      </c>
      <c r="B540" s="75">
        <v>56</v>
      </c>
      <c r="C540" s="75">
        <v>80.380266410194324</v>
      </c>
      <c r="D540" s="75">
        <v>80.945322419524501</v>
      </c>
      <c r="E540" s="75">
        <v>40.136624399526156</v>
      </c>
      <c r="F540" s="75">
        <v>39.737631390534702</v>
      </c>
      <c r="G540" s="75">
        <v>50.808200687129037</v>
      </c>
      <c r="H540" s="75">
        <v>50.649810756644044</v>
      </c>
      <c r="I540" s="75">
        <v>52.986724716545098</v>
      </c>
      <c r="J540" s="75">
        <v>32.753825343723065</v>
      </c>
      <c r="K540" s="75">
        <v>24.96514752589259</v>
      </c>
      <c r="L540" s="75">
        <v>29.711795171122176</v>
      </c>
      <c r="M540" s="75">
        <v>27.075756897518101</v>
      </c>
      <c r="N540" s="75">
        <v>34.90542626305497</v>
      </c>
      <c r="O540" s="75">
        <v>40.324397370694825</v>
      </c>
      <c r="P540" s="75">
        <v>52.022106435611576</v>
      </c>
      <c r="Q540" s="75">
        <v>59.884066573197231</v>
      </c>
      <c r="R540" s="75">
        <v>60.645681996331781</v>
      </c>
      <c r="S540" s="75">
        <v>73.429161055381158</v>
      </c>
      <c r="T540" s="75">
        <v>104.07773633219314</v>
      </c>
      <c r="U540" s="75">
        <v>106.32357471052478</v>
      </c>
      <c r="V540" s="75">
        <v>130.1886776258624</v>
      </c>
      <c r="X540" s="201">
        <f>((0-('Appendix B'!$H$30))/(1+$Y$16)^0)</f>
        <v>-30932906.678150136</v>
      </c>
      <c r="Y540" s="201">
        <f>(((B540*'Appendix B'!$C$5*1000)-('Appendix B'!$E$31+'Appendix B'!$F$31+'Appendix B'!$G$31))/((1+$Y$16)^1))</f>
        <v>36555647.970511056</v>
      </c>
      <c r="Z540" s="201">
        <f>+(((C540*'Appendix B'!$C$6*1000)-('Appendix B'!$E$32+'Appendix B'!$F$32+'Appendix B'!$G$32))/((1+$Y$16)^2))</f>
        <v>18100071.614656925</v>
      </c>
      <c r="AA540" s="201">
        <f>(((D540*'Appendix B'!$C$7*1000)-('Appendix B'!$E$33+'Appendix B'!$F$33+'Appendix B'!$G$33))/((1+$Y$16)^3))</f>
        <v>8539908.3450390324</v>
      </c>
      <c r="AB540" s="201">
        <f>(((E540*'Appendix B'!$C$8*1000)-('Appendix B'!$E$34+'Appendix B'!$F$34+'Appendix B'!$G$34))/((1+$Y$16)^4))</f>
        <v>1782121.7222606754</v>
      </c>
      <c r="AC540" s="201">
        <f>(((F540*'Appendix B'!$C$9*1000)-('Appendix B'!$E$35+'Appendix B'!$F$35+'Appendix B'!$G$35))/((1+$Y$16)^AC$34))</f>
        <v>1009596.0771239661</v>
      </c>
      <c r="AD540" s="201">
        <f>(((G540*'Appendix B'!$C$10*1000)-('Appendix B'!$E$36+'Appendix B'!$F$36+'Appendix B'!$G$36))/((1+$Y$16)^AD$34))</f>
        <v>1036960.1527316936</v>
      </c>
      <c r="AE540" s="201">
        <f>(((H540*'Appendix B'!$C$11*1000)-('Appendix B'!$E$37+'Appendix B'!$F$37+'Appendix B'!$G$37))/((1+$Y$16)^AE$34))</f>
        <v>648517.51106488705</v>
      </c>
      <c r="AF540" s="201">
        <f>(((I540*'Appendix B'!$C$12*1000)-('Appendix B'!$E$38+'Appendix B'!$F$38+'Appendix B'!$G$38))/((1+$Y$16)^AF$34))</f>
        <v>461004.24151067919</v>
      </c>
      <c r="AG540" s="201">
        <f>(((J540*'Appendix B'!$C$13*1000)-('Appendix B'!$E$39+'Appendix B'!$F$39+'Appendix B'!$G$39))/((1+$Y$16)^AG$34))</f>
        <v>-145351.97178324658</v>
      </c>
      <c r="AH540" s="201">
        <f>(((K540*'Appendix B'!$C$14*1000)-('Appendix B'!$E$40+'Appendix B'!$F$40+'Appendix B'!$G$40))/((1+$Y$16)^AH$34))</f>
        <v>-320751.90180320432</v>
      </c>
      <c r="AI540" s="201">
        <f>(((L540*'Appendix B'!$C$15*1000)-('Appendix B'!$E$41+'Appendix B'!$F$41+'Appendix B'!$G$41))/((1+$Y$16)^AI$34))</f>
        <v>-259295.02967741824</v>
      </c>
      <c r="AJ540" s="201">
        <f>(((M540*'Appendix B'!$C$16*1000)-('Appendix B'!$E$42+'Appendix B'!$F$42+'Appendix B'!$G$42))/((1+$Y$16)^AJ$34))</f>
        <v>-296034.69281791907</v>
      </c>
      <c r="AK540" s="201">
        <f>(((N540*'Appendix B'!$C$17*1000)-('Appendix B'!$E$43+'Appendix B'!$F$43+'Appendix B'!$G$43))/((1+$Y$16)^AK$34))</f>
        <v>-211476.42945163976</v>
      </c>
      <c r="AL540" s="201">
        <f>(((O540*'Appendix B'!$C$18*1000)-('Appendix B'!$E$44+'Appendix B'!$F$44+'Appendix B'!$G$44))/((1+$Y$16)^AL$34))</f>
        <v>-167426.95086209217</v>
      </c>
      <c r="AM540" s="201">
        <f>(((P540*'Appendix B'!$C$19*1000)-('Appendix B'!$E$45+'Appendix B'!$F$45+'Appendix B'!$G$45))/((1+$Y$16)^AM$34))</f>
        <v>-87988.334946553936</v>
      </c>
      <c r="AN540" s="201">
        <f>(((Q540*'Appendix B'!$C$20*1000)-('Appendix B'!$E$46+'Appendix B'!$F$46+'Appendix B'!$G$46))/((1+$Y$16)^AN$34))</f>
        <v>-51854.928908250382</v>
      </c>
      <c r="AO540" s="201">
        <f>(((R540*'Appendix B'!$C$21*1000)-('Appendix B'!$E$47+'Appendix B'!$F$47+'Appendix B'!$G$47))/((1+$Y$16)^AO$34))</f>
        <v>-61327.407354487965</v>
      </c>
      <c r="AP540" s="201">
        <f>(((S540*'Appendix B'!$C$22*1000)-('Appendix B'!$E$48+'Appendix B'!$F$48+'Appendix B'!$G$48))/((1+$Y$16)^AP$34))</f>
        <v>-13749.176254810724</v>
      </c>
      <c r="AQ540" s="201">
        <f>(((T540*'Appendix B'!$C$23*1000)-('Appendix B'!$E$49+'Appendix B'!$F$49+'Appendix B'!$G$49))/((1+$Y$16)^AQ$34))</f>
        <v>90258.962485920551</v>
      </c>
      <c r="AR540" s="201">
        <f>(((U540*'Appendix B'!$C$24*1000)-('Appendix B'!$E$50+'Appendix B'!$F$50+'Appendix B'!$G$50))/((1+$Y$16)^AR$34))</f>
        <v>72145.285144149399</v>
      </c>
      <c r="AS540" s="217">
        <f t="shared" si="30"/>
        <v>37363325.204378858</v>
      </c>
      <c r="AU540" s="207">
        <f t="shared" si="29"/>
        <v>1.4222167823535661E-8</v>
      </c>
    </row>
    <row r="541" spans="1:47" x14ac:dyDescent="0.35">
      <c r="A541">
        <v>507</v>
      </c>
      <c r="B541" s="75">
        <v>56</v>
      </c>
      <c r="C541" s="75">
        <v>61.186037159231518</v>
      </c>
      <c r="D541" s="75">
        <v>50.40616746903504</v>
      </c>
      <c r="E541" s="75">
        <v>54.591245851594266</v>
      </c>
      <c r="F541" s="75">
        <v>47.343837423128718</v>
      </c>
      <c r="G541" s="75">
        <v>47.371329955339128</v>
      </c>
      <c r="H541" s="75">
        <v>58.657731806771217</v>
      </c>
      <c r="I541" s="75">
        <v>76.006049352447093</v>
      </c>
      <c r="J541" s="75">
        <v>15.518917936169117</v>
      </c>
      <c r="K541" s="75">
        <v>16.694595154438701</v>
      </c>
      <c r="L541" s="75">
        <v>10.167390408275025</v>
      </c>
      <c r="M541" s="75">
        <v>9.3562191961904926</v>
      </c>
      <c r="N541" s="75">
        <v>12.063665608992101</v>
      </c>
      <c r="O541" s="75">
        <v>13.180377977551833</v>
      </c>
      <c r="P541" s="75">
        <v>14.674226824469448</v>
      </c>
      <c r="Q541" s="75">
        <v>27.972361846885363</v>
      </c>
      <c r="R541" s="75">
        <v>37.713352249392898</v>
      </c>
      <c r="S541" s="75">
        <v>36.419715231418706</v>
      </c>
      <c r="T541" s="75">
        <v>38.499395665327569</v>
      </c>
      <c r="U541" s="75">
        <v>42.987534862220912</v>
      </c>
      <c r="V541" s="75">
        <v>32.845254467011962</v>
      </c>
      <c r="X541" s="201">
        <f>((0-('Appendix B'!$H$30))/(1+$Y$16)^0)</f>
        <v>-30932906.678150136</v>
      </c>
      <c r="Y541" s="201">
        <f>(((B541*'Appendix B'!$C$5*1000)-('Appendix B'!$E$31+'Appendix B'!$F$31+'Appendix B'!$G$31))/((1+$Y$16)^1))</f>
        <v>36555647.970511056</v>
      </c>
      <c r="Z541" s="201">
        <f>+(((C541*'Appendix B'!$C$6*1000)-('Appendix B'!$E$32+'Appendix B'!$F$32+'Appendix B'!$G$32))/((1+$Y$16)^2))</f>
        <v>13251281.024579104</v>
      </c>
      <c r="AA541" s="201">
        <f>(((D541*'Appendix B'!$C$7*1000)-('Appendix B'!$E$33+'Appendix B'!$F$33+'Appendix B'!$G$33))/((1+$Y$16)^3))</f>
        <v>4666307.3616927713</v>
      </c>
      <c r="AB541" s="201">
        <f>(((E541*'Appendix B'!$C$8*1000)-('Appendix B'!$E$34+'Appendix B'!$F$34+'Appendix B'!$G$34))/((1+$Y$16)^4))</f>
        <v>2949187.8290407811</v>
      </c>
      <c r="AC541" s="201">
        <f>(((F541*'Appendix B'!$C$9*1000)-('Appendix B'!$E$35+'Appendix B'!$F$35+'Appendix B'!$G$35))/((1+$Y$16)^AC$34))</f>
        <v>1451761.130927349</v>
      </c>
      <c r="AD541" s="201">
        <f>(((G541*'Appendix B'!$C$10*1000)-('Appendix B'!$E$36+'Appendix B'!$F$36+'Appendix B'!$G$36))/((1+$Y$16)^AD$34))</f>
        <v>888654.62714459538</v>
      </c>
      <c r="AE541" s="201">
        <f>(((H541*'Appendix B'!$C$11*1000)-('Appendix B'!$E$37+'Appendix B'!$F$37+'Appendix B'!$G$37))/((1+$Y$16)^AE$34))</f>
        <v>914473.78281409352</v>
      </c>
      <c r="AF541" s="201">
        <f>(((I541*'Appendix B'!$C$12*1000)-('Appendix B'!$E$38+'Appendix B'!$F$38+'Appendix B'!$G$38))/((1+$Y$16)^AF$34))</f>
        <v>1064629.6834129211</v>
      </c>
      <c r="AG541" s="201">
        <f>(((J541*'Appendix B'!$C$13*1000)-('Appendix B'!$E$39+'Appendix B'!$F$39+'Appendix B'!$G$39))/((1+$Y$16)^AG$34))</f>
        <v>-508841.79162666516</v>
      </c>
      <c r="AH541" s="201">
        <f>(((K541*'Appendix B'!$C$14*1000)-('Appendix B'!$E$40+'Appendix B'!$F$40+'Appendix B'!$G$40))/((1+$Y$16)^AH$34))</f>
        <v>-460813.50796138158</v>
      </c>
      <c r="AI541" s="201">
        <f>(((L541*'Appendix B'!$C$15*1000)-('Appendix B'!$E$41+'Appendix B'!$F$41+'Appendix B'!$G$41))/((1+$Y$16)^AI$34))</f>
        <v>-537042.09296181507</v>
      </c>
      <c r="AJ541" s="201">
        <f>(((M541*'Appendix B'!$C$16*1000)-('Appendix B'!$E$42+'Appendix B'!$F$42+'Appendix B'!$G$42))/((1+$Y$16)^AJ$34))</f>
        <v>-505603.45306053123</v>
      </c>
      <c r="AK541" s="201">
        <f>(((N541*'Appendix B'!$C$17*1000)-('Appendix B'!$E$43+'Appendix B'!$F$43+'Appendix B'!$G$43))/((1+$Y$16)^AK$34))</f>
        <v>-438011.99310510699</v>
      </c>
      <c r="AL541" s="201">
        <f>(((O541*'Appendix B'!$C$18*1000)-('Appendix B'!$E$44+'Appendix B'!$F$44+'Appendix B'!$G$44))/((1+$Y$16)^AL$34))</f>
        <v>-394605.83558653307</v>
      </c>
      <c r="AM541" s="201">
        <f>(((P541*'Appendix B'!$C$19*1000)-('Appendix B'!$E$45+'Appendix B'!$F$45+'Appendix B'!$G$45))/((1+$Y$16)^AM$34))</f>
        <v>-353182.89887891273</v>
      </c>
      <c r="AN541" s="201">
        <f>(((Q541*'Appendix B'!$C$20*1000)-('Appendix B'!$E$46+'Appendix B'!$F$46+'Appendix B'!$G$46))/((1+$Y$16)^AN$34))</f>
        <v>-241909.86590636143</v>
      </c>
      <c r="AO541" s="201">
        <f>(((R541*'Appendix B'!$C$21*1000)-('Appendix B'!$E$47+'Appendix B'!$F$47+'Appendix B'!$G$47))/((1+$Y$16)^AO$34))</f>
        <v>-180209.10652574623</v>
      </c>
      <c r="AP541" s="201">
        <f>(((S541*'Appendix B'!$C$22*1000)-('Appendix B'!$E$48+'Appendix B'!$F$48+'Appendix B'!$G$48))/((1+$Y$16)^AP$34))</f>
        <v>-178516.94386202085</v>
      </c>
      <c r="AQ541" s="201">
        <f>(((T541*'Appendix B'!$C$23*1000)-('Appendix B'!$E$49+'Appendix B'!$F$49+'Appendix B'!$G$49))/((1+$Y$16)^AQ$34))</f>
        <v>-161273.68627449995</v>
      </c>
      <c r="AR541" s="201">
        <f>(((U541*'Appendix B'!$C$24*1000)-('Appendix B'!$E$50+'Appendix B'!$F$50+'Appendix B'!$G$50))/((1+$Y$16)^AR$34))</f>
        <v>-137762.83592560788</v>
      </c>
      <c r="AS541" s="217">
        <f t="shared" si="30"/>
        <v>30809036.731972534</v>
      </c>
      <c r="AU541" s="207">
        <f t="shared" si="29"/>
        <v>1.2134623721451012E-8</v>
      </c>
    </row>
    <row r="542" spans="1:47" x14ac:dyDescent="0.35">
      <c r="A542">
        <v>508</v>
      </c>
      <c r="B542" s="75">
        <v>56</v>
      </c>
      <c r="C542" s="75">
        <v>62.800246500274937</v>
      </c>
      <c r="D542" s="75">
        <v>84.729300513246329</v>
      </c>
      <c r="E542" s="75">
        <v>115.20620784019135</v>
      </c>
      <c r="F542" s="75">
        <v>152.47382280606911</v>
      </c>
      <c r="G542" s="75">
        <v>137.94101507128215</v>
      </c>
      <c r="H542" s="75">
        <v>164.96824767442882</v>
      </c>
      <c r="I542" s="75">
        <v>132.3588595122265</v>
      </c>
      <c r="J542" s="75">
        <v>134.36603930846093</v>
      </c>
      <c r="K542" s="75">
        <v>147.94758625380976</v>
      </c>
      <c r="L542" s="75">
        <v>193.18860248605986</v>
      </c>
      <c r="M542" s="75">
        <v>108.28777417888055</v>
      </c>
      <c r="N542" s="75">
        <v>90.381024510863696</v>
      </c>
      <c r="O542" s="75">
        <v>77.449989123232527</v>
      </c>
      <c r="P542" s="75">
        <v>90.595960164907197</v>
      </c>
      <c r="Q542" s="75">
        <v>121.58709164991537</v>
      </c>
      <c r="R542" s="75">
        <v>101.39537559728404</v>
      </c>
      <c r="S542" s="75">
        <v>119.64404070403013</v>
      </c>
      <c r="T542" s="75">
        <v>170.96951055974029</v>
      </c>
      <c r="U542" s="75">
        <v>275.29437083326997</v>
      </c>
      <c r="V542" s="75">
        <v>360.95488270377933</v>
      </c>
      <c r="X542" s="201">
        <f>((0-('Appendix B'!$H$30))/(1+$Y$16)^0)</f>
        <v>-30932906.678150136</v>
      </c>
      <c r="Y542" s="201">
        <f>(((B542*'Appendix B'!$C$5*1000)-('Appendix B'!$E$31+'Appendix B'!$F$31+'Appendix B'!$G$31))/((1+$Y$16)^1))</f>
        <v>36555647.970511056</v>
      </c>
      <c r="Z542" s="201">
        <f>+(((C542*'Appendix B'!$C$6*1000)-('Appendix B'!$E$32+'Appendix B'!$F$32+'Appendix B'!$G$32))/((1+$Y$16)^2))</f>
        <v>13659057.912149331</v>
      </c>
      <c r="AA542" s="201">
        <f>(((D542*'Appendix B'!$C$7*1000)-('Appendix B'!$E$33+'Appendix B'!$F$33+'Appendix B'!$G$33))/((1+$Y$16)^3))</f>
        <v>9019869.9316829573</v>
      </c>
      <c r="AB542" s="201">
        <f>(((E542*'Appendix B'!$C$8*1000)-('Appendix B'!$E$34+'Appendix B'!$F$34+'Appendix B'!$G$34))/((1+$Y$16)^4))</f>
        <v>7843239.7372998297</v>
      </c>
      <c r="AC542" s="201">
        <f>(((F542*'Appendix B'!$C$9*1000)-('Appendix B'!$E$35+'Appendix B'!$F$35+'Appendix B'!$G$35))/((1+$Y$16)^AC$34))</f>
        <v>7563192.433734634</v>
      </c>
      <c r="AD542" s="201">
        <f>(((G542*'Appendix B'!$C$10*1000)-('Appendix B'!$E$36+'Appendix B'!$F$36+'Appendix B'!$G$36))/((1+$Y$16)^AD$34))</f>
        <v>4796856.5356820729</v>
      </c>
      <c r="AE542" s="201">
        <f>(((H542*'Appendix B'!$C$11*1000)-('Appendix B'!$E$37+'Appendix B'!$F$37+'Appendix B'!$G$37))/((1+$Y$16)^AE$34))</f>
        <v>4445221.4351586513</v>
      </c>
      <c r="AF542" s="201">
        <f>(((I542*'Appendix B'!$C$12*1000)-('Appendix B'!$E$38+'Appendix B'!$F$38+'Appendix B'!$G$38))/((1+$Y$16)^AF$34))</f>
        <v>2542344.1895143334</v>
      </c>
      <c r="AG542" s="201">
        <f>(((J542*'Appendix B'!$C$13*1000)-('Appendix B'!$E$39+'Appendix B'!$F$39+'Appendix B'!$G$39))/((1+$Y$16)^AG$34))</f>
        <v>1997682.7701234664</v>
      </c>
      <c r="AH542" s="201">
        <f>(((K542*'Appendix B'!$C$14*1000)-('Appendix B'!$E$40+'Appendix B'!$F$40+'Appendix B'!$G$40))/((1+$Y$16)^AH$34))</f>
        <v>1761952.7500571508</v>
      </c>
      <c r="AI542" s="201">
        <f>(((L542*'Appendix B'!$C$15*1000)-('Appendix B'!$E$41+'Appendix B'!$F$41+'Appendix B'!$G$41))/((1+$Y$16)^AI$34))</f>
        <v>2063886.6531511096</v>
      </c>
      <c r="AJ542" s="201">
        <f>(((M542*'Appendix B'!$C$16*1000)-('Appendix B'!$E$42+'Appendix B'!$F$42+'Appendix B'!$G$42))/((1+$Y$16)^AJ$34))</f>
        <v>664458.8632403505</v>
      </c>
      <c r="AK542" s="201">
        <f>(((N542*'Appendix B'!$C$17*1000)-('Appendix B'!$E$43+'Appendix B'!$F$43+'Appendix B'!$G$43))/((1+$Y$16)^AK$34))</f>
        <v>338708.65077970031</v>
      </c>
      <c r="AL542" s="201">
        <f>(((O542*'Appendix B'!$C$18*1000)-('Appendix B'!$E$44+'Appendix B'!$F$44+'Appendix B'!$G$44))/((1+$Y$16)^AL$34))</f>
        <v>143291.60584535761</v>
      </c>
      <c r="AM542" s="201">
        <f>(((P542*'Appendix B'!$C$19*1000)-('Appendix B'!$E$45+'Appendix B'!$F$45+'Appendix B'!$G$45))/((1+$Y$16)^AM$34))</f>
        <v>185911.4533530559</v>
      </c>
      <c r="AN542" s="201">
        <f>(((Q542*'Appendix B'!$C$20*1000)-('Appendix B'!$E$46+'Appendix B'!$F$46+'Appendix B'!$G$46))/((1+$Y$16)^AN$34))</f>
        <v>315626.67836168042</v>
      </c>
      <c r="AO542" s="201">
        <f>(((R542*'Appendix B'!$C$21*1000)-('Appendix B'!$E$47+'Appendix B'!$F$47+'Appendix B'!$G$47))/((1+$Y$16)^AO$34))</f>
        <v>149919.89588281204</v>
      </c>
      <c r="AP542" s="201">
        <f>(((S542*'Appendix B'!$C$22*1000)-('Appendix B'!$E$48+'Appendix B'!$F$48+'Appendix B'!$G$48))/((1+$Y$16)^AP$34))</f>
        <v>192001.60926528714</v>
      </c>
      <c r="AQ542" s="201">
        <f>(((T542*'Appendix B'!$C$23*1000)-('Appendix B'!$E$49+'Appendix B'!$F$49+'Appendix B'!$G$49))/((1+$Y$16)^AQ$34))</f>
        <v>346829.42432806169</v>
      </c>
      <c r="AR542" s="201">
        <f>(((U542*'Appendix B'!$C$24*1000)-('Appendix B'!$E$50+'Appendix B'!$F$50+'Appendix B'!$G$50))/((1+$Y$16)^AR$34))</f>
        <v>632147.81158465124</v>
      </c>
      <c r="AS542" s="217">
        <f t="shared" si="30"/>
        <v>64284941.633555427</v>
      </c>
      <c r="AU542" s="207">
        <f t="shared" si="29"/>
        <v>1.3311477770925382E-8</v>
      </c>
    </row>
    <row r="543" spans="1:47" x14ac:dyDescent="0.35">
      <c r="A543">
        <v>509</v>
      </c>
      <c r="B543" s="75">
        <v>56</v>
      </c>
      <c r="C543" s="75">
        <v>84.785629052221537</v>
      </c>
      <c r="D543" s="75">
        <v>140.54808576407316</v>
      </c>
      <c r="E543" s="75">
        <v>204.42831112612117</v>
      </c>
      <c r="F543" s="75">
        <v>161.73118495343959</v>
      </c>
      <c r="G543" s="75">
        <v>72.18248136580732</v>
      </c>
      <c r="H543" s="75">
        <v>86.132924407934695</v>
      </c>
      <c r="I543" s="75">
        <v>119.95974014054721</v>
      </c>
      <c r="J543" s="75">
        <v>185.07779401278287</v>
      </c>
      <c r="K543" s="75">
        <v>217.79080980912482</v>
      </c>
      <c r="L543" s="75">
        <v>248.19614270432862</v>
      </c>
      <c r="M543" s="75">
        <v>290.91589090454602</v>
      </c>
      <c r="N543" s="75">
        <v>370.65420719057067</v>
      </c>
      <c r="O543" s="75">
        <v>322.42265167941054</v>
      </c>
      <c r="P543" s="75">
        <v>215.65396285455307</v>
      </c>
      <c r="Q543" s="75">
        <v>141.83275507188961</v>
      </c>
      <c r="R543" s="75">
        <v>243.28157807858784</v>
      </c>
      <c r="S543" s="75">
        <v>203.0491426864582</v>
      </c>
      <c r="T543" s="75">
        <v>257.3799485164779</v>
      </c>
      <c r="U543" s="75">
        <v>322.99037346843636</v>
      </c>
      <c r="V543" s="75">
        <v>335.45094652706513</v>
      </c>
      <c r="X543" s="201">
        <f>((0-('Appendix B'!$H$30))/(1+$Y$16)^0)</f>
        <v>-30932906.678150136</v>
      </c>
      <c r="Y543" s="201">
        <f>(((B543*'Appendix B'!$C$5*1000)-('Appendix B'!$E$31+'Appendix B'!$F$31+'Appendix B'!$G$31))/((1+$Y$16)^1))</f>
        <v>36555647.970511056</v>
      </c>
      <c r="Z543" s="201">
        <f>+(((C543*'Appendix B'!$C$6*1000)-('Appendix B'!$E$32+'Appendix B'!$F$32+'Appendix B'!$G$32))/((1+$Y$16)^2))</f>
        <v>19212941.563496906</v>
      </c>
      <c r="AA543" s="201">
        <f>(((D543*'Appendix B'!$C$7*1000)-('Appendix B'!$E$33+'Appendix B'!$F$33+'Appendix B'!$G$33))/((1+$Y$16)^3))</f>
        <v>16099951.282569559</v>
      </c>
      <c r="AB543" s="201">
        <f>(((E543*'Appendix B'!$C$8*1000)-('Appendix B'!$E$34+'Appendix B'!$F$34+'Appendix B'!$G$34))/((1+$Y$16)^4))</f>
        <v>15047032.175997309</v>
      </c>
      <c r="AC543" s="201">
        <f>(((F543*'Appendix B'!$C$9*1000)-('Appendix B'!$E$35+'Appendix B'!$F$35+'Appendix B'!$G$35))/((1+$Y$16)^AC$34))</f>
        <v>8101342.7302726172</v>
      </c>
      <c r="AD543" s="201">
        <f>(((G543*'Appendix B'!$C$10*1000)-('Appendix B'!$E$36+'Appendix B'!$F$36+'Appendix B'!$G$36))/((1+$Y$16)^AD$34))</f>
        <v>1959288.6828031919</v>
      </c>
      <c r="AE543" s="201">
        <f>(((H543*'Appendix B'!$C$11*1000)-('Appendix B'!$E$37+'Appendix B'!$F$37+'Appendix B'!$G$37))/((1+$Y$16)^AE$34))</f>
        <v>1826970.2652414241</v>
      </c>
      <c r="AF543" s="201">
        <f>(((I543*'Appendix B'!$C$12*1000)-('Appendix B'!$E$38+'Appendix B'!$F$38+'Appendix B'!$G$38))/((1+$Y$16)^AF$34))</f>
        <v>2217207.6345410603</v>
      </c>
      <c r="AG543" s="201">
        <f>(((J543*'Appendix B'!$C$13*1000)-('Appendix B'!$E$39+'Appendix B'!$F$39+'Appendix B'!$G$39))/((1+$Y$16)^AG$34))</f>
        <v>3067210.220751862</v>
      </c>
      <c r="AH543" s="201">
        <f>(((K543*'Appendix B'!$C$14*1000)-('Appendix B'!$E$40+'Appendix B'!$F$40+'Appendix B'!$G$40))/((1+$Y$16)^AH$34))</f>
        <v>2944746.0667630844</v>
      </c>
      <c r="AI543" s="201">
        <f>(((L543*'Appendix B'!$C$15*1000)-('Appendix B'!$E$41+'Appendix B'!$F$41+'Appendix B'!$G$41))/((1+$Y$16)^AI$34))</f>
        <v>2845603.1054815226</v>
      </c>
      <c r="AJ543" s="201">
        <f>(((M543*'Appendix B'!$C$16*1000)-('Appendix B'!$E$42+'Appendix B'!$F$42+'Appendix B'!$G$42))/((1+$Y$16)^AJ$34))</f>
        <v>2824399.4132002522</v>
      </c>
      <c r="AK543" s="201">
        <f>(((N543*'Appendix B'!$C$17*1000)-('Appendix B'!$E$43+'Appendix B'!$F$43+'Appendix B'!$G$43))/((1+$Y$16)^AK$34))</f>
        <v>3118347.4175489899</v>
      </c>
      <c r="AL543" s="201">
        <f>(((O543*'Appendix B'!$C$18*1000)-('Appendix B'!$E$44+'Appendix B'!$F$44+'Appendix B'!$G$44))/((1+$Y$16)^AL$34))</f>
        <v>2193563.3604237549</v>
      </c>
      <c r="AM543" s="201">
        <f>(((P543*'Appendix B'!$C$19*1000)-('Appendix B'!$E$45+'Appendix B'!$F$45+'Appendix B'!$G$45))/((1+$Y$16)^AM$34))</f>
        <v>1073905.7072393796</v>
      </c>
      <c r="AN543" s="201">
        <f>(((Q543*'Appendix B'!$C$20*1000)-('Appendix B'!$E$46+'Appendix B'!$F$46+'Appendix B'!$G$46))/((1+$Y$16)^AN$34))</f>
        <v>436202.75911789568</v>
      </c>
      <c r="AO543" s="201">
        <f>(((R543*'Appendix B'!$C$21*1000)-('Appendix B'!$E$47+'Appendix B'!$F$47+'Appendix B'!$G$47))/((1+$Y$16)^AO$34))</f>
        <v>885461.07403921674</v>
      </c>
      <c r="AP543" s="201">
        <f>(((S543*'Appendix B'!$C$22*1000)-('Appendix B'!$E$48+'Appendix B'!$F$48+'Appendix B'!$G$48))/((1+$Y$16)^AP$34))</f>
        <v>563324.98779041355</v>
      </c>
      <c r="AQ543" s="201">
        <f>(((T543*'Appendix B'!$C$23*1000)-('Appendix B'!$E$49+'Appendix B'!$F$49+'Appendix B'!$G$49))/((1+$Y$16)^AQ$34))</f>
        <v>678265.78149694845</v>
      </c>
      <c r="AR543" s="201">
        <f>(((U543*'Appendix B'!$C$24*1000)-('Appendix B'!$E$50+'Appendix B'!$F$50+'Appendix B'!$G$50))/((1+$Y$16)^AR$34))</f>
        <v>790221.7663135099</v>
      </c>
      <c r="AS543" s="217">
        <f t="shared" si="30"/>
        <v>91508727.287449867</v>
      </c>
      <c r="AU543" s="207">
        <f t="shared" si="29"/>
        <v>3.8460006420972334E-9</v>
      </c>
    </row>
    <row r="544" spans="1:47" x14ac:dyDescent="0.35">
      <c r="A544">
        <v>510</v>
      </c>
      <c r="B544" s="75">
        <v>56</v>
      </c>
      <c r="C544" s="75">
        <v>36.241732432827497</v>
      </c>
      <c r="D544" s="75">
        <v>40.380786275632076</v>
      </c>
      <c r="E544" s="75">
        <v>32.60545863796257</v>
      </c>
      <c r="F544" s="75">
        <v>37.239786293549706</v>
      </c>
      <c r="G544" s="75">
        <v>45.959775627891148</v>
      </c>
      <c r="H544" s="75">
        <v>72.047562542997227</v>
      </c>
      <c r="I544" s="75">
        <v>104.388427757042</v>
      </c>
      <c r="J544" s="75">
        <v>119.92375113412947</v>
      </c>
      <c r="K544" s="75">
        <v>163.02175281005236</v>
      </c>
      <c r="L544" s="75">
        <v>216.68649694726753</v>
      </c>
      <c r="M544" s="75">
        <v>319.77659407359693</v>
      </c>
      <c r="N544" s="75">
        <v>232.0461621484863</v>
      </c>
      <c r="O544" s="75">
        <v>328.21316221818574</v>
      </c>
      <c r="P544" s="75">
        <v>295.30638786445661</v>
      </c>
      <c r="Q544" s="75">
        <v>297.70250681257801</v>
      </c>
      <c r="R544" s="75">
        <v>312.87476505594242</v>
      </c>
      <c r="S544" s="75">
        <v>485.33764084809059</v>
      </c>
      <c r="T544" s="75">
        <v>500</v>
      </c>
      <c r="U544" s="75">
        <v>500</v>
      </c>
      <c r="V544" s="75">
        <v>500</v>
      </c>
      <c r="X544" s="201">
        <f>((0-('Appendix B'!$H$30))/(1+$Y$16)^0)</f>
        <v>-30932906.678150136</v>
      </c>
      <c r="Y544" s="201">
        <f>(((B544*'Appendix B'!$C$5*1000)-('Appendix B'!$E$31+'Appendix B'!$F$31+'Appendix B'!$G$31))/((1+$Y$16)^1))</f>
        <v>36555647.970511056</v>
      </c>
      <c r="Z544" s="201">
        <f>+(((C544*'Appendix B'!$C$6*1000)-('Appendix B'!$E$32+'Appendix B'!$F$32+'Appendix B'!$G$32))/((1+$Y$16)^2))</f>
        <v>6949923.0251504732</v>
      </c>
      <c r="AA544" s="201">
        <f>(((D544*'Appendix B'!$C$7*1000)-('Appendix B'!$E$33+'Appendix B'!$F$33+'Appendix B'!$G$33))/((1+$Y$16)^3))</f>
        <v>3394683.2282763217</v>
      </c>
      <c r="AB544" s="201">
        <f>(((E544*'Appendix B'!$C$8*1000)-('Appendix B'!$E$34+'Appendix B'!$F$34+'Appendix B'!$G$34))/((1+$Y$16)^4))</f>
        <v>1174055.4139170488</v>
      </c>
      <c r="AC544" s="201">
        <f>(((F544*'Appendix B'!$C$9*1000)-('Appendix B'!$E$35+'Appendix B'!$F$35+'Appendix B'!$G$35))/((1+$Y$16)^AC$34))</f>
        <v>864390.98972979467</v>
      </c>
      <c r="AD544" s="201">
        <f>(((G544*'Appendix B'!$C$10*1000)-('Appendix B'!$E$36+'Appendix B'!$F$36+'Appendix B'!$G$36))/((1+$Y$16)^AD$34))</f>
        <v>827744.18774675054</v>
      </c>
      <c r="AE544" s="201">
        <f>(((H544*'Appendix B'!$C$11*1000)-('Appendix B'!$E$37+'Appendix B'!$F$37+'Appendix B'!$G$37))/((1+$Y$16)^AE$34))</f>
        <v>1359172.1557960608</v>
      </c>
      <c r="AF544" s="201">
        <f>(((I544*'Appendix B'!$C$12*1000)-('Appendix B'!$E$38+'Appendix B'!$F$38+'Appendix B'!$G$38))/((1+$Y$16)^AF$34))</f>
        <v>1808888.0827227721</v>
      </c>
      <c r="AG544" s="201">
        <f>(((J544*'Appendix B'!$C$13*1000)-('Appendix B'!$E$39+'Appendix B'!$F$39+'Appendix B'!$G$39))/((1+$Y$16)^AG$34))</f>
        <v>1693090.2009569157</v>
      </c>
      <c r="AH544" s="201">
        <f>(((K544*'Appendix B'!$C$14*1000)-('Appendix B'!$E$40+'Appendix B'!$F$40+'Appendix B'!$G$40))/((1+$Y$16)^AH$34))</f>
        <v>2017233.3993461251</v>
      </c>
      <c r="AI544" s="201">
        <f>(((L544*'Appendix B'!$C$15*1000)-('Appendix B'!$E$41+'Appendix B'!$F$41+'Appendix B'!$G$41))/((1+$Y$16)^AI$34))</f>
        <v>2397817.06746455</v>
      </c>
      <c r="AJ544" s="201">
        <f>(((M544*'Appendix B'!$C$16*1000)-('Appendix B'!$E$42+'Appendix B'!$F$42+'Appendix B'!$G$42))/((1+$Y$16)^AJ$34))</f>
        <v>3165734.6040396206</v>
      </c>
      <c r="AK544" s="201">
        <f>(((N544*'Appendix B'!$C$17*1000)-('Appendix B'!$E$43+'Appendix B'!$F$43+'Appendix B'!$G$43))/((1+$Y$16)^AK$34))</f>
        <v>1743687.5528362982</v>
      </c>
      <c r="AL544" s="201">
        <f>(((O544*'Appendix B'!$C$18*1000)-('Appendix B'!$E$44+'Appendix B'!$F$44+'Appendix B'!$G$44))/((1+$Y$16)^AL$34))</f>
        <v>2242026.4014764144</v>
      </c>
      <c r="AM544" s="201">
        <f>(((P544*'Appendix B'!$C$19*1000)-('Appendix B'!$E$45+'Appendix B'!$F$45+'Appendix B'!$G$45))/((1+$Y$16)^AM$34))</f>
        <v>1639490.4294937178</v>
      </c>
      <c r="AN544" s="201">
        <f>(((Q544*'Appendix B'!$C$20*1000)-('Appendix B'!$E$46+'Appendix B'!$F$46+'Appendix B'!$G$46))/((1+$Y$16)^AN$34))</f>
        <v>1364508.4106352304</v>
      </c>
      <c r="AO544" s="201">
        <f>(((R544*'Appendix B'!$C$21*1000)-('Appendix B'!$E$47+'Appendix B'!$F$47+'Appendix B'!$G$47))/((1+$Y$16)^AO$34))</f>
        <v>1246233.678040141</v>
      </c>
      <c r="AP544" s="201">
        <f>(((S544*'Appendix B'!$C$22*1000)-('Appendix B'!$E$48+'Appendix B'!$F$48+'Appendix B'!$G$48))/((1+$Y$16)^AP$34))</f>
        <v>1820086.4611861899</v>
      </c>
      <c r="AQ544" s="201">
        <f>(((T544*'Appendix B'!$C$23*1000)-('Appendix B'!$E$49+'Appendix B'!$F$49+'Appendix B'!$G$49))/((1+$Y$16)^AQ$34))</f>
        <v>1608860.6024615879</v>
      </c>
      <c r="AR544" s="201">
        <f>(((U544*'Appendix B'!$C$24*1000)-('Appendix B'!$E$50+'Appendix B'!$F$50+'Appendix B'!$G$50))/((1+$Y$16)^AR$34))</f>
        <v>1376866.5613700326</v>
      </c>
      <c r="AS544" s="217">
        <f t="shared" si="30"/>
        <v>44317233.745006979</v>
      </c>
      <c r="AU544" s="207">
        <f t="shared" si="29"/>
        <v>1.5617031350893351E-8</v>
      </c>
    </row>
    <row r="545" spans="1:47" x14ac:dyDescent="0.35">
      <c r="A545">
        <v>511</v>
      </c>
      <c r="B545" s="75">
        <v>56</v>
      </c>
      <c r="C545" s="75">
        <v>78.325458840981611</v>
      </c>
      <c r="D545" s="75">
        <v>98.577083646970181</v>
      </c>
      <c r="E545" s="75">
        <v>79.565687713146417</v>
      </c>
      <c r="F545" s="75">
        <v>104.89611506311687</v>
      </c>
      <c r="G545" s="75">
        <v>82.43783162954324</v>
      </c>
      <c r="H545" s="75">
        <v>113.01546987596028</v>
      </c>
      <c r="I545" s="75">
        <v>121.22036496362841</v>
      </c>
      <c r="J545" s="75">
        <v>171.89931321054848</v>
      </c>
      <c r="K545" s="75">
        <v>263.09597192182008</v>
      </c>
      <c r="L545" s="75">
        <v>243.83031364137651</v>
      </c>
      <c r="M545" s="75">
        <v>247.07161452545608</v>
      </c>
      <c r="N545" s="75">
        <v>271.04871006617293</v>
      </c>
      <c r="O545" s="75">
        <v>249.15226642249155</v>
      </c>
      <c r="P545" s="75">
        <v>225.0589078482987</v>
      </c>
      <c r="Q545" s="75">
        <v>336.93433092810471</v>
      </c>
      <c r="R545" s="75">
        <v>227.85980680857844</v>
      </c>
      <c r="S545" s="75">
        <v>171.34502750814781</v>
      </c>
      <c r="T545" s="75">
        <v>170.87026046541587</v>
      </c>
      <c r="U545" s="75">
        <v>159.85259162075269</v>
      </c>
      <c r="V545" s="75">
        <v>191.68359433439622</v>
      </c>
      <c r="X545" s="201">
        <f>((0-('Appendix B'!$H$30))/(1+$Y$16)^0)</f>
        <v>-30932906.678150136</v>
      </c>
      <c r="Y545" s="201">
        <f>(((B545*'Appendix B'!$C$5*1000)-('Appendix B'!$E$31+'Appendix B'!$F$31+'Appendix B'!$G$31))/((1+$Y$16)^1))</f>
        <v>36555647.970511056</v>
      </c>
      <c r="Z545" s="201">
        <f>+(((C545*'Appendix B'!$C$6*1000)-('Appendix B'!$E$32+'Appendix B'!$F$32+'Appendix B'!$G$32))/((1+$Y$16)^2))</f>
        <v>17580992.07904496</v>
      </c>
      <c r="AA545" s="201">
        <f>(((D545*'Appendix B'!$C$7*1000)-('Appendix B'!$E$33+'Appendix B'!$F$33+'Appendix B'!$G$33))/((1+$Y$16)^3))</f>
        <v>10776329.350776961</v>
      </c>
      <c r="AB545" s="201">
        <f>(((E545*'Appendix B'!$C$8*1000)-('Appendix B'!$E$34+'Appendix B'!$F$34+'Appendix B'!$G$34))/((1+$Y$16)^4))</f>
        <v>4965624.2143878052</v>
      </c>
      <c r="AC545" s="201">
        <f>(((F545*'Appendix B'!$C$9*1000)-('Appendix B'!$E$35+'Appendix B'!$F$35+'Appendix B'!$G$35))/((1+$Y$16)^AC$34))</f>
        <v>4797398.3421920491</v>
      </c>
      <c r="AD545" s="201">
        <f>(((G545*'Appendix B'!$C$10*1000)-('Appendix B'!$E$36+'Appendix B'!$F$36+'Appendix B'!$G$36))/((1+$Y$16)^AD$34))</f>
        <v>2401820.6339979493</v>
      </c>
      <c r="AE545" s="201">
        <f>(((H545*'Appendix B'!$C$11*1000)-('Appendix B'!$E$37+'Appendix B'!$F$37+'Appendix B'!$G$37))/((1+$Y$16)^AE$34))</f>
        <v>2719783.9584647198</v>
      </c>
      <c r="AF545" s="201">
        <f>(((I545*'Appendix B'!$C$12*1000)-('Appendix B'!$E$38+'Appendix B'!$F$38+'Appendix B'!$G$38))/((1+$Y$16)^AF$34))</f>
        <v>2250264.4347704868</v>
      </c>
      <c r="AG545" s="201">
        <f>(((J545*'Appendix B'!$C$13*1000)-('Appendix B'!$E$39+'Appendix B'!$F$39+'Appendix B'!$G$39))/((1+$Y$16)^AG$34))</f>
        <v>2789271.7613601629</v>
      </c>
      <c r="AH545" s="201">
        <f>(((K545*'Appendix B'!$C$14*1000)-('Appendix B'!$E$40+'Appendix B'!$F$40+'Appendix B'!$G$40))/((1+$Y$16)^AH$34))</f>
        <v>3711987.9011371066</v>
      </c>
      <c r="AI545" s="201">
        <f>(((L545*'Appendix B'!$C$15*1000)-('Appendix B'!$E$41+'Appendix B'!$F$41+'Appendix B'!$G$41))/((1+$Y$16)^AI$34))</f>
        <v>2783559.967522074</v>
      </c>
      <c r="AJ545" s="201">
        <f>(((M545*'Appendix B'!$C$16*1000)-('Appendix B'!$E$42+'Appendix B'!$F$42+'Appendix B'!$G$42))/((1+$Y$16)^AJ$34))</f>
        <v>2305853.6813998185</v>
      </c>
      <c r="AK545" s="201">
        <f>(((N545*'Appendix B'!$C$17*1000)-('Appendix B'!$E$43+'Appendix B'!$F$43+'Appendix B'!$G$43))/((1+$Y$16)^AK$34))</f>
        <v>2130499.4238766744</v>
      </c>
      <c r="AL545" s="201">
        <f>(((O545*'Appendix B'!$C$18*1000)-('Appendix B'!$E$44+'Appendix B'!$F$44+'Appendix B'!$G$44))/((1+$Y$16)^AL$34))</f>
        <v>1580334.930068231</v>
      </c>
      <c r="AM545" s="201">
        <f>(((P545*'Appendix B'!$C$19*1000)-('Appendix B'!$E$45+'Appendix B'!$F$45+'Appendix B'!$G$45))/((1+$Y$16)^AM$34))</f>
        <v>1140687.0161755932</v>
      </c>
      <c r="AN545" s="201">
        <f>(((Q545*'Appendix B'!$C$20*1000)-('Appendix B'!$E$46+'Appendix B'!$F$46+'Appendix B'!$G$46))/((1+$Y$16)^AN$34))</f>
        <v>1598159.4150094842</v>
      </c>
      <c r="AO545" s="201">
        <f>(((R545*'Appendix B'!$C$21*1000)-('Appendix B'!$E$47+'Appendix B'!$F$47+'Appendix B'!$G$47))/((1+$Y$16)^AO$34))</f>
        <v>805514.27434460947</v>
      </c>
      <c r="AP545" s="201">
        <f>(((S545*'Appendix B'!$C$22*1000)-('Appendix B'!$E$48+'Appendix B'!$F$48+'Appendix B'!$G$48))/((1+$Y$16)^AP$34))</f>
        <v>422176.79803530476</v>
      </c>
      <c r="AQ545" s="201">
        <f>(((T545*'Appendix B'!$C$23*1000)-('Appendix B'!$E$49+'Appendix B'!$F$49+'Appendix B'!$G$49))/((1+$Y$16)^AQ$34))</f>
        <v>346448.74011340673</v>
      </c>
      <c r="AR545" s="201">
        <f>(((U545*'Appendix B'!$C$24*1000)-('Appendix B'!$E$50+'Appendix B'!$F$50+'Appendix B'!$G$50))/((1+$Y$16)^AR$34))</f>
        <v>249550.99900388811</v>
      </c>
      <c r="AS545" s="217">
        <f t="shared" si="30"/>
        <v>70978999.214042231</v>
      </c>
      <c r="AU545" s="207">
        <f t="shared" si="29"/>
        <v>1.0944620048911629E-8</v>
      </c>
    </row>
    <row r="546" spans="1:47" x14ac:dyDescent="0.35">
      <c r="A546">
        <v>512</v>
      </c>
      <c r="B546" s="75">
        <v>56</v>
      </c>
      <c r="C546" s="75">
        <v>83.793539504169701</v>
      </c>
      <c r="D546" s="75">
        <v>105.99863701175011</v>
      </c>
      <c r="E546" s="75">
        <v>70.309296098976631</v>
      </c>
      <c r="F546" s="75">
        <v>81.599833136338759</v>
      </c>
      <c r="G546" s="75">
        <v>79.536628684730886</v>
      </c>
      <c r="H546" s="75">
        <v>103.18495785427567</v>
      </c>
      <c r="I546" s="75">
        <v>153.34412007166708</v>
      </c>
      <c r="J546" s="75">
        <v>183.22422910277021</v>
      </c>
      <c r="K546" s="75">
        <v>202.84030200947296</v>
      </c>
      <c r="L546" s="75">
        <v>201.28699167984882</v>
      </c>
      <c r="M546" s="75">
        <v>127.93053527375542</v>
      </c>
      <c r="N546" s="75">
        <v>121.27373213683462</v>
      </c>
      <c r="O546" s="75">
        <v>127.91886258297222</v>
      </c>
      <c r="P546" s="75">
        <v>183.45592184245064</v>
      </c>
      <c r="Q546" s="75">
        <v>164.06033838966047</v>
      </c>
      <c r="R546" s="75">
        <v>177.01267759785847</v>
      </c>
      <c r="S546" s="75">
        <v>149.36848387031273</v>
      </c>
      <c r="T546" s="75">
        <v>118.1754675128075</v>
      </c>
      <c r="U546" s="75">
        <v>168.09175751831631</v>
      </c>
      <c r="V546" s="75">
        <v>179.91738937670479</v>
      </c>
      <c r="X546" s="201">
        <f>((0-('Appendix B'!$H$30))/(1+$Y$16)^0)</f>
        <v>-30932906.678150136</v>
      </c>
      <c r="Y546" s="201">
        <f>(((B546*'Appendix B'!$C$5*1000)-('Appendix B'!$E$31+'Appendix B'!$F$31+'Appendix B'!$G$31))/((1+$Y$16)^1))</f>
        <v>36555647.970511056</v>
      </c>
      <c r="Z546" s="201">
        <f>+(((C546*'Appendix B'!$C$6*1000)-('Appendix B'!$E$32+'Appendix B'!$F$32+'Appendix B'!$G$32))/((1+$Y$16)^2))</f>
        <v>18962322.775828369</v>
      </c>
      <c r="AA546" s="201">
        <f>(((D546*'Appendix B'!$C$7*1000)-('Appendix B'!$E$33+'Appendix B'!$F$33+'Appendix B'!$G$33))/((1+$Y$16)^3))</f>
        <v>11717682.720193213</v>
      </c>
      <c r="AB546" s="201">
        <f>(((E546*'Appendix B'!$C$8*1000)-('Appendix B'!$E$34+'Appendix B'!$F$34+'Appendix B'!$G$34))/((1+$Y$16)^4))</f>
        <v>4218263.1741970554</v>
      </c>
      <c r="AC546" s="201">
        <f>(((F546*'Appendix B'!$C$9*1000)-('Appendix B'!$E$35+'Appendix B'!$F$35+'Appendix B'!$G$35))/((1+$Y$16)^AC$34))</f>
        <v>3443135.5589553402</v>
      </c>
      <c r="AD546" s="201">
        <f>(((G546*'Appendix B'!$C$10*1000)-('Appendix B'!$E$36+'Appendix B'!$F$36+'Appendix B'!$G$36))/((1+$Y$16)^AD$34))</f>
        <v>2276629.8831252353</v>
      </c>
      <c r="AE546" s="201">
        <f>(((H546*'Appendix B'!$C$11*1000)-('Appendix B'!$E$37+'Appendix B'!$F$37+'Appendix B'!$G$37))/((1+$Y$16)^AE$34))</f>
        <v>2393296.4331373475</v>
      </c>
      <c r="AF546" s="201">
        <f>(((I546*'Appendix B'!$C$12*1000)-('Appendix B'!$E$38+'Appendix B'!$F$38+'Appendix B'!$G$38))/((1+$Y$16)^AF$34))</f>
        <v>3092631.2799908975</v>
      </c>
      <c r="AG546" s="201">
        <f>(((J546*'Appendix B'!$C$13*1000)-('Appendix B'!$E$39+'Appendix B'!$F$39+'Appendix B'!$G$39))/((1+$Y$16)^AG$34))</f>
        <v>3028117.9321032269</v>
      </c>
      <c r="AH546" s="201">
        <f>(((K546*'Appendix B'!$C$14*1000)-('Appendix B'!$E$40+'Appendix B'!$F$40+'Appendix B'!$G$40))/((1+$Y$16)^AH$34))</f>
        <v>2691559.5755527648</v>
      </c>
      <c r="AI546" s="201">
        <f>(((L546*'Appendix B'!$C$15*1000)-('Appendix B'!$E$41+'Appendix B'!$F$41+'Appendix B'!$G$41))/((1+$Y$16)^AI$34))</f>
        <v>2178973.4947920884</v>
      </c>
      <c r="AJ546" s="201">
        <f>(((M546*'Appendix B'!$C$16*1000)-('Appendix B'!$E$42+'Appendix B'!$F$42+'Appendix B'!$G$42))/((1+$Y$16)^AJ$34))</f>
        <v>896773.56353223894</v>
      </c>
      <c r="AK546" s="201">
        <f>(((N546*'Appendix B'!$C$17*1000)-('Appendix B'!$E$43+'Appendix B'!$F$43+'Appendix B'!$G$43))/((1+$Y$16)^AK$34))</f>
        <v>645090.32777999307</v>
      </c>
      <c r="AL546" s="201">
        <f>(((O546*'Appendix B'!$C$18*1000)-('Appendix B'!$E$44+'Appendix B'!$F$44+'Appendix B'!$G$44))/((1+$Y$16)^AL$34))</f>
        <v>565685.29116592428</v>
      </c>
      <c r="AM546" s="201">
        <f>(((P546*'Appendix B'!$C$19*1000)-('Appendix B'!$E$45+'Appendix B'!$F$45+'Appendix B'!$G$45))/((1+$Y$16)^AM$34))</f>
        <v>845278.39199192158</v>
      </c>
      <c r="AN546" s="201">
        <f>(((Q546*'Appendix B'!$C$20*1000)-('Appendix B'!$E$46+'Appendix B'!$F$46+'Appendix B'!$G$46))/((1+$Y$16)^AN$34))</f>
        <v>568582.46065092133</v>
      </c>
      <c r="AO546" s="201">
        <f>(((R546*'Appendix B'!$C$21*1000)-('Appendix B'!$E$47+'Appendix B'!$F$47+'Appendix B'!$G$47))/((1+$Y$16)^AO$34))</f>
        <v>541921.64397273026</v>
      </c>
      <c r="AP546" s="201">
        <f>(((S546*'Appendix B'!$C$22*1000)-('Appendix B'!$E$48+'Appendix B'!$F$48+'Appendix B'!$G$48))/((1+$Y$16)^AP$34))</f>
        <v>324336.20749655046</v>
      </c>
      <c r="AQ546" s="201">
        <f>(((T546*'Appendix B'!$C$23*1000)-('Appendix B'!$E$49+'Appendix B'!$F$49+'Appendix B'!$G$49))/((1+$Y$16)^AQ$34))</f>
        <v>144332.29873250221</v>
      </c>
      <c r="AR546" s="201">
        <f>(((U546*'Appendix B'!$C$24*1000)-('Appendix B'!$E$50+'Appendix B'!$F$50+'Appendix B'!$G$50))/((1+$Y$16)^AR$34))</f>
        <v>276857.21892041346</v>
      </c>
      <c r="AS546" s="217">
        <f t="shared" si="30"/>
        <v>64434211.524479643</v>
      </c>
      <c r="AU546" s="207">
        <f t="shared" si="29"/>
        <v>1.3263813555040327E-8</v>
      </c>
    </row>
    <row r="547" spans="1:47" x14ac:dyDescent="0.35">
      <c r="A547">
        <v>513</v>
      </c>
      <c r="B547" s="75">
        <v>56</v>
      </c>
      <c r="C547" s="75">
        <v>41.895157045598651</v>
      </c>
      <c r="D547" s="75">
        <v>41.723234632075055</v>
      </c>
      <c r="E547" s="75">
        <v>44.712249257653433</v>
      </c>
      <c r="F547" s="75">
        <v>69.682774145579117</v>
      </c>
      <c r="G547" s="75">
        <v>102.26010145757579</v>
      </c>
      <c r="H547" s="75">
        <v>106.59376856019901</v>
      </c>
      <c r="I547" s="75">
        <v>92.251349567375613</v>
      </c>
      <c r="J547" s="75">
        <v>84.841241169975049</v>
      </c>
      <c r="K547" s="75">
        <v>64.221917286830859</v>
      </c>
      <c r="L547" s="75">
        <v>58.657608853314535</v>
      </c>
      <c r="M547" s="75">
        <v>78.145872348401568</v>
      </c>
      <c r="N547" s="75">
        <v>46.617968296102802</v>
      </c>
      <c r="O547" s="75">
        <v>30.131386633335207</v>
      </c>
      <c r="P547" s="75">
        <v>36.002247266845835</v>
      </c>
      <c r="Q547" s="75">
        <v>49.123567092203778</v>
      </c>
      <c r="R547" s="75">
        <v>47.367610085486454</v>
      </c>
      <c r="S547" s="75">
        <v>39.745388760654777</v>
      </c>
      <c r="T547" s="75">
        <v>50.271577842142719</v>
      </c>
      <c r="U547" s="75">
        <v>60.190949128674291</v>
      </c>
      <c r="V547" s="75">
        <v>65.478240404337768</v>
      </c>
      <c r="X547" s="201">
        <f>((0-('Appendix B'!$H$30))/(1+$Y$16)^0)</f>
        <v>-30932906.678150136</v>
      </c>
      <c r="Y547" s="201">
        <f>(((B547*'Appendix B'!$C$5*1000)-('Appendix B'!$E$31+'Appendix B'!$F$31+'Appendix B'!$G$31))/((1+$Y$16)^1))</f>
        <v>36555647.970511056</v>
      </c>
      <c r="Z547" s="201">
        <f>+(((C547*'Appendix B'!$C$6*1000)-('Appendix B'!$E$32+'Appendix B'!$F$32+'Appendix B'!$G$32))/((1+$Y$16)^2))</f>
        <v>8378074.7735591298</v>
      </c>
      <c r="AA547" s="201">
        <f>(((D547*'Appendix B'!$C$7*1000)-('Appendix B'!$E$33+'Appendix B'!$F$33+'Appendix B'!$G$33))/((1+$Y$16)^3))</f>
        <v>3564960.0182542894</v>
      </c>
      <c r="AB547" s="201">
        <f>(((E547*'Appendix B'!$C$8*1000)-('Appendix B'!$E$34+'Appendix B'!$F$34+'Appendix B'!$G$34))/((1+$Y$16)^4))</f>
        <v>2151557.6640436295</v>
      </c>
      <c r="AC547" s="201">
        <f>(((F547*'Appendix B'!$C$9*1000)-('Appendix B'!$E$35+'Appendix B'!$F$35+'Appendix B'!$G$35))/((1+$Y$16)^AC$34))</f>
        <v>2750371.3862196351</v>
      </c>
      <c r="AD547" s="201">
        <f>(((G547*'Appendix B'!$C$10*1000)-('Appendix B'!$E$36+'Appendix B'!$F$36+'Appendix B'!$G$36))/((1+$Y$16)^AD$34))</f>
        <v>3257177.8396047591</v>
      </c>
      <c r="AE547" s="201">
        <f>(((H547*'Appendix B'!$C$11*1000)-('Appendix B'!$E$37+'Appendix B'!$F$37+'Appendix B'!$G$37))/((1+$Y$16)^AE$34))</f>
        <v>2506508.6614761562</v>
      </c>
      <c r="AF547" s="201">
        <f>(((I547*'Appendix B'!$C$12*1000)-('Appendix B'!$E$38+'Appendix B'!$F$38+'Appendix B'!$G$38))/((1+$Y$16)^AF$34))</f>
        <v>1490622.9163237079</v>
      </c>
      <c r="AG547" s="201">
        <f>(((J547*'Appendix B'!$C$13*1000)-('Appendix B'!$E$39+'Appendix B'!$F$39+'Appendix B'!$G$39))/((1+$Y$16)^AG$34))</f>
        <v>953188.62069450843</v>
      </c>
      <c r="AH547" s="201">
        <f>(((K547*'Appendix B'!$C$14*1000)-('Appendix B'!$E$40+'Appendix B'!$F$40+'Appendix B'!$G$40))/((1+$Y$16)^AH$34))</f>
        <v>344060.55307908257</v>
      </c>
      <c r="AI547" s="201">
        <f>(((L547*'Appendix B'!$C$15*1000)-('Appendix B'!$E$41+'Appendix B'!$F$41+'Appendix B'!$G$41))/((1+$Y$16)^AI$34))</f>
        <v>152056.19038578431</v>
      </c>
      <c r="AJ547" s="201">
        <f>(((M547*'Appendix B'!$C$16*1000)-('Appendix B'!$E$42+'Appendix B'!$F$42+'Appendix B'!$G$42))/((1+$Y$16)^AJ$34))</f>
        <v>307970.95117170032</v>
      </c>
      <c r="AK547" s="201">
        <f>(((N547*'Appendix B'!$C$17*1000)-('Appendix B'!$E$43+'Appendix B'!$F$43+'Appendix B'!$G$43))/((1+$Y$16)^AK$34))</f>
        <v>-95316.061980165017</v>
      </c>
      <c r="AL547" s="201">
        <f>(((O547*'Appendix B'!$C$18*1000)-('Appendix B'!$E$44+'Appendix B'!$F$44+'Appendix B'!$G$44))/((1+$Y$16)^AL$34))</f>
        <v>-252736.23309324824</v>
      </c>
      <c r="AM547" s="201">
        <f>(((P547*'Appendix B'!$C$19*1000)-('Appendix B'!$E$45+'Appendix B'!$F$45+'Appendix B'!$G$45))/((1+$Y$16)^AM$34))</f>
        <v>-201739.89489458367</v>
      </c>
      <c r="AN547" s="201">
        <f>(((Q547*'Appendix B'!$C$20*1000)-('Appendix B'!$E$46+'Appendix B'!$F$46+'Appendix B'!$G$46))/((1+$Y$16)^AN$34))</f>
        <v>-115940.695195822</v>
      </c>
      <c r="AO547" s="201">
        <f>(((R547*'Appendix B'!$C$21*1000)-('Appendix B'!$E$47+'Appendix B'!$F$47+'Appendix B'!$G$47))/((1+$Y$16)^AO$34))</f>
        <v>-130161.22266669614</v>
      </c>
      <c r="AP547" s="201">
        <f>(((S547*'Appendix B'!$C$22*1000)-('Appendix B'!$E$48+'Appendix B'!$F$48+'Appendix B'!$G$48))/((1+$Y$16)^AP$34))</f>
        <v>-163710.89121781103</v>
      </c>
      <c r="AQ547" s="201">
        <f>(((T547*'Appendix B'!$C$23*1000)-('Appendix B'!$E$49+'Appendix B'!$F$49+'Appendix B'!$G$49))/((1+$Y$16)^AQ$34))</f>
        <v>-116120.2387411643</v>
      </c>
      <c r="AR547" s="201">
        <f>(((U547*'Appendix B'!$C$24*1000)-('Appendix B'!$E$50+'Appendix B'!$F$50+'Appendix B'!$G$50))/((1+$Y$16)^AR$34))</f>
        <v>-80747.329851895091</v>
      </c>
      <c r="AS547" s="217">
        <f t="shared" si="30"/>
        <v>31479290.867173303</v>
      </c>
      <c r="AU547" s="207">
        <f t="shared" ref="AU547:AU610" si="31">_xlfn.NORM.DIST(AS547,$Y$17,$Y$19,FALSE)</f>
        <v>1.2372034327119094E-8</v>
      </c>
    </row>
    <row r="548" spans="1:47" x14ac:dyDescent="0.35">
      <c r="A548">
        <v>514</v>
      </c>
      <c r="B548" s="75">
        <v>56</v>
      </c>
      <c r="C548" s="75">
        <v>34.094823106978552</v>
      </c>
      <c r="D548" s="75">
        <v>27.831721198692588</v>
      </c>
      <c r="E548" s="75">
        <v>29.270520313745791</v>
      </c>
      <c r="F548" s="75">
        <v>35.926857041001952</v>
      </c>
      <c r="G548" s="75">
        <v>33.193195299174</v>
      </c>
      <c r="H548" s="75">
        <v>23.602584203667149</v>
      </c>
      <c r="I548" s="75">
        <v>24.567581331265565</v>
      </c>
      <c r="J548" s="75">
        <v>21.475333884171231</v>
      </c>
      <c r="K548" s="75">
        <v>21.689414408117489</v>
      </c>
      <c r="L548" s="75">
        <v>26.685907944729852</v>
      </c>
      <c r="M548" s="75">
        <v>29.529138994316728</v>
      </c>
      <c r="N548" s="75">
        <v>22.092828356884525</v>
      </c>
      <c r="O548" s="75">
        <v>21.535970974400296</v>
      </c>
      <c r="P548" s="75">
        <v>39.165617701185013</v>
      </c>
      <c r="Q548" s="75">
        <v>65.904086600986446</v>
      </c>
      <c r="R548" s="75">
        <v>65.371128126494042</v>
      </c>
      <c r="S548" s="75">
        <v>64.791309463911404</v>
      </c>
      <c r="T548" s="75">
        <v>86.034510965634269</v>
      </c>
      <c r="U548" s="75">
        <v>88.234903110283483</v>
      </c>
      <c r="V548" s="75">
        <v>50.05717657518322</v>
      </c>
      <c r="X548" s="201">
        <f>((0-('Appendix B'!$H$30))/(1+$Y$16)^0)</f>
        <v>-30932906.678150136</v>
      </c>
      <c r="Y548" s="201">
        <f>(((B548*'Appendix B'!$C$5*1000)-('Appendix B'!$E$31+'Appendix B'!$F$31+'Appendix B'!$G$31))/((1+$Y$16)^1))</f>
        <v>36555647.970511056</v>
      </c>
      <c r="Z548" s="201">
        <f>+(((C548*'Appendix B'!$C$6*1000)-('Appendix B'!$E$32+'Appendix B'!$F$32+'Appendix B'!$G$32))/((1+$Y$16)^2))</f>
        <v>6407577.010584427</v>
      </c>
      <c r="AA548" s="201">
        <f>(((D548*'Appendix B'!$C$7*1000)-('Appendix B'!$E$33+'Appendix B'!$F$33+'Appendix B'!$G$33))/((1+$Y$16)^3))</f>
        <v>1802953.8270890135</v>
      </c>
      <c r="AB548" s="201">
        <f>(((E548*'Appendix B'!$C$8*1000)-('Appendix B'!$E$34+'Appendix B'!$F$34+'Appendix B'!$G$34))/((1+$Y$16)^4))</f>
        <v>904792.5003705594</v>
      </c>
      <c r="AC548" s="201">
        <f>(((F548*'Appendix B'!$C$9*1000)-('Appendix B'!$E$35+'Appendix B'!$F$35+'Appendix B'!$G$35))/((1+$Y$16)^AC$34))</f>
        <v>788067.59918460983</v>
      </c>
      <c r="AD548" s="201">
        <f>(((G548*'Appendix B'!$C$10*1000)-('Appendix B'!$E$36+'Appendix B'!$F$36+'Appendix B'!$G$36))/((1+$Y$16)^AD$34))</f>
        <v>276849.33211909817</v>
      </c>
      <c r="AE548" s="201">
        <f>(((H548*'Appendix B'!$C$11*1000)-('Appendix B'!$E$37+'Appendix B'!$F$37+'Appendix B'!$G$37))/((1+$Y$16)^AE$34))</f>
        <v>-249765.51272586823</v>
      </c>
      <c r="AF548" s="201">
        <f>(((I548*'Appendix B'!$C$12*1000)-('Appendix B'!$E$38+'Appendix B'!$F$38+'Appendix B'!$G$38))/((1+$Y$16)^AF$34))</f>
        <v>-284218.22942435252</v>
      </c>
      <c r="AG548" s="201">
        <f>(((J548*'Appendix B'!$C$13*1000)-('Appendix B'!$E$39+'Appendix B'!$F$39+'Appendix B'!$G$39))/((1+$Y$16)^AG$34))</f>
        <v>-383219.03609606076</v>
      </c>
      <c r="AH548" s="201">
        <f>(((K548*'Appendix B'!$C$14*1000)-('Appendix B'!$E$40+'Appendix B'!$F$40+'Appendix B'!$G$40))/((1+$Y$16)^AH$34))</f>
        <v>-376226.36363052967</v>
      </c>
      <c r="AI548" s="201">
        <f>(((L548*'Appendix B'!$C$15*1000)-('Appendix B'!$E$41+'Appendix B'!$F$41+'Appendix B'!$G$41))/((1+$Y$16)^AI$34))</f>
        <v>-302296.14949447464</v>
      </c>
      <c r="AJ548" s="201">
        <f>(((M548*'Appendix B'!$C$16*1000)-('Appendix B'!$E$42+'Appendix B'!$F$42+'Appendix B'!$G$42))/((1+$Y$16)^AJ$34))</f>
        <v>-267018.57213272841</v>
      </c>
      <c r="AK548" s="201">
        <f>(((N548*'Appendix B'!$C$17*1000)-('Appendix B'!$E$43+'Appendix B'!$F$43+'Appendix B'!$G$43))/((1+$Y$16)^AK$34))</f>
        <v>-338546.71674244397</v>
      </c>
      <c r="AL548" s="201">
        <f>(((O548*'Appendix B'!$C$18*1000)-('Appendix B'!$E$44+'Appendix B'!$F$44+'Appendix B'!$G$44))/((1+$Y$16)^AL$34))</f>
        <v>-324674.61903593992</v>
      </c>
      <c r="AM548" s="201">
        <f>(((P548*'Appendix B'!$C$19*1000)-('Appendix B'!$E$45+'Appendix B'!$F$45+'Appendix B'!$G$45))/((1+$Y$16)^AM$34))</f>
        <v>-179277.87960414076</v>
      </c>
      <c r="AN548" s="201">
        <f>(((Q548*'Appendix B'!$C$20*1000)-('Appendix B'!$E$46+'Appendix B'!$F$46+'Appendix B'!$G$46))/((1+$Y$16)^AN$34))</f>
        <v>-16001.797998403294</v>
      </c>
      <c r="AO548" s="201">
        <f>(((R548*'Appendix B'!$C$21*1000)-('Appendix B'!$E$47+'Appendix B'!$F$47+'Appendix B'!$G$47))/((1+$Y$16)^AO$34))</f>
        <v>-36830.591222192292</v>
      </c>
      <c r="AP548" s="201">
        <f>(((S548*'Appendix B'!$C$22*1000)-('Appendix B'!$E$48+'Appendix B'!$F$48+'Appendix B'!$G$48))/((1+$Y$16)^AP$34))</f>
        <v>-52205.291767012095</v>
      </c>
      <c r="AQ548" s="201">
        <f>(((T548*'Appendix B'!$C$23*1000)-('Appendix B'!$E$49+'Appendix B'!$F$49+'Appendix B'!$G$49))/((1+$Y$16)^AQ$34))</f>
        <v>21052.266761689028</v>
      </c>
      <c r="AR548" s="201">
        <f>(((U548*'Appendix B'!$C$24*1000)-('Appendix B'!$E$50+'Appendix B'!$F$50+'Appendix B'!$G$50))/((1+$Y$16)^AR$34))</f>
        <v>12195.861761370399</v>
      </c>
      <c r="AS548" s="217">
        <f t="shared" ref="AS548:AS611" si="32">SUMIF(Y548:AR548,"&gt;0")+X548</f>
        <v>15836229.690231692</v>
      </c>
      <c r="AU548" s="207">
        <f t="shared" si="31"/>
        <v>6.5310969386491797E-9</v>
      </c>
    </row>
    <row r="549" spans="1:47" x14ac:dyDescent="0.35">
      <c r="A549">
        <v>515</v>
      </c>
      <c r="B549" s="75">
        <v>56</v>
      </c>
      <c r="C549" s="75">
        <v>98.508507176314936</v>
      </c>
      <c r="D549" s="75">
        <v>69.068527524062091</v>
      </c>
      <c r="E549" s="75">
        <v>88.362053439355265</v>
      </c>
      <c r="F549" s="75">
        <v>108.95973381655455</v>
      </c>
      <c r="G549" s="75">
        <v>112.46101791205109</v>
      </c>
      <c r="H549" s="75">
        <v>190.23162270037773</v>
      </c>
      <c r="I549" s="75">
        <v>176.32178313256262</v>
      </c>
      <c r="J549" s="75">
        <v>82.072373020740315</v>
      </c>
      <c r="K549" s="75">
        <v>61.688448822312246</v>
      </c>
      <c r="L549" s="75">
        <v>76.478794512204217</v>
      </c>
      <c r="M549" s="75">
        <v>125.54787589322909</v>
      </c>
      <c r="N549" s="75">
        <v>56.115044071959574</v>
      </c>
      <c r="O549" s="75">
        <v>53.477356472699725</v>
      </c>
      <c r="P549" s="75">
        <v>64.687469971035028</v>
      </c>
      <c r="Q549" s="75">
        <v>91.128662127330742</v>
      </c>
      <c r="R549" s="75">
        <v>127.53364489416786</v>
      </c>
      <c r="S549" s="75">
        <v>186.16467093545907</v>
      </c>
      <c r="T549" s="75">
        <v>192.24239354497354</v>
      </c>
      <c r="U549" s="75">
        <v>301.88227314360392</v>
      </c>
      <c r="V549" s="75">
        <v>434.27738378245596</v>
      </c>
      <c r="X549" s="201">
        <f>((0-('Appendix B'!$H$30))/(1+$Y$16)^0)</f>
        <v>-30932906.678150136</v>
      </c>
      <c r="Y549" s="201">
        <f>(((B549*'Appendix B'!$C$5*1000)-('Appendix B'!$E$31+'Appendix B'!$F$31+'Appendix B'!$G$31))/((1+$Y$16)^1))</f>
        <v>36555647.970511056</v>
      </c>
      <c r="Z549" s="201">
        <f>+(((C549*'Appendix B'!$C$6*1000)-('Appendix B'!$E$32+'Appendix B'!$F$32+'Appendix B'!$G$32))/((1+$Y$16)^2))</f>
        <v>22679575.281730276</v>
      </c>
      <c r="AA549" s="201">
        <f>(((D549*'Appendix B'!$C$7*1000)-('Appendix B'!$E$33+'Appendix B'!$F$33+'Appendix B'!$G$33))/((1+$Y$16)^3))</f>
        <v>7033450.0143926675</v>
      </c>
      <c r="AB549" s="201">
        <f>(((E549*'Appendix B'!$C$8*1000)-('Appendix B'!$E$34+'Appendix B'!$F$34+'Appendix B'!$G$34))/((1+$Y$16)^4))</f>
        <v>5675842.7653158</v>
      </c>
      <c r="AC549" s="201">
        <f>(((F549*'Appendix B'!$C$9*1000)-('Appendix B'!$E$35+'Appendix B'!$F$35+'Appendix B'!$G$35))/((1+$Y$16)^AC$34))</f>
        <v>5033625.2070771987</v>
      </c>
      <c r="AD549" s="201">
        <f>(((G549*'Appendix B'!$C$10*1000)-('Appendix B'!$E$36+'Appendix B'!$F$36+'Appendix B'!$G$36))/((1+$Y$16)^AD$34))</f>
        <v>3697360.8998105614</v>
      </c>
      <c r="AE549" s="201">
        <f>(((H549*'Appendix B'!$C$11*1000)-('Appendix B'!$E$37+'Appendix B'!$F$37+'Appendix B'!$G$37))/((1+$Y$16)^AE$34))</f>
        <v>5284259.8062470723</v>
      </c>
      <c r="AF549" s="201">
        <f>(((I549*'Appendix B'!$C$12*1000)-('Appendix B'!$E$38+'Appendix B'!$F$38+'Appendix B'!$G$38))/((1+$Y$16)^AF$34))</f>
        <v>3695164.2490677461</v>
      </c>
      <c r="AG549" s="201">
        <f>(((J549*'Appendix B'!$C$13*1000)-('Appendix B'!$E$39+'Appendix B'!$F$39+'Appendix B'!$G$39))/((1+$Y$16)^AG$34))</f>
        <v>894792.28812736121</v>
      </c>
      <c r="AH549" s="201">
        <f>(((K549*'Appendix B'!$C$14*1000)-('Appendix B'!$E$40+'Appendix B'!$F$40+'Appendix B'!$G$40))/((1+$Y$16)^AH$34))</f>
        <v>301156.32536192099</v>
      </c>
      <c r="AI549" s="201">
        <f>(((L549*'Appendix B'!$C$15*1000)-('Appendix B'!$E$41+'Appendix B'!$F$41+'Appendix B'!$G$41))/((1+$Y$16)^AI$34))</f>
        <v>405314.45233151934</v>
      </c>
      <c r="AJ549" s="201">
        <f>(((M549*'Appendix B'!$C$16*1000)-('Appendix B'!$E$42+'Appendix B'!$F$42+'Appendix B'!$G$42))/((1+$Y$16)^AJ$34))</f>
        <v>868593.87956565793</v>
      </c>
      <c r="AK549" s="201">
        <f>(((N549*'Appendix B'!$C$17*1000)-('Appendix B'!$E$43+'Appendix B'!$F$43+'Appendix B'!$G$43))/((1+$Y$16)^AK$34))</f>
        <v>-1127.8141245546553</v>
      </c>
      <c r="AL549" s="201">
        <f>(((O549*'Appendix B'!$C$18*1000)-('Appendix B'!$E$44+'Appendix B'!$F$44+'Appendix B'!$G$44))/((1+$Y$16)^AL$34))</f>
        <v>-57344.706359478412</v>
      </c>
      <c r="AM549" s="201">
        <f>(((P549*'Appendix B'!$C$19*1000)-('Appendix B'!$E$45+'Appendix B'!$F$45+'Appendix B'!$G$45))/((1+$Y$16)^AM$34))</f>
        <v>1944.094813645441</v>
      </c>
      <c r="AN549" s="201">
        <f>(((Q549*'Appendix B'!$C$20*1000)-('Appendix B'!$E$46+'Appendix B'!$F$46+'Appendix B'!$G$46))/((1+$Y$16)^AN$34))</f>
        <v>134226.93950024448</v>
      </c>
      <c r="AO549" s="201">
        <f>(((R549*'Appendix B'!$C$21*1000)-('Appendix B'!$E$47+'Appendix B'!$F$47+'Appendix B'!$G$47))/((1+$Y$16)^AO$34))</f>
        <v>285421.25582746684</v>
      </c>
      <c r="AP549" s="201">
        <f>(((S549*'Appendix B'!$C$22*1000)-('Appendix B'!$E$48+'Appendix B'!$F$48+'Appendix B'!$G$48))/((1+$Y$16)^AP$34))</f>
        <v>488154.53722836106</v>
      </c>
      <c r="AQ549" s="201">
        <f>(((T549*'Appendix B'!$C$23*1000)-('Appendix B'!$E$49+'Appendix B'!$F$49+'Appendix B'!$G$49))/((1+$Y$16)^AQ$34))</f>
        <v>428423.81280501472</v>
      </c>
      <c r="AR549" s="201">
        <f>(((U549*'Appendix B'!$C$24*1000)-('Appendix B'!$E$50+'Appendix B'!$F$50+'Appendix B'!$G$50))/((1+$Y$16)^AR$34))</f>
        <v>720265.36093752447</v>
      </c>
      <c r="AS549" s="217">
        <f t="shared" si="32"/>
        <v>63250312.46250096</v>
      </c>
      <c r="AU549" s="207">
        <f t="shared" si="31"/>
        <v>1.363327840671974E-8</v>
      </c>
    </row>
    <row r="550" spans="1:47" x14ac:dyDescent="0.35">
      <c r="A550">
        <v>516</v>
      </c>
      <c r="B550" s="75">
        <v>56</v>
      </c>
      <c r="C550" s="75">
        <v>73.569393747673402</v>
      </c>
      <c r="D550" s="75">
        <v>110.58298368644719</v>
      </c>
      <c r="E550" s="75">
        <v>99.784861418999355</v>
      </c>
      <c r="F550" s="75">
        <v>117.58190003558207</v>
      </c>
      <c r="G550" s="75">
        <v>111.06387652115627</v>
      </c>
      <c r="H550" s="75">
        <v>153.95879539315078</v>
      </c>
      <c r="I550" s="75">
        <v>202.44283544548827</v>
      </c>
      <c r="J550" s="75">
        <v>220.21871645959578</v>
      </c>
      <c r="K550" s="75">
        <v>298.30148018758757</v>
      </c>
      <c r="L550" s="75">
        <v>392.16774489066052</v>
      </c>
      <c r="M550" s="75">
        <v>500</v>
      </c>
      <c r="N550" s="75">
        <v>500</v>
      </c>
      <c r="O550" s="75">
        <v>500</v>
      </c>
      <c r="P550" s="75">
        <v>500</v>
      </c>
      <c r="Q550" s="75">
        <v>328.1767183262894</v>
      </c>
      <c r="R550" s="75">
        <v>500</v>
      </c>
      <c r="S550" s="75">
        <v>493.54828725975176</v>
      </c>
      <c r="T550" s="75">
        <v>408.46675725235173</v>
      </c>
      <c r="U550" s="75">
        <v>500</v>
      </c>
      <c r="V550" s="75">
        <v>497.61341949129206</v>
      </c>
      <c r="X550" s="201">
        <f>((0-('Appendix B'!$H$30))/(1+$Y$16)^0)</f>
        <v>-30932906.678150136</v>
      </c>
      <c r="Y550" s="201">
        <f>(((B550*'Appendix B'!$C$5*1000)-('Appendix B'!$E$31+'Appendix B'!$F$31+'Appendix B'!$G$31))/((1+$Y$16)^1))</f>
        <v>36555647.970511056</v>
      </c>
      <c r="Z550" s="201">
        <f>+(((C550*'Appendix B'!$C$6*1000)-('Appendix B'!$E$32+'Appendix B'!$F$32+'Appendix B'!$G$32))/((1+$Y$16)^2))</f>
        <v>16379528.69290386</v>
      </c>
      <c r="AA550" s="201">
        <f>(((D550*'Appendix B'!$C$7*1000)-('Appendix B'!$E$33+'Appendix B'!$F$33+'Appendix B'!$G$33))/((1+$Y$16)^3))</f>
        <v>12299163.439482801</v>
      </c>
      <c r="AB550" s="201">
        <f>(((E550*'Appendix B'!$C$8*1000)-('Appendix B'!$E$34+'Appendix B'!$F$34+'Appendix B'!$G$34))/((1+$Y$16)^4))</f>
        <v>6598120.2584695611</v>
      </c>
      <c r="AC550" s="201">
        <f>(((F550*'Appendix B'!$C$9*1000)-('Appendix B'!$E$35+'Appendix B'!$F$35+'Appendix B'!$G$35))/((1+$Y$16)^AC$34))</f>
        <v>5534850.2033238271</v>
      </c>
      <c r="AD550" s="201">
        <f>(((G550*'Appendix B'!$C$10*1000)-('Appendix B'!$E$36+'Appendix B'!$F$36+'Appendix B'!$G$36))/((1+$Y$16)^AD$34))</f>
        <v>3637072.3977206866</v>
      </c>
      <c r="AE550" s="201">
        <f>(((H550*'Appendix B'!$C$11*1000)-('Appendix B'!$E$37+'Appendix B'!$F$37+'Appendix B'!$G$37))/((1+$Y$16)^AE$34))</f>
        <v>4079579.3584697195</v>
      </c>
      <c r="AF550" s="201">
        <f>(((I550*'Appendix B'!$C$12*1000)-('Appendix B'!$E$38+'Appendix B'!$F$38+'Appendix B'!$G$38))/((1+$Y$16)^AF$34))</f>
        <v>4380124.9068947732</v>
      </c>
      <c r="AG550" s="201">
        <f>(((J550*'Appendix B'!$C$13*1000)-('Appendix B'!$E$39+'Appendix B'!$F$39+'Appendix B'!$G$39))/((1+$Y$16)^AG$34))</f>
        <v>3808343.739329692</v>
      </c>
      <c r="AH550" s="201">
        <f>(((K550*'Appendix B'!$C$14*1000)-('Appendix B'!$E$40+'Appendix B'!$F$40+'Appendix B'!$G$40))/((1+$Y$16)^AH$34))</f>
        <v>4308192.3397109676</v>
      </c>
      <c r="AI550" s="201">
        <f>(((L550*'Appendix B'!$C$15*1000)-('Appendix B'!$E$41+'Appendix B'!$F$41+'Appendix B'!$G$41))/((1+$Y$16)^AI$34))</f>
        <v>4891594.7940909164</v>
      </c>
      <c r="AJ550" s="201">
        <f>(((M550*'Appendix B'!$C$16*1000)-('Appendix B'!$E$42+'Appendix B'!$F$42+'Appendix B'!$G$42))/((1+$Y$16)^AJ$34))</f>
        <v>5297234.668167565</v>
      </c>
      <c r="AK550" s="201">
        <f>(((N550*'Appendix B'!$C$17*1000)-('Appendix B'!$E$43+'Appendix B'!$F$43+'Appendix B'!$G$43))/((1+$Y$16)^AK$34))</f>
        <v>4401147.9215931827</v>
      </c>
      <c r="AL550" s="201">
        <f>(((O550*'Appendix B'!$C$18*1000)-('Appendix B'!$E$44+'Appendix B'!$F$44+'Appendix B'!$G$44))/((1+$Y$16)^AL$34))</f>
        <v>3679777.4453571774</v>
      </c>
      <c r="AM550" s="201">
        <f>(((P550*'Appendix B'!$C$19*1000)-('Appendix B'!$E$45+'Appendix B'!$F$45+'Appendix B'!$G$45))/((1+$Y$16)^AM$34))</f>
        <v>3092950.00404558</v>
      </c>
      <c r="AN550" s="201">
        <f>(((Q550*'Appendix B'!$C$20*1000)-('Appendix B'!$E$46+'Appendix B'!$F$46+'Appendix B'!$G$46))/((1+$Y$16)^AN$34))</f>
        <v>1546002.1415085322</v>
      </c>
      <c r="AO550" s="201">
        <f>(((R550*'Appendix B'!$C$21*1000)-('Appendix B'!$E$47+'Appendix B'!$F$47+'Appendix B'!$G$47))/((1+$Y$16)^AO$34))</f>
        <v>2216294.9903208939</v>
      </c>
      <c r="AP550" s="201">
        <f>(((S550*'Appendix B'!$C$22*1000)-('Appendix B'!$E$48+'Appendix B'!$F$48+'Appendix B'!$G$48))/((1+$Y$16)^AP$34))</f>
        <v>1856640.6394437209</v>
      </c>
      <c r="AQ550" s="201">
        <f>(((T550*'Appendix B'!$C$23*1000)-('Appendix B'!$E$49+'Appendix B'!$F$49+'Appendix B'!$G$49))/((1+$Y$16)^AQ$34))</f>
        <v>1257775.1867005343</v>
      </c>
      <c r="AR550" s="201">
        <f>(((U550*'Appendix B'!$C$24*1000)-('Appendix B'!$E$50+'Appendix B'!$F$50+'Appendix B'!$G$50))/((1+$Y$16)^AR$34))</f>
        <v>1376866.5613700326</v>
      </c>
      <c r="AS550" s="217">
        <f t="shared" si="32"/>
        <v>96264000.981264949</v>
      </c>
      <c r="AU550" s="207">
        <f t="shared" si="31"/>
        <v>2.7427895348977041E-9</v>
      </c>
    </row>
    <row r="551" spans="1:47" x14ac:dyDescent="0.35">
      <c r="A551">
        <v>517</v>
      </c>
      <c r="B551" s="75">
        <v>56</v>
      </c>
      <c r="C551" s="75">
        <v>47.411091623569348</v>
      </c>
      <c r="D551" s="75">
        <v>52.245590607657341</v>
      </c>
      <c r="E551" s="75">
        <v>60.656833664018308</v>
      </c>
      <c r="F551" s="75">
        <v>92.189316308996666</v>
      </c>
      <c r="G551" s="75">
        <v>78.046806331571659</v>
      </c>
      <c r="H551" s="75">
        <v>71.444153188300348</v>
      </c>
      <c r="I551" s="75">
        <v>71.894448224413395</v>
      </c>
      <c r="J551" s="75">
        <v>28.057981304176138</v>
      </c>
      <c r="K551" s="75">
        <v>31.521320210506808</v>
      </c>
      <c r="L551" s="75">
        <v>29.22907198674752</v>
      </c>
      <c r="M551" s="75">
        <v>18.481746555875816</v>
      </c>
      <c r="N551" s="75">
        <v>26.284671309528797</v>
      </c>
      <c r="O551" s="75">
        <v>23.201276435239397</v>
      </c>
      <c r="P551" s="75">
        <v>31.21605582347388</v>
      </c>
      <c r="Q551" s="75">
        <v>49.283402454176738</v>
      </c>
      <c r="R551" s="75">
        <v>72.54211074911305</v>
      </c>
      <c r="S551" s="75">
        <v>98.389065769110402</v>
      </c>
      <c r="T551" s="75">
        <v>143.20081810828393</v>
      </c>
      <c r="U551" s="75">
        <v>186.45056945617495</v>
      </c>
      <c r="V551" s="75">
        <v>226.36728792285021</v>
      </c>
      <c r="X551" s="201">
        <f>((0-('Appendix B'!$H$30))/(1+$Y$16)^0)</f>
        <v>-30932906.678150136</v>
      </c>
      <c r="Y551" s="201">
        <f>(((B551*'Appendix B'!$C$5*1000)-('Appendix B'!$E$31+'Appendix B'!$F$31+'Appendix B'!$G$31))/((1+$Y$16)^1))</f>
        <v>36555647.970511056</v>
      </c>
      <c r="Z551" s="201">
        <f>+(((C551*'Appendix B'!$C$6*1000)-('Appendix B'!$E$32+'Appendix B'!$F$32+'Appendix B'!$G$32))/((1+$Y$16)^2))</f>
        <v>9771494.1876680665</v>
      </c>
      <c r="AA551" s="201">
        <f>(((D551*'Appendix B'!$C$7*1000)-('Appendix B'!$E$33+'Appendix B'!$F$33+'Appendix B'!$G$33))/((1+$Y$16)^3))</f>
        <v>4899620.6701359386</v>
      </c>
      <c r="AB551" s="201">
        <f>(((E551*'Appendix B'!$C$8*1000)-('Appendix B'!$E$34+'Appendix B'!$F$34+'Appendix B'!$G$34))/((1+$Y$16)^4))</f>
        <v>3438923.3767375881</v>
      </c>
      <c r="AC551" s="201">
        <f>(((F551*'Appendix B'!$C$9*1000)-('Appendix B'!$E$35+'Appendix B'!$F$35+'Appendix B'!$G$35))/((1+$Y$16)^AC$34))</f>
        <v>4058724.904908339</v>
      </c>
      <c r="AD551" s="201">
        <f>(((G551*'Appendix B'!$C$10*1000)-('Appendix B'!$E$36+'Appendix B'!$F$36+'Appendix B'!$G$36))/((1+$Y$16)^AD$34))</f>
        <v>2212342.0747206355</v>
      </c>
      <c r="AE551" s="201">
        <f>(((H551*'Appendix B'!$C$11*1000)-('Appendix B'!$E$37+'Appendix B'!$F$37+'Appendix B'!$G$37))/((1+$Y$16)^AE$34))</f>
        <v>1339131.9354555733</v>
      </c>
      <c r="AF551" s="201">
        <f>(((I551*'Appendix B'!$C$12*1000)-('Appendix B'!$E$38+'Appendix B'!$F$38+'Appendix B'!$G$38))/((1+$Y$16)^AF$34))</f>
        <v>956813.00820237782</v>
      </c>
      <c r="AG551" s="201">
        <f>(((J551*'Appendix B'!$C$13*1000)-('Appendix B'!$E$39+'Appendix B'!$F$39+'Appendix B'!$G$39))/((1+$Y$16)^AG$34))</f>
        <v>-244388.85452272592</v>
      </c>
      <c r="AH551" s="201">
        <f>(((K551*'Appendix B'!$C$14*1000)-('Appendix B'!$E$40+'Appendix B'!$F$40+'Appendix B'!$G$40))/((1+$Y$16)^AH$34))</f>
        <v>-209723.27454647201</v>
      </c>
      <c r="AI551" s="201">
        <f>(((L551*'Appendix B'!$C$15*1000)-('Appendix B'!$E$41+'Appendix B'!$F$41+'Appendix B'!$G$41))/((1+$Y$16)^AI$34))</f>
        <v>-266155.04657055082</v>
      </c>
      <c r="AJ551" s="201">
        <f>(((M551*'Appendix B'!$C$16*1000)-('Appendix B'!$E$42+'Appendix B'!$F$42+'Appendix B'!$G$42))/((1+$Y$16)^AJ$34))</f>
        <v>-397675.95023487875</v>
      </c>
      <c r="AK551" s="201">
        <f>(((N551*'Appendix B'!$C$17*1000)-('Appendix B'!$E$43+'Appendix B'!$F$43+'Appendix B'!$G$43))/((1+$Y$16)^AK$34))</f>
        <v>-296973.67338533397</v>
      </c>
      <c r="AL551" s="201">
        <f>(((O551*'Appendix B'!$C$18*1000)-('Appendix B'!$E$44+'Appendix B'!$F$44+'Appendix B'!$G$44))/((1+$Y$16)^AL$34))</f>
        <v>-310737.02814936265</v>
      </c>
      <c r="AM551" s="201">
        <f>(((P551*'Appendix B'!$C$19*1000)-('Appendix B'!$E$45+'Appendix B'!$F$45+'Appendix B'!$G$45))/((1+$Y$16)^AM$34))</f>
        <v>-235725.00906805729</v>
      </c>
      <c r="AN551" s="201">
        <f>(((Q551*'Appendix B'!$C$20*1000)-('Appendix B'!$E$46+'Appendix B'!$F$46+'Appendix B'!$G$46))/((1+$Y$16)^AN$34))</f>
        <v>-114988.77175862642</v>
      </c>
      <c r="AO551" s="201">
        <f>(((R551*'Appendix B'!$C$21*1000)-('Appendix B'!$E$47+'Appendix B'!$F$47+'Appendix B'!$G$47))/((1+$Y$16)^AO$34))</f>
        <v>343.93959573776721</v>
      </c>
      <c r="AP551" s="201">
        <f>(((S551*'Appendix B'!$C$22*1000)-('Appendix B'!$E$48+'Appendix B'!$F$48+'Appendix B'!$G$48))/((1+$Y$16)^AP$34))</f>
        <v>97373.476025139884</v>
      </c>
      <c r="AQ551" s="201">
        <f>(((T551*'Appendix B'!$C$23*1000)-('Appendix B'!$E$49+'Appendix B'!$F$49+'Appendix B'!$G$49))/((1+$Y$16)^AQ$34))</f>
        <v>240319.67287810688</v>
      </c>
      <c r="AR551" s="201">
        <f>(((U551*'Appendix B'!$C$24*1000)-('Appendix B'!$E$50+'Appendix B'!$F$50+'Appendix B'!$G$50))/((1+$Y$16)^AR$34))</f>
        <v>337701.94063302525</v>
      </c>
      <c r="AS551" s="217">
        <f t="shared" si="32"/>
        <v>32975530.479321454</v>
      </c>
      <c r="AU551" s="207">
        <f t="shared" si="31"/>
        <v>1.2885580310825945E-8</v>
      </c>
    </row>
    <row r="552" spans="1:47" x14ac:dyDescent="0.35">
      <c r="A552">
        <v>518</v>
      </c>
      <c r="B552" s="75">
        <v>56</v>
      </c>
      <c r="C552" s="75">
        <v>88.379254172326441</v>
      </c>
      <c r="D552" s="75">
        <v>128.58555316025519</v>
      </c>
      <c r="E552" s="75">
        <v>150.88996833889553</v>
      </c>
      <c r="F552" s="75">
        <v>230.23127475660499</v>
      </c>
      <c r="G552" s="75">
        <v>335.93335502748829</v>
      </c>
      <c r="H552" s="75">
        <v>500</v>
      </c>
      <c r="I552" s="75">
        <v>500</v>
      </c>
      <c r="J552" s="75">
        <v>500</v>
      </c>
      <c r="K552" s="75">
        <v>500</v>
      </c>
      <c r="L552" s="75">
        <v>313.35685839974485</v>
      </c>
      <c r="M552" s="75">
        <v>471.76857195895377</v>
      </c>
      <c r="N552" s="75">
        <v>500</v>
      </c>
      <c r="O552" s="75">
        <v>428.93804769361429</v>
      </c>
      <c r="P552" s="75">
        <v>454.67130405008135</v>
      </c>
      <c r="Q552" s="75">
        <v>436.04050123608675</v>
      </c>
      <c r="R552" s="75">
        <v>379.90165223909344</v>
      </c>
      <c r="S552" s="75">
        <v>277.05676662128013</v>
      </c>
      <c r="T552" s="75">
        <v>412.30694395347047</v>
      </c>
      <c r="U552" s="75">
        <v>323.65557812130407</v>
      </c>
      <c r="V552" s="75">
        <v>329.06472153695199</v>
      </c>
      <c r="X552" s="201">
        <f>((0-('Appendix B'!$H$30))/(1+$Y$16)^0)</f>
        <v>-30932906.678150136</v>
      </c>
      <c r="Y552" s="201">
        <f>(((B552*'Appendix B'!$C$5*1000)-('Appendix B'!$E$31+'Appendix B'!$F$31+'Appendix B'!$G$31))/((1+$Y$16)^1))</f>
        <v>36555647.970511056</v>
      </c>
      <c r="Z552" s="201">
        <f>+(((C552*'Appendix B'!$C$6*1000)-('Appendix B'!$E$32+'Appendix B'!$F$32+'Appendix B'!$G$32))/((1+$Y$16)^2))</f>
        <v>20120752.731051754</v>
      </c>
      <c r="AA552" s="201">
        <f>(((D552*'Appendix B'!$C$7*1000)-('Appendix B'!$E$33+'Appendix B'!$F$33+'Appendix B'!$G$33))/((1+$Y$16)^3))</f>
        <v>14582617.940092171</v>
      </c>
      <c r="AB552" s="201">
        <f>(((E552*'Appendix B'!$C$8*1000)-('Appendix B'!$E$34+'Appendix B'!$F$34+'Appendix B'!$G$34))/((1+$Y$16)^4))</f>
        <v>10724346.487732094</v>
      </c>
      <c r="AC552" s="201">
        <f>(((F552*'Appendix B'!$C$9*1000)-('Appendix B'!$E$35+'Appendix B'!$F$35+'Appendix B'!$G$35))/((1+$Y$16)^AC$34))</f>
        <v>12083399.719468275</v>
      </c>
      <c r="AD552" s="201">
        <f>(((G552*'Appendix B'!$C$10*1000)-('Appendix B'!$E$36+'Appendix B'!$F$36+'Appendix B'!$G$36))/((1+$Y$16)^AD$34))</f>
        <v>13340488.324862653</v>
      </c>
      <c r="AE552" s="201">
        <f>(((H552*'Appendix B'!$C$11*1000)-('Appendix B'!$E$37+'Appendix B'!$F$37+'Appendix B'!$G$37))/((1+$Y$16)^AE$34))</f>
        <v>15572178.757583477</v>
      </c>
      <c r="AF552" s="201">
        <f>(((I552*'Appendix B'!$C$12*1000)-('Appendix B'!$E$38+'Appendix B'!$F$38+'Appendix B'!$G$38))/((1+$Y$16)^AF$34))</f>
        <v>12182833.187278569</v>
      </c>
      <c r="AG552" s="201">
        <f>(((J552*'Appendix B'!$C$13*1000)-('Appendix B'!$E$39+'Appendix B'!$F$39+'Appendix B'!$G$39))/((1+$Y$16)^AG$34))</f>
        <v>9709022.283450475</v>
      </c>
      <c r="AH552" s="201">
        <f>(((K552*'Appendix B'!$C$14*1000)-('Appendix B'!$E$40+'Appendix B'!$F$40+'Appendix B'!$G$40))/((1+$Y$16)^AH$34))</f>
        <v>7723951.9378437446</v>
      </c>
      <c r="AI552" s="201">
        <f>(((L552*'Appendix B'!$C$15*1000)-('Appendix B'!$E$41+'Appendix B'!$F$41+'Appendix B'!$G$41))/((1+$Y$16)^AI$34))</f>
        <v>3771607.1278867</v>
      </c>
      <c r="AJ552" s="201">
        <f>(((M552*'Appendix B'!$C$16*1000)-('Appendix B'!$E$42+'Appendix B'!$F$42+'Appendix B'!$G$42))/((1+$Y$16)^AJ$34))</f>
        <v>4963341.9067329774</v>
      </c>
      <c r="AK552" s="201">
        <f>(((N552*'Appendix B'!$C$17*1000)-('Appendix B'!$E$43+'Appendix B'!$F$43+'Appendix B'!$G$43))/((1+$Y$16)^AK$34))</f>
        <v>4401147.9215931827</v>
      </c>
      <c r="AL552" s="201">
        <f>(((O552*'Appendix B'!$C$18*1000)-('Appendix B'!$E$44+'Appendix B'!$F$44+'Appendix B'!$G$44))/((1+$Y$16)^AL$34))</f>
        <v>3085032.2516743182</v>
      </c>
      <c r="AM552" s="201">
        <f>(((P552*'Appendix B'!$C$19*1000)-('Appendix B'!$E$45+'Appendix B'!$F$45+'Appendix B'!$G$45))/((1+$Y$16)^AM$34))</f>
        <v>2771086.3833736619</v>
      </c>
      <c r="AN552" s="201">
        <f>(((Q552*'Appendix B'!$C$20*1000)-('Appendix B'!$E$46+'Appendix B'!$F$46+'Appendix B'!$G$46))/((1+$Y$16)^AN$34))</f>
        <v>2188401.0556723615</v>
      </c>
      <c r="AO552" s="201">
        <f>(((R552*'Appendix B'!$C$21*1000)-('Appendix B'!$E$47+'Appendix B'!$F$47+'Appendix B'!$G$47))/((1+$Y$16)^AO$34))</f>
        <v>1593702.5277568547</v>
      </c>
      <c r="AP552" s="201">
        <f>(((S552*'Appendix B'!$C$22*1000)-('Appendix B'!$E$48+'Appendix B'!$F$48+'Appendix B'!$G$48))/((1+$Y$16)^AP$34))</f>
        <v>892810.35862402024</v>
      </c>
      <c r="AQ552" s="201">
        <f>(((T552*'Appendix B'!$C$23*1000)-('Appendix B'!$E$49+'Appendix B'!$F$49+'Appendix B'!$G$49))/((1+$Y$16)^AQ$34))</f>
        <v>1272504.6282027801</v>
      </c>
      <c r="AR552" s="201">
        <f>(((U552*'Appendix B'!$C$24*1000)-('Appendix B'!$E$50+'Appendix B'!$F$50+'Appendix B'!$G$50))/((1+$Y$16)^AR$34))</f>
        <v>792426.38566048455</v>
      </c>
      <c r="AS552" s="217">
        <f t="shared" si="32"/>
        <v>147394393.20890146</v>
      </c>
      <c r="AU552" s="207">
        <f t="shared" si="31"/>
        <v>7.4237258666201644E-12</v>
      </c>
    </row>
    <row r="553" spans="1:47" x14ac:dyDescent="0.35">
      <c r="A553">
        <v>519</v>
      </c>
      <c r="B553" s="75">
        <v>56</v>
      </c>
      <c r="C553" s="75">
        <v>63.697378970263649</v>
      </c>
      <c r="D553" s="75">
        <v>76.222788908404056</v>
      </c>
      <c r="E553" s="75">
        <v>59.669321906428586</v>
      </c>
      <c r="F553" s="75">
        <v>70.787678606436941</v>
      </c>
      <c r="G553" s="75">
        <v>57.042261175191754</v>
      </c>
      <c r="H553" s="75">
        <v>47.103546072045354</v>
      </c>
      <c r="I553" s="75">
        <v>35.93465383262177</v>
      </c>
      <c r="J553" s="75">
        <v>31.165073469116649</v>
      </c>
      <c r="K553" s="75">
        <v>43.850945520440433</v>
      </c>
      <c r="L553" s="75">
        <v>56.205386526738344</v>
      </c>
      <c r="M553" s="75">
        <v>71.946532839103511</v>
      </c>
      <c r="N553" s="75">
        <v>108.66473193830416</v>
      </c>
      <c r="O553" s="75">
        <v>92.564826125334903</v>
      </c>
      <c r="P553" s="75">
        <v>60.376545690315837</v>
      </c>
      <c r="Q553" s="75">
        <v>35.281676380960704</v>
      </c>
      <c r="R553" s="75">
        <v>37.63468146945079</v>
      </c>
      <c r="S553" s="75">
        <v>35.139760237957972</v>
      </c>
      <c r="T553" s="75">
        <v>35.892830608844775</v>
      </c>
      <c r="U553" s="75">
        <v>40.004498369047703</v>
      </c>
      <c r="V553" s="75">
        <v>33.816164254974105</v>
      </c>
      <c r="X553" s="201">
        <f>((0-('Appendix B'!$H$30))/(1+$Y$16)^0)</f>
        <v>-30932906.678150136</v>
      </c>
      <c r="Y553" s="201">
        <f>(((B553*'Appendix B'!$C$5*1000)-('Appendix B'!$E$31+'Appendix B'!$F$31+'Appendix B'!$G$31))/((1+$Y$16)^1))</f>
        <v>36555647.970511056</v>
      </c>
      <c r="Z553" s="201">
        <f>+(((C553*'Appendix B'!$C$6*1000)-('Appendix B'!$E$32+'Appendix B'!$F$32+'Appendix B'!$G$32))/((1+$Y$16)^2))</f>
        <v>13885688.917836437</v>
      </c>
      <c r="AA553" s="201">
        <f>(((D553*'Appendix B'!$C$7*1000)-('Appendix B'!$E$33+'Appendix B'!$F$33+'Appendix B'!$G$33))/((1+$Y$16)^3))</f>
        <v>7940899.9414922073</v>
      </c>
      <c r="AB553" s="201">
        <f>(((E553*'Appendix B'!$C$8*1000)-('Appendix B'!$E$34+'Appendix B'!$F$34+'Appendix B'!$G$34))/((1+$Y$16)^4))</f>
        <v>3359191.6794287716</v>
      </c>
      <c r="AC553" s="201">
        <f>(((F553*'Appendix B'!$C$9*1000)-('Appendix B'!$E$35+'Appendix B'!$F$35+'Appendix B'!$G$35))/((1+$Y$16)^AC$34))</f>
        <v>2814601.8499080064</v>
      </c>
      <c r="AD553" s="201">
        <f>(((G553*'Appendix B'!$C$10*1000)-('Appendix B'!$E$36+'Appendix B'!$F$36+'Appendix B'!$G$36))/((1+$Y$16)^AD$34))</f>
        <v>1305968.122298941</v>
      </c>
      <c r="AE553" s="201">
        <f>(((H553*'Appendix B'!$C$11*1000)-('Appendix B'!$E$37+'Appendix B'!$F$37+'Appendix B'!$G$37))/((1+$Y$16)^AE$34))</f>
        <v>530740.20928482444</v>
      </c>
      <c r="AF553" s="201">
        <f>(((I553*'Appendix B'!$C$12*1000)-('Appendix B'!$E$38+'Appendix B'!$F$38+'Appendix B'!$G$38))/((1+$Y$16)^AF$34))</f>
        <v>13855.422617746159</v>
      </c>
      <c r="AG553" s="201">
        <f>(((J553*'Appendix B'!$C$13*1000)-('Appendix B'!$E$39+'Appendix B'!$F$39+'Appendix B'!$G$39))/((1+$Y$16)^AG$34))</f>
        <v>-178859.26712406561</v>
      </c>
      <c r="AH553" s="201">
        <f>(((K553*'Appendix B'!$C$14*1000)-('Appendix B'!$E$40+'Appendix B'!$F$40+'Appendix B'!$G$40))/((1+$Y$16)^AH$34))</f>
        <v>-921.36547467884645</v>
      </c>
      <c r="AI553" s="201">
        <f>(((L553*'Appendix B'!$C$15*1000)-('Appendix B'!$E$41+'Appendix B'!$F$41+'Appendix B'!$G$41))/((1+$Y$16)^AI$34))</f>
        <v>117207.46728618399</v>
      </c>
      <c r="AJ553" s="201">
        <f>(((M553*'Appendix B'!$C$16*1000)-('Appendix B'!$E$42+'Appendix B'!$F$42+'Appendix B'!$G$42))/((1+$Y$16)^AJ$34))</f>
        <v>234651.4370181626</v>
      </c>
      <c r="AK553" s="201">
        <f>(((N553*'Appendix B'!$C$17*1000)-('Appendix B'!$E$43+'Appendix B'!$F$43+'Appendix B'!$G$43))/((1+$Y$16)^AK$34))</f>
        <v>520039.24216796027</v>
      </c>
      <c r="AL553" s="201">
        <f>(((O553*'Appendix B'!$C$18*1000)-('Appendix B'!$E$44+'Appendix B'!$F$44+'Appendix B'!$G$44))/((1+$Y$16)^AL$34))</f>
        <v>269793.57164474664</v>
      </c>
      <c r="AM553" s="201">
        <f>(((P553*'Appendix B'!$C$19*1000)-('Appendix B'!$E$45+'Appendix B'!$F$45+'Appendix B'!$G$45))/((1+$Y$16)^AM$34))</f>
        <v>-28666.309221974243</v>
      </c>
      <c r="AN553" s="201">
        <f>(((Q553*'Appendix B'!$C$20*1000)-('Appendix B'!$E$46+'Appendix B'!$F$46+'Appendix B'!$G$46))/((1+$Y$16)^AN$34))</f>
        <v>-198378.14846327336</v>
      </c>
      <c r="AO553" s="201">
        <f>(((R553*'Appendix B'!$C$21*1000)-('Appendix B'!$E$47+'Appendix B'!$F$47+'Appendix B'!$G$47))/((1+$Y$16)^AO$34))</f>
        <v>-180616.93757029567</v>
      </c>
      <c r="AP553" s="201">
        <f>(((S553*'Appendix B'!$C$22*1000)-('Appendix B'!$E$48+'Appendix B'!$F$48+'Appendix B'!$G$48))/((1+$Y$16)^AP$34))</f>
        <v>-184215.36279845567</v>
      </c>
      <c r="AQ553" s="201">
        <f>(((T553*'Appendix B'!$C$23*1000)-('Appendix B'!$E$49+'Appendix B'!$F$49+'Appendix B'!$G$49))/((1+$Y$16)^AQ$34))</f>
        <v>-171271.44172479518</v>
      </c>
      <c r="AR553" s="201">
        <f>(((U553*'Appendix B'!$C$24*1000)-('Appendix B'!$E$50+'Appendix B'!$F$50+'Appendix B'!$G$50))/((1+$Y$16)^AR$34))</f>
        <v>-147649.20689013664</v>
      </c>
      <c r="AS553" s="217">
        <f t="shared" si="32"/>
        <v>36615379.153344929</v>
      </c>
      <c r="AU553" s="207">
        <f t="shared" si="31"/>
        <v>1.4015279203118002E-8</v>
      </c>
    </row>
    <row r="554" spans="1:47" x14ac:dyDescent="0.35">
      <c r="A554">
        <v>520</v>
      </c>
      <c r="B554" s="75">
        <v>56</v>
      </c>
      <c r="C554" s="75">
        <v>64.01607973507457</v>
      </c>
      <c r="D554" s="75">
        <v>67.460756036174175</v>
      </c>
      <c r="E554" s="75">
        <v>65.304930655908848</v>
      </c>
      <c r="F554" s="75">
        <v>101.76541555067814</v>
      </c>
      <c r="G554" s="75">
        <v>88.52501262803527</v>
      </c>
      <c r="H554" s="75">
        <v>84.403153308699828</v>
      </c>
      <c r="I554" s="75">
        <v>83.945235180147208</v>
      </c>
      <c r="J554" s="75">
        <v>84.948409522619812</v>
      </c>
      <c r="K554" s="75">
        <v>60.521830652999554</v>
      </c>
      <c r="L554" s="75">
        <v>67.687058531275682</v>
      </c>
      <c r="M554" s="75">
        <v>57.195143260806439</v>
      </c>
      <c r="N554" s="75">
        <v>45.53589483986697</v>
      </c>
      <c r="O554" s="75">
        <v>79.624180276198928</v>
      </c>
      <c r="P554" s="75">
        <v>120.10035222987919</v>
      </c>
      <c r="Q554" s="75">
        <v>171.18769945253626</v>
      </c>
      <c r="R554" s="75">
        <v>166.3978861227946</v>
      </c>
      <c r="S554" s="75">
        <v>204.4297554927951</v>
      </c>
      <c r="T554" s="75">
        <v>182.35977513584007</v>
      </c>
      <c r="U554" s="75">
        <v>61.443005820012303</v>
      </c>
      <c r="V554" s="75">
        <v>68.0866915161278</v>
      </c>
      <c r="X554" s="201">
        <f>((0-('Appendix B'!$H$30))/(1+$Y$16)^0)</f>
        <v>-30932906.678150136</v>
      </c>
      <c r="Y554" s="201">
        <f>(((B554*'Appendix B'!$C$5*1000)-('Appendix B'!$E$31+'Appendix B'!$F$31+'Appendix B'!$G$31))/((1+$Y$16)^1))</f>
        <v>36555647.970511056</v>
      </c>
      <c r="Z554" s="201">
        <f>+(((C554*'Appendix B'!$C$6*1000)-('Appendix B'!$E$32+'Appendix B'!$F$32+'Appendix B'!$G$32))/((1+$Y$16)^2))</f>
        <v>13966198.1818064</v>
      </c>
      <c r="AA554" s="201">
        <f>(((D554*'Appendix B'!$C$7*1000)-('Appendix B'!$E$33+'Appendix B'!$F$33+'Appendix B'!$G$33))/((1+$Y$16)^3))</f>
        <v>6829519.5118435491</v>
      </c>
      <c r="AB554" s="201">
        <f>(((E554*'Appendix B'!$C$8*1000)-('Appendix B'!$E$34+'Appendix B'!$F$34+'Appendix B'!$G$34))/((1+$Y$16)^4))</f>
        <v>3814210.718453886</v>
      </c>
      <c r="AC554" s="201">
        <f>(((F554*'Appendix B'!$C$9*1000)-('Appendix B'!$E$35+'Appendix B'!$F$35+'Appendix B'!$G$35))/((1+$Y$16)^AC$34))</f>
        <v>4615404.0716677215</v>
      </c>
      <c r="AD554" s="201">
        <f>(((G554*'Appendix B'!$C$10*1000)-('Appendix B'!$E$36+'Appendix B'!$F$36+'Appendix B'!$G$36))/((1+$Y$16)^AD$34))</f>
        <v>2664490.5589895723</v>
      </c>
      <c r="AE554" s="201">
        <f>(((H554*'Appendix B'!$C$11*1000)-('Appendix B'!$E$37+'Appendix B'!$F$37+'Appendix B'!$G$37))/((1+$Y$16)^AE$34))</f>
        <v>1769521.7127828901</v>
      </c>
      <c r="AF554" s="201">
        <f>(((I554*'Appendix B'!$C$12*1000)-('Appendix B'!$E$38+'Appendix B'!$F$38+'Appendix B'!$G$38))/((1+$Y$16)^AF$34))</f>
        <v>1272815.3982151358</v>
      </c>
      <c r="AG554" s="201">
        <f>(((J554*'Appendix B'!$C$13*1000)-('Appendix B'!$E$39+'Appendix B'!$F$39+'Appendix B'!$G$39))/((1+$Y$16)^AG$34))</f>
        <v>955448.83621378022</v>
      </c>
      <c r="AH554" s="201">
        <f>(((K554*'Appendix B'!$C$14*1000)-('Appendix B'!$E$40+'Appendix B'!$F$40+'Appendix B'!$G$40))/((1+$Y$16)^AH$34))</f>
        <v>281399.67462947138</v>
      </c>
      <c r="AI554" s="201">
        <f>(((L554*'Appendix B'!$C$15*1000)-('Appendix B'!$E$41+'Appendix B'!$F$41+'Appendix B'!$G$41))/((1+$Y$16)^AI$34))</f>
        <v>280374.40532039001</v>
      </c>
      <c r="AJ554" s="201">
        <f>(((M554*'Appendix B'!$C$16*1000)-('Appendix B'!$E$42+'Appendix B'!$F$42+'Appendix B'!$G$42))/((1+$Y$16)^AJ$34))</f>
        <v>60186.929089838297</v>
      </c>
      <c r="AK554" s="201">
        <f>(((N554*'Appendix B'!$C$17*1000)-('Appendix B'!$E$43+'Appendix B'!$F$43+'Appendix B'!$G$43))/((1+$Y$16)^AK$34))</f>
        <v>-106047.63928873118</v>
      </c>
      <c r="AL554" s="201">
        <f>(((O554*'Appendix B'!$C$18*1000)-('Appendix B'!$E$44+'Appendix B'!$F$44+'Appendix B'!$G$44))/((1+$Y$16)^AL$34))</f>
        <v>161488.25955956135</v>
      </c>
      <c r="AM554" s="201">
        <f>(((P554*'Appendix B'!$C$19*1000)-('Appendix B'!$E$45+'Appendix B'!$F$45+'Appendix B'!$G$45))/((1+$Y$16)^AM$34))</f>
        <v>395412.08549671632</v>
      </c>
      <c r="AN554" s="201">
        <f>(((Q554*'Appendix B'!$C$20*1000)-('Appendix B'!$E$46+'Appendix B'!$F$46+'Appendix B'!$G$46))/((1+$Y$16)^AN$34))</f>
        <v>611030.52694462694</v>
      </c>
      <c r="AO554" s="201">
        <f>(((R554*'Appendix B'!$C$21*1000)-('Appendix B'!$E$47+'Appendix B'!$F$47+'Appendix B'!$G$47))/((1+$Y$16)^AO$34))</f>
        <v>486894.33271262498</v>
      </c>
      <c r="AP554" s="201">
        <f>(((S554*'Appendix B'!$C$22*1000)-('Appendix B'!$E$48+'Appendix B'!$F$48+'Appendix B'!$G$48))/((1+$Y$16)^AP$34))</f>
        <v>569471.53997366119</v>
      </c>
      <c r="AQ554" s="201">
        <f>(((T554*'Appendix B'!$C$23*1000)-('Appendix B'!$E$49+'Appendix B'!$F$49+'Appendix B'!$G$49))/((1+$Y$16)^AQ$34))</f>
        <v>390517.98658465396</v>
      </c>
      <c r="AR554" s="201">
        <f>(((U554*'Appendix B'!$C$24*1000)-('Appendix B'!$E$50+'Appendix B'!$F$50+'Appendix B'!$G$50))/((1+$Y$16)^AR$34))</f>
        <v>-76597.767167189013</v>
      </c>
      <c r="AS554" s="217">
        <f t="shared" si="32"/>
        <v>44747126.022645384</v>
      </c>
      <c r="AU554" s="207">
        <f t="shared" si="31"/>
        <v>1.5667937292436118E-8</v>
      </c>
    </row>
    <row r="555" spans="1:47" x14ac:dyDescent="0.35">
      <c r="A555">
        <v>521</v>
      </c>
      <c r="B555" s="75">
        <v>56</v>
      </c>
      <c r="C555" s="75">
        <v>51.322145369281763</v>
      </c>
      <c r="D555" s="75">
        <v>65.959763053143206</v>
      </c>
      <c r="E555" s="75">
        <v>32.006175244082591</v>
      </c>
      <c r="F555" s="75">
        <v>40.863837305503154</v>
      </c>
      <c r="G555" s="75">
        <v>68.131995800611094</v>
      </c>
      <c r="H555" s="75">
        <v>99.658896573457923</v>
      </c>
      <c r="I555" s="75">
        <v>110.66942811704111</v>
      </c>
      <c r="J555" s="75">
        <v>170.57282780851932</v>
      </c>
      <c r="K555" s="75">
        <v>240.30123654588169</v>
      </c>
      <c r="L555" s="75">
        <v>261.39457735587632</v>
      </c>
      <c r="M555" s="75">
        <v>427.07284463582863</v>
      </c>
      <c r="N555" s="75">
        <v>500</v>
      </c>
      <c r="O555" s="75">
        <v>500</v>
      </c>
      <c r="P555" s="75">
        <v>492.06345189183332</v>
      </c>
      <c r="Q555" s="75">
        <v>434.17040898010725</v>
      </c>
      <c r="R555" s="75">
        <v>392.72344576704779</v>
      </c>
      <c r="S555" s="75">
        <v>451.9714425173936</v>
      </c>
      <c r="T555" s="75">
        <v>500</v>
      </c>
      <c r="U555" s="75">
        <v>498.82601008641461</v>
      </c>
      <c r="V555" s="75">
        <v>500</v>
      </c>
      <c r="X555" s="201">
        <f>((0-('Appendix B'!$H$30))/(1+$Y$16)^0)</f>
        <v>-30932906.678150136</v>
      </c>
      <c r="Y555" s="201">
        <f>(((B555*'Appendix B'!$C$5*1000)-('Appendix B'!$E$31+'Appendix B'!$F$31+'Appendix B'!$G$31))/((1+$Y$16)^1))</f>
        <v>36555647.970511056</v>
      </c>
      <c r="Z555" s="201">
        <f>+(((C555*'Appendix B'!$C$6*1000)-('Appendix B'!$E$32+'Appendix B'!$F$32+'Appendix B'!$G$32))/((1+$Y$16)^2))</f>
        <v>10759493.255072542</v>
      </c>
      <c r="AA555" s="201">
        <f>(((D555*'Appendix B'!$C$7*1000)-('Appendix B'!$E$33+'Appendix B'!$F$33+'Appendix B'!$G$33))/((1+$Y$16)^3))</f>
        <v>6639132.8457916975</v>
      </c>
      <c r="AB555" s="201">
        <f>(((E555*'Appendix B'!$C$8*1000)-('Appendix B'!$E$34+'Appendix B'!$F$34+'Appendix B'!$G$34))/((1+$Y$16)^4))</f>
        <v>1125669.2739082831</v>
      </c>
      <c r="AC555" s="201">
        <f>(((F555*'Appendix B'!$C$9*1000)-('Appendix B'!$E$35+'Appendix B'!$F$35+'Appendix B'!$G$35))/((1+$Y$16)^AC$34))</f>
        <v>1075064.8399804838</v>
      </c>
      <c r="AD555" s="201">
        <f>(((G555*'Appendix B'!$C$10*1000)-('Appendix B'!$E$36+'Appendix B'!$F$36+'Appendix B'!$G$36))/((1+$Y$16)^AD$34))</f>
        <v>1784504.8641762596</v>
      </c>
      <c r="AE555" s="201">
        <f>(((H555*'Appendix B'!$C$11*1000)-('Appendix B'!$E$37+'Appendix B'!$F$37+'Appendix B'!$G$37))/((1+$Y$16)^AE$34))</f>
        <v>2276190.119733992</v>
      </c>
      <c r="AF555" s="201">
        <f>(((I555*'Appendix B'!$C$12*1000)-('Appendix B'!$E$38+'Appendix B'!$F$38+'Appendix B'!$G$38))/((1+$Y$16)^AF$34))</f>
        <v>1973591.9425388593</v>
      </c>
      <c r="AG555" s="201">
        <f>(((J555*'Appendix B'!$C$13*1000)-('Appendix B'!$E$39+'Appendix B'!$F$39+'Appendix B'!$G$39))/((1+$Y$16)^AG$34))</f>
        <v>2761295.7514863187</v>
      </c>
      <c r="AH555" s="201">
        <f>(((K555*'Appendix B'!$C$14*1000)-('Appendix B'!$E$40+'Appendix B'!$F$40+'Appendix B'!$G$40))/((1+$Y$16)^AH$34))</f>
        <v>3325959.603955389</v>
      </c>
      <c r="AI555" s="201">
        <f>(((L555*'Appendix B'!$C$15*1000)-('Appendix B'!$E$41+'Appendix B'!$F$41+'Appendix B'!$G$41))/((1+$Y$16)^AI$34))</f>
        <v>3033167.091640207</v>
      </c>
      <c r="AJ555" s="201">
        <f>(((M555*'Appendix B'!$C$16*1000)-('Appendix B'!$E$42+'Appendix B'!$F$42+'Appendix B'!$G$42))/((1+$Y$16)^AJ$34))</f>
        <v>4434726.0748116178</v>
      </c>
      <c r="AK555" s="201">
        <f>(((N555*'Appendix B'!$C$17*1000)-('Appendix B'!$E$43+'Appendix B'!$F$43+'Appendix B'!$G$43))/((1+$Y$16)^AK$34))</f>
        <v>4401147.9215931827</v>
      </c>
      <c r="AL555" s="201">
        <f>(((O555*'Appendix B'!$C$18*1000)-('Appendix B'!$E$44+'Appendix B'!$F$44+'Appendix B'!$G$44))/((1+$Y$16)^AL$34))</f>
        <v>3679777.4453571774</v>
      </c>
      <c r="AM555" s="201">
        <f>(((P555*'Appendix B'!$C$19*1000)-('Appendix B'!$E$45+'Appendix B'!$F$45+'Appendix B'!$G$45))/((1+$Y$16)^AM$34))</f>
        <v>3036595.2809237479</v>
      </c>
      <c r="AN555" s="201">
        <f>(((Q555*'Appendix B'!$C$20*1000)-('Appendix B'!$E$46+'Appendix B'!$F$46+'Appendix B'!$G$46))/((1+$Y$16)^AN$34))</f>
        <v>2177263.4411532036</v>
      </c>
      <c r="AO555" s="201">
        <f>(((R555*'Appendix B'!$C$21*1000)-('Appendix B'!$E$47+'Appendix B'!$F$47+'Appendix B'!$G$47))/((1+$Y$16)^AO$34))</f>
        <v>1660170.9859487105</v>
      </c>
      <c r="AP555" s="201">
        <f>(((S555*'Appendix B'!$C$22*1000)-('Appendix B'!$E$48+'Appendix B'!$F$48+'Appendix B'!$G$48))/((1+$Y$16)^AP$34))</f>
        <v>1671538.6002255485</v>
      </c>
      <c r="AQ555" s="201">
        <f>(((T555*'Appendix B'!$C$23*1000)-('Appendix B'!$E$49+'Appendix B'!$F$49+'Appendix B'!$G$49))/((1+$Y$16)^AQ$34))</f>
        <v>1608860.6024615879</v>
      </c>
      <c r="AR555" s="201">
        <f>(((U555*'Appendix B'!$C$24*1000)-('Appendix B'!$E$50+'Appendix B'!$F$50+'Appendix B'!$G$50))/((1+$Y$16)^AR$34))</f>
        <v>1372975.7273755837</v>
      </c>
      <c r="AS555" s="217">
        <f t="shared" si="32"/>
        <v>64419866.960495323</v>
      </c>
      <c r="AU555" s="207">
        <f t="shared" si="31"/>
        <v>1.3268407041711036E-8</v>
      </c>
    </row>
    <row r="556" spans="1:47" x14ac:dyDescent="0.35">
      <c r="A556">
        <v>522</v>
      </c>
      <c r="B556" s="75">
        <v>56</v>
      </c>
      <c r="C556" s="75">
        <v>97.800908797544452</v>
      </c>
      <c r="D556" s="75">
        <v>88.43985714552845</v>
      </c>
      <c r="E556" s="75">
        <v>127.72896496604599</v>
      </c>
      <c r="F556" s="75">
        <v>160.58251268362804</v>
      </c>
      <c r="G556" s="75">
        <v>117.15107713243246</v>
      </c>
      <c r="H556" s="75">
        <v>82.645137247717997</v>
      </c>
      <c r="I556" s="75">
        <v>95.950430994434271</v>
      </c>
      <c r="J556" s="75">
        <v>133.13876438148088</v>
      </c>
      <c r="K556" s="75">
        <v>124.31793091974157</v>
      </c>
      <c r="L556" s="75">
        <v>103.30083773024225</v>
      </c>
      <c r="M556" s="75">
        <v>71.012472623394174</v>
      </c>
      <c r="N556" s="75">
        <v>101.04311536684114</v>
      </c>
      <c r="O556" s="75">
        <v>154.20850884227463</v>
      </c>
      <c r="P556" s="75">
        <v>174.09755444066047</v>
      </c>
      <c r="Q556" s="75">
        <v>164.99609480026416</v>
      </c>
      <c r="R556" s="75">
        <v>204.61618257426369</v>
      </c>
      <c r="S556" s="75">
        <v>190.61086953709932</v>
      </c>
      <c r="T556" s="75">
        <v>150.07769305408686</v>
      </c>
      <c r="U556" s="75">
        <v>156.15424598429527</v>
      </c>
      <c r="V556" s="75">
        <v>122.71618426464185</v>
      </c>
      <c r="X556" s="201">
        <f>((0-('Appendix B'!$H$30))/(1+$Y$16)^0)</f>
        <v>-30932906.678150136</v>
      </c>
      <c r="Y556" s="201">
        <f>(((B556*'Appendix B'!$C$5*1000)-('Appendix B'!$E$31+'Appendix B'!$F$31+'Appendix B'!$G$31))/((1+$Y$16)^1))</f>
        <v>36555647.970511056</v>
      </c>
      <c r="Z556" s="201">
        <f>+(((C556*'Appendix B'!$C$6*1000)-('Appendix B'!$E$32+'Appendix B'!$F$32+'Appendix B'!$G$32))/((1+$Y$16)^2))</f>
        <v>22500823.829109974</v>
      </c>
      <c r="AA556" s="201">
        <f>(((D556*'Appendix B'!$C$7*1000)-('Appendix B'!$E$33+'Appendix B'!$F$33+'Appendix B'!$G$33))/((1+$Y$16)^3))</f>
        <v>9490518.7051304244</v>
      </c>
      <c r="AB556" s="201">
        <f>(((E556*'Appendix B'!$C$8*1000)-('Appendix B'!$E$34+'Appendix B'!$F$34+'Appendix B'!$G$34))/((1+$Y$16)^4))</f>
        <v>8854327.1222920511</v>
      </c>
      <c r="AC556" s="201">
        <f>(((F556*'Appendix B'!$C$9*1000)-('Appendix B'!$E$35+'Appendix B'!$F$35+'Appendix B'!$G$35))/((1+$Y$16)^AC$34))</f>
        <v>8034567.9500724459</v>
      </c>
      <c r="AD556" s="201">
        <f>(((G556*'Appendix B'!$C$10*1000)-('Appendix B'!$E$36+'Appendix B'!$F$36+'Appendix B'!$G$36))/((1+$Y$16)^AD$34))</f>
        <v>3899743.1690299301</v>
      </c>
      <c r="AE556" s="201">
        <f>(((H556*'Appendix B'!$C$11*1000)-('Appendix B'!$E$37+'Appendix B'!$F$37+'Appendix B'!$G$37))/((1+$Y$16)^AE$34))</f>
        <v>1711135.098538419</v>
      </c>
      <c r="AF556" s="201">
        <f>(((I556*'Appendix B'!$C$12*1000)-('Appendix B'!$E$38+'Appendix B'!$F$38+'Appendix B'!$G$38))/((1+$Y$16)^AF$34))</f>
        <v>1587622.2721413928</v>
      </c>
      <c r="AG556" s="201">
        <f>(((J556*'Appendix B'!$C$13*1000)-('Appendix B'!$E$39+'Appendix B'!$F$39+'Appendix B'!$G$39))/((1+$Y$16)^AG$34))</f>
        <v>1971799.1415342696</v>
      </c>
      <c r="AH556" s="201">
        <f>(((K556*'Appendix B'!$C$14*1000)-('Appendix B'!$E$40+'Appendix B'!$F$40+'Appendix B'!$G$40))/((1+$Y$16)^AH$34))</f>
        <v>1361785.1033982695</v>
      </c>
      <c r="AI556" s="201">
        <f>(((L556*'Appendix B'!$C$15*1000)-('Appendix B'!$E$41+'Appendix B'!$F$41+'Appendix B'!$G$41))/((1+$Y$16)^AI$34))</f>
        <v>786484.60437722364</v>
      </c>
      <c r="AJ556" s="201">
        <f>(((M556*'Appendix B'!$C$16*1000)-('Appendix B'!$E$42+'Appendix B'!$F$42+'Appendix B'!$G$42))/((1+$Y$16)^AJ$34))</f>
        <v>223604.31803020576</v>
      </c>
      <c r="AK556" s="201">
        <f>(((N556*'Appendix B'!$C$17*1000)-('Appendix B'!$E$43+'Appendix B'!$F$43+'Appendix B'!$G$43))/((1+$Y$16)^AK$34))</f>
        <v>444451.05822208402</v>
      </c>
      <c r="AL556" s="201">
        <f>(((O556*'Appendix B'!$C$18*1000)-('Appendix B'!$E$44+'Appendix B'!$F$44+'Appendix B'!$G$44))/((1+$Y$16)^AL$34))</f>
        <v>785713.59391968383</v>
      </c>
      <c r="AM556" s="201">
        <f>(((P556*'Appendix B'!$C$19*1000)-('Appendix B'!$E$45+'Appendix B'!$F$45+'Appendix B'!$G$45))/((1+$Y$16)^AM$34))</f>
        <v>778827.81466125685</v>
      </c>
      <c r="AN556" s="201">
        <f>(((Q556*'Appendix B'!$C$20*1000)-('Appendix B'!$E$46+'Appendix B'!$F$46+'Appendix B'!$G$46))/((1+$Y$16)^AN$34))</f>
        <v>574155.49810498836</v>
      </c>
      <c r="AO556" s="201">
        <f>(((R556*'Appendix B'!$C$21*1000)-('Appendix B'!$E$47+'Appendix B'!$F$47+'Appendix B'!$G$47))/((1+$Y$16)^AO$34))</f>
        <v>685018.81773962046</v>
      </c>
      <c r="AP556" s="201">
        <f>(((S556*'Appendix B'!$C$22*1000)-('Appendix B'!$E$48+'Appendix B'!$F$48+'Appendix B'!$G$48))/((1+$Y$16)^AP$34))</f>
        <v>507949.21941342187</v>
      </c>
      <c r="AQ556" s="201">
        <f>(((T556*'Appendix B'!$C$23*1000)-('Appendix B'!$E$49+'Appendix B'!$F$49+'Appendix B'!$G$49))/((1+$Y$16)^AQ$34))</f>
        <v>266696.65272727795</v>
      </c>
      <c r="AR556" s="201">
        <f>(((U556*'Appendix B'!$C$24*1000)-('Appendix B'!$E$50+'Appendix B'!$F$50+'Appendix B'!$G$50))/((1+$Y$16)^AR$34))</f>
        <v>237293.95253437952</v>
      </c>
      <c r="AS556" s="217">
        <f t="shared" si="32"/>
        <v>70325259.213338241</v>
      </c>
      <c r="AU556" s="207">
        <f t="shared" si="31"/>
        <v>1.1191052024627146E-8</v>
      </c>
    </row>
    <row r="557" spans="1:47" x14ac:dyDescent="0.35">
      <c r="A557">
        <v>523</v>
      </c>
      <c r="B557" s="75">
        <v>56</v>
      </c>
      <c r="C557" s="75">
        <v>82.106702525986009</v>
      </c>
      <c r="D557" s="75">
        <v>112.78613666986129</v>
      </c>
      <c r="E557" s="75">
        <v>85.441324717106568</v>
      </c>
      <c r="F557" s="75">
        <v>85.910629789383535</v>
      </c>
      <c r="G557" s="75">
        <v>96.084414215525342</v>
      </c>
      <c r="H557" s="75">
        <v>94.597680611965274</v>
      </c>
      <c r="I557" s="75">
        <v>92.80834257703134</v>
      </c>
      <c r="J557" s="75">
        <v>74.491569940700401</v>
      </c>
      <c r="K557" s="75">
        <v>57.878152307282491</v>
      </c>
      <c r="L557" s="75">
        <v>65.416036755525766</v>
      </c>
      <c r="M557" s="75">
        <v>52.068219798135658</v>
      </c>
      <c r="N557" s="75">
        <v>78.147493119649454</v>
      </c>
      <c r="O557" s="75">
        <v>92.473849120500745</v>
      </c>
      <c r="P557" s="75">
        <v>105.65896252583005</v>
      </c>
      <c r="Q557" s="75">
        <v>120.06510386800822</v>
      </c>
      <c r="R557" s="75">
        <v>127.03214890943967</v>
      </c>
      <c r="S557" s="75">
        <v>137.08282738718279</v>
      </c>
      <c r="T557" s="75">
        <v>126.86983649977387</v>
      </c>
      <c r="U557" s="75">
        <v>86.169958162030042</v>
      </c>
      <c r="V557" s="75">
        <v>133.24479646516599</v>
      </c>
      <c r="X557" s="201">
        <f>((0-('Appendix B'!$H$30))/(1+$Y$16)^0)</f>
        <v>-30932906.678150136</v>
      </c>
      <c r="Y557" s="201">
        <f>(((B557*'Appendix B'!$C$5*1000)-('Appendix B'!$E$31+'Appendix B'!$F$31+'Appendix B'!$G$31))/((1+$Y$16)^1))</f>
        <v>36555647.970511056</v>
      </c>
      <c r="Z557" s="201">
        <f>+(((C557*'Appendix B'!$C$6*1000)-('Appendix B'!$E$32+'Appendix B'!$F$32+'Appendix B'!$G$32))/((1+$Y$16)^2))</f>
        <v>18536198.904957019</v>
      </c>
      <c r="AA557" s="201">
        <f>(((D557*'Appendix B'!$C$7*1000)-('Appendix B'!$E$33+'Appendix B'!$F$33+'Appendix B'!$G$33))/((1+$Y$16)^3))</f>
        <v>12578612.414965285</v>
      </c>
      <c r="AB557" s="201">
        <f>(((E557*'Appendix B'!$C$8*1000)-('Appendix B'!$E$34+'Appendix B'!$F$34+'Appendix B'!$G$34))/((1+$Y$16)^4))</f>
        <v>5440023.1341937473</v>
      </c>
      <c r="AC557" s="201">
        <f>(((F557*'Appendix B'!$C$9*1000)-('Appendix B'!$E$35+'Appendix B'!$F$35+'Appendix B'!$G$35))/((1+$Y$16)^AC$34))</f>
        <v>3693731.4047503471</v>
      </c>
      <c r="AD557" s="201">
        <f>(((G557*'Appendix B'!$C$10*1000)-('Appendix B'!$E$36+'Appendix B'!$F$36+'Appendix B'!$G$36))/((1+$Y$16)^AD$34))</f>
        <v>2990688.7529416606</v>
      </c>
      <c r="AE557" s="201">
        <f>(((H557*'Appendix B'!$C$11*1000)-('Appendix B'!$E$37+'Appendix B'!$F$37+'Appendix B'!$G$37))/((1+$Y$16)^AE$34))</f>
        <v>2108098.7862642664</v>
      </c>
      <c r="AF557" s="201">
        <f>(((I557*'Appendix B'!$C$12*1000)-('Appendix B'!$E$38+'Appendix B'!$F$38+'Appendix B'!$G$38))/((1+$Y$16)^AF$34))</f>
        <v>1505228.6945951313</v>
      </c>
      <c r="AG557" s="201">
        <f>(((J557*'Appendix B'!$C$13*1000)-('Appendix B'!$E$39+'Appendix B'!$F$39+'Appendix B'!$G$39))/((1+$Y$16)^AG$34))</f>
        <v>734910.67805126624</v>
      </c>
      <c r="AH557" s="201">
        <f>(((K557*'Appendix B'!$C$14*1000)-('Appendix B'!$E$40+'Appendix B'!$F$40+'Appendix B'!$G$40))/((1+$Y$16)^AH$34))</f>
        <v>236629.04521604159</v>
      </c>
      <c r="AI557" s="201">
        <f>(((L557*'Appendix B'!$C$15*1000)-('Appendix B'!$E$41+'Appendix B'!$F$41+'Appendix B'!$G$41))/((1+$Y$16)^AI$34))</f>
        <v>248100.73740759096</v>
      </c>
      <c r="AJ557" s="201">
        <f>(((M557*'Appendix B'!$C$16*1000)-('Appendix B'!$E$42+'Appendix B'!$F$42+'Appendix B'!$G$42))/((1+$Y$16)^AJ$34))</f>
        <v>-449.13331997122935</v>
      </c>
      <c r="AK557" s="201">
        <f>(((N557*'Appendix B'!$C$17*1000)-('Appendix B'!$E$43+'Appendix B'!$F$43+'Appendix B'!$G$43))/((1+$Y$16)^AK$34))</f>
        <v>217381.31655390514</v>
      </c>
      <c r="AL557" s="201">
        <f>(((O557*'Appendix B'!$C$18*1000)-('Appendix B'!$E$44+'Appendix B'!$F$44+'Appendix B'!$G$44))/((1+$Y$16)^AL$34))</f>
        <v>269032.14960940072</v>
      </c>
      <c r="AM557" s="201">
        <f>(((P557*'Appendix B'!$C$19*1000)-('Appendix B'!$E$45+'Appendix B'!$F$45+'Appendix B'!$G$45))/((1+$Y$16)^AM$34))</f>
        <v>292868.69923175633</v>
      </c>
      <c r="AN557" s="201">
        <f>(((Q557*'Appendix B'!$C$20*1000)-('Appendix B'!$E$46+'Appendix B'!$F$46+'Appendix B'!$G$46))/((1+$Y$16)^AN$34))</f>
        <v>306562.25217439013</v>
      </c>
      <c r="AO557" s="201">
        <f>(((R557*'Appendix B'!$C$21*1000)-('Appendix B'!$E$47+'Appendix B'!$F$47+'Appendix B'!$G$47))/((1+$Y$16)^AO$34))</f>
        <v>282821.48966982163</v>
      </c>
      <c r="AP557" s="201">
        <f>(((S557*'Appendix B'!$C$22*1000)-('Appendix B'!$E$48+'Appendix B'!$F$48+'Appendix B'!$G$48))/((1+$Y$16)^AP$34))</f>
        <v>269639.89558896411</v>
      </c>
      <c r="AQ557" s="201">
        <f>(((T557*'Appendix B'!$C$23*1000)-('Appendix B'!$E$49+'Appendix B'!$F$49+'Appendix B'!$G$49))/((1+$Y$16)^AQ$34))</f>
        <v>177680.46885015621</v>
      </c>
      <c r="AR557" s="201">
        <f>(((U557*'Appendix B'!$C$24*1000)-('Appendix B'!$E$50+'Appendix B'!$F$50+'Appendix B'!$G$50))/((1+$Y$16)^AR$34))</f>
        <v>5352.2271539885351</v>
      </c>
      <c r="AS557" s="217">
        <f t="shared" si="32"/>
        <v>55516302.344535649</v>
      </c>
      <c r="AU557" s="207">
        <f t="shared" si="31"/>
        <v>1.5441053195973814E-8</v>
      </c>
    </row>
    <row r="558" spans="1:47" x14ac:dyDescent="0.35">
      <c r="A558">
        <v>524</v>
      </c>
      <c r="B558" s="75">
        <v>56</v>
      </c>
      <c r="C558" s="75">
        <v>91.200473697840266</v>
      </c>
      <c r="D558" s="75">
        <v>102.88637618262629</v>
      </c>
      <c r="E558" s="75">
        <v>126.99226027151235</v>
      </c>
      <c r="F558" s="75">
        <v>151.72437755567671</v>
      </c>
      <c r="G558" s="75">
        <v>223.90287542891144</v>
      </c>
      <c r="H558" s="75">
        <v>254.1552368745561</v>
      </c>
      <c r="I558" s="75">
        <v>164.79619625612389</v>
      </c>
      <c r="J558" s="75">
        <v>167.17166111674638</v>
      </c>
      <c r="K558" s="75">
        <v>41.88670974634357</v>
      </c>
      <c r="L558" s="75">
        <v>57.436530238465352</v>
      </c>
      <c r="M558" s="75">
        <v>87.24841186447496</v>
      </c>
      <c r="N558" s="75">
        <v>121.80133846877779</v>
      </c>
      <c r="O558" s="75">
        <v>160.5623470192495</v>
      </c>
      <c r="P558" s="75">
        <v>152.60792394410109</v>
      </c>
      <c r="Q558" s="75">
        <v>215.48603547411224</v>
      </c>
      <c r="R558" s="75">
        <v>242.89722968972674</v>
      </c>
      <c r="S558" s="75">
        <v>381.21932188124003</v>
      </c>
      <c r="T558" s="75">
        <v>336.3307466027639</v>
      </c>
      <c r="U558" s="75">
        <v>500</v>
      </c>
      <c r="V558" s="75">
        <v>461.97549258875063</v>
      </c>
      <c r="X558" s="201">
        <f>((0-('Appendix B'!$H$30))/(1+$Y$16)^0)</f>
        <v>-30932906.678150136</v>
      </c>
      <c r="Y558" s="201">
        <f>(((B558*'Appendix B'!$C$5*1000)-('Appendix B'!$E$31+'Appendix B'!$F$31+'Appendix B'!$G$31))/((1+$Y$16)^1))</f>
        <v>36555647.970511056</v>
      </c>
      <c r="Z558" s="201">
        <f>+(((C558*'Appendix B'!$C$6*1000)-('Appendix B'!$E$32+'Appendix B'!$F$32+'Appendix B'!$G$32))/((1+$Y$16)^2))</f>
        <v>20833441.034864165</v>
      </c>
      <c r="AA558" s="201">
        <f>(((D558*'Appendix B'!$C$7*1000)-('Appendix B'!$E$33+'Appendix B'!$F$33+'Appendix B'!$G$33))/((1+$Y$16)^3))</f>
        <v>11322922.071849506</v>
      </c>
      <c r="AB558" s="201">
        <f>(((E558*'Appendix B'!$C$8*1000)-('Appendix B'!$E$34+'Appendix B'!$F$34+'Appendix B'!$G$34))/((1+$Y$16)^4))</f>
        <v>8794845.5867466852</v>
      </c>
      <c r="AC558" s="201">
        <f>(((F558*'Appendix B'!$C$9*1000)-('Appendix B'!$E$35+'Appendix B'!$F$35+'Appendix B'!$G$35))/((1+$Y$16)^AC$34))</f>
        <v>7519625.5755608706</v>
      </c>
      <c r="AD558" s="201">
        <f>(((G558*'Appendix B'!$C$10*1000)-('Appendix B'!$E$36+'Appendix B'!$F$36+'Appendix B'!$G$36))/((1+$Y$16)^AD$34))</f>
        <v>8506224.7009908464</v>
      </c>
      <c r="AE558" s="201">
        <f>(((H558*'Appendix B'!$C$11*1000)-('Appendix B'!$E$37+'Appendix B'!$F$37+'Appendix B'!$G$37))/((1+$Y$16)^AE$34))</f>
        <v>7407268.5117623722</v>
      </c>
      <c r="AF558" s="201">
        <f>(((I558*'Appendix B'!$C$12*1000)-('Appendix B'!$E$38+'Appendix B'!$F$38+'Appendix B'!$G$38))/((1+$Y$16)^AF$34))</f>
        <v>3392933.9455503989</v>
      </c>
      <c r="AG558" s="201">
        <f>(((J558*'Appendix B'!$C$13*1000)-('Appendix B'!$E$39+'Appendix B'!$F$39+'Appendix B'!$G$39))/((1+$Y$16)^AG$34))</f>
        <v>2689564.0363795632</v>
      </c>
      <c r="AH558" s="201">
        <f>(((K558*'Appendix B'!$C$14*1000)-('Appendix B'!$E$40+'Appendix B'!$F$40+'Appendix B'!$G$40))/((1+$Y$16)^AH$34))</f>
        <v>-34185.651224554953</v>
      </c>
      <c r="AI558" s="201">
        <f>(((L558*'Appendix B'!$C$15*1000)-('Appendix B'!$E$41+'Appendix B'!$F$41+'Appendix B'!$G$41))/((1+$Y$16)^AI$34))</f>
        <v>134703.34677509268</v>
      </c>
      <c r="AJ558" s="201">
        <f>(((M558*'Appendix B'!$C$16*1000)-('Appendix B'!$E$42+'Appendix B'!$F$42+'Appendix B'!$G$42))/((1+$Y$16)^AJ$34))</f>
        <v>415626.57704618137</v>
      </c>
      <c r="AK558" s="201">
        <f>(((N558*'Appendix B'!$C$17*1000)-('Appendix B'!$E$43+'Appendix B'!$F$43+'Appendix B'!$G$43))/((1+$Y$16)^AK$34))</f>
        <v>650322.91906768025</v>
      </c>
      <c r="AL558" s="201">
        <f>(((O558*'Appendix B'!$C$18*1000)-('Appendix B'!$E$44+'Appendix B'!$F$44+'Appendix B'!$G$44))/((1+$Y$16)^AL$34))</f>
        <v>838891.34367952112</v>
      </c>
      <c r="AM558" s="201">
        <f>(((P558*'Appendix B'!$C$19*1000)-('Appendix B'!$E$45+'Appendix B'!$F$45+'Appendix B'!$G$45))/((1+$Y$16)^AM$34))</f>
        <v>626237.2727633334</v>
      </c>
      <c r="AN558" s="201">
        <f>(((Q558*'Appendix B'!$C$20*1000)-('Appendix B'!$E$46+'Appendix B'!$F$46+'Appendix B'!$G$46))/((1+$Y$16)^AN$34))</f>
        <v>874855.90180026856</v>
      </c>
      <c r="AO558" s="201">
        <f>(((R558*'Appendix B'!$C$21*1000)-('Appendix B'!$E$47+'Appendix B'!$F$47+'Appendix B'!$G$47))/((1+$Y$16)^AO$34))</f>
        <v>883468.60358175519</v>
      </c>
      <c r="AP558" s="201">
        <f>(((S558*'Appendix B'!$C$22*1000)-('Appendix B'!$E$48+'Appendix B'!$F$48+'Appendix B'!$G$48))/((1+$Y$16)^AP$34))</f>
        <v>1356546.8809183904</v>
      </c>
      <c r="AQ558" s="201">
        <f>(((T558*'Appendix B'!$C$23*1000)-('Appendix B'!$E$49+'Appendix B'!$F$49+'Appendix B'!$G$49))/((1+$Y$16)^AQ$34))</f>
        <v>981089.9024254391</v>
      </c>
      <c r="AR558" s="201">
        <f>(((U558*'Appendix B'!$C$24*1000)-('Appendix B'!$E$50+'Appendix B'!$F$50+'Appendix B'!$G$50))/((1+$Y$16)^AR$34))</f>
        <v>1376866.5613700326</v>
      </c>
      <c r="AS558" s="217">
        <f t="shared" si="32"/>
        <v>84228176.065493017</v>
      </c>
      <c r="AU558" s="207">
        <f t="shared" si="31"/>
        <v>6.0181888796259149E-9</v>
      </c>
    </row>
    <row r="559" spans="1:47" x14ac:dyDescent="0.35">
      <c r="A559">
        <v>525</v>
      </c>
      <c r="B559" s="75">
        <v>56</v>
      </c>
      <c r="C559" s="75">
        <v>33.905776541426498</v>
      </c>
      <c r="D559" s="75">
        <v>33.859477196429332</v>
      </c>
      <c r="E559" s="75">
        <v>17.278999725016273</v>
      </c>
      <c r="F559" s="75">
        <v>17.113161324528079</v>
      </c>
      <c r="G559" s="75">
        <v>24.450060356023727</v>
      </c>
      <c r="H559" s="75">
        <v>36.622832228882231</v>
      </c>
      <c r="I559" s="75">
        <v>24.163311933997818</v>
      </c>
      <c r="J559" s="75">
        <v>19.157924347989663</v>
      </c>
      <c r="K559" s="75">
        <v>23.66045142010281</v>
      </c>
      <c r="L559" s="75">
        <v>24.398940827387829</v>
      </c>
      <c r="M559" s="75">
        <v>22.084283159842752</v>
      </c>
      <c r="N559" s="75">
        <v>22.995101396774391</v>
      </c>
      <c r="O559" s="75">
        <v>23.308815880707872</v>
      </c>
      <c r="P559" s="75">
        <v>24.43629262769289</v>
      </c>
      <c r="Q559" s="75">
        <v>23.178080126703151</v>
      </c>
      <c r="R559" s="75">
        <v>19.564463709909909</v>
      </c>
      <c r="S559" s="75">
        <v>19.44684527813839</v>
      </c>
      <c r="T559" s="75">
        <v>18.633422261473712</v>
      </c>
      <c r="U559" s="75">
        <v>23.860635285411547</v>
      </c>
      <c r="V559" s="75">
        <v>12.534320639665031</v>
      </c>
      <c r="X559" s="201">
        <f>((0-('Appendix B'!$H$30))/(1+$Y$16)^0)</f>
        <v>-30932906.678150136</v>
      </c>
      <c r="Y559" s="201">
        <f>(((B559*'Appendix B'!$C$5*1000)-('Appendix B'!$E$31+'Appendix B'!$F$31+'Appendix B'!$G$31))/((1+$Y$16)^1))</f>
        <v>36555647.970511056</v>
      </c>
      <c r="Z559" s="201">
        <f>+(((C559*'Appendix B'!$C$6*1000)-('Appendix B'!$E$32+'Appendix B'!$F$32+'Appendix B'!$G$32))/((1+$Y$16)^2))</f>
        <v>6359820.6148391096</v>
      </c>
      <c r="AA559" s="201">
        <f>(((D559*'Appendix B'!$C$7*1000)-('Appendix B'!$E$33+'Appendix B'!$F$33+'Appendix B'!$G$33))/((1+$Y$16)^3))</f>
        <v>2567517.2735255081</v>
      </c>
      <c r="AB559" s="201">
        <f>(((E559*'Appendix B'!$C$8*1000)-('Appendix B'!$E$34+'Appendix B'!$F$34+'Appendix B'!$G$34))/((1+$Y$16)^4))</f>
        <v>-63402.847689538583</v>
      </c>
      <c r="AC559" s="201">
        <f>(((F559*'Appendix B'!$C$9*1000)-('Appendix B'!$E$35+'Appendix B'!$F$35+'Appendix B'!$G$35))/((1+$Y$16)^AC$34))</f>
        <v>-305612.84321567515</v>
      </c>
      <c r="AD559" s="201">
        <f>(((G559*'Appendix B'!$C$10*1000)-('Appendix B'!$E$36+'Appendix B'!$F$36+'Appendix B'!$G$36))/((1+$Y$16)^AD$34))</f>
        <v>-100428.5244581648</v>
      </c>
      <c r="AE559" s="201">
        <f>(((H559*'Appendix B'!$C$11*1000)-('Appendix B'!$E$37+'Appendix B'!$F$37+'Appendix B'!$G$37))/((1+$Y$16)^AE$34))</f>
        <v>182658.40858404269</v>
      </c>
      <c r="AF559" s="201">
        <f>(((I559*'Appendix B'!$C$12*1000)-('Appendix B'!$E$38+'Appendix B'!$F$38+'Appendix B'!$G$38))/((1+$Y$16)^AF$34))</f>
        <v>-294819.20479756984</v>
      </c>
      <c r="AG559" s="201">
        <f>(((J559*'Appendix B'!$C$13*1000)-('Appendix B'!$E$39+'Appendix B'!$F$39+'Appendix B'!$G$39))/((1+$Y$16)^AG$34))</f>
        <v>-432093.95923262835</v>
      </c>
      <c r="AH559" s="201">
        <f>(((K559*'Appendix B'!$C$14*1000)-('Appendix B'!$E$40+'Appendix B'!$F$40+'Appendix B'!$G$40))/((1+$Y$16)^AH$34))</f>
        <v>-342846.89908004418</v>
      </c>
      <c r="AI559" s="201">
        <f>(((L559*'Appendix B'!$C$15*1000)-('Appendix B'!$E$41+'Appendix B'!$F$41+'Appendix B'!$G$41))/((1+$Y$16)^AI$34))</f>
        <v>-334796.41790260776</v>
      </c>
      <c r="AJ559" s="201">
        <f>(((M559*'Appendix B'!$C$16*1000)-('Appendix B'!$E$42+'Appendix B'!$F$42+'Appendix B'!$G$42))/((1+$Y$16)^AJ$34))</f>
        <v>-355068.79295190889</v>
      </c>
      <c r="AK559" s="201">
        <f>(((N559*'Appendix B'!$C$17*1000)-('Appendix B'!$E$43+'Appendix B'!$F$43+'Appendix B'!$G$43))/((1+$Y$16)^AK$34))</f>
        <v>-329598.32897337672</v>
      </c>
      <c r="AL559" s="201">
        <f>(((O559*'Appendix B'!$C$18*1000)-('Appendix B'!$E$44+'Appendix B'!$F$44+'Appendix B'!$G$44))/((1+$Y$16)^AL$34))</f>
        <v>-309836.98858884035</v>
      </c>
      <c r="AM559" s="201">
        <f>(((P559*'Appendix B'!$C$19*1000)-('Appendix B'!$E$45+'Appendix B'!$F$45+'Appendix B'!$G$45))/((1+$Y$16)^AM$34))</f>
        <v>-283865.79679120838</v>
      </c>
      <c r="AN559" s="201">
        <f>(((Q559*'Appendix B'!$C$20*1000)-('Appendix B'!$E$46+'Appendix B'!$F$46+'Appendix B'!$G$46))/((1+$Y$16)^AN$34))</f>
        <v>-270462.92874318134</v>
      </c>
      <c r="AO559" s="201">
        <f>(((R559*'Appendix B'!$C$21*1000)-('Appendix B'!$E$47+'Appendix B'!$F$47+'Appendix B'!$G$47))/((1+$Y$16)^AO$34))</f>
        <v>-274293.34181507688</v>
      </c>
      <c r="AP559" s="201">
        <f>(((S559*'Appendix B'!$C$22*1000)-('Appendix B'!$E$48+'Appendix B'!$F$48+'Appendix B'!$G$48))/((1+$Y$16)^AP$34))</f>
        <v>-254080.94731647929</v>
      </c>
      <c r="AQ559" s="201">
        <f>(((T559*'Appendix B'!$C$23*1000)-('Appendix B'!$E$49+'Appendix B'!$F$49+'Appendix B'!$G$49))/((1+$Y$16)^AQ$34))</f>
        <v>-237471.72452404362</v>
      </c>
      <c r="AR559" s="201">
        <f>(((U559*'Appendix B'!$C$24*1000)-('Appendix B'!$E$50+'Appendix B'!$F$50+'Appendix B'!$G$50))/((1+$Y$16)^AR$34))</f>
        <v>-201153.15148171241</v>
      </c>
      <c r="AS559" s="217">
        <f t="shared" si="32"/>
        <v>14732737.589309577</v>
      </c>
      <c r="AU559" s="207">
        <f t="shared" si="31"/>
        <v>6.1520270379625069E-9</v>
      </c>
    </row>
    <row r="560" spans="1:47" x14ac:dyDescent="0.35">
      <c r="A560">
        <v>526</v>
      </c>
      <c r="B560" s="75">
        <v>56</v>
      </c>
      <c r="C560" s="75">
        <v>71.054902998380669</v>
      </c>
      <c r="D560" s="75">
        <v>76.97843962116562</v>
      </c>
      <c r="E560" s="75">
        <v>46.30599989323288</v>
      </c>
      <c r="F560" s="75">
        <v>38.249697584859945</v>
      </c>
      <c r="G560" s="75">
        <v>24.068668923013167</v>
      </c>
      <c r="H560" s="75">
        <v>24.130742647935445</v>
      </c>
      <c r="I560" s="75">
        <v>26.496246649846544</v>
      </c>
      <c r="J560" s="75">
        <v>22.033061509209375</v>
      </c>
      <c r="K560" s="75">
        <v>32.209974964859946</v>
      </c>
      <c r="L560" s="75">
        <v>45.886958908459874</v>
      </c>
      <c r="M560" s="75">
        <v>53.982222550700811</v>
      </c>
      <c r="N560" s="75">
        <v>75.795232077313813</v>
      </c>
      <c r="O560" s="75">
        <v>61.54150742423009</v>
      </c>
      <c r="P560" s="75">
        <v>68.864122150133653</v>
      </c>
      <c r="Q560" s="75">
        <v>80.730891490151208</v>
      </c>
      <c r="R560" s="75">
        <v>87.440149984456013</v>
      </c>
      <c r="S560" s="75">
        <v>64.401696571870559</v>
      </c>
      <c r="T560" s="75">
        <v>75.710382550962422</v>
      </c>
      <c r="U560" s="75">
        <v>58.299806131363979</v>
      </c>
      <c r="V560" s="75">
        <v>64.989146383999355</v>
      </c>
      <c r="X560" s="201">
        <f>((0-('Appendix B'!$H$30))/(1+$Y$16)^0)</f>
        <v>-30932906.678150136</v>
      </c>
      <c r="Y560" s="201">
        <f>(((B560*'Appendix B'!$C$5*1000)-('Appendix B'!$E$31+'Appendix B'!$F$31+'Appendix B'!$G$31))/((1+$Y$16)^1))</f>
        <v>36555647.970511056</v>
      </c>
      <c r="Z560" s="201">
        <f>+(((C560*'Appendix B'!$C$6*1000)-('Appendix B'!$E$32+'Appendix B'!$F$32+'Appendix B'!$G$32))/((1+$Y$16)^2))</f>
        <v>15744325.323985213</v>
      </c>
      <c r="AA560" s="201">
        <f>(((D560*'Appendix B'!$C$7*1000)-('Appendix B'!$E$33+'Appendix B'!$F$33+'Appendix B'!$G$33))/((1+$Y$16)^3))</f>
        <v>8036747.0383999282</v>
      </c>
      <c r="AB560" s="201">
        <f>(((E560*'Appendix B'!$C$8*1000)-('Appendix B'!$E$34+'Appendix B'!$F$34+'Appendix B'!$G$34))/((1+$Y$16)^4))</f>
        <v>2280237.0871341527</v>
      </c>
      <c r="AC560" s="201">
        <f>(((F560*'Appendix B'!$C$9*1000)-('Appendix B'!$E$35+'Appendix B'!$F$35+'Appendix B'!$G$35))/((1+$Y$16)^AC$34))</f>
        <v>923099.29693910468</v>
      </c>
      <c r="AD560" s="201">
        <f>(((G560*'Appendix B'!$C$10*1000)-('Appendix B'!$E$36+'Appendix B'!$F$36+'Appendix B'!$G$36))/((1+$Y$16)^AD$34))</f>
        <v>-116886.07009811683</v>
      </c>
      <c r="AE560" s="201">
        <f>(((H560*'Appendix B'!$C$11*1000)-('Appendix B'!$E$37+'Appendix B'!$F$37+'Appendix B'!$G$37))/((1+$Y$16)^AE$34))</f>
        <v>-232224.49929039908</v>
      </c>
      <c r="AF560" s="201">
        <f>(((I560*'Appendix B'!$C$12*1000)-('Appendix B'!$E$38+'Appendix B'!$F$38+'Appendix B'!$G$38))/((1+$Y$16)^AF$34))</f>
        <v>-233643.70242914051</v>
      </c>
      <c r="AG560" s="201">
        <f>(((J560*'Appendix B'!$C$13*1000)-('Appendix B'!$E$39+'Appendix B'!$F$39+'Appendix B'!$G$39))/((1+$Y$16)^AG$34))</f>
        <v>-371456.37853411998</v>
      </c>
      <c r="AH560" s="201">
        <f>(((K560*'Appendix B'!$C$14*1000)-('Appendix B'!$E$40+'Appendix B'!$F$40+'Appendix B'!$G$40))/((1+$Y$16)^AH$34))</f>
        <v>-198060.92278916013</v>
      </c>
      <c r="AI560" s="201">
        <f>(((L560*'Appendix B'!$C$15*1000)-('Appendix B'!$E$41+'Appendix B'!$F$41+'Appendix B'!$G$41))/((1+$Y$16)^AI$34))</f>
        <v>-29428.513878993333</v>
      </c>
      <c r="AJ560" s="201">
        <f>(((M560*'Appendix B'!$C$16*1000)-('Appendix B'!$E$42+'Appendix B'!$F$42+'Appendix B'!$G$42))/((1+$Y$16)^AJ$34))</f>
        <v>22187.754318805757</v>
      </c>
      <c r="AK560" s="201">
        <f>(((N560*'Appendix B'!$C$17*1000)-('Appendix B'!$E$43+'Appendix B'!$F$43+'Appendix B'!$G$43))/((1+$Y$16)^AK$34))</f>
        <v>194052.52026907005</v>
      </c>
      <c r="AL560" s="201">
        <f>(((O560*'Appendix B'!$C$18*1000)-('Appendix B'!$E$44+'Appendix B'!$F$44+'Appendix B'!$G$44))/((1+$Y$16)^AL$34))</f>
        <v>10147.318048704872</v>
      </c>
      <c r="AM560" s="201">
        <f>(((P560*'Appendix B'!$C$19*1000)-('Appendix B'!$E$45+'Appendix B'!$F$45+'Appendix B'!$G$45))/((1+$Y$16)^AM$34))</f>
        <v>31601.078419289122</v>
      </c>
      <c r="AN560" s="201">
        <f>(((Q560*'Appendix B'!$C$20*1000)-('Appendix B'!$E$46+'Appendix B'!$F$46+'Appendix B'!$G$46))/((1+$Y$16)^AN$34))</f>
        <v>72301.459168866451</v>
      </c>
      <c r="AO560" s="201">
        <f>(((R560*'Appendix B'!$C$21*1000)-('Appendix B'!$E$47+'Appendix B'!$F$47+'Appendix B'!$G$47))/((1+$Y$16)^AO$34))</f>
        <v>77575.700963291718</v>
      </c>
      <c r="AP560" s="201">
        <f>(((S560*'Appendix B'!$C$22*1000)-('Appendix B'!$E$48+'Appendix B'!$F$48+'Appendix B'!$G$48))/((1+$Y$16)^AP$34))</f>
        <v>-53939.866414736061</v>
      </c>
      <c r="AQ560" s="201">
        <f>(((T560*'Appendix B'!$C$23*1000)-('Appendix B'!$E$49+'Appendix B'!$F$49+'Appendix B'!$G$49))/((1+$Y$16)^AQ$34))</f>
        <v>-18547.017695308965</v>
      </c>
      <c r="AR560" s="201">
        <f>(((U560*'Appendix B'!$C$24*1000)-('Appendix B'!$E$50+'Appendix B'!$F$50+'Appendix B'!$G$50))/((1+$Y$16)^AR$34))</f>
        <v>-87014.950533428229</v>
      </c>
      <c r="AS560" s="217">
        <f t="shared" si="32"/>
        <v>33015015.870007347</v>
      </c>
      <c r="AU560" s="207">
        <f t="shared" si="31"/>
        <v>1.2898794213795785E-8</v>
      </c>
    </row>
    <row r="561" spans="1:47" x14ac:dyDescent="0.35">
      <c r="A561">
        <v>527</v>
      </c>
      <c r="B561" s="75">
        <v>56</v>
      </c>
      <c r="C561" s="75">
        <v>95.217981477687403</v>
      </c>
      <c r="D561" s="75">
        <v>119.22590875718389</v>
      </c>
      <c r="E561" s="75">
        <v>117.30998990645952</v>
      </c>
      <c r="F561" s="75">
        <v>121.30743780730241</v>
      </c>
      <c r="G561" s="75">
        <v>113.76806164517262</v>
      </c>
      <c r="H561" s="75">
        <v>140.98737076805773</v>
      </c>
      <c r="I561" s="75">
        <v>127.53556003233935</v>
      </c>
      <c r="J561" s="75">
        <v>118.76525532189081</v>
      </c>
      <c r="K561" s="75">
        <v>101.87030648263807</v>
      </c>
      <c r="L561" s="75">
        <v>70.71389549210862</v>
      </c>
      <c r="M561" s="75">
        <v>67.585801390828536</v>
      </c>
      <c r="N561" s="75">
        <v>38.437582216231853</v>
      </c>
      <c r="O561" s="75">
        <v>28.000417727345237</v>
      </c>
      <c r="P561" s="75">
        <v>36.252333206779717</v>
      </c>
      <c r="Q561" s="75">
        <v>19.118802759436186</v>
      </c>
      <c r="R561" s="75">
        <v>26.449884726041262</v>
      </c>
      <c r="S561" s="75">
        <v>32.752776712570842</v>
      </c>
      <c r="T561" s="75">
        <v>37.72374081273832</v>
      </c>
      <c r="U561" s="75">
        <v>32.484541771355765</v>
      </c>
      <c r="V561" s="75">
        <v>39.788181310290604</v>
      </c>
      <c r="X561" s="201">
        <f>((0-('Appendix B'!$H$30))/(1+$Y$16)^0)</f>
        <v>-30932906.678150136</v>
      </c>
      <c r="Y561" s="201">
        <f>(((B561*'Appendix B'!$C$5*1000)-('Appendix B'!$E$31+'Appendix B'!$F$31+'Appendix B'!$G$31))/((1+$Y$16)^1))</f>
        <v>36555647.970511056</v>
      </c>
      <c r="Z561" s="201">
        <f>+(((C561*'Appendix B'!$C$6*1000)-('Appendix B'!$E$32+'Appendix B'!$F$32+'Appendix B'!$G$32))/((1+$Y$16)^2))</f>
        <v>21848332.21198763</v>
      </c>
      <c r="AA561" s="201">
        <f>(((D561*'Appendix B'!$C$7*1000)-('Appendix B'!$E$33+'Appendix B'!$F$33+'Appendix B'!$G$33))/((1+$Y$16)^3))</f>
        <v>13395436.178766869</v>
      </c>
      <c r="AB561" s="201">
        <f>(((E561*'Appendix B'!$C$8*1000)-('Appendix B'!$E$34+'Appendix B'!$F$34+'Appendix B'!$G$34))/((1+$Y$16)^4))</f>
        <v>8013099.0970717259</v>
      </c>
      <c r="AC561" s="201">
        <f>(((F561*'Appendix B'!$C$9*1000)-('Appendix B'!$E$35+'Appendix B'!$F$35+'Appendix B'!$G$35))/((1+$Y$16)^AC$34))</f>
        <v>5751423.6963662524</v>
      </c>
      <c r="AD561" s="201">
        <f>(((G561*'Appendix B'!$C$10*1000)-('Appendix B'!$E$36+'Appendix B'!$F$36+'Appendix B'!$G$36))/((1+$Y$16)^AD$34))</f>
        <v>3753761.568597123</v>
      </c>
      <c r="AE561" s="201">
        <f>(((H561*'Appendix B'!$C$11*1000)-('Appendix B'!$E$37+'Appendix B'!$F$37+'Appendix B'!$G$37))/((1+$Y$16)^AE$34))</f>
        <v>3648776.942840158</v>
      </c>
      <c r="AF561" s="201">
        <f>(((I561*'Appendix B'!$C$12*1000)-('Appendix B'!$E$38+'Appendix B'!$F$38+'Appendix B'!$G$38))/((1+$Y$16)^AF$34))</f>
        <v>2415864.967120776</v>
      </c>
      <c r="AG561" s="201">
        <f>(((J561*'Appendix B'!$C$13*1000)-('Appendix B'!$E$39+'Appendix B'!$F$39+'Appendix B'!$G$39))/((1+$Y$16)^AG$34))</f>
        <v>1668657.1463357212</v>
      </c>
      <c r="AH561" s="201">
        <f>(((K561*'Appendix B'!$C$14*1000)-('Appendix B'!$E$40+'Appendix B'!$F$40+'Appendix B'!$G$40))/((1+$Y$16)^AH$34))</f>
        <v>981635.12164516817</v>
      </c>
      <c r="AI561" s="201">
        <f>(((L561*'Appendix B'!$C$15*1000)-('Appendix B'!$E$41+'Appendix B'!$F$41+'Appendix B'!$G$41))/((1+$Y$16)^AI$34))</f>
        <v>323389.02188779402</v>
      </c>
      <c r="AJ561" s="201">
        <f>(((M561*'Appendix B'!$C$16*1000)-('Appendix B'!$E$42+'Appendix B'!$F$42+'Appendix B'!$G$42))/((1+$Y$16)^AJ$34))</f>
        <v>183077.11838921288</v>
      </c>
      <c r="AK561" s="201">
        <f>(((N561*'Appendix B'!$C$17*1000)-('Appendix B'!$E$43+'Appendix B'!$F$43+'Appendix B'!$G$43))/((1+$Y$16)^AK$34))</f>
        <v>-176445.90129388368</v>
      </c>
      <c r="AL561" s="201">
        <f>(((O561*'Appendix B'!$C$18*1000)-('Appendix B'!$E$44+'Appendix B'!$F$44+'Appendix B'!$G$44))/((1+$Y$16)^AL$34))</f>
        <v>-270571.14296542283</v>
      </c>
      <c r="AM561" s="201">
        <f>(((P561*'Appendix B'!$C$19*1000)-('Appendix B'!$E$45+'Appendix B'!$F$45+'Appendix B'!$G$45))/((1+$Y$16)^AM$34))</f>
        <v>-199964.11987129174</v>
      </c>
      <c r="AN561" s="201">
        <f>(((Q561*'Appendix B'!$C$20*1000)-('Appendix B'!$E$46+'Appendix B'!$F$46+'Appendix B'!$G$46))/((1+$Y$16)^AN$34))</f>
        <v>-294638.5630726653</v>
      </c>
      <c r="AO561" s="201">
        <f>(((R561*'Appendix B'!$C$21*1000)-('Appendix B'!$E$47+'Appendix B'!$F$47+'Appendix B'!$G$47))/((1+$Y$16)^AO$34))</f>
        <v>-238599.16861331349</v>
      </c>
      <c r="AP561" s="201">
        <f>(((S561*'Appendix B'!$C$22*1000)-('Appendix B'!$E$48+'Appendix B'!$F$48+'Appendix B'!$G$48))/((1+$Y$16)^AP$34))</f>
        <v>-194842.32405218453</v>
      </c>
      <c r="AQ561" s="201">
        <f>(((T561*'Appendix B'!$C$23*1000)-('Appendix B'!$E$49+'Appendix B'!$F$49+'Appendix B'!$G$49))/((1+$Y$16)^AQ$34))</f>
        <v>-164248.79234781093</v>
      </c>
      <c r="AR561" s="201">
        <f>(((U561*'Appendix B'!$C$24*1000)-('Appendix B'!$E$50+'Appendix B'!$F$50+'Appendix B'!$G$50))/((1+$Y$16)^AR$34))</f>
        <v>-172571.82541393925</v>
      </c>
      <c r="AS561" s="217">
        <f t="shared" si="32"/>
        <v>67606194.363369361</v>
      </c>
      <c r="AU561" s="207">
        <f t="shared" si="31"/>
        <v>1.2187588508595729E-8</v>
      </c>
    </row>
    <row r="562" spans="1:47" x14ac:dyDescent="0.35">
      <c r="A562">
        <v>528</v>
      </c>
      <c r="B562" s="75">
        <v>56</v>
      </c>
      <c r="C562" s="75">
        <v>52.186701255973396</v>
      </c>
      <c r="D562" s="75">
        <v>45.870702772267911</v>
      </c>
      <c r="E562" s="75">
        <v>40.245105539575881</v>
      </c>
      <c r="F562" s="75">
        <v>27.784006348660775</v>
      </c>
      <c r="G562" s="75">
        <v>31.665032006405411</v>
      </c>
      <c r="H562" s="75">
        <v>35.820039498627438</v>
      </c>
      <c r="I562" s="75">
        <v>43.306463758441474</v>
      </c>
      <c r="J562" s="75">
        <v>73.823894329693587</v>
      </c>
      <c r="K562" s="75">
        <v>95.735458132787542</v>
      </c>
      <c r="L562" s="75">
        <v>105.51119795221032</v>
      </c>
      <c r="M562" s="75">
        <v>103.97798359128402</v>
      </c>
      <c r="N562" s="75">
        <v>93.844914236372631</v>
      </c>
      <c r="O562" s="75">
        <v>118.43094155580062</v>
      </c>
      <c r="P562" s="75">
        <v>116.55082675058215</v>
      </c>
      <c r="Q562" s="75">
        <v>89.727790055409685</v>
      </c>
      <c r="R562" s="75">
        <v>57.532374936703647</v>
      </c>
      <c r="S562" s="75">
        <v>43.151553138150305</v>
      </c>
      <c r="T562" s="75">
        <v>37.03503614953096</v>
      </c>
      <c r="U562" s="75">
        <v>47.573060205097704</v>
      </c>
      <c r="V562" s="75">
        <v>59.683190317171395</v>
      </c>
      <c r="X562" s="201">
        <f>((0-('Appendix B'!$H$30))/(1+$Y$16)^0)</f>
        <v>-30932906.678150136</v>
      </c>
      <c r="Y562" s="201">
        <f>(((B562*'Appendix B'!$C$5*1000)-('Appendix B'!$E$31+'Appendix B'!$F$31+'Appendix B'!$G$31))/((1+$Y$16)^1))</f>
        <v>36555647.970511056</v>
      </c>
      <c r="Z562" s="201">
        <f>+(((C562*'Appendix B'!$C$6*1000)-('Appendix B'!$E$32+'Appendix B'!$F$32+'Appendix B'!$G$32))/((1+$Y$16)^2))</f>
        <v>10977894.858657457</v>
      </c>
      <c r="AA562" s="201">
        <f>(((D562*'Appendix B'!$C$7*1000)-('Appendix B'!$E$33+'Appendix B'!$F$33+'Appendix B'!$G$33))/((1+$Y$16)^3))</f>
        <v>4091026.855804123</v>
      </c>
      <c r="AB562" s="201">
        <f>(((E562*'Appendix B'!$C$8*1000)-('Appendix B'!$E$34+'Appendix B'!$F$34+'Appendix B'!$G$34))/((1+$Y$16)^4))</f>
        <v>1790880.4892886961</v>
      </c>
      <c r="AC562" s="201">
        <f>(((F562*'Appendix B'!$C$9*1000)-('Appendix B'!$E$35+'Appendix B'!$F$35+'Appendix B'!$G$35))/((1+$Y$16)^AC$34))</f>
        <v>314706.24149022187</v>
      </c>
      <c r="AD562" s="201">
        <f>(((G562*'Appendix B'!$C$10*1000)-('Appendix B'!$E$36+'Appendix B'!$F$36+'Appendix B'!$G$36))/((1+$Y$16)^AD$34))</f>
        <v>210907.06137243976</v>
      </c>
      <c r="AE562" s="201">
        <f>(((H562*'Appendix B'!$C$11*1000)-('Appendix B'!$E$37+'Appendix B'!$F$37+'Appendix B'!$G$37))/((1+$Y$16)^AE$34))</f>
        <v>155996.33734364994</v>
      </c>
      <c r="AF562" s="201">
        <f>(((I562*'Appendix B'!$C$12*1000)-('Appendix B'!$E$38+'Appendix B'!$F$38+'Appendix B'!$G$38))/((1+$Y$16)^AF$34))</f>
        <v>207163.09321517649</v>
      </c>
      <c r="AG562" s="201">
        <f>(((J562*'Appendix B'!$C$13*1000)-('Appendix B'!$E$39+'Appendix B'!$F$39+'Appendix B'!$G$39))/((1+$Y$16)^AG$34))</f>
        <v>720829.18159644096</v>
      </c>
      <c r="AH562" s="201">
        <f>(((K562*'Appendix B'!$C$14*1000)-('Appendix B'!$E$40+'Appendix B'!$F$40+'Appendix B'!$G$40))/((1+$Y$16)^AH$34))</f>
        <v>877741.61189814494</v>
      </c>
      <c r="AI562" s="201">
        <f>(((L562*'Appendix B'!$C$15*1000)-('Appendix B'!$E$41+'Appendix B'!$F$41+'Appendix B'!$G$41))/((1+$Y$16)^AI$34))</f>
        <v>817896.20620913547</v>
      </c>
      <c r="AJ562" s="201">
        <f>(((M562*'Appendix B'!$C$16*1000)-('Appendix B'!$E$42+'Appendix B'!$F$42+'Appendix B'!$G$42))/((1+$Y$16)^AJ$34))</f>
        <v>613487.02156074403</v>
      </c>
      <c r="AK562" s="201">
        <f>(((N562*'Appendix B'!$C$17*1000)-('Appendix B'!$E$43+'Appendix B'!$F$43+'Appendix B'!$G$43))/((1+$Y$16)^AK$34))</f>
        <v>373062.14144470484</v>
      </c>
      <c r="AL562" s="201">
        <f>(((O562*'Appendix B'!$C$18*1000)-('Appendix B'!$E$44+'Appendix B'!$F$44+'Appendix B'!$G$44))/((1+$Y$16)^AL$34))</f>
        <v>486277.17971095967</v>
      </c>
      <c r="AM562" s="201">
        <f>(((P562*'Appendix B'!$C$19*1000)-('Appendix B'!$E$45+'Appendix B'!$F$45+'Appendix B'!$G$45))/((1+$Y$16)^AM$34))</f>
        <v>370208.11484430591</v>
      </c>
      <c r="AN562" s="201">
        <f>(((Q562*'Appendix B'!$C$20*1000)-('Appendix B'!$E$46+'Appendix B'!$F$46+'Appendix B'!$G$46))/((1+$Y$16)^AN$34))</f>
        <v>125883.83606359703</v>
      </c>
      <c r="AO562" s="201">
        <f>(((R562*'Appendix B'!$C$21*1000)-('Appendix B'!$E$47+'Appendix B'!$F$47+'Appendix B'!$G$47))/((1+$Y$16)^AO$34))</f>
        <v>-77466.859271268113</v>
      </c>
      <c r="AP562" s="201">
        <f>(((S562*'Appendix B'!$C$22*1000)-('Appendix B'!$E$48+'Appendix B'!$F$48+'Appendix B'!$G$48))/((1+$Y$16)^AP$34))</f>
        <v>-148546.48958768009</v>
      </c>
      <c r="AQ562" s="201">
        <f>(((T562*'Appendix B'!$C$23*1000)-('Appendix B'!$E$49+'Appendix B'!$F$49+'Appendix B'!$G$49))/((1+$Y$16)^AQ$34))</f>
        <v>-166890.39179038006</v>
      </c>
      <c r="AR562" s="201">
        <f>(((U562*'Appendix B'!$C$24*1000)-('Appendix B'!$E$50+'Appendix B'!$F$50+'Appendix B'!$G$50))/((1+$Y$16)^AR$34))</f>
        <v>-122565.50102518787</v>
      </c>
      <c r="AS562" s="217">
        <f t="shared" si="32"/>
        <v>27756701.522860717</v>
      </c>
      <c r="AU562" s="207">
        <f t="shared" si="31"/>
        <v>1.1009632591261769E-8</v>
      </c>
    </row>
    <row r="563" spans="1:47" x14ac:dyDescent="0.35">
      <c r="A563">
        <v>529</v>
      </c>
      <c r="B563" s="75">
        <v>56</v>
      </c>
      <c r="C563" s="75">
        <v>84.730286601749043</v>
      </c>
      <c r="D563" s="75">
        <v>121.53257738317959</v>
      </c>
      <c r="E563" s="75">
        <v>187.56479991206811</v>
      </c>
      <c r="F563" s="75">
        <v>235.37809234081899</v>
      </c>
      <c r="G563" s="75">
        <v>151.75063780283674</v>
      </c>
      <c r="H563" s="75">
        <v>210.43912592917297</v>
      </c>
      <c r="I563" s="75">
        <v>306.45201937080452</v>
      </c>
      <c r="J563" s="75">
        <v>478.05090680627609</v>
      </c>
      <c r="K563" s="75">
        <v>500</v>
      </c>
      <c r="L563" s="75">
        <v>457.20574300056205</v>
      </c>
      <c r="M563" s="75">
        <v>463.08166187870557</v>
      </c>
      <c r="N563" s="75">
        <v>458.96113605236263</v>
      </c>
      <c r="O563" s="75">
        <v>324.8543116449456</v>
      </c>
      <c r="P563" s="75">
        <v>285.59061054036499</v>
      </c>
      <c r="Q563" s="75">
        <v>244.8355605179982</v>
      </c>
      <c r="R563" s="75">
        <v>302.96000950550956</v>
      </c>
      <c r="S563" s="75">
        <v>310.51846171391509</v>
      </c>
      <c r="T563" s="75">
        <v>130.72417368813299</v>
      </c>
      <c r="U563" s="75">
        <v>111.41678148020254</v>
      </c>
      <c r="V563" s="75">
        <v>88.745607890541748</v>
      </c>
      <c r="X563" s="201">
        <f>((0-('Appendix B'!$H$30))/(1+$Y$16)^0)</f>
        <v>-30932906.678150136</v>
      </c>
      <c r="Y563" s="201">
        <f>(((B563*'Appendix B'!$C$5*1000)-('Appendix B'!$E$31+'Appendix B'!$F$31+'Appendix B'!$G$31))/((1+$Y$16)^1))</f>
        <v>36555647.970511056</v>
      </c>
      <c r="Z563" s="201">
        <f>+(((C563*'Appendix B'!$C$6*1000)-('Appendix B'!$E$32+'Appendix B'!$F$32+'Appendix B'!$G$32))/((1+$Y$16)^2))</f>
        <v>19198961.113978758</v>
      </c>
      <c r="AA563" s="201">
        <f>(((D563*'Appendix B'!$C$7*1000)-('Appendix B'!$E$33+'Appendix B'!$F$33+'Appendix B'!$G$33))/((1+$Y$16)^3))</f>
        <v>13688015.127738992</v>
      </c>
      <c r="AB563" s="201">
        <f>(((E563*'Appendix B'!$C$8*1000)-('Appendix B'!$E$34+'Appendix B'!$F$34+'Appendix B'!$G$34))/((1+$Y$16)^4))</f>
        <v>13685472.314710749</v>
      </c>
      <c r="AC563" s="201">
        <f>(((F563*'Appendix B'!$C$9*1000)-('Appendix B'!$E$35+'Appendix B'!$F$35+'Appendix B'!$G$35))/((1+$Y$16)^AC$34))</f>
        <v>12382595.25325847</v>
      </c>
      <c r="AD563" s="201">
        <f>(((G563*'Appendix B'!$C$10*1000)-('Appendix B'!$E$36+'Appendix B'!$F$36+'Appendix B'!$G$36))/((1+$Y$16)^AD$34))</f>
        <v>5392760.0529191401</v>
      </c>
      <c r="AE563" s="201">
        <f>(((H563*'Appendix B'!$C$11*1000)-('Appendix B'!$E$37+'Appendix B'!$F$37+'Appendix B'!$G$37))/((1+$Y$16)^AE$34))</f>
        <v>5955384.3323817402</v>
      </c>
      <c r="AF563" s="201">
        <f>(((I563*'Appendix B'!$C$12*1000)-('Appendix B'!$E$38+'Appendix B'!$F$38+'Appendix B'!$G$38))/((1+$Y$16)^AF$34))</f>
        <v>7107511.1617848035</v>
      </c>
      <c r="AG563" s="201">
        <f>(((J563*'Appendix B'!$C$13*1000)-('Appendix B'!$E$39+'Appendix B'!$F$39+'Appendix B'!$G$39))/((1+$Y$16)^AG$34))</f>
        <v>9246108.7474475913</v>
      </c>
      <c r="AH563" s="201">
        <f>(((K563*'Appendix B'!$C$14*1000)-('Appendix B'!$E$40+'Appendix B'!$F$40+'Appendix B'!$G$40))/((1+$Y$16)^AH$34))</f>
        <v>7723951.9378437446</v>
      </c>
      <c r="AI563" s="201">
        <f>(((L563*'Appendix B'!$C$15*1000)-('Appendix B'!$E$41+'Appendix B'!$F$41+'Appendix B'!$G$41))/((1+$Y$16)^AI$34))</f>
        <v>5815854.8672991926</v>
      </c>
      <c r="AJ563" s="201">
        <f>(((M563*'Appendix B'!$C$16*1000)-('Appendix B'!$E$42+'Appendix B'!$F$42+'Appendix B'!$G$42))/((1+$Y$16)^AJ$34))</f>
        <v>4860601.9252197882</v>
      </c>
      <c r="AK563" s="201">
        <f>(((N563*'Appendix B'!$C$17*1000)-('Appendix B'!$E$43+'Appendix B'!$F$43+'Appendix B'!$G$43))/((1+$Y$16)^AK$34))</f>
        <v>3994140.6721576024</v>
      </c>
      <c r="AL563" s="201">
        <f>(((O563*'Appendix B'!$C$18*1000)-('Appendix B'!$E$44+'Appendix B'!$F$44+'Appendix B'!$G$44))/((1+$Y$16)^AL$34))</f>
        <v>2213914.8710456081</v>
      </c>
      <c r="AM563" s="201">
        <f>(((P563*'Appendix B'!$C$19*1000)-('Appendix B'!$E$45+'Appendix B'!$F$45+'Appendix B'!$G$45))/((1+$Y$16)^AM$34))</f>
        <v>1570502.00611994</v>
      </c>
      <c r="AN563" s="201">
        <f>(((Q563*'Appendix B'!$C$20*1000)-('Appendix B'!$E$46+'Appendix B'!$F$46+'Appendix B'!$G$46))/((1+$Y$16)^AN$34))</f>
        <v>1049651.3939552531</v>
      </c>
      <c r="AO563" s="201">
        <f>(((R563*'Appendix B'!$C$21*1000)-('Appendix B'!$E$47+'Appendix B'!$F$47+'Appendix B'!$G$47))/((1+$Y$16)^AO$34))</f>
        <v>1194835.3683302237</v>
      </c>
      <c r="AP563" s="201">
        <f>(((S563*'Appendix B'!$C$22*1000)-('Appendix B'!$E$48+'Appendix B'!$F$48+'Appendix B'!$G$48))/((1+$Y$16)^AP$34))</f>
        <v>1041783.3755935648</v>
      </c>
      <c r="AQ563" s="201">
        <f>(((T563*'Appendix B'!$C$23*1000)-('Appendix B'!$E$49+'Appendix B'!$F$49+'Appendix B'!$G$49))/((1+$Y$16)^AQ$34))</f>
        <v>192464.18604008527</v>
      </c>
      <c r="AR563" s="201">
        <f>(((U563*'Appendix B'!$C$24*1000)-('Appendix B'!$E$50+'Appendix B'!$F$50+'Appendix B'!$G$50))/((1+$Y$16)^AR$34))</f>
        <v>89025.176368852481</v>
      </c>
      <c r="AS563" s="217">
        <f t="shared" si="32"/>
        <v>122026275.17655502</v>
      </c>
      <c r="AU563" s="207">
        <f t="shared" si="31"/>
        <v>2.3479886177850733E-10</v>
      </c>
    </row>
    <row r="564" spans="1:47" x14ac:dyDescent="0.35">
      <c r="A564">
        <v>530</v>
      </c>
      <c r="B564" s="75">
        <v>56</v>
      </c>
      <c r="C564" s="75">
        <v>53.331741496659966</v>
      </c>
      <c r="D564" s="75">
        <v>41.030085992686992</v>
      </c>
      <c r="E564" s="75">
        <v>35.277180668551622</v>
      </c>
      <c r="F564" s="75">
        <v>36.089581415609786</v>
      </c>
      <c r="G564" s="75">
        <v>20.240418400321708</v>
      </c>
      <c r="H564" s="75">
        <v>11.875436939495387</v>
      </c>
      <c r="I564" s="75">
        <v>15.838041771321532</v>
      </c>
      <c r="J564" s="75">
        <v>13.402755377024286</v>
      </c>
      <c r="K564" s="75">
        <v>15.943725655149908</v>
      </c>
      <c r="L564" s="75">
        <v>13.504279620277391</v>
      </c>
      <c r="M564" s="75">
        <v>15.989946376747083</v>
      </c>
      <c r="N564" s="75">
        <v>9.8528061218989507</v>
      </c>
      <c r="O564" s="75">
        <v>10.606914706572358</v>
      </c>
      <c r="P564" s="75">
        <v>11.825829952211841</v>
      </c>
      <c r="Q564" s="75">
        <v>18.969778900718691</v>
      </c>
      <c r="R564" s="75">
        <v>18.513116585474332</v>
      </c>
      <c r="S564" s="75">
        <v>19.594025810499023</v>
      </c>
      <c r="T564" s="75">
        <v>16.70079190527958</v>
      </c>
      <c r="U564" s="75">
        <v>20.040277847623379</v>
      </c>
      <c r="V564" s="75">
        <v>25.563461177404456</v>
      </c>
      <c r="X564" s="201">
        <f>((0-('Appendix B'!$H$30))/(1+$Y$16)^0)</f>
        <v>-30932906.678150136</v>
      </c>
      <c r="Y564" s="201">
        <f>(((B564*'Appendix B'!$C$5*1000)-('Appendix B'!$E$31+'Appendix B'!$F$31+'Appendix B'!$G$31))/((1+$Y$16)^1))</f>
        <v>36555647.970511056</v>
      </c>
      <c r="Z564" s="201">
        <f>+(((C564*'Appendix B'!$C$6*1000)-('Appendix B'!$E$32+'Appendix B'!$F$32+'Appendix B'!$G$32))/((1+$Y$16)^2))</f>
        <v>11267151.607220203</v>
      </c>
      <c r="AA564" s="201">
        <f>(((D564*'Appendix B'!$C$7*1000)-('Appendix B'!$E$33+'Appendix B'!$F$33+'Appendix B'!$G$33))/((1+$Y$16)^3))</f>
        <v>3477040.7141513545</v>
      </c>
      <c r="AB564" s="201">
        <f>(((E564*'Appendix B'!$C$8*1000)-('Appendix B'!$E$34+'Appendix B'!$F$34+'Appendix B'!$G$34))/((1+$Y$16)^4))</f>
        <v>1389770.245258556</v>
      </c>
      <c r="AC564" s="201">
        <f>(((F564*'Appendix B'!$C$9*1000)-('Appendix B'!$E$35+'Appendix B'!$F$35+'Appendix B'!$G$35))/((1+$Y$16)^AC$34))</f>
        <v>797527.11573534121</v>
      </c>
      <c r="AD564" s="201">
        <f>(((G564*'Appendix B'!$C$10*1000)-('Appendix B'!$E$36+'Appendix B'!$F$36+'Appendix B'!$G$36))/((1+$Y$16)^AD$34))</f>
        <v>-282080.15220173966</v>
      </c>
      <c r="AE564" s="201">
        <f>(((H564*'Appendix B'!$C$11*1000)-('Appendix B'!$E$37+'Appendix B'!$F$37+'Appendix B'!$G$37))/((1+$Y$16)^AE$34))</f>
        <v>-639243.42404762108</v>
      </c>
      <c r="AF564" s="201">
        <f>(((I564*'Appendix B'!$C$12*1000)-('Appendix B'!$E$38+'Appendix B'!$F$38+'Appendix B'!$G$38))/((1+$Y$16)^AF$34))</f>
        <v>-513129.03622777894</v>
      </c>
      <c r="AG564" s="201">
        <f>(((J564*'Appendix B'!$C$13*1000)-('Appendix B'!$E$39+'Appendix B'!$F$39+'Appendix B'!$G$39))/((1+$Y$16)^AG$34))</f>
        <v>-553472.35036385944</v>
      </c>
      <c r="AH564" s="201">
        <f>(((K564*'Appendix B'!$C$14*1000)-('Appendix B'!$E$40+'Appendix B'!$F$40+'Appendix B'!$G$40))/((1+$Y$16)^AH$34))</f>
        <v>-473529.46493283683</v>
      </c>
      <c r="AI564" s="201">
        <f>(((L564*'Appendix B'!$C$15*1000)-('Appendix B'!$E$41+'Appendix B'!$F$41+'Appendix B'!$G$41))/((1+$Y$16)^AI$34))</f>
        <v>-489621.29962556262</v>
      </c>
      <c r="AJ564" s="201">
        <f>(((M564*'Appendix B'!$C$16*1000)-('Appendix B'!$E$42+'Appendix B'!$F$42+'Appendix B'!$G$42))/((1+$Y$16)^AJ$34))</f>
        <v>-427146.44111981889</v>
      </c>
      <c r="AK564" s="201">
        <f>(((N564*'Appendix B'!$C$17*1000)-('Appendix B'!$E$43+'Appendix B'!$F$43+'Appendix B'!$G$43))/((1+$Y$16)^AK$34))</f>
        <v>-459938.42459401145</v>
      </c>
      <c r="AL564" s="201">
        <f>(((O564*'Appendix B'!$C$18*1000)-('Appendix B'!$E$44+'Appendix B'!$F$44+'Appendix B'!$G$44))/((1+$Y$16)^AL$34))</f>
        <v>-416144.15337627492</v>
      </c>
      <c r="AM564" s="201">
        <f>(((P564*'Appendix B'!$C$19*1000)-('Appendix B'!$E$45+'Appendix B'!$F$45+'Appendix B'!$G$45))/((1+$Y$16)^AM$34))</f>
        <v>-373408.39425668243</v>
      </c>
      <c r="AN564" s="201">
        <f>(((Q564*'Appendix B'!$C$20*1000)-('Appendix B'!$E$46+'Appendix B'!$F$46+'Appendix B'!$G$46))/((1+$Y$16)^AN$34))</f>
        <v>-295526.09698295553</v>
      </c>
      <c r="AO564" s="201">
        <f>(((R564*'Appendix B'!$C$21*1000)-('Appendix B'!$E$47+'Appendix B'!$F$47+'Appendix B'!$G$47))/((1+$Y$16)^AO$34))</f>
        <v>-279743.54831179802</v>
      </c>
      <c r="AP564" s="201">
        <f>(((S564*'Appendix B'!$C$22*1000)-('Appendix B'!$E$48+'Appendix B'!$F$48+'Appendix B'!$G$48))/((1+$Y$16)^AP$34))</f>
        <v>-253425.69276693396</v>
      </c>
      <c r="AQ564" s="201">
        <f>(((T564*'Appendix B'!$C$23*1000)-('Appendix B'!$E$49+'Appendix B'!$F$49+'Appendix B'!$G$49))/((1+$Y$16)^AQ$34))</f>
        <v>-244884.53228381553</v>
      </c>
      <c r="AR564" s="201">
        <f>(((U564*'Appendix B'!$C$24*1000)-('Appendix B'!$E$50+'Appendix B'!$F$50+'Appendix B'!$G$50))/((1+$Y$16)^AR$34))</f>
        <v>-213814.56911220637</v>
      </c>
      <c r="AS564" s="217">
        <f t="shared" si="32"/>
        <v>22554230.974726375</v>
      </c>
      <c r="AU564" s="207">
        <f t="shared" si="31"/>
        <v>9.0134684207016438E-9</v>
      </c>
    </row>
    <row r="565" spans="1:47" x14ac:dyDescent="0.35">
      <c r="A565">
        <v>531</v>
      </c>
      <c r="B565" s="75">
        <v>56</v>
      </c>
      <c r="C565" s="75">
        <v>89.316269134008536</v>
      </c>
      <c r="D565" s="75">
        <v>76.212637229956655</v>
      </c>
      <c r="E565" s="75">
        <v>69.667538888644231</v>
      </c>
      <c r="F565" s="75">
        <v>76.703781544788754</v>
      </c>
      <c r="G565" s="75">
        <v>57.017811645939119</v>
      </c>
      <c r="H565" s="75">
        <v>55.717868245332987</v>
      </c>
      <c r="I565" s="75">
        <v>80.16835399413479</v>
      </c>
      <c r="J565" s="75">
        <v>86.055718110355883</v>
      </c>
      <c r="K565" s="75">
        <v>69.767034491759361</v>
      </c>
      <c r="L565" s="75">
        <v>78.284948373315359</v>
      </c>
      <c r="M565" s="75">
        <v>82.805309934585978</v>
      </c>
      <c r="N565" s="75">
        <v>126.65078758563352</v>
      </c>
      <c r="O565" s="75">
        <v>92.170225022383761</v>
      </c>
      <c r="P565" s="75">
        <v>114.16100107571367</v>
      </c>
      <c r="Q565" s="75">
        <v>113.42587845046569</v>
      </c>
      <c r="R565" s="75">
        <v>75.325559297747901</v>
      </c>
      <c r="S565" s="75">
        <v>121.49016206148619</v>
      </c>
      <c r="T565" s="75">
        <v>95.131082356118242</v>
      </c>
      <c r="U565" s="75">
        <v>98.855856248980345</v>
      </c>
      <c r="V565" s="75">
        <v>44.950803409111984</v>
      </c>
      <c r="X565" s="201">
        <f>((0-('Appendix B'!$H$30))/(1+$Y$16)^0)</f>
        <v>-30932906.678150136</v>
      </c>
      <c r="Y565" s="201">
        <f>(((B565*'Appendix B'!$C$5*1000)-('Appendix B'!$E$31+'Appendix B'!$F$31+'Appendix B'!$G$31))/((1+$Y$16)^1))</f>
        <v>36555647.970511056</v>
      </c>
      <c r="Z565" s="201">
        <f>+(((C565*'Appendix B'!$C$6*1000)-('Appendix B'!$E$32+'Appendix B'!$F$32+'Appendix B'!$G$32))/((1+$Y$16)^2))</f>
        <v>20357458.736255813</v>
      </c>
      <c r="AA565" s="201">
        <f>(((D565*'Appendix B'!$C$7*1000)-('Appendix B'!$E$33+'Appendix B'!$F$33+'Appendix B'!$G$33))/((1+$Y$16)^3))</f>
        <v>7939612.29775484</v>
      </c>
      <c r="AB565" s="201">
        <f>(((E565*'Appendix B'!$C$8*1000)-('Appendix B'!$E$34+'Appendix B'!$F$34+'Appendix B'!$G$34))/((1+$Y$16)^4))</f>
        <v>4166447.6983338986</v>
      </c>
      <c r="AC565" s="201">
        <f>(((F565*'Appendix B'!$C$9*1000)-('Appendix B'!$E$35+'Appendix B'!$F$35+'Appendix B'!$G$35))/((1+$Y$16)^AC$34))</f>
        <v>3158517.5896122796</v>
      </c>
      <c r="AD565" s="201">
        <f>(((G565*'Appendix B'!$C$10*1000)-('Appendix B'!$E$36+'Appendix B'!$F$36+'Appendix B'!$G$36))/((1+$Y$16)^AD$34))</f>
        <v>1304913.092718506</v>
      </c>
      <c r="AE565" s="201">
        <f>(((H565*'Appendix B'!$C$11*1000)-('Appendix B'!$E$37+'Appendix B'!$F$37+'Appendix B'!$G$37))/((1+$Y$16)^AE$34))</f>
        <v>816836.06294183794</v>
      </c>
      <c r="AF565" s="201">
        <f>(((I565*'Appendix B'!$C$12*1000)-('Appendix B'!$E$38+'Appendix B'!$F$38+'Appendix B'!$G$38))/((1+$Y$16)^AF$34))</f>
        <v>1173775.9341570423</v>
      </c>
      <c r="AG565" s="201">
        <f>(((J565*'Appendix B'!$C$13*1000)-('Appendix B'!$E$39+'Appendix B'!$F$39+'Appendix B'!$G$39))/((1+$Y$16)^AG$34))</f>
        <v>978802.33557118557</v>
      </c>
      <c r="AH565" s="201">
        <f>(((K565*'Appendix B'!$C$14*1000)-('Appendix B'!$E$40+'Appendix B'!$F$40+'Appendix B'!$G$40))/((1+$Y$16)^AH$34))</f>
        <v>437966.98002322373</v>
      </c>
      <c r="AI565" s="201">
        <f>(((L565*'Appendix B'!$C$15*1000)-('Appendix B'!$E$41+'Appendix B'!$F$41+'Appendix B'!$G$41))/((1+$Y$16)^AI$34))</f>
        <v>430981.84598461288</v>
      </c>
      <c r="AJ565" s="201">
        <f>(((M565*'Appendix B'!$C$16*1000)-('Appendix B'!$E$42+'Appendix B'!$F$42+'Appendix B'!$G$42))/((1+$Y$16)^AJ$34))</f>
        <v>363078.06371738139</v>
      </c>
      <c r="AK565" s="201">
        <f>(((N565*'Appendix B'!$C$17*1000)-('Appendix B'!$E$43+'Appendix B'!$F$43+'Appendix B'!$G$43))/((1+$Y$16)^AK$34))</f>
        <v>698417.84072164318</v>
      </c>
      <c r="AL565" s="201">
        <f>(((O565*'Appendix B'!$C$18*1000)-('Appendix B'!$E$44+'Appendix B'!$F$44+'Appendix B'!$G$44))/((1+$Y$16)^AL$34))</f>
        <v>266491.00111600175</v>
      </c>
      <c r="AM565" s="201">
        <f>(((P565*'Appendix B'!$C$19*1000)-('Appendix B'!$E$45+'Appendix B'!$F$45+'Appendix B'!$G$45))/((1+$Y$16)^AM$34))</f>
        <v>353238.7772454982</v>
      </c>
      <c r="AN565" s="201">
        <f>(((Q565*'Appendix B'!$C$20*1000)-('Appendix B'!$E$46+'Appendix B'!$F$46+'Appendix B'!$G$46))/((1+$Y$16)^AN$34))</f>
        <v>267021.35082583549</v>
      </c>
      <c r="AO565" s="201">
        <f>(((R565*'Appendix B'!$C$21*1000)-('Appendix B'!$E$47+'Appendix B'!$F$47+'Appendix B'!$G$47))/((1+$Y$16)^AO$34))</f>
        <v>14773.397774170449</v>
      </c>
      <c r="AP565" s="201">
        <f>(((S565*'Appendix B'!$C$22*1000)-('Appendix B'!$E$48+'Appendix B'!$F$48+'Appendix B'!$G$48))/((1+$Y$16)^AP$34))</f>
        <v>200220.62708703143</v>
      </c>
      <c r="AQ565" s="201">
        <f>(((T565*'Appendix B'!$C$23*1000)-('Appendix B'!$E$49+'Appendix B'!$F$49+'Appendix B'!$G$49))/((1+$Y$16)^AQ$34))</f>
        <v>55943.126658709669</v>
      </c>
      <c r="AR565" s="201">
        <f>(((U565*'Appendix B'!$C$24*1000)-('Appendix B'!$E$50+'Appendix B'!$F$50+'Appendix B'!$G$50))/((1+$Y$16)^AR$34))</f>
        <v>47395.794100896033</v>
      </c>
      <c r="AS565" s="217">
        <f t="shared" si="32"/>
        <v>48654633.844961315</v>
      </c>
      <c r="AU565" s="207">
        <f t="shared" si="31"/>
        <v>1.5921819264697383E-8</v>
      </c>
    </row>
    <row r="566" spans="1:47" x14ac:dyDescent="0.35">
      <c r="A566">
        <v>532</v>
      </c>
      <c r="B566" s="75">
        <v>56</v>
      </c>
      <c r="C566" s="75">
        <v>65.51935512976263</v>
      </c>
      <c r="D566" s="75">
        <v>62.470027084380888</v>
      </c>
      <c r="E566" s="75">
        <v>42.406341461611333</v>
      </c>
      <c r="F566" s="75">
        <v>59.001213084871473</v>
      </c>
      <c r="G566" s="75">
        <v>56.86391300433894</v>
      </c>
      <c r="H566" s="75">
        <v>82.883062898165491</v>
      </c>
      <c r="I566" s="75">
        <v>111.60790156716124</v>
      </c>
      <c r="J566" s="75">
        <v>96.53903479179003</v>
      </c>
      <c r="K566" s="75">
        <v>72.861265050266297</v>
      </c>
      <c r="L566" s="75">
        <v>96.302476076829237</v>
      </c>
      <c r="M566" s="75">
        <v>79.143507855353448</v>
      </c>
      <c r="N566" s="75">
        <v>108.09346729299259</v>
      </c>
      <c r="O566" s="75">
        <v>125.2246607292942</v>
      </c>
      <c r="P566" s="75">
        <v>156.84612536843463</v>
      </c>
      <c r="Q566" s="75">
        <v>258.05675234766068</v>
      </c>
      <c r="R566" s="75">
        <v>226.79167127167051</v>
      </c>
      <c r="S566" s="75">
        <v>276.80918477037005</v>
      </c>
      <c r="T566" s="75">
        <v>360.33751106750253</v>
      </c>
      <c r="U566" s="75">
        <v>318.21872401620726</v>
      </c>
      <c r="V566" s="75">
        <v>493.26020968601603</v>
      </c>
      <c r="X566" s="201">
        <f>((0-('Appendix B'!$H$30))/(1+$Y$16)^0)</f>
        <v>-30932906.678150136</v>
      </c>
      <c r="Y566" s="201">
        <f>(((B566*'Appendix B'!$C$5*1000)-('Appendix B'!$E$31+'Appendix B'!$F$31+'Appendix B'!$G$31))/((1+$Y$16)^1))</f>
        <v>36555647.970511056</v>
      </c>
      <c r="Z566" s="201">
        <f>+(((C566*'Appendix B'!$C$6*1000)-('Appendix B'!$E$32+'Appendix B'!$F$32+'Appendix B'!$G$32))/((1+$Y$16)^2))</f>
        <v>14345951.257210219</v>
      </c>
      <c r="AA566" s="201">
        <f>(((D566*'Appendix B'!$C$7*1000)-('Appendix B'!$E$33+'Appendix B'!$F$33+'Appendix B'!$G$33))/((1+$Y$16)^3))</f>
        <v>6196493.0706528006</v>
      </c>
      <c r="AB566" s="201">
        <f>(((E566*'Appendix B'!$C$8*1000)-('Appendix B'!$E$34+'Appendix B'!$F$34+'Appendix B'!$G$34))/((1+$Y$16)^4))</f>
        <v>1965378.6732589409</v>
      </c>
      <c r="AC566" s="201">
        <f>(((F566*'Appendix B'!$C$9*1000)-('Appendix B'!$E$35+'Appendix B'!$F$35+'Appendix B'!$G$35))/((1+$Y$16)^AC$34))</f>
        <v>2129429.3553473554</v>
      </c>
      <c r="AD566" s="201">
        <f>(((G566*'Appendix B'!$C$10*1000)-('Appendix B'!$E$36+'Appendix B'!$F$36+'Appendix B'!$G$36))/((1+$Y$16)^AD$34))</f>
        <v>1298272.1624331339</v>
      </c>
      <c r="AE566" s="201">
        <f>(((H566*'Appendix B'!$C$11*1000)-('Appendix B'!$E$37+'Appendix B'!$F$37+'Appendix B'!$G$37))/((1+$Y$16)^AE$34))</f>
        <v>1719037.0019850717</v>
      </c>
      <c r="AF566" s="201">
        <f>(((I566*'Appendix B'!$C$12*1000)-('Appendix B'!$E$38+'Appendix B'!$F$38+'Appendix B'!$G$38))/((1+$Y$16)^AF$34))</f>
        <v>1998201.1115741129</v>
      </c>
      <c r="AG566" s="201">
        <f>(((J566*'Appendix B'!$C$13*1000)-('Appendix B'!$E$39+'Appendix B'!$F$39+'Appendix B'!$G$39))/((1+$Y$16)^AG$34))</f>
        <v>1199898.9044002036</v>
      </c>
      <c r="AH566" s="201">
        <f>(((K566*'Appendix B'!$C$14*1000)-('Appendix B'!$E$40+'Appendix B'!$F$40+'Appendix B'!$G$40))/((1+$Y$16)^AH$34))</f>
        <v>490367.70036011841</v>
      </c>
      <c r="AI566" s="201">
        <f>(((L566*'Appendix B'!$C$15*1000)-('Appendix B'!$E$41+'Appendix B'!$F$41+'Appendix B'!$G$41))/((1+$Y$16)^AI$34))</f>
        <v>687030.34006866789</v>
      </c>
      <c r="AJ566" s="201">
        <f>(((M566*'Appendix B'!$C$16*1000)-('Appendix B'!$E$42+'Appendix B'!$F$42+'Appendix B'!$G$42))/((1+$Y$16)^AJ$34))</f>
        <v>319769.97436801391</v>
      </c>
      <c r="AK566" s="201">
        <f>(((N566*'Appendix B'!$C$17*1000)-('Appendix B'!$E$43+'Appendix B'!$F$43+'Appendix B'!$G$43))/((1+$Y$16)^AK$34))</f>
        <v>514373.66496570839</v>
      </c>
      <c r="AL566" s="201">
        <f>(((O566*'Appendix B'!$C$18*1000)-('Appendix B'!$E$44+'Appendix B'!$F$44+'Appendix B'!$G$44))/((1+$Y$16)^AL$34))</f>
        <v>543136.46508839377</v>
      </c>
      <c r="AM566" s="201">
        <f>(((P566*'Appendix B'!$C$19*1000)-('Appendix B'!$E$45+'Appendix B'!$F$45+'Appendix B'!$G$45))/((1+$Y$16)^AM$34))</f>
        <v>656331.29658171174</v>
      </c>
      <c r="AN566" s="201">
        <f>(((Q566*'Appendix B'!$C$20*1000)-('Appendix B'!$E$46+'Appendix B'!$F$46+'Appendix B'!$G$46))/((1+$Y$16)^AN$34))</f>
        <v>1128392.1820697351</v>
      </c>
      <c r="AO566" s="201">
        <f>(((R566*'Appendix B'!$C$21*1000)-('Appendix B'!$E$47+'Appendix B'!$F$47+'Appendix B'!$G$47))/((1+$Y$16)^AO$34))</f>
        <v>799977.03635029832</v>
      </c>
      <c r="AP566" s="201">
        <f>(((S566*'Appendix B'!$C$22*1000)-('Appendix B'!$E$48+'Appendix B'!$F$48+'Appendix B'!$G$48))/((1+$Y$16)^AP$34))</f>
        <v>891708.11275228928</v>
      </c>
      <c r="AQ566" s="201">
        <f>(((T566*'Appendix B'!$C$23*1000)-('Appendix B'!$E$49+'Appendix B'!$F$49+'Appendix B'!$G$49))/((1+$Y$16)^AQ$34))</f>
        <v>1073170.3819340381</v>
      </c>
      <c r="AR566" s="201">
        <f>(((U566*'Appendix B'!$C$24*1000)-('Appendix B'!$E$50+'Appendix B'!$F$50+'Appendix B'!$G$50))/((1+$Y$16)^AR$34))</f>
        <v>774407.5794252879</v>
      </c>
      <c r="AS566" s="217">
        <f t="shared" si="32"/>
        <v>44354067.563187018</v>
      </c>
      <c r="AU566" s="207">
        <f t="shared" si="31"/>
        <v>1.5621566795154429E-8</v>
      </c>
    </row>
    <row r="567" spans="1:47" x14ac:dyDescent="0.35">
      <c r="A567">
        <v>533</v>
      </c>
      <c r="B567" s="75">
        <v>56</v>
      </c>
      <c r="C567" s="75">
        <v>51.163222781896174</v>
      </c>
      <c r="D567" s="75">
        <v>50.718653384743369</v>
      </c>
      <c r="E567" s="75">
        <v>72.703433667404695</v>
      </c>
      <c r="F567" s="75">
        <v>105.78703935524507</v>
      </c>
      <c r="G567" s="75">
        <v>50.178568551397035</v>
      </c>
      <c r="H567" s="75">
        <v>68.152108471529758</v>
      </c>
      <c r="I567" s="75">
        <v>83.627362179486312</v>
      </c>
      <c r="J567" s="75">
        <v>69.817593592598726</v>
      </c>
      <c r="K567" s="75">
        <v>66.771081838563802</v>
      </c>
      <c r="L567" s="75">
        <v>85.388615665190756</v>
      </c>
      <c r="M567" s="75">
        <v>98.053509585617448</v>
      </c>
      <c r="N567" s="75">
        <v>112.96216048936809</v>
      </c>
      <c r="O567" s="75">
        <v>139.8934272313202</v>
      </c>
      <c r="P567" s="75">
        <v>149.07129726489811</v>
      </c>
      <c r="Q567" s="75">
        <v>193.95223944959537</v>
      </c>
      <c r="R567" s="75">
        <v>182.03635859106058</v>
      </c>
      <c r="S567" s="75">
        <v>190.61599204873525</v>
      </c>
      <c r="T567" s="75">
        <v>148.76072643249461</v>
      </c>
      <c r="U567" s="75">
        <v>173.10662241284143</v>
      </c>
      <c r="V567" s="75">
        <v>251.61161939122104</v>
      </c>
      <c r="X567" s="201">
        <f>((0-('Appendix B'!$H$30))/(1+$Y$16)^0)</f>
        <v>-30932906.678150136</v>
      </c>
      <c r="Y567" s="201">
        <f>(((B567*'Appendix B'!$C$5*1000)-('Appendix B'!$E$31+'Appendix B'!$F$31+'Appendix B'!$G$31))/((1+$Y$16)^1))</f>
        <v>36555647.970511056</v>
      </c>
      <c r="Z567" s="201">
        <f>+(((C567*'Appendix B'!$C$6*1000)-('Appendix B'!$E$32+'Appendix B'!$F$32+'Appendix B'!$G$32))/((1+$Y$16)^2))</f>
        <v>10719346.691426208</v>
      </c>
      <c r="AA567" s="201">
        <f>(((D567*'Appendix B'!$C$7*1000)-('Appendix B'!$E$33+'Appendix B'!$F$33+'Appendix B'!$G$33))/((1+$Y$16)^3))</f>
        <v>4705943.2243200121</v>
      </c>
      <c r="AB567" s="201">
        <f>(((E567*'Appendix B'!$C$8*1000)-('Appendix B'!$E$34+'Appendix B'!$F$34+'Appendix B'!$G$34))/((1+$Y$16)^4))</f>
        <v>4411565.8366255872</v>
      </c>
      <c r="AC567" s="201">
        <f>(((F567*'Appendix B'!$C$9*1000)-('Appendix B'!$E$35+'Appendix B'!$F$35+'Appendix B'!$G$35))/((1+$Y$16)^AC$34))</f>
        <v>4849189.6801962415</v>
      </c>
      <c r="AD567" s="201">
        <f>(((G567*'Appendix B'!$C$10*1000)-('Appendix B'!$E$36+'Appendix B'!$F$36+'Appendix B'!$G$36))/((1+$Y$16)^AD$34))</f>
        <v>1009790.6918751803</v>
      </c>
      <c r="AE567" s="201">
        <f>(((H567*'Appendix B'!$C$11*1000)-('Appendix B'!$E$37+'Appendix B'!$F$37+'Appendix B'!$G$37))/((1+$Y$16)^AE$34))</f>
        <v>1229797.6982892274</v>
      </c>
      <c r="AF567" s="201">
        <f>(((I567*'Appendix B'!$C$12*1000)-('Appendix B'!$E$38+'Appendix B'!$F$38+'Appendix B'!$G$38))/((1+$Y$16)^AF$34))</f>
        <v>1264479.9568619409</v>
      </c>
      <c r="AG567" s="201">
        <f>(((J567*'Appendix B'!$C$13*1000)-('Appendix B'!$E$39+'Appendix B'!$F$39+'Appendix B'!$G$39))/((1+$Y$16)^AG$34))</f>
        <v>636334.9920583585</v>
      </c>
      <c r="AH567" s="201">
        <f>(((K567*'Appendix B'!$C$14*1000)-('Appendix B'!$E$40+'Appendix B'!$F$40+'Appendix B'!$G$40))/((1+$Y$16)^AH$34))</f>
        <v>387230.59365696984</v>
      </c>
      <c r="AI567" s="201">
        <f>(((L567*'Appendix B'!$C$15*1000)-('Appendix B'!$E$41+'Appendix B'!$F$41+'Appendix B'!$G$41))/((1+$Y$16)^AI$34))</f>
        <v>531932.61694993929</v>
      </c>
      <c r="AJ567" s="201">
        <f>(((M567*'Appendix B'!$C$16*1000)-('Appendix B'!$E$42+'Appendix B'!$F$42+'Appendix B'!$G$42))/((1+$Y$16)^AJ$34))</f>
        <v>543418.33842776925</v>
      </c>
      <c r="AK567" s="201">
        <f>(((N567*'Appendix B'!$C$17*1000)-('Appendix B'!$E$43+'Appendix B'!$F$43+'Appendix B'!$G$43))/((1+$Y$16)^AK$34))</f>
        <v>562659.44180229155</v>
      </c>
      <c r="AL567" s="201">
        <f>(((O567*'Appendix B'!$C$18*1000)-('Appendix B'!$E$44+'Appendix B'!$F$44+'Appendix B'!$G$44))/((1+$Y$16)^AL$34))</f>
        <v>665905.09290094732</v>
      </c>
      <c r="AM567" s="201">
        <f>(((P567*'Appendix B'!$C$19*1000)-('Appendix B'!$E$45+'Appendix B'!$F$45+'Appendix B'!$G$45))/((1+$Y$16)^AM$34))</f>
        <v>601124.89209412469</v>
      </c>
      <c r="AN567" s="201">
        <f>(((Q567*'Appendix B'!$C$20*1000)-('Appendix B'!$E$46+'Appendix B'!$F$46+'Appendix B'!$G$46))/((1+$Y$16)^AN$34))</f>
        <v>746608.15440257813</v>
      </c>
      <c r="AO567" s="201">
        <f>(((R567*'Appendix B'!$C$21*1000)-('Appendix B'!$E$47+'Appendix B'!$F$47+'Appendix B'!$G$47))/((1+$Y$16)^AO$34))</f>
        <v>567964.51616045227</v>
      </c>
      <c r="AP567" s="201">
        <f>(((S567*'Appendix B'!$C$22*1000)-('Appendix B'!$E$48+'Appendix B'!$F$48+'Appendix B'!$G$48))/((1+$Y$16)^AP$34))</f>
        <v>507972.025072572</v>
      </c>
      <c r="AQ567" s="201">
        <f>(((T567*'Appendix B'!$C$23*1000)-('Appendix B'!$E$49+'Appendix B'!$F$49+'Appendix B'!$G$49))/((1+$Y$16)^AQ$34))</f>
        <v>261645.28821744767</v>
      </c>
      <c r="AR567" s="201">
        <f>(((U567*'Appendix B'!$C$24*1000)-('Appendix B'!$E$50+'Appendix B'!$F$50+'Appendix B'!$G$50))/((1+$Y$16)^AR$34))</f>
        <v>293477.46972784767</v>
      </c>
      <c r="AS567" s="217">
        <f t="shared" si="32"/>
        <v>40119128.493426621</v>
      </c>
      <c r="AU567" s="207">
        <f t="shared" si="31"/>
        <v>1.4896092013344423E-8</v>
      </c>
    </row>
    <row r="568" spans="1:47" x14ac:dyDescent="0.35">
      <c r="A568">
        <v>534</v>
      </c>
      <c r="B568" s="75">
        <v>56</v>
      </c>
      <c r="C568" s="75">
        <v>58.592706784342909</v>
      </c>
      <c r="D568" s="75">
        <v>49.673270585207042</v>
      </c>
      <c r="E568" s="75">
        <v>86.869875463070315</v>
      </c>
      <c r="F568" s="75">
        <v>136.87630263183431</v>
      </c>
      <c r="G568" s="75">
        <v>233.80135177721252</v>
      </c>
      <c r="H568" s="75">
        <v>347.67179384691485</v>
      </c>
      <c r="I568" s="75">
        <v>491.76466862947433</v>
      </c>
      <c r="J568" s="75">
        <v>500</v>
      </c>
      <c r="K568" s="75">
        <v>370.21495508693386</v>
      </c>
      <c r="L568" s="75">
        <v>500</v>
      </c>
      <c r="M568" s="75">
        <v>500</v>
      </c>
      <c r="N568" s="75">
        <v>500</v>
      </c>
      <c r="O568" s="75">
        <v>459.04682262110401</v>
      </c>
      <c r="P568" s="75">
        <v>362.33667300974992</v>
      </c>
      <c r="Q568" s="75">
        <v>315.77409413232795</v>
      </c>
      <c r="R568" s="75">
        <v>241.84498475621245</v>
      </c>
      <c r="S568" s="75">
        <v>215.7682161170226</v>
      </c>
      <c r="T568" s="75">
        <v>213.95718518547662</v>
      </c>
      <c r="U568" s="75">
        <v>142.99501738832925</v>
      </c>
      <c r="V568" s="75">
        <v>133.98750422142768</v>
      </c>
      <c r="X568" s="201">
        <f>((0-('Appendix B'!$H$30))/(1+$Y$16)^0)</f>
        <v>-30932906.678150136</v>
      </c>
      <c r="Y568" s="201">
        <f>(((B568*'Appendix B'!$C$5*1000)-('Appendix B'!$E$31+'Appendix B'!$F$31+'Appendix B'!$G$31))/((1+$Y$16)^1))</f>
        <v>36555647.970511056</v>
      </c>
      <c r="Z568" s="201">
        <f>+(((C568*'Appendix B'!$C$6*1000)-('Appendix B'!$E$32+'Appendix B'!$F$32+'Appendix B'!$G$32))/((1+$Y$16)^2))</f>
        <v>12596161.417831045</v>
      </c>
      <c r="AA568" s="201">
        <f>(((D568*'Appendix B'!$C$7*1000)-('Appendix B'!$E$33+'Appendix B'!$F$33+'Appendix B'!$G$33))/((1+$Y$16)^3))</f>
        <v>4573346.371302234</v>
      </c>
      <c r="AB568" s="201">
        <f>(((E568*'Appendix B'!$C$8*1000)-('Appendix B'!$E$34+'Appendix B'!$F$34+'Appendix B'!$G$34))/((1+$Y$16)^4))</f>
        <v>5555364.3185311062</v>
      </c>
      <c r="AC568" s="201">
        <f>(((F568*'Appendix B'!$C$9*1000)-('Appendix B'!$E$35+'Appendix B'!$F$35+'Appendix B'!$G$35))/((1+$Y$16)^AC$34))</f>
        <v>6656475.1666127173</v>
      </c>
      <c r="AD568" s="201">
        <f>(((G568*'Appendix B'!$C$10*1000)-('Appendix B'!$E$36+'Appendix B'!$F$36+'Appendix B'!$G$36))/((1+$Y$16)^AD$34))</f>
        <v>8933357.069912307</v>
      </c>
      <c r="AE568" s="201">
        <f>(((H568*'Appendix B'!$C$11*1000)-('Appendix B'!$E$37+'Appendix B'!$F$37+'Appendix B'!$G$37))/((1+$Y$16)^AE$34))</f>
        <v>10513107.678195689</v>
      </c>
      <c r="AF568" s="201">
        <f>(((I568*'Appendix B'!$C$12*1000)-('Appendix B'!$E$38+'Appendix B'!$F$38+'Appendix B'!$G$38))/((1+$Y$16)^AF$34))</f>
        <v>11966881.780520447</v>
      </c>
      <c r="AG568" s="201">
        <f>(((J568*'Appendix B'!$C$13*1000)-('Appendix B'!$E$39+'Appendix B'!$F$39+'Appendix B'!$G$39))/((1+$Y$16)^AG$34))</f>
        <v>9709022.283450475</v>
      </c>
      <c r="AH568" s="201">
        <f>(((K568*'Appendix B'!$C$14*1000)-('Appendix B'!$E$40+'Appendix B'!$F$40+'Appendix B'!$G$40))/((1+$Y$16)^AH$34))</f>
        <v>5526045.3133023288</v>
      </c>
      <c r="AI568" s="201">
        <f>(((L568*'Appendix B'!$C$15*1000)-('Appendix B'!$E$41+'Appendix B'!$F$41+'Appendix B'!$G$41))/((1+$Y$16)^AI$34))</f>
        <v>6424007.3974609841</v>
      </c>
      <c r="AJ568" s="201">
        <f>(((M568*'Appendix B'!$C$16*1000)-('Appendix B'!$E$42+'Appendix B'!$F$42+'Appendix B'!$G$42))/((1+$Y$16)^AJ$34))</f>
        <v>5297234.668167565</v>
      </c>
      <c r="AK568" s="201">
        <f>(((N568*'Appendix B'!$C$17*1000)-('Appendix B'!$E$43+'Appendix B'!$F$43+'Appendix B'!$G$43))/((1+$Y$16)^AK$34))</f>
        <v>4401147.9215931827</v>
      </c>
      <c r="AL568" s="201">
        <f>(((O568*'Appendix B'!$C$18*1000)-('Appendix B'!$E$44+'Appendix B'!$F$44+'Appendix B'!$G$44))/((1+$Y$16)^AL$34))</f>
        <v>3337024.3317482895</v>
      </c>
      <c r="AM568" s="201">
        <f>(((P568*'Appendix B'!$C$19*1000)-('Appendix B'!$E$45+'Appendix B'!$F$45+'Appendix B'!$G$45))/((1+$Y$16)^AM$34))</f>
        <v>2115449.6385424836</v>
      </c>
      <c r="AN568" s="201">
        <f>(((Q568*'Appendix B'!$C$20*1000)-('Appendix B'!$E$46+'Appendix B'!$F$46+'Appendix B'!$G$46))/((1+$Y$16)^AN$34))</f>
        <v>1472136.4555475106</v>
      </c>
      <c r="AO568" s="201">
        <f>(((R568*'Appendix B'!$C$21*1000)-('Appendix B'!$E$47+'Appendix B'!$F$47+'Appendix B'!$G$47))/((1+$Y$16)^AO$34))</f>
        <v>878013.74282312579</v>
      </c>
      <c r="AP568" s="201">
        <f>(((S568*'Appendix B'!$C$22*1000)-('Appendix B'!$E$48+'Appendix B'!$F$48+'Appendix B'!$G$48))/((1+$Y$16)^AP$34))</f>
        <v>619950.89202995715</v>
      </c>
      <c r="AQ568" s="201">
        <f>(((T568*'Appendix B'!$C$23*1000)-('Appendix B'!$E$49+'Appendix B'!$F$49+'Appendix B'!$G$49))/((1+$Y$16)^AQ$34))</f>
        <v>511713.18858173554</v>
      </c>
      <c r="AR568" s="201">
        <f>(((U568*'Appendix B'!$C$24*1000)-('Appendix B'!$E$50+'Appendix B'!$F$50+'Appendix B'!$G$50))/((1+$Y$16)^AR$34))</f>
        <v>193681.6749760973</v>
      </c>
      <c r="AS568" s="217">
        <f t="shared" si="32"/>
        <v>106902862.60349019</v>
      </c>
      <c r="AU568" s="207">
        <f t="shared" si="31"/>
        <v>1.1299024106749792E-9</v>
      </c>
    </row>
    <row r="569" spans="1:47" x14ac:dyDescent="0.35">
      <c r="A569">
        <v>535</v>
      </c>
      <c r="B569" s="75">
        <v>56</v>
      </c>
      <c r="C569" s="75">
        <v>76.831111782163333</v>
      </c>
      <c r="D569" s="75">
        <v>77.012996367180506</v>
      </c>
      <c r="E569" s="75">
        <v>71.202029437647312</v>
      </c>
      <c r="F569" s="75">
        <v>103.84844068792097</v>
      </c>
      <c r="G569" s="75">
        <v>116.73097653819539</v>
      </c>
      <c r="H569" s="75">
        <v>181.68650406250933</v>
      </c>
      <c r="I569" s="75">
        <v>190.87456980721177</v>
      </c>
      <c r="J569" s="75">
        <v>117.33268513805828</v>
      </c>
      <c r="K569" s="75">
        <v>167.86473608678085</v>
      </c>
      <c r="L569" s="75">
        <v>212.74072121813251</v>
      </c>
      <c r="M569" s="75">
        <v>311.66618464212695</v>
      </c>
      <c r="N569" s="75">
        <v>152.944663510617</v>
      </c>
      <c r="O569" s="75">
        <v>205.33783501239535</v>
      </c>
      <c r="P569" s="75">
        <v>272.31501719524698</v>
      </c>
      <c r="Q569" s="75">
        <v>285.1988481274098</v>
      </c>
      <c r="R569" s="75">
        <v>178.09569625098271</v>
      </c>
      <c r="S569" s="75">
        <v>235.71380383484686</v>
      </c>
      <c r="T569" s="75">
        <v>250.72101988030184</v>
      </c>
      <c r="U569" s="75">
        <v>211.87255358102311</v>
      </c>
      <c r="V569" s="75">
        <v>232.70170103556245</v>
      </c>
      <c r="X569" s="201">
        <f>((0-('Appendix B'!$H$30))/(1+$Y$16)^0)</f>
        <v>-30932906.678150136</v>
      </c>
      <c r="Y569" s="201">
        <f>(((B569*'Appendix B'!$C$5*1000)-('Appendix B'!$E$31+'Appendix B'!$F$31+'Appendix B'!$G$31))/((1+$Y$16)^1))</f>
        <v>36555647.970511056</v>
      </c>
      <c r="Z569" s="201">
        <f>+(((C569*'Appendix B'!$C$6*1000)-('Appendix B'!$E$32+'Appendix B'!$F$32+'Appendix B'!$G$32))/((1+$Y$16)^2))</f>
        <v>17203494.45398429</v>
      </c>
      <c r="AA569" s="201">
        <f>(((D569*'Appendix B'!$C$7*1000)-('Appendix B'!$E$33+'Appendix B'!$F$33+'Appendix B'!$G$33))/((1+$Y$16)^3))</f>
        <v>8041130.2325505698</v>
      </c>
      <c r="AB569" s="201">
        <f>(((E569*'Appendix B'!$C$8*1000)-('Appendix B'!$E$34+'Appendix B'!$F$34+'Appendix B'!$G$34))/((1+$Y$16)^4))</f>
        <v>4290342.462154205</v>
      </c>
      <c r="AC569" s="201">
        <f>(((F569*'Appendix B'!$C$9*1000)-('Appendix B'!$E$35+'Appendix B'!$F$35+'Appendix B'!$G$35))/((1+$Y$16)^AC$34))</f>
        <v>4736494.7860049261</v>
      </c>
      <c r="AD569" s="201">
        <f>(((G569*'Appendix B'!$C$10*1000)-('Appendix B'!$E$36+'Appendix B'!$F$36+'Appendix B'!$G$36))/((1+$Y$16)^AD$34))</f>
        <v>3881615.2717972836</v>
      </c>
      <c r="AE569" s="201">
        <f>(((H569*'Appendix B'!$C$11*1000)-('Appendix B'!$E$37+'Appendix B'!$F$37+'Appendix B'!$G$37))/((1+$Y$16)^AE$34))</f>
        <v>5000462.3161923913</v>
      </c>
      <c r="AF569" s="201">
        <f>(((I569*'Appendix B'!$C$12*1000)-('Appendix B'!$E$38+'Appendix B'!$F$38+'Appendix B'!$G$38))/((1+$Y$16)^AF$34))</f>
        <v>4076775.4573172517</v>
      </c>
      <c r="AG569" s="201">
        <f>(((J569*'Appendix B'!$C$13*1000)-('Appendix B'!$E$39+'Appendix B'!$F$39+'Appendix B'!$G$39))/((1+$Y$16)^AG$34))</f>
        <v>1638443.7738051498</v>
      </c>
      <c r="AH569" s="201">
        <f>(((K569*'Appendix B'!$C$14*1000)-('Appendix B'!$E$40+'Appendix B'!$F$40+'Appendix B'!$G$40))/((1+$Y$16)^AH$34))</f>
        <v>2099249.2050469657</v>
      </c>
      <c r="AI569" s="201">
        <f>(((L569*'Appendix B'!$C$15*1000)-('Appendix B'!$E$41+'Appendix B'!$F$41+'Appendix B'!$G$41))/((1+$Y$16)^AI$34))</f>
        <v>2341743.3402549396</v>
      </c>
      <c r="AJ569" s="201">
        <f>(((M569*'Appendix B'!$C$16*1000)-('Appendix B'!$E$42+'Appendix B'!$F$42+'Appendix B'!$G$42))/((1+$Y$16)^AJ$34))</f>
        <v>3069812.8887972524</v>
      </c>
      <c r="AK569" s="201">
        <f>(((N569*'Appendix B'!$C$17*1000)-('Appendix B'!$E$43+'Appendix B'!$F$43+'Appendix B'!$G$43))/((1+$Y$16)^AK$34))</f>
        <v>959190.120648365</v>
      </c>
      <c r="AL569" s="201">
        <f>(((O569*'Appendix B'!$C$18*1000)-('Appendix B'!$E$44+'Appendix B'!$F$44+'Appendix B'!$G$44))/((1+$Y$16)^AL$34))</f>
        <v>1213634.8655562066</v>
      </c>
      <c r="AM569" s="201">
        <f>(((P569*'Appendix B'!$C$19*1000)-('Appendix B'!$E$45+'Appendix B'!$F$45+'Appendix B'!$G$45))/((1+$Y$16)^AM$34))</f>
        <v>1476236.5424642311</v>
      </c>
      <c r="AN569" s="201">
        <f>(((Q569*'Appendix B'!$C$20*1000)-('Appendix B'!$E$46+'Appendix B'!$F$46+'Appendix B'!$G$46))/((1+$Y$16)^AN$34))</f>
        <v>1290040.998629624</v>
      </c>
      <c r="AO569" s="201">
        <f>(((R569*'Appendix B'!$C$21*1000)-('Appendix B'!$E$47+'Appendix B'!$F$47+'Appendix B'!$G$47))/((1+$Y$16)^AO$34))</f>
        <v>547536.03636715165</v>
      </c>
      <c r="AP569" s="201">
        <f>(((S569*'Appendix B'!$C$22*1000)-('Appendix B'!$E$48+'Appendix B'!$F$48+'Appendix B'!$G$48))/((1+$Y$16)^AP$34))</f>
        <v>708749.57271033258</v>
      </c>
      <c r="AQ569" s="201">
        <f>(((T569*'Appendix B'!$C$23*1000)-('Appendix B'!$E$49+'Appendix B'!$F$49+'Appendix B'!$G$49))/((1+$Y$16)^AQ$34))</f>
        <v>652724.75772703381</v>
      </c>
      <c r="AR569" s="201">
        <f>(((U569*'Appendix B'!$C$24*1000)-('Appendix B'!$E$50+'Appendix B'!$F$50+'Appendix B'!$G$50))/((1+$Y$16)^AR$34))</f>
        <v>421955.40728949767</v>
      </c>
      <c r="AS569" s="217">
        <f t="shared" si="32"/>
        <v>69272373.78165859</v>
      </c>
      <c r="AU569" s="207">
        <f t="shared" si="31"/>
        <v>1.1583064526969867E-8</v>
      </c>
    </row>
    <row r="570" spans="1:47" x14ac:dyDescent="0.35">
      <c r="A570">
        <v>536</v>
      </c>
      <c r="B570" s="75">
        <v>56</v>
      </c>
      <c r="C570" s="75">
        <v>37.217607799699124</v>
      </c>
      <c r="D570" s="75">
        <v>47.551997653459537</v>
      </c>
      <c r="E570" s="75">
        <v>43.662142495508355</v>
      </c>
      <c r="F570" s="75">
        <v>32.14862008542373</v>
      </c>
      <c r="G570" s="75">
        <v>39.464023632410282</v>
      </c>
      <c r="H570" s="75">
        <v>42.92342216709055</v>
      </c>
      <c r="I570" s="75">
        <v>52.984285380407464</v>
      </c>
      <c r="J570" s="75">
        <v>77.2134208937116</v>
      </c>
      <c r="K570" s="75">
        <v>103.25932856491218</v>
      </c>
      <c r="L570" s="75">
        <v>136.36996214395543</v>
      </c>
      <c r="M570" s="75">
        <v>126.00683179271576</v>
      </c>
      <c r="N570" s="75">
        <v>174.6056182454694</v>
      </c>
      <c r="O570" s="75">
        <v>316.44533329714955</v>
      </c>
      <c r="P570" s="75">
        <v>445.54320942164134</v>
      </c>
      <c r="Q570" s="75">
        <v>500</v>
      </c>
      <c r="R570" s="75">
        <v>392.25607074515824</v>
      </c>
      <c r="S570" s="75">
        <v>309.78269348476658</v>
      </c>
      <c r="T570" s="75">
        <v>500</v>
      </c>
      <c r="U570" s="75">
        <v>500</v>
      </c>
      <c r="V570" s="75">
        <v>500</v>
      </c>
      <c r="X570" s="201">
        <f>((0-('Appendix B'!$H$30))/(1+$Y$16)^0)</f>
        <v>-30932906.678150136</v>
      </c>
      <c r="Y570" s="201">
        <f>(((B570*'Appendix B'!$C$5*1000)-('Appendix B'!$E$31+'Appendix B'!$F$31+'Appendix B'!$G$31))/((1+$Y$16)^1))</f>
        <v>36555647.970511056</v>
      </c>
      <c r="Z570" s="201">
        <f>+(((C570*'Appendix B'!$C$6*1000)-('Appendix B'!$E$32+'Appendix B'!$F$32+'Appendix B'!$G$32))/((1+$Y$16)^2))</f>
        <v>7196445.8333397377</v>
      </c>
      <c r="AA570" s="201">
        <f>(((D570*'Appendix B'!$C$7*1000)-('Appendix B'!$E$33+'Appendix B'!$F$33+'Appendix B'!$G$33))/((1+$Y$16)^3))</f>
        <v>4304283.1006359579</v>
      </c>
      <c r="AB570" s="201">
        <f>(((E570*'Appendix B'!$C$8*1000)-('Appendix B'!$E$34+'Appendix B'!$F$34+'Appendix B'!$G$34))/((1+$Y$16)^4))</f>
        <v>2066772.0461937229</v>
      </c>
      <c r="AC570" s="201">
        <f>(((F570*'Appendix B'!$C$9*1000)-('Appendix B'!$E$35+'Appendix B'!$F$35+'Appendix B'!$G$35))/((1+$Y$16)^AC$34))</f>
        <v>568430.58967075765</v>
      </c>
      <c r="AD570" s="201">
        <f>(((G570*'Appendix B'!$C$10*1000)-('Appendix B'!$E$36+'Appendix B'!$F$36+'Appendix B'!$G$36))/((1+$Y$16)^AD$34))</f>
        <v>547443.88291930652</v>
      </c>
      <c r="AE570" s="201">
        <f>(((H570*'Appendix B'!$C$11*1000)-('Appendix B'!$E$37+'Appendix B'!$F$37+'Appendix B'!$G$37))/((1+$Y$16)^AE$34))</f>
        <v>391911.3968811534</v>
      </c>
      <c r="AF570" s="201">
        <f>(((I570*'Appendix B'!$C$12*1000)-('Appendix B'!$E$38+'Appendix B'!$F$38+'Appendix B'!$G$38))/((1+$Y$16)^AF$34))</f>
        <v>460940.27589147363</v>
      </c>
      <c r="AG570" s="201">
        <f>(((J570*'Appendix B'!$C$13*1000)-('Appendix B'!$E$39+'Appendix B'!$F$39+'Appendix B'!$G$39))/((1+$Y$16)^AG$34))</f>
        <v>792315.40261143667</v>
      </c>
      <c r="AH570" s="201">
        <f>(((K570*'Appendix B'!$C$14*1000)-('Appendix B'!$E$40+'Appendix B'!$F$40+'Appendix B'!$G$40))/((1+$Y$16)^AH$34))</f>
        <v>1005158.1773124023</v>
      </c>
      <c r="AI570" s="201">
        <f>(((L570*'Appendix B'!$C$15*1000)-('Appendix B'!$E$41+'Appendix B'!$F$41+'Appendix B'!$G$41))/((1+$Y$16)^AI$34))</f>
        <v>1256432.5154415243</v>
      </c>
      <c r="AJ570" s="201">
        <f>(((M570*'Appendix B'!$C$16*1000)-('Appendix B'!$E$42+'Appendix B'!$F$42+'Appendix B'!$G$42))/((1+$Y$16)^AJ$34))</f>
        <v>874021.94549393782</v>
      </c>
      <c r="AK570" s="201">
        <f>(((N570*'Appendix B'!$C$17*1000)-('Appendix B'!$E$43+'Appendix B'!$F$43+'Appendix B'!$G$43))/((1+$Y$16)^AK$34))</f>
        <v>1174014.9174075946</v>
      </c>
      <c r="AL570" s="201">
        <f>(((O570*'Appendix B'!$C$18*1000)-('Appendix B'!$E$44+'Appendix B'!$F$44+'Appendix B'!$G$44))/((1+$Y$16)^AL$34))</f>
        <v>2143536.8516721446</v>
      </c>
      <c r="AM570" s="201">
        <f>(((P570*'Appendix B'!$C$19*1000)-('Appendix B'!$E$45+'Appendix B'!$F$45+'Appendix B'!$G$45))/((1+$Y$16)^AM$34))</f>
        <v>2706270.8945232513</v>
      </c>
      <c r="AN570" s="201">
        <f>(((Q570*'Appendix B'!$C$20*1000)-('Appendix B'!$E$46+'Appendix B'!$F$46+'Appendix B'!$G$46))/((1+$Y$16)^AN$34))</f>
        <v>2569321.4299444244</v>
      </c>
      <c r="AO570" s="201">
        <f>(((R570*'Appendix B'!$C$21*1000)-('Appendix B'!$E$47+'Appendix B'!$F$47+'Appendix B'!$G$47))/((1+$Y$16)^AO$34))</f>
        <v>1657748.1036089931</v>
      </c>
      <c r="AP570" s="201">
        <f>(((S570*'Appendix B'!$C$22*1000)-('Appendix B'!$E$48+'Appendix B'!$F$48+'Appendix B'!$G$48))/((1+$Y$16)^AP$34))</f>
        <v>1038507.7013462455</v>
      </c>
      <c r="AQ570" s="201">
        <f>(((T570*'Appendix B'!$C$23*1000)-('Appendix B'!$E$49+'Appendix B'!$F$49+'Appendix B'!$G$49))/((1+$Y$16)^AQ$34))</f>
        <v>1608860.6024615879</v>
      </c>
      <c r="AR570" s="201">
        <f>(((U570*'Appendix B'!$C$24*1000)-('Appendix B'!$E$50+'Appendix B'!$F$50+'Appendix B'!$G$50))/((1+$Y$16)^AR$34))</f>
        <v>1376866.5613700326</v>
      </c>
      <c r="AS570" s="217">
        <f t="shared" si="32"/>
        <v>39362023.521086603</v>
      </c>
      <c r="AU570" s="207">
        <f t="shared" si="31"/>
        <v>1.4725571777972804E-8</v>
      </c>
    </row>
    <row r="571" spans="1:47" x14ac:dyDescent="0.35">
      <c r="A571">
        <v>537</v>
      </c>
      <c r="B571" s="75">
        <v>56</v>
      </c>
      <c r="C571" s="75">
        <v>60.754140782886545</v>
      </c>
      <c r="D571" s="75">
        <v>80.560450290487523</v>
      </c>
      <c r="E571" s="75">
        <v>113.88791017739123</v>
      </c>
      <c r="F571" s="75">
        <v>96.534158724972528</v>
      </c>
      <c r="G571" s="75">
        <v>100.6609631197323</v>
      </c>
      <c r="H571" s="75">
        <v>78.22892175467581</v>
      </c>
      <c r="I571" s="75">
        <v>54.106621909994018</v>
      </c>
      <c r="J571" s="75">
        <v>21.918797264635835</v>
      </c>
      <c r="K571" s="75">
        <v>25.089016973820932</v>
      </c>
      <c r="L571" s="75">
        <v>36.746613969849051</v>
      </c>
      <c r="M571" s="75">
        <v>41.794570330715786</v>
      </c>
      <c r="N571" s="75">
        <v>71.633263612742226</v>
      </c>
      <c r="O571" s="75">
        <v>62.073734583005731</v>
      </c>
      <c r="P571" s="75">
        <v>57.85511078052928</v>
      </c>
      <c r="Q571" s="75">
        <v>71.307752608088791</v>
      </c>
      <c r="R571" s="75">
        <v>71.820698950855302</v>
      </c>
      <c r="S571" s="75">
        <v>60.076275818940189</v>
      </c>
      <c r="T571" s="75">
        <v>85.301144978040298</v>
      </c>
      <c r="U571" s="75">
        <v>85.797472206124112</v>
      </c>
      <c r="V571" s="75">
        <v>116.57572666543822</v>
      </c>
      <c r="X571" s="201">
        <f>((0-('Appendix B'!$H$30))/(1+$Y$16)^0)</f>
        <v>-30932906.678150136</v>
      </c>
      <c r="Y571" s="201">
        <f>(((B571*'Appendix B'!$C$5*1000)-('Appendix B'!$E$31+'Appendix B'!$F$31+'Appendix B'!$G$31))/((1+$Y$16)^1))</f>
        <v>36555647.970511056</v>
      </c>
      <c r="Z571" s="201">
        <f>+(((C571*'Appendix B'!$C$6*1000)-('Appendix B'!$E$32+'Appendix B'!$F$32+'Appendix B'!$G$32))/((1+$Y$16)^2))</f>
        <v>13142176.613137048</v>
      </c>
      <c r="AA571" s="201">
        <f>(((D571*'Appendix B'!$C$7*1000)-('Appendix B'!$E$33+'Appendix B'!$F$33+'Appendix B'!$G$33))/((1+$Y$16)^3))</f>
        <v>8491090.9805796295</v>
      </c>
      <c r="AB571" s="201">
        <f>(((E571*'Appendix B'!$C$8*1000)-('Appendix B'!$E$34+'Appendix B'!$F$34+'Appendix B'!$G$34))/((1+$Y$16)^4))</f>
        <v>7736800.3866739217</v>
      </c>
      <c r="AC571" s="201">
        <f>(((F571*'Appendix B'!$C$9*1000)-('Appendix B'!$E$35+'Appendix B'!$F$35+'Appendix B'!$G$35))/((1+$Y$16)^AC$34))</f>
        <v>4311299.9038493019</v>
      </c>
      <c r="AD571" s="201">
        <f>(((G571*'Appendix B'!$C$10*1000)-('Appendix B'!$E$36+'Appendix B'!$F$36+'Appendix B'!$G$36))/((1+$Y$16)^AD$34))</f>
        <v>3188172.901628274</v>
      </c>
      <c r="AE571" s="201">
        <f>(((H571*'Appendix B'!$C$11*1000)-('Appendix B'!$E$37+'Appendix B'!$F$37+'Appendix B'!$G$37))/((1+$Y$16)^AE$34))</f>
        <v>1564465.2949254164</v>
      </c>
      <c r="AF571" s="201">
        <f>(((I571*'Appendix B'!$C$12*1000)-('Appendix B'!$E$38+'Appendix B'!$F$38+'Appendix B'!$G$38))/((1+$Y$16)^AF$34))</f>
        <v>490370.80412591633</v>
      </c>
      <c r="AG571" s="201">
        <f>(((J571*'Appendix B'!$C$13*1000)-('Appendix B'!$E$39+'Appendix B'!$F$39+'Appendix B'!$G$39))/((1+$Y$16)^AG$34))</f>
        <v>-373866.24872909283</v>
      </c>
      <c r="AH571" s="201">
        <f>(((K571*'Appendix B'!$C$14*1000)-('Appendix B'!$E$40+'Appendix B'!$F$40+'Appendix B'!$G$40))/((1+$Y$16)^AH$34))</f>
        <v>-318654.17567179707</v>
      </c>
      <c r="AI571" s="201">
        <f>(((L571*'Appendix B'!$C$15*1000)-('Appendix B'!$E$41+'Appendix B'!$F$41+'Appendix B'!$G$41))/((1+$Y$16)^AI$34))</f>
        <v>-159322.67002804601</v>
      </c>
      <c r="AJ571" s="201">
        <f>(((M571*'Appendix B'!$C$16*1000)-('Appendix B'!$E$42+'Appendix B'!$F$42+'Appendix B'!$G$42))/((1+$Y$16)^AJ$34))</f>
        <v>-121955.46256766052</v>
      </c>
      <c r="AK571" s="201">
        <f>(((N571*'Appendix B'!$C$17*1000)-('Appendix B'!$E$43+'Appendix B'!$F$43+'Appendix B'!$G$43))/((1+$Y$16)^AK$34))</f>
        <v>152775.76028945003</v>
      </c>
      <c r="AL571" s="201">
        <f>(((O571*'Appendix B'!$C$18*1000)-('Appendix B'!$E$44+'Appendix B'!$F$44+'Appendix B'!$G$44))/((1+$Y$16)^AL$34))</f>
        <v>14601.734714103055</v>
      </c>
      <c r="AM571" s="201">
        <f>(((P571*'Appendix B'!$C$19*1000)-('Appendix B'!$E$45+'Appendix B'!$F$45+'Appendix B'!$G$45))/((1+$Y$16)^AM$34))</f>
        <v>-46570.159141882039</v>
      </c>
      <c r="AN571" s="201">
        <f>(((Q571*'Appendix B'!$C$20*1000)-('Appendix B'!$E$46+'Appendix B'!$F$46+'Appendix B'!$G$46))/((1+$Y$16)^AN$34))</f>
        <v>16180.544228268607</v>
      </c>
      <c r="AO571" s="201">
        <f>(((R571*'Appendix B'!$C$21*1000)-('Appendix B'!$E$47+'Appendix B'!$F$47+'Appendix B'!$G$47))/((1+$Y$16)^AO$34))</f>
        <v>-3395.8749510385906</v>
      </c>
      <c r="AP571" s="201">
        <f>(((S571*'Appendix B'!$C$22*1000)-('Appendix B'!$E$48+'Appendix B'!$F$48+'Appendix B'!$G$48))/((1+$Y$16)^AP$34))</f>
        <v>-73196.840021209005</v>
      </c>
      <c r="AQ571" s="201">
        <f>(((T571*'Appendix B'!$C$23*1000)-('Appendix B'!$E$49+'Appendix B'!$F$49+'Appendix B'!$G$49))/((1+$Y$16)^AQ$34))</f>
        <v>18239.364094520533</v>
      </c>
      <c r="AR571" s="201">
        <f>(((U571*'Appendix B'!$C$24*1000)-('Appendix B'!$E$50+'Appendix B'!$F$50+'Appendix B'!$G$50))/((1+$Y$16)^AR$34))</f>
        <v>4117.7352704361056</v>
      </c>
      <c r="AS571" s="217">
        <f t="shared" si="32"/>
        <v>44753033.315877214</v>
      </c>
      <c r="AU571" s="207">
        <f t="shared" si="31"/>
        <v>1.566860581745941E-8</v>
      </c>
    </row>
    <row r="572" spans="1:47" x14ac:dyDescent="0.35">
      <c r="A572">
        <v>538</v>
      </c>
      <c r="B572" s="75">
        <v>56</v>
      </c>
      <c r="C572" s="75">
        <v>63.109516893437466</v>
      </c>
      <c r="D572" s="75">
        <v>48.849997904626775</v>
      </c>
      <c r="E572" s="75">
        <v>49.00323331396666</v>
      </c>
      <c r="F572" s="75">
        <v>32.735806534943549</v>
      </c>
      <c r="G572" s="75">
        <v>23.045446516854614</v>
      </c>
      <c r="H572" s="75">
        <v>48.188406610428721</v>
      </c>
      <c r="I572" s="75">
        <v>34.647007628629147</v>
      </c>
      <c r="J572" s="75">
        <v>34.017280082924245</v>
      </c>
      <c r="K572" s="75">
        <v>32.345551450193426</v>
      </c>
      <c r="L572" s="75">
        <v>30.816675853821412</v>
      </c>
      <c r="M572" s="75">
        <v>45.507393053293555</v>
      </c>
      <c r="N572" s="75">
        <v>41.030092600282821</v>
      </c>
      <c r="O572" s="75">
        <v>32.059446563636108</v>
      </c>
      <c r="P572" s="75">
        <v>20.810632851657651</v>
      </c>
      <c r="Q572" s="75">
        <v>28.121244474654254</v>
      </c>
      <c r="R572" s="75">
        <v>25.189865718688495</v>
      </c>
      <c r="S572" s="75">
        <v>45.287367014289508</v>
      </c>
      <c r="T572" s="75">
        <v>67.972731527499178</v>
      </c>
      <c r="U572" s="75">
        <v>69.403831250480579</v>
      </c>
      <c r="V572" s="75">
        <v>52.958004279304873</v>
      </c>
      <c r="X572" s="201">
        <f>((0-('Appendix B'!$H$30))/(1+$Y$16)^0)</f>
        <v>-30932906.678150136</v>
      </c>
      <c r="Y572" s="201">
        <f>(((B572*'Appendix B'!$C$5*1000)-('Appendix B'!$E$31+'Appendix B'!$F$31+'Appendix B'!$G$31))/((1+$Y$16)^1))</f>
        <v>36555647.970511056</v>
      </c>
      <c r="Z572" s="201">
        <f>+(((C572*'Appendix B'!$C$6*1000)-('Appendix B'!$E$32+'Appendix B'!$F$32+'Appendix B'!$G$32))/((1+$Y$16)^2))</f>
        <v>13737184.902952097</v>
      </c>
      <c r="AA572" s="201">
        <f>(((D572*'Appendix B'!$C$7*1000)-('Appendix B'!$E$33+'Appendix B'!$F$33+'Appendix B'!$G$33))/((1+$Y$16)^3))</f>
        <v>4468922.0717357304</v>
      </c>
      <c r="AB572" s="201">
        <f>(((E572*'Appendix B'!$C$8*1000)-('Appendix B'!$E$34+'Appendix B'!$F$34+'Appendix B'!$G$34))/((1+$Y$16)^4))</f>
        <v>2498011.7080643042</v>
      </c>
      <c r="AC572" s="201">
        <f>(((F572*'Appendix B'!$C$9*1000)-('Appendix B'!$E$35+'Appendix B'!$F$35+'Appendix B'!$G$35))/((1+$Y$16)^AC$34))</f>
        <v>602564.99609256268</v>
      </c>
      <c r="AD572" s="201">
        <f>(((G572*'Appendix B'!$C$10*1000)-('Appendix B'!$E$36+'Appendix B'!$F$36+'Appendix B'!$G$36))/((1+$Y$16)^AD$34))</f>
        <v>-161039.4725913227</v>
      </c>
      <c r="AE572" s="201">
        <f>(((H572*'Appendix B'!$C$11*1000)-('Appendix B'!$E$37+'Appendix B'!$F$37+'Appendix B'!$G$37))/((1+$Y$16)^AE$34))</f>
        <v>566770.21786635206</v>
      </c>
      <c r="AF572" s="201">
        <f>(((I572*'Appendix B'!$C$12*1000)-('Appendix B'!$E$38+'Appendix B'!$F$38+'Appendix B'!$G$38))/((1+$Y$16)^AF$34))</f>
        <v>-19909.947183179556</v>
      </c>
      <c r="AG572" s="201">
        <f>(((J572*'Appendix B'!$C$13*1000)-('Appendix B'!$E$39+'Appendix B'!$F$39+'Appendix B'!$G$39))/((1+$Y$16)^AG$34))</f>
        <v>-118705.29915121011</v>
      </c>
      <c r="AH572" s="201">
        <f>(((K572*'Appendix B'!$C$14*1000)-('Appendix B'!$E$40+'Appendix B'!$F$40+'Appendix B'!$G$40))/((1+$Y$16)^AH$34))</f>
        <v>-195764.93825992491</v>
      </c>
      <c r="AI572" s="201">
        <f>(((L572*'Appendix B'!$C$15*1000)-('Appendix B'!$E$41+'Appendix B'!$F$41+'Appendix B'!$G$41))/((1+$Y$16)^AI$34))</f>
        <v>-243593.48396021489</v>
      </c>
      <c r="AJ572" s="201">
        <f>(((M572*'Appendix B'!$C$16*1000)-('Appendix B'!$E$42+'Appendix B'!$F$42+'Appendix B'!$G$42))/((1+$Y$16)^AJ$34))</f>
        <v>-78043.952680304603</v>
      </c>
      <c r="AK572" s="201">
        <f>(((N572*'Appendix B'!$C$17*1000)-('Appendix B'!$E$43+'Appendix B'!$F$43+'Appendix B'!$G$43))/((1+$Y$16)^AK$34))</f>
        <v>-150734.40689452394</v>
      </c>
      <c r="AL572" s="201">
        <f>(((O572*'Appendix B'!$C$18*1000)-('Appendix B'!$E$44+'Appendix B'!$F$44+'Appendix B'!$G$44))/((1+$Y$16)^AL$34))</f>
        <v>-236599.54757502719</v>
      </c>
      <c r="AM572" s="201">
        <f>(((P572*'Appendix B'!$C$19*1000)-('Appendix B'!$E$45+'Appendix B'!$F$45+'Appendix B'!$G$45))/((1+$Y$16)^AM$34))</f>
        <v>-309610.37113609054</v>
      </c>
      <c r="AN572" s="201">
        <f>(((Q572*'Appendix B'!$C$20*1000)-('Appendix B'!$E$46+'Appendix B'!$F$46+'Appendix B'!$G$46))/((1+$Y$16)^AN$34))</f>
        <v>-241023.17311813825</v>
      </c>
      <c r="AO572" s="201">
        <f>(((R572*'Appendix B'!$C$21*1000)-('Appendix B'!$E$47+'Appendix B'!$F$47+'Appendix B'!$G$47))/((1+$Y$16)^AO$34))</f>
        <v>-245131.13471685231</v>
      </c>
      <c r="AP572" s="201">
        <f>(((S572*'Appendix B'!$C$22*1000)-('Appendix B'!$E$48+'Appendix B'!$F$48+'Appendix B'!$G$48))/((1+$Y$16)^AP$34))</f>
        <v>-139037.74725011966</v>
      </c>
      <c r="AQ572" s="201">
        <f>(((T572*'Appendix B'!$C$23*1000)-('Appendix B'!$E$49+'Appendix B'!$F$49+'Appendix B'!$G$49))/((1+$Y$16)^AQ$34))</f>
        <v>-48225.595062834051</v>
      </c>
      <c r="AR572" s="201">
        <f>(((U572*'Appendix B'!$C$24*1000)-('Appendix B'!$E$50+'Appendix B'!$F$50+'Appendix B'!$G$50))/((1+$Y$16)^AR$34))</f>
        <v>-50214.022426023497</v>
      </c>
      <c r="AS572" s="217">
        <f t="shared" si="32"/>
        <v>27496195.189071972</v>
      </c>
      <c r="AU572" s="207">
        <f t="shared" si="31"/>
        <v>1.0911085343686998E-8</v>
      </c>
    </row>
    <row r="573" spans="1:47" x14ac:dyDescent="0.35">
      <c r="A573">
        <v>539</v>
      </c>
      <c r="B573" s="75">
        <v>56</v>
      </c>
      <c r="C573" s="75">
        <v>88.930086729996816</v>
      </c>
      <c r="D573" s="75">
        <v>101.98270764839053</v>
      </c>
      <c r="E573" s="75">
        <v>40.681014278347845</v>
      </c>
      <c r="F573" s="75">
        <v>46.824286166741139</v>
      </c>
      <c r="G573" s="75">
        <v>53.084238715709674</v>
      </c>
      <c r="H573" s="75">
        <v>56.678894839379502</v>
      </c>
      <c r="I573" s="75">
        <v>68.695562148631979</v>
      </c>
      <c r="J573" s="75">
        <v>42.720645197354983</v>
      </c>
      <c r="K573" s="75">
        <v>32.364869065181793</v>
      </c>
      <c r="L573" s="75">
        <v>38.566869817983061</v>
      </c>
      <c r="M573" s="75">
        <v>38.719642679751814</v>
      </c>
      <c r="N573" s="75">
        <v>26.137012218087982</v>
      </c>
      <c r="O573" s="75">
        <v>12.478877266551805</v>
      </c>
      <c r="P573" s="75">
        <v>8.1029562927881678</v>
      </c>
      <c r="Q573" s="75">
        <v>7.508798825766454</v>
      </c>
      <c r="R573" s="75">
        <v>5.6791892848109473</v>
      </c>
      <c r="S573" s="75">
        <v>6.5131603823588495</v>
      </c>
      <c r="T573" s="75">
        <v>5.9946259954194083</v>
      </c>
      <c r="U573" s="75">
        <v>6.0457298675073314</v>
      </c>
      <c r="V573" s="75">
        <v>5.5885793578751297</v>
      </c>
      <c r="X573" s="201">
        <f>((0-('Appendix B'!$H$30))/(1+$Y$16)^0)</f>
        <v>-30932906.678150136</v>
      </c>
      <c r="Y573" s="201">
        <f>(((B573*'Appendix B'!$C$5*1000)-('Appendix B'!$E$31+'Appendix B'!$F$31+'Appendix B'!$G$31))/((1+$Y$16)^1))</f>
        <v>36555647.970511056</v>
      </c>
      <c r="Z573" s="201">
        <f>+(((C573*'Appendix B'!$C$6*1000)-('Appendix B'!$E$32+'Appendix B'!$F$32+'Appendix B'!$G$32))/((1+$Y$16)^2))</f>
        <v>20259902.456076875</v>
      </c>
      <c r="AA573" s="201">
        <f>(((D573*'Appendix B'!$C$7*1000)-('Appendix B'!$E$33+'Appendix B'!$F$33+'Appendix B'!$G$33))/((1+$Y$16)^3))</f>
        <v>11208300.323850596</v>
      </c>
      <c r="AB573" s="201">
        <f>(((E573*'Appendix B'!$C$8*1000)-('Appendix B'!$E$34+'Appendix B'!$F$34+'Appendix B'!$G$34))/((1+$Y$16)^4))</f>
        <v>1826075.7599747533</v>
      </c>
      <c r="AC573" s="201">
        <f>(((F573*'Appendix B'!$C$9*1000)-('Appendix B'!$E$35+'Appendix B'!$F$35+'Appendix B'!$G$35))/((1+$Y$16)^AC$34))</f>
        <v>1421558.5031981228</v>
      </c>
      <c r="AD573" s="201">
        <f>(((G573*'Appendix B'!$C$10*1000)-('Appendix B'!$E$36+'Appendix B'!$F$36+'Appendix B'!$G$36))/((1+$Y$16)^AD$34))</f>
        <v>1135174.2091879514</v>
      </c>
      <c r="AE573" s="201">
        <f>(((H573*'Appendix B'!$C$11*1000)-('Appendix B'!$E$37+'Appendix B'!$F$37+'Appendix B'!$G$37))/((1+$Y$16)^AE$34))</f>
        <v>848753.34189657844</v>
      </c>
      <c r="AF573" s="201">
        <f>(((I573*'Appendix B'!$C$12*1000)-('Appendix B'!$E$38+'Appendix B'!$F$38+'Appendix B'!$G$38))/((1+$Y$16)^AF$34))</f>
        <v>872930.05109437834</v>
      </c>
      <c r="AG573" s="201">
        <f>(((J573*'Appendix B'!$C$13*1000)-('Appendix B'!$E$39+'Appendix B'!$F$39+'Appendix B'!$G$39))/((1+$Y$16)^AG$34))</f>
        <v>64851.510448436711</v>
      </c>
      <c r="AH573" s="201">
        <f>(((K573*'Appendix B'!$C$14*1000)-('Appendix B'!$E$40+'Appendix B'!$F$40+'Appendix B'!$G$40))/((1+$Y$16)^AH$34))</f>
        <v>-195437.79491315706</v>
      </c>
      <c r="AI573" s="201">
        <f>(((L573*'Appendix B'!$C$15*1000)-('Appendix B'!$E$41+'Appendix B'!$F$41+'Appendix B'!$G$41))/((1+$Y$16)^AI$34))</f>
        <v>-133454.87193544139</v>
      </c>
      <c r="AJ573" s="201">
        <f>(((M573*'Appendix B'!$C$16*1000)-('Appendix B'!$E$42+'Appendix B'!$F$42+'Appendix B'!$G$42))/((1+$Y$16)^AJ$34))</f>
        <v>-158322.59508037643</v>
      </c>
      <c r="AK573" s="201">
        <f>(((N573*'Appendix B'!$C$17*1000)-('Appendix B'!$E$43+'Appendix B'!$F$43+'Appendix B'!$G$43))/((1+$Y$16)^AK$34))</f>
        <v>-298438.09795464383</v>
      </c>
      <c r="AL573" s="201">
        <f>(((O573*'Appendix B'!$C$18*1000)-('Appendix B'!$E$44+'Appendix B'!$F$44+'Appendix B'!$G$44))/((1+$Y$16)^AL$34))</f>
        <v>-400476.9686287769</v>
      </c>
      <c r="AM573" s="201">
        <f>(((P573*'Appendix B'!$C$19*1000)-('Appendix B'!$E$45+'Appendix B'!$F$45+'Appendix B'!$G$45))/((1+$Y$16)^AM$34))</f>
        <v>-399843.25125433598</v>
      </c>
      <c r="AN573" s="201">
        <f>(((Q573*'Appendix B'!$C$20*1000)-('Appendix B'!$E$46+'Appendix B'!$F$46+'Appendix B'!$G$46))/((1+$Y$16)^AN$34))</f>
        <v>-363783.68036068307</v>
      </c>
      <c r="AO573" s="201">
        <f>(((R573*'Appendix B'!$C$21*1000)-('Appendix B'!$E$47+'Appendix B'!$F$47+'Appendix B'!$G$47))/((1+$Y$16)^AO$34))</f>
        <v>-346274.90824686625</v>
      </c>
      <c r="AP573" s="201">
        <f>(((S573*'Appendix B'!$C$22*1000)-('Appendix B'!$E$48+'Appendix B'!$F$48+'Appendix B'!$G$48))/((1+$Y$16)^AP$34))</f>
        <v>-311662.31174298725</v>
      </c>
      <c r="AQ573" s="201">
        <f>(((T573*'Appendix B'!$C$23*1000)-('Appendix B'!$E$49+'Appendix B'!$F$49+'Appendix B'!$G$49))/((1+$Y$16)^AQ$34))</f>
        <v>-285949.16188546538</v>
      </c>
      <c r="AR573" s="201">
        <f>(((U573*'Appendix B'!$C$24*1000)-('Appendix B'!$E$50+'Appendix B'!$F$50+'Appendix B'!$G$50))/((1+$Y$16)^AR$34))</f>
        <v>-260195.25977051875</v>
      </c>
      <c r="AS573" s="217">
        <f t="shared" si="32"/>
        <v>43260287.448088616</v>
      </c>
      <c r="AU573" s="207">
        <f t="shared" si="31"/>
        <v>1.5473184639070412E-8</v>
      </c>
    </row>
    <row r="574" spans="1:47" x14ac:dyDescent="0.35">
      <c r="A574">
        <v>540</v>
      </c>
      <c r="B574" s="75">
        <v>56</v>
      </c>
      <c r="C574" s="75">
        <v>39.751120424781107</v>
      </c>
      <c r="D574" s="75">
        <v>56.89193744952928</v>
      </c>
      <c r="E574" s="75">
        <v>85.627530334978161</v>
      </c>
      <c r="F574" s="75">
        <v>48.107037746879215</v>
      </c>
      <c r="G574" s="75">
        <v>44.03774278431078</v>
      </c>
      <c r="H574" s="75">
        <v>39.4294500105879</v>
      </c>
      <c r="I574" s="75">
        <v>47.930266843401824</v>
      </c>
      <c r="J574" s="75">
        <v>57.243249328832036</v>
      </c>
      <c r="K574" s="75">
        <v>61.283533752940784</v>
      </c>
      <c r="L574" s="75">
        <v>57.382510381598067</v>
      </c>
      <c r="M574" s="75">
        <v>40.363691557008352</v>
      </c>
      <c r="N574" s="75">
        <v>51.266679641517115</v>
      </c>
      <c r="O574" s="75">
        <v>72.458936427634882</v>
      </c>
      <c r="P574" s="75">
        <v>141.41392182940089</v>
      </c>
      <c r="Q574" s="75">
        <v>92.048475769297028</v>
      </c>
      <c r="R574" s="75">
        <v>109.86551534268415</v>
      </c>
      <c r="S574" s="75">
        <v>80.729173641783092</v>
      </c>
      <c r="T574" s="75">
        <v>28.504854472167068</v>
      </c>
      <c r="U574" s="75">
        <v>34.596800386184725</v>
      </c>
      <c r="V574" s="75">
        <v>27.910154532919293</v>
      </c>
      <c r="X574" s="201">
        <f>((0-('Appendix B'!$H$30))/(1+$Y$16)^0)</f>
        <v>-30932906.678150136</v>
      </c>
      <c r="Y574" s="201">
        <f>(((B574*'Appendix B'!$C$5*1000)-('Appendix B'!$E$31+'Appendix B'!$F$31+'Appendix B'!$G$31))/((1+$Y$16)^1))</f>
        <v>36555647.970511056</v>
      </c>
      <c r="Z574" s="201">
        <f>+(((C574*'Appendix B'!$C$6*1000)-('Appendix B'!$E$32+'Appendix B'!$F$32+'Appendix B'!$G$32))/((1+$Y$16)^2))</f>
        <v>7836454.4534162441</v>
      </c>
      <c r="AA574" s="201">
        <f>(((D574*'Appendix B'!$C$7*1000)-('Appendix B'!$E$33+'Appendix B'!$F$33+'Appendix B'!$G$33))/((1+$Y$16)^3))</f>
        <v>5488965.5202086316</v>
      </c>
      <c r="AB574" s="201">
        <f>(((E574*'Appendix B'!$C$8*1000)-('Appendix B'!$E$34+'Appendix B'!$F$34+'Appendix B'!$G$34))/((1+$Y$16)^4))</f>
        <v>5455057.3754037702</v>
      </c>
      <c r="AC574" s="201">
        <f>(((F574*'Appendix B'!$C$9*1000)-('Appendix B'!$E$35+'Appendix B'!$F$35+'Appendix B'!$G$35))/((1+$Y$16)^AC$34))</f>
        <v>1496127.6009871673</v>
      </c>
      <c r="AD574" s="201">
        <f>(((G574*'Appendix B'!$C$10*1000)-('Appendix B'!$E$36+'Appendix B'!$F$36+'Appendix B'!$G$36))/((1+$Y$16)^AD$34))</f>
        <v>744805.9240447582</v>
      </c>
      <c r="AE574" s="201">
        <f>(((H574*'Appendix B'!$C$11*1000)-('Appendix B'!$E$37+'Appendix B'!$F$37+'Appendix B'!$G$37))/((1+$Y$16)^AE$34))</f>
        <v>275870.81624578073</v>
      </c>
      <c r="AF574" s="201">
        <f>(((I574*'Appendix B'!$C$12*1000)-('Appendix B'!$E$38+'Appendix B'!$F$38+'Appendix B'!$G$38))/((1+$Y$16)^AF$34))</f>
        <v>328411.01097880612</v>
      </c>
      <c r="AG574" s="201">
        <f>(((J574*'Appendix B'!$C$13*1000)-('Appendix B'!$E$39+'Appendix B'!$F$39+'Appendix B'!$G$39))/((1+$Y$16)^AG$34))</f>
        <v>371137.96935300913</v>
      </c>
      <c r="AH574" s="201">
        <f>(((K574*'Appendix B'!$C$14*1000)-('Appendix B'!$E$40+'Appendix B'!$F$40+'Appendix B'!$G$40))/((1+$Y$16)^AH$34))</f>
        <v>294299.09836828464</v>
      </c>
      <c r="AI574" s="201">
        <f>(((L574*'Appendix B'!$C$15*1000)-('Appendix B'!$E$41+'Appendix B'!$F$41+'Appendix B'!$G$41))/((1+$Y$16)^AI$34))</f>
        <v>133935.66636804069</v>
      </c>
      <c r="AJ574" s="201">
        <f>(((M574*'Appendix B'!$C$16*1000)-('Appendix B'!$E$42+'Appendix B'!$F$42+'Appendix B'!$G$42))/((1+$Y$16)^AJ$34))</f>
        <v>-138878.4486927934</v>
      </c>
      <c r="AK574" s="201">
        <f>(((N574*'Appendix B'!$C$17*1000)-('Appendix B'!$E$43+'Appendix B'!$F$43+'Appendix B'!$G$43))/((1+$Y$16)^AK$34))</f>
        <v>-49211.978286932572</v>
      </c>
      <c r="AL574" s="201">
        <f>(((O574*'Appendix B'!$C$18*1000)-('Appendix B'!$E$44+'Appendix B'!$F$44+'Appendix B'!$G$44))/((1+$Y$16)^AL$34))</f>
        <v>101519.53927833987</v>
      </c>
      <c r="AM574" s="201">
        <f>(((P574*'Appendix B'!$C$19*1000)-('Appendix B'!$E$45+'Appendix B'!$F$45+'Appendix B'!$G$45))/((1+$Y$16)^AM$34))</f>
        <v>546752.47897117957</v>
      </c>
      <c r="AN574" s="201">
        <f>(((Q574*'Appendix B'!$C$20*1000)-('Appendix B'!$E$46+'Appendix B'!$F$46+'Appendix B'!$G$46))/((1+$Y$16)^AN$34))</f>
        <v>139705.02740790063</v>
      </c>
      <c r="AO574" s="201">
        <f>(((R574*'Appendix B'!$C$21*1000)-('Appendix B'!$E$47+'Appendix B'!$F$47+'Appendix B'!$G$47))/((1+$Y$16)^AO$34))</f>
        <v>193829.28565100965</v>
      </c>
      <c r="AP574" s="201">
        <f>(((S574*'Appendix B'!$C$22*1000)-('Appendix B'!$E$48+'Appendix B'!$F$48+'Appendix B'!$G$48))/((1+$Y$16)^AP$34))</f>
        <v>18750.818019278177</v>
      </c>
      <c r="AQ574" s="201">
        <f>(((T574*'Appendix B'!$C$23*1000)-('Appendix B'!$E$49+'Appendix B'!$F$49+'Appendix B'!$G$49))/((1+$Y$16)^AQ$34))</f>
        <v>-199608.80414873137</v>
      </c>
      <c r="AR574" s="201">
        <f>(((U574*'Appendix B'!$C$24*1000)-('Appendix B'!$E$50+'Appendix B'!$F$50+'Appendix B'!$G$50))/((1+$Y$16)^AR$34))</f>
        <v>-165571.38398889761</v>
      </c>
      <c r="AS574" s="217">
        <f t="shared" si="32"/>
        <v>29048363.877063129</v>
      </c>
      <c r="AU574" s="207">
        <f t="shared" si="31"/>
        <v>1.1493184916637019E-8</v>
      </c>
    </row>
    <row r="575" spans="1:47" x14ac:dyDescent="0.35">
      <c r="A575">
        <v>541</v>
      </c>
      <c r="B575" s="75">
        <v>56</v>
      </c>
      <c r="C575" s="75">
        <v>34.612179950283675</v>
      </c>
      <c r="D575" s="75">
        <v>20.506249511092769</v>
      </c>
      <c r="E575" s="75">
        <v>30.170898835206064</v>
      </c>
      <c r="F575" s="75">
        <v>21.099517967126914</v>
      </c>
      <c r="G575" s="75">
        <v>23.268134891225621</v>
      </c>
      <c r="H575" s="75">
        <v>40.144561557099728</v>
      </c>
      <c r="I575" s="75">
        <v>37.10067498826308</v>
      </c>
      <c r="J575" s="75">
        <v>41.016909060139263</v>
      </c>
      <c r="K575" s="75">
        <v>37.7229156063419</v>
      </c>
      <c r="L575" s="75">
        <v>50.247198263972066</v>
      </c>
      <c r="M575" s="75">
        <v>68.643088402726747</v>
      </c>
      <c r="N575" s="75">
        <v>102.46968435779374</v>
      </c>
      <c r="O575" s="75">
        <v>102.9401736853784</v>
      </c>
      <c r="P575" s="75">
        <v>84.460834053505081</v>
      </c>
      <c r="Q575" s="75">
        <v>125.08868806834005</v>
      </c>
      <c r="R575" s="75">
        <v>193.27285946449609</v>
      </c>
      <c r="S575" s="75">
        <v>339.43839334091729</v>
      </c>
      <c r="T575" s="75">
        <v>288.0911848891451</v>
      </c>
      <c r="U575" s="75">
        <v>273.97269123401719</v>
      </c>
      <c r="V575" s="75">
        <v>356.14857171928321</v>
      </c>
      <c r="X575" s="201">
        <f>((0-('Appendix B'!$H$30))/(1+$Y$16)^0)</f>
        <v>-30932906.678150136</v>
      </c>
      <c r="Y575" s="201">
        <f>(((B575*'Appendix B'!$C$5*1000)-('Appendix B'!$E$31+'Appendix B'!$F$31+'Appendix B'!$G$31))/((1+$Y$16)^1))</f>
        <v>36555647.970511056</v>
      </c>
      <c r="Z575" s="201">
        <f>+(((C575*'Appendix B'!$C$6*1000)-('Appendix B'!$E$32+'Appendix B'!$F$32+'Appendix B'!$G$32))/((1+$Y$16)^2))</f>
        <v>6538270.1976215877</v>
      </c>
      <c r="AA575" s="201">
        <f>(((D575*'Appendix B'!$C$7*1000)-('Appendix B'!$E$33+'Appendix B'!$F$33+'Appendix B'!$G$33))/((1+$Y$16)^3))</f>
        <v>873787.50344432215</v>
      </c>
      <c r="AB575" s="201">
        <f>(((E575*'Appendix B'!$C$8*1000)-('Appendix B'!$E$34+'Appendix B'!$F$34+'Appendix B'!$G$34))/((1+$Y$16)^4))</f>
        <v>977489.060370664</v>
      </c>
      <c r="AC575" s="201">
        <f>(((F575*'Appendix B'!$C$9*1000)-('Appendix B'!$E$35+'Appendix B'!$F$35+'Appendix B'!$G$35))/((1+$Y$16)^AC$34))</f>
        <v>-73877.390376112613</v>
      </c>
      <c r="AD575" s="201">
        <f>(((G575*'Appendix B'!$C$10*1000)-('Appendix B'!$E$36+'Appendix B'!$F$36+'Appendix B'!$G$36))/((1+$Y$16)^AD$34))</f>
        <v>-151430.17419736515</v>
      </c>
      <c r="AE575" s="201">
        <f>(((H575*'Appendix B'!$C$11*1000)-('Appendix B'!$E$37+'Appendix B'!$F$37+'Appendix B'!$G$37))/((1+$Y$16)^AE$34))</f>
        <v>299620.85069349501</v>
      </c>
      <c r="AF575" s="201">
        <f>(((I575*'Appendix B'!$C$12*1000)-('Appendix B'!$E$38+'Appendix B'!$F$38+'Appendix B'!$G$38))/((1+$Y$16)^AF$34))</f>
        <v>44431.473239301318</v>
      </c>
      <c r="AG575" s="201">
        <f>(((J575*'Appendix B'!$C$13*1000)-('Appendix B'!$E$39+'Appendix B'!$F$39+'Appendix B'!$G$39))/((1+$Y$16)^AG$34))</f>
        <v>28919.159497376073</v>
      </c>
      <c r="AH575" s="201">
        <f>(((K575*'Appendix B'!$C$14*1000)-('Appendix B'!$E$40+'Appendix B'!$F$40+'Appendix B'!$G$40))/((1+$Y$16)^AH$34))</f>
        <v>-104699.40517568566</v>
      </c>
      <c r="AI575" s="201">
        <f>(((L575*'Appendix B'!$C$15*1000)-('Appendix B'!$E$41+'Appendix B'!$F$41+'Appendix B'!$G$41))/((1+$Y$16)^AI$34))</f>
        <v>32535.188311246224</v>
      </c>
      <c r="AJ575" s="201">
        <f>(((M575*'Appendix B'!$C$16*1000)-('Appendix B'!$E$42+'Appendix B'!$F$42+'Appendix B'!$G$42))/((1+$Y$16)^AJ$34))</f>
        <v>195581.63922033599</v>
      </c>
      <c r="AK575" s="201">
        <f>(((N575*'Appendix B'!$C$17*1000)-('Appendix B'!$E$43+'Appendix B'!$F$43+'Appendix B'!$G$43))/((1+$Y$16)^AK$34))</f>
        <v>458599.20622828981</v>
      </c>
      <c r="AL575" s="201">
        <f>(((O575*'Appendix B'!$C$18*1000)-('Appendix B'!$E$44+'Appendix B'!$F$44+'Appendix B'!$G$44))/((1+$Y$16)^AL$34))</f>
        <v>356628.90185802238</v>
      </c>
      <c r="AM575" s="201">
        <f>(((P575*'Appendix B'!$C$19*1000)-('Appendix B'!$E$45+'Appendix B'!$F$45+'Appendix B'!$G$45))/((1+$Y$16)^AM$34))</f>
        <v>142348.01385600015</v>
      </c>
      <c r="AN575" s="201">
        <f>(((Q575*'Appendix B'!$C$20*1000)-('Appendix B'!$E$46+'Appendix B'!$F$46+'Appendix B'!$G$46))/((1+$Y$16)^AN$34))</f>
        <v>336480.96027498104</v>
      </c>
      <c r="AO575" s="201">
        <f>(((R575*'Appendix B'!$C$21*1000)-('Appendix B'!$E$47+'Appendix B'!$F$47+'Appendix B'!$G$47))/((1+$Y$16)^AO$34))</f>
        <v>626214.78254481941</v>
      </c>
      <c r="AP575" s="201">
        <f>(((S575*'Appendix B'!$C$22*1000)-('Appendix B'!$E$48+'Appendix B'!$F$48+'Appendix B'!$G$48))/((1+$Y$16)^AP$34))</f>
        <v>1170536.2511756434</v>
      </c>
      <c r="AQ575" s="201">
        <f>(((T575*'Appendix B'!$C$23*1000)-('Appendix B'!$E$49+'Appendix B'!$F$49+'Appendix B'!$G$49))/((1+$Y$16)^AQ$34))</f>
        <v>796061.9708022913</v>
      </c>
      <c r="AR575" s="201">
        <f>(((U575*'Appendix B'!$C$24*1000)-('Appendix B'!$E$50+'Appendix B'!$F$50+'Appendix B'!$G$50))/((1+$Y$16)^AR$34))</f>
        <v>627767.50485881465</v>
      </c>
      <c r="AS575" s="217">
        <f t="shared" si="32"/>
        <v>19128013.956358116</v>
      </c>
      <c r="AU575" s="207">
        <f t="shared" si="31"/>
        <v>7.7168947316141896E-9</v>
      </c>
    </row>
    <row r="576" spans="1:47" x14ac:dyDescent="0.35">
      <c r="A576">
        <v>542</v>
      </c>
      <c r="B576" s="75">
        <v>56</v>
      </c>
      <c r="C576" s="75">
        <v>51.296706807176086</v>
      </c>
      <c r="D576" s="75">
        <v>74.382432284359652</v>
      </c>
      <c r="E576" s="75">
        <v>35.214750711360765</v>
      </c>
      <c r="F576" s="75">
        <v>60.750687475940033</v>
      </c>
      <c r="G576" s="75">
        <v>60.445762760819825</v>
      </c>
      <c r="H576" s="75">
        <v>58.750073034814463</v>
      </c>
      <c r="I576" s="75">
        <v>50.454306926780568</v>
      </c>
      <c r="J576" s="75">
        <v>60.134925195117631</v>
      </c>
      <c r="K576" s="75">
        <v>52.432498997625856</v>
      </c>
      <c r="L576" s="75">
        <v>53.206269795811572</v>
      </c>
      <c r="M576" s="75">
        <v>62.3351564594888</v>
      </c>
      <c r="N576" s="75">
        <v>79.900323850187931</v>
      </c>
      <c r="O576" s="75">
        <v>76.240466927137007</v>
      </c>
      <c r="P576" s="75">
        <v>131.27375100466892</v>
      </c>
      <c r="Q576" s="75">
        <v>150.49479573714129</v>
      </c>
      <c r="R576" s="75">
        <v>137.84607465178232</v>
      </c>
      <c r="S576" s="75">
        <v>174.09832399716944</v>
      </c>
      <c r="T576" s="75">
        <v>153.53445608157489</v>
      </c>
      <c r="U576" s="75">
        <v>171.10051425635194</v>
      </c>
      <c r="V576" s="75">
        <v>193.84587063582904</v>
      </c>
      <c r="X576" s="201">
        <f>((0-('Appendix B'!$H$30))/(1+$Y$16)^0)</f>
        <v>-30932906.678150136</v>
      </c>
      <c r="Y576" s="201">
        <f>(((B576*'Appendix B'!$C$5*1000)-('Appendix B'!$E$31+'Appendix B'!$F$31+'Appendix B'!$G$31))/((1+$Y$16)^1))</f>
        <v>36555647.970511056</v>
      </c>
      <c r="Z576" s="201">
        <f>+(((C576*'Appendix B'!$C$6*1000)-('Appendix B'!$E$32+'Appendix B'!$F$32+'Appendix B'!$G$32))/((1+$Y$16)^2))</f>
        <v>10753067.039205763</v>
      </c>
      <c r="AA576" s="201">
        <f>(((D576*'Appendix B'!$C$7*1000)-('Appendix B'!$E$33+'Appendix B'!$F$33+'Appendix B'!$G$33))/((1+$Y$16)^3))</f>
        <v>7707468.2293127598</v>
      </c>
      <c r="AB576" s="201">
        <f>(((E576*'Appendix B'!$C$8*1000)-('Appendix B'!$E$34+'Appendix B'!$F$34+'Appendix B'!$G$34))/((1+$Y$16)^4))</f>
        <v>1384729.6506413408</v>
      </c>
      <c r="AC576" s="201">
        <f>(((F576*'Appendix B'!$C$9*1000)-('Appendix B'!$E$35+'Appendix B'!$F$35+'Appendix B'!$G$35))/((1+$Y$16)^AC$34))</f>
        <v>2231130.0501404805</v>
      </c>
      <c r="AD576" s="201">
        <f>(((G576*'Appendix B'!$C$10*1000)-('Appendix B'!$E$36+'Appendix B'!$F$36+'Appendix B'!$G$36))/((1+$Y$16)^AD$34))</f>
        <v>1452833.7250183711</v>
      </c>
      <c r="AE576" s="201">
        <f>(((H576*'Appendix B'!$C$11*1000)-('Appendix B'!$E$37+'Appendix B'!$F$37+'Appendix B'!$G$37))/((1+$Y$16)^AE$34))</f>
        <v>917540.58736740937</v>
      </c>
      <c r="AF576" s="201">
        <f>(((I576*'Appendix B'!$C$12*1000)-('Appendix B'!$E$38+'Appendix B'!$F$38+'Appendix B'!$G$38))/((1+$Y$16)^AF$34))</f>
        <v>394597.7838232285</v>
      </c>
      <c r="AG576" s="201">
        <f>(((J576*'Appendix B'!$C$13*1000)-('Appendix B'!$E$39+'Appendix B'!$F$39+'Appendix B'!$G$39))/((1+$Y$16)^AG$34))</f>
        <v>432124.3567368497</v>
      </c>
      <c r="AH576" s="201">
        <f>(((K576*'Appendix B'!$C$14*1000)-('Appendix B'!$E$40+'Appendix B'!$F$40+'Appendix B'!$G$40))/((1+$Y$16)^AH$34))</f>
        <v>144407.03695409262</v>
      </c>
      <c r="AI576" s="201">
        <f>(((L576*'Appendix B'!$C$15*1000)-('Appendix B'!$E$41+'Appendix B'!$F$41+'Appendix B'!$G$41))/((1+$Y$16)^AI$34))</f>
        <v>74586.785072034763</v>
      </c>
      <c r="AJ576" s="201">
        <f>(((M576*'Appendix B'!$C$16*1000)-('Appendix B'!$E$42+'Appendix B'!$F$42+'Appendix B'!$G$42))/((1+$Y$16)^AJ$34))</f>
        <v>120977.80365073736</v>
      </c>
      <c r="AK576" s="201">
        <f>(((N576*'Appendix B'!$C$17*1000)-('Appendix B'!$E$43+'Appendix B'!$F$43+'Appendix B'!$G$43))/((1+$Y$16)^AK$34))</f>
        <v>234765.19967681248</v>
      </c>
      <c r="AL576" s="201">
        <f>(((O576*'Appendix B'!$C$18*1000)-('Appendix B'!$E$44+'Appendix B'!$F$44+'Appendix B'!$G$44))/((1+$Y$16)^AL$34))</f>
        <v>133168.64286118548</v>
      </c>
      <c r="AM576" s="201">
        <f>(((P576*'Appendix B'!$C$19*1000)-('Appendix B'!$E$45+'Appendix B'!$F$45+'Appendix B'!$G$45))/((1+$Y$16)^AM$34))</f>
        <v>474750.58199435187</v>
      </c>
      <c r="AN576" s="201">
        <f>(((Q576*'Appendix B'!$C$20*1000)-('Appendix B'!$E$46+'Appendix B'!$F$46+'Appendix B'!$G$46))/((1+$Y$16)^AN$34))</f>
        <v>487790.83963658096</v>
      </c>
      <c r="AO576" s="201">
        <f>(((R576*'Appendix B'!$C$21*1000)-('Appendix B'!$E$47+'Appendix B'!$F$47+'Appendix B'!$G$47))/((1+$Y$16)^AO$34))</f>
        <v>338881.11732859054</v>
      </c>
      <c r="AP576" s="201">
        <f>(((S576*'Appendix B'!$C$22*1000)-('Appendix B'!$E$48+'Appendix B'!$F$48+'Appendix B'!$G$48))/((1+$Y$16)^AP$34))</f>
        <v>434434.60157591169</v>
      </c>
      <c r="AQ576" s="201">
        <f>(((T576*'Appendix B'!$C$23*1000)-('Appendix B'!$E$49+'Appendix B'!$F$49+'Appendix B'!$G$49))/((1+$Y$16)^AQ$34))</f>
        <v>279955.43225111661</v>
      </c>
      <c r="AR576" s="201">
        <f>(((U576*'Appendix B'!$C$24*1000)-('Appendix B'!$E$50+'Appendix B'!$F$50+'Appendix B'!$G$50))/((1+$Y$16)^AR$34))</f>
        <v>286828.83184647717</v>
      </c>
      <c r="AS576" s="217">
        <f t="shared" si="32"/>
        <v>33906779.587455019</v>
      </c>
      <c r="AU576" s="207">
        <f t="shared" si="31"/>
        <v>1.3192127851015115E-8</v>
      </c>
    </row>
    <row r="577" spans="1:47" x14ac:dyDescent="0.35">
      <c r="A577">
        <v>543</v>
      </c>
      <c r="B577" s="75">
        <v>56</v>
      </c>
      <c r="C577" s="75">
        <v>80.290161550702663</v>
      </c>
      <c r="D577" s="75">
        <v>73.766520084062449</v>
      </c>
      <c r="E577" s="75">
        <v>121.35525123609924</v>
      </c>
      <c r="F577" s="75">
        <v>165.39039395386303</v>
      </c>
      <c r="G577" s="75">
        <v>126.56395683959373</v>
      </c>
      <c r="H577" s="75">
        <v>156.089621037331</v>
      </c>
      <c r="I577" s="75">
        <v>70.085542615959326</v>
      </c>
      <c r="J577" s="75">
        <v>61.992409890541069</v>
      </c>
      <c r="K577" s="75">
        <v>63.373330183785654</v>
      </c>
      <c r="L577" s="75">
        <v>55.602807890220113</v>
      </c>
      <c r="M577" s="75">
        <v>51.704778642590533</v>
      </c>
      <c r="N577" s="75">
        <v>67.878073221943694</v>
      </c>
      <c r="O577" s="75">
        <v>63.676920769371279</v>
      </c>
      <c r="P577" s="75">
        <v>58.352099478257855</v>
      </c>
      <c r="Q577" s="75">
        <v>57.701791365119021</v>
      </c>
      <c r="R577" s="75">
        <v>67.88971182683089</v>
      </c>
      <c r="S577" s="75">
        <v>93.73719249044116</v>
      </c>
      <c r="T577" s="75">
        <v>105.72599891233337</v>
      </c>
      <c r="U577" s="75">
        <v>158.15150326626608</v>
      </c>
      <c r="V577" s="75">
        <v>137.38760718634717</v>
      </c>
      <c r="X577" s="201">
        <f>((0-('Appendix B'!$H$30))/(1+$Y$16)^0)</f>
        <v>-30932906.678150136</v>
      </c>
      <c r="Y577" s="201">
        <f>(((B577*'Appendix B'!$C$5*1000)-('Appendix B'!$E$31+'Appendix B'!$F$31+'Appendix B'!$G$31))/((1+$Y$16)^1))</f>
        <v>36555647.970511056</v>
      </c>
      <c r="Z577" s="201">
        <f>+(((C577*'Appendix B'!$C$6*1000)-('Appendix B'!$E$32+'Appendix B'!$F$32+'Appendix B'!$G$32))/((1+$Y$16)^2))</f>
        <v>18077309.58607474</v>
      </c>
      <c r="AA577" s="201">
        <f>(((D577*'Appendix B'!$C$7*1000)-('Appendix B'!$E$33+'Appendix B'!$F$33+'Appendix B'!$G$33))/((1+$Y$16)^3))</f>
        <v>7629345.6319915783</v>
      </c>
      <c r="AB577" s="201">
        <f>(((E577*'Appendix B'!$C$8*1000)-('Appendix B'!$E$34+'Appendix B'!$F$34+'Appendix B'!$G$34))/((1+$Y$16)^4))</f>
        <v>8339713.4886381859</v>
      </c>
      <c r="AC577" s="201">
        <f>(((F577*'Appendix B'!$C$9*1000)-('Appendix B'!$E$35+'Appendix B'!$F$35+'Appendix B'!$G$35))/((1+$Y$16)^AC$34))</f>
        <v>8314060.3897229033</v>
      </c>
      <c r="AD577" s="201">
        <f>(((G577*'Appendix B'!$C$10*1000)-('Appendix B'!$E$36+'Appendix B'!$F$36+'Appendix B'!$G$36))/((1+$Y$16)^AD$34))</f>
        <v>4305921.3995191706</v>
      </c>
      <c r="AE577" s="201">
        <f>(((H577*'Appendix B'!$C$11*1000)-('Appendix B'!$E$37+'Appendix B'!$F$37+'Appendix B'!$G$37))/((1+$Y$16)^AE$34))</f>
        <v>4150347.5941361752</v>
      </c>
      <c r="AF577" s="201">
        <f>(((I577*'Appendix B'!$C$12*1000)-('Appendix B'!$E$38+'Appendix B'!$F$38+'Appendix B'!$G$38))/((1+$Y$16)^AF$34))</f>
        <v>909378.88645757432</v>
      </c>
      <c r="AG577" s="201">
        <f>(((J577*'Appendix B'!$C$13*1000)-('Appendix B'!$E$39+'Appendix B'!$F$39+'Appendix B'!$G$39))/((1+$Y$16)^AG$34))</f>
        <v>471299.31493856595</v>
      </c>
      <c r="AH577" s="201">
        <f>(((K577*'Appendix B'!$C$14*1000)-('Appendix B'!$E$40+'Appendix B'!$F$40+'Appendix B'!$G$40))/((1+$Y$16)^AH$34))</f>
        <v>329689.75083038909</v>
      </c>
      <c r="AI577" s="201">
        <f>(((L577*'Appendix B'!$C$15*1000)-('Appendix B'!$E$41+'Appendix B'!$F$41+'Appendix B'!$G$41))/((1+$Y$16)^AI$34))</f>
        <v>108644.17519713537</v>
      </c>
      <c r="AJ577" s="201">
        <f>(((M577*'Appendix B'!$C$16*1000)-('Appendix B'!$E$42+'Appendix B'!$F$42+'Appendix B'!$G$42))/((1+$Y$16)^AJ$34))</f>
        <v>-4747.5475152257495</v>
      </c>
      <c r="AK577" s="201">
        <f>(((N577*'Appendix B'!$C$17*1000)-('Appendix B'!$E$43+'Appendix B'!$F$43+'Appendix B'!$G$43))/((1+$Y$16)^AK$34))</f>
        <v>115533.26463908442</v>
      </c>
      <c r="AL577" s="201">
        <f>(((O577*'Appendix B'!$C$18*1000)-('Appendix B'!$E$44+'Appendix B'!$F$44+'Appendix B'!$G$44))/((1+$Y$16)^AL$34))</f>
        <v>28019.425165509041</v>
      </c>
      <c r="AM577" s="201">
        <f>(((P577*'Appendix B'!$C$19*1000)-('Appendix B'!$E$45+'Appendix B'!$F$45+'Appendix B'!$G$45))/((1+$Y$16)^AM$34))</f>
        <v>-43041.211786752428</v>
      </c>
      <c r="AN577" s="201">
        <f>(((Q577*'Appendix B'!$C$20*1000)-('Appendix B'!$E$46+'Appendix B'!$F$46+'Appendix B'!$G$46))/((1+$Y$16)^AN$34))</f>
        <v>-64851.795755099585</v>
      </c>
      <c r="AO577" s="201">
        <f>(((R577*'Appendix B'!$C$21*1000)-('Appendix B'!$E$47+'Appendix B'!$F$47+'Appendix B'!$G$47))/((1+$Y$16)^AO$34))</f>
        <v>-23774.198212622654</v>
      </c>
      <c r="AP577" s="201">
        <f>(((S577*'Appendix B'!$C$22*1000)-('Appendix B'!$E$48+'Appendix B'!$F$48+'Appendix B'!$G$48))/((1+$Y$16)^AP$34))</f>
        <v>76663.120648197335</v>
      </c>
      <c r="AQ577" s="201">
        <f>(((T577*'Appendix B'!$C$23*1000)-('Appendix B'!$E$49+'Appendix B'!$F$49+'Appendix B'!$G$49))/((1+$Y$16)^AQ$34))</f>
        <v>96581.047619813457</v>
      </c>
      <c r="AR577" s="201">
        <f>(((U577*'Appendix B'!$C$24*1000)-('Appendix B'!$E$50+'Appendix B'!$F$50+'Appendix B'!$G$50))/((1+$Y$16)^AR$34))</f>
        <v>243913.25687288094</v>
      </c>
      <c r="AS577" s="217">
        <f t="shared" si="32"/>
        <v>58819161.624812812</v>
      </c>
      <c r="AU577" s="207">
        <f t="shared" si="31"/>
        <v>1.4813182424303232E-8</v>
      </c>
    </row>
    <row r="578" spans="1:47" x14ac:dyDescent="0.35">
      <c r="A578">
        <v>544</v>
      </c>
      <c r="B578" s="75">
        <v>56</v>
      </c>
      <c r="C578" s="75">
        <v>68.944923469688916</v>
      </c>
      <c r="D578" s="75">
        <v>93.759110779688328</v>
      </c>
      <c r="E578" s="75">
        <v>96.688436479281592</v>
      </c>
      <c r="F578" s="75">
        <v>120.93672993240918</v>
      </c>
      <c r="G578" s="75">
        <v>103.88295208077646</v>
      </c>
      <c r="H578" s="75">
        <v>95.116471556630557</v>
      </c>
      <c r="I578" s="75">
        <v>87.739288546719237</v>
      </c>
      <c r="J578" s="75">
        <v>98.234399931627891</v>
      </c>
      <c r="K578" s="75">
        <v>93.551657492000018</v>
      </c>
      <c r="L578" s="75">
        <v>106.5638159916732</v>
      </c>
      <c r="M578" s="75">
        <v>136.2473413640208</v>
      </c>
      <c r="N578" s="75">
        <v>144.72684214097421</v>
      </c>
      <c r="O578" s="75">
        <v>173.08586491825463</v>
      </c>
      <c r="P578" s="75">
        <v>149.53698056167809</v>
      </c>
      <c r="Q578" s="75">
        <v>139.95409889496207</v>
      </c>
      <c r="R578" s="75">
        <v>174.07903103955886</v>
      </c>
      <c r="S578" s="75">
        <v>133.58514459135495</v>
      </c>
      <c r="T578" s="75">
        <v>144.87597216343923</v>
      </c>
      <c r="U578" s="75">
        <v>216.72791524960502</v>
      </c>
      <c r="V578" s="75">
        <v>194.11098663220821</v>
      </c>
      <c r="X578" s="201">
        <f>((0-('Appendix B'!$H$30))/(1+$Y$16)^0)</f>
        <v>-30932906.678150136</v>
      </c>
      <c r="Y578" s="201">
        <f>(((B578*'Appendix B'!$C$5*1000)-('Appendix B'!$E$31+'Appendix B'!$F$31+'Appendix B'!$G$31))/((1+$Y$16)^1))</f>
        <v>36555647.970511056</v>
      </c>
      <c r="Z578" s="201">
        <f>+(((C578*'Appendix B'!$C$6*1000)-('Appendix B'!$E$32+'Appendix B'!$F$32+'Appendix B'!$G$32))/((1+$Y$16)^2))</f>
        <v>15211308.407795981</v>
      </c>
      <c r="AA578" s="201">
        <f>(((D578*'Appendix B'!$C$7*1000)-('Appendix B'!$E$33+'Appendix B'!$F$33+'Appendix B'!$G$33))/((1+$Y$16)^3))</f>
        <v>10165215.373763019</v>
      </c>
      <c r="AB578" s="201">
        <f>(((E578*'Appendix B'!$C$8*1000)-('Appendix B'!$E$34+'Appendix B'!$F$34+'Appendix B'!$G$34))/((1+$Y$16)^4))</f>
        <v>6348114.9151047105</v>
      </c>
      <c r="AC578" s="201">
        <f>(((F578*'Appendix B'!$C$9*1000)-('Appendix B'!$E$35+'Appendix B'!$F$35+'Appendix B'!$G$35))/((1+$Y$16)^AC$34))</f>
        <v>5729873.6533165257</v>
      </c>
      <c r="AD578" s="201">
        <f>(((G578*'Appendix B'!$C$10*1000)-('Appendix B'!$E$36+'Appendix B'!$F$36+'Appendix B'!$G$36))/((1+$Y$16)^AD$34))</f>
        <v>3327205.9941108152</v>
      </c>
      <c r="AE578" s="201">
        <f>(((H578*'Appendix B'!$C$11*1000)-('Appendix B'!$E$37+'Appendix B'!$F$37+'Appendix B'!$G$37))/((1+$Y$16)^AE$34))</f>
        <v>2125328.6895808377</v>
      </c>
      <c r="AF578" s="201">
        <f>(((I578*'Appendix B'!$C$12*1000)-('Appendix B'!$E$38+'Appendix B'!$F$38+'Appendix B'!$G$38))/((1+$Y$16)^AF$34))</f>
        <v>1372305.1606743631</v>
      </c>
      <c r="AG578" s="201">
        <f>(((J578*'Appendix B'!$C$13*1000)-('Appendix B'!$E$39+'Appendix B'!$F$39+'Appendix B'!$G$39))/((1+$Y$16)^AG$34))</f>
        <v>1235654.7082856586</v>
      </c>
      <c r="AH578" s="201">
        <f>(((K578*'Appendix B'!$C$14*1000)-('Appendix B'!$E$40+'Appendix B'!$F$40+'Appendix B'!$G$40))/((1+$Y$16)^AH$34))</f>
        <v>840759.00039402489</v>
      </c>
      <c r="AI578" s="201">
        <f>(((L578*'Appendix B'!$C$15*1000)-('Appendix B'!$E$41+'Appendix B'!$F$41+'Appendix B'!$G$41))/((1+$Y$16)^AI$34))</f>
        <v>832855.04341950477</v>
      </c>
      <c r="AJ578" s="201">
        <f>(((M578*'Appendix B'!$C$16*1000)-('Appendix B'!$E$42+'Appendix B'!$F$42+'Appendix B'!$G$42))/((1+$Y$16)^AJ$34))</f>
        <v>995136.32958705164</v>
      </c>
      <c r="AK578" s="201">
        <f>(((N578*'Appendix B'!$C$17*1000)-('Appendix B'!$E$43+'Appendix B'!$F$43+'Appendix B'!$G$43))/((1+$Y$16)^AK$34))</f>
        <v>877689.0129111025</v>
      </c>
      <c r="AL578" s="201">
        <f>(((O578*'Appendix B'!$C$18*1000)-('Appendix B'!$E$44+'Appendix B'!$F$44+'Appendix B'!$G$44))/((1+$Y$16)^AL$34))</f>
        <v>943705.54926623194</v>
      </c>
      <c r="AM578" s="201">
        <f>(((P578*'Appendix B'!$C$19*1000)-('Appendix B'!$E$45+'Appendix B'!$F$45+'Appendix B'!$G$45))/((1+$Y$16)^AM$34))</f>
        <v>604431.55046686158</v>
      </c>
      <c r="AN578" s="201">
        <f>(((Q578*'Appendix B'!$C$20*1000)-('Appendix B'!$E$46+'Appendix B'!$F$46+'Appendix B'!$G$46))/((1+$Y$16)^AN$34))</f>
        <v>425014.14088489104</v>
      </c>
      <c r="AO578" s="201">
        <f>(((R578*'Appendix B'!$C$21*1000)-('Appendix B'!$E$47+'Appendix B'!$F$47+'Appendix B'!$G$47))/((1+$Y$16)^AO$34))</f>
        <v>526713.55602583836</v>
      </c>
      <c r="AP578" s="201">
        <f>(((S578*'Appendix B'!$C$22*1000)-('Appendix B'!$E$48+'Appendix B'!$F$48+'Appendix B'!$G$48))/((1+$Y$16)^AP$34))</f>
        <v>254068.04971999521</v>
      </c>
      <c r="AQ578" s="201">
        <f>(((T578*'Appendix B'!$C$23*1000)-('Appendix B'!$E$49+'Appendix B'!$F$49+'Appendix B'!$G$49))/((1+$Y$16)^AQ$34))</f>
        <v>246744.90310336431</v>
      </c>
      <c r="AR578" s="201">
        <f>(((U578*'Appendix B'!$C$24*1000)-('Appendix B'!$E$50+'Appendix B'!$F$50+'Appendix B'!$G$50))/((1+$Y$16)^AR$34))</f>
        <v>438047.03296434542</v>
      </c>
      <c r="AS578" s="217">
        <f t="shared" si="32"/>
        <v>58122912.363736063</v>
      </c>
      <c r="AU578" s="207">
        <f t="shared" si="31"/>
        <v>1.4965007208739912E-8</v>
      </c>
    </row>
    <row r="579" spans="1:47" x14ac:dyDescent="0.35">
      <c r="A579">
        <v>545</v>
      </c>
      <c r="B579" s="75">
        <v>56</v>
      </c>
      <c r="C579" s="75">
        <v>75.768413656267796</v>
      </c>
      <c r="D579" s="75">
        <v>112.19931070304077</v>
      </c>
      <c r="E579" s="75">
        <v>148.82665189745302</v>
      </c>
      <c r="F579" s="75">
        <v>148.35356027772394</v>
      </c>
      <c r="G579" s="75">
        <v>152.58604412871344</v>
      </c>
      <c r="H579" s="75">
        <v>195.89406184886661</v>
      </c>
      <c r="I579" s="75">
        <v>211.40032946255448</v>
      </c>
      <c r="J579" s="75">
        <v>147.65398351436505</v>
      </c>
      <c r="K579" s="75">
        <v>188.16058889289789</v>
      </c>
      <c r="L579" s="75">
        <v>225.15629512930559</v>
      </c>
      <c r="M579" s="75">
        <v>205.69147276055227</v>
      </c>
      <c r="N579" s="75">
        <v>295.92874600941354</v>
      </c>
      <c r="O579" s="75">
        <v>384.63539291708014</v>
      </c>
      <c r="P579" s="75">
        <v>500</v>
      </c>
      <c r="Q579" s="75">
        <v>409.41433734050406</v>
      </c>
      <c r="R579" s="75">
        <v>500</v>
      </c>
      <c r="S579" s="75">
        <v>283.46209081999268</v>
      </c>
      <c r="T579" s="75">
        <v>314.45837831417725</v>
      </c>
      <c r="U579" s="75">
        <v>145.24963830955932</v>
      </c>
      <c r="V579" s="75">
        <v>201.48694766179665</v>
      </c>
      <c r="X579" s="201">
        <f>((0-('Appendix B'!$H$30))/(1+$Y$16)^0)</f>
        <v>-30932906.678150136</v>
      </c>
      <c r="Y579" s="201">
        <f>(((B579*'Appendix B'!$C$5*1000)-('Appendix B'!$E$31+'Appendix B'!$F$31+'Appendix B'!$G$31))/((1+$Y$16)^1))</f>
        <v>36555647.970511056</v>
      </c>
      <c r="Z579" s="201">
        <f>+(((C579*'Appendix B'!$C$6*1000)-('Appendix B'!$E$32+'Appendix B'!$F$32+'Appendix B'!$G$32))/((1+$Y$16)^2))</f>
        <v>16935038.731925167</v>
      </c>
      <c r="AA579" s="201">
        <f>(((D579*'Appendix B'!$C$7*1000)-('Appendix B'!$E$33+'Appendix B'!$F$33+'Appendix B'!$G$33))/((1+$Y$16)^3))</f>
        <v>12504179.129374562</v>
      </c>
      <c r="AB579" s="201">
        <f>(((E579*'Appendix B'!$C$8*1000)-('Appendix B'!$E$34+'Appendix B'!$F$34+'Appendix B'!$G$34))/((1+$Y$16)^4))</f>
        <v>10557754.322426707</v>
      </c>
      <c r="AC579" s="201">
        <f>(((F579*'Appendix B'!$C$9*1000)-('Appendix B'!$E$35+'Appendix B'!$F$35+'Appendix B'!$G$35))/((1+$Y$16)^AC$34))</f>
        <v>7323672.7448486257</v>
      </c>
      <c r="AD579" s="201">
        <f>(((G579*'Appendix B'!$C$10*1000)-('Appendix B'!$E$36+'Appendix B'!$F$36+'Appendix B'!$G$36))/((1+$Y$16)^AD$34))</f>
        <v>5428808.9427106427</v>
      </c>
      <c r="AE579" s="201">
        <f>(((H579*'Appendix B'!$C$11*1000)-('Appendix B'!$E$37+'Appendix B'!$F$37+'Appendix B'!$G$37))/((1+$Y$16)^AE$34))</f>
        <v>5472318.7538206056</v>
      </c>
      <c r="AF579" s="201">
        <f>(((I579*'Appendix B'!$C$12*1000)-('Appendix B'!$E$38+'Appendix B'!$F$38+'Appendix B'!$G$38))/((1+$Y$16)^AF$34))</f>
        <v>4615013.2613495924</v>
      </c>
      <c r="AG579" s="201">
        <f>(((J579*'Appendix B'!$C$13*1000)-('Appendix B'!$E$39+'Appendix B'!$F$39+'Appendix B'!$G$39))/((1+$Y$16)^AG$34))</f>
        <v>2277929.8484092779</v>
      </c>
      <c r="AH579" s="201">
        <f>(((K579*'Appendix B'!$C$14*1000)-('Appendix B'!$E$40+'Appendix B'!$F$40+'Appendix B'!$G$40))/((1+$Y$16)^AH$34))</f>
        <v>2442958.9858091646</v>
      </c>
      <c r="AI579" s="201">
        <f>(((L579*'Appendix B'!$C$15*1000)-('Appendix B'!$E$41+'Appendix B'!$F$41+'Appendix B'!$G$41))/((1+$Y$16)^AI$34))</f>
        <v>2518182.031259431</v>
      </c>
      <c r="AJ579" s="201">
        <f>(((M579*'Appendix B'!$C$16*1000)-('Appendix B'!$E$42+'Appendix B'!$F$42+'Appendix B'!$G$42))/((1+$Y$16)^AJ$34))</f>
        <v>1816451.2401789785</v>
      </c>
      <c r="AK579" s="201">
        <f>(((N579*'Appendix B'!$C$17*1000)-('Appendix B'!$E$43+'Appendix B'!$F$43+'Appendix B'!$G$43))/((1+$Y$16)^AK$34))</f>
        <v>2377249.797084793</v>
      </c>
      <c r="AL579" s="201">
        <f>(((O579*'Appendix B'!$C$18*1000)-('Appendix B'!$E$44+'Appendix B'!$F$44+'Appendix B'!$G$44))/((1+$Y$16)^AL$34))</f>
        <v>2714246.0553968633</v>
      </c>
      <c r="AM579" s="201">
        <f>(((P579*'Appendix B'!$C$19*1000)-('Appendix B'!$E$45+'Appendix B'!$F$45+'Appendix B'!$G$45))/((1+$Y$16)^AM$34))</f>
        <v>3092950.00404558</v>
      </c>
      <c r="AN579" s="201">
        <f>(((Q579*'Appendix B'!$C$20*1000)-('Appendix B'!$E$46+'Appendix B'!$F$46+'Appendix B'!$G$46))/((1+$Y$16)^AN$34))</f>
        <v>2029824.9487211111</v>
      </c>
      <c r="AO579" s="201">
        <f>(((R579*'Appendix B'!$C$21*1000)-('Appendix B'!$E$47+'Appendix B'!$F$47+'Appendix B'!$G$47))/((1+$Y$16)^AO$34))</f>
        <v>2216294.9903208939</v>
      </c>
      <c r="AP579" s="201">
        <f>(((S579*'Appendix B'!$C$22*1000)-('Appendix B'!$E$48+'Appendix B'!$F$48+'Appendix B'!$G$48))/((1+$Y$16)^AP$34))</f>
        <v>921327.15874154516</v>
      </c>
      <c r="AQ579" s="201">
        <f>(((T579*'Appendix B'!$C$23*1000)-('Appendix B'!$E$49+'Appendix B'!$F$49+'Appendix B'!$G$49))/((1+$Y$16)^AQ$34))</f>
        <v>897196.12477956165</v>
      </c>
      <c r="AR579" s="201">
        <f>(((U579*'Appendix B'!$C$24*1000)-('Appendix B'!$E$50+'Appendix B'!$F$50+'Appendix B'!$G$50))/((1+$Y$16)^AR$34))</f>
        <v>201153.93314748726</v>
      </c>
      <c r="AS579" s="217">
        <f t="shared" si="32"/>
        <v>91965292.296711504</v>
      </c>
      <c r="AU579" s="207">
        <f t="shared" si="31"/>
        <v>3.7289999206816947E-9</v>
      </c>
    </row>
    <row r="580" spans="1:47" x14ac:dyDescent="0.35">
      <c r="A580">
        <v>546</v>
      </c>
      <c r="B580" s="75">
        <v>56</v>
      </c>
      <c r="C580" s="75">
        <v>53.708615846352927</v>
      </c>
      <c r="D580" s="75">
        <v>39.017089958037189</v>
      </c>
      <c r="E580" s="75">
        <v>37.442101417597925</v>
      </c>
      <c r="F580" s="75">
        <v>44.142661612407537</v>
      </c>
      <c r="G580" s="75">
        <v>41.9644393139464</v>
      </c>
      <c r="H580" s="75">
        <v>42.206774134909608</v>
      </c>
      <c r="I580" s="75">
        <v>35.072163951612012</v>
      </c>
      <c r="J580" s="75">
        <v>41.964991027715662</v>
      </c>
      <c r="K580" s="75">
        <v>33.540593317371425</v>
      </c>
      <c r="L580" s="75">
        <v>68.74492819341441</v>
      </c>
      <c r="M580" s="75">
        <v>61.934939489939566</v>
      </c>
      <c r="N580" s="75">
        <v>88.729393754242679</v>
      </c>
      <c r="O580" s="75">
        <v>73.981336856758674</v>
      </c>
      <c r="P580" s="75">
        <v>74.912822245539047</v>
      </c>
      <c r="Q580" s="75">
        <v>75.20992405289897</v>
      </c>
      <c r="R580" s="75">
        <v>85.515482293636936</v>
      </c>
      <c r="S580" s="75">
        <v>55.847463344049899</v>
      </c>
      <c r="T580" s="75">
        <v>39.014890294510288</v>
      </c>
      <c r="U580" s="75">
        <v>38.919589722324019</v>
      </c>
      <c r="V580" s="75">
        <v>39.825993149993927</v>
      </c>
      <c r="X580" s="201">
        <f>((0-('Appendix B'!$H$30))/(1+$Y$16)^0)</f>
        <v>-30932906.678150136</v>
      </c>
      <c r="Y580" s="201">
        <f>(((B580*'Appendix B'!$C$5*1000)-('Appendix B'!$E$31+'Appendix B'!$F$31+'Appendix B'!$G$31))/((1+$Y$16)^1))</f>
        <v>36555647.970511056</v>
      </c>
      <c r="Z580" s="201">
        <f>+(((C580*'Appendix B'!$C$6*1000)-('Appendix B'!$E$32+'Appendix B'!$F$32+'Appendix B'!$G$32))/((1+$Y$16)^2))</f>
        <v>11362356.513681415</v>
      </c>
      <c r="AA580" s="201">
        <f>(((D580*'Appendix B'!$C$7*1000)-('Appendix B'!$E$33+'Appendix B'!$F$33+'Appendix B'!$G$33))/((1+$Y$16)^3))</f>
        <v>3221711.3367690044</v>
      </c>
      <c r="AB580" s="201">
        <f>(((E580*'Appendix B'!$C$8*1000)-('Appendix B'!$E$34+'Appendix B'!$F$34+'Appendix B'!$G$34))/((1+$Y$16)^4))</f>
        <v>1564565.9421541982</v>
      </c>
      <c r="AC580" s="201">
        <f>(((F580*'Appendix B'!$C$9*1000)-('Appendix B'!$E$35+'Appendix B'!$F$35+'Appendix B'!$G$35))/((1+$Y$16)^AC$34))</f>
        <v>1265669.9221806808</v>
      </c>
      <c r="AD580" s="201">
        <f>(((G580*'Appendix B'!$C$10*1000)-('Appendix B'!$E$36+'Appendix B'!$F$36+'Appendix B'!$G$36))/((1+$Y$16)^AD$34))</f>
        <v>655340.13237856724</v>
      </c>
      <c r="AE580" s="201">
        <f>(((H580*'Appendix B'!$C$11*1000)-('Appendix B'!$E$37+'Appendix B'!$F$37+'Appendix B'!$G$37))/((1+$Y$16)^AE$34))</f>
        <v>368110.33320905059</v>
      </c>
      <c r="AF580" s="201">
        <f>(((I580*'Appendix B'!$C$12*1000)-('Appendix B'!$E$38+'Appendix B'!$F$38+'Appendix B'!$G$38))/((1+$Y$16)^AF$34))</f>
        <v>-8761.2633100738476</v>
      </c>
      <c r="AG580" s="201">
        <f>(((J580*'Appendix B'!$C$13*1000)-('Appendix B'!$E$39+'Appendix B'!$F$39+'Appendix B'!$G$39))/((1+$Y$16)^AG$34))</f>
        <v>48914.517490427832</v>
      </c>
      <c r="AH580" s="201">
        <f>(((K580*'Appendix B'!$C$14*1000)-('Appendix B'!$E$40+'Appendix B'!$F$40+'Appendix B'!$G$40))/((1+$Y$16)^AH$34))</f>
        <v>-175526.93288546722</v>
      </c>
      <c r="AI580" s="201">
        <f>(((L580*'Appendix B'!$C$15*1000)-('Appendix B'!$E$41+'Appendix B'!$F$41+'Appendix B'!$G$41))/((1+$Y$16)^AI$34))</f>
        <v>295407.87375096715</v>
      </c>
      <c r="AJ580" s="201">
        <f>(((M580*'Appendix B'!$C$16*1000)-('Appendix B'!$E$42+'Appendix B'!$F$42+'Appendix B'!$G$42))/((1+$Y$16)^AJ$34))</f>
        <v>116244.44234356262</v>
      </c>
      <c r="AK580" s="201">
        <f>(((N580*'Appendix B'!$C$17*1000)-('Appendix B'!$E$43+'Appendix B'!$F$43+'Appendix B'!$G$43))/((1+$Y$16)^AK$34))</f>
        <v>322328.42904175847</v>
      </c>
      <c r="AL580" s="201">
        <f>(((O580*'Appendix B'!$C$18*1000)-('Appendix B'!$E$44+'Appendix B'!$F$44+'Appendix B'!$G$44))/((1+$Y$16)^AL$34))</f>
        <v>114261.1022201835</v>
      </c>
      <c r="AM580" s="201">
        <f>(((P580*'Appendix B'!$C$19*1000)-('Appendix B'!$E$45+'Appendix B'!$F$45+'Appendix B'!$G$45))/((1+$Y$16)^AM$34))</f>
        <v>74550.836233119597</v>
      </c>
      <c r="AN580" s="201">
        <f>(((Q580*'Appendix B'!$C$20*1000)-('Appendix B'!$E$46+'Appendix B'!$F$46+'Appendix B'!$G$46))/((1+$Y$16)^AN$34))</f>
        <v>39420.510706390967</v>
      </c>
      <c r="AO580" s="201">
        <f>(((R580*'Appendix B'!$C$21*1000)-('Appendix B'!$E$47+'Appendix B'!$F$47+'Appendix B'!$G$47))/((1+$Y$16)^AO$34))</f>
        <v>67598.181542041668</v>
      </c>
      <c r="AP580" s="201">
        <f>(((S580*'Appendix B'!$C$22*1000)-('Appendix B'!$E$48+'Appendix B'!$F$48+'Appendix B'!$G$48))/((1+$Y$16)^AP$34))</f>
        <v>-92023.709097591054</v>
      </c>
      <c r="AQ580" s="201">
        <f>(((T580*'Appendix B'!$C$23*1000)-('Appendix B'!$E$49+'Appendix B'!$F$49+'Appendix B'!$G$49))/((1+$Y$16)^AQ$34))</f>
        <v>-159296.45220328757</v>
      </c>
      <c r="AR580" s="201">
        <f>(((U580*'Appendix B'!$C$24*1000)-('Appendix B'!$E$50+'Appendix B'!$F$50+'Appendix B'!$G$50))/((1+$Y$16)^AR$34))</f>
        <v>-151244.80800620798</v>
      </c>
      <c r="AS580" s="217">
        <f t="shared" si="32"/>
        <v>25139221.366062295</v>
      </c>
      <c r="AU580" s="207">
        <f t="shared" si="31"/>
        <v>1.0009279378695212E-8</v>
      </c>
    </row>
    <row r="581" spans="1:47" x14ac:dyDescent="0.35">
      <c r="A581">
        <v>547</v>
      </c>
      <c r="B581" s="75">
        <v>56</v>
      </c>
      <c r="C581" s="75">
        <v>77.024909985674768</v>
      </c>
      <c r="D581" s="75">
        <v>86.865257912713219</v>
      </c>
      <c r="E581" s="75">
        <v>33.373432760295628</v>
      </c>
      <c r="F581" s="75">
        <v>35.08381748434072</v>
      </c>
      <c r="G581" s="75">
        <v>33.814487438234693</v>
      </c>
      <c r="H581" s="75">
        <v>39.899862361160658</v>
      </c>
      <c r="I581" s="75">
        <v>36.284886979820747</v>
      </c>
      <c r="J581" s="75">
        <v>29.593982942049205</v>
      </c>
      <c r="K581" s="75">
        <v>18.501830444413194</v>
      </c>
      <c r="L581" s="75">
        <v>27.435339852006159</v>
      </c>
      <c r="M581" s="75">
        <v>27.133576319631057</v>
      </c>
      <c r="N581" s="75">
        <v>18.334104489734596</v>
      </c>
      <c r="O581" s="75">
        <v>21.011620053536888</v>
      </c>
      <c r="P581" s="75">
        <v>14.076316692974942</v>
      </c>
      <c r="Q581" s="75">
        <v>16.025066646477772</v>
      </c>
      <c r="R581" s="75">
        <v>15.919617956743961</v>
      </c>
      <c r="S581" s="75">
        <v>17.10169039814409</v>
      </c>
      <c r="T581" s="75">
        <v>11.272911905833878</v>
      </c>
      <c r="U581" s="75">
        <v>17.009033663816624</v>
      </c>
      <c r="V581" s="75">
        <v>17.293095408522426</v>
      </c>
      <c r="X581" s="201">
        <f>((0-('Appendix B'!$H$30))/(1+$Y$16)^0)</f>
        <v>-30932906.678150136</v>
      </c>
      <c r="Y581" s="201">
        <f>(((B581*'Appendix B'!$C$5*1000)-('Appendix B'!$E$31+'Appendix B'!$F$31+'Appendix B'!$G$31))/((1+$Y$16)^1))</f>
        <v>36555647.970511056</v>
      </c>
      <c r="Z581" s="201">
        <f>+(((C581*'Appendix B'!$C$6*1000)-('Appendix B'!$E$32+'Appendix B'!$F$32+'Appendix B'!$G$32))/((1+$Y$16)^2))</f>
        <v>17252451.194746003</v>
      </c>
      <c r="AA581" s="201">
        <f>(((D581*'Appendix B'!$C$7*1000)-('Appendix B'!$E$33+'Appendix B'!$F$33+'Appendix B'!$G$33))/((1+$Y$16)^3))</f>
        <v>9290795.7872403339</v>
      </c>
      <c r="AB581" s="201">
        <f>(((E581*'Appendix B'!$C$8*1000)-('Appendix B'!$E$34+'Appendix B'!$F$34+'Appendix B'!$G$34))/((1+$Y$16)^4))</f>
        <v>1236061.6429996428</v>
      </c>
      <c r="AC581" s="201">
        <f>(((F581*'Appendix B'!$C$9*1000)-('Appendix B'!$E$35+'Appendix B'!$F$35+'Appendix B'!$G$35))/((1+$Y$16)^AC$34))</f>
        <v>739059.90345139743</v>
      </c>
      <c r="AD581" s="201">
        <f>(((G581*'Appendix B'!$C$10*1000)-('Appendix B'!$E$36+'Appendix B'!$F$36+'Appendix B'!$G$36))/((1+$Y$16)^AD$34))</f>
        <v>303658.91106958169</v>
      </c>
      <c r="AE581" s="201">
        <f>(((H581*'Appendix B'!$C$11*1000)-('Appendix B'!$E$37+'Appendix B'!$F$37+'Appendix B'!$G$37))/((1+$Y$16)^AE$34))</f>
        <v>291493.98662420572</v>
      </c>
      <c r="AF581" s="201">
        <f>(((I581*'Appendix B'!$C$12*1000)-('Appendix B'!$E$38+'Appendix B'!$F$38+'Appendix B'!$G$38))/((1+$Y$16)^AF$34))</f>
        <v>23039.429602776221</v>
      </c>
      <c r="AG581" s="201">
        <f>(((J581*'Appendix B'!$C$13*1000)-('Appendix B'!$E$39+'Appendix B'!$F$39+'Appendix B'!$G$39))/((1+$Y$16)^AG$34))</f>
        <v>-211994.07888355022</v>
      </c>
      <c r="AH581" s="201">
        <f>(((K581*'Appendix B'!$C$14*1000)-('Appendix B'!$E$40+'Appendix B'!$F$40+'Appendix B'!$G$40))/((1+$Y$16)^AH$34))</f>
        <v>-430208.02164667851</v>
      </c>
      <c r="AI581" s="201">
        <f>(((L581*'Appendix B'!$C$15*1000)-('Appendix B'!$E$41+'Appendix B'!$F$41+'Appendix B'!$G$41))/((1+$Y$16)^AI$34))</f>
        <v>-291645.91409956984</v>
      </c>
      <c r="AJ581" s="201">
        <f>(((M581*'Appendix B'!$C$16*1000)-('Appendix B'!$E$42+'Appendix B'!$F$42+'Appendix B'!$G$42))/((1+$Y$16)^AJ$34))</f>
        <v>-295350.86320484465</v>
      </c>
      <c r="AK581" s="201">
        <f>(((N581*'Appendix B'!$C$17*1000)-('Appendix B'!$E$43+'Appendix B'!$F$43+'Appendix B'!$G$43))/((1+$Y$16)^AK$34))</f>
        <v>-375824.25601615559</v>
      </c>
      <c r="AL581" s="201">
        <f>(((O581*'Appendix B'!$C$18*1000)-('Appendix B'!$E$44+'Appendix B'!$F$44+'Appendix B'!$G$44))/((1+$Y$16)^AL$34))</f>
        <v>-329063.11639444367</v>
      </c>
      <c r="AM581" s="201">
        <f>(((P581*'Appendix B'!$C$19*1000)-('Appendix B'!$E$45+'Appendix B'!$F$45+'Appendix B'!$G$45))/((1+$Y$16)^AM$34))</f>
        <v>-357428.45493840915</v>
      </c>
      <c r="AN581" s="201">
        <f>(((Q581*'Appendix B'!$C$20*1000)-('Appendix B'!$E$46+'Appendix B'!$F$46+'Appendix B'!$G$46))/((1+$Y$16)^AN$34))</f>
        <v>-313063.77185044304</v>
      </c>
      <c r="AO581" s="201">
        <f>(((R581*'Appendix B'!$C$21*1000)-('Appendix B'!$E$47+'Appendix B'!$F$47+'Appendix B'!$G$47))/((1+$Y$16)^AO$34))</f>
        <v>-293188.30194931064</v>
      </c>
      <c r="AP581" s="201">
        <f>(((S581*'Appendix B'!$C$22*1000)-('Appendix B'!$E$48+'Appendix B'!$F$48+'Appendix B'!$G$48))/((1+$Y$16)^AP$34))</f>
        <v>-264521.68550282711</v>
      </c>
      <c r="AQ581" s="201">
        <f>(((T581*'Appendix B'!$C$23*1000)-('Appendix B'!$E$49+'Appendix B'!$F$49+'Appendix B'!$G$49))/((1+$Y$16)^AQ$34))</f>
        <v>-265703.73904523515</v>
      </c>
      <c r="AR581" s="201">
        <f>(((U581*'Appendix B'!$C$24*1000)-('Appendix B'!$E$50+'Appendix B'!$F$50+'Appendix B'!$G$50))/((1+$Y$16)^AR$34))</f>
        <v>-223860.70986635628</v>
      </c>
      <c r="AS581" s="217">
        <f t="shared" si="32"/>
        <v>34759302.148094863</v>
      </c>
      <c r="AU581" s="207">
        <f t="shared" si="31"/>
        <v>1.3462825092231803E-8</v>
      </c>
    </row>
    <row r="582" spans="1:47" x14ac:dyDescent="0.35">
      <c r="A582">
        <v>548</v>
      </c>
      <c r="B582" s="75">
        <v>56</v>
      </c>
      <c r="C582" s="75">
        <v>57.588050448191865</v>
      </c>
      <c r="D582" s="75">
        <v>86.64200305104012</v>
      </c>
      <c r="E582" s="75">
        <v>56.790659053761345</v>
      </c>
      <c r="F582" s="75">
        <v>74.987637842133012</v>
      </c>
      <c r="G582" s="75">
        <v>70.023913243195011</v>
      </c>
      <c r="H582" s="75">
        <v>48.271670283297624</v>
      </c>
      <c r="I582" s="75">
        <v>38.820649474890345</v>
      </c>
      <c r="J582" s="75">
        <v>39.886123337954345</v>
      </c>
      <c r="K582" s="75">
        <v>33.640211013554563</v>
      </c>
      <c r="L582" s="75">
        <v>35.768182851275718</v>
      </c>
      <c r="M582" s="75">
        <v>45.157098602096369</v>
      </c>
      <c r="N582" s="75">
        <v>55.082236360142048</v>
      </c>
      <c r="O582" s="75">
        <v>56.01227545002444</v>
      </c>
      <c r="P582" s="75">
        <v>57.699377034465954</v>
      </c>
      <c r="Q582" s="75">
        <v>78.400876604600157</v>
      </c>
      <c r="R582" s="75">
        <v>59.860162573651692</v>
      </c>
      <c r="S582" s="75">
        <v>98.42064558539802</v>
      </c>
      <c r="T582" s="75">
        <v>73.938131201499999</v>
      </c>
      <c r="U582" s="75">
        <v>86.853586012271421</v>
      </c>
      <c r="V582" s="75">
        <v>53.688767221845126</v>
      </c>
      <c r="X582" s="201">
        <f>((0-('Appendix B'!$H$30))/(1+$Y$16)^0)</f>
        <v>-30932906.678150136</v>
      </c>
      <c r="Y582" s="201">
        <f>(((B582*'Appendix B'!$C$5*1000)-('Appendix B'!$E$31+'Appendix B'!$F$31+'Appendix B'!$G$31))/((1+$Y$16)^1))</f>
        <v>36555647.970511056</v>
      </c>
      <c r="Z582" s="201">
        <f>+(((C582*'Appendix B'!$C$6*1000)-('Appendix B'!$E$32+'Appendix B'!$F$32+'Appendix B'!$G$32))/((1+$Y$16)^2))</f>
        <v>12342368.044557309</v>
      </c>
      <c r="AA582" s="201">
        <f>(((D582*'Appendix B'!$C$7*1000)-('Appendix B'!$E$33+'Appendix B'!$F$33+'Appendix B'!$G$33))/((1+$Y$16)^3))</f>
        <v>9262478.0340767056</v>
      </c>
      <c r="AB582" s="201">
        <f>(((E582*'Appendix B'!$C$8*1000)-('Appendix B'!$E$34+'Appendix B'!$F$34+'Appendix B'!$G$34))/((1+$Y$16)^4))</f>
        <v>3126768.4465315733</v>
      </c>
      <c r="AC582" s="201">
        <f>(((F582*'Appendix B'!$C$9*1000)-('Appendix B'!$E$35+'Appendix B'!$F$35+'Appendix B'!$G$35))/((1+$Y$16)^AC$34))</f>
        <v>3058754.4791512387</v>
      </c>
      <c r="AD582" s="201">
        <f>(((G582*'Appendix B'!$C$10*1000)-('Appendix B'!$E$36+'Appendix B'!$F$36+'Appendix B'!$G$36))/((1+$Y$16)^AD$34))</f>
        <v>1866143.6084253574</v>
      </c>
      <c r="AE582" s="201">
        <f>(((H582*'Appendix B'!$C$11*1000)-('Appendix B'!$E$37+'Appendix B'!$F$37+'Appendix B'!$G$37))/((1+$Y$16)^AE$34))</f>
        <v>569535.54183367651</v>
      </c>
      <c r="AF582" s="201">
        <f>(((I582*'Appendix B'!$C$12*1000)-('Appendix B'!$E$38+'Appendix B'!$F$38+'Appendix B'!$G$38))/((1+$Y$16)^AF$34))</f>
        <v>89533.593999686578</v>
      </c>
      <c r="AG582" s="201">
        <f>(((J582*'Appendix B'!$C$13*1000)-('Appendix B'!$E$39+'Appendix B'!$F$39+'Appendix B'!$G$39))/((1+$Y$16)^AG$34))</f>
        <v>5070.5197153975341</v>
      </c>
      <c r="AH582" s="201">
        <f>(((K582*'Appendix B'!$C$14*1000)-('Appendix B'!$E$40+'Appendix B'!$F$40+'Appendix B'!$G$40))/((1+$Y$16)^AH$34))</f>
        <v>-173839.90958852923</v>
      </c>
      <c r="AI582" s="201">
        <f>(((L582*'Appendix B'!$C$15*1000)-('Appendix B'!$E$41+'Appendix B'!$F$41+'Appendix B'!$G$41))/((1+$Y$16)^AI$34))</f>
        <v>-173227.23110868863</v>
      </c>
      <c r="AJ582" s="201">
        <f>(((M582*'Appendix B'!$C$16*1000)-('Appendix B'!$E$42+'Appendix B'!$F$42+'Appendix B'!$G$42))/((1+$Y$16)^AJ$34))</f>
        <v>-82186.880960637805</v>
      </c>
      <c r="AK582" s="201">
        <f>(((N582*'Appendix B'!$C$17*1000)-('Appendix B'!$E$43+'Appendix B'!$F$43+'Appendix B'!$G$43))/((1+$Y$16)^AK$34))</f>
        <v>-11370.793231360656</v>
      </c>
      <c r="AL582" s="201">
        <f>(((O582*'Appendix B'!$C$18*1000)-('Appendix B'!$E$44+'Appendix B'!$F$44+'Appendix B'!$G$44))/((1+$Y$16)^AL$34))</f>
        <v>-36128.980795970863</v>
      </c>
      <c r="AM582" s="201">
        <f>(((P582*'Appendix B'!$C$19*1000)-('Appendix B'!$E$45+'Appendix B'!$F$45+'Appendix B'!$G$45))/((1+$Y$16)^AM$34))</f>
        <v>-47675.971394326392</v>
      </c>
      <c r="AN582" s="201">
        <f>(((Q582*'Appendix B'!$C$20*1000)-('Appendix B'!$E$46+'Appendix B'!$F$46+'Appendix B'!$G$46))/((1+$Y$16)^AN$34))</f>
        <v>58424.706545464935</v>
      </c>
      <c r="AO582" s="201">
        <f>(((R582*'Appendix B'!$C$21*1000)-('Appendix B'!$E$47+'Appendix B'!$F$47+'Appendix B'!$G$47))/((1+$Y$16)^AO$34))</f>
        <v>-65399.557228955076</v>
      </c>
      <c r="AP582" s="201">
        <f>(((S582*'Appendix B'!$C$22*1000)-('Appendix B'!$E$48+'Appendix B'!$F$48+'Appendix B'!$G$48))/((1+$Y$16)^AP$34))</f>
        <v>97514.070830474302</v>
      </c>
      <c r="AQ582" s="201">
        <f>(((T582*'Appendix B'!$C$23*1000)-('Appendix B'!$E$49+'Appendix B'!$F$49+'Appendix B'!$G$49))/((1+$Y$16)^AQ$34))</f>
        <v>-25344.674843483059</v>
      </c>
      <c r="AR582" s="201">
        <f>(((U582*'Appendix B'!$C$24*1000)-('Appendix B'!$E$50+'Appendix B'!$F$50+'Appendix B'!$G$50))/((1+$Y$16)^AR$34))</f>
        <v>7617.9046087018805</v>
      </c>
      <c r="AS582" s="217">
        <f t="shared" si="32"/>
        <v>36106950.242636502</v>
      </c>
      <c r="AU582" s="207">
        <f t="shared" si="31"/>
        <v>1.3869302202951693E-8</v>
      </c>
    </row>
    <row r="583" spans="1:47" x14ac:dyDescent="0.35">
      <c r="A583">
        <v>549</v>
      </c>
      <c r="B583" s="75">
        <v>56</v>
      </c>
      <c r="C583" s="75">
        <v>46.562813336662735</v>
      </c>
      <c r="D583" s="75">
        <v>46.30683713442248</v>
      </c>
      <c r="E583" s="75">
        <v>13.301724870477763</v>
      </c>
      <c r="F583" s="75">
        <v>17.498663338556049</v>
      </c>
      <c r="G583" s="75">
        <v>10.201075381882976</v>
      </c>
      <c r="H583" s="75">
        <v>9.8145236605471862</v>
      </c>
      <c r="I583" s="75">
        <v>10.588398046903052</v>
      </c>
      <c r="J583" s="75">
        <v>7.1004403119203614</v>
      </c>
      <c r="K583" s="75">
        <v>7.3043614057590416</v>
      </c>
      <c r="L583" s="75">
        <v>4.5402960318805281</v>
      </c>
      <c r="M583" s="75">
        <v>5.2733026410664756</v>
      </c>
      <c r="N583" s="75">
        <v>5.9773381883781447</v>
      </c>
      <c r="O583" s="75">
        <v>4.9229515388660863</v>
      </c>
      <c r="P583" s="75">
        <v>4.2149699521619128</v>
      </c>
      <c r="Q583" s="75">
        <v>5.1322199845126368</v>
      </c>
      <c r="R583" s="75">
        <v>6.5458533375365571</v>
      </c>
      <c r="S583" s="75">
        <v>4.28178988215784</v>
      </c>
      <c r="T583" s="75">
        <v>4.5154659024218313</v>
      </c>
      <c r="U583" s="75">
        <v>4.3432621499333193</v>
      </c>
      <c r="V583" s="75">
        <v>5.5198214503872709</v>
      </c>
      <c r="X583" s="201">
        <f>((0-('Appendix B'!$H$30))/(1+$Y$16)^0)</f>
        <v>-30932906.678150136</v>
      </c>
      <c r="Y583" s="201">
        <f>(((B583*'Appendix B'!$C$5*1000)-('Appendix B'!$E$31+'Appendix B'!$F$31+'Appendix B'!$G$31))/((1+$Y$16)^1))</f>
        <v>36555647.970511056</v>
      </c>
      <c r="Z583" s="201">
        <f>+(((C583*'Appendix B'!$C$6*1000)-('Appendix B'!$E$32+'Appendix B'!$F$32+'Appendix B'!$G$32))/((1+$Y$16)^2))</f>
        <v>9557204.5841866527</v>
      </c>
      <c r="AA583" s="201">
        <f>(((D583*'Appendix B'!$C$7*1000)-('Appendix B'!$E$33+'Appendix B'!$F$33+'Appendix B'!$G$33))/((1+$Y$16)^3))</f>
        <v>4146346.3463680213</v>
      </c>
      <c r="AB583" s="201">
        <f>(((E583*'Appendix B'!$C$8*1000)-('Appendix B'!$E$34+'Appendix B'!$F$34+'Appendix B'!$G$34))/((1+$Y$16)^4))</f>
        <v>-384528.01139395026</v>
      </c>
      <c r="AC583" s="201">
        <f>(((F583*'Appendix B'!$C$9*1000)-('Appendix B'!$E$35+'Appendix B'!$F$35+'Appendix B'!$G$35))/((1+$Y$16)^AC$34))</f>
        <v>-283202.78515998274</v>
      </c>
      <c r="AD583" s="201">
        <f>(((G583*'Appendix B'!$C$10*1000)-('Appendix B'!$E$36+'Appendix B'!$F$36+'Appendix B'!$G$36))/((1+$Y$16)^AD$34))</f>
        <v>-715291.10457390314</v>
      </c>
      <c r="AE583" s="201">
        <f>(((H583*'Appendix B'!$C$11*1000)-('Appendix B'!$E$37+'Appendix B'!$F$37+'Appendix B'!$G$37))/((1+$Y$16)^AE$34))</f>
        <v>-707689.75470403919</v>
      </c>
      <c r="AF583" s="201">
        <f>(((I583*'Appendix B'!$C$12*1000)-('Appendix B'!$E$38+'Appendix B'!$F$38+'Appendix B'!$G$38))/((1+$Y$16)^AF$34))</f>
        <v>-650788.09282925713</v>
      </c>
      <c r="AG583" s="201">
        <f>(((J583*'Appendix B'!$C$13*1000)-('Appendix B'!$E$39+'Appendix B'!$F$39+'Appendix B'!$G$39))/((1+$Y$16)^AG$34))</f>
        <v>-686390.23111830058</v>
      </c>
      <c r="AH583" s="201">
        <f>(((K583*'Appendix B'!$C$14*1000)-('Appendix B'!$E$40+'Appendix B'!$F$40+'Appendix B'!$G$40))/((1+$Y$16)^AH$34))</f>
        <v>-619836.89140313258</v>
      </c>
      <c r="AI583" s="201">
        <f>(((L583*'Appendix B'!$C$15*1000)-('Appendix B'!$E$41+'Appendix B'!$F$41+'Appendix B'!$G$41))/((1+$Y$16)^AI$34))</f>
        <v>-617009.17084585072</v>
      </c>
      <c r="AJ583" s="201">
        <f>(((M583*'Appendix B'!$C$16*1000)-('Appendix B'!$E$42+'Appendix B'!$F$42+'Appendix B'!$G$42))/((1+$Y$16)^AJ$34))</f>
        <v>-553892.05827438342</v>
      </c>
      <c r="AK583" s="201">
        <f>(((N583*'Appendix B'!$C$17*1000)-('Appendix B'!$E$43+'Appendix B'!$F$43+'Appendix B'!$G$43))/((1+$Y$16)^AK$34))</f>
        <v>-498373.78542443475</v>
      </c>
      <c r="AL583" s="201">
        <f>(((O583*'Appendix B'!$C$18*1000)-('Appendix B'!$E$44+'Appendix B'!$F$44+'Appendix B'!$G$44))/((1+$Y$16)^AL$34))</f>
        <v>-463715.45792598021</v>
      </c>
      <c r="AM583" s="201">
        <f>(((P583*'Appendix B'!$C$19*1000)-('Appendix B'!$E$45+'Appendix B'!$F$45+'Appendix B'!$G$45))/((1+$Y$16)^AM$34))</f>
        <v>-427450.51712625835</v>
      </c>
      <c r="AN583" s="201">
        <f>(((Q583*'Appendix B'!$C$20*1000)-('Appendix B'!$E$46+'Appendix B'!$F$46+'Appendix B'!$G$46))/((1+$Y$16)^AN$34))</f>
        <v>-377937.75159627944</v>
      </c>
      <c r="AO583" s="201">
        <f>(((R583*'Appendix B'!$C$21*1000)-('Appendix B'!$E$47+'Appendix B'!$F$47+'Appendix B'!$G$47))/((1+$Y$16)^AO$34))</f>
        <v>-341782.10283478536</v>
      </c>
      <c r="AP583" s="201">
        <f>(((S583*'Appendix B'!$C$22*1000)-('Appendix B'!$E$48+'Appendix B'!$F$48+'Appendix B'!$G$48))/((1+$Y$16)^AP$34))</f>
        <v>-321596.47659839987</v>
      </c>
      <c r="AQ583" s="201">
        <f>(((T583*'Appendix B'!$C$23*1000)-('Appendix B'!$E$49+'Appendix B'!$F$49+'Appendix B'!$G$49))/((1+$Y$16)^AQ$34))</f>
        <v>-291622.63657770283</v>
      </c>
      <c r="AR583" s="201">
        <f>(((U583*'Appendix B'!$C$24*1000)-('Appendix B'!$E$50+'Appendix B'!$F$50+'Appendix B'!$G$50))/((1+$Y$16)^AR$34))</f>
        <v>-265837.57338270219</v>
      </c>
      <c r="AS583" s="217">
        <f t="shared" si="32"/>
        <v>19326292.222915594</v>
      </c>
      <c r="AU583" s="207">
        <f t="shared" si="31"/>
        <v>7.7905378334600364E-9</v>
      </c>
    </row>
    <row r="584" spans="1:47" x14ac:dyDescent="0.35">
      <c r="A584">
        <v>550</v>
      </c>
      <c r="B584" s="75">
        <v>56</v>
      </c>
      <c r="C584" s="75">
        <v>58.567247061573916</v>
      </c>
      <c r="D584" s="75">
        <v>86.491801072452617</v>
      </c>
      <c r="E584" s="75">
        <v>72.115604405312936</v>
      </c>
      <c r="F584" s="75">
        <v>85.310231322036699</v>
      </c>
      <c r="G584" s="75">
        <v>79.516995620729659</v>
      </c>
      <c r="H584" s="75">
        <v>86.939004259721131</v>
      </c>
      <c r="I584" s="75">
        <v>88.99715584903106</v>
      </c>
      <c r="J584" s="75">
        <v>97.756387429230074</v>
      </c>
      <c r="K584" s="75">
        <v>117.76188675526585</v>
      </c>
      <c r="L584" s="75">
        <v>130.59919285594938</v>
      </c>
      <c r="M584" s="75">
        <v>196.20572145961461</v>
      </c>
      <c r="N584" s="75">
        <v>219.83332164780069</v>
      </c>
      <c r="O584" s="75">
        <v>297.63846651007248</v>
      </c>
      <c r="P584" s="75">
        <v>288.71203479641679</v>
      </c>
      <c r="Q584" s="75">
        <v>334.14445936758398</v>
      </c>
      <c r="R584" s="75">
        <v>406.89442245684967</v>
      </c>
      <c r="S584" s="75">
        <v>206.37061795112803</v>
      </c>
      <c r="T584" s="75">
        <v>283.66455445322669</v>
      </c>
      <c r="U584" s="75">
        <v>333.54654103178052</v>
      </c>
      <c r="V584" s="75">
        <v>294.32910645563504</v>
      </c>
      <c r="X584" s="201">
        <f>((0-('Appendix B'!$H$30))/(1+$Y$16)^0)</f>
        <v>-30932906.678150136</v>
      </c>
      <c r="Y584" s="201">
        <f>(((B584*'Appendix B'!$C$5*1000)-('Appendix B'!$E$31+'Appendix B'!$F$31+'Appendix B'!$G$31))/((1+$Y$16)^1))</f>
        <v>36555647.970511056</v>
      </c>
      <c r="Z584" s="201">
        <f>+(((C584*'Appendix B'!$C$6*1000)-('Appendix B'!$E$32+'Appendix B'!$F$32+'Appendix B'!$G$32))/((1+$Y$16)^2))</f>
        <v>12589729.856418801</v>
      </c>
      <c r="AA584" s="201">
        <f>(((D584*'Appendix B'!$C$7*1000)-('Appendix B'!$E$33+'Appendix B'!$F$33+'Appendix B'!$G$33))/((1+$Y$16)^3))</f>
        <v>9243426.3434552606</v>
      </c>
      <c r="AB584" s="201">
        <f>(((E584*'Appendix B'!$C$8*1000)-('Appendix B'!$E$34+'Appendix B'!$F$34+'Appendix B'!$G$34))/((1+$Y$16)^4))</f>
        <v>4364104.5031942157</v>
      </c>
      <c r="AC584" s="201">
        <f>(((F584*'Appendix B'!$C$9*1000)-('Appendix B'!$E$35+'Appendix B'!$F$35+'Appendix B'!$G$35))/((1+$Y$16)^AC$34))</f>
        <v>3658828.9554240648</v>
      </c>
      <c r="AD584" s="201">
        <f>(((G584*'Appendix B'!$C$10*1000)-('Appendix B'!$E$36+'Appendix B'!$F$36+'Appendix B'!$G$36))/((1+$Y$16)^AD$34))</f>
        <v>2275782.6904017343</v>
      </c>
      <c r="AE584" s="201">
        <f>(((H584*'Appendix B'!$C$11*1000)-('Appendix B'!$E$37+'Appendix B'!$F$37+'Appendix B'!$G$37))/((1+$Y$16)^AE$34))</f>
        <v>1853741.5072118819</v>
      </c>
      <c r="AF584" s="201">
        <f>(((I584*'Appendix B'!$C$12*1000)-('Appendix B'!$E$38+'Appendix B'!$F$38+'Appendix B'!$G$38))/((1+$Y$16)^AF$34))</f>
        <v>1405289.651671469</v>
      </c>
      <c r="AG584" s="201">
        <f>(((J584*'Appendix B'!$C$13*1000)-('Appendix B'!$E$39+'Appendix B'!$F$39+'Appendix B'!$G$39))/((1+$Y$16)^AG$34))</f>
        <v>1225573.2686660101</v>
      </c>
      <c r="AH584" s="201">
        <f>(((K584*'Appendix B'!$C$14*1000)-('Appendix B'!$E$40+'Appendix B'!$F$40+'Appendix B'!$G$40))/((1+$Y$16)^AH$34))</f>
        <v>1250758.6526270017</v>
      </c>
      <c r="AI584" s="201">
        <f>(((L584*'Appendix B'!$C$15*1000)-('Appendix B'!$E$41+'Appendix B'!$F$41+'Appendix B'!$G$41))/((1+$Y$16)^AI$34))</f>
        <v>1174423.6621618208</v>
      </c>
      <c r="AJ584" s="201">
        <f>(((M584*'Appendix B'!$C$16*1000)-('Appendix B'!$E$42+'Appendix B'!$F$42+'Appendix B'!$G$42))/((1+$Y$16)^AJ$34))</f>
        <v>1704263.3731129935</v>
      </c>
      <c r="AK584" s="201">
        <f>(((N584*'Appendix B'!$C$17*1000)-('Appendix B'!$E$43+'Appendix B'!$F$43+'Appendix B'!$G$43))/((1+$Y$16)^AK$34))</f>
        <v>1622565.4226934714</v>
      </c>
      <c r="AL584" s="201">
        <f>(((O584*'Appendix B'!$C$18*1000)-('Appendix B'!$E$44+'Appendix B'!$F$44+'Appendix B'!$G$44))/((1+$Y$16)^AL$34))</f>
        <v>1986134.8486759115</v>
      </c>
      <c r="AM584" s="201">
        <f>(((P584*'Appendix B'!$C$19*1000)-('Appendix B'!$E$45+'Appendix B'!$F$45+'Appendix B'!$G$45))/((1+$Y$16)^AM$34))</f>
        <v>1592666.1758947771</v>
      </c>
      <c r="AN584" s="201">
        <f>(((Q584*'Appendix B'!$C$20*1000)-('Appendix B'!$E$46+'Appendix B'!$F$46+'Appendix B'!$G$46))/((1+$Y$16)^AN$34))</f>
        <v>1581543.9170843484</v>
      </c>
      <c r="AO584" s="201">
        <f>(((R584*'Appendix B'!$C$21*1000)-('Appendix B'!$E$47+'Appendix B'!$F$47+'Appendix B'!$G$47))/((1+$Y$16)^AO$34))</f>
        <v>1733633.6391719319</v>
      </c>
      <c r="AP584" s="201">
        <f>(((S584*'Appendix B'!$C$22*1000)-('Appendix B'!$E$48+'Appendix B'!$F$48+'Appendix B'!$G$48))/((1+$Y$16)^AP$34))</f>
        <v>578112.34956625162</v>
      </c>
      <c r="AQ584" s="201">
        <f>(((T584*'Appendix B'!$C$23*1000)-('Appendix B'!$E$49+'Appendix B'!$F$49+'Appendix B'!$G$49))/((1+$Y$16)^AQ$34))</f>
        <v>779083.16244411247</v>
      </c>
      <c r="AR584" s="201">
        <f>(((U584*'Appendix B'!$C$24*1000)-('Appendix B'!$E$50+'Appendix B'!$F$50+'Appendix B'!$G$50))/((1+$Y$16)^AR$34))</f>
        <v>825206.98648556683</v>
      </c>
      <c r="AS584" s="217">
        <f t="shared" si="32"/>
        <v>57067610.258722574</v>
      </c>
      <c r="AU584" s="207">
        <f t="shared" si="31"/>
        <v>1.5175728793685508E-8</v>
      </c>
    </row>
    <row r="585" spans="1:47" x14ac:dyDescent="0.35">
      <c r="A585">
        <v>551</v>
      </c>
      <c r="B585" s="75">
        <v>56</v>
      </c>
      <c r="C585" s="75">
        <v>74.489643848696545</v>
      </c>
      <c r="D585" s="75">
        <v>51.639424051521758</v>
      </c>
      <c r="E585" s="75">
        <v>56.147157576208464</v>
      </c>
      <c r="F585" s="75">
        <v>83.64230496810417</v>
      </c>
      <c r="G585" s="75">
        <v>75.602745723170443</v>
      </c>
      <c r="H585" s="75">
        <v>76.715944711864395</v>
      </c>
      <c r="I585" s="75">
        <v>113.00617952733683</v>
      </c>
      <c r="J585" s="75">
        <v>169.61367894470641</v>
      </c>
      <c r="K585" s="75">
        <v>156.55677201100562</v>
      </c>
      <c r="L585" s="75">
        <v>60.388471902206405</v>
      </c>
      <c r="M585" s="75">
        <v>79.510802705168913</v>
      </c>
      <c r="N585" s="75">
        <v>62.665716035443062</v>
      </c>
      <c r="O585" s="75">
        <v>95.355066098563924</v>
      </c>
      <c r="P585" s="75">
        <v>104.41885276006474</v>
      </c>
      <c r="Q585" s="75">
        <v>108.2666764779336</v>
      </c>
      <c r="R585" s="75">
        <v>151.66239799959968</v>
      </c>
      <c r="S585" s="75">
        <v>164.49117438764335</v>
      </c>
      <c r="T585" s="75">
        <v>119.6482996650569</v>
      </c>
      <c r="U585" s="75">
        <v>59.909096823880674</v>
      </c>
      <c r="V585" s="75">
        <v>62.283314124857284</v>
      </c>
      <c r="X585" s="201">
        <f>((0-('Appendix B'!$H$30))/(1+$Y$16)^0)</f>
        <v>-30932906.678150136</v>
      </c>
      <c r="Y585" s="201">
        <f>(((B585*'Appendix B'!$C$5*1000)-('Appendix B'!$E$31+'Appendix B'!$F$31+'Appendix B'!$G$31))/((1+$Y$16)^1))</f>
        <v>36555647.970511056</v>
      </c>
      <c r="Z585" s="201">
        <f>+(((C585*'Appendix B'!$C$6*1000)-('Appendix B'!$E$32+'Appendix B'!$F$32+'Appendix B'!$G$32))/((1+$Y$16)^2))</f>
        <v>16611999.607573971</v>
      </c>
      <c r="AA585" s="201">
        <f>(((D585*'Appendix B'!$C$7*1000)-('Appendix B'!$E$33+'Appendix B'!$F$33+'Appendix B'!$G$33))/((1+$Y$16)^3))</f>
        <v>4822734.214969608</v>
      </c>
      <c r="AB585" s="201">
        <f>(((E585*'Appendix B'!$C$8*1000)-('Appendix B'!$E$34+'Appendix B'!$F$34+'Appendix B'!$G$34))/((1+$Y$16)^4))</f>
        <v>3074812.1385365664</v>
      </c>
      <c r="AC585" s="201">
        <f>(((F585*'Appendix B'!$C$9*1000)-('Appendix B'!$E$35+'Appendix B'!$F$35+'Appendix B'!$G$35))/((1+$Y$16)^AC$34))</f>
        <v>3561868.8227552492</v>
      </c>
      <c r="AD585" s="201">
        <f>(((G585*'Appendix B'!$C$10*1000)-('Appendix B'!$E$36+'Appendix B'!$F$36+'Appendix B'!$G$36))/((1+$Y$16)^AD$34))</f>
        <v>2106877.6213319874</v>
      </c>
      <c r="AE585" s="201">
        <f>(((H585*'Appendix B'!$C$11*1000)-('Appendix B'!$E$37+'Appendix B'!$F$37+'Appendix B'!$G$37))/((1+$Y$16)^AE$34))</f>
        <v>1514216.8308072698</v>
      </c>
      <c r="AF585" s="201">
        <f>(((I585*'Appendix B'!$C$12*1000)-('Appendix B'!$E$38+'Appendix B'!$F$38+'Appendix B'!$G$38))/((1+$Y$16)^AF$34))</f>
        <v>2034867.5283766617</v>
      </c>
      <c r="AG585" s="201">
        <f>(((J585*'Appendix B'!$C$13*1000)-('Appendix B'!$E$39+'Appendix B'!$F$39+'Appendix B'!$G$39))/((1+$Y$16)^AG$34))</f>
        <v>2741066.9890412381</v>
      </c>
      <c r="AH585" s="201">
        <f>(((K585*'Appendix B'!$C$14*1000)-('Appendix B'!$E$40+'Appendix B'!$F$40+'Appendix B'!$G$40))/((1+$Y$16)^AH$34))</f>
        <v>1907749.104485529</v>
      </c>
      <c r="AI585" s="201">
        <f>(((L585*'Appendix B'!$C$15*1000)-('Appendix B'!$E$41+'Appendix B'!$F$41+'Appendix B'!$G$41))/((1+$Y$16)^AI$34))</f>
        <v>176653.62042320639</v>
      </c>
      <c r="AJ585" s="201">
        <f>(((M585*'Appendix B'!$C$16*1000)-('Appendix B'!$E$42+'Appendix B'!$F$42+'Appendix B'!$G$42))/((1+$Y$16)^AJ$34))</f>
        <v>324113.96615926438</v>
      </c>
      <c r="AK585" s="201">
        <f>(((N585*'Appendix B'!$C$17*1000)-('Appendix B'!$E$43+'Appendix B'!$F$43+'Appendix B'!$G$43))/((1+$Y$16)^AK$34))</f>
        <v>63839.164035806374</v>
      </c>
      <c r="AL585" s="201">
        <f>(((O585*'Appendix B'!$C$18*1000)-('Appendix B'!$E$44+'Appendix B'!$F$44+'Appendix B'!$G$44))/((1+$Y$16)^AL$34))</f>
        <v>293146.17820057063</v>
      </c>
      <c r="AM585" s="201">
        <f>(((P585*'Appendix B'!$C$19*1000)-('Appendix B'!$E$45+'Appendix B'!$F$45+'Appendix B'!$G$45))/((1+$Y$16)^AM$34))</f>
        <v>284063.10244863189</v>
      </c>
      <c r="AN585" s="201">
        <f>(((Q585*'Appendix B'!$C$20*1000)-('Appendix B'!$E$46+'Appendix B'!$F$46+'Appendix B'!$G$46))/((1+$Y$16)^AN$34))</f>
        <v>236294.95077107291</v>
      </c>
      <c r="AO585" s="201">
        <f>(((R585*'Appendix B'!$C$21*1000)-('Appendix B'!$E$47+'Appendix B'!$F$47+'Appendix B'!$G$47))/((1+$Y$16)^AO$34))</f>
        <v>410505.23986709124</v>
      </c>
      <c r="AP585" s="201">
        <f>(((S585*'Appendix B'!$C$22*1000)-('Appendix B'!$E$48+'Appendix B'!$F$48+'Appendix B'!$G$48))/((1+$Y$16)^AP$34))</f>
        <v>391663.12637578347</v>
      </c>
      <c r="AQ585" s="201">
        <f>(((T585*'Appendix B'!$C$23*1000)-('Appendix B'!$E$49+'Appendix B'!$F$49+'Appendix B'!$G$49))/((1+$Y$16)^AQ$34))</f>
        <v>149981.50193995665</v>
      </c>
      <c r="AR585" s="201">
        <f>(((U585*'Appendix B'!$C$24*1000)-('Appendix B'!$E$50+'Appendix B'!$F$50+'Appendix B'!$G$50))/((1+$Y$16)^AR$34))</f>
        <v>-81681.443949652239</v>
      </c>
      <c r="AS585" s="217">
        <f t="shared" si="32"/>
        <v>46329195.000460401</v>
      </c>
      <c r="AU585" s="207">
        <f t="shared" si="31"/>
        <v>1.5816540852309216E-8</v>
      </c>
    </row>
    <row r="586" spans="1:47" x14ac:dyDescent="0.35">
      <c r="A586">
        <v>552</v>
      </c>
      <c r="B586" s="75">
        <v>56</v>
      </c>
      <c r="C586" s="75">
        <v>55.219489545981368</v>
      </c>
      <c r="D586" s="75">
        <v>73.415450641403197</v>
      </c>
      <c r="E586" s="75">
        <v>66.169043811774628</v>
      </c>
      <c r="F586" s="75">
        <v>51.692361627072202</v>
      </c>
      <c r="G586" s="75">
        <v>54.674260966294845</v>
      </c>
      <c r="H586" s="75">
        <v>37.587709243136764</v>
      </c>
      <c r="I586" s="75">
        <v>62.431043156109382</v>
      </c>
      <c r="J586" s="75">
        <v>57.253760608342134</v>
      </c>
      <c r="K586" s="75">
        <v>74.899485844987908</v>
      </c>
      <c r="L586" s="75">
        <v>16.351611476513625</v>
      </c>
      <c r="M586" s="75">
        <v>17.44041916283259</v>
      </c>
      <c r="N586" s="75">
        <v>27.563643648342175</v>
      </c>
      <c r="O586" s="75">
        <v>23.987525617174814</v>
      </c>
      <c r="P586" s="75">
        <v>23.239454580518235</v>
      </c>
      <c r="Q586" s="75">
        <v>25.388651390116717</v>
      </c>
      <c r="R586" s="75">
        <v>35.204448621917876</v>
      </c>
      <c r="S586" s="75">
        <v>54.815845925697303</v>
      </c>
      <c r="T586" s="75">
        <v>64.934780795866601</v>
      </c>
      <c r="U586" s="75">
        <v>89.720164458879978</v>
      </c>
      <c r="V586" s="75">
        <v>88.58877787812763</v>
      </c>
      <c r="X586" s="201">
        <f>((0-('Appendix B'!$H$30))/(1+$Y$16)^0)</f>
        <v>-30932906.678150136</v>
      </c>
      <c r="Y586" s="201">
        <f>(((B586*'Appendix B'!$C$5*1000)-('Appendix B'!$E$31+'Appendix B'!$F$31+'Appendix B'!$G$31))/((1+$Y$16)^1))</f>
        <v>36555647.970511056</v>
      </c>
      <c r="Z586" s="201">
        <f>+(((C586*'Appendix B'!$C$6*1000)-('Appendix B'!$E$32+'Appendix B'!$F$32+'Appendix B'!$G$32))/((1+$Y$16)^2))</f>
        <v>11744029.050867923</v>
      </c>
      <c r="AA586" s="201">
        <f>(((D586*'Appendix B'!$C$7*1000)-('Appendix B'!$E$33+'Appendix B'!$F$33+'Appendix B'!$G$33))/((1+$Y$16)^3))</f>
        <v>7584815.8163986998</v>
      </c>
      <c r="AB586" s="201">
        <f>(((E586*'Appendix B'!$C$8*1000)-('Appendix B'!$E$34+'Appendix B'!$F$34+'Appendix B'!$G$34))/((1+$Y$16)^4))</f>
        <v>3883979.2129093017</v>
      </c>
      <c r="AC586" s="201">
        <f>(((F586*'Appendix B'!$C$9*1000)-('Appendix B'!$E$35+'Appendix B'!$F$35+'Appendix B'!$G$35))/((1+$Y$16)^AC$34))</f>
        <v>1704550.1600915045</v>
      </c>
      <c r="AD586" s="201">
        <f>(((G586*'Appendix B'!$C$10*1000)-('Appendix B'!$E$36+'Appendix B'!$F$36+'Appendix B'!$G$36))/((1+$Y$16)^AD$34))</f>
        <v>1203785.775921335</v>
      </c>
      <c r="AE586" s="201">
        <f>(((H586*'Appendix B'!$C$11*1000)-('Appendix B'!$E$37+'Appendix B'!$F$37+'Appendix B'!$G$37))/((1+$Y$16)^AE$34))</f>
        <v>214703.5663473758</v>
      </c>
      <c r="AF586" s="201">
        <f>(((I586*'Appendix B'!$C$12*1000)-('Appendix B'!$E$38+'Appendix B'!$F$38+'Appendix B'!$G$38))/((1+$Y$16)^AF$34))</f>
        <v>708658.37479729194</v>
      </c>
      <c r="AG586" s="201">
        <f>(((J586*'Appendix B'!$C$13*1000)-('Appendix B'!$E$39+'Appendix B'!$F$39+'Appendix B'!$G$39))/((1+$Y$16)^AG$34))</f>
        <v>371359.65566701698</v>
      </c>
      <c r="AH586" s="201">
        <f>(((K586*'Appendix B'!$C$14*1000)-('Appendix B'!$E$40+'Appendix B'!$F$40+'Appendix B'!$G$40))/((1+$Y$16)^AH$34))</f>
        <v>524884.92066078878</v>
      </c>
      <c r="AI586" s="201">
        <f>(((L586*'Appendix B'!$C$15*1000)-('Appendix B'!$E$41+'Appendix B'!$F$41+'Appendix B'!$G$41))/((1+$Y$16)^AI$34))</f>
        <v>-449157.64412610914</v>
      </c>
      <c r="AJ586" s="201">
        <f>(((M586*'Appendix B'!$C$16*1000)-('Appendix B'!$E$42+'Appendix B'!$F$42+'Appendix B'!$G$42))/((1+$Y$16)^AJ$34))</f>
        <v>-409991.7168448841</v>
      </c>
      <c r="AK586" s="201">
        <f>(((N586*'Appendix B'!$C$17*1000)-('Appendix B'!$E$43+'Appendix B'!$F$43+'Appendix B'!$G$43))/((1+$Y$16)^AK$34))</f>
        <v>-284289.33070009766</v>
      </c>
      <c r="AL586" s="201">
        <f>(((O586*'Appendix B'!$C$18*1000)-('Appendix B'!$E$44+'Appendix B'!$F$44+'Appendix B'!$G$44))/((1+$Y$16)^AL$34))</f>
        <v>-304156.60210115864</v>
      </c>
      <c r="AM586" s="201">
        <f>(((P586*'Appendix B'!$C$19*1000)-('Appendix B'!$E$45+'Appendix B'!$F$45+'Appendix B'!$G$45))/((1+$Y$16)^AM$34))</f>
        <v>-292364.13584881445</v>
      </c>
      <c r="AN586" s="201">
        <f>(((Q586*'Appendix B'!$C$20*1000)-('Appendix B'!$E$46+'Appendix B'!$F$46+'Appendix B'!$G$46))/((1+$Y$16)^AN$34))</f>
        <v>-257297.54050080726</v>
      </c>
      <c r="AO586" s="201">
        <f>(((R586*'Appendix B'!$C$21*1000)-('Appendix B'!$E$47+'Appendix B'!$F$47+'Appendix B'!$G$47))/((1+$Y$16)^AO$34))</f>
        <v>-193215.31782579864</v>
      </c>
      <c r="AP586" s="201">
        <f>(((S586*'Appendix B'!$C$22*1000)-('Appendix B'!$E$48+'Appendix B'!$F$48+'Appendix B'!$G$48))/((1+$Y$16)^AP$34))</f>
        <v>-96616.517643149287</v>
      </c>
      <c r="AQ586" s="201">
        <f>(((T586*'Appendix B'!$C$23*1000)-('Appendix B'!$E$49+'Appendix B'!$F$49+'Appendix B'!$G$49))/((1+$Y$16)^AQ$34))</f>
        <v>-59877.975811731179</v>
      </c>
      <c r="AR586" s="201">
        <f>(((U586*'Appendix B'!$C$24*1000)-('Appendix B'!$E$50+'Appendix B'!$F$50+'Appendix B'!$G$50))/((1+$Y$16)^AR$34))</f>
        <v>17118.310650314834</v>
      </c>
      <c r="AS586" s="217">
        <f t="shared" si="32"/>
        <v>33580626.136672467</v>
      </c>
      <c r="AU586" s="207">
        <f t="shared" si="31"/>
        <v>1.3086001890867757E-8</v>
      </c>
    </row>
    <row r="587" spans="1:47" x14ac:dyDescent="0.35">
      <c r="A587">
        <v>553</v>
      </c>
      <c r="B587" s="75">
        <v>56</v>
      </c>
      <c r="C587" s="75">
        <v>61.434921561408359</v>
      </c>
      <c r="D587" s="75">
        <v>22.86633870781008</v>
      </c>
      <c r="E587" s="75">
        <v>34.585668208908331</v>
      </c>
      <c r="F587" s="75">
        <v>39.784181122649869</v>
      </c>
      <c r="G587" s="75">
        <v>56.487854254474925</v>
      </c>
      <c r="H587" s="75">
        <v>53.709052246491716</v>
      </c>
      <c r="I587" s="75">
        <v>58.471502848106894</v>
      </c>
      <c r="J587" s="75">
        <v>76.003410386084482</v>
      </c>
      <c r="K587" s="75">
        <v>74.957599354798489</v>
      </c>
      <c r="L587" s="75">
        <v>113.59194086570423</v>
      </c>
      <c r="M587" s="75">
        <v>96.236831330071823</v>
      </c>
      <c r="N587" s="75">
        <v>74.030492540287867</v>
      </c>
      <c r="O587" s="75">
        <v>58.410571632004803</v>
      </c>
      <c r="P587" s="75">
        <v>37.402234195706178</v>
      </c>
      <c r="Q587" s="75">
        <v>54.577751872095995</v>
      </c>
      <c r="R587" s="75">
        <v>52.410205724652783</v>
      </c>
      <c r="S587" s="75">
        <v>80.741645981088539</v>
      </c>
      <c r="T587" s="75">
        <v>47.139385128871531</v>
      </c>
      <c r="U587" s="75">
        <v>41.326990161555472</v>
      </c>
      <c r="V587" s="75">
        <v>5.7079759837130979</v>
      </c>
      <c r="X587" s="201">
        <f>((0-('Appendix B'!$H$30))/(1+$Y$16)^0)</f>
        <v>-30932906.678150136</v>
      </c>
      <c r="Y587" s="201">
        <f>(((B587*'Appendix B'!$C$5*1000)-('Appendix B'!$E$31+'Appendix B'!$F$31+'Appendix B'!$G$31))/((1+$Y$16)^1))</f>
        <v>36555647.970511056</v>
      </c>
      <c r="Z587" s="201">
        <f>+(((C587*'Appendix B'!$C$6*1000)-('Appendix B'!$E$32+'Appendix B'!$F$32+'Appendix B'!$G$32))/((1+$Y$16)^2))</f>
        <v>13314153.481269786</v>
      </c>
      <c r="AA587" s="201">
        <f>(((D587*'Appendix B'!$C$7*1000)-('Appendix B'!$E$33+'Appendix B'!$F$33+'Appendix B'!$G$33))/((1+$Y$16)^3))</f>
        <v>1173142.3430923177</v>
      </c>
      <c r="AB587" s="201">
        <f>(((E587*'Appendix B'!$C$8*1000)-('Appendix B'!$E$34+'Appendix B'!$F$34+'Appendix B'!$G$34))/((1+$Y$16)^4))</f>
        <v>1333937.5306667557</v>
      </c>
      <c r="AC587" s="201">
        <f>(((F587*'Appendix B'!$C$9*1000)-('Appendix B'!$E$35+'Appendix B'!$F$35+'Appendix B'!$G$35))/((1+$Y$16)^AC$34))</f>
        <v>1012302.1127897149</v>
      </c>
      <c r="AD587" s="201">
        <f>(((G587*'Appendix B'!$C$10*1000)-('Appendix B'!$E$36+'Appendix B'!$F$36+'Appendix B'!$G$36))/((1+$Y$16)^AD$34))</f>
        <v>1282044.7291362274</v>
      </c>
      <c r="AE587" s="201">
        <f>(((H587*'Appendix B'!$C$11*1000)-('Appendix B'!$E$37+'Appendix B'!$F$37+'Appendix B'!$G$37))/((1+$Y$16)^AE$34))</f>
        <v>750119.96892221726</v>
      </c>
      <c r="AF587" s="201">
        <f>(((I587*'Appendix B'!$C$12*1000)-('Appendix B'!$E$38+'Appendix B'!$F$38+'Appendix B'!$G$38))/((1+$Y$16)^AF$34))</f>
        <v>604829.12237778085</v>
      </c>
      <c r="AG587" s="201">
        <f>(((J587*'Appendix B'!$C$13*1000)-('Appendix B'!$E$39+'Appendix B'!$F$39+'Appendix B'!$G$39))/((1+$Y$16)^AG$34))</f>
        <v>766795.88625863916</v>
      </c>
      <c r="AH587" s="201">
        <f>(((K587*'Appendix B'!$C$14*1000)-('Appendix B'!$E$40+'Appendix B'!$F$40+'Appendix B'!$G$40))/((1+$Y$16)^AH$34))</f>
        <v>525869.07155639923</v>
      </c>
      <c r="AI587" s="201">
        <f>(((L587*'Appendix B'!$C$15*1000)-('Appendix B'!$E$41+'Appendix B'!$F$41+'Appendix B'!$G$41))/((1+$Y$16)^AI$34))</f>
        <v>932732.27518196113</v>
      </c>
      <c r="AJ587" s="201">
        <f>(((M587*'Appendix B'!$C$16*1000)-('Appendix B'!$E$42+'Appendix B'!$F$42+'Appendix B'!$G$42))/((1+$Y$16)^AJ$34))</f>
        <v>521932.5064500036</v>
      </c>
      <c r="AK587" s="201">
        <f>(((N587*'Appendix B'!$C$17*1000)-('Appendix B'!$E$43+'Appendix B'!$F$43+'Appendix B'!$G$43))/((1+$Y$16)^AK$34))</f>
        <v>176550.53030532241</v>
      </c>
      <c r="AL587" s="201">
        <f>(((O587*'Appendix B'!$C$18*1000)-('Appendix B'!$E$44+'Appendix B'!$F$44+'Appendix B'!$G$44))/((1+$Y$16)^AL$34))</f>
        <v>-16056.704690877152</v>
      </c>
      <c r="AM587" s="201">
        <f>(((P587*'Appendix B'!$C$19*1000)-('Appendix B'!$E$45+'Appendix B'!$F$45+'Appendix B'!$G$45))/((1+$Y$16)^AM$34))</f>
        <v>-191799.06486686342</v>
      </c>
      <c r="AN587" s="201">
        <f>(((Q587*'Appendix B'!$C$20*1000)-('Appendix B'!$E$46+'Appendix B'!$F$46+'Appendix B'!$G$46))/((1+$Y$16)^AN$34))</f>
        <v>-83457.480851469605</v>
      </c>
      <c r="AO587" s="201">
        <f>(((R587*'Appendix B'!$C$21*1000)-('Appendix B'!$E$47+'Appendix B'!$F$47+'Appendix B'!$G$47))/((1+$Y$16)^AO$34))</f>
        <v>-104020.29654044022</v>
      </c>
      <c r="AP587" s="201">
        <f>(((S587*'Appendix B'!$C$22*1000)-('Appendix B'!$E$48+'Appendix B'!$F$48+'Appendix B'!$G$48))/((1+$Y$16)^AP$34))</f>
        <v>18806.345451760495</v>
      </c>
      <c r="AQ587" s="201">
        <f>(((T587*'Appendix B'!$C$23*1000)-('Appendix B'!$E$49+'Appendix B'!$F$49+'Appendix B'!$G$49))/((1+$Y$16)^AQ$34))</f>
        <v>-128134.09455980142</v>
      </c>
      <c r="AR587" s="201">
        <f>(((U587*'Appendix B'!$C$24*1000)-('Appendix B'!$E$50+'Appendix B'!$F$50+'Appendix B'!$G$50))/((1+$Y$16)^AR$34))</f>
        <v>-143266.20839575073</v>
      </c>
      <c r="AS587" s="217">
        <f t="shared" si="32"/>
        <v>28035957.195819806</v>
      </c>
      <c r="AU587" s="207">
        <f t="shared" si="31"/>
        <v>1.1114926026879039E-8</v>
      </c>
    </row>
    <row r="588" spans="1:47" x14ac:dyDescent="0.35">
      <c r="A588">
        <v>554</v>
      </c>
      <c r="B588" s="75">
        <v>56</v>
      </c>
      <c r="C588" s="75">
        <v>39.678803168350775</v>
      </c>
      <c r="D588" s="75">
        <v>33.169460211106504</v>
      </c>
      <c r="E588" s="75">
        <v>20.639558031068368</v>
      </c>
      <c r="F588" s="75">
        <v>12.338021460596432</v>
      </c>
      <c r="G588" s="75">
        <v>13.062457277502585</v>
      </c>
      <c r="H588" s="75">
        <v>14.23236244192341</v>
      </c>
      <c r="I588" s="75">
        <v>15.532761353006663</v>
      </c>
      <c r="J588" s="75">
        <v>12.056062122618661</v>
      </c>
      <c r="K588" s="75">
        <v>11.096106068803595</v>
      </c>
      <c r="L588" s="75">
        <v>10.098132318523637</v>
      </c>
      <c r="M588" s="75">
        <v>5.1108273530116088</v>
      </c>
      <c r="N588" s="75">
        <v>5.1721424853458773</v>
      </c>
      <c r="O588" s="75">
        <v>4.4561973316574495</v>
      </c>
      <c r="P588" s="75">
        <v>6.3921978686792462</v>
      </c>
      <c r="Q588" s="75">
        <v>7.9405526791704908</v>
      </c>
      <c r="R588" s="75">
        <v>11.855788311407037</v>
      </c>
      <c r="S588" s="75">
        <v>8.2620260024292236</v>
      </c>
      <c r="T588" s="75">
        <v>4.8526583387962718</v>
      </c>
      <c r="U588" s="75">
        <v>5.4507100870391243</v>
      </c>
      <c r="V588" s="75">
        <v>8.0046165840663264</v>
      </c>
      <c r="X588" s="201">
        <f>((0-('Appendix B'!$H$30))/(1+$Y$16)^0)</f>
        <v>-30932906.678150136</v>
      </c>
      <c r="Y588" s="201">
        <f>(((B588*'Appendix B'!$C$5*1000)-('Appendix B'!$E$31+'Appendix B'!$F$31+'Appendix B'!$G$31))/((1+$Y$16)^1))</f>
        <v>36555647.970511056</v>
      </c>
      <c r="Z588" s="201">
        <f>+(((C588*'Appendix B'!$C$6*1000)-('Appendix B'!$E$32+'Appendix B'!$F$32+'Appendix B'!$G$32))/((1+$Y$16)^2))</f>
        <v>7818185.8775909329</v>
      </c>
      <c r="AA588" s="201">
        <f>(((D588*'Appendix B'!$C$7*1000)-('Appendix B'!$E$33+'Appendix B'!$F$33+'Appendix B'!$G$33))/((1+$Y$16)^3))</f>
        <v>2479995.1899182377</v>
      </c>
      <c r="AB588" s="201">
        <f>(((E588*'Appendix B'!$C$8*1000)-('Appendix B'!$E$34+'Appendix B'!$F$34+'Appendix B'!$G$34))/((1+$Y$16)^4))</f>
        <v>207928.62313847293</v>
      </c>
      <c r="AC588" s="201">
        <f>(((F588*'Appendix B'!$C$9*1000)-('Appendix B'!$E$35+'Appendix B'!$F$35+'Appendix B'!$G$35))/((1+$Y$16)^AC$34))</f>
        <v>-583201.95476567384</v>
      </c>
      <c r="AD588" s="201">
        <f>(((G588*'Appendix B'!$C$10*1000)-('Appendix B'!$E$36+'Appendix B'!$F$36+'Appendix B'!$G$36))/((1+$Y$16)^AD$34))</f>
        <v>-591818.68473276799</v>
      </c>
      <c r="AE588" s="201">
        <f>(((H588*'Appendix B'!$C$11*1000)-('Appendix B'!$E$37+'Appendix B'!$F$37+'Appendix B'!$G$37))/((1+$Y$16)^AE$34))</f>
        <v>-560966.03900691483</v>
      </c>
      <c r="AF588" s="201">
        <f>(((I588*'Appendix B'!$C$12*1000)-('Appendix B'!$E$38+'Appendix B'!$F$38+'Appendix B'!$G$38))/((1+$Y$16)^AF$34))</f>
        <v>-521134.26793305716</v>
      </c>
      <c r="AG588" s="201">
        <f>(((J588*'Appendix B'!$C$13*1000)-('Appendix B'!$E$39+'Appendix B'!$F$39+'Appendix B'!$G$39))/((1+$Y$16)^AG$34))</f>
        <v>-581874.55043681723</v>
      </c>
      <c r="AH588" s="201">
        <f>(((K588*'Appendix B'!$C$14*1000)-('Appendix B'!$E$40+'Appendix B'!$F$40+'Appendix B'!$G$40))/((1+$Y$16)^AH$34))</f>
        <v>-555623.78642591834</v>
      </c>
      <c r="AI588" s="201">
        <f>(((L588*'Appendix B'!$C$15*1000)-('Appendix B'!$E$41+'Appendix B'!$F$41+'Appendix B'!$G$41))/((1+$Y$16)^AI$34))</f>
        <v>-538026.3250870984</v>
      </c>
      <c r="AJ588" s="201">
        <f>(((M588*'Appendix B'!$C$16*1000)-('Appendix B'!$E$42+'Appendix B'!$F$42+'Appendix B'!$G$42))/((1+$Y$16)^AJ$34))</f>
        <v>-555813.65156093787</v>
      </c>
      <c r="AK588" s="201">
        <f>(((N588*'Appendix B'!$C$17*1000)-('Appendix B'!$E$43+'Appendix B'!$F$43+'Appendix B'!$G$43))/((1+$Y$16)^AK$34))</f>
        <v>-506359.39849517331</v>
      </c>
      <c r="AL588" s="201">
        <f>(((O588*'Appendix B'!$C$18*1000)-('Appendix B'!$E$44+'Appendix B'!$F$44+'Appendix B'!$G$44))/((1+$Y$16)^AL$34))</f>
        <v>-467621.9059246463</v>
      </c>
      <c r="AM588" s="201">
        <f>(((P588*'Appendix B'!$C$19*1000)-('Appendix B'!$E$45+'Appendix B'!$F$45+'Appendix B'!$G$45))/((1+$Y$16)^AM$34))</f>
        <v>-411990.76375032857</v>
      </c>
      <c r="AN588" s="201">
        <f>(((Q588*'Appendix B'!$C$20*1000)-('Appendix B'!$E$46+'Appendix B'!$F$46+'Appendix B'!$G$46))/((1+$Y$16)^AN$34))</f>
        <v>-361212.30562181683</v>
      </c>
      <c r="AO588" s="201">
        <f>(((R588*'Appendix B'!$C$21*1000)-('Appendix B'!$E$47+'Appendix B'!$F$47+'Appendix B'!$G$47))/((1+$Y$16)^AO$34))</f>
        <v>-314255.28374799475</v>
      </c>
      <c r="AP588" s="201">
        <f>(((S588*'Appendix B'!$C$22*1000)-('Appendix B'!$E$48+'Appendix B'!$F$48+'Appendix B'!$G$48))/((1+$Y$16)^AP$34))</f>
        <v>-303876.28097034001</v>
      </c>
      <c r="AQ588" s="201">
        <f>(((T588*'Appendix B'!$C$23*1000)-('Appendix B'!$E$49+'Appendix B'!$F$49+'Appendix B'!$G$49))/((1+$Y$16)^AQ$34))</f>
        <v>-290329.29939044314</v>
      </c>
      <c r="AR588" s="201">
        <f>(((U588*'Appendix B'!$C$24*1000)-('Appendix B'!$E$50+'Appendix B'!$F$50+'Appendix B'!$G$50))/((1+$Y$16)^AR$34))</f>
        <v>-262167.27261528402</v>
      </c>
      <c r="AS588" s="217">
        <f t="shared" si="32"/>
        <v>16128850.98300856</v>
      </c>
      <c r="AU588" s="207">
        <f t="shared" si="31"/>
        <v>6.6333183641134444E-9</v>
      </c>
    </row>
    <row r="589" spans="1:47" x14ac:dyDescent="0.35">
      <c r="A589">
        <v>555</v>
      </c>
      <c r="B589" s="75">
        <v>56</v>
      </c>
      <c r="C589" s="75">
        <v>72.353060879045373</v>
      </c>
      <c r="D589" s="75">
        <v>114.94238096514425</v>
      </c>
      <c r="E589" s="75">
        <v>161.65270989770562</v>
      </c>
      <c r="F589" s="75">
        <v>158.68988881242353</v>
      </c>
      <c r="G589" s="75">
        <v>172.50244930628452</v>
      </c>
      <c r="H589" s="75">
        <v>143.49265044619898</v>
      </c>
      <c r="I589" s="75">
        <v>154.89232639849837</v>
      </c>
      <c r="J589" s="75">
        <v>231.36985833965252</v>
      </c>
      <c r="K589" s="75">
        <v>289.72095281547371</v>
      </c>
      <c r="L589" s="75">
        <v>301.93093678535115</v>
      </c>
      <c r="M589" s="75">
        <v>346.57072220969241</v>
      </c>
      <c r="N589" s="75">
        <v>188.51982487440461</v>
      </c>
      <c r="O589" s="75">
        <v>179.57640527830472</v>
      </c>
      <c r="P589" s="75">
        <v>270.77512380908024</v>
      </c>
      <c r="Q589" s="75">
        <v>306.43700673565297</v>
      </c>
      <c r="R589" s="75">
        <v>224.26386795601985</v>
      </c>
      <c r="S589" s="75">
        <v>211.74223109607297</v>
      </c>
      <c r="T589" s="75">
        <v>273.82462285364682</v>
      </c>
      <c r="U589" s="75">
        <v>308.29285454045623</v>
      </c>
      <c r="V589" s="75">
        <v>355.78607250643148</v>
      </c>
      <c r="X589" s="201">
        <f>((0-('Appendix B'!$H$30))/(1+$Y$16)^0)</f>
        <v>-30932906.678150136</v>
      </c>
      <c r="Y589" s="201">
        <f>(((B589*'Appendix B'!$C$5*1000)-('Appendix B'!$E$31+'Appendix B'!$F$31+'Appendix B'!$G$31))/((1+$Y$16)^1))</f>
        <v>36555647.970511056</v>
      </c>
      <c r="Z589" s="201">
        <f>+(((C589*'Appendix B'!$C$6*1000)-('Appendix B'!$E$32+'Appendix B'!$F$32+'Appendix B'!$G$32))/((1+$Y$16)^2))</f>
        <v>16072262.207196435</v>
      </c>
      <c r="AA589" s="201">
        <f>(((D589*'Appendix B'!$C$7*1000)-('Appendix B'!$E$33+'Appendix B'!$F$33+'Appendix B'!$G$33))/((1+$Y$16)^3))</f>
        <v>12852111.470066318</v>
      </c>
      <c r="AB589" s="201">
        <f>(((E589*'Appendix B'!$C$8*1000)-('Appendix B'!$E$34+'Appendix B'!$F$34+'Appendix B'!$G$34))/((1+$Y$16)^4))</f>
        <v>11593330.219403861</v>
      </c>
      <c r="AC589" s="201">
        <f>(((F589*'Appendix B'!$C$9*1000)-('Appendix B'!$E$35+'Appendix B'!$F$35+'Appendix B'!$G$35))/((1+$Y$16)^AC$34))</f>
        <v>7924545.6692855954</v>
      </c>
      <c r="AD589" s="201">
        <f>(((G589*'Appendix B'!$C$10*1000)-('Appendix B'!$E$36+'Appendix B'!$F$36+'Appendix B'!$G$36))/((1+$Y$16)^AD$34))</f>
        <v>6288228.2133699721</v>
      </c>
      <c r="AE589" s="201">
        <f>(((H589*'Appendix B'!$C$11*1000)-('Appendix B'!$E$37+'Appendix B'!$F$37+'Appendix B'!$G$37))/((1+$Y$16)^AE$34))</f>
        <v>3731981.4148518951</v>
      </c>
      <c r="AF589" s="201">
        <f>(((I589*'Appendix B'!$C$12*1000)-('Appendix B'!$E$38+'Appendix B'!$F$38+'Appendix B'!$G$38))/((1+$Y$16)^AF$34))</f>
        <v>3133229.2012145212</v>
      </c>
      <c r="AG589" s="201">
        <f>(((J589*'Appendix B'!$C$13*1000)-('Appendix B'!$E$39+'Appendix B'!$F$39+'Appendix B'!$G$39))/((1+$Y$16)^AG$34))</f>
        <v>4043524.9594651526</v>
      </c>
      <c r="AH589" s="201">
        <f>(((K589*'Appendix B'!$C$14*1000)-('Appendix B'!$E$40+'Appendix B'!$F$40+'Appendix B'!$G$40))/((1+$Y$16)^AH$34))</f>
        <v>4162881.3143469854</v>
      </c>
      <c r="AI589" s="201">
        <f>(((L589*'Appendix B'!$C$15*1000)-('Appendix B'!$E$41+'Appendix B'!$F$41+'Appendix B'!$G$41))/((1+$Y$16)^AI$34))</f>
        <v>3609232.46300316</v>
      </c>
      <c r="AJ589" s="201">
        <f>(((M589*'Appendix B'!$C$16*1000)-('Appendix B'!$E$42+'Appendix B'!$F$42+'Appendix B'!$G$42))/((1+$Y$16)^AJ$34))</f>
        <v>3482628.4367067395</v>
      </c>
      <c r="AK589" s="201">
        <f>(((N589*'Appendix B'!$C$17*1000)-('Appendix B'!$E$43+'Appendix B'!$F$43+'Appendix B'!$G$43))/((1+$Y$16)^AK$34))</f>
        <v>1312010.5250673741</v>
      </c>
      <c r="AL589" s="201">
        <f>(((O589*'Appendix B'!$C$18*1000)-('Appendix B'!$E$44+'Appendix B'!$F$44+'Appendix B'!$G$44))/((1+$Y$16)^AL$34))</f>
        <v>998027.41291136469</v>
      </c>
      <c r="AM589" s="201">
        <f>(((P589*'Appendix B'!$C$19*1000)-('Appendix B'!$E$45+'Appendix B'!$F$45+'Appendix B'!$G$45))/((1+$Y$16)^AM$34))</f>
        <v>1465302.2843671534</v>
      </c>
      <c r="AN589" s="201">
        <f>(((Q589*'Appendix B'!$C$20*1000)-('Appendix B'!$E$46+'Appendix B'!$F$46+'Appendix B'!$G$46))/((1+$Y$16)^AN$34))</f>
        <v>1416528.0331162973</v>
      </c>
      <c r="AO589" s="201">
        <f>(((R589*'Appendix B'!$C$21*1000)-('Appendix B'!$E$47+'Appendix B'!$F$47+'Appendix B'!$G$47))/((1+$Y$16)^AO$34))</f>
        <v>786872.84865321522</v>
      </c>
      <c r="AP589" s="201">
        <f>(((S589*'Appendix B'!$C$22*1000)-('Appendix B'!$E$48+'Appendix B'!$F$48+'Appendix B'!$G$48))/((1+$Y$16)^AP$34))</f>
        <v>602027.02017634409</v>
      </c>
      <c r="AQ589" s="201">
        <f>(((T589*'Appendix B'!$C$23*1000)-('Appendix B'!$E$49+'Appendix B'!$F$49+'Appendix B'!$G$49))/((1+$Y$16)^AQ$34))</f>
        <v>741341.06598825858</v>
      </c>
      <c r="AR589" s="201">
        <f>(((U589*'Appendix B'!$C$24*1000)-('Appendix B'!$E$50+'Appendix B'!$F$50+'Appendix B'!$G$50))/((1+$Y$16)^AR$34))</f>
        <v>741511.29136198654</v>
      </c>
      <c r="AS589" s="217">
        <f t="shared" si="32"/>
        <v>90580317.342913538</v>
      </c>
      <c r="AU589" s="207">
        <f t="shared" si="31"/>
        <v>4.0911680868057354E-9</v>
      </c>
    </row>
    <row r="590" spans="1:47" x14ac:dyDescent="0.35">
      <c r="A590">
        <v>556</v>
      </c>
      <c r="B590" s="75">
        <v>56</v>
      </c>
      <c r="C590" s="75">
        <v>71.122439070531968</v>
      </c>
      <c r="D590" s="75">
        <v>109.7824597673513</v>
      </c>
      <c r="E590" s="75">
        <v>66.219908258973604</v>
      </c>
      <c r="F590" s="75">
        <v>87.631588231621635</v>
      </c>
      <c r="G590" s="75">
        <v>106.37707175850737</v>
      </c>
      <c r="H590" s="75">
        <v>118.18366931033903</v>
      </c>
      <c r="I590" s="75">
        <v>120.07001213881473</v>
      </c>
      <c r="J590" s="75">
        <v>101.47545123929112</v>
      </c>
      <c r="K590" s="75">
        <v>108.08776722495413</v>
      </c>
      <c r="L590" s="75">
        <v>203.11797752958228</v>
      </c>
      <c r="M590" s="75">
        <v>272.56323948716522</v>
      </c>
      <c r="N590" s="75">
        <v>322.6754347857277</v>
      </c>
      <c r="O590" s="75">
        <v>315.99561395318136</v>
      </c>
      <c r="P590" s="75">
        <v>327.71394927678784</v>
      </c>
      <c r="Q590" s="75">
        <v>346.48954200902023</v>
      </c>
      <c r="R590" s="75">
        <v>305.79581014918779</v>
      </c>
      <c r="S590" s="75">
        <v>349.48239868498075</v>
      </c>
      <c r="T590" s="75">
        <v>348.83171757062172</v>
      </c>
      <c r="U590" s="75">
        <v>188.24922986807837</v>
      </c>
      <c r="V590" s="75">
        <v>188.34210980303271</v>
      </c>
      <c r="X590" s="201">
        <f>((0-('Appendix B'!$H$30))/(1+$Y$16)^0)</f>
        <v>-30932906.678150136</v>
      </c>
      <c r="Y590" s="201">
        <f>(((B590*'Appendix B'!$C$5*1000)-('Appendix B'!$E$31+'Appendix B'!$F$31+'Appendix B'!$G$31))/((1+$Y$16)^1))</f>
        <v>36555647.970511056</v>
      </c>
      <c r="Z590" s="201">
        <f>+(((C590*'Appendix B'!$C$6*1000)-('Appendix B'!$E$32+'Appendix B'!$F$32+'Appendix B'!$G$32))/((1+$Y$16)^2))</f>
        <v>15761386.090888456</v>
      </c>
      <c r="AA590" s="201">
        <f>(((D590*'Appendix B'!$C$7*1000)-('Appendix B'!$E$33+'Appendix B'!$F$33+'Appendix B'!$G$33))/((1+$Y$16)^3))</f>
        <v>12197624.603675807</v>
      </c>
      <c r="AB590" s="201">
        <f>(((E590*'Appendix B'!$C$8*1000)-('Appendix B'!$E$34+'Appendix B'!$F$34+'Appendix B'!$G$34))/((1+$Y$16)^4))</f>
        <v>3888086.0082731843</v>
      </c>
      <c r="AC590" s="201">
        <f>(((F590*'Appendix B'!$C$9*1000)-('Appendix B'!$E$35+'Appendix B'!$F$35+'Appendix B'!$G$35))/((1+$Y$16)^AC$34))</f>
        <v>3793774.4063394172</v>
      </c>
      <c r="AD590" s="201">
        <f>(((G590*'Appendix B'!$C$10*1000)-('Appendix B'!$E$36+'Appendix B'!$F$36+'Appendix B'!$G$36))/((1+$Y$16)^AD$34))</f>
        <v>3434830.5626643049</v>
      </c>
      <c r="AE590" s="201">
        <f>(((H590*'Appendix B'!$C$11*1000)-('Appendix B'!$E$37+'Appendix B'!$F$37+'Appendix B'!$G$37))/((1+$Y$16)^AE$34))</f>
        <v>2891428.389599802</v>
      </c>
      <c r="AF590" s="201">
        <f>(((I590*'Appendix B'!$C$12*1000)-('Appendix B'!$E$38+'Appendix B'!$F$38+'Appendix B'!$G$38))/((1+$Y$16)^AF$34))</f>
        <v>2220099.2477719658</v>
      </c>
      <c r="AG590" s="201">
        <f>(((J590*'Appendix B'!$C$13*1000)-('Appendix B'!$E$39+'Appendix B'!$F$39+'Appendix B'!$G$39))/((1+$Y$16)^AG$34))</f>
        <v>1304009.5377064093</v>
      </c>
      <c r="AH590" s="201">
        <f>(((K590*'Appendix B'!$C$14*1000)-('Appendix B'!$E$40+'Appendix B'!$F$40+'Appendix B'!$G$40))/((1+$Y$16)^AH$34))</f>
        <v>1086927.6702783033</v>
      </c>
      <c r="AI590" s="201">
        <f>(((L590*'Appendix B'!$C$15*1000)-('Appendix B'!$E$41+'Appendix B'!$F$41+'Appendix B'!$G$41))/((1+$Y$16)^AI$34))</f>
        <v>2204993.7777758646</v>
      </c>
      <c r="AJ590" s="201">
        <f>(((M590*'Appendix B'!$C$16*1000)-('Appendix B'!$E$42+'Appendix B'!$F$42+'Appendix B'!$G$42))/((1+$Y$16)^AJ$34))</f>
        <v>2607342.8246179707</v>
      </c>
      <c r="AK590" s="201">
        <f>(((N590*'Appendix B'!$C$17*1000)-('Appendix B'!$E$43+'Appendix B'!$F$43+'Appendix B'!$G$43))/((1+$Y$16)^AK$34))</f>
        <v>2642512.896088874</v>
      </c>
      <c r="AL590" s="201">
        <f>(((O590*'Appendix B'!$C$18*1000)-('Appendix B'!$E$44+'Appendix B'!$F$44+'Appendix B'!$G$44))/((1+$Y$16)^AL$34))</f>
        <v>2139772.9750876948</v>
      </c>
      <c r="AM590" s="201">
        <f>(((P590*'Appendix B'!$C$19*1000)-('Appendix B'!$E$45+'Appendix B'!$F$45+'Appendix B'!$G$45))/((1+$Y$16)^AM$34))</f>
        <v>1869605.4776928758</v>
      </c>
      <c r="AN590" s="201">
        <f>(((Q590*'Appendix B'!$C$20*1000)-('Appendix B'!$E$46+'Appendix B'!$F$46+'Appendix B'!$G$46))/((1+$Y$16)^AN$34))</f>
        <v>1655066.9057111552</v>
      </c>
      <c r="AO590" s="201">
        <f>(((R590*'Appendix B'!$C$21*1000)-('Appendix B'!$E$47+'Appendix B'!$F$47+'Appendix B'!$G$47))/((1+$Y$16)^AO$34))</f>
        <v>1209536.2209148332</v>
      </c>
      <c r="AP590" s="201">
        <f>(((S590*'Appendix B'!$C$22*1000)-('Appendix B'!$E$48+'Appendix B'!$F$48+'Appendix B'!$G$48))/((1+$Y$16)^AP$34))</f>
        <v>1215252.6283472439</v>
      </c>
      <c r="AQ590" s="201">
        <f>(((T590*'Appendix B'!$C$23*1000)-('Appendix B'!$E$49+'Appendix B'!$F$49+'Appendix B'!$G$49))/((1+$Y$16)^AQ$34))</f>
        <v>1029038.6963053544</v>
      </c>
      <c r="AR590" s="201">
        <f>(((U590*'Appendix B'!$C$24*1000)-('Appendix B'!$E$50+'Appendix B'!$F$50+'Appendix B'!$G$50))/((1+$Y$16)^AR$34))</f>
        <v>343663.05579604278</v>
      </c>
      <c r="AS590" s="217">
        <f t="shared" si="32"/>
        <v>69117693.267896459</v>
      </c>
      <c r="AU590" s="207">
        <f t="shared" si="31"/>
        <v>1.1640068251029209E-8</v>
      </c>
    </row>
    <row r="591" spans="1:47" x14ac:dyDescent="0.35">
      <c r="A591">
        <v>557</v>
      </c>
      <c r="B591" s="75">
        <v>56</v>
      </c>
      <c r="C591" s="75">
        <v>66.414569570712885</v>
      </c>
      <c r="D591" s="75">
        <v>65.571277384459904</v>
      </c>
      <c r="E591" s="75">
        <v>58.406864138003726</v>
      </c>
      <c r="F591" s="75">
        <v>48.881686811336223</v>
      </c>
      <c r="G591" s="75">
        <v>33.525041880885432</v>
      </c>
      <c r="H591" s="75">
        <v>37.586565629934505</v>
      </c>
      <c r="I591" s="75">
        <v>36.466090785848991</v>
      </c>
      <c r="J591" s="75">
        <v>50.790911801216659</v>
      </c>
      <c r="K591" s="75">
        <v>41.844889603764088</v>
      </c>
      <c r="L591" s="75">
        <v>44.819482279948431</v>
      </c>
      <c r="M591" s="75">
        <v>55.918738644658504</v>
      </c>
      <c r="N591" s="75">
        <v>67.278248938082115</v>
      </c>
      <c r="O591" s="75">
        <v>64.074894007389005</v>
      </c>
      <c r="P591" s="75">
        <v>121.67514966920744</v>
      </c>
      <c r="Q591" s="75">
        <v>141.34128765987688</v>
      </c>
      <c r="R591" s="75">
        <v>179.98870206282641</v>
      </c>
      <c r="S591" s="75">
        <v>244.21878743181171</v>
      </c>
      <c r="T591" s="75">
        <v>363.74174420529232</v>
      </c>
      <c r="U591" s="75">
        <v>414.24862948720482</v>
      </c>
      <c r="V591" s="75">
        <v>268.06185078210797</v>
      </c>
      <c r="X591" s="201">
        <f>((0-('Appendix B'!$H$30))/(1+$Y$16)^0)</f>
        <v>-30932906.678150136</v>
      </c>
      <c r="Y591" s="201">
        <f>(((B591*'Appendix B'!$C$5*1000)-('Appendix B'!$E$31+'Appendix B'!$F$31+'Appendix B'!$G$31))/((1+$Y$16)^1))</f>
        <v>36555647.970511056</v>
      </c>
      <c r="Z591" s="201">
        <f>+(((C591*'Appendix B'!$C$6*1000)-('Appendix B'!$E$32+'Appendix B'!$F$32+'Appendix B'!$G$32))/((1+$Y$16)^2))</f>
        <v>14572097.735957919</v>
      </c>
      <c r="AA591" s="201">
        <f>(((D591*'Appendix B'!$C$7*1000)-('Appendix B'!$E$33+'Appendix B'!$F$33+'Appendix B'!$G$33))/((1+$Y$16)^3))</f>
        <v>6589857.1382396286</v>
      </c>
      <c r="AB591" s="201">
        <f>(((E591*'Appendix B'!$C$8*1000)-('Appendix B'!$E$34+'Appendix B'!$F$34+'Appendix B'!$G$34))/((1+$Y$16)^4))</f>
        <v>3257260.8417616882</v>
      </c>
      <c r="AC591" s="201">
        <f>(((F591*'Appendix B'!$C$9*1000)-('Appendix B'!$E$35+'Appendix B'!$F$35+'Appendix B'!$G$35))/((1+$Y$16)^AC$34))</f>
        <v>1541159.6108744359</v>
      </c>
      <c r="AD591" s="201">
        <f>(((G591*'Appendix B'!$C$10*1000)-('Appendix B'!$E$36+'Appendix B'!$F$36+'Appendix B'!$G$36))/((1+$Y$16)^AD$34))</f>
        <v>291168.95178351435</v>
      </c>
      <c r="AE591" s="201">
        <f>(((H591*'Appendix B'!$C$11*1000)-('Appendix B'!$E$37+'Appendix B'!$F$37+'Appendix B'!$G$37))/((1+$Y$16)^AE$34))</f>
        <v>214665.58506588067</v>
      </c>
      <c r="AF591" s="201">
        <f>(((I591*'Appendix B'!$C$12*1000)-('Appendix B'!$E$38+'Appendix B'!$F$38+'Appendix B'!$G$38))/((1+$Y$16)^AF$34))</f>
        <v>27791.055865415343</v>
      </c>
      <c r="AG591" s="201">
        <f>(((J591*'Appendix B'!$C$13*1000)-('Appendix B'!$E$39+'Appendix B'!$F$39+'Appendix B'!$G$39))/((1+$Y$16)^AG$34))</f>
        <v>235056.0659217269</v>
      </c>
      <c r="AH591" s="201">
        <f>(((K591*'Appendix B'!$C$14*1000)-('Appendix B'!$E$40+'Appendix B'!$F$40+'Appendix B'!$G$40))/((1+$Y$16)^AH$34))</f>
        <v>-34893.874336673027</v>
      </c>
      <c r="AI591" s="201">
        <f>(((L591*'Appendix B'!$C$15*1000)-('Appendix B'!$E$41+'Appendix B'!$F$41+'Appendix B'!$G$41))/((1+$Y$16)^AI$34))</f>
        <v>-44598.507659381634</v>
      </c>
      <c r="AJ591" s="201">
        <f>(((M591*'Appendix B'!$C$16*1000)-('Appendix B'!$E$42+'Appendix B'!$F$42+'Appendix B'!$G$42))/((1+$Y$16)^AJ$34))</f>
        <v>45090.906976686514</v>
      </c>
      <c r="AK591" s="201">
        <f>(((N591*'Appendix B'!$C$17*1000)-('Appendix B'!$E$43+'Appendix B'!$F$43+'Appendix B'!$G$43))/((1+$Y$16)^AK$34))</f>
        <v>109584.44421777192</v>
      </c>
      <c r="AL591" s="201">
        <f>(((O591*'Appendix B'!$C$18*1000)-('Appendix B'!$E$44+'Appendix B'!$F$44+'Appendix B'!$G$44))/((1+$Y$16)^AL$34))</f>
        <v>31350.218407790668</v>
      </c>
      <c r="AM591" s="201">
        <f>(((P591*'Appendix B'!$C$19*1000)-('Appendix B'!$E$45+'Appendix B'!$F$45+'Appendix B'!$G$45))/((1+$Y$16)^AM$34))</f>
        <v>406594.18537903077</v>
      </c>
      <c r="AN591" s="201">
        <f>(((Q591*'Appendix B'!$C$20*1000)-('Appendix B'!$E$46+'Appendix B'!$F$46+'Appendix B'!$G$46))/((1+$Y$16)^AN$34))</f>
        <v>433275.75133727759</v>
      </c>
      <c r="AO591" s="201">
        <f>(((R591*'Appendix B'!$C$21*1000)-('Appendix B'!$E$47+'Appendix B'!$F$47+'Appendix B'!$G$47))/((1+$Y$16)^AO$34))</f>
        <v>557349.4199150264</v>
      </c>
      <c r="AP591" s="201">
        <f>(((S591*'Appendix B'!$C$22*1000)-('Appendix B'!$E$48+'Appendix B'!$F$48+'Appendix B'!$G$48))/((1+$Y$16)^AP$34))</f>
        <v>746614.15375468077</v>
      </c>
      <c r="AQ591" s="201">
        <f>(((T591*'Appendix B'!$C$23*1000)-('Appendix B'!$E$49+'Appendix B'!$F$49+'Appendix B'!$G$49))/((1+$Y$16)^AQ$34))</f>
        <v>1086227.677520337</v>
      </c>
      <c r="AR591" s="201">
        <f>(((U591*'Appendix B'!$C$24*1000)-('Appendix B'!$E$50+'Appendix B'!$F$50+'Appendix B'!$G$50))/((1+$Y$16)^AR$34))</f>
        <v>1092669.6158930343</v>
      </c>
      <c r="AS591" s="217">
        <f t="shared" si="32"/>
        <v>36860554.651232749</v>
      </c>
      <c r="AU591" s="207">
        <f t="shared" si="31"/>
        <v>1.4084146677178817E-8</v>
      </c>
    </row>
    <row r="592" spans="1:47" x14ac:dyDescent="0.35">
      <c r="A592">
        <v>558</v>
      </c>
      <c r="B592" s="75">
        <v>56</v>
      </c>
      <c r="C592" s="75">
        <v>4.1577470710596387</v>
      </c>
      <c r="D592" s="75">
        <v>4.6038953129245055</v>
      </c>
      <c r="E592" s="75">
        <v>5.4169912547752803</v>
      </c>
      <c r="F592" s="75">
        <v>4.9851561888325131</v>
      </c>
      <c r="G592" s="75">
        <v>2.6579416157057767</v>
      </c>
      <c r="H592" s="75">
        <v>1.1385569864264244</v>
      </c>
      <c r="I592" s="75">
        <v>1.2259251602552874</v>
      </c>
      <c r="J592" s="75">
        <v>0.86956020997855044</v>
      </c>
      <c r="K592" s="75">
        <v>1.2342553911423866</v>
      </c>
      <c r="L592" s="75">
        <v>1.3486921129703171</v>
      </c>
      <c r="M592" s="75">
        <v>1.3341583034884361</v>
      </c>
      <c r="N592" s="75">
        <v>1.1695487585815774</v>
      </c>
      <c r="O592" s="75">
        <v>1.176945231850878</v>
      </c>
      <c r="P592" s="75">
        <v>0.59962529632595929</v>
      </c>
      <c r="Q592" s="75">
        <v>0</v>
      </c>
      <c r="R592" s="75">
        <v>0</v>
      </c>
      <c r="S592" s="75">
        <v>0</v>
      </c>
      <c r="T592" s="75">
        <v>0</v>
      </c>
      <c r="U592" s="75">
        <v>0</v>
      </c>
      <c r="V592" s="75">
        <v>0</v>
      </c>
      <c r="X592" s="201">
        <f>((0-('Appendix B'!$H$30))/(1+$Y$16)^0)</f>
        <v>-30932906.678150136</v>
      </c>
      <c r="Y592" s="201">
        <f>(((B592*'Appendix B'!$C$5*1000)-('Appendix B'!$E$31+'Appendix B'!$F$31+'Appendix B'!$G$31))/((1+$Y$16)^1))</f>
        <v>36555647.970511056</v>
      </c>
      <c r="Z592" s="201">
        <f>+(((C592*'Appendix B'!$C$6*1000)-('Appendix B'!$E$32+'Appendix B'!$F$32+'Appendix B'!$G$32))/((1+$Y$16)^2))</f>
        <v>-1155040.4136149064</v>
      </c>
      <c r="AA592" s="201">
        <f>(((D592*'Appendix B'!$C$7*1000)-('Appendix B'!$E$33+'Appendix B'!$F$33+'Appendix B'!$G$33))/((1+$Y$16)^3))</f>
        <v>-1143274.6896455316</v>
      </c>
      <c r="AB592" s="201">
        <f>(((E592*'Appendix B'!$C$8*1000)-('Appendix B'!$E$34+'Appendix B'!$F$34+'Appendix B'!$G$34))/((1+$Y$16)^4))</f>
        <v>-1021141.3875650392</v>
      </c>
      <c r="AC592" s="201">
        <f>(((F592*'Appendix B'!$C$9*1000)-('Appendix B'!$E$35+'Appendix B'!$F$35+'Appendix B'!$G$35))/((1+$Y$16)^AC$34))</f>
        <v>-1010639.7673317026</v>
      </c>
      <c r="AD592" s="201">
        <f>(((G592*'Appendix B'!$C$10*1000)-('Appendix B'!$E$36+'Appendix B'!$F$36+'Appendix B'!$G$36))/((1+$Y$16)^AD$34))</f>
        <v>-1040787.320483103</v>
      </c>
      <c r="AE592" s="201">
        <f>(((H592*'Appendix B'!$C$11*1000)-('Appendix B'!$E$37+'Appendix B'!$F$37+'Appendix B'!$G$37))/((1+$Y$16)^AE$34))</f>
        <v>-995832.92395180266</v>
      </c>
      <c r="AF592" s="201">
        <f>(((I592*'Appendix B'!$C$12*1000)-('Appendix B'!$E$38+'Appendix B'!$F$38+'Appendix B'!$G$38))/((1+$Y$16)^AF$34))</f>
        <v>-896296.02683207719</v>
      </c>
      <c r="AG592" s="201">
        <f>(((J592*'Appendix B'!$C$13*1000)-('Appendix B'!$E$39+'Appendix B'!$F$39+'Appendix B'!$G$39))/((1+$Y$16)^AG$34))</f>
        <v>-817801.52519511688</v>
      </c>
      <c r="AH592" s="201">
        <f>(((K592*'Appendix B'!$C$14*1000)-('Appendix B'!$E$40+'Appendix B'!$F$40+'Appendix B'!$G$40))/((1+$Y$16)^AH$34))</f>
        <v>-722633.99125490047</v>
      </c>
      <c r="AI592" s="201">
        <f>(((L592*'Appendix B'!$C$15*1000)-('Appendix B'!$E$41+'Appendix B'!$F$41+'Appendix B'!$G$41))/((1+$Y$16)^AI$34))</f>
        <v>-662365.30352937931</v>
      </c>
      <c r="AJ592" s="201">
        <f>(((M592*'Appendix B'!$C$16*1000)-('Appendix B'!$E$42+'Appendix B'!$F$42+'Appendix B'!$G$42))/((1+$Y$16)^AJ$34))</f>
        <v>-600480.27119266312</v>
      </c>
      <c r="AK592" s="201">
        <f>(((N592*'Appendix B'!$C$17*1000)-('Appendix B'!$E$43+'Appendix B'!$F$43+'Appendix B'!$G$43))/((1+$Y$16)^AK$34))</f>
        <v>-546055.5427504587</v>
      </c>
      <c r="AL592" s="201">
        <f>(((O592*'Appendix B'!$C$18*1000)-('Appendix B'!$E$44+'Appendix B'!$F$44+'Appendix B'!$G$44))/((1+$Y$16)^AL$34))</f>
        <v>-495067.24568713305</v>
      </c>
      <c r="AM592" s="201">
        <f>(((P592*'Appendix B'!$C$19*1000)-('Appendix B'!$E$45+'Appendix B'!$F$45+'Appendix B'!$G$45))/((1+$Y$16)^AM$34))</f>
        <v>-453121.84731828258</v>
      </c>
      <c r="AN592" s="201">
        <f>(((Q592*'Appendix B'!$C$20*1000)-('Appendix B'!$E$46+'Appendix B'!$F$46+'Appendix B'!$G$46))/((1+$Y$16)^AN$34))</f>
        <v>-408503.4563802284</v>
      </c>
      <c r="AO592" s="201">
        <f>(((R592*'Appendix B'!$C$21*1000)-('Appendix B'!$E$47+'Appendix B'!$F$47+'Appendix B'!$G$47))/((1+$Y$16)^AO$34))</f>
        <v>-375715.94976091699</v>
      </c>
      <c r="AP592" s="201">
        <f>(((S592*'Appendix B'!$C$22*1000)-('Appendix B'!$E$48+'Appendix B'!$F$48+'Appendix B'!$G$48))/((1+$Y$16)^AP$34))</f>
        <v>-340659.20354659692</v>
      </c>
      <c r="AQ592" s="201">
        <f>(((T592*'Appendix B'!$C$23*1000)-('Appendix B'!$E$49+'Appendix B'!$F$49+'Appendix B'!$G$49))/((1+$Y$16)^AQ$34))</f>
        <v>-308942.18274605228</v>
      </c>
      <c r="AR592" s="201">
        <f>(((U592*'Appendix B'!$C$24*1000)-('Appendix B'!$E$50+'Appendix B'!$F$50+'Appendix B'!$G$50))/((1+$Y$16)^AR$34))</f>
        <v>-280232.00030597491</v>
      </c>
      <c r="AS592" s="217">
        <f t="shared" si="32"/>
        <v>5622741.2923609205</v>
      </c>
      <c r="AU592" s="207">
        <f t="shared" si="31"/>
        <v>3.4868673366404371E-9</v>
      </c>
    </row>
    <row r="593" spans="1:47" x14ac:dyDescent="0.35">
      <c r="A593">
        <v>559</v>
      </c>
      <c r="B593" s="75">
        <v>56</v>
      </c>
      <c r="C593" s="75">
        <v>50.128586855211957</v>
      </c>
      <c r="D593" s="75">
        <v>75.408428862268977</v>
      </c>
      <c r="E593" s="75">
        <v>35.339509085874006</v>
      </c>
      <c r="F593" s="75">
        <v>39.530523100581135</v>
      </c>
      <c r="G593" s="75">
        <v>27.346557591608232</v>
      </c>
      <c r="H593" s="75">
        <v>21.00855508678432</v>
      </c>
      <c r="I593" s="75">
        <v>32.031030438663336</v>
      </c>
      <c r="J593" s="75">
        <v>26.56853361792415</v>
      </c>
      <c r="K593" s="75">
        <v>24.068470379913322</v>
      </c>
      <c r="L593" s="75">
        <v>16.348126384843994</v>
      </c>
      <c r="M593" s="75">
        <v>13.554237727449335</v>
      </c>
      <c r="N593" s="75">
        <v>16.090105683895715</v>
      </c>
      <c r="O593" s="75">
        <v>14.622489430464571</v>
      </c>
      <c r="P593" s="75">
        <v>17.000544155796284</v>
      </c>
      <c r="Q593" s="75">
        <v>16.007308721126019</v>
      </c>
      <c r="R593" s="75">
        <v>21.85496332312654</v>
      </c>
      <c r="S593" s="75">
        <v>17.416911631762016</v>
      </c>
      <c r="T593" s="75">
        <v>20.392371931218459</v>
      </c>
      <c r="U593" s="75">
        <v>10.704678299028181</v>
      </c>
      <c r="V593" s="75">
        <v>11.520527519792019</v>
      </c>
      <c r="X593" s="201">
        <f>((0-('Appendix B'!$H$30))/(1+$Y$16)^0)</f>
        <v>-30932906.678150136</v>
      </c>
      <c r="Y593" s="201">
        <f>(((B593*'Appendix B'!$C$5*1000)-('Appendix B'!$E$31+'Appendix B'!$F$31+'Appendix B'!$G$31))/((1+$Y$16)^1))</f>
        <v>36555647.970511056</v>
      </c>
      <c r="Z593" s="201">
        <f>+(((C593*'Appendix B'!$C$6*1000)-('Appendix B'!$E$32+'Appendix B'!$F$32+'Appendix B'!$G$32))/((1+$Y$16)^2))</f>
        <v>10457979.960839137</v>
      </c>
      <c r="AA593" s="201">
        <f>(((D593*'Appendix B'!$C$7*1000)-('Appendix B'!$E$33+'Appendix B'!$F$33+'Appendix B'!$G$33))/((1+$Y$16)^3))</f>
        <v>7837606.1247307127</v>
      </c>
      <c r="AB593" s="201">
        <f>(((E593*'Appendix B'!$C$8*1000)-('Appendix B'!$E$34+'Appendix B'!$F$34+'Appendix B'!$G$34))/((1+$Y$16)^4))</f>
        <v>1394802.6415469968</v>
      </c>
      <c r="AC593" s="201">
        <f>(((F593*'Appendix B'!$C$9*1000)-('Appendix B'!$E$35+'Appendix B'!$F$35+'Appendix B'!$G$35))/((1+$Y$16)^AC$34))</f>
        <v>997556.42847679229</v>
      </c>
      <c r="AD593" s="201">
        <f>(((G593*'Appendix B'!$C$10*1000)-('Appendix B'!$E$36+'Appendix B'!$F$36+'Appendix B'!$G$36))/((1+$Y$16)^AD$34))</f>
        <v>24559.168826773064</v>
      </c>
      <c r="AE593" s="201">
        <f>(((H593*'Appendix B'!$C$11*1000)-('Appendix B'!$E$37+'Appendix B'!$F$37+'Appendix B'!$G$37))/((1+$Y$16)^AE$34))</f>
        <v>-335917.50004148844</v>
      </c>
      <c r="AF593" s="201">
        <f>(((I593*'Appendix B'!$C$12*1000)-('Appendix B'!$E$38+'Appendix B'!$F$38+'Appendix B'!$G$38))/((1+$Y$16)^AF$34))</f>
        <v>-88507.545604312443</v>
      </c>
      <c r="AG593" s="201">
        <f>(((J593*'Appendix B'!$C$13*1000)-('Appendix B'!$E$39+'Appendix B'!$F$39+'Appendix B'!$G$39))/((1+$Y$16)^AG$34))</f>
        <v>-275801.79213471682</v>
      </c>
      <c r="AH593" s="201">
        <f>(((K593*'Appendix B'!$C$14*1000)-('Appendix B'!$E$40+'Appendix B'!$F$40+'Appendix B'!$G$40))/((1+$Y$16)^AH$34))</f>
        <v>-335937.10777622549</v>
      </c>
      <c r="AI593" s="201">
        <f>(((L593*'Appendix B'!$C$15*1000)-('Appendix B'!$E$41+'Appendix B'!$F$41+'Appendix B'!$G$41))/((1+$Y$16)^AI$34))</f>
        <v>-449207.1710361513</v>
      </c>
      <c r="AJ593" s="201">
        <f>(((M593*'Appendix B'!$C$16*1000)-('Appendix B'!$E$42+'Appendix B'!$F$42+'Appendix B'!$G$42))/((1+$Y$16)^AJ$34))</f>
        <v>-455953.53815301583</v>
      </c>
      <c r="AK593" s="201">
        <f>(((N593*'Appendix B'!$C$17*1000)-('Appendix B'!$E$43+'Appendix B'!$F$43+'Appendix B'!$G$43))/((1+$Y$16)^AK$34))</f>
        <v>-398079.35018412629</v>
      </c>
      <c r="AL593" s="201">
        <f>(((O593*'Appendix B'!$C$18*1000)-('Appendix B'!$E$44+'Appendix B'!$F$44+'Appendix B'!$G$44))/((1+$Y$16)^AL$34))</f>
        <v>-382536.2424000568</v>
      </c>
      <c r="AM593" s="201">
        <f>(((P593*'Appendix B'!$C$19*1000)-('Appendix B'!$E$45+'Appendix B'!$F$45+'Appendix B'!$G$45))/((1+$Y$16)^AM$34))</f>
        <v>-336664.51238220098</v>
      </c>
      <c r="AN593" s="201">
        <f>(((Q593*'Appendix B'!$C$20*1000)-('Appendix B'!$E$46+'Appendix B'!$F$46+'Appendix B'!$G$46))/((1+$Y$16)^AN$34))</f>
        <v>-313169.53183452692</v>
      </c>
      <c r="AO593" s="201">
        <f>(((R593*'Appendix B'!$C$21*1000)-('Appendix B'!$E$47+'Appendix B'!$F$47+'Appendix B'!$G$47))/((1+$Y$16)^AO$34))</f>
        <v>-262419.34170365555</v>
      </c>
      <c r="AP593" s="201">
        <f>(((S593*'Appendix B'!$C$22*1000)-('Appendix B'!$E$48+'Appendix B'!$F$48+'Appendix B'!$G$48))/((1+$Y$16)^AP$34))</f>
        <v>-263118.3059652716</v>
      </c>
      <c r="AQ593" s="201">
        <f>(((T593*'Appendix B'!$C$23*1000)-('Appendix B'!$E$49+'Appendix B'!$F$49+'Appendix B'!$G$49))/((1+$Y$16)^AQ$34))</f>
        <v>-230725.08737269056</v>
      </c>
      <c r="AR593" s="201">
        <f>(((U593*'Appendix B'!$C$24*1000)-('Appendix B'!$E$50+'Appendix B'!$F$50+'Appendix B'!$G$50))/((1+$Y$16)^AR$34))</f>
        <v>-244754.586280927</v>
      </c>
      <c r="AS593" s="217">
        <f t="shared" si="32"/>
        <v>26335245.616781335</v>
      </c>
      <c r="AU593" s="207">
        <f t="shared" si="31"/>
        <v>1.0468746974473747E-8</v>
      </c>
    </row>
    <row r="594" spans="1:47" x14ac:dyDescent="0.35">
      <c r="A594">
        <v>560</v>
      </c>
      <c r="B594" s="75">
        <v>56</v>
      </c>
      <c r="C594" s="75">
        <v>48.620819385617821</v>
      </c>
      <c r="D594" s="75">
        <v>54.496852755271661</v>
      </c>
      <c r="E594" s="75">
        <v>80.871696812046764</v>
      </c>
      <c r="F594" s="75">
        <v>56.235273372248493</v>
      </c>
      <c r="G594" s="75">
        <v>62.630880122195165</v>
      </c>
      <c r="H594" s="75">
        <v>53.072308480793367</v>
      </c>
      <c r="I594" s="75">
        <v>48.803791232791504</v>
      </c>
      <c r="J594" s="75">
        <v>60.350933330619284</v>
      </c>
      <c r="K594" s="75">
        <v>83.933711033877813</v>
      </c>
      <c r="L594" s="75">
        <v>86.871087177422822</v>
      </c>
      <c r="M594" s="75">
        <v>77.11735438651877</v>
      </c>
      <c r="N594" s="75">
        <v>103.7626808711773</v>
      </c>
      <c r="O594" s="75">
        <v>114.79547292103078</v>
      </c>
      <c r="P594" s="75">
        <v>144.43016475675975</v>
      </c>
      <c r="Q594" s="75">
        <v>206.1637743500599</v>
      </c>
      <c r="R594" s="75">
        <v>169.34060424983537</v>
      </c>
      <c r="S594" s="75">
        <v>194.46099242885293</v>
      </c>
      <c r="T594" s="75">
        <v>252.13929548606635</v>
      </c>
      <c r="U594" s="75">
        <v>347.60664531621239</v>
      </c>
      <c r="V594" s="75">
        <v>500</v>
      </c>
      <c r="X594" s="201">
        <f>((0-('Appendix B'!$H$30))/(1+$Y$16)^0)</f>
        <v>-30932906.678150136</v>
      </c>
      <c r="Y594" s="201">
        <f>(((B594*'Appendix B'!$C$5*1000)-('Appendix B'!$E$31+'Appendix B'!$F$31+'Appendix B'!$G$31))/((1+$Y$16)^1))</f>
        <v>36555647.970511056</v>
      </c>
      <c r="Z594" s="201">
        <f>+(((C594*'Appendix B'!$C$6*1000)-('Appendix B'!$E$32+'Appendix B'!$F$32+'Appendix B'!$G$32))/((1+$Y$16)^2))</f>
        <v>10077092.110485533</v>
      </c>
      <c r="AA594" s="201">
        <f>(((D594*'Appendix B'!$C$7*1000)-('Appendix B'!$E$33+'Appendix B'!$F$33+'Appendix B'!$G$33))/((1+$Y$16)^3))</f>
        <v>5185171.8349571927</v>
      </c>
      <c r="AB594" s="201">
        <f>(((E594*'Appendix B'!$C$8*1000)-('Appendix B'!$E$34+'Appendix B'!$F$34+'Appendix B'!$G$34))/((1+$Y$16)^4))</f>
        <v>5071071.3863893216</v>
      </c>
      <c r="AC594" s="201">
        <f>(((F594*'Appendix B'!$C$9*1000)-('Appendix B'!$E$35+'Appendix B'!$F$35+'Appendix B'!$G$35))/((1+$Y$16)^AC$34))</f>
        <v>1968639.3535240991</v>
      </c>
      <c r="AD594" s="201">
        <f>(((G594*'Appendix B'!$C$10*1000)-('Appendix B'!$E$36+'Appendix B'!$F$36+'Appendix B'!$G$36))/((1+$Y$16)^AD$34))</f>
        <v>1547124.4342239199</v>
      </c>
      <c r="AE594" s="201">
        <f>(((H594*'Appendix B'!$C$11*1000)-('Appendix B'!$E$37+'Appendix B'!$F$37+'Appendix B'!$G$37))/((1+$Y$16)^AE$34))</f>
        <v>728972.65778807551</v>
      </c>
      <c r="AF594" s="201">
        <f>(((I594*'Appendix B'!$C$12*1000)-('Appendix B'!$E$38+'Appendix B'!$F$38+'Appendix B'!$G$38))/((1+$Y$16)^AF$34))</f>
        <v>351317.04987863376</v>
      </c>
      <c r="AG594" s="201">
        <f>(((J594*'Appendix B'!$C$13*1000)-('Appendix B'!$E$39+'Appendix B'!$F$39+'Appendix B'!$G$39))/((1+$Y$16)^AG$34))</f>
        <v>436680.03878384439</v>
      </c>
      <c r="AH594" s="201">
        <f>(((K594*'Appendix B'!$C$14*1000)-('Appendix B'!$E$40+'Appendix B'!$F$40+'Appendix B'!$G$40))/((1+$Y$16)^AH$34))</f>
        <v>677879.30767633766</v>
      </c>
      <c r="AI594" s="201">
        <f>(((L594*'Appendix B'!$C$15*1000)-('Appendix B'!$E$41+'Appendix B'!$F$41+'Appendix B'!$G$41))/((1+$Y$16)^AI$34))</f>
        <v>553000.1354505769</v>
      </c>
      <c r="AJ594" s="201">
        <f>(((M594*'Appendix B'!$C$16*1000)-('Appendix B'!$E$42+'Appendix B'!$F$42+'Appendix B'!$G$42))/((1+$Y$16)^AJ$34))</f>
        <v>295806.68155066587</v>
      </c>
      <c r="AK594" s="201">
        <f>(((N594*'Appendix B'!$C$17*1000)-('Appendix B'!$E$43+'Appendix B'!$F$43+'Appendix B'!$G$43))/((1+$Y$16)^AK$34))</f>
        <v>471422.63513980893</v>
      </c>
      <c r="AL594" s="201">
        <f>(((O594*'Appendix B'!$C$18*1000)-('Appendix B'!$E$44+'Appendix B'!$F$44+'Appendix B'!$G$44))/((1+$Y$16)^AL$34))</f>
        <v>455850.52483956161</v>
      </c>
      <c r="AM594" s="201">
        <f>(((P594*'Appendix B'!$C$19*1000)-('Appendix B'!$E$45+'Appendix B'!$F$45+'Appendix B'!$G$45))/((1+$Y$16)^AM$34))</f>
        <v>568169.79197966307</v>
      </c>
      <c r="AN594" s="201">
        <f>(((Q594*'Appendix B'!$C$20*1000)-('Appendix B'!$E$46+'Appendix B'!$F$46+'Appendix B'!$G$46))/((1+$Y$16)^AN$34))</f>
        <v>819335.77945622872</v>
      </c>
      <c r="AO594" s="201">
        <f>(((R594*'Appendix B'!$C$21*1000)-('Appendix B'!$E$47+'Appendix B'!$F$47+'Appendix B'!$G$47))/((1+$Y$16)^AO$34))</f>
        <v>502149.44787035824</v>
      </c>
      <c r="AP594" s="201">
        <f>(((S594*'Appendix B'!$C$22*1000)-('Appendix B'!$E$48+'Appendix B'!$F$48+'Appendix B'!$G$48))/((1+$Y$16)^AP$34))</f>
        <v>525090.14491944306</v>
      </c>
      <c r="AQ594" s="201">
        <f>(((T594*'Appendix B'!$C$23*1000)-('Appendix B'!$E$49+'Appendix B'!$F$49+'Appendix B'!$G$49))/((1+$Y$16)^AQ$34))</f>
        <v>658164.70354088803</v>
      </c>
      <c r="AR594" s="201">
        <f>(((U594*'Appendix B'!$C$24*1000)-('Appendix B'!$E$50+'Appendix B'!$F$50+'Appendix B'!$G$50))/((1+$Y$16)^AR$34))</f>
        <v>871804.94365906052</v>
      </c>
      <c r="AS594" s="217">
        <f t="shared" si="32"/>
        <v>37387484.254474133</v>
      </c>
      <c r="AU594" s="207">
        <f t="shared" si="31"/>
        <v>1.4228689599698737E-8</v>
      </c>
    </row>
    <row r="595" spans="1:47" x14ac:dyDescent="0.35">
      <c r="A595">
        <v>561</v>
      </c>
      <c r="B595" s="75">
        <v>56</v>
      </c>
      <c r="C595" s="75">
        <v>51.687851369391474</v>
      </c>
      <c r="D595" s="75">
        <v>55.55850403504607</v>
      </c>
      <c r="E595" s="75">
        <v>44.836251191984502</v>
      </c>
      <c r="F595" s="75">
        <v>37.38156579483563</v>
      </c>
      <c r="G595" s="75">
        <v>58.610605773298417</v>
      </c>
      <c r="H595" s="75">
        <v>55.850206983610953</v>
      </c>
      <c r="I595" s="75">
        <v>39.887905087517268</v>
      </c>
      <c r="J595" s="75">
        <v>45.568364575222077</v>
      </c>
      <c r="K595" s="75">
        <v>48.114859089024542</v>
      </c>
      <c r="L595" s="75">
        <v>91.23512953228979</v>
      </c>
      <c r="M595" s="75">
        <v>95.017510015617333</v>
      </c>
      <c r="N595" s="75">
        <v>119.24619635642027</v>
      </c>
      <c r="O595" s="75">
        <v>146.27318531239573</v>
      </c>
      <c r="P595" s="75">
        <v>132.59423507796234</v>
      </c>
      <c r="Q595" s="75">
        <v>195.82042967277317</v>
      </c>
      <c r="R595" s="75">
        <v>228.69511991443107</v>
      </c>
      <c r="S595" s="75">
        <v>202.16162709558964</v>
      </c>
      <c r="T595" s="75">
        <v>112.38273381096401</v>
      </c>
      <c r="U595" s="75">
        <v>172.72639606916138</v>
      </c>
      <c r="V595" s="75">
        <v>207.59311502741136</v>
      </c>
      <c r="X595" s="201">
        <f>((0-('Appendix B'!$H$30))/(1+$Y$16)^0)</f>
        <v>-30932906.678150136</v>
      </c>
      <c r="Y595" s="201">
        <f>(((B595*'Appendix B'!$C$5*1000)-('Appendix B'!$E$31+'Appendix B'!$F$31+'Appendix B'!$G$31))/((1+$Y$16)^1))</f>
        <v>36555647.970511056</v>
      </c>
      <c r="Z595" s="201">
        <f>+(((C595*'Appendix B'!$C$6*1000)-('Appendix B'!$E$32+'Appendix B'!$F$32+'Appendix B'!$G$32))/((1+$Y$16)^2))</f>
        <v>10851876.84541535</v>
      </c>
      <c r="AA595" s="201">
        <f>(((D595*'Appendix B'!$C$7*1000)-('Appendix B'!$E$33+'Appendix B'!$F$33+'Appendix B'!$G$33))/((1+$Y$16)^3))</f>
        <v>5319832.1897696313</v>
      </c>
      <c r="AB595" s="201">
        <f>(((E595*'Appendix B'!$C$8*1000)-('Appendix B'!$E$34+'Appendix B'!$F$34+'Appendix B'!$G$34))/((1+$Y$16)^4))</f>
        <v>2161569.5799705083</v>
      </c>
      <c r="AC595" s="201">
        <f>(((F595*'Appendix B'!$C$9*1000)-('Appendix B'!$E$35+'Appendix B'!$F$35+'Appendix B'!$G$35))/((1+$Y$16)^AC$34))</f>
        <v>872632.93591764069</v>
      </c>
      <c r="AD595" s="201">
        <f>(((G595*'Appendix B'!$C$10*1000)-('Appendix B'!$E$36+'Appendix B'!$F$36+'Appendix B'!$G$36))/((1+$Y$16)^AD$34))</f>
        <v>1373644.2696071528</v>
      </c>
      <c r="AE595" s="201">
        <f>(((H595*'Appendix B'!$C$11*1000)-('Appendix B'!$E$37+'Appendix B'!$F$37+'Appendix B'!$G$37))/((1+$Y$16)^AE$34))</f>
        <v>821231.25080896157</v>
      </c>
      <c r="AF595" s="201">
        <f>(((I595*'Appendix B'!$C$12*1000)-('Appendix B'!$E$38+'Appendix B'!$F$38+'Appendix B'!$G$38))/((1+$Y$16)^AF$34))</f>
        <v>117519.76001386307</v>
      </c>
      <c r="AG595" s="201">
        <f>(((J595*'Appendix B'!$C$13*1000)-('Appendix B'!$E$39+'Appendix B'!$F$39+'Appendix B'!$G$39))/((1+$Y$16)^AG$34))</f>
        <v>124910.84115141658</v>
      </c>
      <c r="AH595" s="201">
        <f>(((K595*'Appendix B'!$C$14*1000)-('Appendix B'!$E$40+'Appendix B'!$F$40+'Appendix B'!$G$40))/((1+$Y$16)^AH$34))</f>
        <v>71287.908599544913</v>
      </c>
      <c r="AI595" s="201">
        <f>(((L595*'Appendix B'!$C$15*1000)-('Appendix B'!$E$41+'Appendix B'!$F$41+'Appendix B'!$G$41))/((1+$Y$16)^AI$34))</f>
        <v>615017.88236181356</v>
      </c>
      <c r="AJ595" s="201">
        <f>(((M595*'Appendix B'!$C$16*1000)-('Appendix B'!$E$42+'Appendix B'!$F$42+'Appendix B'!$G$42))/((1+$Y$16)^AJ$34))</f>
        <v>507511.60786253802</v>
      </c>
      <c r="AK595" s="201">
        <f>(((N595*'Appendix B'!$C$17*1000)-('Appendix B'!$E$43+'Appendix B'!$F$43+'Appendix B'!$G$43))/((1+$Y$16)^AK$34))</f>
        <v>624982.02843302314</v>
      </c>
      <c r="AL595" s="201">
        <f>(((O595*'Appendix B'!$C$18*1000)-('Appendix B'!$E$44+'Appendix B'!$F$44+'Appendix B'!$G$44))/((1+$Y$16)^AL$34))</f>
        <v>719299.77644720941</v>
      </c>
      <c r="AM595" s="201">
        <f>(((P595*'Appendix B'!$C$19*1000)-('Appendix B'!$E$45+'Appendix B'!$F$45+'Appendix B'!$G$45))/((1+$Y$16)^AM$34))</f>
        <v>484126.88934145495</v>
      </c>
      <c r="AN595" s="201">
        <f>(((Q595*'Appendix B'!$C$20*1000)-('Appendix B'!$E$46+'Appendix B'!$F$46+'Appendix B'!$G$46))/((1+$Y$16)^AN$34))</f>
        <v>757734.4410805126</v>
      </c>
      <c r="AO595" s="201">
        <f>(((R595*'Appendix B'!$C$21*1000)-('Appendix B'!$E$47+'Appendix B'!$F$47+'Appendix B'!$G$47))/((1+$Y$16)^AO$34))</f>
        <v>809844.55576213694</v>
      </c>
      <c r="AP595" s="201">
        <f>(((S595*'Appendix B'!$C$22*1000)-('Appendix B'!$E$48+'Appendix B'!$F$48+'Appendix B'!$G$48))/((1+$Y$16)^AP$34))</f>
        <v>559373.72725764103</v>
      </c>
      <c r="AQ595" s="201">
        <f>(((T595*'Appendix B'!$C$23*1000)-('Appendix B'!$E$49+'Appendix B'!$F$49+'Appendix B'!$G$49))/((1+$Y$16)^AQ$34))</f>
        <v>122113.65707777896</v>
      </c>
      <c r="AR595" s="201">
        <f>(((U595*'Appendix B'!$C$24*1000)-('Appendix B'!$E$50+'Appendix B'!$F$50+'Appendix B'!$G$50))/((1+$Y$16)^AR$34))</f>
        <v>292217.32467340055</v>
      </c>
      <c r="AS595" s="217">
        <f t="shared" si="32"/>
        <v>32829468.763912495</v>
      </c>
      <c r="AU595" s="207">
        <f t="shared" si="31"/>
        <v>1.2836540632283336E-8</v>
      </c>
    </row>
    <row r="596" spans="1:47" x14ac:dyDescent="0.35">
      <c r="A596">
        <v>562</v>
      </c>
      <c r="B596" s="75">
        <v>56</v>
      </c>
      <c r="C596" s="75">
        <v>34.25520315470979</v>
      </c>
      <c r="D596" s="75">
        <v>46.638883844211783</v>
      </c>
      <c r="E596" s="75">
        <v>52.96166760425956</v>
      </c>
      <c r="F596" s="75">
        <v>41.828201423683431</v>
      </c>
      <c r="G596" s="75">
        <v>44.668137870585142</v>
      </c>
      <c r="H596" s="75">
        <v>59.114444358957769</v>
      </c>
      <c r="I596" s="75">
        <v>40.582657611682514</v>
      </c>
      <c r="J596" s="75">
        <v>64.037386796771244</v>
      </c>
      <c r="K596" s="75">
        <v>62.733045347124531</v>
      </c>
      <c r="L596" s="75">
        <v>104.75361066992403</v>
      </c>
      <c r="M596" s="75">
        <v>126.06279635654843</v>
      </c>
      <c r="N596" s="75">
        <v>180.72638631192601</v>
      </c>
      <c r="O596" s="75">
        <v>213.25421938943805</v>
      </c>
      <c r="P596" s="75">
        <v>206.53588106244422</v>
      </c>
      <c r="Q596" s="75">
        <v>205.00120227971726</v>
      </c>
      <c r="R596" s="75">
        <v>217.13016304756874</v>
      </c>
      <c r="S596" s="75">
        <v>196.34594555103538</v>
      </c>
      <c r="T596" s="75">
        <v>274.95326173206138</v>
      </c>
      <c r="U596" s="75">
        <v>407.03079075095059</v>
      </c>
      <c r="V596" s="75">
        <v>500</v>
      </c>
      <c r="X596" s="201">
        <f>((0-('Appendix B'!$H$30))/(1+$Y$16)^0)</f>
        <v>-30932906.678150136</v>
      </c>
      <c r="Y596" s="201">
        <f>(((B596*'Appendix B'!$C$5*1000)-('Appendix B'!$E$31+'Appendix B'!$F$31+'Appendix B'!$G$31))/((1+$Y$16)^1))</f>
        <v>36555647.970511056</v>
      </c>
      <c r="Z596" s="201">
        <f>+(((C596*'Appendix B'!$C$6*1000)-('Appendix B'!$E$32+'Appendix B'!$F$32+'Appendix B'!$G$32))/((1+$Y$16)^2))</f>
        <v>6448091.7536411937</v>
      </c>
      <c r="AA596" s="201">
        <f>(((D596*'Appendix B'!$C$7*1000)-('Appendix B'!$E$33+'Appendix B'!$F$33+'Appendix B'!$G$33))/((1+$Y$16)^3))</f>
        <v>4188463.3094484322</v>
      </c>
      <c r="AB596" s="201">
        <f>(((E596*'Appendix B'!$C$8*1000)-('Appendix B'!$E$34+'Appendix B'!$F$34+'Appendix B'!$G$34))/((1+$Y$16)^4))</f>
        <v>2817615.684649663</v>
      </c>
      <c r="AC596" s="201">
        <f>(((F596*'Appendix B'!$C$9*1000)-('Appendix B'!$E$35+'Appendix B'!$F$35+'Appendix B'!$G$35))/((1+$Y$16)^AC$34))</f>
        <v>1131125.3924259469</v>
      </c>
      <c r="AD596" s="201">
        <f>(((G596*'Appendix B'!$C$10*1000)-('Appendix B'!$E$36+'Appendix B'!$F$36+'Appendix B'!$G$36))/((1+$Y$16)^AD$34))</f>
        <v>772008.30722800735</v>
      </c>
      <c r="AE596" s="201">
        <f>(((H596*'Appendix B'!$C$11*1000)-('Appendix B'!$E$37+'Appendix B'!$F$37+'Appendix B'!$G$37))/((1+$Y$16)^AE$34))</f>
        <v>929641.96028241061</v>
      </c>
      <c r="AF596" s="201">
        <f>(((I596*'Appendix B'!$C$12*1000)-('Appendix B'!$E$38+'Appendix B'!$F$38+'Appendix B'!$G$38))/((1+$Y$16)^AF$34))</f>
        <v>135737.94434572966</v>
      </c>
      <c r="AG596" s="201">
        <f>(((J596*'Appendix B'!$C$13*1000)-('Appendix B'!$E$39+'Appendix B'!$F$39+'Appendix B'!$G$39))/((1+$Y$16)^AG$34))</f>
        <v>514428.54503258783</v>
      </c>
      <c r="AH596" s="201">
        <f>(((K596*'Appendix B'!$C$14*1000)-('Appendix B'!$E$40+'Appendix B'!$F$40+'Appendix B'!$G$40))/((1+$Y$16)^AH$34))</f>
        <v>318846.54246972234</v>
      </c>
      <c r="AI596" s="201">
        <f>(((L596*'Appendix B'!$C$15*1000)-('Appendix B'!$E$41+'Appendix B'!$F$41+'Appendix B'!$G$41))/((1+$Y$16)^AI$34))</f>
        <v>807130.07414270309</v>
      </c>
      <c r="AJ596" s="201">
        <f>(((M596*'Appendix B'!$C$16*1000)-('Appendix B'!$E$42+'Appendix B'!$F$42+'Appendix B'!$G$42))/((1+$Y$16)^AJ$34))</f>
        <v>874683.83772033907</v>
      </c>
      <c r="AK596" s="201">
        <f>(((N596*'Appendix B'!$C$17*1000)-('Appendix B'!$E$43+'Appendix B'!$F$43+'Appendix B'!$G$43))/((1+$Y$16)^AK$34))</f>
        <v>1234718.2784543387</v>
      </c>
      <c r="AL596" s="201">
        <f>(((O596*'Appendix B'!$C$18*1000)-('Appendix B'!$E$44+'Appendix B'!$F$44+'Appendix B'!$G$44))/((1+$Y$16)^AL$34))</f>
        <v>1279890.1738721472</v>
      </c>
      <c r="AM596" s="201">
        <f>(((P596*'Appendix B'!$C$19*1000)-('Appendix B'!$E$45+'Appendix B'!$F$45+'Appendix B'!$G$45))/((1+$Y$16)^AM$34))</f>
        <v>1009161.3161271062</v>
      </c>
      <c r="AN596" s="201">
        <f>(((Q596*'Appendix B'!$C$20*1000)-('Appendix B'!$E$46+'Appendix B'!$F$46+'Appendix B'!$G$46))/((1+$Y$16)^AN$34))</f>
        <v>812411.90736980399</v>
      </c>
      <c r="AO596" s="201">
        <f>(((R596*'Appendix B'!$C$21*1000)-('Appendix B'!$E$47+'Appendix B'!$F$47+'Appendix B'!$G$47))/((1+$Y$16)^AO$34))</f>
        <v>749891.56632117392</v>
      </c>
      <c r="AP596" s="201">
        <f>(((S596*'Appendix B'!$C$22*1000)-('Appendix B'!$E$48+'Appendix B'!$F$48+'Appendix B'!$G$48))/((1+$Y$16)^AP$34))</f>
        <v>533482.04355698347</v>
      </c>
      <c r="AQ596" s="201">
        <f>(((T596*'Appendix B'!$C$23*1000)-('Appendix B'!$E$49+'Appendix B'!$F$49+'Appendix B'!$G$49))/((1+$Y$16)^AQ$34))</f>
        <v>745670.07955729275</v>
      </c>
      <c r="AR596" s="201">
        <f>(((U596*'Appendix B'!$C$24*1000)-('Appendix B'!$E$50+'Appendix B'!$F$50+'Appendix B'!$G$50))/((1+$Y$16)^AR$34))</f>
        <v>1068748.2755165217</v>
      </c>
      <c r="AS596" s="217">
        <f t="shared" si="32"/>
        <v>31994488.284523036</v>
      </c>
      <c r="AU596" s="207">
        <f t="shared" si="31"/>
        <v>1.2551564545496557E-8</v>
      </c>
    </row>
    <row r="597" spans="1:47" x14ac:dyDescent="0.35">
      <c r="A597">
        <v>563</v>
      </c>
      <c r="B597" s="75">
        <v>56</v>
      </c>
      <c r="C597" s="75">
        <v>75.411270402647901</v>
      </c>
      <c r="D597" s="75">
        <v>61.206220958744701</v>
      </c>
      <c r="E597" s="75">
        <v>78.003446551021412</v>
      </c>
      <c r="F597" s="75">
        <v>100.51799839604607</v>
      </c>
      <c r="G597" s="75">
        <v>132.45495233126218</v>
      </c>
      <c r="H597" s="75">
        <v>163.65279527510444</v>
      </c>
      <c r="I597" s="75">
        <v>185.15522994592661</v>
      </c>
      <c r="J597" s="75">
        <v>200.5806818412083</v>
      </c>
      <c r="K597" s="75">
        <v>226.44479397043816</v>
      </c>
      <c r="L597" s="75">
        <v>248.85472625377369</v>
      </c>
      <c r="M597" s="75">
        <v>258.16110167313332</v>
      </c>
      <c r="N597" s="75">
        <v>295.48259572642638</v>
      </c>
      <c r="O597" s="75">
        <v>167.90478784893764</v>
      </c>
      <c r="P597" s="75">
        <v>194.78499810209829</v>
      </c>
      <c r="Q597" s="75">
        <v>198.42616135330348</v>
      </c>
      <c r="R597" s="75">
        <v>171.5255835792604</v>
      </c>
      <c r="S597" s="75">
        <v>71.062860511576531</v>
      </c>
      <c r="T597" s="75">
        <v>126.42665599324742</v>
      </c>
      <c r="U597" s="75">
        <v>83.487261990498098</v>
      </c>
      <c r="V597" s="75">
        <v>65.839508968257377</v>
      </c>
      <c r="X597" s="201">
        <f>((0-('Appendix B'!$H$30))/(1+$Y$16)^0)</f>
        <v>-30932906.678150136</v>
      </c>
      <c r="Y597" s="201">
        <f>(((B597*'Appendix B'!$C$5*1000)-('Appendix B'!$E$31+'Appendix B'!$F$31+'Appendix B'!$G$31))/((1+$Y$16)^1))</f>
        <v>36555647.970511056</v>
      </c>
      <c r="Z597" s="201">
        <f>+(((C597*'Appendix B'!$C$6*1000)-('Appendix B'!$E$32+'Appendix B'!$F$32+'Appendix B'!$G$32))/((1+$Y$16)^2))</f>
        <v>16844818.237795398</v>
      </c>
      <c r="AA597" s="201">
        <f>(((D597*'Appendix B'!$C$7*1000)-('Appendix B'!$E$33+'Appendix B'!$F$33+'Appendix B'!$G$33))/((1+$Y$16)^3))</f>
        <v>6036191.2987485044</v>
      </c>
      <c r="AB597" s="201">
        <f>(((E597*'Appendix B'!$C$8*1000)-('Appendix B'!$E$34+'Appendix B'!$F$34+'Appendix B'!$G$34))/((1+$Y$16)^4))</f>
        <v>4839488.8661202108</v>
      </c>
      <c r="AC597" s="201">
        <f>(((F597*'Appendix B'!$C$9*1000)-('Appendix B'!$E$35+'Appendix B'!$F$35+'Appendix B'!$G$35))/((1+$Y$16)^AC$34))</f>
        <v>4542889.0397412116</v>
      </c>
      <c r="AD597" s="201">
        <f>(((G597*'Appendix B'!$C$10*1000)-('Appendix B'!$E$36+'Appendix B'!$F$36+'Appendix B'!$G$36))/((1+$Y$16)^AD$34))</f>
        <v>4560125.6599651575</v>
      </c>
      <c r="AE597" s="201">
        <f>(((H597*'Appendix B'!$C$11*1000)-('Appendix B'!$E$37+'Appendix B'!$F$37+'Appendix B'!$G$37))/((1+$Y$16)^AE$34))</f>
        <v>4401533.090381287</v>
      </c>
      <c r="AF597" s="201">
        <f>(((I597*'Appendix B'!$C$12*1000)-('Appendix B'!$E$38+'Appendix B'!$F$38+'Appendix B'!$G$38))/((1+$Y$16)^AF$34))</f>
        <v>3926799.769248066</v>
      </c>
      <c r="AG597" s="201">
        <f>(((J597*'Appendix B'!$C$13*1000)-('Appendix B'!$E$39+'Appendix B'!$F$39+'Appendix B'!$G$39))/((1+$Y$16)^AG$34))</f>
        <v>3394171.18262725</v>
      </c>
      <c r="AH597" s="201">
        <f>(((K597*'Appendix B'!$C$14*1000)-('Appendix B'!$E$40+'Appendix B'!$F$40+'Appendix B'!$G$40))/((1+$Y$16)^AH$34))</f>
        <v>3091301.0810913346</v>
      </c>
      <c r="AI597" s="201">
        <f>(((L597*'Appendix B'!$C$15*1000)-('Appendix B'!$E$41+'Appendix B'!$F$41+'Appendix B'!$G$41))/((1+$Y$16)^AI$34))</f>
        <v>2854962.2877643974</v>
      </c>
      <c r="AJ597" s="201">
        <f>(((M597*'Appendix B'!$C$16*1000)-('Appendix B'!$E$42+'Appendix B'!$F$42+'Appendix B'!$G$42))/((1+$Y$16)^AJ$34))</f>
        <v>2437008.913124118</v>
      </c>
      <c r="AK597" s="201">
        <f>(((N597*'Appendix B'!$C$17*1000)-('Appendix B'!$E$43+'Appendix B'!$F$43+'Appendix B'!$G$43))/((1+$Y$16)^AK$34))</f>
        <v>2372825.0547297127</v>
      </c>
      <c r="AL597" s="201">
        <f>(((O597*'Appendix B'!$C$18*1000)-('Appendix B'!$E$44+'Appendix B'!$F$44+'Appendix B'!$G$44))/((1+$Y$16)^AL$34))</f>
        <v>900343.0946042618</v>
      </c>
      <c r="AM597" s="201">
        <f>(((P597*'Appendix B'!$C$19*1000)-('Appendix B'!$E$45+'Appendix B'!$F$45+'Appendix B'!$G$45))/((1+$Y$16)^AM$34))</f>
        <v>925722.30125035706</v>
      </c>
      <c r="AN597" s="201">
        <f>(((Q597*'Appendix B'!$C$20*1000)-('Appendix B'!$E$46+'Appendix B'!$F$46+'Appendix B'!$G$46))/((1+$Y$16)^AN$34))</f>
        <v>773253.26637124817</v>
      </c>
      <c r="AO597" s="201">
        <f>(((R597*'Appendix B'!$C$21*1000)-('Appendix B'!$E$47+'Appendix B'!$F$47+'Appendix B'!$G$47))/((1+$Y$16)^AO$34))</f>
        <v>513476.428521803</v>
      </c>
      <c r="AP597" s="201">
        <f>(((S597*'Appendix B'!$C$22*1000)-('Appendix B'!$E$48+'Appendix B'!$F$48+'Appendix B'!$G$48))/((1+$Y$16)^AP$34))</f>
        <v>-24284.05591620714</v>
      </c>
      <c r="AQ597" s="201">
        <f>(((T597*'Appendix B'!$C$23*1000)-('Appendix B'!$E$49+'Appendix B'!$F$49+'Appendix B'!$G$49))/((1+$Y$16)^AQ$34))</f>
        <v>175980.60323062394</v>
      </c>
      <c r="AR597" s="201">
        <f>(((U597*'Appendix B'!$C$24*1000)-('Appendix B'!$E$50+'Appendix B'!$F$50+'Appendix B'!$G$50))/((1+$Y$16)^AR$34))</f>
        <v>-3538.7567805300805</v>
      </c>
      <c r="AS597" s="217">
        <f t="shared" si="32"/>
        <v>68213631.46767585</v>
      </c>
      <c r="AU597" s="207">
        <f t="shared" si="31"/>
        <v>1.1969760625379389E-8</v>
      </c>
    </row>
    <row r="598" spans="1:47" x14ac:dyDescent="0.35">
      <c r="A598">
        <v>564</v>
      </c>
      <c r="B598" s="75">
        <v>56</v>
      </c>
      <c r="C598" s="75">
        <v>77.742169181883355</v>
      </c>
      <c r="D598" s="75">
        <v>86.287266427896398</v>
      </c>
      <c r="E598" s="75">
        <v>88.936632192500966</v>
      </c>
      <c r="F598" s="75">
        <v>64.568880050645731</v>
      </c>
      <c r="G598" s="75">
        <v>43.184617656233875</v>
      </c>
      <c r="H598" s="75">
        <v>26.839291719700967</v>
      </c>
      <c r="I598" s="75">
        <v>22.183498077573852</v>
      </c>
      <c r="J598" s="75">
        <v>21.058666876382336</v>
      </c>
      <c r="K598" s="75">
        <v>25.637358745760686</v>
      </c>
      <c r="L598" s="75">
        <v>24.109164226810964</v>
      </c>
      <c r="M598" s="75">
        <v>25.25584435276086</v>
      </c>
      <c r="N598" s="75">
        <v>22.590035919071145</v>
      </c>
      <c r="O598" s="75">
        <v>21.182272181228974</v>
      </c>
      <c r="P598" s="75">
        <v>20.771635865640597</v>
      </c>
      <c r="Q598" s="75">
        <v>27.880644095247273</v>
      </c>
      <c r="R598" s="75">
        <v>38.979962888079818</v>
      </c>
      <c r="S598" s="75">
        <v>30.968595750757185</v>
      </c>
      <c r="T598" s="75">
        <v>49.553475146758473</v>
      </c>
      <c r="U598" s="75">
        <v>63.167102278983059</v>
      </c>
      <c r="V598" s="75">
        <v>91.152341113623208</v>
      </c>
      <c r="X598" s="201">
        <f>((0-('Appendix B'!$H$30))/(1+$Y$16)^0)</f>
        <v>-30932906.678150136</v>
      </c>
      <c r="Y598" s="201">
        <f>(((B598*'Appendix B'!$C$5*1000)-('Appendix B'!$E$31+'Appendix B'!$F$31+'Appendix B'!$G$31))/((1+$Y$16)^1))</f>
        <v>36555647.970511056</v>
      </c>
      <c r="Z598" s="201">
        <f>+(((C598*'Appendix B'!$C$6*1000)-('Appendix B'!$E$32+'Appendix B'!$F$32+'Appendix B'!$G$32))/((1+$Y$16)^2))</f>
        <v>17433643.135081328</v>
      </c>
      <c r="AA598" s="201">
        <f>(((D598*'Appendix B'!$C$7*1000)-('Appendix B'!$E$33+'Appendix B'!$F$33+'Appendix B'!$G$33))/((1+$Y$16)^3))</f>
        <v>9217483.0715616588</v>
      </c>
      <c r="AB598" s="201">
        <f>(((E598*'Appendix B'!$C$8*1000)-('Appendix B'!$E$34+'Appendix B'!$F$34+'Appendix B'!$G$34))/((1+$Y$16)^4))</f>
        <v>5722234.2526816893</v>
      </c>
      <c r="AC598" s="201">
        <f>(((F598*'Appendix B'!$C$9*1000)-('Appendix B'!$E$35+'Appendix B'!$F$35+'Appendix B'!$G$35))/((1+$Y$16)^AC$34))</f>
        <v>2453089.7654034989</v>
      </c>
      <c r="AD598" s="201">
        <f>(((G598*'Appendix B'!$C$10*1000)-('Appendix B'!$E$36+'Appendix B'!$F$36+'Appendix B'!$G$36))/((1+$Y$16)^AD$34))</f>
        <v>707992.44446267537</v>
      </c>
      <c r="AE598" s="201">
        <f>(((H598*'Appendix B'!$C$11*1000)-('Appendix B'!$E$37+'Appendix B'!$F$37+'Appendix B'!$G$37))/((1+$Y$16)^AE$34))</f>
        <v>-142269.11530655078</v>
      </c>
      <c r="AF598" s="201">
        <f>(((I598*'Appendix B'!$C$12*1000)-('Appendix B'!$E$38+'Appendix B'!$F$38+'Appendix B'!$G$38))/((1+$Y$16)^AF$34))</f>
        <v>-346734.9769963866</v>
      </c>
      <c r="AG598" s="201">
        <f>(((J598*'Appendix B'!$C$13*1000)-('Appendix B'!$E$39+'Appendix B'!$F$39+'Appendix B'!$G$39))/((1+$Y$16)^AG$34))</f>
        <v>-392006.67922140181</v>
      </c>
      <c r="AH598" s="201">
        <f>(((K598*'Appendix B'!$C$14*1000)-('Appendix B'!$E$40+'Appendix B'!$F$40+'Appendix B'!$G$40))/((1+$Y$16)^AH$34))</f>
        <v>-309368.02090823057</v>
      </c>
      <c r="AI598" s="201">
        <f>(((L598*'Appendix B'!$C$15*1000)-('Appendix B'!$E$41+'Appendix B'!$F$41+'Appendix B'!$G$41))/((1+$Y$16)^AI$34))</f>
        <v>-338914.45581654599</v>
      </c>
      <c r="AJ598" s="201">
        <f>(((M598*'Appendix B'!$C$16*1000)-('Appendix B'!$E$42+'Appendix B'!$F$42+'Appendix B'!$G$42))/((1+$Y$16)^AJ$34))</f>
        <v>-317558.77669546718</v>
      </c>
      <c r="AK598" s="201">
        <f>(((N598*'Appendix B'!$C$17*1000)-('Appendix B'!$E$43+'Appendix B'!$F$43+'Appendix B'!$G$43))/((1+$Y$16)^AK$34))</f>
        <v>-333615.60845098755</v>
      </c>
      <c r="AL598" s="201">
        <f>(((O598*'Appendix B'!$C$18*1000)-('Appendix B'!$E$44+'Appendix B'!$F$44+'Appendix B'!$G$44))/((1+$Y$16)^AL$34))</f>
        <v>-327634.86218185147</v>
      </c>
      <c r="AM598" s="201">
        <f>(((P598*'Appendix B'!$C$19*1000)-('Appendix B'!$E$45+'Appendix B'!$F$45+'Appendix B'!$G$45))/((1+$Y$16)^AM$34))</f>
        <v>-309887.27544255042</v>
      </c>
      <c r="AN598" s="201">
        <f>(((Q598*'Appendix B'!$C$20*1000)-('Appendix B'!$E$46+'Appendix B'!$F$46+'Appendix B'!$G$46))/((1+$Y$16)^AN$34))</f>
        <v>-242456.10471305274</v>
      </c>
      <c r="AO598" s="201">
        <f>(((R598*'Appendix B'!$C$21*1000)-('Appendix B'!$E$47+'Appendix B'!$F$47+'Appendix B'!$G$47))/((1+$Y$16)^AO$34))</f>
        <v>-173642.96926114525</v>
      </c>
      <c r="AP598" s="201">
        <f>(((S598*'Appendix B'!$C$22*1000)-('Appendix B'!$E$48+'Appendix B'!$F$48+'Appendix B'!$G$48))/((1+$Y$16)^AP$34))</f>
        <v>-202785.58036257708</v>
      </c>
      <c r="AQ598" s="201">
        <f>(((T598*'Appendix B'!$C$23*1000)-('Appendix B'!$E$49+'Appendix B'!$F$49+'Appendix B'!$G$49))/((1+$Y$16)^AQ$34))</f>
        <v>-118874.59743971033</v>
      </c>
      <c r="AR598" s="201">
        <f>(((U598*'Appendix B'!$C$24*1000)-('Appendix B'!$E$50+'Appendix B'!$F$50+'Appendix B'!$G$50))/((1+$Y$16)^AR$34))</f>
        <v>-70883.771642486739</v>
      </c>
      <c r="AS598" s="217">
        <f t="shared" si="32"/>
        <v>41157183.961551771</v>
      </c>
      <c r="AU598" s="207">
        <f t="shared" si="31"/>
        <v>1.5110647822710868E-8</v>
      </c>
    </row>
    <row r="599" spans="1:47" x14ac:dyDescent="0.35">
      <c r="A599">
        <v>565</v>
      </c>
      <c r="B599" s="75">
        <v>56</v>
      </c>
      <c r="C599" s="75">
        <v>66.180532534070451</v>
      </c>
      <c r="D599" s="75">
        <v>60.580633880123422</v>
      </c>
      <c r="E599" s="75">
        <v>73.857236840550613</v>
      </c>
      <c r="F599" s="75">
        <v>65.981623891750459</v>
      </c>
      <c r="G599" s="75">
        <v>51.921091298272543</v>
      </c>
      <c r="H599" s="75">
        <v>74.250693065368552</v>
      </c>
      <c r="I599" s="75">
        <v>121.37130156832384</v>
      </c>
      <c r="J599" s="75">
        <v>114.00925888131053</v>
      </c>
      <c r="K599" s="75">
        <v>55.076434553425983</v>
      </c>
      <c r="L599" s="75">
        <v>59.739223398418957</v>
      </c>
      <c r="M599" s="75">
        <v>65.680302277362898</v>
      </c>
      <c r="N599" s="75">
        <v>84.023814033739015</v>
      </c>
      <c r="O599" s="75">
        <v>80.914487729587265</v>
      </c>
      <c r="P599" s="75">
        <v>121.47671645870918</v>
      </c>
      <c r="Q599" s="75">
        <v>144.87645462128586</v>
      </c>
      <c r="R599" s="75">
        <v>200.80164033138664</v>
      </c>
      <c r="S599" s="75">
        <v>186.45588937092694</v>
      </c>
      <c r="T599" s="75">
        <v>316.07376122984101</v>
      </c>
      <c r="U599" s="75">
        <v>418.48009527180471</v>
      </c>
      <c r="V599" s="75">
        <v>342.4131021937792</v>
      </c>
      <c r="X599" s="201">
        <f>((0-('Appendix B'!$H$30))/(1+$Y$16)^0)</f>
        <v>-30932906.678150136</v>
      </c>
      <c r="Y599" s="201">
        <f>(((B599*'Appendix B'!$C$5*1000)-('Appendix B'!$E$31+'Appendix B'!$F$31+'Appendix B'!$G$31))/((1+$Y$16)^1))</f>
        <v>36555647.970511056</v>
      </c>
      <c r="Z599" s="201">
        <f>+(((C599*'Appendix B'!$C$6*1000)-('Appendix B'!$E$32+'Appendix B'!$F$32+'Appendix B'!$G$32))/((1+$Y$16)^2))</f>
        <v>14512975.977737563</v>
      </c>
      <c r="AA599" s="201">
        <f>(((D599*'Appendix B'!$C$7*1000)-('Appendix B'!$E$33+'Appendix B'!$F$33+'Appendix B'!$G$33))/((1+$Y$16)^3))</f>
        <v>5956841.5352450684</v>
      </c>
      <c r="AB599" s="201">
        <f>(((E599*'Appendix B'!$C$8*1000)-('Appendix B'!$E$34+'Appendix B'!$F$34+'Appendix B'!$G$34))/((1+$Y$16)^4))</f>
        <v>4504723.9024897944</v>
      </c>
      <c r="AC599" s="201">
        <f>(((F599*'Appendix B'!$C$9*1000)-('Appendix B'!$E$35+'Appendix B'!$F$35+'Appendix B'!$G$35))/((1+$Y$16)^AC$34))</f>
        <v>2535215.5918451776</v>
      </c>
      <c r="AD599" s="201">
        <f>(((G599*'Appendix B'!$C$10*1000)-('Appendix B'!$E$36+'Appendix B'!$F$36+'Appendix B'!$G$36))/((1+$Y$16)^AD$34))</f>
        <v>1084982.8570714137</v>
      </c>
      <c r="AE599" s="201">
        <f>(((H599*'Appendix B'!$C$11*1000)-('Appendix B'!$E$37+'Appendix B'!$F$37+'Appendix B'!$G$37))/((1+$Y$16)^AE$34))</f>
        <v>1432341.7557757529</v>
      </c>
      <c r="AF599" s="201">
        <f>(((I599*'Appendix B'!$C$12*1000)-('Appendix B'!$E$38+'Appendix B'!$F$38+'Appendix B'!$G$38))/((1+$Y$16)^AF$34))</f>
        <v>2254222.3777661906</v>
      </c>
      <c r="AG599" s="201">
        <f>(((J599*'Appendix B'!$C$13*1000)-('Appendix B'!$E$39+'Appendix B'!$F$39+'Appendix B'!$G$39))/((1+$Y$16)^AG$34))</f>
        <v>1568351.629834672</v>
      </c>
      <c r="AH599" s="201">
        <f>(((K599*'Appendix B'!$C$14*1000)-('Appendix B'!$E$40+'Appendix B'!$F$40+'Appendix B'!$G$40))/((1+$Y$16)^AH$34))</f>
        <v>189182.02221411362</v>
      </c>
      <c r="AI599" s="201">
        <f>(((L599*'Appendix B'!$C$15*1000)-('Appendix B'!$E$41+'Appendix B'!$F$41+'Appendix B'!$G$41))/((1+$Y$16)^AI$34))</f>
        <v>167427.09920361202</v>
      </c>
      <c r="AJ599" s="201">
        <f>(((M599*'Appendix B'!$C$16*1000)-('Appendix B'!$E$42+'Appendix B'!$F$42+'Appendix B'!$G$42))/((1+$Y$16)^AJ$34))</f>
        <v>160540.80318825407</v>
      </c>
      <c r="AK599" s="201">
        <f>(((N599*'Appendix B'!$C$17*1000)-('Appendix B'!$E$43+'Appendix B'!$F$43+'Appendix B'!$G$43))/((1+$Y$16)^AK$34))</f>
        <v>275660.34725748433</v>
      </c>
      <c r="AL599" s="201">
        <f>(((O599*'Appendix B'!$C$18*1000)-('Appendix B'!$E$44+'Appendix B'!$F$44+'Appendix B'!$G$44))/((1+$Y$16)^AL$34))</f>
        <v>172287.34586902824</v>
      </c>
      <c r="AM599" s="201">
        <f>(((P599*'Appendix B'!$C$19*1000)-('Appendix B'!$E$45+'Appendix B'!$F$45+'Appendix B'!$G$45))/((1+$Y$16)^AM$34))</f>
        <v>405185.17878278787</v>
      </c>
      <c r="AN599" s="201">
        <f>(((Q599*'Appendix B'!$C$20*1000)-('Appendix B'!$E$46+'Appendix B'!$F$46+'Appendix B'!$G$46))/((1+$Y$16)^AN$34))</f>
        <v>454329.9676472703</v>
      </c>
      <c r="AO599" s="201">
        <f>(((R599*'Appendix B'!$C$21*1000)-('Appendix B'!$E$47+'Appendix B'!$F$47+'Appendix B'!$G$47))/((1+$Y$16)^AO$34))</f>
        <v>665244.14728973713</v>
      </c>
      <c r="AP599" s="201">
        <f>(((S599*'Appendix B'!$C$22*1000)-('Appendix B'!$E$48+'Appendix B'!$F$48+'Appendix B'!$G$48))/((1+$Y$16)^AP$34))</f>
        <v>489451.05519640481</v>
      </c>
      <c r="AQ599" s="201">
        <f>(((T599*'Appendix B'!$C$23*1000)-('Appendix B'!$E$49+'Appendix B'!$F$49+'Appendix B'!$G$49))/((1+$Y$16)^AQ$34))</f>
        <v>903392.09648923541</v>
      </c>
      <c r="AR599" s="201">
        <f>(((U599*'Appendix B'!$C$24*1000)-('Appendix B'!$E$50+'Appendix B'!$F$50+'Appendix B'!$G$50))/((1+$Y$16)^AR$34))</f>
        <v>1106693.5276239177</v>
      </c>
      <c r="AS599" s="217">
        <f t="shared" si="32"/>
        <v>44461790.510888398</v>
      </c>
      <c r="AU599" s="207">
        <f t="shared" si="31"/>
        <v>1.5634644544237538E-8</v>
      </c>
    </row>
    <row r="600" spans="1:47" x14ac:dyDescent="0.35">
      <c r="A600">
        <v>566</v>
      </c>
      <c r="B600" s="75">
        <v>56</v>
      </c>
      <c r="C600" s="75">
        <v>31.603970591085385</v>
      </c>
      <c r="D600" s="75">
        <v>23.317703608995089</v>
      </c>
      <c r="E600" s="75">
        <v>25.530991593833551</v>
      </c>
      <c r="F600" s="75">
        <v>21.868068370723606</v>
      </c>
      <c r="G600" s="75">
        <v>21.433084918172064</v>
      </c>
      <c r="H600" s="75">
        <v>16.322423120460176</v>
      </c>
      <c r="I600" s="75">
        <v>20.10402064318269</v>
      </c>
      <c r="J600" s="75">
        <v>13.767939917230045</v>
      </c>
      <c r="K600" s="75">
        <v>7.6744888276698697</v>
      </c>
      <c r="L600" s="75">
        <v>8.0105521007066738</v>
      </c>
      <c r="M600" s="75">
        <v>6.8623261271184113</v>
      </c>
      <c r="N600" s="75">
        <v>6.8058496184844071</v>
      </c>
      <c r="O600" s="75">
        <v>8.4378316401303799</v>
      </c>
      <c r="P600" s="75">
        <v>9.7869614914118372</v>
      </c>
      <c r="Q600" s="75">
        <v>12.295699925881394</v>
      </c>
      <c r="R600" s="75">
        <v>10.84660152969647</v>
      </c>
      <c r="S600" s="75">
        <v>12.395295242435241</v>
      </c>
      <c r="T600" s="75">
        <v>20.640729322559331</v>
      </c>
      <c r="U600" s="75">
        <v>26.727047183869363</v>
      </c>
      <c r="V600" s="75">
        <v>29.635118797690367</v>
      </c>
      <c r="X600" s="201">
        <f>((0-('Appendix B'!$H$30))/(1+$Y$16)^0)</f>
        <v>-30932906.678150136</v>
      </c>
      <c r="Y600" s="201">
        <f>(((B600*'Appendix B'!$C$5*1000)-('Appendix B'!$E$31+'Appendix B'!$F$31+'Appendix B'!$G$31))/((1+$Y$16)^1))</f>
        <v>36555647.970511056</v>
      </c>
      <c r="Z600" s="201">
        <f>+(((C600*'Appendix B'!$C$6*1000)-('Appendix B'!$E$32+'Appendix B'!$F$32+'Appendix B'!$G$32))/((1+$Y$16)^2))</f>
        <v>5778345.063710154</v>
      </c>
      <c r="AA600" s="201">
        <f>(((D600*'Appendix B'!$C$7*1000)-('Appendix B'!$E$33+'Appendix B'!$F$33+'Appendix B'!$G$33))/((1+$Y$16)^3))</f>
        <v>1230393.682492926</v>
      </c>
      <c r="AB600" s="201">
        <f>(((E600*'Appendix B'!$C$8*1000)-('Appendix B'!$E$34+'Appendix B'!$F$34+'Appendix B'!$G$34))/((1+$Y$16)^4))</f>
        <v>602862.95909461356</v>
      </c>
      <c r="AC600" s="201">
        <f>(((F600*'Appendix B'!$C$9*1000)-('Appendix B'!$E$35+'Appendix B'!$F$35+'Appendix B'!$G$35))/((1+$Y$16)^AC$34))</f>
        <v>-29199.908711702785</v>
      </c>
      <c r="AD600" s="201">
        <f>(((G600*'Appendix B'!$C$10*1000)-('Appendix B'!$E$36+'Appendix B'!$F$36+'Appendix B'!$G$36))/((1+$Y$16)^AD$34))</f>
        <v>-230615.01179251229</v>
      </c>
      <c r="AE600" s="201">
        <f>(((H600*'Appendix B'!$C$11*1000)-('Appendix B'!$E$37+'Appendix B'!$F$37+'Appendix B'!$G$37))/((1+$Y$16)^AE$34))</f>
        <v>-491551.67511474981</v>
      </c>
      <c r="AF600" s="201">
        <f>(((I600*'Appendix B'!$C$12*1000)-('Appendix B'!$E$38+'Appendix B'!$F$38+'Appendix B'!$G$38))/((1+$Y$16)^AF$34))</f>
        <v>-401264.18257101066</v>
      </c>
      <c r="AG600" s="201">
        <f>(((J600*'Appendix B'!$C$13*1000)-('Appendix B'!$E$39+'Appendix B'!$F$39+'Appendix B'!$G$39))/((1+$Y$16)^AG$34))</f>
        <v>-545770.48927519401</v>
      </c>
      <c r="AH600" s="201">
        <f>(((K600*'Appendix B'!$C$14*1000)-('Appendix B'!$E$40+'Appendix B'!$F$40+'Appendix B'!$G$40))/((1+$Y$16)^AH$34))</f>
        <v>-613568.79238535161</v>
      </c>
      <c r="AI600" s="201">
        <f>(((L600*'Appendix B'!$C$15*1000)-('Appendix B'!$E$41+'Appendix B'!$F$41+'Appendix B'!$G$41))/((1+$Y$16)^AI$34))</f>
        <v>-567693.09068599076</v>
      </c>
      <c r="AJ600" s="201">
        <f>(((M600*'Appendix B'!$C$16*1000)-('Appendix B'!$E$42+'Appendix B'!$F$42+'Appendix B'!$G$42))/((1+$Y$16)^AJ$34))</f>
        <v>-535098.69652977376</v>
      </c>
      <c r="AK600" s="201">
        <f>(((N600*'Appendix B'!$C$17*1000)-('Appendix B'!$E$43+'Appendix B'!$F$43+'Appendix B'!$G$43))/((1+$Y$16)^AK$34))</f>
        <v>-490156.9361782241</v>
      </c>
      <c r="AL600" s="201">
        <f>(((O600*'Appendix B'!$C$18*1000)-('Appendix B'!$E$44+'Appendix B'!$F$44+'Appendix B'!$G$44))/((1+$Y$16)^AL$34))</f>
        <v>-434298.05552215385</v>
      </c>
      <c r="AM600" s="201">
        <f>(((P600*'Appendix B'!$C$19*1000)-('Appendix B'!$E$45+'Appendix B'!$F$45+'Appendix B'!$G$45))/((1+$Y$16)^AM$34))</f>
        <v>-387885.70429427788</v>
      </c>
      <c r="AN600" s="201">
        <f>(((Q600*'Appendix B'!$C$20*1000)-('Appendix B'!$E$46+'Appendix B'!$F$46+'Appendix B'!$G$46))/((1+$Y$16)^AN$34))</f>
        <v>-335274.57391208876</v>
      </c>
      <c r="AO600" s="201">
        <f>(((R600*'Appendix B'!$C$21*1000)-('Appendix B'!$E$47+'Appendix B'!$F$47+'Appendix B'!$G$47))/((1+$Y$16)^AO$34))</f>
        <v>-319486.93010555423</v>
      </c>
      <c r="AP600" s="201">
        <f>(((S600*'Appendix B'!$C$22*1000)-('Appendix B'!$E$48+'Appendix B'!$F$48+'Appendix B'!$G$48))/((1+$Y$16)^AP$34))</f>
        <v>-285474.77480257145</v>
      </c>
      <c r="AQ600" s="201">
        <f>(((T600*'Appendix B'!$C$23*1000)-('Appendix B'!$E$49+'Appendix B'!$F$49+'Appendix B'!$G$49))/((1+$Y$16)^AQ$34))</f>
        <v>-229772.4863790097</v>
      </c>
      <c r="AR600" s="201">
        <f>(((U600*'Appendix B'!$C$24*1000)-('Appendix B'!$E$50+'Appendix B'!$F$50+'Appendix B'!$G$50))/((1+$Y$16)^AR$34))</f>
        <v>-191653.29741350148</v>
      </c>
      <c r="AS600" s="217">
        <f t="shared" si="32"/>
        <v>13234342.997658614</v>
      </c>
      <c r="AU600" s="207">
        <f t="shared" si="31"/>
        <v>5.6546797855094977E-9</v>
      </c>
    </row>
    <row r="601" spans="1:47" x14ac:dyDescent="0.35">
      <c r="A601">
        <v>567</v>
      </c>
      <c r="B601" s="75">
        <v>56</v>
      </c>
      <c r="C601" s="75">
        <v>65.86954294039883</v>
      </c>
      <c r="D601" s="75">
        <v>35.06079290802915</v>
      </c>
      <c r="E601" s="75">
        <v>35.923457857157814</v>
      </c>
      <c r="F601" s="75">
        <v>26.606406252284209</v>
      </c>
      <c r="G601" s="75">
        <v>31.434892928237097</v>
      </c>
      <c r="H601" s="75">
        <v>43.810246930334714</v>
      </c>
      <c r="I601" s="75">
        <v>66.635046232961358</v>
      </c>
      <c r="J601" s="75">
        <v>89.689459695219227</v>
      </c>
      <c r="K601" s="75">
        <v>79.316784982089345</v>
      </c>
      <c r="L601" s="75">
        <v>88.751059774985137</v>
      </c>
      <c r="M601" s="75">
        <v>120.65728974776655</v>
      </c>
      <c r="N601" s="75">
        <v>63.11617039454174</v>
      </c>
      <c r="O601" s="75">
        <v>79.486849810431394</v>
      </c>
      <c r="P601" s="75">
        <v>79.342399686469122</v>
      </c>
      <c r="Q601" s="75">
        <v>69.5437109587224</v>
      </c>
      <c r="R601" s="75">
        <v>73.979036664186168</v>
      </c>
      <c r="S601" s="75">
        <v>80.369780600063393</v>
      </c>
      <c r="T601" s="75">
        <v>69.245364649590513</v>
      </c>
      <c r="U601" s="75">
        <v>82.720779485213995</v>
      </c>
      <c r="V601" s="75">
        <v>117.96436756874945</v>
      </c>
      <c r="X601" s="201">
        <f>((0-('Appendix B'!$H$30))/(1+$Y$16)^0)</f>
        <v>-30932906.678150136</v>
      </c>
      <c r="Y601" s="201">
        <f>(((B601*'Appendix B'!$C$5*1000)-('Appendix B'!$E$31+'Appendix B'!$F$31+'Appendix B'!$G$31))/((1+$Y$16)^1))</f>
        <v>36555647.970511056</v>
      </c>
      <c r="Z601" s="201">
        <f>+(((C601*'Appendix B'!$C$6*1000)-('Appendix B'!$E$32+'Appendix B'!$F$32+'Appendix B'!$G$32))/((1+$Y$16)^2))</f>
        <v>14434414.687482499</v>
      </c>
      <c r="AA601" s="201">
        <f>(((D601*'Appendix B'!$C$7*1000)-('Appendix B'!$E$33+'Appendix B'!$F$33+'Appendix B'!$G$33))/((1+$Y$16)^3))</f>
        <v>2719892.7315009031</v>
      </c>
      <c r="AB601" s="201">
        <f>(((E601*'Appendix B'!$C$8*1000)-('Appendix B'!$E$34+'Appendix B'!$F$34+'Appendix B'!$G$34))/((1+$Y$16)^4))</f>
        <v>1441950.6641583883</v>
      </c>
      <c r="AC601" s="201">
        <f>(((F601*'Appendix B'!$C$9*1000)-('Appendix B'!$E$35+'Appendix B'!$F$35+'Appendix B'!$G$35))/((1+$Y$16)^AC$34))</f>
        <v>246249.82475079331</v>
      </c>
      <c r="AD601" s="201">
        <f>(((G601*'Appendix B'!$C$10*1000)-('Appendix B'!$E$36+'Appendix B'!$F$36+'Appendix B'!$G$36))/((1+$Y$16)^AD$34))</f>
        <v>200976.25523819006</v>
      </c>
      <c r="AE601" s="201">
        <f>(((H601*'Appendix B'!$C$11*1000)-('Appendix B'!$E$37+'Appendix B'!$F$37+'Appendix B'!$G$37))/((1+$Y$16)^AE$34))</f>
        <v>421364.3105963234</v>
      </c>
      <c r="AF601" s="201">
        <f>(((I601*'Appendix B'!$C$12*1000)-('Appendix B'!$E$38+'Appendix B'!$F$38+'Appendix B'!$G$38))/((1+$Y$16)^AF$34))</f>
        <v>818898.06493421854</v>
      </c>
      <c r="AG601" s="201">
        <f>(((J601*'Appendix B'!$C$13*1000)-('Appendix B'!$E$39+'Appendix B'!$F$39+'Appendix B'!$G$39))/((1+$Y$16)^AG$34))</f>
        <v>1055439.131047128</v>
      </c>
      <c r="AH601" s="201">
        <f>(((K601*'Appendix B'!$C$14*1000)-('Appendix B'!$E$40+'Appendix B'!$F$40+'Appendix B'!$G$40))/((1+$Y$16)^AH$34))</f>
        <v>599691.77566106687</v>
      </c>
      <c r="AI601" s="201">
        <f>(((L601*'Appendix B'!$C$15*1000)-('Appendix B'!$E$41+'Appendix B'!$F$41+'Appendix B'!$G$41))/((1+$Y$16)^AI$34))</f>
        <v>579716.57293557352</v>
      </c>
      <c r="AJ601" s="201">
        <f>(((M601*'Appendix B'!$C$16*1000)-('Appendix B'!$E$42+'Appendix B'!$F$42+'Appendix B'!$G$42))/((1+$Y$16)^AJ$34))</f>
        <v>810752.97577687027</v>
      </c>
      <c r="AK601" s="201">
        <f>(((N601*'Appendix B'!$C$17*1000)-('Appendix B'!$E$43+'Appendix B'!$F$43+'Appendix B'!$G$43))/((1+$Y$16)^AK$34))</f>
        <v>68306.59251840155</v>
      </c>
      <c r="AL601" s="201">
        <f>(((O601*'Appendix B'!$C$18*1000)-('Appendix B'!$E$44+'Appendix B'!$F$44+'Appendix B'!$G$44))/((1+$Y$16)^AL$34))</f>
        <v>160338.8873313776</v>
      </c>
      <c r="AM601" s="201">
        <f>(((P601*'Appendix B'!$C$19*1000)-('Appendix B'!$E$45+'Appendix B'!$F$45+'Appendix B'!$G$45))/((1+$Y$16)^AM$34))</f>
        <v>106003.75591913069</v>
      </c>
      <c r="AN601" s="201">
        <f>(((Q601*'Appendix B'!$C$20*1000)-('Appendix B'!$E$46+'Appendix B'!$F$46+'Appendix B'!$G$46))/((1+$Y$16)^AN$34))</f>
        <v>5674.5299802757754</v>
      </c>
      <c r="AO601" s="201">
        <f>(((R601*'Appendix B'!$C$21*1000)-('Appendix B'!$E$47+'Appendix B'!$F$47+'Appendix B'!$G$47))/((1+$Y$16)^AO$34))</f>
        <v>7792.9949796509181</v>
      </c>
      <c r="AP601" s="201">
        <f>(((S601*'Appendix B'!$C$22*1000)-('Appendix B'!$E$48+'Appendix B'!$F$48+'Appendix B'!$G$48))/((1+$Y$16)^AP$34))</f>
        <v>17150.783545393155</v>
      </c>
      <c r="AQ601" s="201">
        <f>(((T601*'Appendix B'!$C$23*1000)-('Appendix B'!$E$49+'Appendix B'!$F$49+'Appendix B'!$G$49))/((1+$Y$16)^AQ$34))</f>
        <v>-43344.276370645573</v>
      </c>
      <c r="AR601" s="201">
        <f>(((U601*'Appendix B'!$C$24*1000)-('Appendix B'!$E$50+'Appendix B'!$F$50+'Appendix B'!$G$50))/((1+$Y$16)^AR$34))</f>
        <v>-6079.0308946423056</v>
      </c>
      <c r="AS601" s="217">
        <f t="shared" si="32"/>
        <v>29317355.830717098</v>
      </c>
      <c r="AU601" s="207">
        <f t="shared" si="31"/>
        <v>1.1592648605365825E-8</v>
      </c>
    </row>
    <row r="602" spans="1:47" x14ac:dyDescent="0.35">
      <c r="A602">
        <v>568</v>
      </c>
      <c r="B602" s="75">
        <v>56</v>
      </c>
      <c r="C602" s="75">
        <v>74.554772723095112</v>
      </c>
      <c r="D602" s="75">
        <v>48.238407881340443</v>
      </c>
      <c r="E602" s="75">
        <v>20.343598991110724</v>
      </c>
      <c r="F602" s="75">
        <v>24.19138542074208</v>
      </c>
      <c r="G602" s="75">
        <v>20.896134819147807</v>
      </c>
      <c r="H602" s="75">
        <v>24.898109963757189</v>
      </c>
      <c r="I602" s="75">
        <v>20.781322496754857</v>
      </c>
      <c r="J602" s="75">
        <v>20.302946663855479</v>
      </c>
      <c r="K602" s="75">
        <v>21.866175912144428</v>
      </c>
      <c r="L602" s="75">
        <v>12.931542710457496</v>
      </c>
      <c r="M602" s="75">
        <v>17.565686131361105</v>
      </c>
      <c r="N602" s="75">
        <v>22.189567262352099</v>
      </c>
      <c r="O602" s="75">
        <v>14.366913427450349</v>
      </c>
      <c r="P602" s="75">
        <v>11.768074752367085</v>
      </c>
      <c r="Q602" s="75">
        <v>16.557821597078089</v>
      </c>
      <c r="R602" s="75">
        <v>2.5990479239616491</v>
      </c>
      <c r="S602" s="75">
        <v>2.3229984684750513</v>
      </c>
      <c r="T602" s="75">
        <v>2.5605479635620538</v>
      </c>
      <c r="U602" s="75">
        <v>3.2699161622378101</v>
      </c>
      <c r="V602" s="75">
        <v>3.1085838145345122</v>
      </c>
      <c r="X602" s="201">
        <f>((0-('Appendix B'!$H$30))/(1+$Y$16)^0)</f>
        <v>-30932906.678150136</v>
      </c>
      <c r="Y602" s="201">
        <f>(((B602*'Appendix B'!$C$5*1000)-('Appendix B'!$E$31+'Appendix B'!$F$31+'Appendix B'!$G$31))/((1+$Y$16)^1))</f>
        <v>36555647.970511056</v>
      </c>
      <c r="Z602" s="201">
        <f>+(((C602*'Appendix B'!$C$6*1000)-('Appendix B'!$E$32+'Appendix B'!$F$32+'Appendix B'!$G$32))/((1+$Y$16)^2))</f>
        <v>16628452.275154272</v>
      </c>
      <c r="AA602" s="201">
        <f>(((D602*'Appendix B'!$C$7*1000)-('Appendix B'!$E$33+'Appendix B'!$F$33+'Appendix B'!$G$33))/((1+$Y$16)^3))</f>
        <v>4391347.701408606</v>
      </c>
      <c r="AB602" s="201">
        <f>(((E602*'Appendix B'!$C$8*1000)-('Appendix B'!$E$34+'Appendix B'!$F$34+'Appendix B'!$G$34))/((1+$Y$16)^4))</f>
        <v>184032.89085138997</v>
      </c>
      <c r="AC602" s="201">
        <f>(((F602*'Appendix B'!$C$9*1000)-('Appendix B'!$E$35+'Appendix B'!$F$35+'Appendix B'!$G$35))/((1+$Y$16)^AC$34))</f>
        <v>105859.48936686708</v>
      </c>
      <c r="AD602" s="201">
        <f>(((G602*'Appendix B'!$C$10*1000)-('Appendix B'!$E$36+'Appendix B'!$F$36+'Appendix B'!$G$36))/((1+$Y$16)^AD$34))</f>
        <v>-253785.11997064683</v>
      </c>
      <c r="AE602" s="201">
        <f>(((H602*'Appendix B'!$C$11*1000)-('Appendix B'!$E$37+'Appendix B'!$F$37+'Appendix B'!$G$37))/((1+$Y$16)^AE$34))</f>
        <v>-206738.96451793698</v>
      </c>
      <c r="AF602" s="201">
        <f>(((I602*'Appendix B'!$C$12*1000)-('Appendix B'!$E$38+'Appendix B'!$F$38+'Appendix B'!$G$38))/((1+$Y$16)^AF$34))</f>
        <v>-383503.59935971745</v>
      </c>
      <c r="AG602" s="201">
        <f>(((J602*'Appendix B'!$C$13*1000)-('Appendix B'!$E$39+'Appendix B'!$F$39+'Appendix B'!$G$39))/((1+$Y$16)^AG$34))</f>
        <v>-407945.06504545442</v>
      </c>
      <c r="AH602" s="201">
        <f>(((K602*'Appendix B'!$C$14*1000)-('Appendix B'!$E$40+'Appendix B'!$F$40+'Appendix B'!$G$40))/((1+$Y$16)^AH$34))</f>
        <v>-373232.91179696174</v>
      </c>
      <c r="AI602" s="201">
        <f>(((L602*'Appendix B'!$C$15*1000)-('Appendix B'!$E$41+'Appendix B'!$F$41+'Appendix B'!$G$41))/((1+$Y$16)^AI$34))</f>
        <v>-497760.50860466907</v>
      </c>
      <c r="AJ602" s="201">
        <f>(((M602*'Appendix B'!$C$16*1000)-('Appendix B'!$E$42+'Appendix B'!$F$42+'Appendix B'!$G$42))/((1+$Y$16)^AJ$34))</f>
        <v>-408510.1859078831</v>
      </c>
      <c r="AK602" s="201">
        <f>(((N602*'Appendix B'!$C$17*1000)-('Appendix B'!$E$43+'Appendix B'!$F$43+'Appendix B'!$G$43))/((1+$Y$16)^AK$34))</f>
        <v>-337587.29847302003</v>
      </c>
      <c r="AL602" s="201">
        <f>(((O602*'Appendix B'!$C$18*1000)-('Appendix B'!$E$44+'Appendix B'!$F$44+'Appendix B'!$G$44))/((1+$Y$16)^AL$34))</f>
        <v>-384675.25764633121</v>
      </c>
      <c r="AM602" s="201">
        <f>(((P602*'Appendix B'!$C$19*1000)-('Appendix B'!$E$45+'Appendix B'!$F$45+'Appendix B'!$G$45))/((1+$Y$16)^AM$34))</f>
        <v>-373818.49424621667</v>
      </c>
      <c r="AN602" s="201">
        <f>(((Q602*'Appendix B'!$C$20*1000)-('Appendix B'!$E$46+'Appendix B'!$F$46+'Appendix B'!$G$46))/((1+$Y$16)^AN$34))</f>
        <v>-309890.86995002249</v>
      </c>
      <c r="AO602" s="201">
        <f>(((R602*'Appendix B'!$C$21*1000)-('Appendix B'!$E$47+'Appendix B'!$F$47+'Appendix B'!$G$47))/((1+$Y$16)^AO$34))</f>
        <v>-362242.42845550593</v>
      </c>
      <c r="AP602" s="201">
        <f>(((S602*'Appendix B'!$C$22*1000)-('Appendix B'!$E$48+'Appendix B'!$F$48+'Appendix B'!$G$48))/((1+$Y$16)^AP$34))</f>
        <v>-330317.10673092987</v>
      </c>
      <c r="AQ602" s="201">
        <f>(((T602*'Appendix B'!$C$23*1000)-('Appendix B'!$E$49+'Appendix B'!$F$49+'Appendix B'!$G$49))/((1+$Y$16)^AQ$34))</f>
        <v>-299120.93071369815</v>
      </c>
      <c r="AR602" s="201">
        <f>(((U602*'Appendix B'!$C$24*1000)-('Appendix B'!$E$50+'Appendix B'!$F$50+'Appendix B'!$G$50))/((1+$Y$16)^AR$34))</f>
        <v>-269394.85356748413</v>
      </c>
      <c r="AS602" s="217">
        <f t="shared" si="32"/>
        <v>26932433.64914206</v>
      </c>
      <c r="AU602" s="207">
        <f t="shared" si="31"/>
        <v>1.0696866942043468E-8</v>
      </c>
    </row>
    <row r="603" spans="1:47" x14ac:dyDescent="0.35">
      <c r="A603">
        <v>569</v>
      </c>
      <c r="B603" s="75">
        <v>56</v>
      </c>
      <c r="C603" s="75">
        <v>71.263618143069806</v>
      </c>
      <c r="D603" s="75">
        <v>91.927357605715599</v>
      </c>
      <c r="E603" s="75">
        <v>106.14310093445474</v>
      </c>
      <c r="F603" s="75">
        <v>79.425894817242849</v>
      </c>
      <c r="G603" s="75">
        <v>102.02070328536945</v>
      </c>
      <c r="H603" s="75">
        <v>85.73658312492509</v>
      </c>
      <c r="I603" s="75">
        <v>111.27688324794195</v>
      </c>
      <c r="J603" s="75">
        <v>117.14053626115764</v>
      </c>
      <c r="K603" s="75">
        <v>108.7834146702758</v>
      </c>
      <c r="L603" s="75">
        <v>182.19171419827779</v>
      </c>
      <c r="M603" s="75">
        <v>122.81698605792002</v>
      </c>
      <c r="N603" s="75">
        <v>125.20750587630053</v>
      </c>
      <c r="O603" s="75">
        <v>175.5878264669856</v>
      </c>
      <c r="P603" s="75">
        <v>258.84465112762837</v>
      </c>
      <c r="Q603" s="75">
        <v>195.5208013891301</v>
      </c>
      <c r="R603" s="75">
        <v>83.258149178146638</v>
      </c>
      <c r="S603" s="75">
        <v>104.68980930815005</v>
      </c>
      <c r="T603" s="75">
        <v>94.019249592474324</v>
      </c>
      <c r="U603" s="75">
        <v>110.21928433804916</v>
      </c>
      <c r="V603" s="75">
        <v>90.718753732839673</v>
      </c>
      <c r="X603" s="201">
        <f>((0-('Appendix B'!$H$30))/(1+$Y$16)^0)</f>
        <v>-30932906.678150136</v>
      </c>
      <c r="Y603" s="201">
        <f>(((B603*'Appendix B'!$C$5*1000)-('Appendix B'!$E$31+'Appendix B'!$F$31+'Appendix B'!$G$31))/((1+$Y$16)^1))</f>
        <v>36555647.970511056</v>
      </c>
      <c r="Z603" s="201">
        <f>+(((C603*'Appendix B'!$C$6*1000)-('Appendix B'!$E$32+'Appendix B'!$F$32+'Appendix B'!$G$32))/((1+$Y$16)^2))</f>
        <v>15797050.339214711</v>
      </c>
      <c r="AA603" s="201">
        <f>(((D603*'Appendix B'!$C$7*1000)-('Appendix B'!$E$33+'Appendix B'!$F$33+'Appendix B'!$G$33))/((1+$Y$16)^3))</f>
        <v>9932874.9272951428</v>
      </c>
      <c r="AB603" s="201">
        <f>(((E603*'Appendix B'!$C$8*1000)-('Appendix B'!$E$34+'Appendix B'!$F$34+'Appendix B'!$G$34))/((1+$Y$16)^4))</f>
        <v>7111484.5040767165</v>
      </c>
      <c r="AC603" s="201">
        <f>(((F603*'Appendix B'!$C$9*1000)-('Appendix B'!$E$35+'Appendix B'!$F$35+'Appendix B'!$G$35))/((1+$Y$16)^AC$34))</f>
        <v>3316759.8665655749</v>
      </c>
      <c r="AD603" s="201">
        <f>(((G603*'Appendix B'!$C$10*1000)-('Appendix B'!$E$36+'Appendix B'!$F$36+'Appendix B'!$G$36))/((1+$Y$16)^AD$34))</f>
        <v>3246847.491295394</v>
      </c>
      <c r="AE603" s="201">
        <f>(((H603*'Appendix B'!$C$11*1000)-('Appendix B'!$E$37+'Appendix B'!$F$37+'Appendix B'!$G$37))/((1+$Y$16)^AE$34))</f>
        <v>1813807.1172396273</v>
      </c>
      <c r="AF603" s="201">
        <f>(((I603*'Appendix B'!$C$12*1000)-('Appendix B'!$E$38+'Appendix B'!$F$38+'Appendix B'!$G$38))/((1+$Y$16)^AF$34))</f>
        <v>1989520.9664188181</v>
      </c>
      <c r="AG603" s="201">
        <f>(((J603*'Appendix B'!$C$13*1000)-('Appendix B'!$E$39+'Appendix B'!$F$39+'Appendix B'!$G$39))/((1+$Y$16)^AG$34))</f>
        <v>1634391.2913057595</v>
      </c>
      <c r="AH603" s="201">
        <f>(((K603*'Appendix B'!$C$14*1000)-('Appendix B'!$E$40+'Appendix B'!$F$40+'Appendix B'!$G$40))/((1+$Y$16)^AH$34))</f>
        <v>1098708.4430895459</v>
      </c>
      <c r="AI603" s="201">
        <f>(((L603*'Appendix B'!$C$15*1000)-('Appendix B'!$E$41+'Appendix B'!$F$41+'Appendix B'!$G$41))/((1+$Y$16)^AI$34))</f>
        <v>1907609.0143967071</v>
      </c>
      <c r="AJ603" s="201">
        <f>(((M603*'Appendix B'!$C$16*1000)-('Appendix B'!$E$42+'Appendix B'!$F$42+'Appendix B'!$G$42))/((1+$Y$16)^AJ$34))</f>
        <v>836295.67817962519</v>
      </c>
      <c r="AK603" s="201">
        <f>(((N603*'Appendix B'!$C$17*1000)-('Appendix B'!$E$43+'Appendix B'!$F$43+'Appendix B'!$G$43))/((1+$Y$16)^AK$34))</f>
        <v>684103.94257315109</v>
      </c>
      <c r="AL603" s="201">
        <f>(((O603*'Appendix B'!$C$18*1000)-('Appendix B'!$E$44+'Appendix B'!$F$44+'Appendix B'!$G$44))/((1+$Y$16)^AL$34))</f>
        <v>964645.44125613093</v>
      </c>
      <c r="AM603" s="201">
        <f>(((P603*'Appendix B'!$C$19*1000)-('Appendix B'!$E$45+'Appendix B'!$F$45+'Appendix B'!$G$45))/((1+$Y$16)^AM$34))</f>
        <v>1380588.0640899558</v>
      </c>
      <c r="AN603" s="201">
        <f>(((Q603*'Appendix B'!$C$20*1000)-('Appendix B'!$E$46+'Appendix B'!$F$46+'Appendix B'!$G$46))/((1+$Y$16)^AN$34))</f>
        <v>755949.95996115438</v>
      </c>
      <c r="AO603" s="201">
        <f>(((R603*'Appendix B'!$C$21*1000)-('Appendix B'!$E$47+'Appendix B'!$F$47+'Appendix B'!$G$47))/((1+$Y$16)^AO$34))</f>
        <v>55896.117280522056</v>
      </c>
      <c r="AP603" s="201">
        <f>(((S603*'Appendix B'!$C$22*1000)-('Appendix B'!$E$48+'Appendix B'!$F$48+'Appendix B'!$G$48))/((1+$Y$16)^AP$34))</f>
        <v>125424.6782001516</v>
      </c>
      <c r="AQ603" s="201">
        <f>(((T603*'Appendix B'!$C$23*1000)-('Appendix B'!$E$49+'Appendix B'!$F$49+'Appendix B'!$G$49))/((1+$Y$16)^AQ$34))</f>
        <v>51678.574717106843</v>
      </c>
      <c r="AR603" s="201">
        <f>(((U603*'Appendix B'!$C$24*1000)-('Appendix B'!$E$50+'Appendix B'!$F$50+'Appendix B'!$G$50))/((1+$Y$16)^AR$34))</f>
        <v>85056.434785105419</v>
      </c>
      <c r="AS603" s="217">
        <f t="shared" si="32"/>
        <v>58411434.144301847</v>
      </c>
      <c r="AU603" s="207">
        <f t="shared" si="31"/>
        <v>1.4903301038065258E-8</v>
      </c>
    </row>
    <row r="604" spans="1:47" x14ac:dyDescent="0.35">
      <c r="A604">
        <v>570</v>
      </c>
      <c r="B604" s="75">
        <v>56</v>
      </c>
      <c r="C604" s="75">
        <v>48.328861316964861</v>
      </c>
      <c r="D604" s="75">
        <v>19.077394599562776</v>
      </c>
      <c r="E604" s="75">
        <v>18.394217407402547</v>
      </c>
      <c r="F604" s="75">
        <v>23.170440930259655</v>
      </c>
      <c r="G604" s="75">
        <v>19.709580952472201</v>
      </c>
      <c r="H604" s="75">
        <v>21.779249833945197</v>
      </c>
      <c r="I604" s="75">
        <v>25.228008248007658</v>
      </c>
      <c r="J604" s="75">
        <v>28.076346416373244</v>
      </c>
      <c r="K604" s="75">
        <v>33.260133864567379</v>
      </c>
      <c r="L604" s="75">
        <v>36.799296238101498</v>
      </c>
      <c r="M604" s="75">
        <v>27.857614491134516</v>
      </c>
      <c r="N604" s="75">
        <v>51.239734208294081</v>
      </c>
      <c r="O604" s="75">
        <v>17.593523138127431</v>
      </c>
      <c r="P604" s="75">
        <v>21.321041794680443</v>
      </c>
      <c r="Q604" s="75">
        <v>40.268379450472132</v>
      </c>
      <c r="R604" s="75">
        <v>67.46353011743345</v>
      </c>
      <c r="S604" s="75">
        <v>75.021075445865705</v>
      </c>
      <c r="T604" s="75">
        <v>90.079637881084821</v>
      </c>
      <c r="U604" s="75">
        <v>113.18248289701287</v>
      </c>
      <c r="V604" s="75">
        <v>85.427103336571264</v>
      </c>
      <c r="X604" s="201">
        <f>((0-('Appendix B'!$H$30))/(1+$Y$16)^0)</f>
        <v>-30932906.678150136</v>
      </c>
      <c r="Y604" s="201">
        <f>(((B604*'Appendix B'!$C$5*1000)-('Appendix B'!$E$31+'Appendix B'!$F$31+'Appendix B'!$G$31))/((1+$Y$16)^1))</f>
        <v>36555647.970511056</v>
      </c>
      <c r="Z604" s="201">
        <f>+(((C604*'Appendix B'!$C$6*1000)-('Appendix B'!$E$32+'Appendix B'!$F$32+'Appendix B'!$G$32))/((1+$Y$16)^2))</f>
        <v>10003338.508948719</v>
      </c>
      <c r="AA604" s="201">
        <f>(((D604*'Appendix B'!$C$7*1000)-('Appendix B'!$E$33+'Appendix B'!$F$33+'Appendix B'!$G$33))/((1+$Y$16)^3))</f>
        <v>692550.86479682708</v>
      </c>
      <c r="AB604" s="201">
        <f>(((E604*'Appendix B'!$C$8*1000)-('Appendix B'!$E$34+'Appendix B'!$F$34+'Appendix B'!$G$34))/((1+$Y$16)^4))</f>
        <v>26639.825728841563</v>
      </c>
      <c r="AC604" s="201">
        <f>(((F604*'Appendix B'!$C$9*1000)-('Appendix B'!$E$35+'Appendix B'!$F$35+'Appendix B'!$G$35))/((1+$Y$16)^AC$34))</f>
        <v>46509.798649841832</v>
      </c>
      <c r="AD604" s="201">
        <f>(((G604*'Appendix B'!$C$10*1000)-('Appendix B'!$E$36+'Appendix B'!$F$36+'Appendix B'!$G$36))/((1+$Y$16)^AD$34))</f>
        <v>-304986.49138303165</v>
      </c>
      <c r="AE604" s="201">
        <f>(((H604*'Appendix B'!$C$11*1000)-('Appendix B'!$E$37+'Appendix B'!$F$37+'Appendix B'!$G$37))/((1+$Y$16)^AE$34))</f>
        <v>-310321.45578374079</v>
      </c>
      <c r="AF604" s="201">
        <f>(((I604*'Appendix B'!$C$12*1000)-('Appendix B'!$E$38+'Appendix B'!$F$38+'Appendix B'!$G$38))/((1+$Y$16)^AF$34))</f>
        <v>-266900.15012497851</v>
      </c>
      <c r="AG604" s="201">
        <f>(((J604*'Appendix B'!$C$13*1000)-('Appendix B'!$E$39+'Appendix B'!$F$39+'Appendix B'!$G$39))/((1+$Y$16)^AG$34))</f>
        <v>-244001.5283151592</v>
      </c>
      <c r="AH604" s="201">
        <f>(((K604*'Appendix B'!$C$14*1000)-('Appendix B'!$E$40+'Appendix B'!$F$40+'Appendix B'!$G$40))/((1+$Y$16)^AH$34))</f>
        <v>-180276.50699584463</v>
      </c>
      <c r="AI604" s="201">
        <f>(((L604*'Appendix B'!$C$15*1000)-('Appendix B'!$E$41+'Appendix B'!$F$41+'Appendix B'!$G$41))/((1+$Y$16)^AI$34))</f>
        <v>-158573.99819731872</v>
      </c>
      <c r="AJ604" s="201">
        <f>(((M604*'Appendix B'!$C$16*1000)-('Appendix B'!$E$42+'Appendix B'!$F$42+'Appendix B'!$G$42))/((1+$Y$16)^AJ$34))</f>
        <v>-286787.67241917655</v>
      </c>
      <c r="AK604" s="201">
        <f>(((N604*'Appendix B'!$C$17*1000)-('Appendix B'!$E$43+'Appendix B'!$F$43+'Appendix B'!$G$43))/((1+$Y$16)^AK$34))</f>
        <v>-49479.212454889755</v>
      </c>
      <c r="AL604" s="201">
        <f>(((O604*'Appendix B'!$C$18*1000)-('Appendix B'!$E$44+'Appendix B'!$F$44+'Appendix B'!$G$44))/((1+$Y$16)^AL$34))</f>
        <v>-357670.50256949675</v>
      </c>
      <c r="AM604" s="201">
        <f>(((P604*'Appendix B'!$C$19*1000)-('Appendix B'!$E$45+'Appendix B'!$F$45+'Appendix B'!$G$45))/((1+$Y$16)^AM$34))</f>
        <v>-305986.13119311602</v>
      </c>
      <c r="AN604" s="201">
        <f>(((Q604*'Appendix B'!$C$20*1000)-('Appendix B'!$E$46+'Appendix B'!$F$46+'Appendix B'!$G$46))/((1+$Y$16)^AN$34))</f>
        <v>-168679.09146106802</v>
      </c>
      <c r="AO604" s="201">
        <f>(((R604*'Appendix B'!$C$21*1000)-('Appendix B'!$E$47+'Appendix B'!$F$47+'Appendix B'!$G$47))/((1+$Y$16)^AO$34))</f>
        <v>-25983.533519064484</v>
      </c>
      <c r="AP604" s="201">
        <f>(((S604*'Appendix B'!$C$22*1000)-('Appendix B'!$E$48+'Appendix B'!$F$48+'Appendix B'!$G$48))/((1+$Y$16)^AP$34))</f>
        <v>-6661.8996284716131</v>
      </c>
      <c r="AQ604" s="201">
        <f>(((T604*'Appendix B'!$C$23*1000)-('Appendix B'!$E$49+'Appendix B'!$F$49+'Appendix B'!$G$49))/((1+$Y$16)^AQ$34))</f>
        <v>36567.778091627966</v>
      </c>
      <c r="AR604" s="201">
        <f>(((U604*'Appendix B'!$C$24*1000)-('Appendix B'!$E$50+'Appendix B'!$F$50+'Appendix B'!$G$50))/((1+$Y$16)^AR$34))</f>
        <v>94877.058925143851</v>
      </c>
      <c r="AS604" s="217">
        <f t="shared" si="32"/>
        <v>16523225.127501916</v>
      </c>
      <c r="AU604" s="207">
        <f t="shared" si="31"/>
        <v>6.7721585305327645E-9</v>
      </c>
    </row>
    <row r="605" spans="1:47" x14ac:dyDescent="0.35">
      <c r="A605">
        <v>571</v>
      </c>
      <c r="B605" s="75">
        <v>56</v>
      </c>
      <c r="C605" s="75">
        <v>72.431672049500648</v>
      </c>
      <c r="D605" s="75">
        <v>78.931081850325171</v>
      </c>
      <c r="E605" s="75">
        <v>42.445700729789813</v>
      </c>
      <c r="F605" s="75">
        <v>34.414548396087433</v>
      </c>
      <c r="G605" s="75">
        <v>40.542633683229283</v>
      </c>
      <c r="H605" s="75">
        <v>36.412740812718773</v>
      </c>
      <c r="I605" s="75">
        <v>32.198037693480558</v>
      </c>
      <c r="J605" s="75">
        <v>46.765835106163451</v>
      </c>
      <c r="K605" s="75">
        <v>64.094110108063035</v>
      </c>
      <c r="L605" s="75">
        <v>72.553031667003808</v>
      </c>
      <c r="M605" s="75">
        <v>47.634823773487263</v>
      </c>
      <c r="N605" s="75">
        <v>25.398775349499946</v>
      </c>
      <c r="O605" s="75">
        <v>18.877205222849952</v>
      </c>
      <c r="P605" s="75">
        <v>25.913189706931259</v>
      </c>
      <c r="Q605" s="75">
        <v>40.521425397130841</v>
      </c>
      <c r="R605" s="75">
        <v>44.38571678072757</v>
      </c>
      <c r="S605" s="75">
        <v>34.467466124658401</v>
      </c>
      <c r="T605" s="75">
        <v>40.282001810690865</v>
      </c>
      <c r="U605" s="75">
        <v>38.533589783371092</v>
      </c>
      <c r="V605" s="75">
        <v>57.545433038587575</v>
      </c>
      <c r="X605" s="201">
        <f>((0-('Appendix B'!$H$30))/(1+$Y$16)^0)</f>
        <v>-30932906.678150136</v>
      </c>
      <c r="Y605" s="201">
        <f>(((B605*'Appendix B'!$C$5*1000)-('Appendix B'!$E$31+'Appendix B'!$F$31+'Appendix B'!$G$31))/((1+$Y$16)^1))</f>
        <v>36555647.970511056</v>
      </c>
      <c r="Z605" s="201">
        <f>+(((C605*'Appendix B'!$C$6*1000)-('Appendix B'!$E$32+'Appendix B'!$F$32+'Appendix B'!$G$32))/((1+$Y$16)^2))</f>
        <v>16092120.733350042</v>
      </c>
      <c r="AA605" s="201">
        <f>(((D605*'Appendix B'!$C$7*1000)-('Appendix B'!$E$33+'Appendix B'!$F$33+'Appendix B'!$G$33))/((1+$Y$16)^3))</f>
        <v>8284421.1103006843</v>
      </c>
      <c r="AB605" s="201">
        <f>(((E605*'Appendix B'!$C$8*1000)-('Appendix B'!$E$34+'Appendix B'!$F$34+'Appendix B'!$G$34))/((1+$Y$16)^4))</f>
        <v>1968556.5404919989</v>
      </c>
      <c r="AC605" s="201">
        <f>(((F605*'Appendix B'!$C$9*1000)-('Appendix B'!$E$35+'Appendix B'!$F$35+'Appendix B'!$G$35))/((1+$Y$16)^AC$34))</f>
        <v>700153.857368981</v>
      </c>
      <c r="AD605" s="201">
        <f>(((G605*'Appendix B'!$C$10*1000)-('Appendix B'!$E$36+'Appendix B'!$F$36+'Appendix B'!$G$36))/((1+$Y$16)^AD$34))</f>
        <v>593987.33566270664</v>
      </c>
      <c r="AE605" s="201">
        <f>(((H605*'Appendix B'!$C$11*1000)-('Appendix B'!$E$37+'Appendix B'!$F$37+'Appendix B'!$G$37))/((1+$Y$16)^AE$34))</f>
        <v>175680.9259865518</v>
      </c>
      <c r="AF605" s="201">
        <f>(((I605*'Appendix B'!$C$12*1000)-('Appendix B'!$E$38+'Appendix B'!$F$38+'Appendix B'!$G$38))/((1+$Y$16)^AF$34))</f>
        <v>-84128.189146881879</v>
      </c>
      <c r="AG605" s="201">
        <f>(((J605*'Appendix B'!$C$13*1000)-('Appendix B'!$E$39+'Appendix B'!$F$39+'Appendix B'!$G$39))/((1+$Y$16)^AG$34))</f>
        <v>150165.88530494127</v>
      </c>
      <c r="AH605" s="201">
        <f>(((K605*'Appendix B'!$C$14*1000)-('Appendix B'!$E$40+'Appendix B'!$F$40+'Appendix B'!$G$40))/((1+$Y$16)^AH$34))</f>
        <v>341896.14157029957</v>
      </c>
      <c r="AI605" s="201">
        <f>(((L605*'Appendix B'!$C$15*1000)-('Appendix B'!$E$41+'Appendix B'!$F$41+'Appendix B'!$G$41))/((1+$Y$16)^AI$34))</f>
        <v>349525.12977931026</v>
      </c>
      <c r="AJ605" s="201">
        <f>(((M605*'Appendix B'!$C$16*1000)-('Appendix B'!$E$42+'Appendix B'!$F$42+'Appendix B'!$G$42))/((1+$Y$16)^AJ$34))</f>
        <v>-52882.855023697099</v>
      </c>
      <c r="AK605" s="201">
        <f>(((N605*'Appendix B'!$C$17*1000)-('Appendix B'!$E$43+'Appendix B'!$F$43+'Appendix B'!$G$43))/((1+$Y$16)^AK$34))</f>
        <v>-305759.63974243135</v>
      </c>
      <c r="AL605" s="201">
        <f>(((O605*'Appendix B'!$C$18*1000)-('Appendix B'!$E$44+'Appendix B'!$F$44+'Appendix B'!$G$44))/((1+$Y$16)^AL$34))</f>
        <v>-346926.86655435024</v>
      </c>
      <c r="AM605" s="201">
        <f>(((P605*'Appendix B'!$C$19*1000)-('Appendix B'!$E$45+'Appendix B'!$F$45+'Appendix B'!$G$45))/((1+$Y$16)^AM$34))</f>
        <v>-273378.85399875202</v>
      </c>
      <c r="AN605" s="201">
        <f>(((Q605*'Appendix B'!$C$20*1000)-('Appendix B'!$E$46+'Appendix B'!$F$46+'Appendix B'!$G$46))/((1+$Y$16)^AN$34))</f>
        <v>-167172.03842638028</v>
      </c>
      <c r="AO605" s="201">
        <f>(((R605*'Appendix B'!$C$21*1000)-('Appendix B'!$E$47+'Appendix B'!$F$47+'Appendix B'!$G$47))/((1+$Y$16)^AO$34))</f>
        <v>-145619.42280287962</v>
      </c>
      <c r="AP605" s="201">
        <f>(((S605*'Appendix B'!$C$22*1000)-('Appendix B'!$E$48+'Appendix B'!$F$48+'Appendix B'!$G$48))/((1+$Y$16)^AP$34))</f>
        <v>-187208.44734100017</v>
      </c>
      <c r="AQ605" s="201">
        <f>(((T605*'Appendix B'!$C$23*1000)-('Appendix B'!$E$49+'Appendix B'!$F$49+'Appendix B'!$G$49))/((1+$Y$16)^AQ$34))</f>
        <v>-154436.31221348801</v>
      </c>
      <c r="AR605" s="201">
        <f>(((U605*'Appendix B'!$C$24*1000)-('Appendix B'!$E$50+'Appendix B'!$F$50+'Appendix B'!$G$50))/((1+$Y$16)^AR$34))</f>
        <v>-152524.08789349982</v>
      </c>
      <c r="AS605" s="217">
        <f t="shared" si="32"/>
        <v>34279248.952176437</v>
      </c>
      <c r="AU605" s="207">
        <f t="shared" si="31"/>
        <v>1.3311616786007427E-8</v>
      </c>
    </row>
    <row r="606" spans="1:47" x14ac:dyDescent="0.35">
      <c r="A606">
        <v>572</v>
      </c>
      <c r="B606" s="75">
        <v>56</v>
      </c>
      <c r="C606" s="75">
        <v>68.767865146717526</v>
      </c>
      <c r="D606" s="75">
        <v>41.745855068111943</v>
      </c>
      <c r="E606" s="75">
        <v>43.745262227519611</v>
      </c>
      <c r="F606" s="75">
        <v>44.074014049931996</v>
      </c>
      <c r="G606" s="75">
        <v>41.426643090607435</v>
      </c>
      <c r="H606" s="75">
        <v>39.901766775335425</v>
      </c>
      <c r="I606" s="75">
        <v>49.924789790721626</v>
      </c>
      <c r="J606" s="75">
        <v>62.756306142315154</v>
      </c>
      <c r="K606" s="75">
        <v>53.65580336975129</v>
      </c>
      <c r="L606" s="75">
        <v>41.378290022490333</v>
      </c>
      <c r="M606" s="75">
        <v>61.353536852833201</v>
      </c>
      <c r="N606" s="75">
        <v>80.782845776667472</v>
      </c>
      <c r="O606" s="75">
        <v>68.827038953324603</v>
      </c>
      <c r="P606" s="75">
        <v>65.052372983905215</v>
      </c>
      <c r="Q606" s="75">
        <v>77.464960167122854</v>
      </c>
      <c r="R606" s="75">
        <v>113.14905302675461</v>
      </c>
      <c r="S606" s="75">
        <v>111.68166692493656</v>
      </c>
      <c r="T606" s="75">
        <v>168.75280226900972</v>
      </c>
      <c r="U606" s="75">
        <v>185.34917507114221</v>
      </c>
      <c r="V606" s="75">
        <v>150.7600579695773</v>
      </c>
      <c r="X606" s="201">
        <f>((0-('Appendix B'!$H$30))/(1+$Y$16)^0)</f>
        <v>-30932906.678150136</v>
      </c>
      <c r="Y606" s="201">
        <f>(((B606*'Appendix B'!$C$5*1000)-('Appendix B'!$E$31+'Appendix B'!$F$31+'Appendix B'!$G$31))/((1+$Y$16)^1))</f>
        <v>36555647.970511056</v>
      </c>
      <c r="Z606" s="201">
        <f>+(((C606*'Appendix B'!$C$6*1000)-('Appendix B'!$E$32+'Appendix B'!$F$32+'Appendix B'!$G$32))/((1+$Y$16)^2))</f>
        <v>15166580.447162937</v>
      </c>
      <c r="AA606" s="201">
        <f>(((D606*'Appendix B'!$C$7*1000)-('Appendix B'!$E$33+'Appendix B'!$F$33+'Appendix B'!$G$33))/((1+$Y$16)^3))</f>
        <v>3567829.2051528217</v>
      </c>
      <c r="AB606" s="201">
        <f>(((E606*'Appendix B'!$C$8*1000)-('Appendix B'!$E$34+'Appendix B'!$F$34+'Appendix B'!$G$34))/((1+$Y$16)^4))</f>
        <v>2073483.1331880549</v>
      </c>
      <c r="AC606" s="201">
        <f>(((F606*'Appendix B'!$C$9*1000)-('Appendix B'!$E$35+'Appendix B'!$F$35+'Appendix B'!$G$35))/((1+$Y$16)^AC$34))</f>
        <v>1261679.2922890636</v>
      </c>
      <c r="AD606" s="201">
        <f>(((G606*'Appendix B'!$C$10*1000)-('Appendix B'!$E$36+'Appendix B'!$F$36+'Appendix B'!$G$36))/((1+$Y$16)^AD$34))</f>
        <v>632133.51281522308</v>
      </c>
      <c r="AE606" s="201">
        <f>(((H606*'Appendix B'!$C$11*1000)-('Appendix B'!$E$37+'Appendix B'!$F$37+'Appendix B'!$G$37))/((1+$Y$16)^AE$34))</f>
        <v>291557.23536137672</v>
      </c>
      <c r="AF606" s="201">
        <f>(((I606*'Appendix B'!$C$12*1000)-('Appendix B'!$E$38+'Appendix B'!$F$38+'Appendix B'!$G$38))/((1+$Y$16)^AF$34))</f>
        <v>380712.49308147165</v>
      </c>
      <c r="AG606" s="201">
        <f>(((J606*'Appendix B'!$C$13*1000)-('Appendix B'!$E$39+'Appendix B'!$F$39+'Appendix B'!$G$39))/((1+$Y$16)^AG$34))</f>
        <v>487410.13609764708</v>
      </c>
      <c r="AH606" s="201">
        <f>(((K606*'Appendix B'!$C$14*1000)-('Appendix B'!$E$40+'Appendix B'!$F$40+'Appendix B'!$G$40))/((1+$Y$16)^AH$34))</f>
        <v>165123.66717235823</v>
      </c>
      <c r="AI606" s="201">
        <f>(((L606*'Appendix B'!$C$15*1000)-('Appendix B'!$E$41+'Appendix B'!$F$41+'Appendix B'!$G$41))/((1+$Y$16)^AI$34))</f>
        <v>-93501.559724844396</v>
      </c>
      <c r="AJ606" s="201">
        <f>(((M606*'Appendix B'!$C$16*1000)-('Appendix B'!$E$42+'Appendix B'!$F$42+'Appendix B'!$G$42))/((1+$Y$16)^AJ$34))</f>
        <v>109368.20031547417</v>
      </c>
      <c r="AK606" s="201">
        <f>(((N606*'Appendix B'!$C$17*1000)-('Appendix B'!$E$43+'Appendix B'!$F$43+'Appendix B'!$G$43))/((1+$Y$16)^AK$34))</f>
        <v>243517.70370132272</v>
      </c>
      <c r="AL606" s="201">
        <f>(((O606*'Appendix B'!$C$18*1000)-('Appendix B'!$E$44+'Appendix B'!$F$44+'Appendix B'!$G$44))/((1+$Y$16)^AL$34))</f>
        <v>71122.772841614191</v>
      </c>
      <c r="AM606" s="201">
        <f>(((P606*'Appendix B'!$C$19*1000)-('Appendix B'!$E$45+'Appendix B'!$F$45+'Appendix B'!$G$45))/((1+$Y$16)^AM$34))</f>
        <v>4535.1467390362122</v>
      </c>
      <c r="AN606" s="201">
        <f>(((Q606*'Appendix B'!$C$20*1000)-('Appendix B'!$E$46+'Appendix B'!$F$46+'Appendix B'!$G$46))/((1+$Y$16)^AN$34))</f>
        <v>52850.716027384449</v>
      </c>
      <c r="AO606" s="201">
        <f>(((R606*'Appendix B'!$C$21*1000)-('Appendix B'!$E$47+'Appendix B'!$F$47+'Appendix B'!$G$47))/((1+$Y$16)^AO$34))</f>
        <v>210851.21684957281</v>
      </c>
      <c r="AP606" s="201">
        <f>(((S606*'Appendix B'!$C$22*1000)-('Appendix B'!$E$48+'Appendix B'!$F$48+'Appendix B'!$G$48))/((1+$Y$16)^AP$34))</f>
        <v>156552.75227143307</v>
      </c>
      <c r="AQ606" s="201">
        <f>(((T606*'Appendix B'!$C$23*1000)-('Appendix B'!$E$49+'Appendix B'!$F$49+'Appendix B'!$G$49))/((1+$Y$16)^AQ$34))</f>
        <v>338327.00566014985</v>
      </c>
      <c r="AR606" s="201">
        <f>(((U606*'Appendix B'!$C$24*1000)-('Appendix B'!$E$50+'Appendix B'!$F$50+'Appendix B'!$G$50))/((1+$Y$16)^AR$34))</f>
        <v>334051.7025304737</v>
      </c>
      <c r="AS606" s="217">
        <f t="shared" si="32"/>
        <v>31170427.63161834</v>
      </c>
      <c r="AU606" s="207">
        <f t="shared" si="31"/>
        <v>1.2263151092215695E-8</v>
      </c>
    </row>
    <row r="607" spans="1:47" x14ac:dyDescent="0.35">
      <c r="A607">
        <v>573</v>
      </c>
      <c r="B607" s="75">
        <v>56</v>
      </c>
      <c r="C607" s="75">
        <v>68.895574111726688</v>
      </c>
      <c r="D607" s="75">
        <v>81.735534031721272</v>
      </c>
      <c r="E607" s="75">
        <v>115.69493582620643</v>
      </c>
      <c r="F607" s="75">
        <v>155.80453985305667</v>
      </c>
      <c r="G607" s="75">
        <v>185.40319584782773</v>
      </c>
      <c r="H607" s="75">
        <v>294.92010543091163</v>
      </c>
      <c r="I607" s="75">
        <v>384.14092035996651</v>
      </c>
      <c r="J607" s="75">
        <v>472.19195854125678</v>
      </c>
      <c r="K607" s="75">
        <v>459.37093085907725</v>
      </c>
      <c r="L607" s="75">
        <v>500</v>
      </c>
      <c r="M607" s="75">
        <v>500</v>
      </c>
      <c r="N607" s="75">
        <v>441.64752553061021</v>
      </c>
      <c r="O607" s="75">
        <v>350.41165334593285</v>
      </c>
      <c r="P607" s="75">
        <v>475.89271068378832</v>
      </c>
      <c r="Q607" s="75">
        <v>432.96710841139088</v>
      </c>
      <c r="R607" s="75">
        <v>500</v>
      </c>
      <c r="S607" s="75">
        <v>366.3703966065143</v>
      </c>
      <c r="T607" s="75">
        <v>367.58784934269636</v>
      </c>
      <c r="U607" s="75">
        <v>394.6990806210793</v>
      </c>
      <c r="V607" s="75">
        <v>374.39963910431038</v>
      </c>
      <c r="X607" s="201">
        <f>((0-('Appendix B'!$H$30))/(1+$Y$16)^0)</f>
        <v>-30932906.678150136</v>
      </c>
      <c r="Y607" s="201">
        <f>(((B607*'Appendix B'!$C$5*1000)-('Appendix B'!$E$31+'Appendix B'!$F$31+'Appendix B'!$G$31))/((1+$Y$16)^1))</f>
        <v>36555647.970511056</v>
      </c>
      <c r="Z607" s="201">
        <f>+(((C607*'Appendix B'!$C$6*1000)-('Appendix B'!$E$32+'Appendix B'!$F$32+'Appendix B'!$G$32))/((1+$Y$16)^2))</f>
        <v>15198841.915946528</v>
      </c>
      <c r="AA607" s="201">
        <f>(((D607*'Appendix B'!$C$7*1000)-('Appendix B'!$E$33+'Appendix B'!$F$33+'Appendix B'!$G$33))/((1+$Y$16)^3))</f>
        <v>8640139.1629192084</v>
      </c>
      <c r="AB607" s="201">
        <f>(((E607*'Appendix B'!$C$8*1000)-('Appendix B'!$E$34+'Appendix B'!$F$34+'Appendix B'!$G$34))/((1+$Y$16)^4))</f>
        <v>7882699.6339013763</v>
      </c>
      <c r="AC607" s="201">
        <f>(((F607*'Appendix B'!$C$9*1000)-('Appendix B'!$E$35+'Appendix B'!$F$35+'Appendix B'!$G$35))/((1+$Y$16)^AC$34))</f>
        <v>7756814.1521017393</v>
      </c>
      <c r="AD607" s="201">
        <f>(((G607*'Appendix B'!$C$10*1000)-('Appendix B'!$E$36+'Appendix B'!$F$36+'Appendix B'!$G$36))/((1+$Y$16)^AD$34))</f>
        <v>6844912.518837898</v>
      </c>
      <c r="AE607" s="201">
        <f>(((H607*'Appendix B'!$C$11*1000)-('Appendix B'!$E$37+'Appendix B'!$F$37+'Appendix B'!$G$37))/((1+$Y$16)^AE$34))</f>
        <v>8761137.0616305806</v>
      </c>
      <c r="AF607" s="201">
        <f>(((I607*'Appendix B'!$C$12*1000)-('Appendix B'!$E$38+'Appendix B'!$F$38+'Appendix B'!$G$38))/((1+$Y$16)^AF$34))</f>
        <v>9144712.4234301113</v>
      </c>
      <c r="AG607" s="201">
        <f>(((J607*'Appendix B'!$C$13*1000)-('Appendix B'!$E$39+'Appendix B'!$F$39+'Appendix B'!$G$39))/((1+$Y$16)^AG$34))</f>
        <v>9122541.6171483975</v>
      </c>
      <c r="AH607" s="201">
        <f>(((K607*'Appendix B'!$C$14*1000)-('Appendix B'!$E$40+'Appendix B'!$F$40+'Appendix B'!$G$40))/((1+$Y$16)^AH$34))</f>
        <v>7035899.6258566398</v>
      </c>
      <c r="AI607" s="201">
        <f>(((L607*'Appendix B'!$C$15*1000)-('Appendix B'!$E$41+'Appendix B'!$F$41+'Appendix B'!$G$41))/((1+$Y$16)^AI$34))</f>
        <v>6424007.3974609841</v>
      </c>
      <c r="AJ607" s="201">
        <f>(((M607*'Appendix B'!$C$16*1000)-('Appendix B'!$E$42+'Appendix B'!$F$42+'Appendix B'!$G$42))/((1+$Y$16)^AJ$34))</f>
        <v>5297234.668167565</v>
      </c>
      <c r="AK607" s="201">
        <f>(((N607*'Appendix B'!$C$17*1000)-('Appendix B'!$E$43+'Appendix B'!$F$43+'Appendix B'!$G$43))/((1+$Y$16)^AK$34))</f>
        <v>3822431.1188607924</v>
      </c>
      <c r="AL607" s="201">
        <f>(((O607*'Appendix B'!$C$18*1000)-('Appendix B'!$E$44+'Appendix B'!$F$44+'Appendix B'!$G$44))/((1+$Y$16)^AL$34))</f>
        <v>2427814.2313451529</v>
      </c>
      <c r="AM607" s="201">
        <f>(((P607*'Appendix B'!$C$19*1000)-('Appendix B'!$E$45+'Appendix B'!$F$45+'Appendix B'!$G$45))/((1+$Y$16)^AM$34))</f>
        <v>2921772.359039552</v>
      </c>
      <c r="AN607" s="201">
        <f>(((Q607*'Appendix B'!$C$20*1000)-('Appendix B'!$E$46+'Appendix B'!$F$46+'Appendix B'!$G$46))/((1+$Y$16)^AN$34))</f>
        <v>2170097.0043946994</v>
      </c>
      <c r="AO607" s="201">
        <f>(((R607*'Appendix B'!$C$21*1000)-('Appendix B'!$E$47+'Appendix B'!$F$47+'Appendix B'!$G$47))/((1+$Y$16)^AO$34))</f>
        <v>2216294.9903208939</v>
      </c>
      <c r="AP607" s="201">
        <f>(((S607*'Appendix B'!$C$22*1000)-('Appendix B'!$E$48+'Appendix B'!$F$48+'Appendix B'!$G$48))/((1+$Y$16)^AP$34))</f>
        <v>1290438.7775838978</v>
      </c>
      <c r="AQ607" s="201">
        <f>(((T607*'Appendix B'!$C$23*1000)-('Appendix B'!$E$49+'Appendix B'!$F$49+'Appendix B'!$G$49))/((1+$Y$16)^AQ$34))</f>
        <v>1100979.819809767</v>
      </c>
      <c r="AR607" s="201">
        <f>(((U607*'Appendix B'!$C$24*1000)-('Appendix B'!$E$50+'Appendix B'!$F$50+'Appendix B'!$G$50))/((1+$Y$16)^AR$34))</f>
        <v>1027878.5572780912</v>
      </c>
      <c r="AS607" s="217">
        <f t="shared" si="32"/>
        <v>114709388.32839482</v>
      </c>
      <c r="AU607" s="207">
        <f t="shared" si="31"/>
        <v>5.2552235198385816E-10</v>
      </c>
    </row>
    <row r="608" spans="1:47" x14ac:dyDescent="0.35">
      <c r="A608">
        <v>574</v>
      </c>
      <c r="B608" s="75">
        <v>56</v>
      </c>
      <c r="C608" s="75">
        <v>58.741671110606532</v>
      </c>
      <c r="D608" s="75">
        <v>79.372646058177864</v>
      </c>
      <c r="E608" s="75">
        <v>94.964378144593454</v>
      </c>
      <c r="F608" s="75">
        <v>130.14157623292601</v>
      </c>
      <c r="G608" s="75">
        <v>139.77857878249526</v>
      </c>
      <c r="H608" s="75">
        <v>124.29866988658073</v>
      </c>
      <c r="I608" s="75">
        <v>150.74879058663134</v>
      </c>
      <c r="J608" s="75">
        <v>126.11991810993129</v>
      </c>
      <c r="K608" s="75">
        <v>233.8661114058437</v>
      </c>
      <c r="L608" s="75">
        <v>300.35992908774858</v>
      </c>
      <c r="M608" s="75">
        <v>344.13282801487065</v>
      </c>
      <c r="N608" s="75">
        <v>466.03484436462185</v>
      </c>
      <c r="O608" s="75">
        <v>500</v>
      </c>
      <c r="P608" s="75">
        <v>500</v>
      </c>
      <c r="Q608" s="75">
        <v>500</v>
      </c>
      <c r="R608" s="75">
        <v>500</v>
      </c>
      <c r="S608" s="75">
        <v>500</v>
      </c>
      <c r="T608" s="75">
        <v>500</v>
      </c>
      <c r="U608" s="75">
        <v>500</v>
      </c>
      <c r="V608" s="75">
        <v>500</v>
      </c>
      <c r="X608" s="201">
        <f>((0-('Appendix B'!$H$30))/(1+$Y$16)^0)</f>
        <v>-30932906.678150136</v>
      </c>
      <c r="Y608" s="201">
        <f>(((B608*'Appendix B'!$C$5*1000)-('Appendix B'!$E$31+'Appendix B'!$F$31+'Appendix B'!$G$31))/((1+$Y$16)^1))</f>
        <v>36555647.970511056</v>
      </c>
      <c r="Z608" s="201">
        <f>+(((C608*'Appendix B'!$C$6*1000)-('Appendix B'!$E$32+'Appendix B'!$F$32+'Appendix B'!$G$32))/((1+$Y$16)^2))</f>
        <v>12633792.354400592</v>
      </c>
      <c r="AA608" s="201">
        <f>(((D608*'Appendix B'!$C$7*1000)-('Appendix B'!$E$33+'Appendix B'!$F$33+'Appendix B'!$G$33))/((1+$Y$16)^3))</f>
        <v>8340429.3250833685</v>
      </c>
      <c r="AB608" s="201">
        <f>(((E608*'Appendix B'!$C$8*1000)-('Appendix B'!$E$34+'Appendix B'!$F$34+'Appendix B'!$G$34))/((1+$Y$16)^4))</f>
        <v>6208914.4486519275</v>
      </c>
      <c r="AC608" s="201">
        <f>(((F608*'Appendix B'!$C$9*1000)-('Appendix B'!$E$35+'Appendix B'!$F$35+'Appendix B'!$G$35))/((1+$Y$16)^AC$34))</f>
        <v>6264971.0911559565</v>
      </c>
      <c r="AD608" s="201">
        <f>(((G608*'Appendix B'!$C$10*1000)-('Appendix B'!$E$36+'Appendix B'!$F$36+'Appendix B'!$G$36))/((1+$Y$16)^AD$34))</f>
        <v>4876149.8444092562</v>
      </c>
      <c r="AE608" s="201">
        <f>(((H608*'Appendix B'!$C$11*1000)-('Appendix B'!$E$37+'Appendix B'!$F$37+'Appendix B'!$G$37))/((1+$Y$16)^AE$34))</f>
        <v>3094517.6489495388</v>
      </c>
      <c r="AF608" s="201">
        <f>(((I608*'Appendix B'!$C$12*1000)-('Appendix B'!$E$38+'Appendix B'!$F$38+'Appendix B'!$G$38))/((1+$Y$16)^AF$34))</f>
        <v>3024575.1170901298</v>
      </c>
      <c r="AG608" s="201">
        <f>(((J608*'Appendix B'!$C$13*1000)-('Appendix B'!$E$39+'Appendix B'!$F$39+'Appendix B'!$G$39))/((1+$Y$16)^AG$34))</f>
        <v>1823769.3838788264</v>
      </c>
      <c r="AH608" s="201">
        <f>(((K608*'Appendix B'!$C$14*1000)-('Appendix B'!$E$40+'Appendix B'!$F$40+'Appendix B'!$G$40))/((1+$Y$16)^AH$34))</f>
        <v>3216980.9139644396</v>
      </c>
      <c r="AI608" s="201">
        <f>(((L608*'Appendix B'!$C$15*1000)-('Appendix B'!$E$41+'Appendix B'!$F$41+'Appendix B'!$G$41))/((1+$Y$16)^AI$34))</f>
        <v>3586906.7498540049</v>
      </c>
      <c r="AJ608" s="201">
        <f>(((M608*'Appendix B'!$C$16*1000)-('Appendix B'!$E$42+'Appendix B'!$F$42+'Appendix B'!$G$42))/((1+$Y$16)^AJ$34))</f>
        <v>3453795.4912527977</v>
      </c>
      <c r="AK608" s="201">
        <f>(((N608*'Appendix B'!$C$17*1000)-('Appendix B'!$E$43+'Appendix B'!$F$43+'Appendix B'!$G$43))/((1+$Y$16)^AK$34))</f>
        <v>4064294.9183169426</v>
      </c>
      <c r="AL608" s="201">
        <f>(((O608*'Appendix B'!$C$18*1000)-('Appendix B'!$E$44+'Appendix B'!$F$44+'Appendix B'!$G$44))/((1+$Y$16)^AL$34))</f>
        <v>3679777.4453571774</v>
      </c>
      <c r="AM608" s="201">
        <f>(((P608*'Appendix B'!$C$19*1000)-('Appendix B'!$E$45+'Appendix B'!$F$45+'Appendix B'!$G$45))/((1+$Y$16)^AM$34))</f>
        <v>3092950.00404558</v>
      </c>
      <c r="AN608" s="201">
        <f>(((Q608*'Appendix B'!$C$20*1000)-('Appendix B'!$E$46+'Appendix B'!$F$46+'Appendix B'!$G$46))/((1+$Y$16)^AN$34))</f>
        <v>2569321.4299444244</v>
      </c>
      <c r="AO608" s="201">
        <f>(((R608*'Appendix B'!$C$21*1000)-('Appendix B'!$E$47+'Appendix B'!$F$47+'Appendix B'!$G$47))/((1+$Y$16)^AO$34))</f>
        <v>2216294.9903208939</v>
      </c>
      <c r="AP608" s="201">
        <f>(((S608*'Appendix B'!$C$22*1000)-('Appendix B'!$E$48+'Appendix B'!$F$48+'Appendix B'!$G$48))/((1+$Y$16)^AP$34))</f>
        <v>1885363.9634975337</v>
      </c>
      <c r="AQ608" s="201">
        <f>(((T608*'Appendix B'!$C$23*1000)-('Appendix B'!$E$49+'Appendix B'!$F$49+'Appendix B'!$G$49))/((1+$Y$16)^AQ$34))</f>
        <v>1608860.6024615879</v>
      </c>
      <c r="AR608" s="201">
        <f>(((U608*'Appendix B'!$C$24*1000)-('Appendix B'!$E$50+'Appendix B'!$F$50+'Appendix B'!$G$50))/((1+$Y$16)^AR$34))</f>
        <v>1376866.5613700326</v>
      </c>
      <c r="AS608" s="217">
        <f t="shared" si="32"/>
        <v>82641273.576365918</v>
      </c>
      <c r="AU608" s="207">
        <f t="shared" si="31"/>
        <v>6.561155103183746E-9</v>
      </c>
    </row>
    <row r="609" spans="1:47" x14ac:dyDescent="0.35">
      <c r="A609">
        <v>575</v>
      </c>
      <c r="B609" s="75">
        <v>56</v>
      </c>
      <c r="C609" s="75">
        <v>61.885016376927283</v>
      </c>
      <c r="D609" s="75">
        <v>80.098059918690439</v>
      </c>
      <c r="E609" s="75">
        <v>89.203344180567768</v>
      </c>
      <c r="F609" s="75">
        <v>110.21765235947458</v>
      </c>
      <c r="G609" s="75">
        <v>106.54788822195273</v>
      </c>
      <c r="H609" s="75">
        <v>123.31879039011113</v>
      </c>
      <c r="I609" s="75">
        <v>80.562927321641496</v>
      </c>
      <c r="J609" s="75">
        <v>41.405852041037413</v>
      </c>
      <c r="K609" s="75">
        <v>20.302705298821916</v>
      </c>
      <c r="L609" s="75">
        <v>21.000173413096558</v>
      </c>
      <c r="M609" s="75">
        <v>22.522646911711924</v>
      </c>
      <c r="N609" s="75">
        <v>12.02896757796292</v>
      </c>
      <c r="O609" s="75">
        <v>11.51862470495715</v>
      </c>
      <c r="P609" s="75">
        <v>9.5768401419544649</v>
      </c>
      <c r="Q609" s="75">
        <v>8.6110169548072761</v>
      </c>
      <c r="R609" s="75">
        <v>9.9071140460318539</v>
      </c>
      <c r="S609" s="75">
        <v>9.6167909455244462</v>
      </c>
      <c r="T609" s="75">
        <v>13.611085241735109</v>
      </c>
      <c r="U609" s="75">
        <v>19.4427860284082</v>
      </c>
      <c r="V609" s="75">
        <v>19.709265945413176</v>
      </c>
      <c r="X609" s="201">
        <f>((0-('Appendix B'!$H$30))/(1+$Y$16)^0)</f>
        <v>-30932906.678150136</v>
      </c>
      <c r="Y609" s="201">
        <f>(((B609*'Appendix B'!$C$5*1000)-('Appendix B'!$E$31+'Appendix B'!$F$31+'Appendix B'!$G$31))/((1+$Y$16)^1))</f>
        <v>36555647.970511056</v>
      </c>
      <c r="Z609" s="201">
        <f>+(((C609*'Appendix B'!$C$6*1000)-('Appendix B'!$E$32+'Appendix B'!$F$32+'Appendix B'!$G$32))/((1+$Y$16)^2))</f>
        <v>13427855.129697347</v>
      </c>
      <c r="AA609" s="201">
        <f>(((D609*'Appendix B'!$C$7*1000)-('Appendix B'!$E$33+'Appendix B'!$F$33+'Appendix B'!$G$33))/((1+$Y$16)^3))</f>
        <v>8432441.1652266253</v>
      </c>
      <c r="AB609" s="201">
        <f>(((E609*'Appendix B'!$C$8*1000)-('Appendix B'!$E$34+'Appendix B'!$F$34+'Appendix B'!$G$34))/((1+$Y$16)^4))</f>
        <v>5743768.578058308</v>
      </c>
      <c r="AC609" s="201">
        <f>(((F609*'Appendix B'!$C$9*1000)-('Appendix B'!$E$35+'Appendix B'!$F$35+'Appendix B'!$G$35))/((1+$Y$16)^AC$34))</f>
        <v>5106750.7072052611</v>
      </c>
      <c r="AD609" s="201">
        <f>(((G609*'Appendix B'!$C$10*1000)-('Appendix B'!$E$36+'Appendix B'!$F$36+'Appendix B'!$G$36))/((1+$Y$16)^AD$34))</f>
        <v>3442201.5193767217</v>
      </c>
      <c r="AE609" s="201">
        <f>(((H609*'Appendix B'!$C$11*1000)-('Appendix B'!$E$37+'Appendix B'!$F$37+'Appendix B'!$G$37))/((1+$Y$16)^AE$34))</f>
        <v>3061974.2339966148</v>
      </c>
      <c r="AF609" s="201">
        <f>(((I609*'Appendix B'!$C$12*1000)-('Appendix B'!$E$38+'Appendix B'!$F$38+'Appendix B'!$G$38))/((1+$Y$16)^AF$34))</f>
        <v>1184122.6538348037</v>
      </c>
      <c r="AG609" s="201">
        <f>(((J609*'Appendix B'!$C$13*1000)-('Appendix B'!$E$39+'Appendix B'!$F$39+'Appendix B'!$G$39))/((1+$Y$16)^AG$34))</f>
        <v>37122.093851062687</v>
      </c>
      <c r="AH609" s="201">
        <f>(((K609*'Appendix B'!$C$14*1000)-('Appendix B'!$E$40+'Appendix B'!$F$40+'Appendix B'!$G$40))/((1+$Y$16)^AH$34))</f>
        <v>-399710.24915581656</v>
      </c>
      <c r="AI609" s="201">
        <f>(((L609*'Appendix B'!$C$15*1000)-('Appendix B'!$E$41+'Appendix B'!$F$41+'Appendix B'!$G$41))/((1+$Y$16)^AI$34))</f>
        <v>-383096.56720674981</v>
      </c>
      <c r="AJ609" s="201">
        <f>(((M609*'Appendix B'!$C$16*1000)-('Appendix B'!$E$42+'Appendix B'!$F$42+'Appendix B'!$G$42))/((1+$Y$16)^AJ$34))</f>
        <v>-349884.27010695677</v>
      </c>
      <c r="AK609" s="201">
        <f>(((N609*'Appendix B'!$C$17*1000)-('Appendix B'!$E$43+'Appendix B'!$F$43+'Appendix B'!$G$43))/((1+$Y$16)^AK$34))</f>
        <v>-438356.11447718093</v>
      </c>
      <c r="AL609" s="201">
        <f>(((O609*'Appendix B'!$C$18*1000)-('Appendix B'!$E$44+'Appendix B'!$F$44+'Appendix B'!$G$44))/((1+$Y$16)^AL$34))</f>
        <v>-408513.69682430598</v>
      </c>
      <c r="AM609" s="201">
        <f>(((P609*'Appendix B'!$C$19*1000)-('Appendix B'!$E$45+'Appendix B'!$F$45+'Appendix B'!$G$45))/((1+$Y$16)^AM$34))</f>
        <v>-389377.70438162965</v>
      </c>
      <c r="AN609" s="201">
        <f>(((Q609*'Appendix B'!$C$20*1000)-('Appendix B'!$E$46+'Appendix B'!$F$46+'Appendix B'!$G$46))/((1+$Y$16)^AN$34))</f>
        <v>-357219.25521105109</v>
      </c>
      <c r="AO609" s="201">
        <f>(((R609*'Appendix B'!$C$21*1000)-('Appendix B'!$E$47+'Appendix B'!$F$47+'Appendix B'!$G$47))/((1+$Y$16)^AO$34))</f>
        <v>-324357.25377701153</v>
      </c>
      <c r="AP609" s="201">
        <f>(((S609*'Appendix B'!$C$22*1000)-('Appendix B'!$E$48+'Appendix B'!$F$48+'Appendix B'!$G$48))/((1+$Y$16)^AP$34))</f>
        <v>-297844.8046718816</v>
      </c>
      <c r="AQ609" s="201">
        <f>(((T609*'Appendix B'!$C$23*1000)-('Appendix B'!$E$49+'Appendix B'!$F$49+'Appendix B'!$G$49))/((1+$Y$16)^AQ$34))</f>
        <v>-256735.42837345588</v>
      </c>
      <c r="AR609" s="201">
        <f>(((U609*'Appendix B'!$C$24*1000)-('Appendix B'!$E$50+'Appendix B'!$F$50+'Appendix B'!$G$50))/((1+$Y$16)^AR$34))</f>
        <v>-215794.77478067571</v>
      </c>
      <c r="AS609" s="217">
        <f t="shared" si="32"/>
        <v>46058977.373607665</v>
      </c>
      <c r="AU609" s="207">
        <f t="shared" si="31"/>
        <v>1.5795521376526786E-8</v>
      </c>
    </row>
    <row r="610" spans="1:47" x14ac:dyDescent="0.35">
      <c r="A610">
        <v>576</v>
      </c>
      <c r="B610" s="75">
        <v>56</v>
      </c>
      <c r="C610" s="75">
        <v>42.203343450981549</v>
      </c>
      <c r="D610" s="75">
        <v>44.488322295147782</v>
      </c>
      <c r="E610" s="75">
        <v>35.279853037892892</v>
      </c>
      <c r="F610" s="75">
        <v>42.196705708015301</v>
      </c>
      <c r="G610" s="75">
        <v>36.782219781925477</v>
      </c>
      <c r="H610" s="75">
        <v>42.960956566150166</v>
      </c>
      <c r="I610" s="75">
        <v>37.844399942848597</v>
      </c>
      <c r="J610" s="75">
        <v>36.256345672741517</v>
      </c>
      <c r="K610" s="75">
        <v>44.329142101906001</v>
      </c>
      <c r="L610" s="75">
        <v>57.79987903732831</v>
      </c>
      <c r="M610" s="75">
        <v>43.00249696992347</v>
      </c>
      <c r="N610" s="75">
        <v>33.88812316651881</v>
      </c>
      <c r="O610" s="75">
        <v>41.488581457120063</v>
      </c>
      <c r="P610" s="75">
        <v>38.586673105099607</v>
      </c>
      <c r="Q610" s="75">
        <v>33.557944397101203</v>
      </c>
      <c r="R610" s="75">
        <v>24.378306723567526</v>
      </c>
      <c r="S610" s="75">
        <v>38.656655341023708</v>
      </c>
      <c r="T610" s="75">
        <v>23.317930817900006</v>
      </c>
      <c r="U610" s="75">
        <v>32.622401105692639</v>
      </c>
      <c r="V610" s="75">
        <v>50.128587256201499</v>
      </c>
      <c r="X610" s="201">
        <f>((0-('Appendix B'!$H$30))/(1+$Y$16)^0)</f>
        <v>-30932906.678150136</v>
      </c>
      <c r="Y610" s="201">
        <f>(((B610*'Appendix B'!$C$5*1000)-('Appendix B'!$E$31+'Appendix B'!$F$31+'Appendix B'!$G$31))/((1+$Y$16)^1))</f>
        <v>36555647.970511056</v>
      </c>
      <c r="Z610" s="201">
        <f>+(((C610*'Appendix B'!$C$6*1000)-('Appendix B'!$E$32+'Appendix B'!$F$32+'Appendix B'!$G$32))/((1+$Y$16)^2))</f>
        <v>8455927.9305091798</v>
      </c>
      <c r="AA610" s="201">
        <f>(((D610*'Appendix B'!$C$7*1000)-('Appendix B'!$E$33+'Appendix B'!$F$33+'Appendix B'!$G$33))/((1+$Y$16)^3))</f>
        <v>3915685.0565889031</v>
      </c>
      <c r="AB610" s="201">
        <f>(((E610*'Appendix B'!$C$8*1000)-('Appendix B'!$E$34+'Appendix B'!$F$34+'Appendix B'!$G$34))/((1+$Y$16)^4))</f>
        <v>1389986.0123537607</v>
      </c>
      <c r="AC610" s="201">
        <f>(((F610*'Appendix B'!$C$9*1000)-('Appendix B'!$E$35+'Appendix B'!$F$35+'Appendix B'!$G$35))/((1+$Y$16)^AC$34))</f>
        <v>1152547.3360349091</v>
      </c>
      <c r="AD610" s="201">
        <f>(((G610*'Appendix B'!$C$10*1000)-('Appendix B'!$E$36+'Appendix B'!$F$36+'Appendix B'!$G$36))/((1+$Y$16)^AD$34))</f>
        <v>431720.4936487074</v>
      </c>
      <c r="AE610" s="201">
        <f>(((H610*'Appendix B'!$C$11*1000)-('Appendix B'!$E$37+'Appendix B'!$F$37+'Appendix B'!$G$37))/((1+$Y$16)^AE$34))</f>
        <v>393157.97620851628</v>
      </c>
      <c r="AF610" s="201">
        <f>(((I610*'Appendix B'!$C$12*1000)-('Appendix B'!$E$38+'Appendix B'!$F$38+'Appendix B'!$G$38))/((1+$Y$16)^AF$34))</f>
        <v>63933.839684285282</v>
      </c>
      <c r="AG610" s="201">
        <f>(((J610*'Appendix B'!$C$13*1000)-('Appendix B'!$E$39+'Appendix B'!$F$39+'Appendix B'!$G$39))/((1+$Y$16)^AG$34))</f>
        <v>-71482.675401948756</v>
      </c>
      <c r="AH610" s="201">
        <f>(((K610*'Appendix B'!$C$14*1000)-('Appendix B'!$E$40+'Appendix B'!$F$40+'Appendix B'!$G$40))/((1+$Y$16)^AH$34))</f>
        <v>7176.8821696490058</v>
      </c>
      <c r="AI610" s="201">
        <f>(((L610*'Appendix B'!$C$15*1000)-('Appendix B'!$E$41+'Appendix B'!$F$41+'Appendix B'!$G$41))/((1+$Y$16)^AI$34))</f>
        <v>139866.9249478055</v>
      </c>
      <c r="AJ610" s="201">
        <f>(((M610*'Appendix B'!$C$16*1000)-('Appendix B'!$E$42+'Appendix B'!$F$42+'Appendix B'!$G$42))/((1+$Y$16)^AJ$34))</f>
        <v>-107669.32866791356</v>
      </c>
      <c r="AK610" s="201">
        <f>(((N610*'Appendix B'!$C$17*1000)-('Appendix B'!$E$43+'Appendix B'!$F$43+'Appendix B'!$G$43))/((1+$Y$16)^AK$34))</f>
        <v>-221565.63990570547</v>
      </c>
      <c r="AL610" s="201">
        <f>(((O610*'Appendix B'!$C$18*1000)-('Appendix B'!$E$44+'Appendix B'!$F$44+'Appendix B'!$G$44))/((1+$Y$16)^AL$34))</f>
        <v>-157683.44020004047</v>
      </c>
      <c r="AM610" s="201">
        <f>(((P610*'Appendix B'!$C$19*1000)-('Appendix B'!$E$45+'Appendix B'!$F$45+'Appendix B'!$G$45))/((1+$Y$16)^AM$34))</f>
        <v>-183388.76786067415</v>
      </c>
      <c r="AN610" s="201">
        <f>(((Q610*'Appendix B'!$C$20*1000)-('Appendix B'!$E$46+'Appendix B'!$F$46+'Appendix B'!$G$46))/((1+$Y$16)^AN$34))</f>
        <v>-208644.09246105456</v>
      </c>
      <c r="AO610" s="201">
        <f>(((R610*'Appendix B'!$C$21*1000)-('Appendix B'!$E$47+'Appendix B'!$F$47+'Appendix B'!$G$47))/((1+$Y$16)^AO$34))</f>
        <v>-249338.27430460299</v>
      </c>
      <c r="AP610" s="201">
        <f>(((S610*'Appendix B'!$C$22*1000)-('Appendix B'!$E$48+'Appendix B'!$F$48+'Appendix B'!$G$48))/((1+$Y$16)^AP$34))</f>
        <v>-168557.98284747891</v>
      </c>
      <c r="AQ610" s="201">
        <f>(((T610*'Appendix B'!$C$23*1000)-('Appendix B'!$E$49+'Appendix B'!$F$49+'Appendix B'!$G$49))/((1+$Y$16)^AQ$34))</f>
        <v>-219503.7974103569</v>
      </c>
      <c r="AR610" s="201">
        <f>(((U610*'Appendix B'!$C$24*1000)-('Appendix B'!$E$50+'Appendix B'!$F$50+'Appendix B'!$G$50))/((1+$Y$16)^AR$34))</f>
        <v>-172114.93240465279</v>
      </c>
      <c r="AS610" s="217">
        <f t="shared" si="32"/>
        <v>21572743.744506638</v>
      </c>
      <c r="AU610" s="207">
        <f t="shared" si="31"/>
        <v>8.6377489346282607E-9</v>
      </c>
    </row>
    <row r="611" spans="1:47" x14ac:dyDescent="0.35">
      <c r="A611">
        <v>577</v>
      </c>
      <c r="B611" s="75">
        <v>56</v>
      </c>
      <c r="C611" s="75">
        <v>64.605794344787284</v>
      </c>
      <c r="D611" s="75">
        <v>113.11929775307033</v>
      </c>
      <c r="E611" s="75">
        <v>118.24792540352631</v>
      </c>
      <c r="F611" s="75">
        <v>68.907193128016971</v>
      </c>
      <c r="G611" s="75">
        <v>91.552207304381909</v>
      </c>
      <c r="H611" s="75">
        <v>127.4159828779874</v>
      </c>
      <c r="I611" s="75">
        <v>151.36130081394438</v>
      </c>
      <c r="J611" s="75">
        <v>87.981637791526012</v>
      </c>
      <c r="K611" s="75">
        <v>135.50878392755078</v>
      </c>
      <c r="L611" s="75">
        <v>149.68218874154249</v>
      </c>
      <c r="M611" s="75">
        <v>136.11041998881549</v>
      </c>
      <c r="N611" s="75">
        <v>125.73247899820939</v>
      </c>
      <c r="O611" s="75">
        <v>111.92275512602913</v>
      </c>
      <c r="P611" s="75">
        <v>160.0989557595488</v>
      </c>
      <c r="Q611" s="75">
        <v>241.00733364317026</v>
      </c>
      <c r="R611" s="75">
        <v>294.69499059634364</v>
      </c>
      <c r="S611" s="75">
        <v>329.81469390618503</v>
      </c>
      <c r="T611" s="75">
        <v>500</v>
      </c>
      <c r="U611" s="75">
        <v>500</v>
      </c>
      <c r="V611" s="75">
        <v>495.15131697283465</v>
      </c>
      <c r="X611" s="201">
        <f>((0-('Appendix B'!$H$30))/(1+$Y$16)^0)</f>
        <v>-30932906.678150136</v>
      </c>
      <c r="Y611" s="201">
        <f>(((B611*'Appendix B'!$C$5*1000)-('Appendix B'!$E$31+'Appendix B'!$F$31+'Appendix B'!$G$31))/((1+$Y$16)^1))</f>
        <v>36555647.970511056</v>
      </c>
      <c r="Z611" s="201">
        <f>+(((C611*'Appendix B'!$C$6*1000)-('Appendix B'!$E$32+'Appendix B'!$F$32+'Appendix B'!$G$32))/((1+$Y$16)^2))</f>
        <v>14115170.178181978</v>
      </c>
      <c r="AA611" s="201">
        <f>(((D611*'Appendix B'!$C$7*1000)-('Appendix B'!$E$33+'Appendix B'!$F$33+'Appendix B'!$G$33))/((1+$Y$16)^3))</f>
        <v>12620870.725701896</v>
      </c>
      <c r="AB611" s="201">
        <f>(((E611*'Appendix B'!$C$8*1000)-('Appendix B'!$E$34+'Appendix B'!$F$34+'Appendix B'!$G$34))/((1+$Y$16)^4))</f>
        <v>8088828.0072062751</v>
      </c>
      <c r="AC611" s="201">
        <f>(((F611*'Appendix B'!$C$9*1000)-('Appendix B'!$E$35+'Appendix B'!$F$35+'Appendix B'!$G$35))/((1+$Y$16)^AC$34))</f>
        <v>2705285.1999015538</v>
      </c>
      <c r="AD611" s="201">
        <f>(((G611*'Appendix B'!$C$10*1000)-('Appendix B'!$E$36+'Appendix B'!$F$36+'Appendix B'!$G$36))/((1+$Y$16)^AD$34))</f>
        <v>2795118.020004448</v>
      </c>
      <c r="AE611" s="201">
        <f>(((H611*'Appendix B'!$C$11*1000)-('Appendix B'!$E$37+'Appendix B'!$F$37+'Appendix B'!$G$37))/((1+$Y$16)^AE$34))</f>
        <v>3198048.7571960068</v>
      </c>
      <c r="AF611" s="201">
        <f>(((I611*'Appendix B'!$C$12*1000)-('Appendix B'!$E$38+'Appendix B'!$F$38+'Appendix B'!$G$38))/((1+$Y$16)^AF$34))</f>
        <v>3040636.6984996386</v>
      </c>
      <c r="AG611" s="201">
        <f>(((J611*'Appendix B'!$C$13*1000)-('Appendix B'!$E$39+'Appendix B'!$F$39+'Appendix B'!$G$39))/((1+$Y$16)^AG$34))</f>
        <v>1019420.6099481394</v>
      </c>
      <c r="AH611" s="201">
        <f>(((K611*'Appendix B'!$C$14*1000)-('Appendix B'!$E$40+'Appendix B'!$F$40+'Appendix B'!$G$40))/((1+$Y$16)^AH$34))</f>
        <v>1551301.9308309564</v>
      </c>
      <c r="AI611" s="201">
        <f>(((L611*'Appendix B'!$C$15*1000)-('Appendix B'!$E$41+'Appendix B'!$F$41+'Appendix B'!$G$41))/((1+$Y$16)^AI$34))</f>
        <v>1445613.6078370756</v>
      </c>
      <c r="AJ611" s="201">
        <f>(((M611*'Appendix B'!$C$16*1000)-('Appendix B'!$E$42+'Appendix B'!$F$42+'Appendix B'!$G$42))/((1+$Y$16)^AJ$34))</f>
        <v>993516.96212181915</v>
      </c>
      <c r="AK611" s="201">
        <f>(((N611*'Appendix B'!$C$17*1000)-('Appendix B'!$E$43+'Appendix B'!$F$43+'Appendix B'!$G$43))/((1+$Y$16)^AK$34))</f>
        <v>689310.4187233767</v>
      </c>
      <c r="AL611" s="201">
        <f>(((O611*'Appendix B'!$C$18*1000)-('Appendix B'!$E$44+'Appendix B'!$F$44+'Appendix B'!$G$44))/((1+$Y$16)^AL$34))</f>
        <v>431807.62922619516</v>
      </c>
      <c r="AM611" s="201">
        <f>(((P611*'Appendix B'!$C$19*1000)-('Appendix B'!$E$45+'Appendix B'!$F$45+'Appendix B'!$G$45))/((1+$Y$16)^AM$34))</f>
        <v>679428.53653479577</v>
      </c>
      <c r="AN611" s="201">
        <f>(((Q611*'Appendix B'!$C$20*1000)-('Appendix B'!$E$46+'Appendix B'!$F$46+'Appendix B'!$G$46))/((1+$Y$16)^AN$34))</f>
        <v>1026851.8154385341</v>
      </c>
      <c r="AO611" s="201">
        <f>(((R611*'Appendix B'!$C$21*1000)-('Appendix B'!$E$47+'Appendix B'!$F$47+'Appendix B'!$G$47))/((1+$Y$16)^AO$34))</f>
        <v>1151989.3294651411</v>
      </c>
      <c r="AP611" s="201">
        <f>(((S611*'Appendix B'!$C$22*1000)-('Appendix B'!$E$48+'Appendix B'!$F$48+'Appendix B'!$G$48))/((1+$Y$16)^AP$34))</f>
        <v>1127691.095386876</v>
      </c>
      <c r="AQ611" s="201">
        <f>(((T611*'Appendix B'!$C$23*1000)-('Appendix B'!$E$49+'Appendix B'!$F$49+'Appendix B'!$G$49))/((1+$Y$16)^AQ$34))</f>
        <v>1608860.6024615879</v>
      </c>
      <c r="AR611" s="201">
        <f>(((U611*'Appendix B'!$C$24*1000)-('Appendix B'!$E$50+'Appendix B'!$F$50+'Appendix B'!$G$50))/((1+$Y$16)^AR$34))</f>
        <v>1376866.5613700326</v>
      </c>
      <c r="AS611" s="217">
        <f t="shared" si="32"/>
        <v>65289357.97839725</v>
      </c>
      <c r="AU611" s="207">
        <f t="shared" ref="AU611:AU674" si="33">_xlfn.NORM.DIST(AS611,$Y$17,$Y$19,FALSE)</f>
        <v>1.2985131820524092E-8</v>
      </c>
    </row>
    <row r="612" spans="1:47" x14ac:dyDescent="0.35">
      <c r="A612">
        <v>578</v>
      </c>
      <c r="B612" s="75">
        <v>56</v>
      </c>
      <c r="C612" s="75">
        <v>69.300506874442078</v>
      </c>
      <c r="D612" s="75">
        <v>78.986287660486383</v>
      </c>
      <c r="E612" s="75">
        <v>92.594811157658413</v>
      </c>
      <c r="F612" s="75">
        <v>73.886871017123795</v>
      </c>
      <c r="G612" s="75">
        <v>81.426216362036584</v>
      </c>
      <c r="H612" s="75">
        <v>79.433286736174452</v>
      </c>
      <c r="I612" s="75">
        <v>106.08041429122213</v>
      </c>
      <c r="J612" s="75">
        <v>130.3180856660718</v>
      </c>
      <c r="K612" s="75">
        <v>123.23490160074348</v>
      </c>
      <c r="L612" s="75">
        <v>102.87546388578619</v>
      </c>
      <c r="M612" s="75">
        <v>91.105240124398705</v>
      </c>
      <c r="N612" s="75">
        <v>81.107944265372069</v>
      </c>
      <c r="O612" s="75">
        <v>94.92425874632282</v>
      </c>
      <c r="P612" s="75">
        <v>87.055572568845008</v>
      </c>
      <c r="Q612" s="75">
        <v>97.213561122027073</v>
      </c>
      <c r="R612" s="75">
        <v>147.87236690154924</v>
      </c>
      <c r="S612" s="75">
        <v>130.625995796393</v>
      </c>
      <c r="T612" s="75">
        <v>156.25107491569219</v>
      </c>
      <c r="U612" s="75">
        <v>117.2437866945609</v>
      </c>
      <c r="V612" s="75">
        <v>44.343606742574508</v>
      </c>
      <c r="X612" s="201">
        <f>((0-('Appendix B'!$H$30))/(1+$Y$16)^0)</f>
        <v>-30932906.678150136</v>
      </c>
      <c r="Y612" s="201">
        <f>(((B612*'Appendix B'!$C$5*1000)-('Appendix B'!$E$31+'Appendix B'!$F$31+'Appendix B'!$G$31))/((1+$Y$16)^1))</f>
        <v>36555647.970511056</v>
      </c>
      <c r="Z612" s="201">
        <f>+(((C612*'Appendix B'!$C$6*1000)-('Appendix B'!$E$32+'Appendix B'!$F$32+'Appendix B'!$G$32))/((1+$Y$16)^2))</f>
        <v>15301134.857423725</v>
      </c>
      <c r="AA612" s="201">
        <f>(((D612*'Appendix B'!$C$7*1000)-('Appendix B'!$E$33+'Appendix B'!$F$33+'Appendix B'!$G$33))/((1+$Y$16)^3))</f>
        <v>8291423.4415987702</v>
      </c>
      <c r="AB612" s="201">
        <f>(((E612*'Appendix B'!$C$8*1000)-('Appendix B'!$E$34+'Appendix B'!$F$34+'Appendix B'!$G$34))/((1+$Y$16)^4))</f>
        <v>6017595.6149234055</v>
      </c>
      <c r="AC612" s="201">
        <f>(((F612*'Appendix B'!$C$9*1000)-('Appendix B'!$E$35+'Appendix B'!$F$35+'Appendix B'!$G$35))/((1+$Y$16)^AC$34))</f>
        <v>2994764.545100085</v>
      </c>
      <c r="AD612" s="201">
        <f>(((G612*'Appendix B'!$C$10*1000)-('Appendix B'!$E$36+'Appendix B'!$F$36+'Appendix B'!$G$36))/((1+$Y$16)^AD$34))</f>
        <v>2358168.0949158715</v>
      </c>
      <c r="AE612" s="201">
        <f>(((H612*'Appendix B'!$C$11*1000)-('Appendix B'!$E$37+'Appendix B'!$F$37+'Appendix B'!$G$37))/((1+$Y$16)^AE$34))</f>
        <v>1604464.2432541582</v>
      </c>
      <c r="AF612" s="201">
        <f>(((I612*'Appendix B'!$C$12*1000)-('Appendix B'!$E$38+'Appendix B'!$F$38+'Appendix B'!$G$38))/((1+$Y$16)^AF$34))</f>
        <v>1853256.2879391068</v>
      </c>
      <c r="AG612" s="201">
        <f>(((J612*'Appendix B'!$C$13*1000)-('Appendix B'!$E$39+'Appendix B'!$F$39+'Appendix B'!$G$39))/((1+$Y$16)^AG$34))</f>
        <v>1912310.107224121</v>
      </c>
      <c r="AH612" s="201">
        <f>(((K612*'Appendix B'!$C$14*1000)-('Appendix B'!$E$40+'Appendix B'!$F$40+'Appendix B'!$G$40))/((1+$Y$16)^AH$34))</f>
        <v>1343444.0278421994</v>
      </c>
      <c r="AI612" s="201">
        <f>(((L612*'Appendix B'!$C$15*1000)-('Appendix B'!$E$41+'Appendix B'!$F$41+'Appendix B'!$G$41))/((1+$Y$16)^AI$34))</f>
        <v>780439.58343495103</v>
      </c>
      <c r="AJ612" s="201">
        <f>(((M612*'Appendix B'!$C$16*1000)-('Appendix B'!$E$42+'Appendix B'!$F$42+'Appendix B'!$G$42))/((1+$Y$16)^AJ$34))</f>
        <v>461241.23869959079</v>
      </c>
      <c r="AK612" s="201">
        <f>(((N612*'Appendix B'!$C$17*1000)-('Appendix B'!$E$43+'Appendix B'!$F$43+'Appendix B'!$G$43))/((1+$Y$16)^AK$34))</f>
        <v>246741.90215506521</v>
      </c>
      <c r="AL612" s="201">
        <f>(((O612*'Appendix B'!$C$18*1000)-('Appendix B'!$E$44+'Appendix B'!$F$44+'Appendix B'!$G$44))/((1+$Y$16)^AL$34))</f>
        <v>289540.58345073974</v>
      </c>
      <c r="AM612" s="201">
        <f>(((P612*'Appendix B'!$C$19*1000)-('Appendix B'!$E$45+'Appendix B'!$F$45+'Appendix B'!$G$45))/((1+$Y$16)^AM$34))</f>
        <v>160772.36769505404</v>
      </c>
      <c r="AN612" s="201">
        <f>(((Q612*'Appendix B'!$C$20*1000)-('Appendix B'!$E$46+'Appendix B'!$F$46+'Appendix B'!$G$46))/((1+$Y$16)^AN$34))</f>
        <v>170466.46681460156</v>
      </c>
      <c r="AO612" s="201">
        <f>(((R612*'Appendix B'!$C$21*1000)-('Appendix B'!$E$47+'Appendix B'!$F$47+'Appendix B'!$G$47))/((1+$Y$16)^AO$34))</f>
        <v>390857.63572829723</v>
      </c>
      <c r="AP612" s="201">
        <f>(((S612*'Appendix B'!$C$22*1000)-('Appendix B'!$E$48+'Appendix B'!$F$48+'Appendix B'!$G$48))/((1+$Y$16)^AP$34))</f>
        <v>240893.7821753631</v>
      </c>
      <c r="AQ612" s="201">
        <f>(((T612*'Appendix B'!$C$23*1000)-('Appendix B'!$E$49+'Appendix B'!$F$49+'Appendix B'!$G$49))/((1+$Y$16)^AQ$34))</f>
        <v>290375.31058395194</v>
      </c>
      <c r="AR612" s="201">
        <f>(((U612*'Appendix B'!$C$24*1000)-('Appendix B'!$E$50+'Appendix B'!$F$50+'Appendix B'!$G$50))/((1+$Y$16)^AR$34))</f>
        <v>108337.02028803613</v>
      </c>
      <c r="AS612" s="217">
        <f t="shared" ref="AS612:AS675" si="34">SUMIF(Y612:AR612,"&gt;0")+X612</f>
        <v>50438968.403607994</v>
      </c>
      <c r="AU612" s="207">
        <f t="shared" si="33"/>
        <v>1.5909828010917652E-8</v>
      </c>
    </row>
    <row r="613" spans="1:47" x14ac:dyDescent="0.35">
      <c r="A613">
        <v>579</v>
      </c>
      <c r="B613" s="75">
        <v>56</v>
      </c>
      <c r="C613" s="75">
        <v>49.641013235276134</v>
      </c>
      <c r="D613" s="75">
        <v>44.476132842469305</v>
      </c>
      <c r="E613" s="75">
        <v>40.354699028896619</v>
      </c>
      <c r="F613" s="75">
        <v>58.203880566812856</v>
      </c>
      <c r="G613" s="75">
        <v>60.541275738212647</v>
      </c>
      <c r="H613" s="75">
        <v>73.06438571972194</v>
      </c>
      <c r="I613" s="75">
        <v>44.807332120302803</v>
      </c>
      <c r="J613" s="75">
        <v>55.505572092426902</v>
      </c>
      <c r="K613" s="75">
        <v>50.435431489088138</v>
      </c>
      <c r="L613" s="75">
        <v>53.721264945298053</v>
      </c>
      <c r="M613" s="75">
        <v>72.43696199533143</v>
      </c>
      <c r="N613" s="75">
        <v>78.691861134156596</v>
      </c>
      <c r="O613" s="75">
        <v>66.183386142802036</v>
      </c>
      <c r="P613" s="75">
        <v>69.301735603316857</v>
      </c>
      <c r="Q613" s="75">
        <v>128.23798030662738</v>
      </c>
      <c r="R613" s="75">
        <v>185.99487037837309</v>
      </c>
      <c r="S613" s="75">
        <v>87.599209588606286</v>
      </c>
      <c r="T613" s="75">
        <v>102.66432153953396</v>
      </c>
      <c r="U613" s="75">
        <v>53.569260817864588</v>
      </c>
      <c r="V613" s="75">
        <v>43.371939585635403</v>
      </c>
      <c r="X613" s="201">
        <f>((0-('Appendix B'!$H$30))/(1+$Y$16)^0)</f>
        <v>-30932906.678150136</v>
      </c>
      <c r="Y613" s="201">
        <f>(((B613*'Appendix B'!$C$5*1000)-('Appendix B'!$E$31+'Appendix B'!$F$31+'Appendix B'!$G$31))/((1+$Y$16)^1))</f>
        <v>36555647.970511056</v>
      </c>
      <c r="Z613" s="201">
        <f>+(((C613*'Appendix B'!$C$6*1000)-('Appendix B'!$E$32+'Appendix B'!$F$32+'Appendix B'!$G$32))/((1+$Y$16)^2))</f>
        <v>10334810.525411228</v>
      </c>
      <c r="AA613" s="201">
        <f>(((D613*'Appendix B'!$C$7*1000)-('Appendix B'!$E$33+'Appendix B'!$F$33+'Appendix B'!$G$33))/((1+$Y$16)^3))</f>
        <v>3914138.9405958978</v>
      </c>
      <c r="AB613" s="201">
        <f>(((E613*'Appendix B'!$C$8*1000)-('Appendix B'!$E$34+'Appendix B'!$F$34+'Appendix B'!$G$34))/((1+$Y$16)^4))</f>
        <v>1799729.0673946079</v>
      </c>
      <c r="AC613" s="201">
        <f>(((F613*'Appendix B'!$C$9*1000)-('Appendix B'!$E$35+'Appendix B'!$F$35+'Appendix B'!$G$35))/((1+$Y$16)^AC$34))</f>
        <v>2083078.7077004439</v>
      </c>
      <c r="AD613" s="201">
        <f>(((G613*'Appendix B'!$C$10*1000)-('Appendix B'!$E$36+'Appendix B'!$F$36+'Appendix B'!$G$36))/((1+$Y$16)^AD$34))</f>
        <v>1456955.2365380239</v>
      </c>
      <c r="AE613" s="201">
        <f>(((H613*'Appendix B'!$C$11*1000)-('Appendix B'!$E$37+'Appendix B'!$F$37+'Appendix B'!$G$37))/((1+$Y$16)^AE$34))</f>
        <v>1392942.5313301194</v>
      </c>
      <c r="AF613" s="201">
        <f>(((I613*'Appendix B'!$C$12*1000)-('Appendix B'!$E$38+'Appendix B'!$F$38+'Appendix B'!$G$38))/((1+$Y$16)^AF$34))</f>
        <v>246519.69218127534</v>
      </c>
      <c r="AG613" s="201">
        <f>(((J613*'Appendix B'!$C$13*1000)-('Appendix B'!$E$39+'Appendix B'!$F$39+'Appendix B'!$G$39))/((1+$Y$16)^AG$34))</f>
        <v>334489.78954729263</v>
      </c>
      <c r="AH613" s="201">
        <f>(((K613*'Appendix B'!$C$14*1000)-('Appendix B'!$E$40+'Appendix B'!$F$40+'Appendix B'!$G$40))/((1+$Y$16)^AH$34))</f>
        <v>110586.74656846626</v>
      </c>
      <c r="AI613" s="201">
        <f>(((L613*'Appendix B'!$C$15*1000)-('Appendix B'!$E$41+'Appendix B'!$F$41+'Appendix B'!$G$41))/((1+$Y$16)^AI$34))</f>
        <v>81905.421383102701</v>
      </c>
      <c r="AJ613" s="201">
        <f>(((M613*'Appendix B'!$C$16*1000)-('Appendix B'!$E$42+'Appendix B'!$F$42+'Appendix B'!$G$42))/((1+$Y$16)^AJ$34))</f>
        <v>240451.73677710115</v>
      </c>
      <c r="AK613" s="201">
        <f>(((N613*'Appendix B'!$C$17*1000)-('Appendix B'!$E$43+'Appendix B'!$F$43+'Appendix B'!$G$43))/((1+$Y$16)^AK$34))</f>
        <v>222780.14359131907</v>
      </c>
      <c r="AL613" s="201">
        <f>(((O613*'Appendix B'!$C$18*1000)-('Appendix B'!$E$44+'Appendix B'!$F$44+'Appendix B'!$G$44))/((1+$Y$16)^AL$34))</f>
        <v>48997.011420854542</v>
      </c>
      <c r="AM613" s="201">
        <f>(((P613*'Appendix B'!$C$19*1000)-('Appendix B'!$E$45+'Appendix B'!$F$45+'Appendix B'!$G$45))/((1+$Y$16)^AM$34))</f>
        <v>34708.422399621209</v>
      </c>
      <c r="AN613" s="201">
        <f>(((Q613*'Appendix B'!$C$20*1000)-('Appendix B'!$E$46+'Appendix B'!$F$46+'Appendix B'!$G$46))/((1+$Y$16)^AN$34))</f>
        <v>355237.04187794321</v>
      </c>
      <c r="AO613" s="201">
        <f>(((R613*'Appendix B'!$C$21*1000)-('Appendix B'!$E$47+'Appendix B'!$F$47+'Appendix B'!$G$47))/((1+$Y$16)^AO$34))</f>
        <v>588485.52787876595</v>
      </c>
      <c r="AP613" s="201">
        <f>(((S613*'Appendix B'!$C$22*1000)-('Appendix B'!$E$48+'Appendix B'!$F$48+'Appendix B'!$G$48))/((1+$Y$16)^AP$34))</f>
        <v>49336.536371386952</v>
      </c>
      <c r="AQ613" s="201">
        <f>(((T613*'Appendix B'!$C$23*1000)-('Appendix B'!$E$49+'Appendix B'!$F$49+'Appendix B'!$G$49))/((1+$Y$16)^AQ$34))</f>
        <v>84837.660833889633</v>
      </c>
      <c r="AR613" s="201">
        <f>(((U613*'Appendix B'!$C$24*1000)-('Appendix B'!$E$50+'Appendix B'!$F$50+'Appendix B'!$G$50))/((1+$Y$16)^AR$34))</f>
        <v>-102692.91020331424</v>
      </c>
      <c r="AS613" s="217">
        <f t="shared" si="34"/>
        <v>29002732.032162253</v>
      </c>
      <c r="AU613" s="207">
        <f t="shared" si="33"/>
        <v>1.1476265441964292E-8</v>
      </c>
    </row>
    <row r="614" spans="1:47" x14ac:dyDescent="0.35">
      <c r="A614">
        <v>580</v>
      </c>
      <c r="B614" s="75">
        <v>56</v>
      </c>
      <c r="C614" s="75">
        <v>50.907070950642051</v>
      </c>
      <c r="D614" s="75">
        <v>63.012955923656591</v>
      </c>
      <c r="E614" s="75">
        <v>58.264132194758048</v>
      </c>
      <c r="F614" s="75">
        <v>52.897545876566433</v>
      </c>
      <c r="G614" s="75">
        <v>43.682968338498299</v>
      </c>
      <c r="H614" s="75">
        <v>56.004883240127967</v>
      </c>
      <c r="I614" s="75">
        <v>64.30109177149896</v>
      </c>
      <c r="J614" s="75">
        <v>28.162487705434266</v>
      </c>
      <c r="K614" s="75">
        <v>38.911840527314091</v>
      </c>
      <c r="L614" s="75">
        <v>32.454130577818177</v>
      </c>
      <c r="M614" s="75">
        <v>35.382969122343667</v>
      </c>
      <c r="N614" s="75">
        <v>19.7391614016055</v>
      </c>
      <c r="O614" s="75">
        <v>13.471011311457547</v>
      </c>
      <c r="P614" s="75">
        <v>10.135588331364925</v>
      </c>
      <c r="Q614" s="75">
        <v>11.06325347901954</v>
      </c>
      <c r="R614" s="75">
        <v>10.591639661857867</v>
      </c>
      <c r="S614" s="75">
        <v>7.5127118046260559</v>
      </c>
      <c r="T614" s="75">
        <v>8.0572204379301038</v>
      </c>
      <c r="U614" s="75">
        <v>12.29255782302695</v>
      </c>
      <c r="V614" s="75">
        <v>19.546240385913514</v>
      </c>
      <c r="X614" s="201">
        <f>((0-('Appendix B'!$H$30))/(1+$Y$16)^0)</f>
        <v>-30932906.678150136</v>
      </c>
      <c r="Y614" s="201">
        <f>(((B614*'Appendix B'!$C$5*1000)-('Appendix B'!$E$31+'Appendix B'!$F$31+'Appendix B'!$G$31))/((1+$Y$16)^1))</f>
        <v>36555647.970511056</v>
      </c>
      <c r="Z614" s="201">
        <f>+(((C614*'Appendix B'!$C$6*1000)-('Appendix B'!$E$32+'Appendix B'!$F$32+'Appendix B'!$G$32))/((1+$Y$16)^2))</f>
        <v>10654638.35785486</v>
      </c>
      <c r="AA614" s="201">
        <f>(((D614*'Appendix B'!$C$7*1000)-('Appendix B'!$E$33+'Appendix B'!$F$33+'Appendix B'!$G$33))/((1+$Y$16)^3))</f>
        <v>6265358.423643575</v>
      </c>
      <c r="AB614" s="201">
        <f>(((E614*'Appendix B'!$C$8*1000)-('Appendix B'!$E$34+'Appendix B'!$F$34+'Appendix B'!$G$34))/((1+$Y$16)^4))</f>
        <v>3245736.6649529589</v>
      </c>
      <c r="AC614" s="201">
        <f>(((F614*'Appendix B'!$C$9*1000)-('Appendix B'!$E$35+'Appendix B'!$F$35+'Appendix B'!$G$35))/((1+$Y$16)^AC$34))</f>
        <v>1774610.1027537286</v>
      </c>
      <c r="AD614" s="201">
        <f>(((G614*'Appendix B'!$C$10*1000)-('Appendix B'!$E$36+'Appendix B'!$F$36+'Appendix B'!$G$36))/((1+$Y$16)^AD$34))</f>
        <v>729496.93666725222</v>
      </c>
      <c r="AE614" s="201">
        <f>(((H614*'Appendix B'!$C$11*1000)-('Appendix B'!$E$37+'Appendix B'!$F$37+'Appendix B'!$G$37))/((1+$Y$16)^AE$34))</f>
        <v>826368.30451539555</v>
      </c>
      <c r="AF614" s="201">
        <f>(((I614*'Appendix B'!$C$12*1000)-('Appendix B'!$E$38+'Appendix B'!$F$38+'Appendix B'!$G$38))/((1+$Y$16)^AF$34))</f>
        <v>757695.82223320275</v>
      </c>
      <c r="AG614" s="201">
        <f>(((J614*'Appendix B'!$C$13*1000)-('Appendix B'!$E$39+'Appendix B'!$F$39+'Appendix B'!$G$39))/((1+$Y$16)^AG$34))</f>
        <v>-242184.78042661841</v>
      </c>
      <c r="AH614" s="201">
        <f>(((K614*'Appendix B'!$C$14*1000)-('Appendix B'!$E$40+'Appendix B'!$F$40+'Appendix B'!$G$40))/((1+$Y$16)^AH$34))</f>
        <v>-84564.99013859476</v>
      </c>
      <c r="AI614" s="201">
        <f>(((L614*'Appendix B'!$C$15*1000)-('Appendix B'!$E$41+'Appendix B'!$F$41+'Appendix B'!$G$41))/((1+$Y$16)^AI$34))</f>
        <v>-220323.4869268024</v>
      </c>
      <c r="AJ614" s="201">
        <f>(((M614*'Appendix B'!$C$16*1000)-('Appendix B'!$E$42+'Appendix B'!$F$42+'Appendix B'!$G$42))/((1+$Y$16)^AJ$34))</f>
        <v>-197785.39329479833</v>
      </c>
      <c r="AK614" s="201">
        <f>(((N614*'Appendix B'!$C$17*1000)-('Appendix B'!$E$43+'Appendix B'!$F$43+'Appendix B'!$G$43))/((1+$Y$16)^AK$34))</f>
        <v>-361889.45631676109</v>
      </c>
      <c r="AL614" s="201">
        <f>(((O614*'Appendix B'!$C$18*1000)-('Appendix B'!$E$44+'Appendix B'!$F$44+'Appendix B'!$G$44))/((1+$Y$16)^AL$34))</f>
        <v>-392173.41186533857</v>
      </c>
      <c r="AM614" s="201">
        <f>(((P614*'Appendix B'!$C$19*1000)-('Appendix B'!$E$45+'Appendix B'!$F$45+'Appendix B'!$G$45))/((1+$Y$16)^AM$34))</f>
        <v>-385410.22392540326</v>
      </c>
      <c r="AN614" s="201">
        <f>(((Q614*'Appendix B'!$C$20*1000)-('Appendix B'!$E$46+'Appendix B'!$F$46+'Appendix B'!$G$46))/((1+$Y$16)^AN$34))</f>
        <v>-342614.59331314405</v>
      </c>
      <c r="AO614" s="201">
        <f>(((R614*'Appendix B'!$C$21*1000)-('Appendix B'!$E$47+'Appendix B'!$F$47+'Appendix B'!$G$47))/((1+$Y$16)^AO$34))</f>
        <v>-320808.65800703695</v>
      </c>
      <c r="AP614" s="201">
        <f>(((S614*'Appendix B'!$C$22*1000)-('Appendix B'!$E$48+'Appendix B'!$F$48+'Appendix B'!$G$48))/((1+$Y$16)^AP$34))</f>
        <v>-307212.26249774988</v>
      </c>
      <c r="AQ614" s="201">
        <f>(((T614*'Appendix B'!$C$23*1000)-('Appendix B'!$E$49+'Appendix B'!$F$49+'Appendix B'!$G$49))/((1+$Y$16)^AQ$34))</f>
        <v>-278037.86315226374</v>
      </c>
      <c r="AR614" s="201">
        <f>(((U614*'Appendix B'!$C$24*1000)-('Appendix B'!$E$50+'Appendix B'!$F$50+'Appendix B'!$G$50))/((1+$Y$16)^AR$34))</f>
        <v>-239492.04053026071</v>
      </c>
      <c r="AS614" s="217">
        <f t="shared" si="34"/>
        <v>29876645.904981885</v>
      </c>
      <c r="AU614" s="207">
        <f t="shared" si="33"/>
        <v>1.1797862110734799E-8</v>
      </c>
    </row>
    <row r="615" spans="1:47" x14ac:dyDescent="0.35">
      <c r="A615">
        <v>581</v>
      </c>
      <c r="B615" s="75">
        <v>56</v>
      </c>
      <c r="C615" s="75">
        <v>74.20796581736478</v>
      </c>
      <c r="D615" s="75">
        <v>76.463973984576569</v>
      </c>
      <c r="E615" s="75">
        <v>110.25108478187715</v>
      </c>
      <c r="F615" s="75">
        <v>96.25845604862387</v>
      </c>
      <c r="G615" s="75">
        <v>67.027539123953403</v>
      </c>
      <c r="H615" s="75">
        <v>74.808632416386018</v>
      </c>
      <c r="I615" s="75">
        <v>86.122909499470182</v>
      </c>
      <c r="J615" s="75">
        <v>107.34622212580661</v>
      </c>
      <c r="K615" s="75">
        <v>113.71692155455091</v>
      </c>
      <c r="L615" s="75">
        <v>113.55431642284972</v>
      </c>
      <c r="M615" s="75">
        <v>161.25391768549522</v>
      </c>
      <c r="N615" s="75">
        <v>174.48180434998196</v>
      </c>
      <c r="O615" s="75">
        <v>170.21114686197558</v>
      </c>
      <c r="P615" s="75">
        <v>246.67075219145829</v>
      </c>
      <c r="Q615" s="75">
        <v>355.88626065130893</v>
      </c>
      <c r="R615" s="75">
        <v>474.49052286000176</v>
      </c>
      <c r="S615" s="75">
        <v>500</v>
      </c>
      <c r="T615" s="75">
        <v>500</v>
      </c>
      <c r="U615" s="75">
        <v>303.18976584454765</v>
      </c>
      <c r="V615" s="75">
        <v>201.88743782701573</v>
      </c>
      <c r="X615" s="201">
        <f>((0-('Appendix B'!$H$30))/(1+$Y$16)^0)</f>
        <v>-30932906.678150136</v>
      </c>
      <c r="Y615" s="201">
        <f>(((B615*'Appendix B'!$C$5*1000)-('Appendix B'!$E$31+'Appendix B'!$F$31+'Appendix B'!$G$31))/((1+$Y$16)^1))</f>
        <v>36555647.970511056</v>
      </c>
      <c r="Z615" s="201">
        <f>+(((C615*'Appendix B'!$C$6*1000)-('Appendix B'!$E$32+'Appendix B'!$F$32+'Appendix B'!$G$32))/((1+$Y$16)^2))</f>
        <v>16540842.919285245</v>
      </c>
      <c r="AA615" s="201">
        <f>(((D615*'Appendix B'!$C$7*1000)-('Appendix B'!$E$33+'Appendix B'!$F$33+'Appendix B'!$G$33))/((1+$Y$16)^3))</f>
        <v>7971491.9716169732</v>
      </c>
      <c r="AB615" s="201">
        <f>(((E615*'Appendix B'!$C$8*1000)-('Appendix B'!$E$34+'Appendix B'!$F$34+'Appendix B'!$G$34))/((1+$Y$16)^4))</f>
        <v>7443163.111601986</v>
      </c>
      <c r="AC615" s="201">
        <f>(((F615*'Appendix B'!$C$9*1000)-('Appendix B'!$E$35+'Appendix B'!$F$35+'Appendix B'!$G$35))/((1+$Y$16)^AC$34))</f>
        <v>4295272.7165500028</v>
      </c>
      <c r="AD615" s="201">
        <f>(((G615*'Appendix B'!$C$10*1000)-('Appendix B'!$E$36+'Appendix B'!$F$36+'Appendix B'!$G$36))/((1+$Y$16)^AD$34))</f>
        <v>1736846.0952837227</v>
      </c>
      <c r="AE615" s="201">
        <f>(((H615*'Appendix B'!$C$11*1000)-('Appendix B'!$E$37+'Appendix B'!$F$37+'Appendix B'!$G$37))/((1+$Y$16)^AE$34))</f>
        <v>1450871.8422651067</v>
      </c>
      <c r="AF615" s="201">
        <f>(((I615*'Appendix B'!$C$12*1000)-('Appendix B'!$E$38+'Appendix B'!$F$38+'Appendix B'!$G$38))/((1+$Y$16)^AF$34))</f>
        <v>1329919.5767308837</v>
      </c>
      <c r="AG615" s="201">
        <f>(((J615*'Appendix B'!$C$13*1000)-('Appendix B'!$E$39+'Appendix B'!$F$39+'Appendix B'!$G$39))/((1+$Y$16)^AG$34))</f>
        <v>1427826.0109499034</v>
      </c>
      <c r="AH615" s="201">
        <f>(((K615*'Appendix B'!$C$14*1000)-('Appendix B'!$E$40+'Appendix B'!$F$40+'Appendix B'!$G$40))/((1+$Y$16)^AH$34))</f>
        <v>1182257.263914258</v>
      </c>
      <c r="AI615" s="201">
        <f>(((L615*'Appendix B'!$C$15*1000)-('Appendix B'!$E$41+'Appendix B'!$F$41+'Appendix B'!$G$41))/((1+$Y$16)^AI$34))</f>
        <v>932197.59128458181</v>
      </c>
      <c r="AJ615" s="201">
        <f>(((M615*'Appendix B'!$C$16*1000)-('Appendix B'!$E$42+'Appendix B'!$F$42+'Appendix B'!$G$42))/((1+$Y$16)^AJ$34))</f>
        <v>1290888.8083444976</v>
      </c>
      <c r="AK615" s="201">
        <f>(((N615*'Appendix B'!$C$17*1000)-('Appendix B'!$E$43+'Appendix B'!$F$43+'Appendix B'!$G$43))/((1+$Y$16)^AK$34))</f>
        <v>1172786.9800770548</v>
      </c>
      <c r="AL615" s="201">
        <f>(((O615*'Appendix B'!$C$18*1000)-('Appendix B'!$E$44+'Appendix B'!$F$44+'Appendix B'!$G$44))/((1+$Y$16)^AL$34))</f>
        <v>919645.91268611443</v>
      </c>
      <c r="AM615" s="201">
        <f>(((P615*'Appendix B'!$C$19*1000)-('Appendix B'!$E$45+'Appendix B'!$F$45+'Appendix B'!$G$45))/((1+$Y$16)^AM$34))</f>
        <v>1294145.3569443787</v>
      </c>
      <c r="AN615" s="201">
        <f>(((Q615*'Appendix B'!$C$20*1000)-('Appendix B'!$E$46+'Appendix B'!$F$46+'Appendix B'!$G$46))/((1+$Y$16)^AN$34))</f>
        <v>1711030.4709567511</v>
      </c>
      <c r="AO615" s="201">
        <f>(((R615*'Appendix B'!$C$21*1000)-('Appendix B'!$E$47+'Appendix B'!$F$47+'Appendix B'!$G$47))/((1+$Y$16)^AO$34))</f>
        <v>2084053.3026756092</v>
      </c>
      <c r="AP615" s="201">
        <f>(((S615*'Appendix B'!$C$22*1000)-('Appendix B'!$E$48+'Appendix B'!$F$48+'Appendix B'!$G$48))/((1+$Y$16)^AP$34))</f>
        <v>1885363.9634975337</v>
      </c>
      <c r="AQ615" s="201">
        <f>(((T615*'Appendix B'!$C$23*1000)-('Appendix B'!$E$49+'Appendix B'!$F$49+'Appendix B'!$G$49))/((1+$Y$16)^AQ$34))</f>
        <v>1608860.6024615879</v>
      </c>
      <c r="AR615" s="201">
        <f>(((U615*'Appendix B'!$C$24*1000)-('Appendix B'!$E$50+'Appendix B'!$F$50+'Appendix B'!$G$50))/((1+$Y$16)^AR$34))</f>
        <v>724598.64948579599</v>
      </c>
      <c r="AS615" s="217">
        <f t="shared" si="34"/>
        <v>62624804.43897292</v>
      </c>
      <c r="AU615" s="207">
        <f t="shared" si="33"/>
        <v>1.3820150189272074E-8</v>
      </c>
    </row>
    <row r="616" spans="1:47" x14ac:dyDescent="0.35">
      <c r="A616">
        <v>582</v>
      </c>
      <c r="B616" s="75">
        <v>56</v>
      </c>
      <c r="C616" s="75">
        <v>74.438336043626606</v>
      </c>
      <c r="D616" s="75">
        <v>64.464984561290507</v>
      </c>
      <c r="E616" s="75">
        <v>49.030635889977418</v>
      </c>
      <c r="F616" s="75">
        <v>47.539501131170482</v>
      </c>
      <c r="G616" s="75">
        <v>43.461751078802237</v>
      </c>
      <c r="H616" s="75">
        <v>31.931757077727887</v>
      </c>
      <c r="I616" s="75">
        <v>54.583791215434758</v>
      </c>
      <c r="J616" s="75">
        <v>62.151148049245236</v>
      </c>
      <c r="K616" s="75">
        <v>53.661707313173913</v>
      </c>
      <c r="L616" s="75">
        <v>60.636406421942311</v>
      </c>
      <c r="M616" s="75">
        <v>51.272372693787716</v>
      </c>
      <c r="N616" s="75">
        <v>46.264010968187279</v>
      </c>
      <c r="O616" s="75">
        <v>49.483391159980364</v>
      </c>
      <c r="P616" s="75">
        <v>54.911632829395096</v>
      </c>
      <c r="Q616" s="75">
        <v>85.646196404158829</v>
      </c>
      <c r="R616" s="75">
        <v>79.430234893513799</v>
      </c>
      <c r="S616" s="75">
        <v>101.212505807573</v>
      </c>
      <c r="T616" s="75">
        <v>83.676796092042594</v>
      </c>
      <c r="U616" s="75">
        <v>80.526245353058926</v>
      </c>
      <c r="V616" s="75">
        <v>87.169242108949234</v>
      </c>
      <c r="X616" s="201">
        <f>((0-('Appendix B'!$H$30))/(1+$Y$16)^0)</f>
        <v>-30932906.678150136</v>
      </c>
      <c r="Y616" s="201">
        <f>(((B616*'Appendix B'!$C$5*1000)-('Appendix B'!$E$31+'Appendix B'!$F$31+'Appendix B'!$G$31))/((1+$Y$16)^1))</f>
        <v>36555647.970511056</v>
      </c>
      <c r="Z616" s="201">
        <f>+(((C616*'Appendix B'!$C$6*1000)-('Appendix B'!$E$32+'Appendix B'!$F$32+'Appendix B'!$G$32))/((1+$Y$16)^2))</f>
        <v>16599038.378489548</v>
      </c>
      <c r="AA616" s="201">
        <f>(((D616*'Appendix B'!$C$7*1000)-('Appendix B'!$E$33+'Appendix B'!$F$33+'Appendix B'!$G$33))/((1+$Y$16)^3))</f>
        <v>6449534.4287656667</v>
      </c>
      <c r="AB616" s="201">
        <f>(((E616*'Appendix B'!$C$8*1000)-('Appendix B'!$E$34+'Appendix B'!$F$34+'Appendix B'!$G$34))/((1+$Y$16)^4))</f>
        <v>2500224.1919959425</v>
      </c>
      <c r="AC616" s="201">
        <f>(((F616*'Appendix B'!$C$9*1000)-('Appendix B'!$E$35+'Appendix B'!$F$35+'Appendix B'!$G$35))/((1+$Y$16)^AC$34))</f>
        <v>1463135.4815067204</v>
      </c>
      <c r="AD616" s="201">
        <f>(((G616*'Appendix B'!$C$10*1000)-('Appendix B'!$E$36+'Appendix B'!$F$36+'Appendix B'!$G$36))/((1+$Y$16)^AD$34))</f>
        <v>719951.11882059847</v>
      </c>
      <c r="AE616" s="201">
        <f>(((H616*'Appendix B'!$C$11*1000)-('Appendix B'!$E$37+'Appendix B'!$F$37+'Appendix B'!$G$37))/((1+$Y$16)^AE$34))</f>
        <v>26860.062185942017</v>
      </c>
      <c r="AF616" s="201">
        <f>(((I616*'Appendix B'!$C$12*1000)-('Appendix B'!$E$38+'Appendix B'!$F$38+'Appendix B'!$G$38))/((1+$Y$16)^AF$34))</f>
        <v>502883.40114666556</v>
      </c>
      <c r="AG616" s="201">
        <f>(((J616*'Appendix B'!$C$13*1000)-('Appendix B'!$E$39+'Appendix B'!$F$39+'Appendix B'!$G$39))/((1+$Y$16)^AG$34))</f>
        <v>474647.15449147043</v>
      </c>
      <c r="AH616" s="201">
        <f>(((K616*'Appendix B'!$C$14*1000)-('Appendix B'!$E$40+'Appendix B'!$F$40+'Appendix B'!$G$40))/((1+$Y$16)^AH$34))</f>
        <v>165223.6503126976</v>
      </c>
      <c r="AI616" s="201">
        <f>(((L616*'Appendix B'!$C$15*1000)-('Appendix B'!$E$41+'Appendix B'!$F$41+'Appendix B'!$G$41))/((1+$Y$16)^AI$34))</f>
        <v>180177.03725677403</v>
      </c>
      <c r="AJ616" s="201">
        <f>(((M616*'Appendix B'!$C$16*1000)-('Appendix B'!$E$42+'Appendix B'!$F$42+'Appendix B'!$G$42))/((1+$Y$16)^AJ$34))</f>
        <v>-9861.6074946431418</v>
      </c>
      <c r="AK616" s="201">
        <f>(((N616*'Appendix B'!$C$17*1000)-('Appendix B'!$E$43+'Appendix B'!$F$43+'Appendix B'!$G$43))/((1+$Y$16)^AK$34))</f>
        <v>-98826.471006990832</v>
      </c>
      <c r="AL616" s="201">
        <f>(((O616*'Appendix B'!$C$18*1000)-('Appendix B'!$E$44+'Appendix B'!$F$44+'Appendix B'!$G$44))/((1+$Y$16)^AL$34))</f>
        <v>-90771.759745717063</v>
      </c>
      <c r="AM616" s="201">
        <f>(((P616*'Appendix B'!$C$19*1000)-('Appendix B'!$E$45+'Appendix B'!$F$45+'Appendix B'!$G$45))/((1+$Y$16)^AM$34))</f>
        <v>-67470.792854502943</v>
      </c>
      <c r="AN616" s="201">
        <f>(((Q616*'Appendix B'!$C$20*1000)-('Appendix B'!$E$46+'Appendix B'!$F$46+'Appendix B'!$G$46))/((1+$Y$16)^AN$34))</f>
        <v>101575.29376247797</v>
      </c>
      <c r="AO616" s="201">
        <f>(((R616*'Appendix B'!$C$21*1000)-('Appendix B'!$E$47+'Appendix B'!$F$47+'Appendix B'!$G$47))/((1+$Y$16)^AO$34))</f>
        <v>36052.125873594559</v>
      </c>
      <c r="AP616" s="201">
        <f>(((S616*'Appendix B'!$C$22*1000)-('Appendix B'!$E$48+'Appendix B'!$F$48+'Appendix B'!$G$48))/((1+$Y$16)^AP$34))</f>
        <v>109943.56189789524</v>
      </c>
      <c r="AQ616" s="201">
        <f>(((T616*'Appendix B'!$C$23*1000)-('Appendix B'!$E$49+'Appendix B'!$F$49+'Appendix B'!$G$49))/((1+$Y$16)^AQ$34))</f>
        <v>12009.00245908985</v>
      </c>
      <c r="AR616" s="201">
        <f>(((U616*'Appendix B'!$C$24*1000)-('Appendix B'!$E$50+'Appendix B'!$F$50+'Appendix B'!$G$50))/((1+$Y$16)^AR$34))</f>
        <v>-13352.149602528461</v>
      </c>
      <c r="AS616" s="217">
        <f t="shared" si="34"/>
        <v>34963996.181326002</v>
      </c>
      <c r="AU616" s="207">
        <f t="shared" si="33"/>
        <v>1.3526310374716321E-8</v>
      </c>
    </row>
    <row r="617" spans="1:47" x14ac:dyDescent="0.35">
      <c r="A617">
        <v>583</v>
      </c>
      <c r="B617" s="75">
        <v>56</v>
      </c>
      <c r="C617" s="75">
        <v>53.221417602536036</v>
      </c>
      <c r="D617" s="75">
        <v>51.117828587749699</v>
      </c>
      <c r="E617" s="75">
        <v>54.270037025899704</v>
      </c>
      <c r="F617" s="75">
        <v>43.381240982811448</v>
      </c>
      <c r="G617" s="75">
        <v>56.246325207180774</v>
      </c>
      <c r="H617" s="75">
        <v>65.460847830527825</v>
      </c>
      <c r="I617" s="75">
        <v>77.562199379434702</v>
      </c>
      <c r="J617" s="75">
        <v>68.24292923518297</v>
      </c>
      <c r="K617" s="75">
        <v>119.41553150823731</v>
      </c>
      <c r="L617" s="75">
        <v>134.89548380490572</v>
      </c>
      <c r="M617" s="75">
        <v>143.14235207925523</v>
      </c>
      <c r="N617" s="75">
        <v>147.42646099551087</v>
      </c>
      <c r="O617" s="75">
        <v>94.734765934780967</v>
      </c>
      <c r="P617" s="75">
        <v>125.15289538174039</v>
      </c>
      <c r="Q617" s="75">
        <v>174.60533716303206</v>
      </c>
      <c r="R617" s="75">
        <v>142.13210378015918</v>
      </c>
      <c r="S617" s="75">
        <v>173.79207240368504</v>
      </c>
      <c r="T617" s="75">
        <v>177.77677688981188</v>
      </c>
      <c r="U617" s="75">
        <v>190.86057222957874</v>
      </c>
      <c r="V617" s="75">
        <v>211.55666155201197</v>
      </c>
      <c r="X617" s="201">
        <f>((0-('Appendix B'!$H$30))/(1+$Y$16)^0)</f>
        <v>-30932906.678150136</v>
      </c>
      <c r="Y617" s="201">
        <f>(((B617*'Appendix B'!$C$5*1000)-('Appendix B'!$E$31+'Appendix B'!$F$31+'Appendix B'!$G$31))/((1+$Y$16)^1))</f>
        <v>36555647.970511056</v>
      </c>
      <c r="Z617" s="201">
        <f>+(((C617*'Appendix B'!$C$6*1000)-('Appendix B'!$E$32+'Appendix B'!$F$32+'Appendix B'!$G$32))/((1+$Y$16)^2))</f>
        <v>11239281.90468125</v>
      </c>
      <c r="AA617" s="201">
        <f>(((D617*'Appendix B'!$C$7*1000)-('Appendix B'!$E$33+'Appendix B'!$F$33+'Appendix B'!$G$33))/((1+$Y$16)^3))</f>
        <v>4756574.797505307</v>
      </c>
      <c r="AB617" s="201">
        <f>(((E617*'Appendix B'!$C$8*1000)-('Appendix B'!$E$34+'Appendix B'!$F$34+'Appendix B'!$G$34))/((1+$Y$16)^4))</f>
        <v>2923253.4291044115</v>
      </c>
      <c r="AC617" s="201">
        <f>(((F617*'Appendix B'!$C$9*1000)-('Appendix B'!$E$35+'Appendix B'!$F$35+'Appendix B'!$G$35))/((1+$Y$16)^AC$34))</f>
        <v>1221406.9095552468</v>
      </c>
      <c r="AD617" s="201">
        <f>(((G617*'Appendix B'!$C$10*1000)-('Appendix B'!$E$36+'Appendix B'!$F$36+'Appendix B'!$G$36))/((1+$Y$16)^AD$34))</f>
        <v>1271622.4307436268</v>
      </c>
      <c r="AE617" s="201">
        <f>(((H617*'Appendix B'!$C$11*1000)-('Appendix B'!$E$37+'Appendix B'!$F$37+'Appendix B'!$G$37))/((1+$Y$16)^AE$34))</f>
        <v>1140416.4916182542</v>
      </c>
      <c r="AF617" s="201">
        <f>(((I617*'Appendix B'!$C$12*1000)-('Appendix B'!$E$38+'Appendix B'!$F$38+'Appendix B'!$G$38))/((1+$Y$16)^AF$34))</f>
        <v>1105435.9087285653</v>
      </c>
      <c r="AG617" s="201">
        <f>(((J617*'Appendix B'!$C$13*1000)-('Appendix B'!$E$39+'Appendix B'!$F$39+'Appendix B'!$G$39))/((1+$Y$16)^AG$34))</f>
        <v>603124.80705092184</v>
      </c>
      <c r="AH617" s="201">
        <f>(((K617*'Appendix B'!$C$14*1000)-('Appendix B'!$E$40+'Appendix B'!$F$40+'Appendix B'!$G$40))/((1+$Y$16)^AH$34))</f>
        <v>1278763.0868792585</v>
      </c>
      <c r="AI617" s="201">
        <f>(((L617*'Appendix B'!$C$15*1000)-('Appendix B'!$E$41+'Appendix B'!$F$41+'Appendix B'!$G$41))/((1+$Y$16)^AI$34))</f>
        <v>1235478.5885495674</v>
      </c>
      <c r="AJ617" s="201">
        <f>(((M617*'Appendix B'!$C$16*1000)-('Appendix B'!$E$42+'Appendix B'!$F$42+'Appendix B'!$G$42))/((1+$Y$16)^AJ$34))</f>
        <v>1076683.5387641254</v>
      </c>
      <c r="AK617" s="201">
        <f>(((N617*'Appendix B'!$C$17*1000)-('Appendix B'!$E$43+'Appendix B'!$F$43+'Appendix B'!$G$43))/((1+$Y$16)^AK$34))</f>
        <v>904462.7668315653</v>
      </c>
      <c r="AL617" s="201">
        <f>(((O617*'Appendix B'!$C$18*1000)-('Appendix B'!$E$44+'Appendix B'!$F$44+'Appendix B'!$G$44))/((1+$Y$16)^AL$34))</f>
        <v>287954.6442069647</v>
      </c>
      <c r="AM617" s="201">
        <f>(((P617*'Appendix B'!$C$19*1000)-('Appendix B'!$E$45+'Appendix B'!$F$45+'Appendix B'!$G$45))/((1+$Y$16)^AM$34))</f>
        <v>431288.47237217135</v>
      </c>
      <c r="AN617" s="201">
        <f>(((Q617*'Appendix B'!$C$20*1000)-('Appendix B'!$E$46+'Appendix B'!$F$46+'Appendix B'!$G$46))/((1+$Y$16)^AN$34))</f>
        <v>631384.78019813891</v>
      </c>
      <c r="AO617" s="201">
        <f>(((R617*'Appendix B'!$C$21*1000)-('Appendix B'!$E$47+'Appendix B'!$F$47+'Appendix B'!$G$47))/((1+$Y$16)^AO$34))</f>
        <v>361099.98610911483</v>
      </c>
      <c r="AP617" s="201">
        <f>(((S617*'Appendix B'!$C$22*1000)-('Appendix B'!$E$48+'Appendix B'!$F$48+'Appendix B'!$G$48))/((1+$Y$16)^AP$34))</f>
        <v>433071.15529183071</v>
      </c>
      <c r="AQ617" s="201">
        <f>(((T617*'Appendix B'!$C$23*1000)-('Appendix B'!$E$49+'Appendix B'!$F$49+'Appendix B'!$G$49))/((1+$Y$16)^AQ$34))</f>
        <v>372939.41298298462</v>
      </c>
      <c r="AR617" s="201">
        <f>(((U617*'Appendix B'!$C$24*1000)-('Appendix B'!$E$50+'Appendix B'!$F$50+'Appendix B'!$G$50))/((1+$Y$16)^AR$34))</f>
        <v>352317.55913861445</v>
      </c>
      <c r="AS617" s="217">
        <f t="shared" si="34"/>
        <v>37249301.962672845</v>
      </c>
      <c r="AU617" s="207">
        <f t="shared" si="33"/>
        <v>1.4191249195744607E-8</v>
      </c>
    </row>
    <row r="618" spans="1:47" x14ac:dyDescent="0.35">
      <c r="A618">
        <v>584</v>
      </c>
      <c r="B618" s="75">
        <v>56</v>
      </c>
      <c r="C618" s="75">
        <v>81.084078148416182</v>
      </c>
      <c r="D618" s="75">
        <v>48.470298429633985</v>
      </c>
      <c r="E618" s="75">
        <v>44.210320448741449</v>
      </c>
      <c r="F618" s="75">
        <v>29.77526534217705</v>
      </c>
      <c r="G618" s="75">
        <v>37.257725092919443</v>
      </c>
      <c r="H618" s="75">
        <v>48.330549956991511</v>
      </c>
      <c r="I618" s="75">
        <v>41.48575591342702</v>
      </c>
      <c r="J618" s="75">
        <v>71.311450575108765</v>
      </c>
      <c r="K618" s="75">
        <v>110.22214688908963</v>
      </c>
      <c r="L618" s="75">
        <v>76.170253783545363</v>
      </c>
      <c r="M618" s="75">
        <v>96.47744593491538</v>
      </c>
      <c r="N618" s="75">
        <v>99.844689714814052</v>
      </c>
      <c r="O618" s="75">
        <v>32.884192453391933</v>
      </c>
      <c r="P618" s="75">
        <v>27.517311870520306</v>
      </c>
      <c r="Q618" s="75">
        <v>41.135809618118927</v>
      </c>
      <c r="R618" s="75">
        <v>40.316745865307084</v>
      </c>
      <c r="S618" s="75">
        <v>28.219634424628985</v>
      </c>
      <c r="T618" s="75">
        <v>24.368975794759827</v>
      </c>
      <c r="U618" s="75">
        <v>33.217409370072716</v>
      </c>
      <c r="V618" s="75">
        <v>32.604787169131235</v>
      </c>
      <c r="X618" s="201">
        <f>((0-('Appendix B'!$H$30))/(1+$Y$16)^0)</f>
        <v>-30932906.678150136</v>
      </c>
      <c r="Y618" s="201">
        <f>(((B618*'Appendix B'!$C$5*1000)-('Appendix B'!$E$31+'Appendix B'!$F$31+'Appendix B'!$G$31))/((1+$Y$16)^1))</f>
        <v>36555647.970511056</v>
      </c>
      <c r="Z618" s="201">
        <f>+(((C618*'Appendix B'!$C$6*1000)-('Appendix B'!$E$32+'Appendix B'!$F$32+'Appendix B'!$G$32))/((1+$Y$16)^2))</f>
        <v>18277866.497111257</v>
      </c>
      <c r="AA618" s="201">
        <f>(((D618*'Appendix B'!$C$7*1000)-('Appendix B'!$E$33+'Appendix B'!$F$33+'Appendix B'!$G$33))/((1+$Y$16)^3))</f>
        <v>4420760.8091830285</v>
      </c>
      <c r="AB618" s="201">
        <f>(((E618*'Appendix B'!$C$8*1000)-('Appendix B'!$E$34+'Appendix B'!$F$34+'Appendix B'!$G$34))/((1+$Y$16)^4))</f>
        <v>2111031.9330281098</v>
      </c>
      <c r="AC618" s="201">
        <f>(((F618*'Appendix B'!$C$9*1000)-('Appendix B'!$E$35+'Appendix B'!$F$35+'Appendix B'!$G$35))/((1+$Y$16)^AC$34))</f>
        <v>430462.39327359933</v>
      </c>
      <c r="AD618" s="201">
        <f>(((G618*'Appendix B'!$C$10*1000)-('Appendix B'!$E$36+'Appendix B'!$F$36+'Appendix B'!$G$36))/((1+$Y$16)^AD$34))</f>
        <v>452239.1778151294</v>
      </c>
      <c r="AE618" s="201">
        <f>(((H618*'Appendix B'!$C$11*1000)-('Appendix B'!$E$37+'Appendix B'!$F$37+'Appendix B'!$G$37))/((1+$Y$16)^AE$34))</f>
        <v>571491.03295295849</v>
      </c>
      <c r="AF618" s="201">
        <f>(((I618*'Appendix B'!$C$12*1000)-('Appendix B'!$E$38+'Appendix B'!$F$38+'Appendix B'!$G$38))/((1+$Y$16)^AF$34))</f>
        <v>159419.4867060768</v>
      </c>
      <c r="AG618" s="201">
        <f>(((J618*'Appendix B'!$C$13*1000)-('Appendix B'!$E$39+'Appendix B'!$F$39+'Appendix B'!$G$39))/((1+$Y$16)^AG$34))</f>
        <v>667840.92316689517</v>
      </c>
      <c r="AH618" s="201">
        <f>(((K618*'Appendix B'!$C$14*1000)-('Appendix B'!$E$40+'Appendix B'!$F$40+'Appendix B'!$G$40))/((1+$Y$16)^AH$34))</f>
        <v>1123073.3387274852</v>
      </c>
      <c r="AI618" s="201">
        <f>(((L618*'Appendix B'!$C$15*1000)-('Appendix B'!$E$41+'Appendix B'!$F$41+'Appendix B'!$G$41))/((1+$Y$16)^AI$34))</f>
        <v>400929.75592717907</v>
      </c>
      <c r="AJ618" s="201">
        <f>(((M618*'Appendix B'!$C$16*1000)-('Appendix B'!$E$42+'Appendix B'!$F$42+'Appendix B'!$G$42))/((1+$Y$16)^AJ$34))</f>
        <v>524778.25250067806</v>
      </c>
      <c r="AK618" s="201">
        <f>(((N618*'Appendix B'!$C$17*1000)-('Appendix B'!$E$43+'Appendix B'!$F$43+'Appendix B'!$G$43))/((1+$Y$16)^AK$34))</f>
        <v>432565.54577449436</v>
      </c>
      <c r="AL618" s="201">
        <f>(((O618*'Appendix B'!$C$18*1000)-('Appendix B'!$E$44+'Appendix B'!$F$44+'Appendix B'!$G$44))/((1+$Y$16)^AL$34))</f>
        <v>-229696.92756499557</v>
      </c>
      <c r="AM618" s="201">
        <f>(((P618*'Appendix B'!$C$19*1000)-('Appendix B'!$E$45+'Appendix B'!$F$45+'Appendix B'!$G$45))/((1+$Y$16)^AM$34))</f>
        <v>-261988.52924413557</v>
      </c>
      <c r="AN618" s="201">
        <f>(((Q618*'Appendix B'!$C$20*1000)-('Appendix B'!$E$46+'Appendix B'!$F$46+'Appendix B'!$G$46))/((1+$Y$16)^AN$34))</f>
        <v>-163512.9811803333</v>
      </c>
      <c r="AO618" s="201">
        <f>(((R618*'Appendix B'!$C$21*1000)-('Appendix B'!$E$47+'Appendix B'!$F$47+'Appendix B'!$G$47))/((1+$Y$16)^AO$34))</f>
        <v>-166713.05705816884</v>
      </c>
      <c r="AP618" s="201">
        <f>(((S618*'Appendix B'!$C$22*1000)-('Appendix B'!$E$48+'Appendix B'!$F$48+'Appendix B'!$G$48))/((1+$Y$16)^AP$34))</f>
        <v>-215024.08355711654</v>
      </c>
      <c r="AQ618" s="201">
        <f>(((T618*'Appendix B'!$C$23*1000)-('Appendix B'!$E$49+'Appendix B'!$F$49+'Appendix B'!$G$49))/((1+$Y$16)^AQ$34))</f>
        <v>-215472.40344235636</v>
      </c>
      <c r="AR618" s="201">
        <f>(((U618*'Appendix B'!$C$24*1000)-('Appendix B'!$E$50+'Appendix B'!$F$50+'Appendix B'!$G$50))/((1+$Y$16)^AR$34))</f>
        <v>-170142.95772647363</v>
      </c>
      <c r="AS618" s="217">
        <f t="shared" si="34"/>
        <v>35195200.438527808</v>
      </c>
      <c r="AU618" s="207">
        <f t="shared" si="33"/>
        <v>1.3597285752621787E-8</v>
      </c>
    </row>
    <row r="619" spans="1:47" x14ac:dyDescent="0.35">
      <c r="A619">
        <v>585</v>
      </c>
      <c r="B619" s="75">
        <v>56</v>
      </c>
      <c r="C619" s="75">
        <v>72.988729253640884</v>
      </c>
      <c r="D619" s="75">
        <v>60.113616755940939</v>
      </c>
      <c r="E619" s="75">
        <v>95.033214195216857</v>
      </c>
      <c r="F619" s="75">
        <v>97.476631090847604</v>
      </c>
      <c r="G619" s="75">
        <v>98.341894863547367</v>
      </c>
      <c r="H619" s="75">
        <v>100.02896500852469</v>
      </c>
      <c r="I619" s="75">
        <v>114.58780188441739</v>
      </c>
      <c r="J619" s="75">
        <v>153.03170527106437</v>
      </c>
      <c r="K619" s="75">
        <v>146.67370919953217</v>
      </c>
      <c r="L619" s="75">
        <v>179.24118026240868</v>
      </c>
      <c r="M619" s="75">
        <v>140.74640806399336</v>
      </c>
      <c r="N619" s="75">
        <v>147.53153222579573</v>
      </c>
      <c r="O619" s="75">
        <v>137.26533480314831</v>
      </c>
      <c r="P619" s="75">
        <v>152.75260832625401</v>
      </c>
      <c r="Q619" s="75">
        <v>207.57773159073361</v>
      </c>
      <c r="R619" s="75">
        <v>241.65385500432919</v>
      </c>
      <c r="S619" s="75">
        <v>159.12915425417921</v>
      </c>
      <c r="T619" s="75">
        <v>202.51014224135048</v>
      </c>
      <c r="U619" s="75">
        <v>210.40686060217854</v>
      </c>
      <c r="V619" s="75">
        <v>277.72783949679751</v>
      </c>
      <c r="X619" s="201">
        <f>((0-('Appendix B'!$H$30))/(1+$Y$16)^0)</f>
        <v>-30932906.678150136</v>
      </c>
      <c r="Y619" s="201">
        <f>(((B619*'Appendix B'!$C$5*1000)-('Appendix B'!$E$31+'Appendix B'!$F$31+'Appendix B'!$G$31))/((1+$Y$16)^1))</f>
        <v>36555647.970511056</v>
      </c>
      <c r="Z619" s="201">
        <f>+(((C619*'Appendix B'!$C$6*1000)-('Appendix B'!$E$32+'Appendix B'!$F$32+'Appendix B'!$G$32))/((1+$Y$16)^2))</f>
        <v>16232842.91053435</v>
      </c>
      <c r="AA619" s="201">
        <f>(((D619*'Appendix B'!$C$7*1000)-('Appendix B'!$E$33+'Appendix B'!$F$33+'Appendix B'!$G$33))/((1+$Y$16)^3))</f>
        <v>5897604.8604121972</v>
      </c>
      <c r="AB619" s="201">
        <f>(((E619*'Appendix B'!$C$8*1000)-('Appendix B'!$E$34+'Appendix B'!$F$34+'Appendix B'!$G$34))/((1+$Y$16)^4))</f>
        <v>6214472.2712399187</v>
      </c>
      <c r="AC619" s="201">
        <f>(((F619*'Appendix B'!$C$9*1000)-('Appendix B'!$E$35+'Appendix B'!$F$35+'Appendix B'!$G$35))/((1+$Y$16)^AC$34))</f>
        <v>4366087.8418277884</v>
      </c>
      <c r="AD619" s="201">
        <f>(((G619*'Appendix B'!$C$10*1000)-('Appendix B'!$E$36+'Appendix B'!$F$36+'Appendix B'!$G$36))/((1+$Y$16)^AD$34))</f>
        <v>3088102.0338401385</v>
      </c>
      <c r="AE619" s="201">
        <f>(((H619*'Appendix B'!$C$11*1000)-('Appendix B'!$E$37+'Appendix B'!$F$37+'Appendix B'!$G$37))/((1+$Y$16)^AE$34))</f>
        <v>2288480.7031034245</v>
      </c>
      <c r="AF619" s="201">
        <f>(((I619*'Appendix B'!$C$12*1000)-('Appendix B'!$E$38+'Appendix B'!$F$38+'Appendix B'!$G$38))/((1+$Y$16)^AF$34))</f>
        <v>2076341.7031978555</v>
      </c>
      <c r="AG619" s="201">
        <f>(((J619*'Appendix B'!$C$13*1000)-('Appendix B'!$E$39+'Appendix B'!$F$39+'Appendix B'!$G$39))/((1+$Y$16)^AG$34))</f>
        <v>2391347.7546554073</v>
      </c>
      <c r="AH619" s="201">
        <f>(((K619*'Appendix B'!$C$14*1000)-('Appendix B'!$E$40+'Appendix B'!$F$40+'Appendix B'!$G$40))/((1+$Y$16)^AH$34))</f>
        <v>1740379.67267891</v>
      </c>
      <c r="AI619" s="201">
        <f>(((L619*'Appendix B'!$C$15*1000)-('Appendix B'!$E$41+'Appendix B'!$F$41+'Appendix B'!$G$41))/((1+$Y$16)^AI$34))</f>
        <v>1865678.7460793816</v>
      </c>
      <c r="AJ619" s="201">
        <f>(((M619*'Appendix B'!$C$16*1000)-('Appendix B'!$E$42+'Appendix B'!$F$42+'Appendix B'!$G$42))/((1+$Y$16)^AJ$34))</f>
        <v>1048346.7375815799</v>
      </c>
      <c r="AK619" s="201">
        <f>(((N619*'Appendix B'!$C$17*1000)-('Appendix B'!$E$43+'Appendix B'!$F$43+'Appendix B'!$G$43))/((1+$Y$16)^AK$34))</f>
        <v>905504.82180871128</v>
      </c>
      <c r="AL619" s="201">
        <f>(((O619*'Appendix B'!$C$18*1000)-('Appendix B'!$E$44+'Appendix B'!$F$44+'Appendix B'!$G$44))/((1+$Y$16)^AL$34))</f>
        <v>643909.56238877622</v>
      </c>
      <c r="AM619" s="201">
        <f>(((P619*'Appendix B'!$C$19*1000)-('Appendix B'!$E$45+'Appendix B'!$F$45+'Appendix B'!$G$45))/((1+$Y$16)^AM$34))</f>
        <v>627264.62724857766</v>
      </c>
      <c r="AN619" s="201">
        <f>(((Q619*'Appendix B'!$C$20*1000)-('Appendix B'!$E$46+'Appendix B'!$F$46+'Appendix B'!$G$46))/((1+$Y$16)^AN$34))</f>
        <v>827756.81357518281</v>
      </c>
      <c r="AO619" s="201">
        <f>(((R619*'Appendix B'!$C$21*1000)-('Appendix B'!$E$47+'Appendix B'!$F$47+'Appendix B'!$G$47))/((1+$Y$16)^AO$34))</f>
        <v>877022.92200741277</v>
      </c>
      <c r="AP619" s="201">
        <f>(((S619*'Appendix B'!$C$22*1000)-('Appendix B'!$E$48+'Appendix B'!$F$48+'Appendix B'!$G$48))/((1+$Y$16)^AP$34))</f>
        <v>367791.16429728706</v>
      </c>
      <c r="AQ619" s="201">
        <f>(((T619*'Appendix B'!$C$23*1000)-('Appendix B'!$E$49+'Appendix B'!$F$49+'Appendix B'!$G$49))/((1+$Y$16)^AQ$34))</f>
        <v>467806.84690046246</v>
      </c>
      <c r="AR619" s="201">
        <f>(((U619*'Appendix B'!$C$24*1000)-('Appendix B'!$E$50+'Appendix B'!$F$50+'Appendix B'!$G$50))/((1+$Y$16)^AR$34))</f>
        <v>417097.81183529372</v>
      </c>
      <c r="AS619" s="217">
        <f t="shared" si="34"/>
        <v>57966581.097573549</v>
      </c>
      <c r="AU619" s="207">
        <f t="shared" si="33"/>
        <v>1.4997717236555201E-8</v>
      </c>
    </row>
    <row r="620" spans="1:47" x14ac:dyDescent="0.35">
      <c r="A620">
        <v>586</v>
      </c>
      <c r="B620" s="75">
        <v>56</v>
      </c>
      <c r="C620" s="75">
        <v>65.02912175069612</v>
      </c>
      <c r="D620" s="75">
        <v>63.840239541730199</v>
      </c>
      <c r="E620" s="75">
        <v>71.583405678264086</v>
      </c>
      <c r="F620" s="75">
        <v>91.63611413810554</v>
      </c>
      <c r="G620" s="75">
        <v>109.39595305407411</v>
      </c>
      <c r="H620" s="75">
        <v>89.01707817040456</v>
      </c>
      <c r="I620" s="75">
        <v>161.64887562012854</v>
      </c>
      <c r="J620" s="75">
        <v>123.10025842174264</v>
      </c>
      <c r="K620" s="75">
        <v>144.09285572520633</v>
      </c>
      <c r="L620" s="75">
        <v>164.97628867730597</v>
      </c>
      <c r="M620" s="75">
        <v>114.41216084486243</v>
      </c>
      <c r="N620" s="75">
        <v>134.69463865424336</v>
      </c>
      <c r="O620" s="75">
        <v>184.42497388541037</v>
      </c>
      <c r="P620" s="75">
        <v>118.5097990967823</v>
      </c>
      <c r="Q620" s="75">
        <v>114.92805419891469</v>
      </c>
      <c r="R620" s="75">
        <v>169.7177731367932</v>
      </c>
      <c r="S620" s="75">
        <v>254.00053466872521</v>
      </c>
      <c r="T620" s="75">
        <v>435.52296616390998</v>
      </c>
      <c r="U620" s="75">
        <v>500</v>
      </c>
      <c r="V620" s="75">
        <v>500</v>
      </c>
      <c r="X620" s="201">
        <f>((0-('Appendix B'!$H$30))/(1+$Y$16)^0)</f>
        <v>-30932906.678150136</v>
      </c>
      <c r="Y620" s="201">
        <f>(((B620*'Appendix B'!$C$5*1000)-('Appendix B'!$E$31+'Appendix B'!$F$31+'Appendix B'!$G$31))/((1+$Y$16)^1))</f>
        <v>36555647.970511056</v>
      </c>
      <c r="Z620" s="201">
        <f>+(((C620*'Appendix B'!$C$6*1000)-('Appendix B'!$E$32+'Appendix B'!$F$32+'Appendix B'!$G$32))/((1+$Y$16)^2))</f>
        <v>14222109.921135705</v>
      </c>
      <c r="AA620" s="201">
        <f>(((D620*'Appendix B'!$C$7*1000)-('Appendix B'!$E$33+'Appendix B'!$F$33+'Appendix B'!$G$33))/((1+$Y$16)^3))</f>
        <v>6370291.472435249</v>
      </c>
      <c r="AB620" s="201">
        <f>(((E620*'Appendix B'!$C$8*1000)-('Appendix B'!$E$34+'Appendix B'!$F$34+'Appendix B'!$G$34))/((1+$Y$16)^4))</f>
        <v>4321134.7790495986</v>
      </c>
      <c r="AC620" s="201">
        <f>(((F620*'Appendix B'!$C$9*1000)-('Appendix B'!$E$35+'Appendix B'!$F$35+'Appendix B'!$G$35))/((1+$Y$16)^AC$34))</f>
        <v>4026566.0774182538</v>
      </c>
      <c r="AD620" s="201">
        <f>(((G620*'Appendix B'!$C$10*1000)-('Appendix B'!$E$36+'Appendix B'!$F$36+'Appendix B'!$G$36))/((1+$Y$16)^AD$34))</f>
        <v>3565099.2902841284</v>
      </c>
      <c r="AE620" s="201">
        <f>(((H620*'Appendix B'!$C$11*1000)-('Appendix B'!$E$37+'Appendix B'!$F$37+'Appendix B'!$G$37))/((1+$Y$16)^AE$34))</f>
        <v>1922757.7707645651</v>
      </c>
      <c r="AF620" s="201">
        <f>(((I620*'Appendix B'!$C$12*1000)-('Appendix B'!$E$38+'Appendix B'!$F$38+'Appendix B'!$G$38))/((1+$Y$16)^AF$34))</f>
        <v>3310403.1658789697</v>
      </c>
      <c r="AG620" s="201">
        <f>(((J620*'Appendix B'!$C$13*1000)-('Appendix B'!$E$39+'Appendix B'!$F$39+'Appendix B'!$G$39))/((1+$Y$16)^AG$34))</f>
        <v>1760083.7759383367</v>
      </c>
      <c r="AH620" s="201">
        <f>(((K620*'Appendix B'!$C$14*1000)-('Appendix B'!$E$40+'Appendix B'!$F$40+'Appendix B'!$G$40))/((1+$Y$16)^AH$34))</f>
        <v>1696672.9809565232</v>
      </c>
      <c r="AI620" s="201">
        <f>(((L620*'Appendix B'!$C$15*1000)-('Appendix B'!$E$41+'Appendix B'!$F$41+'Appendix B'!$G$41))/((1+$Y$16)^AI$34))</f>
        <v>1662959.2571050134</v>
      </c>
      <c r="AJ620" s="201">
        <f>(((M620*'Appendix B'!$C$16*1000)-('Appendix B'!$E$42+'Appendix B'!$F$42+'Appendix B'!$G$42))/((1+$Y$16)^AJ$34))</f>
        <v>736891.91101337678</v>
      </c>
      <c r="AK620" s="201">
        <f>(((N620*'Appendix B'!$C$17*1000)-('Appendix B'!$E$43+'Appendix B'!$F$43+'Appendix B'!$G$43))/((1+$Y$16)^AK$34))</f>
        <v>778193.57970120199</v>
      </c>
      <c r="AL620" s="201">
        <f>(((O620*'Appendix B'!$C$18*1000)-('Appendix B'!$E$44+'Appendix B'!$F$44+'Appendix B'!$G$44))/((1+$Y$16)^AL$34))</f>
        <v>1038606.9745716562</v>
      </c>
      <c r="AM620" s="201">
        <f>(((P620*'Appendix B'!$C$19*1000)-('Appendix B'!$E$45+'Appendix B'!$F$45+'Appendix B'!$G$45))/((1+$Y$16)^AM$34))</f>
        <v>384118.10980292509</v>
      </c>
      <c r="AN620" s="201">
        <f>(((Q620*'Appendix B'!$C$20*1000)-('Appendix B'!$E$46+'Appendix B'!$F$46+'Appendix B'!$G$46))/((1+$Y$16)^AN$34))</f>
        <v>275967.78348056512</v>
      </c>
      <c r="AO620" s="201">
        <f>(((R620*'Appendix B'!$C$21*1000)-('Appendix B'!$E$47+'Appendix B'!$F$47+'Appendix B'!$G$47))/((1+$Y$16)^AO$34))</f>
        <v>504104.69963286468</v>
      </c>
      <c r="AP620" s="201">
        <f>(((S620*'Appendix B'!$C$22*1000)-('Appendix B'!$E$48+'Appendix B'!$F$48+'Appendix B'!$G$48))/((1+$Y$16)^AP$34))</f>
        <v>790162.94568175951</v>
      </c>
      <c r="AQ620" s="201">
        <f>(((T620*'Appendix B'!$C$23*1000)-('Appendix B'!$E$49+'Appendix B'!$F$49+'Appendix B'!$G$49))/((1+$Y$16)^AQ$34))</f>
        <v>1361552.1323160266</v>
      </c>
      <c r="AR620" s="201">
        <f>(((U620*'Appendix B'!$C$24*1000)-('Appendix B'!$E$50+'Appendix B'!$F$50+'Appendix B'!$G$50))/((1+$Y$16)^AR$34))</f>
        <v>1376866.5613700326</v>
      </c>
      <c r="AS620" s="217">
        <f t="shared" si="34"/>
        <v>55727284.48089768</v>
      </c>
      <c r="AU620" s="207">
        <f t="shared" si="33"/>
        <v>1.5408169481785454E-8</v>
      </c>
    </row>
    <row r="621" spans="1:47" x14ac:dyDescent="0.35">
      <c r="A621">
        <v>587</v>
      </c>
      <c r="B621" s="75">
        <v>56</v>
      </c>
      <c r="C621" s="75">
        <v>49.405638079510901</v>
      </c>
      <c r="D621" s="75">
        <v>61.436318506245208</v>
      </c>
      <c r="E621" s="75">
        <v>76.995190267265684</v>
      </c>
      <c r="F621" s="75">
        <v>116.89335384421881</v>
      </c>
      <c r="G621" s="75">
        <v>151.58595432650282</v>
      </c>
      <c r="H621" s="75">
        <v>140.45299730493434</v>
      </c>
      <c r="I621" s="75">
        <v>226.45478764919301</v>
      </c>
      <c r="J621" s="75">
        <v>194.2144051552786</v>
      </c>
      <c r="K621" s="75">
        <v>188.79277474246359</v>
      </c>
      <c r="L621" s="75">
        <v>192.18901115529911</v>
      </c>
      <c r="M621" s="75">
        <v>212.59118750040759</v>
      </c>
      <c r="N621" s="75">
        <v>224.5425760372672</v>
      </c>
      <c r="O621" s="75">
        <v>329.9237215728366</v>
      </c>
      <c r="P621" s="75">
        <v>284.79088602532528</v>
      </c>
      <c r="Q621" s="75">
        <v>389.08073356183411</v>
      </c>
      <c r="R621" s="75">
        <v>496.88263062739804</v>
      </c>
      <c r="S621" s="75">
        <v>500</v>
      </c>
      <c r="T621" s="75">
        <v>500</v>
      </c>
      <c r="U621" s="75">
        <v>500</v>
      </c>
      <c r="V621" s="75">
        <v>500</v>
      </c>
      <c r="X621" s="201">
        <f>((0-('Appendix B'!$H$30))/(1+$Y$16)^0)</f>
        <v>-30932906.678150136</v>
      </c>
      <c r="Y621" s="201">
        <f>(((B621*'Appendix B'!$C$5*1000)-('Appendix B'!$E$31+'Appendix B'!$F$31+'Appendix B'!$G$31))/((1+$Y$16)^1))</f>
        <v>36555647.970511056</v>
      </c>
      <c r="Z621" s="201">
        <f>+(((C621*'Appendix B'!$C$6*1000)-('Appendix B'!$E$32+'Appendix B'!$F$32+'Appendix B'!$G$32))/((1+$Y$16)^2))</f>
        <v>10275350.73541443</v>
      </c>
      <c r="AA621" s="201">
        <f>(((D621*'Appendix B'!$C$7*1000)-('Appendix B'!$E$33+'Appendix B'!$F$33+'Appendix B'!$G$33))/((1+$Y$16)^3))</f>
        <v>6065376.981446946</v>
      </c>
      <c r="AB621" s="201">
        <f>(((E621*'Appendix B'!$C$8*1000)-('Appendix B'!$E$34+'Appendix B'!$F$34+'Appendix B'!$G$34))/((1+$Y$16)^4))</f>
        <v>4758082.2558107441</v>
      </c>
      <c r="AC621" s="201">
        <f>(((F621*'Appendix B'!$C$9*1000)-('Appendix B'!$E$35+'Appendix B'!$F$35+'Appendix B'!$G$35))/((1+$Y$16)^AC$34))</f>
        <v>5494823.5379343256</v>
      </c>
      <c r="AD621" s="201">
        <f>(((G621*'Appendix B'!$C$10*1000)-('Appendix B'!$E$36+'Appendix B'!$F$36+'Appendix B'!$G$36))/((1+$Y$16)^AD$34))</f>
        <v>5385653.7427261779</v>
      </c>
      <c r="AE621" s="201">
        <f>(((H621*'Appendix B'!$C$11*1000)-('Appendix B'!$E$37+'Appendix B'!$F$37+'Appendix B'!$G$37))/((1+$Y$16)^AE$34))</f>
        <v>3631029.5183732617</v>
      </c>
      <c r="AF621" s="201">
        <f>(((I621*'Appendix B'!$C$12*1000)-('Appendix B'!$E$38+'Appendix B'!$F$38+'Appendix B'!$G$38))/((1+$Y$16)^AF$34))</f>
        <v>5009779.5770101137</v>
      </c>
      <c r="AG621" s="201">
        <f>(((J621*'Appendix B'!$C$13*1000)-('Appendix B'!$E$39+'Appendix B'!$F$39+'Appendix B'!$G$39))/((1+$Y$16)^AG$34))</f>
        <v>3259904.3304231171</v>
      </c>
      <c r="AH621" s="201">
        <f>(((K621*'Appendix B'!$C$14*1000)-('Appendix B'!$E$40+'Appendix B'!$F$40+'Appendix B'!$G$40))/((1+$Y$16)^AH$34))</f>
        <v>2453665.0380175109</v>
      </c>
      <c r="AI621" s="201">
        <f>(((L621*'Appendix B'!$C$15*1000)-('Appendix B'!$E$41+'Appendix B'!$F$41+'Appendix B'!$G$41))/((1+$Y$16)^AI$34))</f>
        <v>2049681.3826416128</v>
      </c>
      <c r="AJ621" s="201">
        <f>(((M621*'Appendix B'!$C$16*1000)-('Appendix B'!$E$42+'Appendix B'!$F$42+'Appendix B'!$G$42))/((1+$Y$16)^AJ$34))</f>
        <v>1898054.0837989235</v>
      </c>
      <c r="AK621" s="201">
        <f>(((N621*'Appendix B'!$C$17*1000)-('Appendix B'!$E$43+'Appendix B'!$F$43+'Appendix B'!$G$43))/((1+$Y$16)^AK$34))</f>
        <v>1669269.9483936655</v>
      </c>
      <c r="AL621" s="201">
        <f>(((O621*'Appendix B'!$C$18*1000)-('Appendix B'!$E$44+'Appendix B'!$F$44+'Appendix B'!$G$44))/((1+$Y$16)^AL$34))</f>
        <v>2256342.7398497472</v>
      </c>
      <c r="AM621" s="201">
        <f>(((P621*'Appendix B'!$C$19*1000)-('Appendix B'!$E$45+'Appendix B'!$F$45+'Appendix B'!$G$45))/((1+$Y$16)^AM$34))</f>
        <v>1564823.4349067905</v>
      </c>
      <c r="AN621" s="201">
        <f>(((Q621*'Appendix B'!$C$20*1000)-('Appendix B'!$E$46+'Appendix B'!$F$46+'Appendix B'!$G$46))/((1+$Y$16)^AN$34))</f>
        <v>1908725.1259995343</v>
      </c>
      <c r="AO621" s="201">
        <f>(((R621*'Appendix B'!$C$21*1000)-('Appendix B'!$E$47+'Appendix B'!$F$47+'Appendix B'!$G$47))/((1+$Y$16)^AO$34))</f>
        <v>2200134.4792847736</v>
      </c>
      <c r="AP621" s="201">
        <f>(((S621*'Appendix B'!$C$22*1000)-('Appendix B'!$E$48+'Appendix B'!$F$48+'Appendix B'!$G$48))/((1+$Y$16)^AP$34))</f>
        <v>1885363.9634975337</v>
      </c>
      <c r="AQ621" s="201">
        <f>(((T621*'Appendix B'!$C$23*1000)-('Appendix B'!$E$49+'Appendix B'!$F$49+'Appendix B'!$G$49))/((1+$Y$16)^AQ$34))</f>
        <v>1608860.6024615879</v>
      </c>
      <c r="AR621" s="201">
        <f>(((U621*'Appendix B'!$C$24*1000)-('Appendix B'!$E$50+'Appendix B'!$F$50+'Appendix B'!$G$50))/((1+$Y$16)^AR$34))</f>
        <v>1376866.5613700326</v>
      </c>
      <c r="AS621" s="217">
        <f t="shared" si="34"/>
        <v>70374529.331721783</v>
      </c>
      <c r="AU621" s="207">
        <f t="shared" si="33"/>
        <v>1.1172552670670182E-8</v>
      </c>
    </row>
    <row r="622" spans="1:47" x14ac:dyDescent="0.35">
      <c r="A622">
        <v>588</v>
      </c>
      <c r="B622" s="75">
        <v>56</v>
      </c>
      <c r="C622" s="75">
        <v>65.755577808929743</v>
      </c>
      <c r="D622" s="75">
        <v>67.541000298213177</v>
      </c>
      <c r="E622" s="75">
        <v>72.503422871068096</v>
      </c>
      <c r="F622" s="75">
        <v>99.03263893499755</v>
      </c>
      <c r="G622" s="75">
        <v>122.74403160965284</v>
      </c>
      <c r="H622" s="75">
        <v>181.55112159383197</v>
      </c>
      <c r="I622" s="75">
        <v>159.02978962753224</v>
      </c>
      <c r="J622" s="75">
        <v>197.61993725638251</v>
      </c>
      <c r="K622" s="75">
        <v>277.02242683007887</v>
      </c>
      <c r="L622" s="75">
        <v>248.0164314535871</v>
      </c>
      <c r="M622" s="75">
        <v>321.50948737548902</v>
      </c>
      <c r="N622" s="75">
        <v>274.51104391509085</v>
      </c>
      <c r="O622" s="75">
        <v>260.76320500609808</v>
      </c>
      <c r="P622" s="75">
        <v>169.22820131800916</v>
      </c>
      <c r="Q622" s="75">
        <v>160.56604513811811</v>
      </c>
      <c r="R622" s="75">
        <v>184.51000066702659</v>
      </c>
      <c r="S622" s="75">
        <v>146.4578657101668</v>
      </c>
      <c r="T622" s="75">
        <v>235.20757567569797</v>
      </c>
      <c r="U622" s="75">
        <v>306.05615434091288</v>
      </c>
      <c r="V622" s="75">
        <v>270.9490158526412</v>
      </c>
      <c r="X622" s="201">
        <f>((0-('Appendix B'!$H$30))/(1+$Y$16)^0)</f>
        <v>-30932906.678150136</v>
      </c>
      <c r="Y622" s="201">
        <f>(((B622*'Appendix B'!$C$5*1000)-('Appendix B'!$E$31+'Appendix B'!$F$31+'Appendix B'!$G$31))/((1+$Y$16)^1))</f>
        <v>36555647.970511056</v>
      </c>
      <c r="Z622" s="201">
        <f>+(((C622*'Appendix B'!$C$6*1000)-('Appendix B'!$E$32+'Appendix B'!$F$32+'Appendix B'!$G$32))/((1+$Y$16)^2))</f>
        <v>14405625.146113623</v>
      </c>
      <c r="AA622" s="201">
        <f>(((D622*'Appendix B'!$C$7*1000)-('Appendix B'!$E$33+'Appendix B'!$F$33+'Appendix B'!$G$33))/((1+$Y$16)^3))</f>
        <v>6839697.7323229993</v>
      </c>
      <c r="AB622" s="201">
        <f>(((E622*'Appendix B'!$C$8*1000)-('Appendix B'!$E$34+'Appendix B'!$F$34+'Appendix B'!$G$34))/((1+$Y$16)^4))</f>
        <v>4395416.9653342422</v>
      </c>
      <c r="AC622" s="201">
        <f>(((F622*'Appendix B'!$C$9*1000)-('Appendix B'!$E$35+'Appendix B'!$F$35+'Appendix B'!$G$35))/((1+$Y$16)^AC$34))</f>
        <v>4456541.9117252901</v>
      </c>
      <c r="AD622" s="201">
        <f>(((G622*'Appendix B'!$C$10*1000)-('Appendix B'!$E$36+'Appendix B'!$F$36+'Appendix B'!$G$36))/((1+$Y$16)^AD$34))</f>
        <v>4141086.5648279162</v>
      </c>
      <c r="AE622" s="201">
        <f>(((H622*'Appendix B'!$C$11*1000)-('Appendix B'!$E$37+'Appendix B'!$F$37+'Appendix B'!$G$37))/((1+$Y$16)^AE$34))</f>
        <v>4995966.0410163179</v>
      </c>
      <c r="AF622" s="201">
        <f>(((I622*'Appendix B'!$C$12*1000)-('Appendix B'!$E$38+'Appendix B'!$F$38+'Appendix B'!$G$38))/((1+$Y$16)^AF$34))</f>
        <v>3241724.046718576</v>
      </c>
      <c r="AG622" s="201">
        <f>(((J622*'Appendix B'!$C$13*1000)-('Appendix B'!$E$39+'Appendix B'!$F$39+'Appendix B'!$G$39))/((1+$Y$16)^AG$34))</f>
        <v>3331728.1134368107</v>
      </c>
      <c r="AH622" s="201">
        <f>(((K622*'Appendix B'!$C$14*1000)-('Appendix B'!$E$40+'Appendix B'!$F$40+'Appendix B'!$G$40))/((1+$Y$16)^AH$34))</f>
        <v>3947832.0811791304</v>
      </c>
      <c r="AI622" s="201">
        <f>(((L622*'Appendix B'!$C$15*1000)-('Appendix B'!$E$41+'Appendix B'!$F$41+'Appendix B'!$G$41))/((1+$Y$16)^AI$34))</f>
        <v>2843049.214854599</v>
      </c>
      <c r="AJ622" s="201">
        <f>(((M622*'Appendix B'!$C$16*1000)-('Appendix B'!$E$42+'Appendix B'!$F$42+'Appendix B'!$G$42))/((1+$Y$16)^AJ$34))</f>
        <v>3186229.5123736588</v>
      </c>
      <c r="AK622" s="201">
        <f>(((N622*'Appendix B'!$C$17*1000)-('Appendix B'!$E$43+'Appendix B'!$F$43+'Appendix B'!$G$43))/((1+$Y$16)^AK$34))</f>
        <v>2164837.4839719492</v>
      </c>
      <c r="AL622" s="201">
        <f>(((O622*'Appendix B'!$C$18*1000)-('Appendix B'!$E$44+'Appendix B'!$F$44+'Appendix B'!$G$44))/((1+$Y$16)^AL$34))</f>
        <v>1677511.4034498427</v>
      </c>
      <c r="AM622" s="201">
        <f>(((P622*'Appendix B'!$C$19*1000)-('Appendix B'!$E$45+'Appendix B'!$F$45+'Appendix B'!$G$45))/((1+$Y$16)^AM$34))</f>
        <v>744252.19774701202</v>
      </c>
      <c r="AN622" s="201">
        <f>(((Q622*'Appendix B'!$C$20*1000)-('Appendix B'!$E$46+'Appendix B'!$F$46+'Appendix B'!$G$46))/((1+$Y$16)^AN$34))</f>
        <v>547771.67384180287</v>
      </c>
      <c r="AO622" s="201">
        <f>(((R622*'Appendix B'!$C$21*1000)-('Appendix B'!$E$47+'Appendix B'!$F$47+'Appendix B'!$G$47))/((1+$Y$16)^AO$34))</f>
        <v>580787.93080595334</v>
      </c>
      <c r="AP622" s="201">
        <f>(((S622*'Appendix B'!$C$22*1000)-('Appendix B'!$E$48+'Appendix B'!$F$48+'Appendix B'!$G$48))/((1+$Y$16)^AP$34))</f>
        <v>311378.00058674207</v>
      </c>
      <c r="AQ622" s="201">
        <f>(((T622*'Appendix B'!$C$23*1000)-('Appendix B'!$E$49+'Appendix B'!$F$49+'Appendix B'!$G$49))/((1+$Y$16)^AQ$34))</f>
        <v>593221.30471952853</v>
      </c>
      <c r="AR622" s="201">
        <f>(((U622*'Appendix B'!$C$24*1000)-('Appendix B'!$E$50+'Appendix B'!$F$50+'Appendix B'!$G$50))/((1+$Y$16)^AR$34))</f>
        <v>734098.42599485908</v>
      </c>
      <c r="AS622" s="217">
        <f t="shared" si="34"/>
        <v>68761497.04338178</v>
      </c>
      <c r="AU622" s="207">
        <f t="shared" si="33"/>
        <v>1.1770697705913846E-8</v>
      </c>
    </row>
    <row r="623" spans="1:47" x14ac:dyDescent="0.35">
      <c r="A623">
        <v>589</v>
      </c>
      <c r="B623" s="75">
        <v>56</v>
      </c>
      <c r="C623" s="75">
        <v>65.137578473285672</v>
      </c>
      <c r="D623" s="75">
        <v>63.23542222130618</v>
      </c>
      <c r="E623" s="75">
        <v>36.957002141318</v>
      </c>
      <c r="F623" s="75">
        <v>46.564339044304134</v>
      </c>
      <c r="G623" s="75">
        <v>80.87790402950003</v>
      </c>
      <c r="H623" s="75">
        <v>124.73144234148276</v>
      </c>
      <c r="I623" s="75">
        <v>156.17049524299989</v>
      </c>
      <c r="J623" s="75">
        <v>179.55017749828815</v>
      </c>
      <c r="K623" s="75">
        <v>146.11605632626012</v>
      </c>
      <c r="L623" s="75">
        <v>147.56005734750232</v>
      </c>
      <c r="M623" s="75">
        <v>182.85761201472701</v>
      </c>
      <c r="N623" s="75">
        <v>166.81779480009146</v>
      </c>
      <c r="O623" s="75">
        <v>170.97658785815142</v>
      </c>
      <c r="P623" s="75">
        <v>163.55719388310661</v>
      </c>
      <c r="Q623" s="75">
        <v>212.57902245507211</v>
      </c>
      <c r="R623" s="75">
        <v>157.15515737657199</v>
      </c>
      <c r="S623" s="75">
        <v>203.85970800724914</v>
      </c>
      <c r="T623" s="75">
        <v>300.52847745682675</v>
      </c>
      <c r="U623" s="75">
        <v>379.41598554652728</v>
      </c>
      <c r="V623" s="75">
        <v>341.33886373013507</v>
      </c>
      <c r="X623" s="201">
        <f>((0-('Appendix B'!$H$30))/(1+$Y$16)^0)</f>
        <v>-30932906.678150136</v>
      </c>
      <c r="Y623" s="201">
        <f>(((B623*'Appendix B'!$C$5*1000)-('Appendix B'!$E$31+'Appendix B'!$F$31+'Appendix B'!$G$31))/((1+$Y$16)^1))</f>
        <v>36555647.970511056</v>
      </c>
      <c r="Z623" s="201">
        <f>+(((C623*'Appendix B'!$C$6*1000)-('Appendix B'!$E$32+'Appendix B'!$F$32+'Appendix B'!$G$32))/((1+$Y$16)^2))</f>
        <v>14249507.944210608</v>
      </c>
      <c r="AA623" s="201">
        <f>(((D623*'Appendix B'!$C$7*1000)-('Appendix B'!$E$33+'Appendix B'!$F$33+'Appendix B'!$G$33))/((1+$Y$16)^3))</f>
        <v>6293576.1549702575</v>
      </c>
      <c r="AB623" s="201">
        <f>(((E623*'Appendix B'!$C$8*1000)-('Appendix B'!$E$34+'Appendix B'!$F$34+'Appendix B'!$G$34))/((1+$Y$16)^4))</f>
        <v>1525399.0275693221</v>
      </c>
      <c r="AC623" s="201">
        <f>(((F623*'Appendix B'!$C$9*1000)-('Appendix B'!$E$35+'Appendix B'!$F$35+'Appendix B'!$G$35))/((1+$Y$16)^AC$34))</f>
        <v>1406447.2200057064</v>
      </c>
      <c r="AD623" s="201">
        <f>(((G623*'Appendix B'!$C$10*1000)-('Appendix B'!$E$36+'Appendix B'!$F$36+'Appendix B'!$G$36))/((1+$Y$16)^AD$34))</f>
        <v>2334507.6913078572</v>
      </c>
      <c r="AE623" s="201">
        <f>(((H623*'Appendix B'!$C$11*1000)-('Appendix B'!$E$37+'Appendix B'!$F$37+'Appendix B'!$G$37))/((1+$Y$16)^AE$34))</f>
        <v>3108890.7362840683</v>
      </c>
      <c r="AF623" s="201">
        <f>(((I623*'Appendix B'!$C$12*1000)-('Appendix B'!$E$38+'Appendix B'!$F$38+'Appendix B'!$G$38))/((1+$Y$16)^AF$34))</f>
        <v>3166746.0504614622</v>
      </c>
      <c r="AG623" s="201">
        <f>(((J623*'Appendix B'!$C$13*1000)-('Appendix B'!$E$39+'Appendix B'!$F$39+'Appendix B'!$G$39))/((1+$Y$16)^AG$34))</f>
        <v>2950630.9851630148</v>
      </c>
      <c r="AH623" s="201">
        <f>(((K623*'Appendix B'!$C$14*1000)-('Appendix B'!$E$40+'Appendix B'!$F$40+'Appendix B'!$G$40))/((1+$Y$16)^AH$34))</f>
        <v>1730935.8346374764</v>
      </c>
      <c r="AI623" s="201">
        <f>(((L623*'Appendix B'!$C$15*1000)-('Appendix B'!$E$41+'Appendix B'!$F$41+'Appendix B'!$G$41))/((1+$Y$16)^AI$34))</f>
        <v>1415455.8327730466</v>
      </c>
      <c r="AJ623" s="201">
        <f>(((M623*'Appendix B'!$C$16*1000)-('Appendix B'!$E$42+'Appendix B'!$F$42+'Appendix B'!$G$42))/((1+$Y$16)^AJ$34))</f>
        <v>1546395.4425214292</v>
      </c>
      <c r="AK623" s="201">
        <f>(((N623*'Appendix B'!$C$17*1000)-('Appendix B'!$E$43+'Appendix B'!$F$43+'Appendix B'!$G$43))/((1+$Y$16)^AK$34))</f>
        <v>1096778.3593089711</v>
      </c>
      <c r="AL623" s="201">
        <f>(((O623*'Appendix B'!$C$18*1000)-('Appendix B'!$E$44+'Appendix B'!$F$44+'Appendix B'!$G$44))/((1+$Y$16)^AL$34))</f>
        <v>926052.18691230798</v>
      </c>
      <c r="AM623" s="201">
        <f>(((P623*'Appendix B'!$C$19*1000)-('Appendix B'!$E$45+'Appendix B'!$F$45+'Appendix B'!$G$45))/((1+$Y$16)^AM$34))</f>
        <v>703984.30678734777</v>
      </c>
      <c r="AN623" s="201">
        <f>(((Q623*'Appendix B'!$C$20*1000)-('Appendix B'!$E$46+'Appendix B'!$F$46+'Appendix B'!$G$46))/((1+$Y$16)^AN$34))</f>
        <v>857542.75037433347</v>
      </c>
      <c r="AO623" s="201">
        <f>(((R623*'Appendix B'!$C$21*1000)-('Appendix B'!$E$47+'Appendix B'!$F$47+'Appendix B'!$G$47))/((1+$Y$16)^AO$34))</f>
        <v>438979.82465978968</v>
      </c>
      <c r="AP623" s="201">
        <f>(((S623*'Appendix B'!$C$22*1000)-('Appendix B'!$E$48+'Appendix B'!$F$48+'Appendix B'!$G$48))/((1+$Y$16)^AP$34))</f>
        <v>566933.66215537989</v>
      </c>
      <c r="AQ623" s="201">
        <f>(((T623*'Appendix B'!$C$23*1000)-('Appendix B'!$E$49+'Appendix B'!$F$49+'Appendix B'!$G$49))/((1+$Y$16)^AQ$34))</f>
        <v>843766.51945577539</v>
      </c>
      <c r="AR623" s="201">
        <f>(((U623*'Appendix B'!$C$24*1000)-('Appendix B'!$E$50+'Appendix B'!$F$50+'Appendix B'!$G$50))/((1+$Y$16)^AR$34))</f>
        <v>977227.3675460954</v>
      </c>
      <c r="AS623" s="217">
        <f t="shared" si="34"/>
        <v>51762499.18946518</v>
      </c>
      <c r="AU623" s="207">
        <f t="shared" si="33"/>
        <v>1.5848901999338332E-8</v>
      </c>
    </row>
    <row r="624" spans="1:47" x14ac:dyDescent="0.35">
      <c r="A624">
        <v>590</v>
      </c>
      <c r="B624" s="75">
        <v>56</v>
      </c>
      <c r="C624" s="75">
        <v>59.756580310249113</v>
      </c>
      <c r="D624" s="75">
        <v>71.463960630509973</v>
      </c>
      <c r="E624" s="75">
        <v>81.588369818014868</v>
      </c>
      <c r="F624" s="75">
        <v>101.27396329466406</v>
      </c>
      <c r="G624" s="75">
        <v>114.96054073591583</v>
      </c>
      <c r="H624" s="75">
        <v>99.325859067197683</v>
      </c>
      <c r="I624" s="75">
        <v>73.20024259941809</v>
      </c>
      <c r="J624" s="75">
        <v>33.705497804961425</v>
      </c>
      <c r="K624" s="75">
        <v>27.496419465687843</v>
      </c>
      <c r="L624" s="75">
        <v>12.548317903068572</v>
      </c>
      <c r="M624" s="75">
        <v>8.1173178692643315</v>
      </c>
      <c r="N624" s="75">
        <v>10.39614125318796</v>
      </c>
      <c r="O624" s="75">
        <v>8.0897267994395339</v>
      </c>
      <c r="P624" s="75">
        <v>9.1831665292919311</v>
      </c>
      <c r="Q624" s="75">
        <v>8.0722404426268959</v>
      </c>
      <c r="R624" s="75">
        <v>9.4283600894663824</v>
      </c>
      <c r="S624" s="75">
        <v>10.967313001101878</v>
      </c>
      <c r="T624" s="75">
        <v>11.301729253665874</v>
      </c>
      <c r="U624" s="75">
        <v>12.271770280265892</v>
      </c>
      <c r="V624" s="75">
        <v>14.579742608172506</v>
      </c>
      <c r="X624" s="201">
        <f>((0-('Appendix B'!$H$30))/(1+$Y$16)^0)</f>
        <v>-30932906.678150136</v>
      </c>
      <c r="Y624" s="201">
        <f>(((B624*'Appendix B'!$C$5*1000)-('Appendix B'!$E$31+'Appendix B'!$F$31+'Appendix B'!$G$31))/((1+$Y$16)^1))</f>
        <v>36555647.970511056</v>
      </c>
      <c r="Z624" s="201">
        <f>+(((C624*'Appendix B'!$C$6*1000)-('Appendix B'!$E$32+'Appendix B'!$F$32+'Appendix B'!$G$32))/((1+$Y$16)^2))</f>
        <v>12890175.776348285</v>
      </c>
      <c r="AA624" s="201">
        <f>(((D624*'Appendix B'!$C$7*1000)-('Appendix B'!$E$33+'Appendix B'!$F$33+'Appendix B'!$G$33))/((1+$Y$16)^3))</f>
        <v>7337287.8924125358</v>
      </c>
      <c r="AB624" s="201">
        <f>(((E624*'Appendix B'!$C$8*1000)-('Appendix B'!$E$34+'Appendix B'!$F$34+'Appendix B'!$G$34))/((1+$Y$16)^4))</f>
        <v>5128935.5634404561</v>
      </c>
      <c r="AC624" s="201">
        <f>(((F624*'Appendix B'!$C$9*1000)-('Appendix B'!$E$35+'Appendix B'!$F$35+'Appendix B'!$G$35))/((1+$Y$16)^AC$34))</f>
        <v>4586834.8990353886</v>
      </c>
      <c r="AD624" s="201">
        <f>(((G624*'Appendix B'!$C$10*1000)-('Appendix B'!$E$36+'Appendix B'!$F$36+'Appendix B'!$G$36))/((1+$Y$16)^AD$34))</f>
        <v>3805218.6212783544</v>
      </c>
      <c r="AE624" s="201">
        <f>(((H624*'Appendix B'!$C$11*1000)-('Appendix B'!$E$37+'Appendix B'!$F$37+'Appendix B'!$G$37))/((1+$Y$16)^AE$34))</f>
        <v>2265129.3946140534</v>
      </c>
      <c r="AF624" s="201">
        <f>(((I624*'Appendix B'!$C$12*1000)-('Appendix B'!$E$38+'Appendix B'!$F$38+'Appendix B'!$G$38))/((1+$Y$16)^AF$34))</f>
        <v>991054.26936502475</v>
      </c>
      <c r="AG624" s="201">
        <f>(((J624*'Appendix B'!$C$13*1000)-('Appendix B'!$E$39+'Appendix B'!$F$39+'Appendix B'!$G$39))/((1+$Y$16)^AG$34))</f>
        <v>-125280.88910752197</v>
      </c>
      <c r="AH624" s="201">
        <f>(((K624*'Appendix B'!$C$14*1000)-('Appendix B'!$E$40+'Appendix B'!$F$40+'Appendix B'!$G$40))/((1+$Y$16)^AH$34))</f>
        <v>-277884.87217958021</v>
      </c>
      <c r="AI624" s="201">
        <f>(((L624*'Appendix B'!$C$15*1000)-('Appendix B'!$E$41+'Appendix B'!$F$41+'Appendix B'!$G$41))/((1+$Y$16)^AI$34))</f>
        <v>-503206.54628765536</v>
      </c>
      <c r="AJ624" s="201">
        <f>(((M624*'Appendix B'!$C$16*1000)-('Appendix B'!$E$42+'Appendix B'!$F$42+'Appendix B'!$G$42))/((1+$Y$16)^AJ$34))</f>
        <v>-520255.92422107345</v>
      </c>
      <c r="AK624" s="201">
        <f>(((N624*'Appendix B'!$C$17*1000)-('Appendix B'!$E$43+'Appendix B'!$F$43+'Appendix B'!$G$43))/((1+$Y$16)^AK$34))</f>
        <v>-454549.84128454607</v>
      </c>
      <c r="AL624" s="201">
        <f>(((O624*'Appendix B'!$C$18*1000)-('Appendix B'!$E$44+'Appendix B'!$F$44+'Appendix B'!$G$44))/((1+$Y$16)^AL$34))</f>
        <v>-437211.48069806217</v>
      </c>
      <c r="AM624" s="201">
        <f>(((P624*'Appendix B'!$C$19*1000)-('Appendix B'!$E$45+'Appendix B'!$F$45+'Appendix B'!$G$45))/((1+$Y$16)^AM$34))</f>
        <v>-392173.04653033277</v>
      </c>
      <c r="AN624" s="201">
        <f>(((Q624*'Appendix B'!$C$20*1000)-('Appendix B'!$E$46+'Appendix B'!$F$46+'Appendix B'!$G$46))/((1+$Y$16)^AN$34))</f>
        <v>-360428.019423327</v>
      </c>
      <c r="AO624" s="201">
        <f>(((R624*'Appendix B'!$C$21*1000)-('Appendix B'!$E$47+'Appendix B'!$F$47+'Appendix B'!$G$47))/((1+$Y$16)^AO$34))</f>
        <v>-326839.12476306182</v>
      </c>
      <c r="AP624" s="201">
        <f>(((S624*'Appendix B'!$C$22*1000)-('Appendix B'!$E$48+'Appendix B'!$F$48+'Appendix B'!$G$48))/((1+$Y$16)^AP$34))</f>
        <v>-291832.21790524275</v>
      </c>
      <c r="AQ624" s="201">
        <f>(((T624*'Appendix B'!$C$23*1000)-('Appendix B'!$E$49+'Appendix B'!$F$49+'Appendix B'!$G$49))/((1+$Y$16)^AQ$34))</f>
        <v>-265593.20706536609</v>
      </c>
      <c r="AR624" s="201">
        <f>(((U624*'Appendix B'!$C$24*1000)-('Appendix B'!$E$50+'Appendix B'!$F$50+'Appendix B'!$G$50))/((1+$Y$16)^AR$34))</f>
        <v>-239560.93454468093</v>
      </c>
      <c r="AS624" s="217">
        <f t="shared" si="34"/>
        <v>42627377.708855033</v>
      </c>
      <c r="AU624" s="207">
        <f t="shared" si="33"/>
        <v>1.537457332220229E-8</v>
      </c>
    </row>
    <row r="625" spans="1:47" x14ac:dyDescent="0.35">
      <c r="A625">
        <v>591</v>
      </c>
      <c r="B625" s="75">
        <v>56</v>
      </c>
      <c r="C625" s="75">
        <v>58.888588416006762</v>
      </c>
      <c r="D625" s="75">
        <v>68.558347620294114</v>
      </c>
      <c r="E625" s="75">
        <v>74.621200993239029</v>
      </c>
      <c r="F625" s="75">
        <v>52.782018433583708</v>
      </c>
      <c r="G625" s="75">
        <v>75.566394576512707</v>
      </c>
      <c r="H625" s="75">
        <v>98.757769940739919</v>
      </c>
      <c r="I625" s="75">
        <v>109.63805932656715</v>
      </c>
      <c r="J625" s="75">
        <v>195.99710851501905</v>
      </c>
      <c r="K625" s="75">
        <v>308.43389068793908</v>
      </c>
      <c r="L625" s="75">
        <v>356.01933633160729</v>
      </c>
      <c r="M625" s="75">
        <v>425.48931716615965</v>
      </c>
      <c r="N625" s="75">
        <v>311.93441174264944</v>
      </c>
      <c r="O625" s="75">
        <v>312.3761877994566</v>
      </c>
      <c r="P625" s="75">
        <v>455.37899423322159</v>
      </c>
      <c r="Q625" s="75">
        <v>301.81315567113592</v>
      </c>
      <c r="R625" s="75">
        <v>337.85413186271359</v>
      </c>
      <c r="S625" s="75">
        <v>404.98501095101506</v>
      </c>
      <c r="T625" s="75">
        <v>494.81217489457185</v>
      </c>
      <c r="U625" s="75">
        <v>500</v>
      </c>
      <c r="V625" s="75">
        <v>500</v>
      </c>
      <c r="X625" s="201">
        <f>((0-('Appendix B'!$H$30))/(1+$Y$16)^0)</f>
        <v>-30932906.678150136</v>
      </c>
      <c r="Y625" s="201">
        <f>(((B625*'Appendix B'!$C$5*1000)-('Appendix B'!$E$31+'Appendix B'!$F$31+'Appendix B'!$G$31))/((1+$Y$16)^1))</f>
        <v>36555647.970511056</v>
      </c>
      <c r="Z625" s="201">
        <f>+(((C625*'Appendix B'!$C$6*1000)-('Appendix B'!$E$32+'Appendix B'!$F$32+'Appendix B'!$G$32))/((1+$Y$16)^2))</f>
        <v>12670906.178489594</v>
      </c>
      <c r="AA625" s="201">
        <f>(((D625*'Appendix B'!$C$7*1000)-('Appendix B'!$E$33+'Appendix B'!$F$33+'Appendix B'!$G$33))/((1+$Y$16)^3))</f>
        <v>6968738.5520053469</v>
      </c>
      <c r="AB625" s="201">
        <f>(((E625*'Appendix B'!$C$8*1000)-('Appendix B'!$E$34+'Appendix B'!$F$34+'Appendix B'!$G$34))/((1+$Y$16)^4))</f>
        <v>4566406.366631397</v>
      </c>
      <c r="AC625" s="201">
        <f>(((F625*'Appendix B'!$C$9*1000)-('Appendix B'!$E$35+'Appendix B'!$F$35+'Appendix B'!$G$35))/((1+$Y$16)^AC$34))</f>
        <v>1767894.2449629556</v>
      </c>
      <c r="AD625" s="201">
        <f>(((G625*'Appendix B'!$C$10*1000)-('Appendix B'!$E$36+'Appendix B'!$F$36+'Appendix B'!$G$36))/((1+$Y$16)^AD$34))</f>
        <v>2105309.0211920687</v>
      </c>
      <c r="AE625" s="201">
        <f>(((H625*'Appendix B'!$C$11*1000)-('Appendix B'!$E$37+'Appendix B'!$F$37+'Appendix B'!$G$37))/((1+$Y$16)^AE$34))</f>
        <v>2246262.2173344307</v>
      </c>
      <c r="AF625" s="201">
        <f>(((I625*'Appendix B'!$C$12*1000)-('Appendix B'!$E$38+'Appendix B'!$F$38+'Appendix B'!$G$38))/((1+$Y$16)^AF$34))</f>
        <v>1946546.8205919256</v>
      </c>
      <c r="AG625" s="201">
        <f>(((J625*'Appendix B'!$C$13*1000)-('Appendix B'!$E$39+'Appendix B'!$F$39+'Appendix B'!$G$39))/((1+$Y$16)^AG$34))</f>
        <v>3297502.1258590422</v>
      </c>
      <c r="AH625" s="201">
        <f>(((K625*'Appendix B'!$C$14*1000)-('Appendix B'!$E$40+'Appendix B'!$F$40+'Appendix B'!$G$40))/((1+$Y$16)^AH$34))</f>
        <v>4479784.4686516533</v>
      </c>
      <c r="AI625" s="201">
        <f>(((L625*'Appendix B'!$C$15*1000)-('Appendix B'!$E$41+'Appendix B'!$F$41+'Appendix B'!$G$41))/((1+$Y$16)^AI$34))</f>
        <v>4377886.9354219595</v>
      </c>
      <c r="AJ625" s="201">
        <f>(((M625*'Appendix B'!$C$16*1000)-('Appendix B'!$E$42+'Appendix B'!$F$42+'Appendix B'!$G$42))/((1+$Y$16)^AJ$34))</f>
        <v>4415997.714386967</v>
      </c>
      <c r="AK625" s="201">
        <f>(((N625*'Appendix B'!$C$17*1000)-('Appendix B'!$E$43+'Appendix B'!$F$43+'Appendix B'!$G$43))/((1+$Y$16)^AK$34))</f>
        <v>2535987.6703792778</v>
      </c>
      <c r="AL625" s="201">
        <f>(((O625*'Appendix B'!$C$18*1000)-('Appendix B'!$E$44+'Appendix B'!$F$44+'Appendix B'!$G$44))/((1+$Y$16)^AL$34))</f>
        <v>2109480.5859968816</v>
      </c>
      <c r="AM625" s="201">
        <f>(((P625*'Appendix B'!$C$19*1000)-('Appendix B'!$E$45+'Appendix B'!$F$45+'Appendix B'!$G$45))/((1+$Y$16)^AM$34))</f>
        <v>2776111.4501638277</v>
      </c>
      <c r="AN625" s="201">
        <f>(((Q625*'Appendix B'!$C$20*1000)-('Appendix B'!$E$46+'Appendix B'!$F$46+'Appendix B'!$G$46))/((1+$Y$16)^AN$34))</f>
        <v>1388989.9955751419</v>
      </c>
      <c r="AO625" s="201">
        <f>(((R625*'Appendix B'!$C$21*1000)-('Appendix B'!$E$47+'Appendix B'!$F$47+'Appendix B'!$G$47))/((1+$Y$16)^AO$34))</f>
        <v>1375727.2621190757</v>
      </c>
      <c r="AP625" s="201">
        <f>(((S625*'Appendix B'!$C$22*1000)-('Appendix B'!$E$48+'Appendix B'!$F$48+'Appendix B'!$G$48))/((1+$Y$16)^AP$34))</f>
        <v>1462352.829818564</v>
      </c>
      <c r="AQ625" s="201">
        <f>(((T625*'Appendix B'!$C$23*1000)-('Appendix B'!$E$49+'Appendix B'!$F$49+'Appendix B'!$G$49))/((1+$Y$16)^AQ$34))</f>
        <v>1588962.1515888674</v>
      </c>
      <c r="AR625" s="201">
        <f>(((U625*'Appendix B'!$C$24*1000)-('Appendix B'!$E$50+'Appendix B'!$F$50+'Appendix B'!$G$50))/((1+$Y$16)^AR$34))</f>
        <v>1376866.5613700326</v>
      </c>
      <c r="AS625" s="217">
        <f t="shared" si="34"/>
        <v>69080454.444899917</v>
      </c>
      <c r="AU625" s="207">
        <f t="shared" si="33"/>
        <v>1.1653767182873229E-8</v>
      </c>
    </row>
    <row r="626" spans="1:47" x14ac:dyDescent="0.35">
      <c r="A626">
        <v>592</v>
      </c>
      <c r="B626" s="75">
        <v>56</v>
      </c>
      <c r="C626" s="75">
        <v>78.869487959965596</v>
      </c>
      <c r="D626" s="75">
        <v>57.14261198289833</v>
      </c>
      <c r="E626" s="75">
        <v>73.746689668037504</v>
      </c>
      <c r="F626" s="75">
        <v>113.03386741301962</v>
      </c>
      <c r="G626" s="75">
        <v>144.87812984749382</v>
      </c>
      <c r="H626" s="75">
        <v>136.57563836837008</v>
      </c>
      <c r="I626" s="75">
        <v>83.713406561384545</v>
      </c>
      <c r="J626" s="75">
        <v>94.121963547349424</v>
      </c>
      <c r="K626" s="75">
        <v>66.486377177701243</v>
      </c>
      <c r="L626" s="75">
        <v>65.480565686059506</v>
      </c>
      <c r="M626" s="75">
        <v>102.67964923981054</v>
      </c>
      <c r="N626" s="75">
        <v>141.12586388182123</v>
      </c>
      <c r="O626" s="75">
        <v>113.77962381379496</v>
      </c>
      <c r="P626" s="75">
        <v>139.50557412941666</v>
      </c>
      <c r="Q626" s="75">
        <v>200.21717810451847</v>
      </c>
      <c r="R626" s="75">
        <v>241.20140878741896</v>
      </c>
      <c r="S626" s="75">
        <v>212.63915301017329</v>
      </c>
      <c r="T626" s="75">
        <v>200.66165100817724</v>
      </c>
      <c r="U626" s="75">
        <v>255.35242955530862</v>
      </c>
      <c r="V626" s="75">
        <v>276.98065753117595</v>
      </c>
      <c r="X626" s="201">
        <f>((0-('Appendix B'!$H$30))/(1+$Y$16)^0)</f>
        <v>-30932906.678150136</v>
      </c>
      <c r="Y626" s="201">
        <f>(((B626*'Appendix B'!$C$5*1000)-('Appendix B'!$E$31+'Appendix B'!$F$31+'Appendix B'!$G$31))/((1+$Y$16)^1))</f>
        <v>36555647.970511056</v>
      </c>
      <c r="Z626" s="201">
        <f>+(((C626*'Appendix B'!$C$6*1000)-('Appendix B'!$E$32+'Appendix B'!$F$32+'Appendix B'!$G$32))/((1+$Y$16)^2))</f>
        <v>17718423.139097847</v>
      </c>
      <c r="AA626" s="201">
        <f>(((D626*'Appendix B'!$C$7*1000)-('Appendix B'!$E$33+'Appendix B'!$F$33+'Appendix B'!$G$33))/((1+$Y$16)^3))</f>
        <v>5520761.1976113757</v>
      </c>
      <c r="AB626" s="201">
        <f>(((E626*'Appendix B'!$C$8*1000)-('Appendix B'!$E$34+'Appendix B'!$F$34+'Appendix B'!$G$34))/((1+$Y$16)^4))</f>
        <v>4495798.3240048615</v>
      </c>
      <c r="AC626" s="201">
        <f>(((F626*'Appendix B'!$C$9*1000)-('Appendix B'!$E$35+'Appendix B'!$F$35+'Appendix B'!$G$35))/((1+$Y$16)^AC$34))</f>
        <v>5270463.3223167351</v>
      </c>
      <c r="AD626" s="201">
        <f>(((G626*'Appendix B'!$C$10*1000)-('Appendix B'!$E$36+'Appendix B'!$F$36+'Appendix B'!$G$36))/((1+$Y$16)^AD$34))</f>
        <v>5096202.2292596418</v>
      </c>
      <c r="AE626" s="201">
        <f>(((H626*'Appendix B'!$C$11*1000)-('Appendix B'!$E$37+'Appendix B'!$F$37+'Appendix B'!$G$37))/((1+$Y$16)^AE$34))</f>
        <v>3502256.030154903</v>
      </c>
      <c r="AF626" s="201">
        <f>(((I626*'Appendix B'!$C$12*1000)-('Appendix B'!$E$38+'Appendix B'!$F$38+'Appendix B'!$G$38))/((1+$Y$16)^AF$34))</f>
        <v>1266736.2601578904</v>
      </c>
      <c r="AG626" s="201">
        <f>(((J626*'Appendix B'!$C$13*1000)-('Appendix B'!$E$39+'Appendix B'!$F$39+'Appendix B'!$G$39))/((1+$Y$16)^AG$34))</f>
        <v>1148922.0833233844</v>
      </c>
      <c r="AH626" s="201">
        <f>(((K626*'Appendix B'!$C$14*1000)-('Appendix B'!$E$40+'Appendix B'!$F$40+'Appendix B'!$G$40))/((1+$Y$16)^AH$34))</f>
        <v>382409.1270498829</v>
      </c>
      <c r="AI626" s="201">
        <f>(((L626*'Appendix B'!$C$15*1000)-('Appendix B'!$E$41+'Appendix B'!$F$41+'Appendix B'!$G$41))/((1+$Y$16)^AI$34))</f>
        <v>249017.76308169591</v>
      </c>
      <c r="AJ626" s="201">
        <f>(((M626*'Appendix B'!$C$16*1000)-('Appendix B'!$E$42+'Appendix B'!$F$42+'Appendix B'!$G$42))/((1+$Y$16)^AJ$34))</f>
        <v>598131.63673045556</v>
      </c>
      <c r="AK626" s="201">
        <f>(((N626*'Appendix B'!$C$17*1000)-('Appendix B'!$E$43+'Appendix B'!$F$43+'Appendix B'!$G$43))/((1+$Y$16)^AK$34))</f>
        <v>841975.93229548866</v>
      </c>
      <c r="AL626" s="201">
        <f>(((O626*'Appendix B'!$C$18*1000)-('Appendix B'!$E$44+'Appendix B'!$F$44+'Appendix B'!$G$44))/((1+$Y$16)^AL$34))</f>
        <v>447348.48747038504</v>
      </c>
      <c r="AM626" s="201">
        <f>(((P626*'Appendix B'!$C$19*1000)-('Appendix B'!$E$45+'Appendix B'!$F$45+'Appendix B'!$G$45))/((1+$Y$16)^AM$34))</f>
        <v>533201.9523710655</v>
      </c>
      <c r="AN626" s="201">
        <f>(((Q626*'Appendix B'!$C$20*1000)-('Appendix B'!$E$46+'Appendix B'!$F$46+'Appendix B'!$G$46))/((1+$Y$16)^AN$34))</f>
        <v>783919.93487843277</v>
      </c>
      <c r="AO626" s="201">
        <f>(((R626*'Appendix B'!$C$21*1000)-('Appendix B'!$E$47+'Appendix B'!$F$47+'Appendix B'!$G$47))/((1+$Y$16)^AO$34))</f>
        <v>874677.43091935292</v>
      </c>
      <c r="AP626" s="201">
        <f>(((S626*'Appendix B'!$C$22*1000)-('Appendix B'!$E$48+'Appendix B'!$F$48+'Appendix B'!$G$48))/((1+$Y$16)^AP$34))</f>
        <v>606020.15809597785</v>
      </c>
      <c r="AQ626" s="201">
        <f>(((T626*'Appendix B'!$C$23*1000)-('Appendix B'!$E$49+'Appendix B'!$F$49+'Appendix B'!$G$49))/((1+$Y$16)^AQ$34))</f>
        <v>460716.76362963929</v>
      </c>
      <c r="AR626" s="201">
        <f>(((U626*'Appendix B'!$C$24*1000)-('Appendix B'!$E$50+'Appendix B'!$F$50+'Appendix B'!$G$50))/((1+$Y$16)^AR$34))</f>
        <v>566056.28716717695</v>
      </c>
      <c r="AS626" s="217">
        <f t="shared" si="34"/>
        <v>55985779.35197711</v>
      </c>
      <c r="AU626" s="207">
        <f t="shared" si="33"/>
        <v>1.536648969717882E-8</v>
      </c>
    </row>
    <row r="627" spans="1:47" x14ac:dyDescent="0.35">
      <c r="A627">
        <v>593</v>
      </c>
      <c r="B627" s="75">
        <v>56</v>
      </c>
      <c r="C627" s="75">
        <v>67.573021849519677</v>
      </c>
      <c r="D627" s="75">
        <v>70.902243883263282</v>
      </c>
      <c r="E627" s="75">
        <v>70.469026956167355</v>
      </c>
      <c r="F627" s="75">
        <v>69.144509182046278</v>
      </c>
      <c r="G627" s="75">
        <v>87.232179069020489</v>
      </c>
      <c r="H627" s="75">
        <v>133.65489381625525</v>
      </c>
      <c r="I627" s="75">
        <v>94.931178703960839</v>
      </c>
      <c r="J627" s="75">
        <v>122.29736869457204</v>
      </c>
      <c r="K627" s="75">
        <v>101.09579738529459</v>
      </c>
      <c r="L627" s="75">
        <v>97.834503742375418</v>
      </c>
      <c r="M627" s="75">
        <v>115.09220244845361</v>
      </c>
      <c r="N627" s="75">
        <v>195.17383521560328</v>
      </c>
      <c r="O627" s="75">
        <v>134.87176935731026</v>
      </c>
      <c r="P627" s="75">
        <v>135.18716765652763</v>
      </c>
      <c r="Q627" s="75">
        <v>231.22275945306177</v>
      </c>
      <c r="R627" s="75">
        <v>214.26497859043474</v>
      </c>
      <c r="S627" s="75">
        <v>88.707587090831169</v>
      </c>
      <c r="T627" s="75">
        <v>134.45473281508217</v>
      </c>
      <c r="U627" s="75">
        <v>141.5933367563332</v>
      </c>
      <c r="V627" s="75">
        <v>125.45061553242127</v>
      </c>
      <c r="X627" s="201">
        <f>((0-('Appendix B'!$H$30))/(1+$Y$16)^0)</f>
        <v>-30932906.678150136</v>
      </c>
      <c r="Y627" s="201">
        <f>(((B627*'Appendix B'!$C$5*1000)-('Appendix B'!$E$31+'Appendix B'!$F$31+'Appendix B'!$G$31))/((1+$Y$16)^1))</f>
        <v>36555647.970511056</v>
      </c>
      <c r="Z627" s="201">
        <f>+(((C627*'Appendix B'!$C$6*1000)-('Appendix B'!$E$32+'Appendix B'!$F$32+'Appendix B'!$G$32))/((1+$Y$16)^2))</f>
        <v>14864742.594737587</v>
      </c>
      <c r="AA627" s="201">
        <f>(((D627*'Appendix B'!$C$7*1000)-('Appendix B'!$E$33+'Appendix B'!$F$33+'Appendix B'!$G$33))/((1+$Y$16)^3))</f>
        <v>7266039.4722115053</v>
      </c>
      <c r="AB627" s="201">
        <f>(((E627*'Appendix B'!$C$8*1000)-('Appendix B'!$E$34+'Appendix B'!$F$34+'Appendix B'!$G$34))/((1+$Y$16)^4))</f>
        <v>4231159.8432832984</v>
      </c>
      <c r="AC627" s="201">
        <f>(((F627*'Appendix B'!$C$9*1000)-('Appendix B'!$E$35+'Appendix B'!$F$35+'Appendix B'!$G$35))/((1+$Y$16)^AC$34))</f>
        <v>2719080.8905978897</v>
      </c>
      <c r="AD627" s="201">
        <f>(((G627*'Appendix B'!$C$10*1000)-('Appendix B'!$E$36+'Appendix B'!$F$36+'Appendix B'!$G$36))/((1+$Y$16)^AD$34))</f>
        <v>2608703.0780427773</v>
      </c>
      <c r="AE627" s="201">
        <f>(((H627*'Appendix B'!$C$11*1000)-('Appendix B'!$E$37+'Appendix B'!$F$37+'Appendix B'!$G$37))/((1+$Y$16)^AE$34))</f>
        <v>3405253.2841300867</v>
      </c>
      <c r="AF627" s="201">
        <f>(((I627*'Appendix B'!$C$12*1000)-('Appendix B'!$E$38+'Appendix B'!$F$38+'Appendix B'!$G$38))/((1+$Y$16)^AF$34))</f>
        <v>1560894.875748219</v>
      </c>
      <c r="AG627" s="201">
        <f>(((J627*'Appendix B'!$C$13*1000)-('Appendix B'!$E$39+'Appendix B'!$F$39+'Appendix B'!$G$39))/((1+$Y$16)^AG$34))</f>
        <v>1743150.5696621335</v>
      </c>
      <c r="AH627" s="201">
        <f>(((K627*'Appendix B'!$C$14*1000)-('Appendix B'!$E$40+'Appendix B'!$F$40+'Appendix B'!$G$40))/((1+$Y$16)^AH$34))</f>
        <v>968518.82864731818</v>
      </c>
      <c r="AI627" s="201">
        <f>(((L627*'Appendix B'!$C$15*1000)-('Appendix B'!$E$41+'Appendix B'!$F$41+'Appendix B'!$G$41))/((1+$Y$16)^AI$34))</f>
        <v>708802.10493636969</v>
      </c>
      <c r="AJ627" s="201">
        <f>(((M627*'Appendix B'!$C$16*1000)-('Appendix B'!$E$42+'Appendix B'!$F$42+'Appendix B'!$G$42))/((1+$Y$16)^AJ$34))</f>
        <v>744934.75491710496</v>
      </c>
      <c r="AK627" s="201">
        <f>(((N627*'Appendix B'!$C$17*1000)-('Appendix B'!$E$43+'Appendix B'!$F$43+'Appendix B'!$G$43))/((1+$Y$16)^AK$34))</f>
        <v>1378002.3724572698</v>
      </c>
      <c r="AL627" s="201">
        <f>(((O627*'Appendix B'!$C$18*1000)-('Appendix B'!$E$44+'Appendix B'!$F$44+'Appendix B'!$G$44))/((1+$Y$16)^AL$34))</f>
        <v>623876.87965948915</v>
      </c>
      <c r="AM627" s="201">
        <f>(((P627*'Appendix B'!$C$19*1000)-('Appendix B'!$E$45+'Appendix B'!$F$45+'Appendix B'!$G$45))/((1+$Y$16)^AM$34))</f>
        <v>502538.41983898508</v>
      </c>
      <c r="AN627" s="201">
        <f>(((Q627*'Appendix B'!$C$20*1000)-('Appendix B'!$E$46+'Appendix B'!$F$46+'Appendix B'!$G$46))/((1+$Y$16)^AN$34))</f>
        <v>968578.31838774402</v>
      </c>
      <c r="AO627" s="201">
        <f>(((R627*'Appendix B'!$C$21*1000)-('Appendix B'!$E$47+'Appendix B'!$F$47+'Appendix B'!$G$47))/((1+$Y$16)^AO$34))</f>
        <v>735038.38740468677</v>
      </c>
      <c r="AP627" s="201">
        <f>(((S627*'Appendix B'!$C$22*1000)-('Appendix B'!$E$48+'Appendix B'!$F$48+'Appendix B'!$G$48))/((1+$Y$16)^AP$34))</f>
        <v>54271.08436695311</v>
      </c>
      <c r="AQ627" s="201">
        <f>(((T627*'Appendix B'!$C$23*1000)-('Appendix B'!$E$49+'Appendix B'!$F$49+'Appendix B'!$G$49))/((1+$Y$16)^AQ$34))</f>
        <v>206773.13940817514</v>
      </c>
      <c r="AR627" s="201">
        <f>(((U627*'Appendix B'!$C$24*1000)-('Appendix B'!$E$50+'Appendix B'!$F$50+'Appendix B'!$G$50))/((1+$Y$16)^AR$34))</f>
        <v>189036.22905767773</v>
      </c>
      <c r="AS627" s="217">
        <f t="shared" si="34"/>
        <v>51102136.419856176</v>
      </c>
      <c r="AU627" s="207">
        <f t="shared" si="33"/>
        <v>1.5884813901815855E-8</v>
      </c>
    </row>
    <row r="628" spans="1:47" x14ac:dyDescent="0.35">
      <c r="A628">
        <v>594</v>
      </c>
      <c r="B628" s="75">
        <v>56</v>
      </c>
      <c r="C628" s="75">
        <v>35.16641078669285</v>
      </c>
      <c r="D628" s="75">
        <v>51.723269342418035</v>
      </c>
      <c r="E628" s="75">
        <v>75.846375986265969</v>
      </c>
      <c r="F628" s="75">
        <v>80.6629582952107</v>
      </c>
      <c r="G628" s="75">
        <v>59.840791137466681</v>
      </c>
      <c r="H628" s="75">
        <v>58.298923865026339</v>
      </c>
      <c r="I628" s="75">
        <v>58.475764681917632</v>
      </c>
      <c r="J628" s="75">
        <v>54.453660458484819</v>
      </c>
      <c r="K628" s="75">
        <v>80.562710322515244</v>
      </c>
      <c r="L628" s="75">
        <v>98.020281473776436</v>
      </c>
      <c r="M628" s="75">
        <v>123.01937710061065</v>
      </c>
      <c r="N628" s="75">
        <v>120.64538898578108</v>
      </c>
      <c r="O628" s="75">
        <v>115.75518615857376</v>
      </c>
      <c r="P628" s="75">
        <v>85.921452469584224</v>
      </c>
      <c r="Q628" s="75">
        <v>133.52255494502697</v>
      </c>
      <c r="R628" s="75">
        <v>226.81452744911456</v>
      </c>
      <c r="S628" s="75">
        <v>94.550657572980413</v>
      </c>
      <c r="T628" s="75">
        <v>79.752917348535362</v>
      </c>
      <c r="U628" s="75">
        <v>107.72679769691707</v>
      </c>
      <c r="V628" s="75">
        <v>147.51747618606942</v>
      </c>
      <c r="X628" s="201">
        <f>((0-('Appendix B'!$H$30))/(1+$Y$16)^0)</f>
        <v>-30932906.678150136</v>
      </c>
      <c r="Y628" s="201">
        <f>(((B628*'Appendix B'!$C$5*1000)-('Appendix B'!$E$31+'Appendix B'!$F$31+'Appendix B'!$G$31))/((1+$Y$16)^1))</f>
        <v>36555647.970511056</v>
      </c>
      <c r="Z628" s="201">
        <f>+(((C628*'Appendix B'!$C$6*1000)-('Appendix B'!$E$32+'Appendix B'!$F$32+'Appendix B'!$G$32))/((1+$Y$16)^2))</f>
        <v>6678278.3859773129</v>
      </c>
      <c r="AA628" s="201">
        <f>(((D628*'Appendix B'!$C$7*1000)-('Appendix B'!$E$33+'Appendix B'!$F$33+'Appendix B'!$G$33))/((1+$Y$16)^3))</f>
        <v>4833369.1916672708</v>
      </c>
      <c r="AB628" s="201">
        <f>(((E628*'Appendix B'!$C$8*1000)-('Appendix B'!$E$34+'Appendix B'!$F$34+'Appendix B'!$G$34))/((1+$Y$16)^4))</f>
        <v>4665326.9930883218</v>
      </c>
      <c r="AC628" s="201">
        <f>(((F628*'Appendix B'!$C$9*1000)-('Appendix B'!$E$35+'Appendix B'!$F$35+'Appendix B'!$G$35))/((1+$Y$16)^AC$34))</f>
        <v>3388673.0170837068</v>
      </c>
      <c r="AD628" s="201">
        <f>(((G628*'Appendix B'!$C$10*1000)-('Appendix B'!$E$36+'Appendix B'!$F$36+'Appendix B'!$G$36))/((1+$Y$16)^AD$34))</f>
        <v>1426728.3979437209</v>
      </c>
      <c r="AE628" s="201">
        <f>(((H628*'Appendix B'!$C$11*1000)-('Appendix B'!$E$37+'Appendix B'!$F$37+'Appendix B'!$G$37))/((1+$Y$16)^AE$34))</f>
        <v>902557.17900854547</v>
      </c>
      <c r="AF628" s="201">
        <f>(((I628*'Appendix B'!$C$12*1000)-('Appendix B'!$E$38+'Appendix B'!$F$38+'Appendix B'!$G$38))/((1+$Y$16)^AF$34))</f>
        <v>604940.87853735569</v>
      </c>
      <c r="AG628" s="201">
        <f>(((J628*'Appendix B'!$C$13*1000)-('Appendix B'!$E$39+'Appendix B'!$F$39+'Appendix B'!$G$39))/((1+$Y$16)^AG$34))</f>
        <v>312304.6300177892</v>
      </c>
      <c r="AH628" s="201">
        <f>(((K628*'Appendix B'!$C$14*1000)-('Appendix B'!$E$40+'Appendix B'!$F$40+'Appendix B'!$G$40))/((1+$Y$16)^AH$34))</f>
        <v>620791.49143525644</v>
      </c>
      <c r="AI628" s="201">
        <f>(((L628*'Appendix B'!$C$15*1000)-('Appendix B'!$E$41+'Appendix B'!$F$41+'Appendix B'!$G$41))/((1+$Y$16)^AI$34))</f>
        <v>711442.20679397939</v>
      </c>
      <c r="AJ628" s="201">
        <f>(((M628*'Appendix B'!$C$16*1000)-('Appendix B'!$E$42+'Appendix B'!$F$42+'Appendix B'!$G$42))/((1+$Y$16)^AJ$34))</f>
        <v>838689.35461835703</v>
      </c>
      <c r="AK628" s="201">
        <f>(((N628*'Appendix B'!$C$17*1000)-('Appendix B'!$E$43+'Appendix B'!$F$43+'Appendix B'!$G$43))/((1+$Y$16)^AK$34))</f>
        <v>638858.66849385179</v>
      </c>
      <c r="AL628" s="201">
        <f>(((O628*'Appendix B'!$C$18*1000)-('Appendix B'!$E$44+'Appendix B'!$F$44+'Appendix B'!$G$44))/((1+$Y$16)^AL$34))</f>
        <v>463882.73922176077</v>
      </c>
      <c r="AM628" s="201">
        <f>(((P628*'Appendix B'!$C$19*1000)-('Appendix B'!$E$45+'Appendix B'!$F$45+'Appendix B'!$G$45))/((1+$Y$16)^AM$34))</f>
        <v>152719.36740957981</v>
      </c>
      <c r="AN628" s="201">
        <f>(((Q628*'Appendix B'!$C$20*1000)-('Appendix B'!$E$46+'Appendix B'!$F$46+'Appendix B'!$G$46))/((1+$Y$16)^AN$34))</f>
        <v>386710.11762167589</v>
      </c>
      <c r="AO628" s="201">
        <f>(((R628*'Appendix B'!$C$21*1000)-('Appendix B'!$E$47+'Appendix B'!$F$47+'Appendix B'!$G$47))/((1+$Y$16)^AO$34))</f>
        <v>800095.52327426523</v>
      </c>
      <c r="AP628" s="201">
        <f>(((S628*'Appendix B'!$C$22*1000)-('Appendix B'!$E$48+'Appendix B'!$F$48+'Appendix B'!$G$48))/((1+$Y$16)^AP$34))</f>
        <v>80284.704886824999</v>
      </c>
      <c r="AQ628" s="201">
        <f>(((T628*'Appendix B'!$C$23*1000)-('Appendix B'!$E$49+'Appendix B'!$F$49+'Appendix B'!$G$49))/((1+$Y$16)^AQ$34))</f>
        <v>-3041.4487071405829</v>
      </c>
      <c r="AR628" s="201">
        <f>(((U628*'Appendix B'!$C$24*1000)-('Appendix B'!$E$50+'Appendix B'!$F$50+'Appendix B'!$G$50))/((1+$Y$16)^AR$34))</f>
        <v>76795.842729072174</v>
      </c>
      <c r="AS628" s="217">
        <f t="shared" si="34"/>
        <v>33205189.982169557</v>
      </c>
      <c r="AU628" s="207">
        <f t="shared" si="33"/>
        <v>1.2962175431211543E-8</v>
      </c>
    </row>
    <row r="629" spans="1:47" x14ac:dyDescent="0.35">
      <c r="A629">
        <v>595</v>
      </c>
      <c r="B629" s="75">
        <v>56</v>
      </c>
      <c r="C629" s="75">
        <v>64.164189465871317</v>
      </c>
      <c r="D629" s="75">
        <v>73.573172522531962</v>
      </c>
      <c r="E629" s="75">
        <v>56.220446027204133</v>
      </c>
      <c r="F629" s="75">
        <v>61.199187825917512</v>
      </c>
      <c r="G629" s="75">
        <v>77.30149784436361</v>
      </c>
      <c r="H629" s="75">
        <v>73.68980718844503</v>
      </c>
      <c r="I629" s="75">
        <v>77.843038762138278</v>
      </c>
      <c r="J629" s="75">
        <v>92.178954058921846</v>
      </c>
      <c r="K629" s="75">
        <v>76.601032189290351</v>
      </c>
      <c r="L629" s="75">
        <v>103.60597241408891</v>
      </c>
      <c r="M629" s="75">
        <v>83.126443851102863</v>
      </c>
      <c r="N629" s="75">
        <v>112.85811619600125</v>
      </c>
      <c r="O629" s="75">
        <v>108.69100431337847</v>
      </c>
      <c r="P629" s="75">
        <v>116.49572119248862</v>
      </c>
      <c r="Q629" s="75">
        <v>134.50568375384464</v>
      </c>
      <c r="R629" s="75">
        <v>117.49841732543862</v>
      </c>
      <c r="S629" s="75">
        <v>150.76175473175979</v>
      </c>
      <c r="T629" s="75">
        <v>167.66141062267795</v>
      </c>
      <c r="U629" s="75">
        <v>176.99449862542613</v>
      </c>
      <c r="V629" s="75">
        <v>190.30919285528825</v>
      </c>
      <c r="X629" s="201">
        <f>((0-('Appendix B'!$H$30))/(1+$Y$16)^0)</f>
        <v>-30932906.678150136</v>
      </c>
      <c r="Y629" s="201">
        <f>(((B629*'Appendix B'!$C$5*1000)-('Appendix B'!$E$31+'Appendix B'!$F$31+'Appendix B'!$G$31))/((1+$Y$16)^1))</f>
        <v>36555647.970511056</v>
      </c>
      <c r="Z629" s="201">
        <f>+(((C629*'Appendix B'!$C$6*1000)-('Appendix B'!$E$32+'Appendix B'!$F$32+'Appendix B'!$G$32))/((1+$Y$16)^2))</f>
        <v>14003613.232944764</v>
      </c>
      <c r="AA629" s="201">
        <f>(((D629*'Appendix B'!$C$7*1000)-('Appendix B'!$E$33+'Appendix B'!$F$33+'Appendix B'!$G$33))/((1+$Y$16)^3))</f>
        <v>7604821.3350460241</v>
      </c>
      <c r="AB629" s="201">
        <f>(((E629*'Appendix B'!$C$8*1000)-('Appendix B'!$E$34+'Appendix B'!$F$34+'Appendix B'!$G$34))/((1+$Y$16)^4))</f>
        <v>3080729.4479216016</v>
      </c>
      <c r="AC629" s="201">
        <f>(((F629*'Appendix B'!$C$9*1000)-('Appendix B'!$E$35+'Appendix B'!$F$35+'Appendix B'!$G$35))/((1+$Y$16)^AC$34))</f>
        <v>2257202.3364457455</v>
      </c>
      <c r="AD629" s="201">
        <f>(((G629*'Appendix B'!$C$10*1000)-('Appendix B'!$E$36+'Appendix B'!$F$36+'Appendix B'!$G$36))/((1+$Y$16)^AD$34))</f>
        <v>2180181.0260383212</v>
      </c>
      <c r="AE629" s="201">
        <f>(((H629*'Appendix B'!$C$11*1000)-('Appendix B'!$E$37+'Appendix B'!$F$37+'Appendix B'!$G$37))/((1+$Y$16)^AE$34))</f>
        <v>1413713.8102990685</v>
      </c>
      <c r="AF629" s="201">
        <f>(((I629*'Appendix B'!$C$12*1000)-('Appendix B'!$E$38+'Appendix B'!$F$38+'Appendix B'!$G$38))/((1+$Y$16)^AF$34))</f>
        <v>1112800.2341016741</v>
      </c>
      <c r="AG629" s="201">
        <f>(((J629*'Appendix B'!$C$13*1000)-('Appendix B'!$E$39+'Appendix B'!$F$39+'Appendix B'!$G$39))/((1+$Y$16)^AG$34))</f>
        <v>1107943.3793360894</v>
      </c>
      <c r="AH629" s="201">
        <f>(((K629*'Appendix B'!$C$14*1000)-('Appendix B'!$E$40+'Appendix B'!$F$40+'Appendix B'!$G$40))/((1+$Y$16)^AH$34))</f>
        <v>553700.56721399224</v>
      </c>
      <c r="AI629" s="201">
        <f>(((L629*'Appendix B'!$C$15*1000)-('Appendix B'!$E$41+'Appendix B'!$F$41+'Appendix B'!$G$41))/((1+$Y$16)^AI$34))</f>
        <v>790820.89721258951</v>
      </c>
      <c r="AJ629" s="201">
        <f>(((M629*'Appendix B'!$C$16*1000)-('Appendix B'!$E$42+'Appendix B'!$F$42+'Appendix B'!$G$42))/((1+$Y$16)^AJ$34))</f>
        <v>366876.11070318124</v>
      </c>
      <c r="AK629" s="201">
        <f>(((N629*'Appendix B'!$C$17*1000)-('Appendix B'!$E$43+'Appendix B'!$F$43+'Appendix B'!$G$43))/((1+$Y$16)^AK$34))</f>
        <v>561627.57158003724</v>
      </c>
      <c r="AL629" s="201">
        <f>(((O629*'Appendix B'!$C$18*1000)-('Appendix B'!$E$44+'Appendix B'!$F$44+'Appendix B'!$G$44))/((1+$Y$16)^AL$34))</f>
        <v>404759.84626186569</v>
      </c>
      <c r="AM629" s="201">
        <f>(((P629*'Appendix B'!$C$19*1000)-('Appendix B'!$E$45+'Appendix B'!$F$45+'Appendix B'!$G$45))/((1+$Y$16)^AM$34))</f>
        <v>369816.82905777631</v>
      </c>
      <c r="AN629" s="201">
        <f>(((Q629*'Appendix B'!$C$20*1000)-('Appendix B'!$E$46+'Appendix B'!$F$46+'Appendix B'!$G$46))/((1+$Y$16)^AN$34))</f>
        <v>392565.28848839592</v>
      </c>
      <c r="AO629" s="201">
        <f>(((R629*'Appendix B'!$C$21*1000)-('Appendix B'!$E$47+'Appendix B'!$F$47+'Appendix B'!$G$47))/((1+$Y$16)^AO$34))</f>
        <v>233398.4165387532</v>
      </c>
      <c r="AP629" s="201">
        <f>(((S629*'Appendix B'!$C$22*1000)-('Appendix B'!$E$48+'Appendix B'!$F$48+'Appendix B'!$G$48))/((1+$Y$16)^AP$34))</f>
        <v>330539.11392764782</v>
      </c>
      <c r="AQ629" s="201">
        <f>(((T629*'Appendix B'!$C$23*1000)-('Appendix B'!$E$49+'Appendix B'!$F$49+'Appendix B'!$G$49))/((1+$Y$16)^AQ$34))</f>
        <v>334140.85778197501</v>
      </c>
      <c r="AR629" s="201">
        <f>(((U629*'Appendix B'!$C$24*1000)-('Appendix B'!$E$50+'Appendix B'!$F$50+'Appendix B'!$G$50))/((1+$Y$16)^AR$34))</f>
        <v>306362.6578875446</v>
      </c>
      <c r="AS629" s="217">
        <f t="shared" si="34"/>
        <v>43028354.251148</v>
      </c>
      <c r="AU629" s="207">
        <f t="shared" si="33"/>
        <v>1.5438118891537739E-8</v>
      </c>
    </row>
    <row r="630" spans="1:47" x14ac:dyDescent="0.35">
      <c r="A630">
        <v>596</v>
      </c>
      <c r="B630" s="75">
        <v>56</v>
      </c>
      <c r="C630" s="75">
        <v>56.769397521764432</v>
      </c>
      <c r="D630" s="75">
        <v>67.10978668957668</v>
      </c>
      <c r="E630" s="75">
        <v>81.150961027156143</v>
      </c>
      <c r="F630" s="75">
        <v>91.245056867324777</v>
      </c>
      <c r="G630" s="75">
        <v>97.572010742431488</v>
      </c>
      <c r="H630" s="75">
        <v>119.85727390454161</v>
      </c>
      <c r="I630" s="75">
        <v>134.61839866379276</v>
      </c>
      <c r="J630" s="75">
        <v>151.94545560875497</v>
      </c>
      <c r="K630" s="75">
        <v>229.64300916534268</v>
      </c>
      <c r="L630" s="75">
        <v>299.98709083714448</v>
      </c>
      <c r="M630" s="75">
        <v>159.91987274709501</v>
      </c>
      <c r="N630" s="75">
        <v>244.22879556003971</v>
      </c>
      <c r="O630" s="75">
        <v>343.09914109511976</v>
      </c>
      <c r="P630" s="75">
        <v>257.61185999540203</v>
      </c>
      <c r="Q630" s="75">
        <v>277.56543280279425</v>
      </c>
      <c r="R630" s="75">
        <v>236.85398339870008</v>
      </c>
      <c r="S630" s="75">
        <v>288.88012122607984</v>
      </c>
      <c r="T630" s="75">
        <v>397.81423037761863</v>
      </c>
      <c r="U630" s="75">
        <v>451.18659594390408</v>
      </c>
      <c r="V630" s="75">
        <v>272.93135142996107</v>
      </c>
      <c r="X630" s="201">
        <f>((0-('Appendix B'!$H$30))/(1+$Y$16)^0)</f>
        <v>-30932906.678150136</v>
      </c>
      <c r="Y630" s="201">
        <f>(((B630*'Appendix B'!$C$5*1000)-('Appendix B'!$E$31+'Appendix B'!$F$31+'Appendix B'!$G$31))/((1+$Y$16)^1))</f>
        <v>36555647.970511056</v>
      </c>
      <c r="Z630" s="201">
        <f>+(((C630*'Appendix B'!$C$6*1000)-('Appendix B'!$E$32+'Appendix B'!$F$32+'Appendix B'!$G$32))/((1+$Y$16)^2))</f>
        <v>12135562.313819155</v>
      </c>
      <c r="AA630" s="201">
        <f>(((D630*'Appendix B'!$C$7*1000)-('Appendix B'!$E$33+'Appendix B'!$F$33+'Appendix B'!$G$33))/((1+$Y$16)^3))</f>
        <v>6785002.3924828935</v>
      </c>
      <c r="AB630" s="201">
        <f>(((E630*'Appendix B'!$C$8*1000)-('Appendix B'!$E$34+'Appendix B'!$F$34+'Appendix B'!$G$34))/((1+$Y$16)^4))</f>
        <v>5093619.1785519505</v>
      </c>
      <c r="AC630" s="201">
        <f>(((F630*'Appendix B'!$C$9*1000)-('Appendix B'!$E$35+'Appendix B'!$F$35+'Appendix B'!$G$35))/((1+$Y$16)^AC$34))</f>
        <v>4003833.0803847765</v>
      </c>
      <c r="AD630" s="201">
        <f>(((G630*'Appendix B'!$C$10*1000)-('Appendix B'!$E$36+'Appendix B'!$F$36+'Appendix B'!$G$36))/((1+$Y$16)^AD$34))</f>
        <v>3054880.5139944423</v>
      </c>
      <c r="AE630" s="201">
        <f>(((H630*'Appendix B'!$C$11*1000)-('Appendix B'!$E$37+'Appendix B'!$F$37+'Appendix B'!$G$37))/((1+$Y$16)^AE$34))</f>
        <v>2947011.5597472396</v>
      </c>
      <c r="AF630" s="201">
        <f>(((I630*'Appendix B'!$C$12*1000)-('Appendix B'!$E$38+'Appendix B'!$F$38+'Appendix B'!$G$38))/((1+$Y$16)^AF$34))</f>
        <v>2601595.0728670261</v>
      </c>
      <c r="AG630" s="201">
        <f>(((J630*'Appendix B'!$C$13*1000)-('Appendix B'!$E$39+'Appendix B'!$F$39+'Appendix B'!$G$39))/((1+$Y$16)^AG$34))</f>
        <v>2368438.3949053939</v>
      </c>
      <c r="AH630" s="201">
        <f>(((K630*'Appendix B'!$C$14*1000)-('Appendix B'!$E$40+'Appendix B'!$F$40+'Appendix B'!$G$40))/((1+$Y$16)^AH$34))</f>
        <v>3145462.7787530194</v>
      </c>
      <c r="AI630" s="201">
        <f>(((L630*'Appendix B'!$C$15*1000)-('Appendix B'!$E$41+'Appendix B'!$F$41+'Appendix B'!$G$41))/((1+$Y$16)^AI$34))</f>
        <v>3581608.3163410928</v>
      </c>
      <c r="AJ630" s="201">
        <f>(((M630*'Appendix B'!$C$16*1000)-('Appendix B'!$E$42+'Appendix B'!$F$42+'Appendix B'!$G$42))/((1+$Y$16)^AJ$34))</f>
        <v>1275111.0748301796</v>
      </c>
      <c r="AK630" s="201">
        <f>(((N630*'Appendix B'!$C$17*1000)-('Appendix B'!$E$43+'Appendix B'!$F$43+'Appendix B'!$G$43))/((1+$Y$16)^AK$34))</f>
        <v>1864510.1009956461</v>
      </c>
      <c r="AL630" s="201">
        <f>(((O630*'Appendix B'!$C$18*1000)-('Appendix B'!$E$44+'Appendix B'!$F$44+'Appendix B'!$G$44))/((1+$Y$16)^AL$34))</f>
        <v>2366612.9643694451</v>
      </c>
      <c r="AM630" s="201">
        <f>(((P630*'Appendix B'!$C$19*1000)-('Appendix B'!$E$45+'Appendix B'!$F$45+'Appendix B'!$G$45))/((1+$Y$16)^AM$34))</f>
        <v>1371834.4344291997</v>
      </c>
      <c r="AN630" s="201">
        <f>(((Q630*'Appendix B'!$C$20*1000)-('Appendix B'!$E$46+'Appendix B'!$F$46+'Appendix B'!$G$46))/((1+$Y$16)^AN$34))</f>
        <v>1244579.0503870393</v>
      </c>
      <c r="AO630" s="201">
        <f>(((R630*'Appendix B'!$C$21*1000)-('Appendix B'!$E$47+'Appendix B'!$F$47+'Appendix B'!$G$47))/((1+$Y$16)^AO$34))</f>
        <v>852140.28258185554</v>
      </c>
      <c r="AP630" s="201">
        <f>(((S630*'Appendix B'!$C$22*1000)-('Appendix B'!$E$48+'Appendix B'!$F$48+'Appendix B'!$G$48))/((1+$Y$16)^AP$34))</f>
        <v>945448.48114894435</v>
      </c>
      <c r="AQ630" s="201">
        <f>(((T630*'Appendix B'!$C$23*1000)-('Appendix B'!$E$49+'Appendix B'!$F$49+'Appendix B'!$G$49))/((1+$Y$16)^AQ$34))</f>
        <v>1216916.2952808095</v>
      </c>
      <c r="AR630" s="201">
        <f>(((U630*'Appendix B'!$C$24*1000)-('Appendix B'!$E$50+'Appendix B'!$F$50+'Appendix B'!$G$50))/((1+$Y$16)^AR$34))</f>
        <v>1215089.3180662999</v>
      </c>
      <c r="AS630" s="217">
        <f t="shared" si="34"/>
        <v>63691996.896297291</v>
      </c>
      <c r="AU630" s="207">
        <f t="shared" si="33"/>
        <v>1.3497777236445301E-8</v>
      </c>
    </row>
    <row r="631" spans="1:47" x14ac:dyDescent="0.35">
      <c r="A631">
        <v>597</v>
      </c>
      <c r="B631" s="75">
        <v>56</v>
      </c>
      <c r="C631" s="75">
        <v>76.679751759845217</v>
      </c>
      <c r="D631" s="75">
        <v>90.283553273480649</v>
      </c>
      <c r="E631" s="75">
        <v>23.645895229157574</v>
      </c>
      <c r="F631" s="75">
        <v>27.471920862994633</v>
      </c>
      <c r="G631" s="75">
        <v>34.979508922930599</v>
      </c>
      <c r="H631" s="75">
        <v>54.041050172658892</v>
      </c>
      <c r="I631" s="75">
        <v>64.369377286337652</v>
      </c>
      <c r="J631" s="75">
        <v>72.101336133530623</v>
      </c>
      <c r="K631" s="75">
        <v>68.046722195288723</v>
      </c>
      <c r="L631" s="75">
        <v>54.661685405139572</v>
      </c>
      <c r="M631" s="75">
        <v>45.871609666356541</v>
      </c>
      <c r="N631" s="75">
        <v>46.527069677804981</v>
      </c>
      <c r="O631" s="75">
        <v>54.218227119124485</v>
      </c>
      <c r="P631" s="75">
        <v>78.870182444140724</v>
      </c>
      <c r="Q631" s="75">
        <v>74.93643472578367</v>
      </c>
      <c r="R631" s="75">
        <v>108.26113649475076</v>
      </c>
      <c r="S631" s="75">
        <v>20.878174818153056</v>
      </c>
      <c r="T631" s="75">
        <v>10.417295204560151</v>
      </c>
      <c r="U631" s="75">
        <v>2.2490935262473322</v>
      </c>
      <c r="V631" s="75">
        <v>2.0069237459362603</v>
      </c>
      <c r="X631" s="201">
        <f>((0-('Appendix B'!$H$30))/(1+$Y$16)^0)</f>
        <v>-30932906.678150136</v>
      </c>
      <c r="Y631" s="201">
        <f>(((B631*'Appendix B'!$C$5*1000)-('Appendix B'!$E$31+'Appendix B'!$F$31+'Appendix B'!$G$31))/((1+$Y$16)^1))</f>
        <v>36555647.970511056</v>
      </c>
      <c r="Z631" s="201">
        <f>+(((C631*'Appendix B'!$C$6*1000)-('Appendix B'!$E$32+'Appendix B'!$F$32+'Appendix B'!$G$32))/((1+$Y$16)^2))</f>
        <v>17165258.323617492</v>
      </c>
      <c r="AA631" s="201">
        <f>(((D631*'Appendix B'!$C$7*1000)-('Appendix B'!$E$33+'Appendix B'!$F$33+'Appendix B'!$G$33))/((1+$Y$16)^3))</f>
        <v>9724374.0015787259</v>
      </c>
      <c r="AB631" s="201">
        <f>(((E631*'Appendix B'!$C$8*1000)-('Appendix B'!$E$34+'Appendix B'!$F$34+'Appendix B'!$G$34))/((1+$Y$16)^4))</f>
        <v>450660.28242659522</v>
      </c>
      <c r="AC631" s="201">
        <f>(((F631*'Appendix B'!$C$9*1000)-('Appendix B'!$E$35+'Appendix B'!$F$35+'Appendix B'!$G$35))/((1+$Y$16)^AC$34))</f>
        <v>296564.04353114794</v>
      </c>
      <c r="AD631" s="201">
        <f>(((G631*'Appendix B'!$C$10*1000)-('Appendix B'!$E$36+'Appendix B'!$F$36+'Appendix B'!$G$36))/((1+$Y$16)^AD$34))</f>
        <v>353931.13167128759</v>
      </c>
      <c r="AE631" s="201">
        <f>(((H631*'Appendix B'!$C$11*1000)-('Appendix B'!$E$37+'Appendix B'!$F$37+'Appendix B'!$G$37))/((1+$Y$16)^AE$34))</f>
        <v>761146.16787187941</v>
      </c>
      <c r="AF631" s="201">
        <f>(((I631*'Appendix B'!$C$12*1000)-('Appendix B'!$E$38+'Appendix B'!$F$38+'Appendix B'!$G$38))/((1+$Y$16)^AF$34))</f>
        <v>759486.44271064876</v>
      </c>
      <c r="AG631" s="201">
        <f>(((J631*'Appendix B'!$C$13*1000)-('Appendix B'!$E$39+'Appendix B'!$F$39+'Appendix B'!$G$39))/((1+$Y$16)^AG$34))</f>
        <v>684499.86728178163</v>
      </c>
      <c r="AH631" s="201">
        <f>(((K631*'Appendix B'!$C$14*1000)-('Appendix B'!$E$40+'Appendix B'!$F$40+'Appendix B'!$G$40))/((1+$Y$16)^AH$34))</f>
        <v>408833.53251988813</v>
      </c>
      <c r="AI631" s="201">
        <f>(((L631*'Appendix B'!$C$15*1000)-('Appendix B'!$E$41+'Appendix B'!$F$41+'Appendix B'!$G$41))/((1+$Y$16)^AI$34))</f>
        <v>95269.810022354985</v>
      </c>
      <c r="AJ631" s="201">
        <f>(((M631*'Appendix B'!$C$16*1000)-('Appendix B'!$E$42+'Appendix B'!$F$42+'Appendix B'!$G$42))/((1+$Y$16)^AJ$34))</f>
        <v>-73736.36715827063</v>
      </c>
      <c r="AK631" s="201">
        <f>(((N631*'Appendix B'!$C$17*1000)-('Appendix B'!$E$43+'Appendix B'!$F$43+'Appendix B'!$G$43))/((1+$Y$16)^AK$34))</f>
        <v>-96217.558587334599</v>
      </c>
      <c r="AL631" s="201">
        <f>(((O631*'Appendix B'!$C$18*1000)-('Appendix B'!$E$44+'Appendix B'!$F$44+'Appendix B'!$G$44))/((1+$Y$16)^AL$34))</f>
        <v>-51144.070973019334</v>
      </c>
      <c r="AM631" s="201">
        <f>(((P631*'Appendix B'!$C$19*1000)-('Appendix B'!$E$45+'Appendix B'!$F$45+'Appendix B'!$G$45))/((1+$Y$16)^AM$34))</f>
        <v>102650.70222600312</v>
      </c>
      <c r="AN631" s="201">
        <f>(((Q631*'Appendix B'!$C$20*1000)-('Appendix B'!$E$46+'Appendix B'!$F$46+'Appendix B'!$G$46))/((1+$Y$16)^AN$34))</f>
        <v>37791.704057534662</v>
      </c>
      <c r="AO631" s="201">
        <f>(((R631*'Appendix B'!$C$21*1000)-('Appendix B'!$E$47+'Appendix B'!$F$47+'Appendix B'!$G$47))/((1+$Y$16)^AO$34))</f>
        <v>185512.1505992513</v>
      </c>
      <c r="AP631" s="201">
        <f>(((S631*'Appendix B'!$C$22*1000)-('Appendix B'!$E$48+'Appendix B'!$F$48+'Appendix B'!$G$48))/((1+$Y$16)^AP$34))</f>
        <v>-247708.60188498473</v>
      </c>
      <c r="AQ631" s="201">
        <f>(((T631*'Appendix B'!$C$23*1000)-('Appendix B'!$E$49+'Appendix B'!$F$49+'Appendix B'!$G$49))/((1+$Y$16)^AQ$34))</f>
        <v>-268985.547230781</v>
      </c>
      <c r="AR631" s="201">
        <f>(((U631*'Appendix B'!$C$24*1000)-('Appendix B'!$E$50+'Appendix B'!$F$50+'Appendix B'!$G$50))/((1+$Y$16)^AR$34))</f>
        <v>-272778.06101113639</v>
      </c>
      <c r="AS631" s="217">
        <f t="shared" si="34"/>
        <v>36648719.452475503</v>
      </c>
      <c r="AU631" s="207">
        <f t="shared" si="33"/>
        <v>1.4024703292625881E-8</v>
      </c>
    </row>
    <row r="632" spans="1:47" x14ac:dyDescent="0.35">
      <c r="A632">
        <v>598</v>
      </c>
      <c r="B632" s="75">
        <v>56</v>
      </c>
      <c r="C632" s="75">
        <v>51.024729494117281</v>
      </c>
      <c r="D632" s="75">
        <v>53.325398248799907</v>
      </c>
      <c r="E632" s="75">
        <v>20.986983753327145</v>
      </c>
      <c r="F632" s="75">
        <v>35.353346744289993</v>
      </c>
      <c r="G632" s="75">
        <v>51.960184955643868</v>
      </c>
      <c r="H632" s="75">
        <v>38.556275917625754</v>
      </c>
      <c r="I632" s="75">
        <v>25.612907990974499</v>
      </c>
      <c r="J632" s="75">
        <v>32.897872368929157</v>
      </c>
      <c r="K632" s="75">
        <v>23.165993058803487</v>
      </c>
      <c r="L632" s="75">
        <v>27.936695863493519</v>
      </c>
      <c r="M632" s="75">
        <v>30.783392055474025</v>
      </c>
      <c r="N632" s="75">
        <v>22.078523972403225</v>
      </c>
      <c r="O632" s="75">
        <v>24.114846479287767</v>
      </c>
      <c r="P632" s="75">
        <v>22.52076873485683</v>
      </c>
      <c r="Q632" s="75">
        <v>35.006125464081414</v>
      </c>
      <c r="R632" s="75">
        <v>25.319860875450807</v>
      </c>
      <c r="S632" s="75">
        <v>35.394363378349446</v>
      </c>
      <c r="T632" s="75">
        <v>23.800005871810619</v>
      </c>
      <c r="U632" s="75">
        <v>24.042554112304465</v>
      </c>
      <c r="V632" s="75">
        <v>30.561374353396268</v>
      </c>
      <c r="X632" s="201">
        <f>((0-('Appendix B'!$H$30))/(1+$Y$16)^0)</f>
        <v>-30932906.678150136</v>
      </c>
      <c r="Y632" s="201">
        <f>(((B632*'Appendix B'!$C$5*1000)-('Appendix B'!$E$31+'Appendix B'!$F$31+'Appendix B'!$G$31))/((1+$Y$16)^1))</f>
        <v>36555647.970511056</v>
      </c>
      <c r="Z632" s="201">
        <f>+(((C632*'Appendix B'!$C$6*1000)-('Appendix B'!$E$32+'Appendix B'!$F$32+'Appendix B'!$G$32))/((1+$Y$16)^2))</f>
        <v>10684360.918265373</v>
      </c>
      <c r="AA632" s="201">
        <f>(((D632*'Appendix B'!$C$7*1000)-('Appendix B'!$E$33+'Appendix B'!$F$33+'Appendix B'!$G$33))/((1+$Y$16)^3))</f>
        <v>5036583.9864862347</v>
      </c>
      <c r="AB632" s="201">
        <f>(((E632*'Appendix B'!$C$8*1000)-('Appendix B'!$E$34+'Appendix B'!$F$34+'Appendix B'!$G$34))/((1+$Y$16)^4))</f>
        <v>235979.77525036738</v>
      </c>
      <c r="AC632" s="201">
        <f>(((F632*'Appendix B'!$C$9*1000)-('Appendix B'!$E$35+'Appendix B'!$F$35+'Appendix B'!$G$35))/((1+$Y$16)^AC$34))</f>
        <v>754728.21682818001</v>
      </c>
      <c r="AD632" s="201">
        <f>(((G632*'Appendix B'!$C$10*1000)-('Appendix B'!$E$36+'Appendix B'!$F$36+'Appendix B'!$G$36))/((1+$Y$16)^AD$34))</f>
        <v>1086669.8001821772</v>
      </c>
      <c r="AE632" s="201">
        <f>(((H632*'Appendix B'!$C$11*1000)-('Appendix B'!$E$37+'Appendix B'!$F$37+'Appendix B'!$G$37))/((1+$Y$16)^AE$34))</f>
        <v>246871.26381531334</v>
      </c>
      <c r="AF632" s="201">
        <f>(((I632*'Appendix B'!$C$12*1000)-('Appendix B'!$E$38+'Appendix B'!$F$38+'Appendix B'!$G$38))/((1+$Y$16)^AF$34))</f>
        <v>-256807.09652278642</v>
      </c>
      <c r="AG632" s="201">
        <f>(((J632*'Appendix B'!$C$13*1000)-('Appendix B'!$E$39+'Appendix B'!$F$39+'Appendix B'!$G$39))/((1+$Y$16)^AG$34))</f>
        <v>-142313.97302856843</v>
      </c>
      <c r="AH632" s="201">
        <f>(((K632*'Appendix B'!$C$14*1000)-('Appendix B'!$E$40+'Appendix B'!$F$40+'Appendix B'!$G$40))/((1+$Y$16)^AH$34))</f>
        <v>-351220.53957604768</v>
      </c>
      <c r="AI632" s="201">
        <f>(((L632*'Appendix B'!$C$15*1000)-('Appendix B'!$E$41+'Appendix B'!$F$41+'Appendix B'!$G$41))/((1+$Y$16)^AI$34))</f>
        <v>-284521.10464436963</v>
      </c>
      <c r="AJ632" s="201">
        <f>(((M632*'Appendix B'!$C$16*1000)-('Appendix B'!$E$42+'Appendix B'!$F$42+'Appendix B'!$G$42))/((1+$Y$16)^AJ$34))</f>
        <v>-252184.53619523649</v>
      </c>
      <c r="AK632" s="201">
        <f>(((N632*'Appendix B'!$C$17*1000)-('Appendix B'!$E$43+'Appendix B'!$F$43+'Appendix B'!$G$43))/((1+$Y$16)^AK$34))</f>
        <v>-338688.58197999129</v>
      </c>
      <c r="AL632" s="201">
        <f>(((O632*'Appendix B'!$C$18*1000)-('Appendix B'!$E$44+'Appendix B'!$F$44+'Appendix B'!$G$44))/((1+$Y$16)^AL$34))</f>
        <v>-303091.00414979993</v>
      </c>
      <c r="AM632" s="201">
        <f>(((P632*'Appendix B'!$C$19*1000)-('Appendix B'!$E$45+'Appendix B'!$F$45+'Appendix B'!$G$45))/((1+$Y$16)^AM$34))</f>
        <v>-297467.27909091901</v>
      </c>
      <c r="AN632" s="201">
        <f>(((Q632*'Appendix B'!$C$20*1000)-('Appendix B'!$E$46+'Appendix B'!$F$46+'Appendix B'!$G$46))/((1+$Y$16)^AN$34))</f>
        <v>-200019.23321873884</v>
      </c>
      <c r="AO632" s="201">
        <f>(((R632*'Appendix B'!$C$21*1000)-('Appendix B'!$E$47+'Appendix B'!$F$47+'Appendix B'!$G$47))/((1+$Y$16)^AO$34))</f>
        <v>-244457.23697988116</v>
      </c>
      <c r="AP632" s="201">
        <f>(((S632*'Appendix B'!$C$22*1000)-('Appendix B'!$E$48+'Appendix B'!$F$48+'Appendix B'!$G$48))/((1+$Y$16)^AP$34))</f>
        <v>-183081.85782062847</v>
      </c>
      <c r="AQ632" s="201">
        <f>(((T632*'Appendix B'!$C$23*1000)-('Appendix B'!$E$49+'Appendix B'!$F$49+'Appendix B'!$G$49))/((1+$Y$16)^AQ$34))</f>
        <v>-217654.74764821908</v>
      </c>
      <c r="AR632" s="201">
        <f>(((U632*'Appendix B'!$C$24*1000)-('Appendix B'!$E$50+'Appendix B'!$F$50+'Appendix B'!$G$50))/((1+$Y$16)^AR$34))</f>
        <v>-200550.2366289403</v>
      </c>
      <c r="AS632" s="217">
        <f t="shared" si="34"/>
        <v>23667935.253188569</v>
      </c>
      <c r="AU632" s="207">
        <f t="shared" si="33"/>
        <v>9.442059116010238E-9</v>
      </c>
    </row>
    <row r="633" spans="1:47" x14ac:dyDescent="0.35">
      <c r="A633">
        <v>599</v>
      </c>
      <c r="B633" s="75">
        <v>56</v>
      </c>
      <c r="C633" s="75">
        <v>54.117705558158946</v>
      </c>
      <c r="D633" s="75">
        <v>66.215392302041238</v>
      </c>
      <c r="E633" s="75">
        <v>90.702947271150165</v>
      </c>
      <c r="F633" s="75">
        <v>101.20564835269953</v>
      </c>
      <c r="G633" s="75">
        <v>103.21804273838353</v>
      </c>
      <c r="H633" s="75">
        <v>59.197498994697682</v>
      </c>
      <c r="I633" s="75">
        <v>80.926204811310015</v>
      </c>
      <c r="J633" s="75">
        <v>68.552639818889546</v>
      </c>
      <c r="K633" s="75">
        <v>52.212247707519566</v>
      </c>
      <c r="L633" s="75">
        <v>65.350512429376209</v>
      </c>
      <c r="M633" s="75">
        <v>101.7425556129199</v>
      </c>
      <c r="N633" s="75">
        <v>65.679336861985362</v>
      </c>
      <c r="O633" s="75">
        <v>54.264656547309087</v>
      </c>
      <c r="P633" s="75">
        <v>86.741370575420689</v>
      </c>
      <c r="Q633" s="75">
        <v>57.193307197214835</v>
      </c>
      <c r="R633" s="75">
        <v>58.938263995751967</v>
      </c>
      <c r="S633" s="75">
        <v>81.895549170712115</v>
      </c>
      <c r="T633" s="75">
        <v>127.26448060628248</v>
      </c>
      <c r="U633" s="75">
        <v>176.72109899800228</v>
      </c>
      <c r="V633" s="75">
        <v>202.21128632341754</v>
      </c>
      <c r="X633" s="201">
        <f>((0-('Appendix B'!$H$30))/(1+$Y$16)^0)</f>
        <v>-30932906.678150136</v>
      </c>
      <c r="Y633" s="201">
        <f>(((B633*'Appendix B'!$C$5*1000)-('Appendix B'!$E$31+'Appendix B'!$F$31+'Appendix B'!$G$31))/((1+$Y$16)^1))</f>
        <v>36555647.970511056</v>
      </c>
      <c r="Z633" s="201">
        <f>+(((C633*'Appendix B'!$C$6*1000)-('Appendix B'!$E$32+'Appendix B'!$F$32+'Appendix B'!$G$32))/((1+$Y$16)^2))</f>
        <v>11465699.571595715</v>
      </c>
      <c r="AA633" s="201">
        <f>(((D633*'Appendix B'!$C$7*1000)-('Appendix B'!$E$33+'Appendix B'!$F$33+'Appendix B'!$G$33))/((1+$Y$16)^3))</f>
        <v>6671556.9816759015</v>
      </c>
      <c r="AB633" s="201">
        <f>(((E633*'Appendix B'!$C$8*1000)-('Appendix B'!$E$34+'Appendix B'!$F$34+'Appendix B'!$G$34))/((1+$Y$16)^4))</f>
        <v>5864846.5285563497</v>
      </c>
      <c r="AC633" s="201">
        <f>(((F633*'Appendix B'!$C$9*1000)-('Appendix B'!$E$35+'Appendix B'!$F$35+'Appendix B'!$G$35))/((1+$Y$16)^AC$34))</f>
        <v>4582863.6050867522</v>
      </c>
      <c r="AD633" s="201">
        <f>(((G633*'Appendix B'!$C$10*1000)-('Appendix B'!$E$36+'Appendix B'!$F$36+'Appendix B'!$G$36))/((1+$Y$16)^AD$34))</f>
        <v>3298514.2750481078</v>
      </c>
      <c r="AE633" s="201">
        <f>(((H633*'Appendix B'!$C$11*1000)-('Appendix B'!$E$37+'Appendix B'!$F$37+'Appendix B'!$G$37))/((1+$Y$16)^AE$34))</f>
        <v>932400.3417817544</v>
      </c>
      <c r="AF633" s="201">
        <f>(((I633*'Appendix B'!$C$12*1000)-('Appendix B'!$E$38+'Appendix B'!$F$38+'Appendix B'!$G$38))/((1+$Y$16)^AF$34))</f>
        <v>1193648.7167711726</v>
      </c>
      <c r="AG633" s="201">
        <f>(((J633*'Appendix B'!$C$13*1000)-('Appendix B'!$E$39+'Appendix B'!$F$39+'Appendix B'!$G$39))/((1+$Y$16)^AG$34))</f>
        <v>609656.70429951174</v>
      </c>
      <c r="AH633" s="201">
        <f>(((K633*'Appendix B'!$C$14*1000)-('Appendix B'!$E$40+'Appendix B'!$F$40+'Appendix B'!$G$40))/((1+$Y$16)^AH$34))</f>
        <v>140677.08663575933</v>
      </c>
      <c r="AI633" s="201">
        <f>(((L633*'Appendix B'!$C$15*1000)-('Appendix B'!$E$41+'Appendix B'!$F$41+'Appendix B'!$G$41))/((1+$Y$16)^AI$34))</f>
        <v>247169.56608860943</v>
      </c>
      <c r="AJ633" s="201">
        <f>(((M633*'Appendix B'!$C$16*1000)-('Appendix B'!$E$42+'Appendix B'!$F$42+'Appendix B'!$G$42))/((1+$Y$16)^AJ$34))</f>
        <v>587048.6416247756</v>
      </c>
      <c r="AK633" s="201">
        <f>(((N633*'Appendix B'!$C$17*1000)-('Appendix B'!$E$43+'Appendix B'!$F$43+'Appendix B'!$G$43))/((1+$Y$16)^AK$34))</f>
        <v>93727.065538581228</v>
      </c>
      <c r="AL633" s="201">
        <f>(((O633*'Appendix B'!$C$18*1000)-('Appendix B'!$E$44+'Appendix B'!$F$44+'Appendix B'!$G$44))/((1+$Y$16)^AL$34))</f>
        <v>-50755.484980628156</v>
      </c>
      <c r="AM633" s="201">
        <f>(((P633*'Appendix B'!$C$19*1000)-('Appendix B'!$E$45+'Appendix B'!$F$45+'Appendix B'!$G$45))/((1+$Y$16)^AM$34))</f>
        <v>158541.32642844412</v>
      </c>
      <c r="AN633" s="201">
        <f>(((Q633*'Appendix B'!$C$20*1000)-('Appendix B'!$E$46+'Appendix B'!$F$46+'Appendix B'!$G$46))/((1+$Y$16)^AN$34))</f>
        <v>-67880.149374073968</v>
      </c>
      <c r="AO633" s="201">
        <f>(((R633*'Appendix B'!$C$21*1000)-('Appendix B'!$E$47+'Appendix B'!$F$47+'Appendix B'!$G$47))/((1+$Y$16)^AO$34))</f>
        <v>-70178.699628078961</v>
      </c>
      <c r="AP633" s="201">
        <f>(((S633*'Appendix B'!$C$22*1000)-('Appendix B'!$E$48+'Appendix B'!$F$48+'Appendix B'!$G$48))/((1+$Y$16)^AP$34))</f>
        <v>23943.575917016904</v>
      </c>
      <c r="AQ633" s="201">
        <f>(((T633*'Appendix B'!$C$23*1000)-('Appendix B'!$E$49+'Appendix B'!$F$49+'Appendix B'!$G$49))/((1+$Y$16)^AQ$34))</f>
        <v>179194.16798341222</v>
      </c>
      <c r="AR633" s="201">
        <f>(((U633*'Appendix B'!$C$24*1000)-('Appendix B'!$E$50+'Appendix B'!$F$50+'Appendix B'!$G$50))/((1+$Y$16)^AR$34))</f>
        <v>305456.55762881093</v>
      </c>
      <c r="AS633" s="217">
        <f t="shared" si="34"/>
        <v>41977686.005021602</v>
      </c>
      <c r="AU633" s="207">
        <f t="shared" si="33"/>
        <v>1.5263861434138468E-8</v>
      </c>
    </row>
    <row r="634" spans="1:47" x14ac:dyDescent="0.35">
      <c r="A634">
        <v>600</v>
      </c>
      <c r="B634" s="75">
        <v>56</v>
      </c>
      <c r="C634" s="75">
        <v>68.960158375392879</v>
      </c>
      <c r="D634" s="75">
        <v>101.52738395181879</v>
      </c>
      <c r="E634" s="75">
        <v>74.815809191235331</v>
      </c>
      <c r="F634" s="75">
        <v>82.230848104557595</v>
      </c>
      <c r="G634" s="75">
        <v>128.65192387625413</v>
      </c>
      <c r="H634" s="75">
        <v>112.45273384548994</v>
      </c>
      <c r="I634" s="75">
        <v>127.00346517720311</v>
      </c>
      <c r="J634" s="75">
        <v>157.9081094246196</v>
      </c>
      <c r="K634" s="75">
        <v>162.81904143740098</v>
      </c>
      <c r="L634" s="75">
        <v>260.69307150142254</v>
      </c>
      <c r="M634" s="75">
        <v>296.42491362569575</v>
      </c>
      <c r="N634" s="75">
        <v>349.02642051708153</v>
      </c>
      <c r="O634" s="75">
        <v>366.98598837834504</v>
      </c>
      <c r="P634" s="75">
        <v>434.45268056241883</v>
      </c>
      <c r="Q634" s="75">
        <v>369.91631658304823</v>
      </c>
      <c r="R634" s="75">
        <v>274.05658804974269</v>
      </c>
      <c r="S634" s="75">
        <v>256.80121257310515</v>
      </c>
      <c r="T634" s="75">
        <v>433.82482573247444</v>
      </c>
      <c r="U634" s="75">
        <v>392.31497506357465</v>
      </c>
      <c r="V634" s="75">
        <v>456.4749792529052</v>
      </c>
      <c r="X634" s="201">
        <f>((0-('Appendix B'!$H$30))/(1+$Y$16)^0)</f>
        <v>-30932906.678150136</v>
      </c>
      <c r="Y634" s="201">
        <f>(((B634*'Appendix B'!$C$5*1000)-('Appendix B'!$E$31+'Appendix B'!$F$31+'Appendix B'!$G$31))/((1+$Y$16)^1))</f>
        <v>36555647.970511056</v>
      </c>
      <c r="Z634" s="201">
        <f>+(((C634*'Appendix B'!$C$6*1000)-('Appendix B'!$E$32+'Appendix B'!$F$32+'Appendix B'!$G$32))/((1+$Y$16)^2))</f>
        <v>15215157.005541284</v>
      </c>
      <c r="AA634" s="201">
        <f>(((D634*'Appendix B'!$C$7*1000)-('Appendix B'!$E$33+'Appendix B'!$F$33+'Appendix B'!$G$33))/((1+$Y$16)^3))</f>
        <v>11150546.848954501</v>
      </c>
      <c r="AB634" s="201">
        <f>(((E634*'Appendix B'!$C$8*1000)-('Appendix B'!$E$34+'Appendix B'!$F$34+'Appendix B'!$G$34))/((1+$Y$16)^4))</f>
        <v>4582119.0321436813</v>
      </c>
      <c r="AC634" s="201">
        <f>(((F634*'Appendix B'!$C$9*1000)-('Appendix B'!$E$35+'Appendix B'!$F$35+'Appendix B'!$G$35))/((1+$Y$16)^AC$34))</f>
        <v>3479817.8110765154</v>
      </c>
      <c r="AD634" s="201">
        <f>(((G634*'Appendix B'!$C$10*1000)-('Appendix B'!$E$36+'Appendix B'!$F$36+'Appendix B'!$G$36))/((1+$Y$16)^AD$34))</f>
        <v>4396019.9434987949</v>
      </c>
      <c r="AE634" s="201">
        <f>(((H634*'Appendix B'!$C$11*1000)-('Appendix B'!$E$37+'Appendix B'!$F$37+'Appendix B'!$G$37))/((1+$Y$16)^AE$34))</f>
        <v>2701094.5663358527</v>
      </c>
      <c r="AF634" s="201">
        <f>(((I634*'Appendix B'!$C$12*1000)-('Appendix B'!$E$38+'Appendix B'!$F$38+'Appendix B'!$G$38))/((1+$Y$16)^AF$34))</f>
        <v>2401912.0820059548</v>
      </c>
      <c r="AG634" s="201">
        <f>(((J634*'Appendix B'!$C$13*1000)-('Appendix B'!$E$39+'Appendix B'!$F$39+'Appendix B'!$G$39))/((1+$Y$16)^AG$34))</f>
        <v>2494192.7091042255</v>
      </c>
      <c r="AH634" s="201">
        <f>(((K634*'Appendix B'!$C$14*1000)-('Appendix B'!$E$40+'Appendix B'!$F$40+'Appendix B'!$G$40))/((1+$Y$16)^AH$34))</f>
        <v>2013800.4871094436</v>
      </c>
      <c r="AI634" s="201">
        <f>(((L634*'Appendix B'!$C$15*1000)-('Appendix B'!$E$41+'Appendix B'!$F$41+'Appendix B'!$G$41))/((1+$Y$16)^AI$34))</f>
        <v>3023197.9371269043</v>
      </c>
      <c r="AJ634" s="201">
        <f>(((M634*'Appendix B'!$C$16*1000)-('Appendix B'!$E$42+'Appendix B'!$F$42+'Appendix B'!$G$42))/((1+$Y$16)^AJ$34))</f>
        <v>2889554.5589653272</v>
      </c>
      <c r="AK634" s="201">
        <f>(((N634*'Appendix B'!$C$17*1000)-('Appendix B'!$E$43+'Appendix B'!$F$43+'Appendix B'!$G$43))/((1+$Y$16)^AK$34))</f>
        <v>2903851.5685267583</v>
      </c>
      <c r="AL634" s="201">
        <f>(((O634*'Appendix B'!$C$18*1000)-('Appendix B'!$E$44+'Appendix B'!$F$44+'Appendix B'!$G$44))/((1+$Y$16)^AL$34))</f>
        <v>2566531.3053781833</v>
      </c>
      <c r="AM634" s="201">
        <f>(((P634*'Appendix B'!$C$19*1000)-('Appendix B'!$E$45+'Appendix B'!$F$45+'Appendix B'!$G$45))/((1+$Y$16)^AM$34))</f>
        <v>2627520.8290517079</v>
      </c>
      <c r="AN634" s="201">
        <f>(((Q634*'Appendix B'!$C$20*1000)-('Appendix B'!$E$46+'Appendix B'!$F$46+'Appendix B'!$G$46))/((1+$Y$16)^AN$34))</f>
        <v>1794588.5703768716</v>
      </c>
      <c r="AO634" s="201">
        <f>(((R634*'Appendix B'!$C$21*1000)-('Appendix B'!$E$47+'Appendix B'!$F$47+'Appendix B'!$G$47))/((1+$Y$16)^AO$34))</f>
        <v>1044999.3990919373</v>
      </c>
      <c r="AP634" s="201">
        <f>(((S634*'Appendix B'!$C$22*1000)-('Appendix B'!$E$48+'Appendix B'!$F$48+'Appendix B'!$G$48))/((1+$Y$16)^AP$34))</f>
        <v>802631.69347891596</v>
      </c>
      <c r="AQ634" s="201">
        <f>(((T634*'Appendix B'!$C$23*1000)-('Appendix B'!$E$49+'Appendix B'!$F$49+'Appendix B'!$G$49))/((1+$Y$16)^AQ$34))</f>
        <v>1355038.735417865</v>
      </c>
      <c r="AR634" s="201">
        <f>(((U634*'Appendix B'!$C$24*1000)-('Appendix B'!$E$50+'Appendix B'!$F$50+'Appendix B'!$G$50))/((1+$Y$16)^AR$34))</f>
        <v>1019977.1614976416</v>
      </c>
      <c r="AS634" s="217">
        <f t="shared" si="34"/>
        <v>74085293.537043273</v>
      </c>
      <c r="AU634" s="207">
        <f t="shared" si="33"/>
        <v>9.7546033324866E-9</v>
      </c>
    </row>
    <row r="635" spans="1:47" x14ac:dyDescent="0.35">
      <c r="A635">
        <v>601</v>
      </c>
      <c r="B635" s="75">
        <v>56</v>
      </c>
      <c r="C635" s="75">
        <v>64.585359090460358</v>
      </c>
      <c r="D635" s="75">
        <v>79.222868037336184</v>
      </c>
      <c r="E635" s="75">
        <v>122.36381016050902</v>
      </c>
      <c r="F635" s="75">
        <v>105.58648848444858</v>
      </c>
      <c r="G635" s="75">
        <v>136.89056519311211</v>
      </c>
      <c r="H635" s="75">
        <v>219.27646912705379</v>
      </c>
      <c r="I635" s="75">
        <v>126.70057213812645</v>
      </c>
      <c r="J635" s="75">
        <v>136.25735001282843</v>
      </c>
      <c r="K635" s="75">
        <v>116.87123842475512</v>
      </c>
      <c r="L635" s="75">
        <v>102.34872167978759</v>
      </c>
      <c r="M635" s="75">
        <v>127.83473226358456</v>
      </c>
      <c r="N635" s="75">
        <v>112.19413091071308</v>
      </c>
      <c r="O635" s="75">
        <v>204.31115010285771</v>
      </c>
      <c r="P635" s="75">
        <v>266.1007631670301</v>
      </c>
      <c r="Q635" s="75">
        <v>322.47055116241825</v>
      </c>
      <c r="R635" s="75">
        <v>430.47874374738342</v>
      </c>
      <c r="S635" s="75">
        <v>423.98578410156955</v>
      </c>
      <c r="T635" s="75">
        <v>500</v>
      </c>
      <c r="U635" s="75">
        <v>383.31464828617675</v>
      </c>
      <c r="V635" s="75">
        <v>254.69089026856798</v>
      </c>
      <c r="X635" s="201">
        <f>((0-('Appendix B'!$H$30))/(1+$Y$16)^0)</f>
        <v>-30932906.678150136</v>
      </c>
      <c r="Y635" s="201">
        <f>(((B635*'Appendix B'!$C$5*1000)-('Appendix B'!$E$31+'Appendix B'!$F$31+'Appendix B'!$G$31))/((1+$Y$16)^1))</f>
        <v>36555647.970511056</v>
      </c>
      <c r="Z635" s="201">
        <f>+(((C635*'Appendix B'!$C$6*1000)-('Appendix B'!$E$32+'Appendix B'!$F$32+'Appendix B'!$G$32))/((1+$Y$16)^2))</f>
        <v>14110007.883432308</v>
      </c>
      <c r="AA635" s="201">
        <f>(((D635*'Appendix B'!$C$7*1000)-('Appendix B'!$E$33+'Appendix B'!$F$33+'Appendix B'!$G$33))/((1+$Y$16)^3))</f>
        <v>8321431.4094646638</v>
      </c>
      <c r="AB635" s="201">
        <f>(((E635*'Appendix B'!$C$8*1000)-('Appendix B'!$E$34+'Appendix B'!$F$34+'Appendix B'!$G$34))/((1+$Y$16)^4))</f>
        <v>8421144.5341534503</v>
      </c>
      <c r="AC635" s="201">
        <f>(((F635*'Appendix B'!$C$9*1000)-('Appendix B'!$E$35+'Appendix B'!$F$35+'Appendix B'!$G$35))/((1+$Y$16)^AC$34))</f>
        <v>4837531.2283746572</v>
      </c>
      <c r="AD635" s="201">
        <f>(((G635*'Appendix B'!$C$10*1000)-('Appendix B'!$E$36+'Appendix B'!$F$36+'Appendix B'!$G$36))/((1+$Y$16)^AD$34))</f>
        <v>4751528.23169789</v>
      </c>
      <c r="AE635" s="201">
        <f>(((H635*'Appendix B'!$C$11*1000)-('Appendix B'!$E$37+'Appendix B'!$F$37+'Appendix B'!$G$37))/((1+$Y$16)^AE$34))</f>
        <v>6248887.0822670264</v>
      </c>
      <c r="AF635" s="201">
        <f>(((I635*'Appendix B'!$C$12*1000)-('Appendix B'!$E$38+'Appendix B'!$F$38+'Appendix B'!$G$38))/((1+$Y$16)^AF$34))</f>
        <v>2393969.4534773743</v>
      </c>
      <c r="AG635" s="201">
        <f>(((J635*'Appendix B'!$C$13*1000)-('Appendix B'!$E$39+'Appendix B'!$F$39+'Appendix B'!$G$39))/((1+$Y$16)^AG$34))</f>
        <v>2037571.1298890174</v>
      </c>
      <c r="AH635" s="201">
        <f>(((K635*'Appendix B'!$C$14*1000)-('Appendix B'!$E$40+'Appendix B'!$F$40+'Appendix B'!$G$40))/((1+$Y$16)^AH$34))</f>
        <v>1235675.5444994243</v>
      </c>
      <c r="AI635" s="201">
        <f>(((L635*'Appendix B'!$C$15*1000)-('Appendix B'!$E$41+'Appendix B'!$F$41+'Appendix B'!$G$41))/((1+$Y$16)^AI$34))</f>
        <v>772954.0087858747</v>
      </c>
      <c r="AJ635" s="201">
        <f>(((M635*'Appendix B'!$C$16*1000)-('Appendix B'!$E$42+'Appendix B'!$F$42+'Appendix B'!$G$42))/((1+$Y$16)^AJ$34))</f>
        <v>895640.50247797032</v>
      </c>
      <c r="AK635" s="201">
        <f>(((N635*'Appendix B'!$C$17*1000)-('Appendix B'!$E$43+'Appendix B'!$F$43+'Appendix B'!$G$43))/((1+$Y$16)^AK$34))</f>
        <v>555042.42767898669</v>
      </c>
      <c r="AL635" s="201">
        <f>(((O635*'Appendix B'!$C$18*1000)-('Appendix B'!$E$44+'Appendix B'!$F$44+'Appendix B'!$G$44))/((1+$Y$16)^AL$34))</f>
        <v>1205042.1391315015</v>
      </c>
      <c r="AM635" s="201">
        <f>(((P635*'Appendix B'!$C$19*1000)-('Appendix B'!$E$45+'Appendix B'!$F$45+'Appendix B'!$G$45))/((1+$Y$16)^AM$34))</f>
        <v>1432111.242598848</v>
      </c>
      <c r="AN635" s="201">
        <f>(((Q635*'Appendix B'!$C$20*1000)-('Appendix B'!$E$46+'Appendix B'!$F$46+'Appendix B'!$G$46))/((1+$Y$16)^AN$34))</f>
        <v>1512018.2083363242</v>
      </c>
      <c r="AO635" s="201">
        <f>(((R635*'Appendix B'!$C$21*1000)-('Appendix B'!$E$47+'Appendix B'!$F$47+'Appendix B'!$G$47))/((1+$Y$16)^AO$34))</f>
        <v>1855895.2767708679</v>
      </c>
      <c r="AP635" s="201">
        <f>(((S635*'Appendix B'!$C$22*1000)-('Appendix B'!$E$48+'Appendix B'!$F$48+'Appendix B'!$G$48))/((1+$Y$16)^AP$34))</f>
        <v>1546945.1522683329</v>
      </c>
      <c r="AQ635" s="201">
        <f>(((T635*'Appendix B'!$C$23*1000)-('Appendix B'!$E$49+'Appendix B'!$F$49+'Appendix B'!$G$49))/((1+$Y$16)^AQ$34))</f>
        <v>1608860.6024615879</v>
      </c>
      <c r="AR635" s="201">
        <f>(((U635*'Appendix B'!$C$24*1000)-('Appendix B'!$E$50+'Appendix B'!$F$50+'Appendix B'!$G$50))/((1+$Y$16)^AR$34))</f>
        <v>990148.30438276124</v>
      </c>
      <c r="AS635" s="217">
        <f t="shared" si="34"/>
        <v>70355145.654509798</v>
      </c>
      <c r="AU635" s="207">
        <f t="shared" si="33"/>
        <v>1.1179832131217231E-8</v>
      </c>
    </row>
    <row r="636" spans="1:47" x14ac:dyDescent="0.35">
      <c r="A636">
        <v>602</v>
      </c>
      <c r="B636" s="75">
        <v>56</v>
      </c>
      <c r="C636" s="75">
        <v>35.200844388034199</v>
      </c>
      <c r="D636" s="75">
        <v>33.341890221198554</v>
      </c>
      <c r="E636" s="75">
        <v>46.998362121247133</v>
      </c>
      <c r="F636" s="75">
        <v>59.051652985752739</v>
      </c>
      <c r="G636" s="75">
        <v>50.731397124492354</v>
      </c>
      <c r="H636" s="75">
        <v>69.045996703434739</v>
      </c>
      <c r="I636" s="75">
        <v>45.623311890388905</v>
      </c>
      <c r="J636" s="75">
        <v>47.382825014243352</v>
      </c>
      <c r="K636" s="75">
        <v>47.974387289075779</v>
      </c>
      <c r="L636" s="75">
        <v>55.545988301914477</v>
      </c>
      <c r="M636" s="75">
        <v>46.575081137260483</v>
      </c>
      <c r="N636" s="75">
        <v>50.170879231481187</v>
      </c>
      <c r="O636" s="75">
        <v>58.38873875531835</v>
      </c>
      <c r="P636" s="75">
        <v>73.199714199482599</v>
      </c>
      <c r="Q636" s="75">
        <v>99.705108222553335</v>
      </c>
      <c r="R636" s="75">
        <v>129.1990541475985</v>
      </c>
      <c r="S636" s="75">
        <v>138.49671546653457</v>
      </c>
      <c r="T636" s="75">
        <v>116.42725936151525</v>
      </c>
      <c r="U636" s="75">
        <v>115.25069635557074</v>
      </c>
      <c r="V636" s="75">
        <v>128.60810763190003</v>
      </c>
      <c r="X636" s="201">
        <f>((0-('Appendix B'!$H$30))/(1+$Y$16)^0)</f>
        <v>-30932906.678150136</v>
      </c>
      <c r="Y636" s="201">
        <f>(((B636*'Appendix B'!$C$5*1000)-('Appendix B'!$E$31+'Appendix B'!$F$31+'Appendix B'!$G$31))/((1+$Y$16)^1))</f>
        <v>36555647.970511056</v>
      </c>
      <c r="Z636" s="201">
        <f>+(((C636*'Appendix B'!$C$6*1000)-('Appendix B'!$E$32+'Appendix B'!$F$32+'Appendix B'!$G$32))/((1+$Y$16)^2))</f>
        <v>6686976.9025982944</v>
      </c>
      <c r="AA636" s="201">
        <f>(((D636*'Appendix B'!$C$7*1000)-('Appendix B'!$E$33+'Appendix B'!$F$33+'Appendix B'!$G$33))/((1+$Y$16)^3))</f>
        <v>2501866.2946601277</v>
      </c>
      <c r="AB636" s="201">
        <f>(((E636*'Appendix B'!$C$8*1000)-('Appendix B'!$E$34+'Appendix B'!$F$34+'Appendix B'!$G$34))/((1+$Y$16)^4))</f>
        <v>2336138.4120225045</v>
      </c>
      <c r="AC636" s="201">
        <f>(((F636*'Appendix B'!$C$9*1000)-('Appendix B'!$E$35+'Appendix B'!$F$35+'Appendix B'!$G$35))/((1+$Y$16)^AC$34))</f>
        <v>2132361.5348585905</v>
      </c>
      <c r="AD636" s="201">
        <f>(((G636*'Appendix B'!$C$10*1000)-('Appendix B'!$E$36+'Appendix B'!$F$36+'Appendix B'!$G$36))/((1+$Y$16)^AD$34))</f>
        <v>1033645.9772468733</v>
      </c>
      <c r="AE636" s="201">
        <f>(((H636*'Appendix B'!$C$11*1000)-('Appendix B'!$E$37+'Appendix B'!$F$37+'Appendix B'!$G$37))/((1+$Y$16)^AE$34))</f>
        <v>1259485.2014538804</v>
      </c>
      <c r="AF636" s="201">
        <f>(((I636*'Appendix B'!$C$12*1000)-('Appendix B'!$E$38+'Appendix B'!$F$38+'Appendix B'!$G$38))/((1+$Y$16)^AF$34))</f>
        <v>267916.7642975144</v>
      </c>
      <c r="AG636" s="201">
        <f>(((J636*'Appendix B'!$C$13*1000)-('Appendix B'!$E$39+'Appendix B'!$F$39+'Appendix B'!$G$39))/((1+$Y$16)^AG$34))</f>
        <v>163178.40374962252</v>
      </c>
      <c r="AH636" s="201">
        <f>(((K636*'Appendix B'!$C$14*1000)-('Appendix B'!$E$40+'Appendix B'!$F$40+'Appendix B'!$G$40))/((1+$Y$16)^AH$34))</f>
        <v>68909.02203464476</v>
      </c>
      <c r="AI636" s="201">
        <f>(((L636*'Appendix B'!$C$15*1000)-('Appendix B'!$E$41+'Appendix B'!$F$41+'Appendix B'!$G$41))/((1+$Y$16)^AI$34))</f>
        <v>107836.707587842</v>
      </c>
      <c r="AJ636" s="201">
        <f>(((M636*'Appendix B'!$C$16*1000)-('Appendix B'!$E$42+'Appendix B'!$F$42+'Appendix B'!$G$42))/((1+$Y$16)^AJ$34))</f>
        <v>-65416.418494353777</v>
      </c>
      <c r="AK636" s="201">
        <f>(((N636*'Appendix B'!$C$17*1000)-('Appendix B'!$E$43+'Appendix B'!$F$43+'Appendix B'!$G$43))/((1+$Y$16)^AK$34))</f>
        <v>-60079.694103534217</v>
      </c>
      <c r="AL636" s="201">
        <f>(((O636*'Appendix B'!$C$18*1000)-('Appendix B'!$E$44+'Appendix B'!$F$44+'Appendix B'!$G$44))/((1+$Y$16)^AL$34))</f>
        <v>-16239.43255089364</v>
      </c>
      <c r="AM636" s="201">
        <f>(((P636*'Appendix B'!$C$19*1000)-('Appendix B'!$E$45+'Appendix B'!$F$45+'Appendix B'!$G$45))/((1+$Y$16)^AM$34))</f>
        <v>62386.639872493513</v>
      </c>
      <c r="AN636" s="201">
        <f>(((Q636*'Appendix B'!$C$20*1000)-('Appendix B'!$E$46+'Appendix B'!$F$46+'Appendix B'!$G$46))/((1+$Y$16)^AN$34))</f>
        <v>185305.24873739583</v>
      </c>
      <c r="AO636" s="201">
        <f>(((R636*'Appendix B'!$C$21*1000)-('Appendix B'!$E$47+'Appendix B'!$F$47+'Appendix B'!$G$47))/((1+$Y$16)^AO$34))</f>
        <v>294054.77383667819</v>
      </c>
      <c r="AP636" s="201">
        <f>(((S636*'Appendix B'!$C$22*1000)-('Appendix B'!$E$48+'Appendix B'!$F$48+'Appendix B'!$G$48))/((1+$Y$16)^AP$34))</f>
        <v>275934.59082945326</v>
      </c>
      <c r="AQ636" s="201">
        <f>(((T636*'Appendix B'!$C$23*1000)-('Appendix B'!$E$49+'Appendix B'!$F$49+'Appendix B'!$G$49))/((1+$Y$16)^AQ$34))</f>
        <v>137626.86180916021</v>
      </c>
      <c r="AR636" s="201">
        <f>(((U636*'Appendix B'!$C$24*1000)-('Appendix B'!$E$50+'Appendix B'!$F$50+'Appendix B'!$G$50))/((1+$Y$16)^AR$34))</f>
        <v>101731.52601997416</v>
      </c>
      <c r="AS636" s="217">
        <f t="shared" si="34"/>
        <v>23238096.153975967</v>
      </c>
      <c r="AU636" s="207">
        <f t="shared" si="33"/>
        <v>9.2764521008607559E-9</v>
      </c>
    </row>
    <row r="637" spans="1:47" x14ac:dyDescent="0.35">
      <c r="A637">
        <v>603</v>
      </c>
      <c r="B637" s="75">
        <v>56</v>
      </c>
      <c r="C637" s="75">
        <v>58.637830826710221</v>
      </c>
      <c r="D637" s="75">
        <v>77.060497009747976</v>
      </c>
      <c r="E637" s="75">
        <v>18.467854068018461</v>
      </c>
      <c r="F637" s="75">
        <v>31.590119555583655</v>
      </c>
      <c r="G637" s="75">
        <v>54.465498840051623</v>
      </c>
      <c r="H637" s="75">
        <v>67.654119123301598</v>
      </c>
      <c r="I637" s="75">
        <v>58.171686185735076</v>
      </c>
      <c r="J637" s="75">
        <v>59.531308087163183</v>
      </c>
      <c r="K637" s="75">
        <v>42.773838473090038</v>
      </c>
      <c r="L637" s="75">
        <v>43.637366079756461</v>
      </c>
      <c r="M637" s="75">
        <v>41.530734815637672</v>
      </c>
      <c r="N637" s="75">
        <v>37.938525201475599</v>
      </c>
      <c r="O637" s="75">
        <v>15.19359098175735</v>
      </c>
      <c r="P637" s="75">
        <v>18.168073819432834</v>
      </c>
      <c r="Q637" s="75">
        <v>15.120578837136719</v>
      </c>
      <c r="R637" s="75">
        <v>25.235755589203283</v>
      </c>
      <c r="S637" s="75">
        <v>38.341246775097787</v>
      </c>
      <c r="T637" s="75">
        <v>37.02491960786071</v>
      </c>
      <c r="U637" s="75">
        <v>38.321876370192882</v>
      </c>
      <c r="V637" s="75">
        <v>42.174684091098179</v>
      </c>
      <c r="X637" s="201">
        <f>((0-('Appendix B'!$H$30))/(1+$Y$16)^0)</f>
        <v>-30932906.678150136</v>
      </c>
      <c r="Y637" s="201">
        <f>(((B637*'Appendix B'!$C$5*1000)-('Appendix B'!$E$31+'Appendix B'!$F$31+'Appendix B'!$G$31))/((1+$Y$16)^1))</f>
        <v>36555647.970511056</v>
      </c>
      <c r="Z637" s="201">
        <f>+(((C637*'Appendix B'!$C$6*1000)-('Appendix B'!$E$32+'Appendix B'!$F$32+'Appendix B'!$G$32))/((1+$Y$16)^2))</f>
        <v>12607560.522695124</v>
      </c>
      <c r="AA637" s="201">
        <f>(((D637*'Appendix B'!$C$7*1000)-('Appendix B'!$E$33+'Appendix B'!$F$33+'Appendix B'!$G$33))/((1+$Y$16)^3))</f>
        <v>8047155.2367151333</v>
      </c>
      <c r="AB637" s="201">
        <f>(((E637*'Appendix B'!$C$8*1000)-('Appendix B'!$E$34+'Appendix B'!$F$34+'Appendix B'!$G$34))/((1+$Y$16)^4))</f>
        <v>32585.249557911073</v>
      </c>
      <c r="AC637" s="201">
        <f>(((F637*'Appendix B'!$C$9*1000)-('Appendix B'!$E$35+'Appendix B'!$F$35+'Appendix B'!$G$35))/((1+$Y$16)^AC$34))</f>
        <v>535963.75722265802</v>
      </c>
      <c r="AD637" s="201">
        <f>(((G637*'Appendix B'!$C$10*1000)-('Appendix B'!$E$36+'Appendix B'!$F$36+'Appendix B'!$G$36))/((1+$Y$16)^AD$34))</f>
        <v>1194777.4135849783</v>
      </c>
      <c r="AE637" s="201">
        <f>(((H637*'Appendix B'!$C$11*1000)-('Appendix B'!$E$37+'Appendix B'!$F$37+'Appendix B'!$G$37))/((1+$Y$16)^AE$34))</f>
        <v>1213258.6503145376</v>
      </c>
      <c r="AF637" s="201">
        <f>(((I637*'Appendix B'!$C$12*1000)-('Appendix B'!$E$38+'Appendix B'!$F$38+'Appendix B'!$G$38))/((1+$Y$16)^AF$34))</f>
        <v>596967.16429793392</v>
      </c>
      <c r="AG637" s="201">
        <f>(((J637*'Appendix B'!$C$13*1000)-('Appendix B'!$E$39+'Appendix B'!$F$39+'Appendix B'!$G$39))/((1+$Y$16)^AG$34))</f>
        <v>419393.87500948051</v>
      </c>
      <c r="AH637" s="201">
        <f>(((K637*'Appendix B'!$C$14*1000)-('Appendix B'!$E$40+'Appendix B'!$F$40+'Appendix B'!$G$40))/((1+$Y$16)^AH$34))</f>
        <v>-19162.147502357158</v>
      </c>
      <c r="AI637" s="201">
        <f>(((L637*'Appendix B'!$C$15*1000)-('Appendix B'!$E$41+'Appendix B'!$F$41+'Appendix B'!$G$41))/((1+$Y$16)^AI$34))</f>
        <v>-61397.653350856788</v>
      </c>
      <c r="AJ637" s="201">
        <f>(((M637*'Appendix B'!$C$16*1000)-('Appendix B'!$E$42+'Appendix B'!$F$42+'Appendix B'!$G$42))/((1+$Y$16)^AJ$34))</f>
        <v>-125075.84204566178</v>
      </c>
      <c r="AK637" s="201">
        <f>(((N637*'Appendix B'!$C$17*1000)-('Appendix B'!$E$43+'Appendix B'!$F$43+'Appendix B'!$G$43))/((1+$Y$16)^AK$34))</f>
        <v>-181395.35172571437</v>
      </c>
      <c r="AL637" s="201">
        <f>(((O637*'Appendix B'!$C$18*1000)-('Appendix B'!$E$44+'Appendix B'!$F$44+'Appendix B'!$G$44))/((1+$Y$16)^AL$34))</f>
        <v>-377756.47078230343</v>
      </c>
      <c r="AM637" s="201">
        <f>(((P637*'Appendix B'!$C$19*1000)-('Appendix B'!$E$45+'Appendix B'!$F$45+'Appendix B'!$G$45))/((1+$Y$16)^AM$34))</f>
        <v>-328374.28216699435</v>
      </c>
      <c r="AN637" s="201">
        <f>(((Q637*'Appendix B'!$C$20*1000)-('Appendix B'!$E$46+'Appendix B'!$F$46+'Appendix B'!$G$46))/((1+$Y$16)^AN$34))</f>
        <v>-318450.58446650917</v>
      </c>
      <c r="AO637" s="201">
        <f>(((R637*'Appendix B'!$C$21*1000)-('Appendix B'!$E$47+'Appendix B'!$F$47+'Appendix B'!$G$47))/((1+$Y$16)^AO$34))</f>
        <v>-244893.24062402576</v>
      </c>
      <c r="AP637" s="201">
        <f>(((S637*'Appendix B'!$C$22*1000)-('Appendix B'!$E$48+'Appendix B'!$F$48+'Appendix B'!$G$48))/((1+$Y$16)^AP$34))</f>
        <v>-169962.19639714944</v>
      </c>
      <c r="AQ637" s="201">
        <f>(((T637*'Appendix B'!$C$23*1000)-('Appendix B'!$E$49+'Appendix B'!$F$49+'Appendix B'!$G$49))/((1+$Y$16)^AQ$34))</f>
        <v>-166929.1948539638</v>
      </c>
      <c r="AR637" s="201">
        <f>(((U637*'Appendix B'!$C$24*1000)-('Appendix B'!$E$50+'Appendix B'!$F$50+'Appendix B'!$G$50))/((1+$Y$16)^AR$34))</f>
        <v>-153225.74787843009</v>
      </c>
      <c r="AS637" s="217">
        <f t="shared" si="34"/>
        <v>30270403.161758672</v>
      </c>
      <c r="AU637" s="207">
        <f t="shared" si="33"/>
        <v>1.1940942413841421E-8</v>
      </c>
    </row>
    <row r="638" spans="1:47" x14ac:dyDescent="0.35">
      <c r="A638">
        <v>604</v>
      </c>
      <c r="B638" s="75">
        <v>56</v>
      </c>
      <c r="C638" s="75">
        <v>62.281103614620804</v>
      </c>
      <c r="D638" s="75">
        <v>109.5491940088309</v>
      </c>
      <c r="E638" s="75">
        <v>131.56587386923269</v>
      </c>
      <c r="F638" s="75">
        <v>138.54827239198991</v>
      </c>
      <c r="G638" s="75">
        <v>154.75994112024637</v>
      </c>
      <c r="H638" s="75">
        <v>168.43440839114044</v>
      </c>
      <c r="I638" s="75">
        <v>180.97636600245485</v>
      </c>
      <c r="J638" s="75">
        <v>159.48554888402401</v>
      </c>
      <c r="K638" s="75">
        <v>221.36910057109111</v>
      </c>
      <c r="L638" s="75">
        <v>306.52335454352726</v>
      </c>
      <c r="M638" s="75">
        <v>210.23231286521778</v>
      </c>
      <c r="N638" s="75">
        <v>249.07557535305187</v>
      </c>
      <c r="O638" s="75">
        <v>366.91034030458809</v>
      </c>
      <c r="P638" s="75">
        <v>302.03058624890832</v>
      </c>
      <c r="Q638" s="75">
        <v>210.72793138805801</v>
      </c>
      <c r="R638" s="75">
        <v>221.87232466789658</v>
      </c>
      <c r="S638" s="75">
        <v>137.19963409743559</v>
      </c>
      <c r="T638" s="75">
        <v>166.38144886627509</v>
      </c>
      <c r="U638" s="75">
        <v>222.62937428868537</v>
      </c>
      <c r="V638" s="75">
        <v>247.76161225707762</v>
      </c>
      <c r="X638" s="201">
        <f>((0-('Appendix B'!$H$30))/(1+$Y$16)^0)</f>
        <v>-30932906.678150136</v>
      </c>
      <c r="Y638" s="201">
        <f>(((B638*'Appendix B'!$C$5*1000)-('Appendix B'!$E$31+'Appendix B'!$F$31+'Appendix B'!$G$31))/((1+$Y$16)^1))</f>
        <v>36555647.970511056</v>
      </c>
      <c r="Z638" s="201">
        <f>+(((C638*'Appendix B'!$C$6*1000)-('Appendix B'!$E$32+'Appendix B'!$F$32+'Appendix B'!$G$32))/((1+$Y$16)^2))</f>
        <v>13527913.540267905</v>
      </c>
      <c r="AA638" s="201">
        <f>(((D638*'Appendix B'!$C$7*1000)-('Appendix B'!$E$33+'Appendix B'!$F$33+'Appendix B'!$G$33))/((1+$Y$16)^3))</f>
        <v>12168037.063580133</v>
      </c>
      <c r="AB638" s="201">
        <f>(((E638*'Appendix B'!$C$8*1000)-('Appendix B'!$E$34+'Appendix B'!$F$34+'Appendix B'!$G$34))/((1+$Y$16)^4))</f>
        <v>9164119.1393684559</v>
      </c>
      <c r="AC638" s="201">
        <f>(((F638*'Appendix B'!$C$9*1000)-('Appendix B'!$E$35+'Appendix B'!$F$35+'Appendix B'!$G$35))/((1+$Y$16)^AC$34))</f>
        <v>6753670.3511487199</v>
      </c>
      <c r="AD638" s="201">
        <f>(((G638*'Appendix B'!$C$10*1000)-('Appendix B'!$E$36+'Appendix B'!$F$36+'Appendix B'!$G$36))/((1+$Y$16)^AD$34))</f>
        <v>5522615.4780916218</v>
      </c>
      <c r="AE638" s="201">
        <f>(((H638*'Appendix B'!$C$11*1000)-('Appendix B'!$E$37+'Appendix B'!$F$37+'Appendix B'!$G$37))/((1+$Y$16)^AE$34))</f>
        <v>4560338.3519875864</v>
      </c>
      <c r="AF638" s="201">
        <f>(((I638*'Appendix B'!$C$12*1000)-('Appendix B'!$E$38+'Appendix B'!$F$38+'Appendix B'!$G$38))/((1+$Y$16)^AF$34))</f>
        <v>3817219.291348496</v>
      </c>
      <c r="AG638" s="201">
        <f>(((J638*'Appendix B'!$C$13*1000)-('Appendix B'!$E$39+'Appendix B'!$F$39+'Appendix B'!$G$39))/((1+$Y$16)^AG$34))</f>
        <v>2527461.4219179363</v>
      </c>
      <c r="AH638" s="201">
        <f>(((K638*'Appendix B'!$C$14*1000)-('Appendix B'!$E$40+'Appendix B'!$F$40+'Appendix B'!$G$40))/((1+$Y$16)^AH$34))</f>
        <v>3005344.3350422154</v>
      </c>
      <c r="AI638" s="201">
        <f>(((L638*'Appendix B'!$C$15*1000)-('Appendix B'!$E$41+'Appendix B'!$F$41+'Appendix B'!$G$41))/((1+$Y$16)^AI$34))</f>
        <v>3674495.6706160735</v>
      </c>
      <c r="AJ638" s="201">
        <f>(((M638*'Appendix B'!$C$16*1000)-('Appendix B'!$E$42+'Appendix B'!$F$42+'Appendix B'!$G$42))/((1+$Y$16)^AJ$34))</f>
        <v>1870155.7017306697</v>
      </c>
      <c r="AK638" s="201">
        <f>(((N638*'Appendix B'!$C$17*1000)-('Appendix B'!$E$43+'Appendix B'!$F$43+'Appendix B'!$G$43))/((1+$Y$16)^AK$34))</f>
        <v>1912578.5493496459</v>
      </c>
      <c r="AL638" s="201">
        <f>(((O638*'Appendix B'!$C$18*1000)-('Appendix B'!$E$44+'Appendix B'!$F$44+'Appendix B'!$G$44))/((1+$Y$16)^AL$34))</f>
        <v>2565898.1771454504</v>
      </c>
      <c r="AM638" s="201">
        <f>(((P638*'Appendix B'!$C$19*1000)-('Appendix B'!$E$45+'Appendix B'!$F$45+'Appendix B'!$G$45))/((1+$Y$16)^AM$34))</f>
        <v>1687236.6704296384</v>
      </c>
      <c r="AN638" s="201">
        <f>(((Q638*'Appendix B'!$C$20*1000)-('Appendix B'!$E$46+'Appendix B'!$F$46+'Appendix B'!$G$46))/((1+$Y$16)^AN$34))</f>
        <v>846518.30028191791</v>
      </c>
      <c r="AO638" s="201">
        <f>(((R638*'Appendix B'!$C$21*1000)-('Appendix B'!$E$47+'Appendix B'!$F$47+'Appendix B'!$G$47))/((1+$Y$16)^AO$34))</f>
        <v>774475.03592022567</v>
      </c>
      <c r="AP638" s="201">
        <f>(((S638*'Appendix B'!$C$22*1000)-('Appendix B'!$E$48+'Appendix B'!$F$48+'Appendix B'!$G$48))/((1+$Y$16)^AP$34))</f>
        <v>270159.92447514203</v>
      </c>
      <c r="AQ638" s="201">
        <f>(((T638*'Appendix B'!$C$23*1000)-('Appendix B'!$E$49+'Appendix B'!$F$49+'Appendix B'!$G$49))/((1+$Y$16)^AQ$34))</f>
        <v>329231.42933919758</v>
      </c>
      <c r="AR638" s="201">
        <f>(((U638*'Appendix B'!$C$24*1000)-('Appendix B'!$E$50+'Appendix B'!$F$50+'Appendix B'!$G$50))/((1+$Y$16)^AR$34))</f>
        <v>457605.63153524528</v>
      </c>
      <c r="AS638" s="217">
        <f t="shared" si="34"/>
        <v>81057815.355937213</v>
      </c>
      <c r="AU638" s="207">
        <f t="shared" si="33"/>
        <v>7.1232131948148386E-9</v>
      </c>
    </row>
    <row r="639" spans="1:47" x14ac:dyDescent="0.35">
      <c r="A639">
        <v>605</v>
      </c>
      <c r="B639" s="75">
        <v>56</v>
      </c>
      <c r="C639" s="75">
        <v>44.892407259134089</v>
      </c>
      <c r="D639" s="75">
        <v>45.108512338857409</v>
      </c>
      <c r="E639" s="75">
        <v>57.707122781666897</v>
      </c>
      <c r="F639" s="75">
        <v>38.625922236750128</v>
      </c>
      <c r="G639" s="75">
        <v>46.293250629077363</v>
      </c>
      <c r="H639" s="75">
        <v>76.726467716308079</v>
      </c>
      <c r="I639" s="75">
        <v>99.529947763369876</v>
      </c>
      <c r="J639" s="75">
        <v>106.6830402377703</v>
      </c>
      <c r="K639" s="75">
        <v>151.20114890350047</v>
      </c>
      <c r="L639" s="75">
        <v>171.61807622686425</v>
      </c>
      <c r="M639" s="75">
        <v>95.55738500951469</v>
      </c>
      <c r="N639" s="75">
        <v>88.06222346992368</v>
      </c>
      <c r="O639" s="75">
        <v>124.16405109375265</v>
      </c>
      <c r="P639" s="75">
        <v>103.63470524747736</v>
      </c>
      <c r="Q639" s="75">
        <v>90.85223140254945</v>
      </c>
      <c r="R639" s="75">
        <v>103.15605548583792</v>
      </c>
      <c r="S639" s="75">
        <v>66.244032656322162</v>
      </c>
      <c r="T639" s="75">
        <v>82.806358247918183</v>
      </c>
      <c r="U639" s="75">
        <v>124.13420044171671</v>
      </c>
      <c r="V639" s="75">
        <v>114.97279603810203</v>
      </c>
      <c r="X639" s="201">
        <f>((0-('Appendix B'!$H$30))/(1+$Y$16)^0)</f>
        <v>-30932906.678150136</v>
      </c>
      <c r="Y639" s="201">
        <f>(((B639*'Appendix B'!$C$5*1000)-('Appendix B'!$E$31+'Appendix B'!$F$31+'Appendix B'!$G$31))/((1+$Y$16)^1))</f>
        <v>36555647.970511056</v>
      </c>
      <c r="Z639" s="201">
        <f>+(((C639*'Appendix B'!$C$6*1000)-('Appendix B'!$E$32+'Appendix B'!$F$32+'Appendix B'!$G$32))/((1+$Y$16)^2))</f>
        <v>9135231.4398404993</v>
      </c>
      <c r="AA639" s="201">
        <f>(((D639*'Appendix B'!$C$7*1000)-('Appendix B'!$E$33+'Appendix B'!$F$33+'Appendix B'!$G$33))/((1+$Y$16)^3))</f>
        <v>3994350.2576093618</v>
      </c>
      <c r="AB639" s="201">
        <f>(((E639*'Appendix B'!$C$8*1000)-('Appendix B'!$E$34+'Appendix B'!$F$34+'Appendix B'!$G$34))/((1+$Y$16)^4))</f>
        <v>3200763.7260675095</v>
      </c>
      <c r="AC639" s="201">
        <f>(((F639*'Appendix B'!$C$9*1000)-('Appendix B'!$E$35+'Appendix B'!$F$35+'Appendix B'!$G$35))/((1+$Y$16)^AC$34))</f>
        <v>944970.04205596389</v>
      </c>
      <c r="AD639" s="201">
        <f>(((G639*'Appendix B'!$C$10*1000)-('Appendix B'!$E$36+'Appendix B'!$F$36+'Appendix B'!$G$36))/((1+$Y$16)^AD$34))</f>
        <v>842134.07586899702</v>
      </c>
      <c r="AE639" s="201">
        <f>(((H639*'Appendix B'!$C$11*1000)-('Appendix B'!$E$37+'Appendix B'!$F$37+'Appendix B'!$G$37))/((1+$Y$16)^AE$34))</f>
        <v>1514566.3171485965</v>
      </c>
      <c r="AF639" s="201">
        <f>(((I639*'Appendix B'!$C$12*1000)-('Appendix B'!$E$38+'Appendix B'!$F$38+'Appendix B'!$G$38))/((1+$Y$16)^AF$34))</f>
        <v>1681486.3374700223</v>
      </c>
      <c r="AG639" s="201">
        <f>(((J639*'Appendix B'!$C$13*1000)-('Appendix B'!$E$39+'Appendix B'!$F$39+'Appendix B'!$G$39))/((1+$Y$16)^AG$34))</f>
        <v>1413839.2885785329</v>
      </c>
      <c r="AH639" s="201">
        <f>(((K639*'Appendix B'!$C$14*1000)-('Appendix B'!$E$40+'Appendix B'!$F$40+'Appendix B'!$G$40))/((1+$Y$16)^AH$34))</f>
        <v>1817051.7555389123</v>
      </c>
      <c r="AI639" s="201">
        <f>(((L639*'Appendix B'!$C$15*1000)-('Appendix B'!$E$41+'Appendix B'!$F$41+'Appendix B'!$G$41))/((1+$Y$16)^AI$34))</f>
        <v>1757346.2189609932</v>
      </c>
      <c r="AJ639" s="201">
        <f>(((M639*'Appendix B'!$C$16*1000)-('Appendix B'!$E$42+'Appendix B'!$F$42+'Appendix B'!$G$42))/((1+$Y$16)^AJ$34))</f>
        <v>513896.70295159216</v>
      </c>
      <c r="AK639" s="201">
        <f>(((N639*'Appendix B'!$C$17*1000)-('Appendix B'!$E$43+'Appendix B'!$F$43+'Appendix B'!$G$43))/((1+$Y$16)^AK$34))</f>
        <v>315711.69757783925</v>
      </c>
      <c r="AL639" s="201">
        <f>(((O639*'Appendix B'!$C$18*1000)-('Appendix B'!$E$44+'Appendix B'!$F$44+'Appendix B'!$G$44))/((1+$Y$16)^AL$34))</f>
        <v>534259.80940079899</v>
      </c>
      <c r="AM639" s="201">
        <f>(((P639*'Appendix B'!$C$19*1000)-('Appendix B'!$E$45+'Appendix B'!$F$45+'Appendix B'!$G$45))/((1+$Y$16)^AM$34))</f>
        <v>278495.13822082564</v>
      </c>
      <c r="AN639" s="201">
        <f>(((Q639*'Appendix B'!$C$20*1000)-('Appendix B'!$E$46+'Appendix B'!$F$46+'Appendix B'!$G$46))/((1+$Y$16)^AN$34))</f>
        <v>132580.61491704738</v>
      </c>
      <c r="AO639" s="201">
        <f>(((R639*'Appendix B'!$C$21*1000)-('Appendix B'!$E$47+'Appendix B'!$F$47+'Appendix B'!$G$47))/((1+$Y$16)^AO$34))</f>
        <v>159047.29894903945</v>
      </c>
      <c r="AP639" s="201">
        <f>(((S639*'Appendix B'!$C$22*1000)-('Appendix B'!$E$48+'Appendix B'!$F$48+'Appendix B'!$G$48))/((1+$Y$16)^AP$34))</f>
        <v>-45737.700803794782</v>
      </c>
      <c r="AQ639" s="201">
        <f>(((T639*'Appendix B'!$C$23*1000)-('Appendix B'!$E$49+'Appendix B'!$F$49+'Appendix B'!$G$49))/((1+$Y$16)^AQ$34))</f>
        <v>8670.3462154660083</v>
      </c>
      <c r="AR639" s="201">
        <f>(((U639*'Appendix B'!$C$24*1000)-('Appendix B'!$E$50+'Appendix B'!$F$50+'Appendix B'!$G$50))/((1+$Y$16)^AR$34))</f>
        <v>131173.20970756511</v>
      </c>
      <c r="AS639" s="217">
        <f t="shared" si="34"/>
        <v>33998315.569440484</v>
      </c>
      <c r="AU639" s="207">
        <f t="shared" si="33"/>
        <v>1.322166395105272E-8</v>
      </c>
    </row>
    <row r="640" spans="1:47" x14ac:dyDescent="0.35">
      <c r="A640">
        <v>606</v>
      </c>
      <c r="B640" s="75">
        <v>56</v>
      </c>
      <c r="C640" s="75">
        <v>107.06139262282426</v>
      </c>
      <c r="D640" s="75">
        <v>154.89671570367651</v>
      </c>
      <c r="E640" s="75">
        <v>208.18696498791886</v>
      </c>
      <c r="F640" s="75">
        <v>234.59118389356794</v>
      </c>
      <c r="G640" s="75">
        <v>233.62795017222658</v>
      </c>
      <c r="H640" s="75">
        <v>369.23052953761265</v>
      </c>
      <c r="I640" s="75">
        <v>363.2091475254706</v>
      </c>
      <c r="J640" s="75">
        <v>378.09906961521256</v>
      </c>
      <c r="K640" s="75">
        <v>485.44863867176593</v>
      </c>
      <c r="L640" s="75">
        <v>446.24811900426414</v>
      </c>
      <c r="M640" s="75">
        <v>500</v>
      </c>
      <c r="N640" s="75">
        <v>500</v>
      </c>
      <c r="O640" s="75">
        <v>500</v>
      </c>
      <c r="P640" s="75">
        <v>366.61659295995651</v>
      </c>
      <c r="Q640" s="75">
        <v>304.20183204230619</v>
      </c>
      <c r="R640" s="75">
        <v>318.56070511170549</v>
      </c>
      <c r="S640" s="75">
        <v>433.69576760525661</v>
      </c>
      <c r="T640" s="75">
        <v>375.46570794224698</v>
      </c>
      <c r="U640" s="75">
        <v>494.10322898720699</v>
      </c>
      <c r="V640" s="75">
        <v>500</v>
      </c>
      <c r="X640" s="201">
        <f>((0-('Appendix B'!$H$30))/(1+$Y$16)^0)</f>
        <v>-30932906.678150136</v>
      </c>
      <c r="Y640" s="201">
        <f>(((B640*'Appendix B'!$C$5*1000)-('Appendix B'!$E$31+'Appendix B'!$F$31+'Appendix B'!$G$31))/((1+$Y$16)^1))</f>
        <v>36555647.970511056</v>
      </c>
      <c r="Z640" s="201">
        <f>+(((C640*'Appendix B'!$C$6*1000)-('Appendix B'!$E$32+'Appendix B'!$F$32+'Appendix B'!$G$32))/((1+$Y$16)^2))</f>
        <v>24840180.426579613</v>
      </c>
      <c r="AA640" s="201">
        <f>(((D640*'Appendix B'!$C$7*1000)-('Appendix B'!$E$33+'Appendix B'!$F$33+'Appendix B'!$G$33))/((1+$Y$16)^3))</f>
        <v>17919938.349462129</v>
      </c>
      <c r="AB640" s="201">
        <f>(((E640*'Appendix B'!$C$8*1000)-('Appendix B'!$E$34+'Appendix B'!$F$34+'Appendix B'!$G$34))/((1+$Y$16)^4))</f>
        <v>15350505.881190371</v>
      </c>
      <c r="AC640" s="201">
        <f>(((F640*'Appendix B'!$C$9*1000)-('Appendix B'!$E$35+'Appendix B'!$F$35+'Appendix B'!$G$35))/((1+$Y$16)^AC$34))</f>
        <v>12336850.579182317</v>
      </c>
      <c r="AD640" s="201">
        <f>(((G640*'Appendix B'!$C$10*1000)-('Appendix B'!$E$36+'Appendix B'!$F$36+'Appendix B'!$G$36))/((1+$Y$16)^AD$34))</f>
        <v>8925874.5609173588</v>
      </c>
      <c r="AE640" s="201">
        <f>(((H640*'Appendix B'!$C$11*1000)-('Appendix B'!$E$37+'Appendix B'!$F$37+'Appendix B'!$G$37))/((1+$Y$16)^AE$34))</f>
        <v>11229108.864025747</v>
      </c>
      <c r="AF640" s="201">
        <f>(((I640*'Appendix B'!$C$12*1000)-('Appendix B'!$E$38+'Appendix B'!$F$38+'Appendix B'!$G$38))/((1+$Y$16)^AF$34))</f>
        <v>8595827.9176130332</v>
      </c>
      <c r="AG640" s="201">
        <f>(((J640*'Appendix B'!$C$13*1000)-('Appendix B'!$E$39+'Appendix B'!$F$39+'Appendix B'!$G$39))/((1+$Y$16)^AG$34))</f>
        <v>7138091.8933695396</v>
      </c>
      <c r="AH640" s="201">
        <f>(((K640*'Appendix B'!$C$14*1000)-('Appendix B'!$E$40+'Appendix B'!$F$40+'Appendix B'!$G$40))/((1+$Y$16)^AH$34))</f>
        <v>7477524.9825589955</v>
      </c>
      <c r="AI640" s="201">
        <f>(((L640*'Appendix B'!$C$15*1000)-('Appendix B'!$E$41+'Appendix B'!$F$41+'Appendix B'!$G$41))/((1+$Y$16)^AI$34))</f>
        <v>5660135.216459184</v>
      </c>
      <c r="AJ640" s="201">
        <f>(((M640*'Appendix B'!$C$16*1000)-('Appendix B'!$E$42+'Appendix B'!$F$42+'Appendix B'!$G$42))/((1+$Y$16)^AJ$34))</f>
        <v>5297234.668167565</v>
      </c>
      <c r="AK640" s="201">
        <f>(((N640*'Appendix B'!$C$17*1000)-('Appendix B'!$E$43+'Appendix B'!$F$43+'Appendix B'!$G$43))/((1+$Y$16)^AK$34))</f>
        <v>4401147.9215931827</v>
      </c>
      <c r="AL640" s="201">
        <f>(((O640*'Appendix B'!$C$18*1000)-('Appendix B'!$E$44+'Appendix B'!$F$44+'Appendix B'!$G$44))/((1+$Y$16)^AL$34))</f>
        <v>3679777.4453571774</v>
      </c>
      <c r="AM640" s="201">
        <f>(((P640*'Appendix B'!$C$19*1000)-('Appendix B'!$E$45+'Appendix B'!$F$45+'Appendix B'!$G$45))/((1+$Y$16)^AM$34))</f>
        <v>2145839.8913942631</v>
      </c>
      <c r="AN640" s="201">
        <f>(((Q640*'Appendix B'!$C$20*1000)-('Appendix B'!$E$46+'Appendix B'!$F$46+'Appendix B'!$G$46))/((1+$Y$16)^AN$34))</f>
        <v>1403216.1154620349</v>
      </c>
      <c r="AO640" s="201">
        <f>(((R640*'Appendix B'!$C$21*1000)-('Appendix B'!$E$47+'Appendix B'!$F$47+'Appendix B'!$G$47))/((1+$Y$16)^AO$34))</f>
        <v>1275709.7156985155</v>
      </c>
      <c r="AP640" s="201">
        <f>(((S640*'Appendix B'!$C$22*1000)-('Appendix B'!$E$48+'Appendix B'!$F$48+'Appendix B'!$G$48))/((1+$Y$16)^AP$34))</f>
        <v>1590174.4487299803</v>
      </c>
      <c r="AQ640" s="201">
        <f>(((T640*'Appendix B'!$C$23*1000)-('Appendix B'!$E$49+'Appendix B'!$F$49+'Appendix B'!$G$49))/((1+$Y$16)^AQ$34))</f>
        <v>1131196.1781371473</v>
      </c>
      <c r="AR640" s="201">
        <f>(((U640*'Appendix B'!$C$24*1000)-('Appendix B'!$E$50+'Appendix B'!$F$50+'Appendix B'!$G$50))/((1+$Y$16)^AR$34))</f>
        <v>1357323.4998423685</v>
      </c>
      <c r="AS640" s="217">
        <f t="shared" si="34"/>
        <v>147378399.84810144</v>
      </c>
      <c r="AU640" s="207">
        <f t="shared" si="33"/>
        <v>7.4423138122117484E-12</v>
      </c>
    </row>
    <row r="641" spans="1:47" x14ac:dyDescent="0.35">
      <c r="A641">
        <v>607</v>
      </c>
      <c r="B641" s="75">
        <v>56</v>
      </c>
      <c r="C641" s="75">
        <v>50.031314121699005</v>
      </c>
      <c r="D641" s="75">
        <v>69.431587991217214</v>
      </c>
      <c r="E641" s="75">
        <v>88.925692687250915</v>
      </c>
      <c r="F641" s="75">
        <v>55.610725397469608</v>
      </c>
      <c r="G641" s="75">
        <v>47.855458618351605</v>
      </c>
      <c r="H641" s="75">
        <v>64.121784685776248</v>
      </c>
      <c r="I641" s="75">
        <v>81.200943487362849</v>
      </c>
      <c r="J641" s="75">
        <v>115.94106174565741</v>
      </c>
      <c r="K641" s="75">
        <v>112.31284735902959</v>
      </c>
      <c r="L641" s="75">
        <v>183.10139647402082</v>
      </c>
      <c r="M641" s="75">
        <v>133.41040269113512</v>
      </c>
      <c r="N641" s="75">
        <v>170.54155969256144</v>
      </c>
      <c r="O641" s="75">
        <v>154.66579229418039</v>
      </c>
      <c r="P641" s="75">
        <v>230.990119132416</v>
      </c>
      <c r="Q641" s="75">
        <v>320.9101811748759</v>
      </c>
      <c r="R641" s="75">
        <v>430.02174732046467</v>
      </c>
      <c r="S641" s="75">
        <v>500</v>
      </c>
      <c r="T641" s="75">
        <v>500</v>
      </c>
      <c r="U641" s="75">
        <v>395.28434626664915</v>
      </c>
      <c r="V641" s="75">
        <v>450.09357379734922</v>
      </c>
      <c r="X641" s="201">
        <f>((0-('Appendix B'!$H$30))/(1+$Y$16)^0)</f>
        <v>-30932906.678150136</v>
      </c>
      <c r="Y641" s="201">
        <f>(((B641*'Appendix B'!$C$5*1000)-('Appendix B'!$E$31+'Appendix B'!$F$31+'Appendix B'!$G$31))/((1+$Y$16)^1))</f>
        <v>36555647.970511056</v>
      </c>
      <c r="Z641" s="201">
        <f>+(((C641*'Appendix B'!$C$6*1000)-('Appendix B'!$E$32+'Appendix B'!$F$32+'Appendix B'!$G$32))/((1+$Y$16)^2))</f>
        <v>10433407.204686135</v>
      </c>
      <c r="AA641" s="201">
        <f>(((D641*'Appendix B'!$C$7*1000)-('Appendix B'!$E$33+'Appendix B'!$F$33+'Appendix B'!$G$33))/((1+$Y$16)^3))</f>
        <v>7079500.777253204</v>
      </c>
      <c r="AB641" s="201">
        <f>(((E641*'Appendix B'!$C$8*1000)-('Appendix B'!$E$34+'Appendix B'!$F$34+'Appendix B'!$G$34))/((1+$Y$16)^4))</f>
        <v>5721350.9970499445</v>
      </c>
      <c r="AC641" s="201">
        <f>(((F641*'Appendix B'!$C$9*1000)-('Appendix B'!$E$35+'Appendix B'!$F$35+'Appendix B'!$G$35))/((1+$Y$16)^AC$34))</f>
        <v>1932333.0415878291</v>
      </c>
      <c r="AD641" s="201">
        <f>(((G641*'Appendix B'!$C$10*1000)-('Appendix B'!$E$36+'Appendix B'!$F$36+'Appendix B'!$G$36))/((1+$Y$16)^AD$34))</f>
        <v>909545.42037569592</v>
      </c>
      <c r="AE641" s="201">
        <f>(((H641*'Appendix B'!$C$11*1000)-('Appendix B'!$E$37+'Appendix B'!$F$37+'Appendix B'!$G$37))/((1+$Y$16)^AE$34))</f>
        <v>1095943.9950257407</v>
      </c>
      <c r="AF641" s="201">
        <f>(((I641*'Appendix B'!$C$12*1000)-('Appendix B'!$E$38+'Appendix B'!$F$38+'Appendix B'!$G$38))/((1+$Y$16)^AF$34))</f>
        <v>1200853.0660456673</v>
      </c>
      <c r="AG641" s="201">
        <f>(((J641*'Appendix B'!$C$13*1000)-('Appendix B'!$E$39+'Appendix B'!$F$39+'Appendix B'!$G$39))/((1+$Y$16)^AG$34))</f>
        <v>1609093.9824641196</v>
      </c>
      <c r="AH641" s="201">
        <f>(((K641*'Appendix B'!$C$14*1000)-('Appendix B'!$E$40+'Appendix B'!$F$40+'Appendix B'!$G$40))/((1+$Y$16)^AH$34))</f>
        <v>1158479.3010699945</v>
      </c>
      <c r="AI641" s="201">
        <f>(((L641*'Appendix B'!$C$15*1000)-('Appendix B'!$E$41+'Appendix B'!$F$41+'Appendix B'!$G$41))/((1+$Y$16)^AI$34))</f>
        <v>1920536.5802998545</v>
      </c>
      <c r="AJ641" s="201">
        <f>(((M641*'Appendix B'!$C$16*1000)-('Appendix B'!$E$42+'Appendix B'!$F$42+'Appendix B'!$G$42))/((1+$Y$16)^AJ$34))</f>
        <v>961583.88986869308</v>
      </c>
      <c r="AK641" s="201">
        <f>(((N641*'Appendix B'!$C$17*1000)-('Appendix B'!$E$43+'Appendix B'!$F$43+'Appendix B'!$G$43))/((1+$Y$16)^AK$34))</f>
        <v>1133709.1892745076</v>
      </c>
      <c r="AL641" s="201">
        <f>(((O641*'Appendix B'!$C$18*1000)-('Appendix B'!$E$44+'Appendix B'!$F$44+'Appendix B'!$G$44))/((1+$Y$16)^AL$34))</f>
        <v>789540.77747353655</v>
      </c>
      <c r="AM641" s="201">
        <f>(((P641*'Appendix B'!$C$19*1000)-('Appendix B'!$E$45+'Appendix B'!$F$45+'Appendix B'!$G$45))/((1+$Y$16)^AM$34))</f>
        <v>1182802.5259838908</v>
      </c>
      <c r="AN641" s="201">
        <f>(((Q641*'Appendix B'!$C$20*1000)-('Appendix B'!$E$46+'Appendix B'!$F$46+'Appendix B'!$G$46))/((1+$Y$16)^AN$34))</f>
        <v>1502725.1911747688</v>
      </c>
      <c r="AO641" s="201">
        <f>(((R641*'Appendix B'!$C$21*1000)-('Appendix B'!$E$47+'Appendix B'!$F$47+'Appendix B'!$G$47))/((1+$Y$16)^AO$34))</f>
        <v>1853526.1972945645</v>
      </c>
      <c r="AP641" s="201">
        <f>(((S641*'Appendix B'!$C$22*1000)-('Appendix B'!$E$48+'Appendix B'!$F$48+'Appendix B'!$G$48))/((1+$Y$16)^AP$34))</f>
        <v>1885363.9634975337</v>
      </c>
      <c r="AQ641" s="201">
        <f>(((T641*'Appendix B'!$C$23*1000)-('Appendix B'!$E$49+'Appendix B'!$F$49+'Appendix B'!$G$49))/((1+$Y$16)^AQ$34))</f>
        <v>1608860.6024615879</v>
      </c>
      <c r="AR641" s="201">
        <f>(((U641*'Appendix B'!$C$24*1000)-('Appendix B'!$E$50+'Appendix B'!$F$50+'Appendix B'!$G$50))/((1+$Y$16)^AR$34))</f>
        <v>1029818.2429970354</v>
      </c>
      <c r="AS641" s="217">
        <f t="shared" si="34"/>
        <v>50631716.238245219</v>
      </c>
      <c r="AU641" s="207">
        <f t="shared" si="33"/>
        <v>1.5903702796377196E-8</v>
      </c>
    </row>
    <row r="642" spans="1:47" x14ac:dyDescent="0.35">
      <c r="A642">
        <v>608</v>
      </c>
      <c r="B642" s="75">
        <v>56</v>
      </c>
      <c r="C642" s="75">
        <v>56.517755743948044</v>
      </c>
      <c r="D642" s="75">
        <v>36.837773816446116</v>
      </c>
      <c r="E642" s="75">
        <v>42.531409969458402</v>
      </c>
      <c r="F642" s="75">
        <v>59.775679823548202</v>
      </c>
      <c r="G642" s="75">
        <v>61.005694454451877</v>
      </c>
      <c r="H642" s="75">
        <v>32.488710045348952</v>
      </c>
      <c r="I642" s="75">
        <v>38.70540273666586</v>
      </c>
      <c r="J642" s="75">
        <v>57.27092648582402</v>
      </c>
      <c r="K642" s="75">
        <v>66.009510458266845</v>
      </c>
      <c r="L642" s="75">
        <v>77.726541619485786</v>
      </c>
      <c r="M642" s="75">
        <v>89.895731554905439</v>
      </c>
      <c r="N642" s="75">
        <v>132.93224896660607</v>
      </c>
      <c r="O642" s="75">
        <v>174.30659819317793</v>
      </c>
      <c r="P642" s="75">
        <v>153.63432705120971</v>
      </c>
      <c r="Q642" s="75">
        <v>141.56573143829942</v>
      </c>
      <c r="R642" s="75">
        <v>188.23996014110841</v>
      </c>
      <c r="S642" s="75">
        <v>303.90025035655793</v>
      </c>
      <c r="T642" s="75">
        <v>367.51595162682162</v>
      </c>
      <c r="U642" s="75">
        <v>232.02568395277046</v>
      </c>
      <c r="V642" s="75">
        <v>350.34916490967373</v>
      </c>
      <c r="X642" s="201">
        <f>((0-('Appendix B'!$H$30))/(1+$Y$16)^0)</f>
        <v>-30932906.678150136</v>
      </c>
      <c r="Y642" s="201">
        <f>(((B642*'Appendix B'!$C$5*1000)-('Appendix B'!$E$31+'Appendix B'!$F$31+'Appendix B'!$G$31))/((1+$Y$16)^1))</f>
        <v>36555647.970511056</v>
      </c>
      <c r="Z642" s="201">
        <f>+(((C642*'Appendix B'!$C$6*1000)-('Appendix B'!$E$32+'Appendix B'!$F$32+'Appendix B'!$G$32))/((1+$Y$16)^2))</f>
        <v>12071993.296882184</v>
      </c>
      <c r="AA642" s="201">
        <f>(((D642*'Appendix B'!$C$7*1000)-('Appendix B'!$E$33+'Appendix B'!$F$33+'Appendix B'!$G$33))/((1+$Y$16)^3))</f>
        <v>2945285.8376752818</v>
      </c>
      <c r="AB642" s="201">
        <f>(((E642*'Appendix B'!$C$8*1000)-('Appendix B'!$E$34+'Appendix B'!$F$34+'Appendix B'!$G$34))/((1+$Y$16)^4))</f>
        <v>1975476.7043293428</v>
      </c>
      <c r="AC642" s="201">
        <f>(((F642*'Appendix B'!$C$9*1000)-('Appendix B'!$E$35+'Appendix B'!$F$35+'Appendix B'!$G$35))/((1+$Y$16)^AC$34))</f>
        <v>2174450.7662463631</v>
      </c>
      <c r="AD642" s="201">
        <f>(((G642*'Appendix B'!$C$10*1000)-('Appendix B'!$E$36+'Appendix B'!$F$36+'Appendix B'!$G$36))/((1+$Y$16)^AD$34))</f>
        <v>1476995.5194521488</v>
      </c>
      <c r="AE642" s="201">
        <f>(((H642*'Appendix B'!$C$11*1000)-('Appendix B'!$E$37+'Appendix B'!$F$37+'Appendix B'!$G$37))/((1+$Y$16)^AE$34))</f>
        <v>45357.38925509472</v>
      </c>
      <c r="AF642" s="201">
        <f>(((I642*'Appendix B'!$C$12*1000)-('Appendix B'!$E$38+'Appendix B'!$F$38+'Appendix B'!$G$38))/((1+$Y$16)^AF$34))</f>
        <v>86511.530390572399</v>
      </c>
      <c r="AG642" s="201">
        <f>(((J642*'Appendix B'!$C$13*1000)-('Appendix B'!$E$39+'Appendix B'!$F$39+'Appendix B'!$G$39))/((1+$Y$16)^AG$34))</f>
        <v>371721.68962320802</v>
      </c>
      <c r="AH642" s="201">
        <f>(((K642*'Appendix B'!$C$14*1000)-('Appendix B'!$E$40+'Appendix B'!$F$40+'Appendix B'!$G$40))/((1+$Y$16)^AH$34))</f>
        <v>374333.40058717487</v>
      </c>
      <c r="AI642" s="201">
        <f>(((L642*'Appendix B'!$C$15*1000)-('Appendix B'!$E$41+'Appendix B'!$F$41+'Appendix B'!$G$41))/((1+$Y$16)^AI$34))</f>
        <v>423046.28397204308</v>
      </c>
      <c r="AJ642" s="201">
        <f>(((M642*'Appendix B'!$C$16*1000)-('Appendix B'!$E$42+'Appendix B'!$F$42+'Appendix B'!$G$42))/((1+$Y$16)^AJ$34))</f>
        <v>446936.39532929647</v>
      </c>
      <c r="AK642" s="201">
        <f>(((N642*'Appendix B'!$C$17*1000)-('Appendix B'!$E$43+'Appendix B'!$F$43+'Appendix B'!$G$43))/((1+$Y$16)^AK$34))</f>
        <v>760714.89461591002</v>
      </c>
      <c r="AL642" s="201">
        <f>(((O642*'Appendix B'!$C$18*1000)-('Appendix B'!$E$44+'Appendix B'!$F$44+'Appendix B'!$G$44))/((1+$Y$16)^AL$34))</f>
        <v>953922.34214154026</v>
      </c>
      <c r="AM642" s="201">
        <f>(((P642*'Appendix B'!$C$19*1000)-('Appendix B'!$E$45+'Appendix B'!$F$45+'Appendix B'!$G$45))/((1+$Y$16)^AM$34))</f>
        <v>633525.41140045412</v>
      </c>
      <c r="AN642" s="201">
        <f>(((Q642*'Appendix B'!$C$20*1000)-('Appendix B'!$E$46+'Appendix B'!$F$46+'Appendix B'!$G$46))/((1+$Y$16)^AN$34))</f>
        <v>434612.45987521223</v>
      </c>
      <c r="AO642" s="201">
        <f>(((R642*'Appendix B'!$C$21*1000)-('Appendix B'!$E$47+'Appendix B'!$F$47+'Appendix B'!$G$47))/((1+$Y$16)^AO$34))</f>
        <v>600124.12233171705</v>
      </c>
      <c r="AP642" s="201">
        <f>(((S642*'Appendix B'!$C$22*1000)-('Appendix B'!$E$48+'Appendix B'!$F$48+'Appendix B'!$G$48))/((1+$Y$16)^AP$34))</f>
        <v>1012318.7919818216</v>
      </c>
      <c r="AQ642" s="201">
        <f>(((T642*'Appendix B'!$C$23*1000)-('Appendix B'!$E$49+'Appendix B'!$F$49+'Appendix B'!$G$49))/((1+$Y$16)^AQ$34))</f>
        <v>1100704.0485302578</v>
      </c>
      <c r="AR642" s="201">
        <f>(((U642*'Appendix B'!$C$24*1000)-('Appendix B'!$E$50+'Appendix B'!$F$50+'Appendix B'!$G$50))/((1+$Y$16)^AR$34))</f>
        <v>488746.8539940808</v>
      </c>
      <c r="AS642" s="217">
        <f t="shared" si="34"/>
        <v>33999519.030974612</v>
      </c>
      <c r="AU642" s="207">
        <f t="shared" si="33"/>
        <v>1.3222051538529495E-8</v>
      </c>
    </row>
    <row r="643" spans="1:47" x14ac:dyDescent="0.35">
      <c r="A643">
        <v>609</v>
      </c>
      <c r="B643" s="75">
        <v>56</v>
      </c>
      <c r="C643" s="75">
        <v>45.675527664326111</v>
      </c>
      <c r="D643" s="75">
        <v>45.395542674369814</v>
      </c>
      <c r="E643" s="75">
        <v>43.140869506892017</v>
      </c>
      <c r="F643" s="75">
        <v>51.713623406878199</v>
      </c>
      <c r="G643" s="75">
        <v>53.51039131870678</v>
      </c>
      <c r="H643" s="75">
        <v>24.434438975621678</v>
      </c>
      <c r="I643" s="75">
        <v>30.809734219283449</v>
      </c>
      <c r="J643" s="75">
        <v>37.518033485800785</v>
      </c>
      <c r="K643" s="75">
        <v>19.651284375161421</v>
      </c>
      <c r="L643" s="75">
        <v>8.8353854813474513</v>
      </c>
      <c r="M643" s="75">
        <v>6.7867334321803794</v>
      </c>
      <c r="N643" s="75">
        <v>7.8033561669683946</v>
      </c>
      <c r="O643" s="75">
        <v>8.5253057965633605</v>
      </c>
      <c r="P643" s="75">
        <v>9.2413788824120466</v>
      </c>
      <c r="Q643" s="75">
        <v>7.9043951480818304</v>
      </c>
      <c r="R643" s="75">
        <v>10.125890929017192</v>
      </c>
      <c r="S643" s="75">
        <v>9.6691319259036046</v>
      </c>
      <c r="T643" s="75">
        <v>9.8436793539815088</v>
      </c>
      <c r="U643" s="75">
        <v>10.045938582184977</v>
      </c>
      <c r="V643" s="75">
        <v>9.5166254987996304</v>
      </c>
      <c r="X643" s="201">
        <f>((0-('Appendix B'!$H$30))/(1+$Y$16)^0)</f>
        <v>-30932906.678150136</v>
      </c>
      <c r="Y643" s="201">
        <f>(((B643*'Appendix B'!$C$5*1000)-('Appendix B'!$E$31+'Appendix B'!$F$31+'Appendix B'!$G$31))/((1+$Y$16)^1))</f>
        <v>36555647.970511056</v>
      </c>
      <c r="Z643" s="201">
        <f>+(((C643*'Appendix B'!$C$6*1000)-('Appendix B'!$E$32+'Appendix B'!$F$32+'Appendix B'!$G$32))/((1+$Y$16)^2))</f>
        <v>9333061.0479974691</v>
      </c>
      <c r="AA643" s="201">
        <f>(((D643*'Appendix B'!$C$7*1000)-('Appendix B'!$E$33+'Appendix B'!$F$33+'Appendix B'!$G$33))/((1+$Y$16)^3))</f>
        <v>4030757.3223003643</v>
      </c>
      <c r="AB643" s="201">
        <f>(((E643*'Appendix B'!$C$8*1000)-('Appendix B'!$E$34+'Appendix B'!$F$34+'Appendix B'!$G$34))/((1+$Y$16)^4))</f>
        <v>2024684.4661480298</v>
      </c>
      <c r="AC643" s="201">
        <f>(((F643*'Appendix B'!$C$9*1000)-('Appendix B'!$E$35+'Appendix B'!$F$35+'Appendix B'!$G$35))/((1+$Y$16)^AC$34))</f>
        <v>1705786.1529073163</v>
      </c>
      <c r="AD643" s="201">
        <f>(((G643*'Appendix B'!$C$10*1000)-('Appendix B'!$E$36+'Appendix B'!$F$36+'Appendix B'!$G$36))/((1+$Y$16)^AD$34))</f>
        <v>1153563.2586169012</v>
      </c>
      <c r="AE643" s="201">
        <f>(((H643*'Appendix B'!$C$11*1000)-('Appendix B'!$E$37+'Appendix B'!$F$37+'Appendix B'!$G$37))/((1+$Y$16)^AE$34))</f>
        <v>-222138.24312606378</v>
      </c>
      <c r="AF643" s="201">
        <f>(((I643*'Appendix B'!$C$12*1000)-('Appendix B'!$E$38+'Appendix B'!$F$38+'Appendix B'!$G$38))/((1+$Y$16)^AF$34))</f>
        <v>-120533.04947017916</v>
      </c>
      <c r="AG643" s="201">
        <f>(((J643*'Appendix B'!$C$13*1000)-('Appendix B'!$E$39+'Appendix B'!$F$39+'Appendix B'!$G$39))/((1+$Y$16)^AG$34))</f>
        <v>-44873.267818677145</v>
      </c>
      <c r="AH643" s="201">
        <f>(((K643*'Appendix B'!$C$14*1000)-('Appendix B'!$E$40+'Appendix B'!$F$40+'Appendix B'!$G$40))/((1+$Y$16)^AH$34))</f>
        <v>-410742.0468828762</v>
      </c>
      <c r="AI643" s="201">
        <f>(((L643*'Appendix B'!$C$15*1000)-('Appendix B'!$E$41+'Appendix B'!$F$41+'Appendix B'!$G$41))/((1+$Y$16)^AI$34))</f>
        <v>-555971.31906123331</v>
      </c>
      <c r="AJ643" s="201">
        <f>(((M643*'Appendix B'!$C$16*1000)-('Appendix B'!$E$42+'Appendix B'!$F$42+'Appendix B'!$G$42))/((1+$Y$16)^AJ$34))</f>
        <v>-535992.73042775597</v>
      </c>
      <c r="AK643" s="201">
        <f>(((N643*'Appendix B'!$C$17*1000)-('Appendix B'!$E$43+'Appendix B'!$F$43+'Appendix B'!$G$43))/((1+$Y$16)^AK$34))</f>
        <v>-480264.06007155444</v>
      </c>
      <c r="AL643" s="201">
        <f>(((O643*'Appendix B'!$C$18*1000)-('Appendix B'!$E$44+'Appendix B'!$F$44+'Appendix B'!$G$44))/((1+$Y$16)^AL$34))</f>
        <v>-433565.95019122137</v>
      </c>
      <c r="AM643" s="201">
        <f>(((P643*'Appendix B'!$C$19*1000)-('Appendix B'!$E$45+'Appendix B'!$F$45+'Appendix B'!$G$45))/((1+$Y$16)^AM$34))</f>
        <v>-391759.70045120065</v>
      </c>
      <c r="AN643" s="201">
        <f>(((Q643*'Appendix B'!$C$20*1000)-('Appendix B'!$E$46+'Appendix B'!$F$46+'Appendix B'!$G$46))/((1+$Y$16)^AN$34))</f>
        <v>-361427.64721362456</v>
      </c>
      <c r="AO643" s="201">
        <f>(((R643*'Appendix B'!$C$21*1000)-('Appendix B'!$E$47+'Appendix B'!$F$47+'Appendix B'!$G$47))/((1+$Y$16)^AO$34))</f>
        <v>-323223.10962874151</v>
      </c>
      <c r="AP643" s="201">
        <f>(((S643*'Appendix B'!$C$22*1000)-('Appendix B'!$E$48+'Appendix B'!$F$48+'Appendix B'!$G$48))/((1+$Y$16)^AP$34))</f>
        <v>-297611.78020206199</v>
      </c>
      <c r="AQ643" s="201">
        <f>(((T643*'Appendix B'!$C$23*1000)-('Appendix B'!$E$49+'Appendix B'!$F$49+'Appendix B'!$G$49))/((1+$Y$16)^AQ$34))</f>
        <v>-271185.71138253895</v>
      </c>
      <c r="AR643" s="201">
        <f>(((U643*'Appendix B'!$C$24*1000)-('Appendix B'!$E$50+'Appendix B'!$F$50+'Appendix B'!$G$50))/((1+$Y$16)^AR$34))</f>
        <v>-246937.77955552645</v>
      </c>
      <c r="AS643" s="217">
        <f t="shared" si="34"/>
        <v>23870593.540331002</v>
      </c>
      <c r="AU643" s="207">
        <f t="shared" si="33"/>
        <v>9.5201884706766151E-9</v>
      </c>
    </row>
    <row r="644" spans="1:47" x14ac:dyDescent="0.35">
      <c r="A644">
        <v>610</v>
      </c>
      <c r="B644" s="75">
        <v>56</v>
      </c>
      <c r="C644" s="75">
        <v>75.346668497377607</v>
      </c>
      <c r="D644" s="75">
        <v>109.32001583223688</v>
      </c>
      <c r="E644" s="75">
        <v>135.97538996067888</v>
      </c>
      <c r="F644" s="75">
        <v>137.64478852883386</v>
      </c>
      <c r="G644" s="75">
        <v>185.92584280641069</v>
      </c>
      <c r="H644" s="75">
        <v>218.59094916429177</v>
      </c>
      <c r="I644" s="75">
        <v>130.60262179858245</v>
      </c>
      <c r="J644" s="75">
        <v>91.288830926139724</v>
      </c>
      <c r="K644" s="75">
        <v>132.6070907953183</v>
      </c>
      <c r="L644" s="75">
        <v>188.43778062654366</v>
      </c>
      <c r="M644" s="75">
        <v>278.36152707967295</v>
      </c>
      <c r="N644" s="75">
        <v>241.98551346427476</v>
      </c>
      <c r="O644" s="75">
        <v>238.62158547053878</v>
      </c>
      <c r="P644" s="75">
        <v>307.71759816144476</v>
      </c>
      <c r="Q644" s="75">
        <v>356.42190482275436</v>
      </c>
      <c r="R644" s="75">
        <v>405.72608459091941</v>
      </c>
      <c r="S644" s="75">
        <v>266.36267713012074</v>
      </c>
      <c r="T644" s="75">
        <v>267.26292352413225</v>
      </c>
      <c r="U644" s="75">
        <v>493.58350741864729</v>
      </c>
      <c r="V644" s="75">
        <v>500</v>
      </c>
      <c r="X644" s="201">
        <f>((0-('Appendix B'!$H$30))/(1+$Y$16)^0)</f>
        <v>-30932906.678150136</v>
      </c>
      <c r="Y644" s="201">
        <f>(((B644*'Appendix B'!$C$5*1000)-('Appendix B'!$E$31+'Appendix B'!$F$31+'Appendix B'!$G$31))/((1+$Y$16)^1))</f>
        <v>36555647.970511056</v>
      </c>
      <c r="Z644" s="201">
        <f>+(((C644*'Appendix B'!$C$6*1000)-('Appendix B'!$E$32+'Appendix B'!$F$32+'Appendix B'!$G$32))/((1+$Y$16)^2))</f>
        <v>16828498.691629719</v>
      </c>
      <c r="AA644" s="201">
        <f>(((D644*'Appendix B'!$C$7*1000)-('Appendix B'!$E$33+'Appendix B'!$F$33+'Appendix B'!$G$33))/((1+$Y$16)^3))</f>
        <v>12138967.994326077</v>
      </c>
      <c r="AB644" s="201">
        <f>(((E644*'Appendix B'!$C$8*1000)-('Appendix B'!$E$34+'Appendix B'!$F$34+'Appendix B'!$G$34))/((1+$Y$16)^4))</f>
        <v>9520143.4596658256</v>
      </c>
      <c r="AC644" s="201">
        <f>(((F644*'Appendix B'!$C$9*1000)-('Appendix B'!$E$35+'Appendix B'!$F$35+'Appendix B'!$G$35))/((1+$Y$16)^AC$34))</f>
        <v>6701148.8983704224</v>
      </c>
      <c r="AD644" s="201">
        <f>(((G644*'Appendix B'!$C$10*1000)-('Appendix B'!$E$36+'Appendix B'!$F$36+'Appendix B'!$G$36))/((1+$Y$16)^AD$34))</f>
        <v>6867465.4275557585</v>
      </c>
      <c r="AE644" s="201">
        <f>(((H644*'Appendix B'!$C$11*1000)-('Appendix B'!$E$37+'Appendix B'!$F$37+'Appendix B'!$G$37))/((1+$Y$16)^AE$34))</f>
        <v>6226119.8331439914</v>
      </c>
      <c r="AF644" s="201">
        <f>(((I644*'Appendix B'!$C$12*1000)-('Appendix B'!$E$38+'Appendix B'!$F$38+'Appendix B'!$G$38))/((1+$Y$16)^AF$34))</f>
        <v>2496291.1543905148</v>
      </c>
      <c r="AG644" s="201">
        <f>(((J644*'Appendix B'!$C$13*1000)-('Appendix B'!$E$39+'Appendix B'!$F$39+'Appendix B'!$G$39))/((1+$Y$16)^AG$34))</f>
        <v>1089170.3920770094</v>
      </c>
      <c r="AH644" s="201">
        <f>(((K644*'Appendix B'!$C$14*1000)-('Appendix B'!$E$40+'Appendix B'!$F$40+'Appendix B'!$G$40))/((1+$Y$16)^AH$34))</f>
        <v>1502161.8271927291</v>
      </c>
      <c r="AI644" s="201">
        <f>(((L644*'Appendix B'!$C$15*1000)-('Appendix B'!$E$41+'Appendix B'!$F$41+'Appendix B'!$G$41))/((1+$Y$16)^AI$34))</f>
        <v>1996372.3524763566</v>
      </c>
      <c r="AJ644" s="201">
        <f>(((M644*'Appendix B'!$C$16*1000)-('Appendix B'!$E$42+'Appendix B'!$F$42+'Appendix B'!$G$42))/((1+$Y$16)^AJ$34))</f>
        <v>2675919.1025533094</v>
      </c>
      <c r="AK644" s="201">
        <f>(((N644*'Appendix B'!$C$17*1000)-('Appendix B'!$E$43+'Appendix B'!$F$43+'Appendix B'!$G$43))/((1+$Y$16)^AK$34))</f>
        <v>1842262.114875213</v>
      </c>
      <c r="AL644" s="201">
        <f>(((O644*'Appendix B'!$C$18*1000)-('Appendix B'!$E$44+'Appendix B'!$F$44+'Appendix B'!$G$44))/((1+$Y$16)^AL$34))</f>
        <v>1492199.5541165806</v>
      </c>
      <c r="AM644" s="201">
        <f>(((P644*'Appendix B'!$C$19*1000)-('Appendix B'!$E$45+'Appendix B'!$F$45+'Appendix B'!$G$45))/((1+$Y$16)^AM$34))</f>
        <v>1727618.2037302142</v>
      </c>
      <c r="AN644" s="201">
        <f>(((Q644*'Appendix B'!$C$20*1000)-('Appendix B'!$E$46+'Appendix B'!$F$46+'Appendix B'!$G$46))/((1+$Y$16)^AN$34))</f>
        <v>1714220.5800446409</v>
      </c>
      <c r="AO644" s="201">
        <f>(((R644*'Appendix B'!$C$21*1000)-('Appendix B'!$E$47+'Appendix B'!$F$47+'Appendix B'!$G$47))/((1+$Y$16)^AO$34))</f>
        <v>1727576.9501115258</v>
      </c>
      <c r="AP644" s="201">
        <f>(((S644*'Appendix B'!$C$22*1000)-('Appendix B'!$E$48+'Appendix B'!$F$48+'Appendix B'!$G$48))/((1+$Y$16)^AP$34))</f>
        <v>845199.77670849219</v>
      </c>
      <c r="AQ644" s="201">
        <f>(((T644*'Appendix B'!$C$23*1000)-('Appendix B'!$E$49+'Appendix B'!$F$49+'Appendix B'!$G$49))/((1+$Y$16)^AQ$34))</f>
        <v>716172.97548858239</v>
      </c>
      <c r="AR644" s="201">
        <f>(((U644*'Appendix B'!$C$24*1000)-('Appendix B'!$E$50+'Appendix B'!$F$50+'Appendix B'!$G$50))/((1+$Y$16)^AR$34))</f>
        <v>1355601.0401149038</v>
      </c>
      <c r="AS644" s="217">
        <f t="shared" si="34"/>
        <v>85085851.620932788</v>
      </c>
      <c r="AU644" s="207">
        <f t="shared" si="33"/>
        <v>5.7340921123376369E-9</v>
      </c>
    </row>
    <row r="645" spans="1:47" x14ac:dyDescent="0.35">
      <c r="A645">
        <v>611</v>
      </c>
      <c r="B645" s="75">
        <v>56</v>
      </c>
      <c r="C645" s="75">
        <v>48.471113355832564</v>
      </c>
      <c r="D645" s="75">
        <v>68.490516865939171</v>
      </c>
      <c r="E645" s="75">
        <v>102.76174364278826</v>
      </c>
      <c r="F645" s="75">
        <v>199.40978328347893</v>
      </c>
      <c r="G645" s="75">
        <v>301.61125566549964</v>
      </c>
      <c r="H645" s="75">
        <v>349.14064844309462</v>
      </c>
      <c r="I645" s="75">
        <v>355.55266361076588</v>
      </c>
      <c r="J645" s="75">
        <v>446.43908423675254</v>
      </c>
      <c r="K645" s="75">
        <v>234.77590324427479</v>
      </c>
      <c r="L645" s="75">
        <v>196.69690916885156</v>
      </c>
      <c r="M645" s="75">
        <v>197.50861684884472</v>
      </c>
      <c r="N645" s="75">
        <v>119.11039373635163</v>
      </c>
      <c r="O645" s="75">
        <v>129.88670781848128</v>
      </c>
      <c r="P645" s="75">
        <v>172.97343779509958</v>
      </c>
      <c r="Q645" s="75">
        <v>177.73087248614266</v>
      </c>
      <c r="R645" s="75">
        <v>247.12496873086292</v>
      </c>
      <c r="S645" s="75">
        <v>352.04133835912666</v>
      </c>
      <c r="T645" s="75">
        <v>339.84485378429588</v>
      </c>
      <c r="U645" s="75">
        <v>497.63006563924336</v>
      </c>
      <c r="V645" s="75">
        <v>464.59037260170652</v>
      </c>
      <c r="X645" s="201">
        <f>((0-('Appendix B'!$H$30))/(1+$Y$16)^0)</f>
        <v>-30932906.678150136</v>
      </c>
      <c r="Y645" s="201">
        <f>(((B645*'Appendix B'!$C$5*1000)-('Appendix B'!$E$31+'Appendix B'!$F$31+'Appendix B'!$G$31))/((1+$Y$16)^1))</f>
        <v>36555647.970511056</v>
      </c>
      <c r="Z645" s="201">
        <f>+(((C645*'Appendix B'!$C$6*1000)-('Appendix B'!$E$32+'Appendix B'!$F$32+'Appendix B'!$G$32))/((1+$Y$16)^2))</f>
        <v>10039273.806920972</v>
      </c>
      <c r="AA645" s="201">
        <f>(((D645*'Appendix B'!$C$7*1000)-('Appendix B'!$E$33+'Appendix B'!$F$33+'Appendix B'!$G$33))/((1+$Y$16)^3))</f>
        <v>6960134.8667626996</v>
      </c>
      <c r="AB645" s="201">
        <f>(((E645*'Appendix B'!$C$8*1000)-('Appendix B'!$E$34+'Appendix B'!$F$34+'Appendix B'!$G$34))/((1+$Y$16)^4))</f>
        <v>6838473.7231923034</v>
      </c>
      <c r="AC645" s="201">
        <f>(((F645*'Appendix B'!$C$9*1000)-('Appendix B'!$E$35+'Appendix B'!$F$35+'Appendix B'!$G$35))/((1+$Y$16)^AC$34))</f>
        <v>10291680.381717501</v>
      </c>
      <c r="AD645" s="201">
        <f>(((G645*'Appendix B'!$C$10*1000)-('Appendix B'!$E$36+'Appendix B'!$F$36+'Appendix B'!$G$36))/((1+$Y$16)^AD$34))</f>
        <v>11859444.264040092</v>
      </c>
      <c r="AE645" s="201">
        <f>(((H645*'Appendix B'!$C$11*1000)-('Appendix B'!$E$37+'Appendix B'!$F$37+'Appendix B'!$G$37))/((1+$Y$16)^AE$34))</f>
        <v>10561890.763055829</v>
      </c>
      <c r="AF645" s="201">
        <f>(((I645*'Appendix B'!$C$12*1000)-('Appendix B'!$E$38+'Appendix B'!$F$38+'Appendix B'!$G$38))/((1+$Y$16)^AF$34))</f>
        <v>8395055.3684817292</v>
      </c>
      <c r="AG645" s="201">
        <f>(((J645*'Appendix B'!$C$13*1000)-('Appendix B'!$E$39+'Appendix B'!$F$39+'Appendix B'!$G$39))/((1+$Y$16)^AG$34))</f>
        <v>8579405.0965952519</v>
      </c>
      <c r="AH645" s="201">
        <f>(((K645*'Appendix B'!$C$14*1000)-('Appendix B'!$E$40+'Appendix B'!$F$40+'Appendix B'!$G$40))/((1+$Y$16)^AH$34))</f>
        <v>3232388.2169397618</v>
      </c>
      <c r="AI645" s="201">
        <f>(((L645*'Appendix B'!$C$15*1000)-('Appendix B'!$E$41+'Appendix B'!$F$41+'Appendix B'!$G$41))/((1+$Y$16)^AI$34))</f>
        <v>2113743.4735593088</v>
      </c>
      <c r="AJ645" s="201">
        <f>(((M645*'Appendix B'!$C$16*1000)-('Appendix B'!$E$42+'Appendix B'!$F$42+'Appendix B'!$G$42))/((1+$Y$16)^AJ$34))</f>
        <v>1719672.7012822218</v>
      </c>
      <c r="AK645" s="201">
        <f>(((N645*'Appendix B'!$C$17*1000)-('Appendix B'!$E$43+'Appendix B'!$F$43+'Appendix B'!$G$43))/((1+$Y$16)^AK$34))</f>
        <v>623635.19166554313</v>
      </c>
      <c r="AL645" s="201">
        <f>(((O645*'Appendix B'!$C$18*1000)-('Appendix B'!$E$44+'Appendix B'!$F$44+'Appendix B'!$G$44))/((1+$Y$16)^AL$34))</f>
        <v>582154.95542007603</v>
      </c>
      <c r="AM645" s="201">
        <f>(((P645*'Appendix B'!$C$19*1000)-('Appendix B'!$E$45+'Appendix B'!$F$45+'Appendix B'!$G$45))/((1+$Y$16)^AM$34))</f>
        <v>770845.84549105307</v>
      </c>
      <c r="AN645" s="201">
        <f>(((Q645*'Appendix B'!$C$20*1000)-('Appendix B'!$E$46+'Appendix B'!$F$46+'Appendix B'!$G$46))/((1+$Y$16)^AN$34))</f>
        <v>649999.37393462996</v>
      </c>
      <c r="AO645" s="201">
        <f>(((R645*'Appendix B'!$C$21*1000)-('Appendix B'!$E$47+'Appendix B'!$F$47+'Appendix B'!$G$47))/((1+$Y$16)^AO$34))</f>
        <v>905385.29527462716</v>
      </c>
      <c r="AP645" s="201">
        <f>(((S645*'Appendix B'!$C$22*1000)-('Appendix B'!$E$48+'Appendix B'!$F$48+'Appendix B'!$G$48))/((1+$Y$16)^AP$34))</f>
        <v>1226645.146342678</v>
      </c>
      <c r="AQ645" s="201">
        <f>(((T645*'Appendix B'!$C$23*1000)-('Appendix B'!$E$49+'Appendix B'!$F$49+'Appendix B'!$G$49))/((1+$Y$16)^AQ$34))</f>
        <v>994568.63150595943</v>
      </c>
      <c r="AR645" s="201">
        <f>(((U645*'Appendix B'!$C$24*1000)-('Appendix B'!$E$50+'Appendix B'!$F$50+'Appendix B'!$G$50))/((1+$Y$16)^AR$34))</f>
        <v>1369012.1317290801</v>
      </c>
      <c r="AS645" s="217">
        <f t="shared" si="34"/>
        <v>93336150.526272252</v>
      </c>
      <c r="AU645" s="207">
        <f t="shared" si="33"/>
        <v>3.3918781914763165E-9</v>
      </c>
    </row>
    <row r="646" spans="1:47" x14ac:dyDescent="0.35">
      <c r="A646">
        <v>612</v>
      </c>
      <c r="B646" s="75">
        <v>56</v>
      </c>
      <c r="C646" s="75">
        <v>42.674644320776309</v>
      </c>
      <c r="D646" s="75">
        <v>41.348205533300899</v>
      </c>
      <c r="E646" s="75">
        <v>42.714414057857503</v>
      </c>
      <c r="F646" s="75">
        <v>42.338563508820961</v>
      </c>
      <c r="G646" s="75">
        <v>35.210063382062408</v>
      </c>
      <c r="H646" s="75">
        <v>36.616355434475693</v>
      </c>
      <c r="I646" s="75">
        <v>39.701567050044581</v>
      </c>
      <c r="J646" s="75">
        <v>36.232962586332214</v>
      </c>
      <c r="K646" s="75">
        <v>27.747033580281823</v>
      </c>
      <c r="L646" s="75">
        <v>43.138117501793751</v>
      </c>
      <c r="M646" s="75">
        <v>34.150547621334397</v>
      </c>
      <c r="N646" s="75">
        <v>44.008265379409238</v>
      </c>
      <c r="O646" s="75">
        <v>53.691989140924719</v>
      </c>
      <c r="P646" s="75">
        <v>87.833151792983386</v>
      </c>
      <c r="Q646" s="75">
        <v>65.533796365777846</v>
      </c>
      <c r="R646" s="75">
        <v>99.636851089277187</v>
      </c>
      <c r="S646" s="75">
        <v>123.12126746413242</v>
      </c>
      <c r="T646" s="75">
        <v>82.106176460639915</v>
      </c>
      <c r="U646" s="75">
        <v>121.66877898084994</v>
      </c>
      <c r="V646" s="75">
        <v>111.25874705996863</v>
      </c>
      <c r="X646" s="201">
        <f>((0-('Appendix B'!$H$30))/(1+$Y$16)^0)</f>
        <v>-30932906.678150136</v>
      </c>
      <c r="Y646" s="201">
        <f>(((B646*'Appendix B'!$C$5*1000)-('Appendix B'!$E$31+'Appendix B'!$F$31+'Appendix B'!$G$31))/((1+$Y$16)^1))</f>
        <v>36555647.970511056</v>
      </c>
      <c r="Z646" s="201">
        <f>+(((C646*'Appendix B'!$C$6*1000)-('Appendix B'!$E$32+'Appendix B'!$F$32+'Appendix B'!$G$32))/((1+$Y$16)^2))</f>
        <v>8574986.5909365974</v>
      </c>
      <c r="AA646" s="201">
        <f>(((D646*'Appendix B'!$C$7*1000)-('Appendix B'!$E$33+'Appendix B'!$F$33+'Appendix B'!$G$33))/((1+$Y$16)^3))</f>
        <v>3517391.1484492728</v>
      </c>
      <c r="AB646" s="201">
        <f>(((E646*'Appendix B'!$C$8*1000)-('Appendix B'!$E$34+'Appendix B'!$F$34+'Appendix B'!$G$34))/((1+$Y$16)^4))</f>
        <v>1990252.4540562388</v>
      </c>
      <c r="AC646" s="201">
        <f>(((F646*'Appendix B'!$C$9*1000)-('Appendix B'!$E$35+'Appendix B'!$F$35+'Appendix B'!$G$35))/((1+$Y$16)^AC$34))</f>
        <v>1160793.8339416026</v>
      </c>
      <c r="AD646" s="201">
        <f>(((G646*'Appendix B'!$C$10*1000)-('Appendix B'!$E$36+'Appendix B'!$F$36+'Appendix B'!$G$36))/((1+$Y$16)^AD$34))</f>
        <v>363879.86204445007</v>
      </c>
      <c r="AE646" s="201">
        <f>(((H646*'Appendix B'!$C$11*1000)-('Appendix B'!$E$37+'Appendix B'!$F$37+'Appendix B'!$G$37))/((1+$Y$16)^AE$34))</f>
        <v>182443.30355460171</v>
      </c>
      <c r="AF646" s="201">
        <f>(((I646*'Appendix B'!$C$12*1000)-('Appendix B'!$E$38+'Appendix B'!$F$38+'Appendix B'!$G$38))/((1+$Y$16)^AF$34))</f>
        <v>112633.50109915872</v>
      </c>
      <c r="AG646" s="201">
        <f>(((J646*'Appendix B'!$C$13*1000)-('Appendix B'!$E$39+'Appendix B'!$F$39+'Appendix B'!$G$39))/((1+$Y$16)^AG$34))</f>
        <v>-71975.832322685994</v>
      </c>
      <c r="AH646" s="201">
        <f>(((K646*'Appendix B'!$C$14*1000)-('Appendix B'!$E$40+'Appendix B'!$F$40+'Appendix B'!$G$40))/((1+$Y$16)^AH$34))</f>
        <v>-273640.72815637122</v>
      </c>
      <c r="AI646" s="201">
        <f>(((L646*'Appendix B'!$C$15*1000)-('Appendix B'!$E$41+'Appendix B'!$F$41+'Appendix B'!$G$41))/((1+$Y$16)^AI$34))</f>
        <v>-68492.513903563275</v>
      </c>
      <c r="AJ646" s="201">
        <f>(((M646*'Appendix B'!$C$16*1000)-('Appendix B'!$E$42+'Appendix B'!$F$42+'Appendix B'!$G$42))/((1+$Y$16)^AJ$34))</f>
        <v>-212361.22763180264</v>
      </c>
      <c r="AK646" s="201">
        <f>(((N646*'Appendix B'!$C$17*1000)-('Appendix B'!$E$43+'Appendix B'!$F$43+'Appendix B'!$G$43))/((1+$Y$16)^AK$34))</f>
        <v>-121198.0651302207</v>
      </c>
      <c r="AL646" s="201">
        <f>(((O646*'Appendix B'!$C$18*1000)-('Appendix B'!$E$44+'Appendix B'!$F$44+'Appendix B'!$G$44))/((1+$Y$16)^AL$34))</f>
        <v>-55548.361850341309</v>
      </c>
      <c r="AM646" s="201">
        <f>(((P646*'Appendix B'!$C$19*1000)-('Appendix B'!$E$45+'Appendix B'!$F$45+'Appendix B'!$G$45))/((1+$Y$16)^AM$34))</f>
        <v>166293.69274523773</v>
      </c>
      <c r="AN646" s="201">
        <f>(((Q646*'Appendix B'!$C$20*1000)-('Appendix B'!$E$46+'Appendix B'!$F$46+'Appendix B'!$G$46))/((1+$Y$16)^AN$34))</f>
        <v>-18207.116953537599</v>
      </c>
      <c r="AO646" s="201">
        <f>(((R646*'Appendix B'!$C$21*1000)-('Appendix B'!$E$47+'Appendix B'!$F$47+'Appendix B'!$G$47))/((1+$Y$16)^AO$34))</f>
        <v>140803.66635650062</v>
      </c>
      <c r="AP646" s="201">
        <f>(((S646*'Appendix B'!$C$22*1000)-('Appendix B'!$E$48+'Appendix B'!$F$48+'Appendix B'!$G$48))/((1+$Y$16)^AP$34))</f>
        <v>207482.38391539414</v>
      </c>
      <c r="AQ646" s="201">
        <f>(((T646*'Appendix B'!$C$23*1000)-('Appendix B'!$E$49+'Appendix B'!$F$49+'Appendix B'!$G$49))/((1+$Y$16)^AQ$34))</f>
        <v>5984.7250518781502</v>
      </c>
      <c r="AR646" s="201">
        <f>(((U646*'Appendix B'!$C$24*1000)-('Appendix B'!$E$50+'Appendix B'!$F$50+'Appendix B'!$G$50))/((1+$Y$16)^AR$34))</f>
        <v>123002.31699411006</v>
      </c>
      <c r="AS646" s="217">
        <f t="shared" si="34"/>
        <v>22168688.771505971</v>
      </c>
      <c r="AU646" s="207">
        <f t="shared" si="33"/>
        <v>8.8655929630404377E-9</v>
      </c>
    </row>
    <row r="647" spans="1:47" x14ac:dyDescent="0.35">
      <c r="A647">
        <v>613</v>
      </c>
      <c r="B647" s="75">
        <v>56</v>
      </c>
      <c r="C647" s="75">
        <v>77.334407818382132</v>
      </c>
      <c r="D647" s="75">
        <v>55.635465651547143</v>
      </c>
      <c r="E647" s="75">
        <v>65.367206018719997</v>
      </c>
      <c r="F647" s="75">
        <v>92.503632259830795</v>
      </c>
      <c r="G647" s="75">
        <v>142.68383864710231</v>
      </c>
      <c r="H647" s="75">
        <v>99.41201491413716</v>
      </c>
      <c r="I647" s="75">
        <v>120.92453961769772</v>
      </c>
      <c r="J647" s="75">
        <v>160.46168346360091</v>
      </c>
      <c r="K647" s="75">
        <v>124.33002181404483</v>
      </c>
      <c r="L647" s="75">
        <v>149.0435564473147</v>
      </c>
      <c r="M647" s="75">
        <v>92.518893565940175</v>
      </c>
      <c r="N647" s="75">
        <v>90.899757788869252</v>
      </c>
      <c r="O647" s="75">
        <v>81.084630109479349</v>
      </c>
      <c r="P647" s="75">
        <v>105.13705400792205</v>
      </c>
      <c r="Q647" s="75">
        <v>100.09588727361205</v>
      </c>
      <c r="R647" s="75">
        <v>136.86910217302858</v>
      </c>
      <c r="S647" s="75">
        <v>121.55535526189628</v>
      </c>
      <c r="T647" s="75">
        <v>136.64647466052369</v>
      </c>
      <c r="U647" s="75">
        <v>163.22902453727406</v>
      </c>
      <c r="V647" s="75">
        <v>164.8229611309236</v>
      </c>
      <c r="X647" s="201">
        <f>((0-('Appendix B'!$H$30))/(1+$Y$16)^0)</f>
        <v>-30932906.678150136</v>
      </c>
      <c r="Y647" s="201">
        <f>(((B647*'Appendix B'!$C$5*1000)-('Appendix B'!$E$31+'Appendix B'!$F$31+'Appendix B'!$G$31))/((1+$Y$16)^1))</f>
        <v>36555647.970511056</v>
      </c>
      <c r="Z647" s="201">
        <f>+(((C647*'Appendix B'!$C$6*1000)-('Appendix B'!$E$32+'Appendix B'!$F$32+'Appendix B'!$G$32))/((1+$Y$16)^2))</f>
        <v>17330635.640667722</v>
      </c>
      <c r="AA647" s="201">
        <f>(((D647*'Appendix B'!$C$7*1000)-('Appendix B'!$E$33+'Appendix B'!$F$33+'Appendix B'!$G$33))/((1+$Y$16)^3))</f>
        <v>5329594.0379229877</v>
      </c>
      <c r="AB647" s="201">
        <f>(((E647*'Appendix B'!$C$8*1000)-('Appendix B'!$E$34+'Appendix B'!$F$34+'Appendix B'!$G$34))/((1+$Y$16)^4))</f>
        <v>3819238.8311211974</v>
      </c>
      <c r="AC647" s="201">
        <f>(((F647*'Appendix B'!$C$9*1000)-('Appendix B'!$E$35+'Appendix B'!$F$35+'Appendix B'!$G$35))/((1+$Y$16)^AC$34))</f>
        <v>4076996.7645866429</v>
      </c>
      <c r="AD647" s="201">
        <f>(((G647*'Appendix B'!$C$10*1000)-('Appendix B'!$E$36+'Appendix B'!$F$36+'Appendix B'!$G$36))/((1+$Y$16)^AD$34))</f>
        <v>5001515.6567461258</v>
      </c>
      <c r="AE647" s="201">
        <f>(((H647*'Appendix B'!$C$11*1000)-('Appendix B'!$E$37+'Appendix B'!$F$37+'Appendix B'!$G$37))/((1+$Y$16)^AE$34))</f>
        <v>2267990.7724545677</v>
      </c>
      <c r="AF647" s="201">
        <f>(((I647*'Appendix B'!$C$12*1000)-('Appendix B'!$E$38+'Appendix B'!$F$38+'Appendix B'!$G$38))/((1+$Y$16)^AF$34))</f>
        <v>2242507.1391943693</v>
      </c>
      <c r="AG647" s="201">
        <f>(((J647*'Appendix B'!$C$13*1000)-('Appendix B'!$E$39+'Appendix B'!$F$39+'Appendix B'!$G$39))/((1+$Y$16)^AG$34))</f>
        <v>2548048.4186498029</v>
      </c>
      <c r="AH647" s="201">
        <f>(((K647*'Appendix B'!$C$14*1000)-('Appendix B'!$E$40+'Appendix B'!$F$40+'Appendix B'!$G$40))/((1+$Y$16)^AH$34))</f>
        <v>1361989.8624034654</v>
      </c>
      <c r="AI647" s="201">
        <f>(((L647*'Appendix B'!$C$15*1000)-('Appendix B'!$E$41+'Appendix B'!$F$41+'Appendix B'!$G$41))/((1+$Y$16)^AI$34))</f>
        <v>1436537.9544010838</v>
      </c>
      <c r="AJ647" s="201">
        <f>(((M647*'Appendix B'!$C$16*1000)-('Appendix B'!$E$42+'Appendix B'!$F$42+'Appendix B'!$G$42))/((1+$Y$16)^AJ$34))</f>
        <v>477960.50102743087</v>
      </c>
      <c r="AK647" s="201">
        <f>(((N647*'Appendix B'!$C$17*1000)-('Appendix B'!$E$43+'Appendix B'!$F$43+'Appendix B'!$G$43))/((1+$Y$16)^AK$34))</f>
        <v>343853.24262174364</v>
      </c>
      <c r="AL647" s="201">
        <f>(((O647*'Appendix B'!$C$18*1000)-('Appendix B'!$E$44+'Appendix B'!$F$44+'Appendix B'!$G$44))/((1+$Y$16)^AL$34))</f>
        <v>173711.33380347578</v>
      </c>
      <c r="AM647" s="201">
        <f>(((P647*'Appendix B'!$C$19*1000)-('Appendix B'!$E$45+'Appendix B'!$F$45+'Appendix B'!$G$45))/((1+$Y$16)^AM$34))</f>
        <v>289162.80472689384</v>
      </c>
      <c r="AN647" s="201">
        <f>(((Q647*'Appendix B'!$C$20*1000)-('Appendix B'!$E$46+'Appendix B'!$F$46+'Appendix B'!$G$46))/((1+$Y$16)^AN$34))</f>
        <v>187632.59190398976</v>
      </c>
      <c r="AO647" s="201">
        <f>(((R647*'Appendix B'!$C$21*1000)-('Appendix B'!$E$47+'Appendix B'!$F$47+'Appendix B'!$G$47))/((1+$Y$16)^AO$34))</f>
        <v>333816.4706224135</v>
      </c>
      <c r="AP647" s="201">
        <f>(((S647*'Appendix B'!$C$22*1000)-('Appendix B'!$E$48+'Appendix B'!$F$48+'Appendix B'!$G$48))/((1+$Y$16)^AP$34))</f>
        <v>200510.87023592467</v>
      </c>
      <c r="AQ647" s="201">
        <f>(((T647*'Appendix B'!$C$23*1000)-('Appendix B'!$E$49+'Appendix B'!$F$49+'Appendix B'!$G$49))/((1+$Y$16)^AQ$34))</f>
        <v>215179.7966394629</v>
      </c>
      <c r="AR647" s="201">
        <f>(((U647*'Appendix B'!$C$24*1000)-('Appendix B'!$E$50+'Appendix B'!$F$50+'Appendix B'!$G$50))/((1+$Y$16)^AR$34))</f>
        <v>260741.16326301426</v>
      </c>
      <c r="AS647" s="217">
        <f t="shared" si="34"/>
        <v>53520365.145353258</v>
      </c>
      <c r="AU647" s="207">
        <f t="shared" si="33"/>
        <v>1.5700424035503079E-8</v>
      </c>
    </row>
    <row r="648" spans="1:47" x14ac:dyDescent="0.35">
      <c r="A648">
        <v>614</v>
      </c>
      <c r="B648" s="75">
        <v>56</v>
      </c>
      <c r="C648" s="75">
        <v>78.485975068879441</v>
      </c>
      <c r="D648" s="75">
        <v>73.849798707927377</v>
      </c>
      <c r="E648" s="75">
        <v>72.660580478640952</v>
      </c>
      <c r="F648" s="75">
        <v>74.693588303248376</v>
      </c>
      <c r="G648" s="75">
        <v>89.374249789675858</v>
      </c>
      <c r="H648" s="75">
        <v>41.699268092557894</v>
      </c>
      <c r="I648" s="75">
        <v>48.886529492599465</v>
      </c>
      <c r="J648" s="75">
        <v>44.143423010496555</v>
      </c>
      <c r="K648" s="75">
        <v>60.889593560250489</v>
      </c>
      <c r="L648" s="75">
        <v>41.97658993278683</v>
      </c>
      <c r="M648" s="75">
        <v>46.115162916313444</v>
      </c>
      <c r="N648" s="75">
        <v>33.780959708289501</v>
      </c>
      <c r="O648" s="75">
        <v>40.134087437926937</v>
      </c>
      <c r="P648" s="75">
        <v>36.627996579026117</v>
      </c>
      <c r="Q648" s="75">
        <v>40.560075149092491</v>
      </c>
      <c r="R648" s="75">
        <v>59.491144968937334</v>
      </c>
      <c r="S648" s="75">
        <v>44.974108760180769</v>
      </c>
      <c r="T648" s="75">
        <v>50.840633871287594</v>
      </c>
      <c r="U648" s="75">
        <v>65.336484324231847</v>
      </c>
      <c r="V648" s="75">
        <v>82.425040371325679</v>
      </c>
      <c r="X648" s="201">
        <f>((0-('Appendix B'!$H$30))/(1+$Y$16)^0)</f>
        <v>-30932906.678150136</v>
      </c>
      <c r="Y648" s="201">
        <f>(((B648*'Appendix B'!$C$5*1000)-('Appendix B'!$E$31+'Appendix B'!$F$31+'Appendix B'!$G$31))/((1+$Y$16)^1))</f>
        <v>36555647.970511056</v>
      </c>
      <c r="Z648" s="201">
        <f>+(((C648*'Appendix B'!$C$6*1000)-('Appendix B'!$E$32+'Appendix B'!$F$32+'Appendix B'!$G$32))/((1+$Y$16)^2))</f>
        <v>17621541.223540917</v>
      </c>
      <c r="AA648" s="201">
        <f>(((D648*'Appendix B'!$C$7*1000)-('Appendix B'!$E$33+'Appendix B'!$F$33+'Appendix B'!$G$33))/((1+$Y$16)^3))</f>
        <v>7639908.7323726434</v>
      </c>
      <c r="AB648" s="201">
        <f>(((E648*'Appendix B'!$C$8*1000)-('Appendix B'!$E$34+'Appendix B'!$F$34+'Appendix B'!$G$34))/((1+$Y$16)^4))</f>
        <v>4408105.8702515485</v>
      </c>
      <c r="AC648" s="201">
        <f>(((F648*'Appendix B'!$C$9*1000)-('Appendix B'!$E$35+'Appendix B'!$F$35+'Appendix B'!$G$35))/((1+$Y$16)^AC$34))</f>
        <v>3041660.7494225628</v>
      </c>
      <c r="AD648" s="201">
        <f>(((G648*'Appendix B'!$C$10*1000)-('Appendix B'!$E$36+'Appendix B'!$F$36+'Appendix B'!$G$36))/((1+$Y$16)^AD$34))</f>
        <v>2701136.2676687604</v>
      </c>
      <c r="AE648" s="201">
        <f>(((H648*'Appendix B'!$C$11*1000)-('Appendix B'!$E$37+'Appendix B'!$F$37+'Appendix B'!$G$37))/((1+$Y$16)^AE$34))</f>
        <v>351255.22011925402</v>
      </c>
      <c r="AF648" s="201">
        <f>(((I648*'Appendix B'!$C$12*1000)-('Appendix B'!$E$38+'Appendix B'!$F$38+'Appendix B'!$G$38))/((1+$Y$16)^AF$34))</f>
        <v>353486.65821548773</v>
      </c>
      <c r="AG648" s="201">
        <f>(((J648*'Appendix B'!$C$13*1000)-('Appendix B'!$E$39+'Appendix B'!$F$39+'Appendix B'!$G$39))/((1+$Y$16)^AG$34))</f>
        <v>94858.358686528998</v>
      </c>
      <c r="AH648" s="201">
        <f>(((K648*'Appendix B'!$C$14*1000)-('Appendix B'!$E$40+'Appendix B'!$F$40+'Appendix B'!$G$40))/((1+$Y$16)^AH$34))</f>
        <v>287627.73064816656</v>
      </c>
      <c r="AI648" s="201">
        <f>(((L648*'Appendix B'!$C$15*1000)-('Appendix B'!$E$41+'Appendix B'!$F$41+'Appendix B'!$G$41))/((1+$Y$16)^AI$34))</f>
        <v>-84999.072948472327</v>
      </c>
      <c r="AJ648" s="201">
        <f>(((M648*'Appendix B'!$C$16*1000)-('Appendix B'!$E$42+'Appendix B'!$F$42+'Appendix B'!$G$42))/((1+$Y$16)^AJ$34))</f>
        <v>-70855.865787024202</v>
      </c>
      <c r="AK648" s="201">
        <f>(((N648*'Appendix B'!$C$17*1000)-('Appendix B'!$E$43+'Appendix B'!$F$43+'Appendix B'!$G$43))/((1+$Y$16)^AK$34))</f>
        <v>-222628.44477353917</v>
      </c>
      <c r="AL648" s="201">
        <f>(((O648*'Appendix B'!$C$18*1000)-('Appendix B'!$E$44+'Appendix B'!$F$44+'Appendix B'!$G$44))/((1+$Y$16)^AL$34))</f>
        <v>-169019.72891209292</v>
      </c>
      <c r="AM648" s="201">
        <f>(((P648*'Appendix B'!$C$19*1000)-('Appendix B'!$E$45+'Appendix B'!$F$45+'Appendix B'!$G$45))/((1+$Y$16)^AM$34))</f>
        <v>-197296.66230139742</v>
      </c>
      <c r="AN648" s="201">
        <f>(((Q648*'Appendix B'!$C$20*1000)-('Appendix B'!$E$46+'Appendix B'!$F$46+'Appendix B'!$G$46))/((1+$Y$16)^AN$34))</f>
        <v>-166941.85403989692</v>
      </c>
      <c r="AO648" s="201">
        <f>(((R648*'Appendix B'!$C$21*1000)-('Appendix B'!$E$47+'Appendix B'!$F$47+'Appendix B'!$G$47))/((1+$Y$16)^AO$34))</f>
        <v>-67312.552565959864</v>
      </c>
      <c r="AP648" s="201">
        <f>(((S648*'Appendix B'!$C$22*1000)-('Appendix B'!$E$48+'Appendix B'!$F$48+'Appendix B'!$G$48))/((1+$Y$16)^AP$34))</f>
        <v>-140432.38751194734</v>
      </c>
      <c r="AQ648" s="201">
        <f>(((T648*'Appendix B'!$C$23*1000)-('Appendix B'!$E$49+'Appendix B'!$F$49+'Appendix B'!$G$49))/((1+$Y$16)^AQ$34))</f>
        <v>-113937.56426589782</v>
      </c>
      <c r="AR648" s="201">
        <f>(((U648*'Appendix B'!$C$24*1000)-('Appendix B'!$E$50+'Appendix B'!$F$50+'Appendix B'!$G$50))/((1+$Y$16)^AR$34))</f>
        <v>-63694.011908671688</v>
      </c>
      <c r="AS648" s="217">
        <f t="shared" si="34"/>
        <v>42122322.103286773</v>
      </c>
      <c r="AU648" s="207">
        <f t="shared" si="33"/>
        <v>1.5289329240049734E-8</v>
      </c>
    </row>
    <row r="649" spans="1:47" x14ac:dyDescent="0.35">
      <c r="A649">
        <v>615</v>
      </c>
      <c r="B649" s="75">
        <v>56</v>
      </c>
      <c r="C649" s="75">
        <v>73.268485043727679</v>
      </c>
      <c r="D649" s="75">
        <v>49.081120062216137</v>
      </c>
      <c r="E649" s="75">
        <v>53.655792578589782</v>
      </c>
      <c r="F649" s="75">
        <v>55.679834329368312</v>
      </c>
      <c r="G649" s="75">
        <v>64.333190845964964</v>
      </c>
      <c r="H649" s="75">
        <v>62.267525570829932</v>
      </c>
      <c r="I649" s="75">
        <v>70.14233492602267</v>
      </c>
      <c r="J649" s="75">
        <v>81.97883413289594</v>
      </c>
      <c r="K649" s="75">
        <v>96.585689706009035</v>
      </c>
      <c r="L649" s="75">
        <v>124.30196003401493</v>
      </c>
      <c r="M649" s="75">
        <v>141.85074774393891</v>
      </c>
      <c r="N649" s="75">
        <v>156.131880531246</v>
      </c>
      <c r="O649" s="75">
        <v>199.1161162307514</v>
      </c>
      <c r="P649" s="75">
        <v>244.69254944923685</v>
      </c>
      <c r="Q649" s="75">
        <v>327.32568565543528</v>
      </c>
      <c r="R649" s="75">
        <v>317.81317089107483</v>
      </c>
      <c r="S649" s="75">
        <v>338.41906737274775</v>
      </c>
      <c r="T649" s="75">
        <v>500</v>
      </c>
      <c r="U649" s="75">
        <v>500</v>
      </c>
      <c r="V649" s="75">
        <v>500</v>
      </c>
      <c r="X649" s="201">
        <f>((0-('Appendix B'!$H$30))/(1+$Y$16)^0)</f>
        <v>-30932906.678150136</v>
      </c>
      <c r="Y649" s="201">
        <f>(((B649*'Appendix B'!$C$5*1000)-('Appendix B'!$E$31+'Appendix B'!$F$31+'Appendix B'!$G$31))/((1+$Y$16)^1))</f>
        <v>36555647.970511056</v>
      </c>
      <c r="Z649" s="201">
        <f>+(((C649*'Appendix B'!$C$6*1000)-('Appendix B'!$E$32+'Appendix B'!$F$32+'Appendix B'!$G$32))/((1+$Y$16)^2))</f>
        <v>16303514.007808266</v>
      </c>
      <c r="AA649" s="201">
        <f>(((D649*'Appendix B'!$C$7*1000)-('Appendix B'!$E$33+'Appendix B'!$F$33+'Appendix B'!$G$33))/((1+$Y$16)^3))</f>
        <v>4498237.7164666569</v>
      </c>
      <c r="AB649" s="201">
        <f>(((E649*'Appendix B'!$C$8*1000)-('Appendix B'!$E$34+'Appendix B'!$F$34+'Appendix B'!$G$34))/((1+$Y$16)^4))</f>
        <v>2873659.3336719978</v>
      </c>
      <c r="AC649" s="201">
        <f>(((F649*'Appendix B'!$C$9*1000)-('Appendix B'!$E$35+'Appendix B'!$F$35+'Appendix B'!$G$35))/((1+$Y$16)^AC$34))</f>
        <v>1936350.4918725498</v>
      </c>
      <c r="AD649" s="201">
        <f>(((G649*'Appendix B'!$C$10*1000)-('Appendix B'!$E$36+'Appendix B'!$F$36+'Appendix B'!$G$36))/((1+$Y$16)^AD$34))</f>
        <v>1620581.3973462286</v>
      </c>
      <c r="AE649" s="201">
        <f>(((H649*'Appendix B'!$C$11*1000)-('Appendix B'!$E$37+'Appendix B'!$F$37+'Appendix B'!$G$37))/((1+$Y$16)^AE$34))</f>
        <v>1034360.9901508022</v>
      </c>
      <c r="AF649" s="201">
        <f>(((I649*'Appendix B'!$C$12*1000)-('Appendix B'!$E$38+'Appendix B'!$F$38+'Appendix B'!$G$38))/((1+$Y$16)^AF$34))</f>
        <v>910868.12577283953</v>
      </c>
      <c r="AG649" s="201">
        <f>(((J649*'Appendix B'!$C$13*1000)-('Appendix B'!$E$39+'Appendix B'!$F$39+'Appendix B'!$G$39))/((1+$Y$16)^AG$34))</f>
        <v>892819.52246712893</v>
      </c>
      <c r="AH649" s="201">
        <f>(((K649*'Appendix B'!$C$14*1000)-('Appendix B'!$E$40+'Appendix B'!$F$40+'Appendix B'!$G$40))/((1+$Y$16)^AH$34))</f>
        <v>892140.26320985425</v>
      </c>
      <c r="AI649" s="201">
        <f>(((L649*'Appendix B'!$C$15*1000)-('Appendix B'!$E$41+'Appendix B'!$F$41+'Appendix B'!$G$41))/((1+$Y$16)^AI$34))</f>
        <v>1084933.1944636058</v>
      </c>
      <c r="AJ649" s="201">
        <f>(((M649*'Appendix B'!$C$16*1000)-('Appendix B'!$E$42+'Appendix B'!$F$42+'Appendix B'!$G$42))/((1+$Y$16)^AJ$34))</f>
        <v>1061407.7497543511</v>
      </c>
      <c r="AK649" s="201">
        <f>(((N649*'Appendix B'!$C$17*1000)-('Appendix B'!$E$43+'Appendix B'!$F$43+'Appendix B'!$G$43))/((1+$Y$16)^AK$34))</f>
        <v>990799.68066385726</v>
      </c>
      <c r="AL649" s="201">
        <f>(((O649*'Appendix B'!$C$18*1000)-('Appendix B'!$E$44+'Appendix B'!$F$44+'Appendix B'!$G$44))/((1+$Y$16)^AL$34))</f>
        <v>1161562.8745437029</v>
      </c>
      <c r="AM649" s="201">
        <f>(((P649*'Appendix B'!$C$19*1000)-('Appendix B'!$E$45+'Appendix B'!$F$45+'Appendix B'!$G$45))/((1+$Y$16)^AM$34))</f>
        <v>1280098.8134978611</v>
      </c>
      <c r="AN649" s="201">
        <f>(((Q649*'Appendix B'!$C$20*1000)-('Appendix B'!$E$46+'Appendix B'!$F$46+'Appendix B'!$G$46))/((1+$Y$16)^AN$34))</f>
        <v>1540933.6889758427</v>
      </c>
      <c r="AO649" s="201">
        <f>(((R649*'Appendix B'!$C$21*1000)-('Appendix B'!$E$47+'Appendix B'!$F$47+'Appendix B'!$G$47))/((1+$Y$16)^AO$34))</f>
        <v>1271834.481942595</v>
      </c>
      <c r="AP649" s="201">
        <f>(((S649*'Appendix B'!$C$22*1000)-('Appendix B'!$E$48+'Appendix B'!$F$48+'Appendix B'!$G$48))/((1+$Y$16)^AP$34))</f>
        <v>1165998.1647358129</v>
      </c>
      <c r="AQ649" s="201">
        <f>(((T649*'Appendix B'!$C$23*1000)-('Appendix B'!$E$49+'Appendix B'!$F$49+'Appendix B'!$G$49))/((1+$Y$16)^AQ$34))</f>
        <v>1608860.6024615879</v>
      </c>
      <c r="AR649" s="201">
        <f>(((U649*'Appendix B'!$C$24*1000)-('Appendix B'!$E$50+'Appendix B'!$F$50+'Appendix B'!$G$50))/((1+$Y$16)^AR$34))</f>
        <v>1376866.5613700326</v>
      </c>
      <c r="AS649" s="217">
        <f t="shared" si="34"/>
        <v>49128568.953536481</v>
      </c>
      <c r="AU649" s="207">
        <f t="shared" si="33"/>
        <v>1.5926513712132797E-8</v>
      </c>
    </row>
    <row r="650" spans="1:47" x14ac:dyDescent="0.35">
      <c r="A650">
        <v>616</v>
      </c>
      <c r="B650" s="75">
        <v>56</v>
      </c>
      <c r="C650" s="75">
        <v>54.991470977922162</v>
      </c>
      <c r="D650" s="75">
        <v>20.579296148916562</v>
      </c>
      <c r="E650" s="75">
        <v>28.429368988996032</v>
      </c>
      <c r="F650" s="75">
        <v>26.527948467680229</v>
      </c>
      <c r="G650" s="75">
        <v>14.622367136379722</v>
      </c>
      <c r="H650" s="75">
        <v>21.549172225943138</v>
      </c>
      <c r="I650" s="75">
        <v>19.703452541413824</v>
      </c>
      <c r="J650" s="75">
        <v>19.319000069742923</v>
      </c>
      <c r="K650" s="75">
        <v>22.431972606344782</v>
      </c>
      <c r="L650" s="75">
        <v>20.905362655801156</v>
      </c>
      <c r="M650" s="75">
        <v>36.389106131262963</v>
      </c>
      <c r="N650" s="75">
        <v>46.385285121785998</v>
      </c>
      <c r="O650" s="75">
        <v>56.808657296431633</v>
      </c>
      <c r="P650" s="75">
        <v>54.222226796284275</v>
      </c>
      <c r="Q650" s="75">
        <v>72.111525275454269</v>
      </c>
      <c r="R650" s="75">
        <v>111.77286163853807</v>
      </c>
      <c r="S650" s="75">
        <v>153.87062364082902</v>
      </c>
      <c r="T650" s="75">
        <v>178.87536179666284</v>
      </c>
      <c r="U650" s="75">
        <v>245.74998235569433</v>
      </c>
      <c r="V650" s="75">
        <v>213.32703229341757</v>
      </c>
      <c r="X650" s="201">
        <f>((0-('Appendix B'!$H$30))/(1+$Y$16)^0)</f>
        <v>-30932906.678150136</v>
      </c>
      <c r="Y650" s="201">
        <f>(((B650*'Appendix B'!$C$5*1000)-('Appendix B'!$E$31+'Appendix B'!$F$31+'Appendix B'!$G$31))/((1+$Y$16)^1))</f>
        <v>36555647.970511056</v>
      </c>
      <c r="Z650" s="201">
        <f>+(((C650*'Appendix B'!$C$6*1000)-('Appendix B'!$E$32+'Appendix B'!$F$32+'Appendix B'!$G$32))/((1+$Y$16)^2))</f>
        <v>11686427.660746304</v>
      </c>
      <c r="AA650" s="201">
        <f>(((D650*'Appendix B'!$C$7*1000)-('Appendix B'!$E$33+'Appendix B'!$F$33+'Appendix B'!$G$33))/((1+$Y$16)^3))</f>
        <v>883052.77383451792</v>
      </c>
      <c r="AB650" s="201">
        <f>(((E650*'Appendix B'!$C$8*1000)-('Appendix B'!$E$34+'Appendix B'!$F$34+'Appendix B'!$G$34))/((1+$Y$16)^4))</f>
        <v>836877.94411297061</v>
      </c>
      <c r="AC650" s="201">
        <f>(((F650*'Appendix B'!$C$9*1000)-('Appendix B'!$E$35+'Appendix B'!$F$35+'Appendix B'!$G$35))/((1+$Y$16)^AC$34))</f>
        <v>241688.90562737532</v>
      </c>
      <c r="AD650" s="201">
        <f>(((G650*'Appendix B'!$C$10*1000)-('Appendix B'!$E$36+'Appendix B'!$F$36+'Appendix B'!$G$36))/((1+$Y$16)^AD$34))</f>
        <v>-524506.5075974972</v>
      </c>
      <c r="AE650" s="201">
        <f>(((H650*'Appendix B'!$C$11*1000)-('Appendix B'!$E$37+'Appendix B'!$F$37+'Appendix B'!$G$37))/((1+$Y$16)^AE$34))</f>
        <v>-317962.71279091761</v>
      </c>
      <c r="AF650" s="201">
        <f>(((I650*'Appendix B'!$C$12*1000)-('Appendix B'!$E$38+'Appendix B'!$F$38+'Appendix B'!$G$38))/((1+$Y$16)^AF$34))</f>
        <v>-411768.1005297965</v>
      </c>
      <c r="AG650" s="201">
        <f>(((J650*'Appendix B'!$C$13*1000)-('Appendix B'!$E$39+'Appendix B'!$F$39+'Appendix B'!$G$39))/((1+$Y$16)^AG$34))</f>
        <v>-428696.81971242529</v>
      </c>
      <c r="AH650" s="201">
        <f>(((K650*'Appendix B'!$C$14*1000)-('Appendix B'!$E$40+'Appendix B'!$F$40+'Appendix B'!$G$40))/((1+$Y$16)^AH$34))</f>
        <v>-363651.15834332176</v>
      </c>
      <c r="AI650" s="201">
        <f>(((L650*'Appendix B'!$C$15*1000)-('Appendix B'!$E$41+'Appendix B'!$F$41+'Appendix B'!$G$41))/((1+$Y$16)^AI$34))</f>
        <v>-384443.93028718635</v>
      </c>
      <c r="AJ650" s="201">
        <f>(((M650*'Appendix B'!$C$16*1000)-('Appendix B'!$E$42+'Appendix B'!$F$42+'Appendix B'!$G$42))/((1+$Y$16)^AJ$34))</f>
        <v>-185885.82293650237</v>
      </c>
      <c r="AK650" s="201">
        <f>(((N650*'Appendix B'!$C$17*1000)-('Appendix B'!$E$43+'Appendix B'!$F$43+'Appendix B'!$G$43))/((1+$Y$16)^AK$34))</f>
        <v>-97623.721833748117</v>
      </c>
      <c r="AL650" s="201">
        <f>(((O650*'Appendix B'!$C$18*1000)-('Appendix B'!$E$44+'Appendix B'!$F$44+'Appendix B'!$G$44))/((1+$Y$16)^AL$34))</f>
        <v>-29463.750526968008</v>
      </c>
      <c r="AM650" s="201">
        <f>(((P650*'Appendix B'!$C$19*1000)-('Appendix B'!$E$45+'Appendix B'!$F$45+'Appendix B'!$G$45))/((1+$Y$16)^AM$34))</f>
        <v>-72366.030127052582</v>
      </c>
      <c r="AN650" s="201">
        <f>(((Q650*'Appendix B'!$C$20*1000)-('Appendix B'!$E$46+'Appendix B'!$F$46+'Appendix B'!$G$46))/((1+$Y$16)^AN$34))</f>
        <v>20967.53273192553</v>
      </c>
      <c r="AO650" s="201">
        <f>(((R650*'Appendix B'!$C$21*1000)-('Appendix B'!$E$47+'Appendix B'!$F$47+'Appendix B'!$G$47))/((1+$Y$16)^AO$34))</f>
        <v>203717.01058176559</v>
      </c>
      <c r="AP650" s="201">
        <f>(((S650*'Appendix B'!$C$22*1000)-('Appendix B'!$E$48+'Appendix B'!$F$48+'Appendix B'!$G$48))/((1+$Y$16)^AP$34))</f>
        <v>344379.94235743047</v>
      </c>
      <c r="AQ650" s="201">
        <f>(((T650*'Appendix B'!$C$23*1000)-('Appendix B'!$E$49+'Appendix B'!$F$49+'Appendix B'!$G$49))/((1+$Y$16)^AQ$34))</f>
        <v>377153.15137127647</v>
      </c>
      <c r="AR650" s="201">
        <f>(((U650*'Appendix B'!$C$24*1000)-('Appendix B'!$E$50+'Appendix B'!$F$50+'Appendix B'!$G$50))/((1+$Y$16)^AR$34))</f>
        <v>534231.88428107579</v>
      </c>
      <c r="AS650" s="217">
        <f t="shared" si="34"/>
        <v>20751238.098005574</v>
      </c>
      <c r="AU650" s="207">
        <f t="shared" si="33"/>
        <v>8.3255065629618328E-9</v>
      </c>
    </row>
    <row r="651" spans="1:47" x14ac:dyDescent="0.35">
      <c r="A651">
        <v>617</v>
      </c>
      <c r="B651" s="75">
        <v>56</v>
      </c>
      <c r="C651" s="75">
        <v>54.025634207411549</v>
      </c>
      <c r="D651" s="75">
        <v>75.576016243290624</v>
      </c>
      <c r="E651" s="75">
        <v>91.889620167982841</v>
      </c>
      <c r="F651" s="75">
        <v>92.436379751256354</v>
      </c>
      <c r="G651" s="75">
        <v>115.59902446645377</v>
      </c>
      <c r="H651" s="75">
        <v>87.185704776811022</v>
      </c>
      <c r="I651" s="75">
        <v>134.44258937518609</v>
      </c>
      <c r="J651" s="75">
        <v>124.40425349869716</v>
      </c>
      <c r="K651" s="75">
        <v>106.13842390377209</v>
      </c>
      <c r="L651" s="75">
        <v>103.44413522517401</v>
      </c>
      <c r="M651" s="75">
        <v>120.46902297923822</v>
      </c>
      <c r="N651" s="75">
        <v>201.25321206613938</v>
      </c>
      <c r="O651" s="75">
        <v>180.04517279765582</v>
      </c>
      <c r="P651" s="75">
        <v>265.70435232979395</v>
      </c>
      <c r="Q651" s="75">
        <v>364.74483171176348</v>
      </c>
      <c r="R651" s="75">
        <v>458.52048209202133</v>
      </c>
      <c r="S651" s="75">
        <v>459.26915995520346</v>
      </c>
      <c r="T651" s="75">
        <v>500</v>
      </c>
      <c r="U651" s="75">
        <v>500</v>
      </c>
      <c r="V651" s="75">
        <v>396.59419932361817</v>
      </c>
      <c r="X651" s="201">
        <f>((0-('Appendix B'!$H$30))/(1+$Y$16)^0)</f>
        <v>-30932906.678150136</v>
      </c>
      <c r="Y651" s="201">
        <f>(((B651*'Appendix B'!$C$5*1000)-('Appendix B'!$E$31+'Appendix B'!$F$31+'Appendix B'!$G$31))/((1+$Y$16)^1))</f>
        <v>36555647.970511056</v>
      </c>
      <c r="Z651" s="201">
        <f>+(((C651*'Appendix B'!$C$6*1000)-('Appendix B'!$E$32+'Appendix B'!$F$32+'Appendix B'!$G$32))/((1+$Y$16)^2))</f>
        <v>11442440.773689188</v>
      </c>
      <c r="AA651" s="201">
        <f>(((D651*'Appendix B'!$C$7*1000)-('Appendix B'!$E$33+'Appendix B'!$F$33+'Appendix B'!$G$33))/((1+$Y$16)^3))</f>
        <v>7858862.9880910208</v>
      </c>
      <c r="AB651" s="201">
        <f>(((E651*'Appendix B'!$C$8*1000)-('Appendix B'!$E$34+'Appendix B'!$F$34+'Appendix B'!$G$34))/((1+$Y$16)^4))</f>
        <v>5960658.4958444871</v>
      </c>
      <c r="AC651" s="201">
        <f>(((F651*'Appendix B'!$C$9*1000)-('Appendix B'!$E$35+'Appendix B'!$F$35+'Appendix B'!$G$35))/((1+$Y$16)^AC$34))</f>
        <v>4073087.2321673529</v>
      </c>
      <c r="AD651" s="201">
        <f>(((G651*'Appendix B'!$C$10*1000)-('Appendix B'!$E$36+'Appendix B'!$F$36+'Appendix B'!$G$36))/((1+$Y$16)^AD$34))</f>
        <v>3832770.040178223</v>
      </c>
      <c r="AE651" s="201">
        <f>(((H651*'Appendix B'!$C$11*1000)-('Appendix B'!$E$37+'Appendix B'!$F$37+'Appendix B'!$G$37))/((1+$Y$16)^AE$34))</f>
        <v>1861934.8384589206</v>
      </c>
      <c r="AF651" s="201">
        <f>(((I651*'Appendix B'!$C$12*1000)-('Appendix B'!$E$38+'Appendix B'!$F$38+'Appendix B'!$G$38))/((1+$Y$16)^AF$34))</f>
        <v>2596984.9046190744</v>
      </c>
      <c r="AG651" s="201">
        <f>(((J651*'Appendix B'!$C$13*1000)-('Appendix B'!$E$39+'Appendix B'!$F$39+'Appendix B'!$G$39))/((1+$Y$16)^AG$34))</f>
        <v>1787585.4575192402</v>
      </c>
      <c r="AH651" s="201">
        <f>(((K651*'Appendix B'!$C$14*1000)-('Appendix B'!$E$40+'Appendix B'!$F$40+'Appendix B'!$G$40))/((1+$Y$16)^AH$34))</f>
        <v>1053915.5878615545</v>
      </c>
      <c r="AI651" s="201">
        <f>(((L651*'Appendix B'!$C$15*1000)-('Appendix B'!$E$41+'Appendix B'!$F$41+'Appendix B'!$G$41))/((1+$Y$16)^AI$34))</f>
        <v>788521.01627496351</v>
      </c>
      <c r="AJ651" s="201">
        <f>(((M651*'Appendix B'!$C$16*1000)-('Appendix B'!$E$42+'Appendix B'!$F$42+'Appendix B'!$G$42))/((1+$Y$16)^AJ$34))</f>
        <v>808526.34695955017</v>
      </c>
      <c r="AK651" s="201">
        <f>(((N651*'Appendix B'!$C$17*1000)-('Appendix B'!$E$43+'Appendix B'!$F$43+'Appendix B'!$G$43))/((1+$Y$16)^AK$34))</f>
        <v>1438295.231766829</v>
      </c>
      <c r="AL651" s="201">
        <f>(((O651*'Appendix B'!$C$18*1000)-('Appendix B'!$E$44+'Appendix B'!$F$44+'Appendix B'!$G$44))/((1+$Y$16)^AL$34))</f>
        <v>1001950.7111045617</v>
      </c>
      <c r="AM651" s="201">
        <f>(((P651*'Appendix B'!$C$19*1000)-('Appendix B'!$E$45+'Appendix B'!$F$45+'Appendix B'!$G$45))/((1+$Y$16)^AM$34))</f>
        <v>1429296.4643513688</v>
      </c>
      <c r="AN651" s="201">
        <f>(((Q651*'Appendix B'!$C$20*1000)-('Appendix B'!$E$46+'Appendix B'!$F$46+'Appendix B'!$G$46))/((1+$Y$16)^AN$34))</f>
        <v>1763789.0176789453</v>
      </c>
      <c r="AO651" s="201">
        <f>(((R651*'Appendix B'!$C$21*1000)-('Appendix B'!$E$47+'Appendix B'!$F$47+'Appendix B'!$G$47))/((1+$Y$16)^AO$34))</f>
        <v>2001264.2619072937</v>
      </c>
      <c r="AP651" s="201">
        <f>(((S651*'Appendix B'!$C$22*1000)-('Appendix B'!$E$48+'Appendix B'!$F$48+'Appendix B'!$G$48))/((1+$Y$16)^AP$34))</f>
        <v>1704028.3763917619</v>
      </c>
      <c r="AQ651" s="201">
        <f>(((T651*'Appendix B'!$C$23*1000)-('Appendix B'!$E$49+'Appendix B'!$F$49+'Appendix B'!$G$49))/((1+$Y$16)^AQ$34))</f>
        <v>1608860.6024615879</v>
      </c>
      <c r="AR651" s="201">
        <f>(((U651*'Appendix B'!$C$24*1000)-('Appendix B'!$E$50+'Appendix B'!$F$50+'Appendix B'!$G$50))/((1+$Y$16)^AR$34))</f>
        <v>1376866.5613700326</v>
      </c>
      <c r="AS651" s="217">
        <f t="shared" si="34"/>
        <v>60012380.201056868</v>
      </c>
      <c r="AU651" s="207">
        <f t="shared" si="33"/>
        <v>1.4530431455787061E-8</v>
      </c>
    </row>
    <row r="652" spans="1:47" x14ac:dyDescent="0.35">
      <c r="A652">
        <v>618</v>
      </c>
      <c r="B652" s="75">
        <v>56</v>
      </c>
      <c r="C652" s="75">
        <v>59.273937770424389</v>
      </c>
      <c r="D652" s="75">
        <v>70.782526255788127</v>
      </c>
      <c r="E652" s="75">
        <v>68.573049359549998</v>
      </c>
      <c r="F652" s="75">
        <v>89.59646135602938</v>
      </c>
      <c r="G652" s="75">
        <v>81.177454340380493</v>
      </c>
      <c r="H652" s="75">
        <v>127.59111290786606</v>
      </c>
      <c r="I652" s="75">
        <v>128.6154541468739</v>
      </c>
      <c r="J652" s="75">
        <v>126.93931262830017</v>
      </c>
      <c r="K652" s="75">
        <v>137.6331452528444</v>
      </c>
      <c r="L652" s="75">
        <v>221.90095437230357</v>
      </c>
      <c r="M652" s="75">
        <v>147.48335103237605</v>
      </c>
      <c r="N652" s="75">
        <v>140.90943864839269</v>
      </c>
      <c r="O652" s="75">
        <v>115.69471401376531</v>
      </c>
      <c r="P652" s="75">
        <v>117.05984076249173</v>
      </c>
      <c r="Q652" s="75">
        <v>170.66161664389378</v>
      </c>
      <c r="R652" s="75">
        <v>152.04683268782054</v>
      </c>
      <c r="S652" s="75">
        <v>109.3555396690213</v>
      </c>
      <c r="T652" s="75">
        <v>143.4770312318505</v>
      </c>
      <c r="U652" s="75">
        <v>98.214351825671486</v>
      </c>
      <c r="V652" s="75">
        <v>138.57541570629084</v>
      </c>
      <c r="X652" s="201">
        <f>((0-('Appendix B'!$H$30))/(1+$Y$16)^0)</f>
        <v>-30932906.678150136</v>
      </c>
      <c r="Y652" s="201">
        <f>(((B652*'Appendix B'!$C$5*1000)-('Appendix B'!$E$31+'Appendix B'!$F$31+'Appendix B'!$G$31))/((1+$Y$16)^1))</f>
        <v>36555647.970511056</v>
      </c>
      <c r="Z652" s="201">
        <f>+(((C652*'Appendix B'!$C$6*1000)-('Appendix B'!$E$32+'Appendix B'!$F$32+'Appendix B'!$G$32))/((1+$Y$16)^2))</f>
        <v>12768252.016093308</v>
      </c>
      <c r="AA652" s="201">
        <f>(((D652*'Appendix B'!$C$7*1000)-('Appendix B'!$E$33+'Appendix B'!$F$33+'Appendix B'!$G$33))/((1+$Y$16)^3))</f>
        <v>7250854.43122843</v>
      </c>
      <c r="AB652" s="201">
        <f>(((E652*'Appendix B'!$C$8*1000)-('Appendix B'!$E$34+'Appendix B'!$F$34+'Appendix B'!$G$34))/((1+$Y$16)^4))</f>
        <v>4078078.6159703592</v>
      </c>
      <c r="AC652" s="201">
        <f>(((F652*'Appendix B'!$C$9*1000)-('Appendix B'!$E$35+'Appendix B'!$F$35+'Appendix B'!$G$35))/((1+$Y$16)^AC$34))</f>
        <v>3907996.6910169041</v>
      </c>
      <c r="AD652" s="201">
        <f>(((G652*'Appendix B'!$C$10*1000)-('Appendix B'!$E$36+'Appendix B'!$F$36+'Appendix B'!$G$36))/((1+$Y$16)^AD$34))</f>
        <v>2347433.684096585</v>
      </c>
      <c r="AE652" s="201">
        <f>(((H652*'Appendix B'!$C$11*1000)-('Appendix B'!$E$37+'Appendix B'!$F$37+'Appendix B'!$G$37))/((1+$Y$16)^AE$34))</f>
        <v>3203865.1144660516</v>
      </c>
      <c r="AF652" s="201">
        <f>(((I652*'Appendix B'!$C$12*1000)-('Appendix B'!$E$38+'Appendix B'!$F$38+'Appendix B'!$G$38))/((1+$Y$16)^AF$34))</f>
        <v>2444182.5469109709</v>
      </c>
      <c r="AG652" s="201">
        <f>(((J652*'Appendix B'!$C$13*1000)-('Appendix B'!$E$39+'Appendix B'!$F$39+'Appendix B'!$G$39))/((1+$Y$16)^AG$34))</f>
        <v>1841050.6815858309</v>
      </c>
      <c r="AH652" s="201">
        <f>(((K652*'Appendix B'!$C$14*1000)-('Appendix B'!$E$40+'Appendix B'!$F$40+'Appendix B'!$G$40))/((1+$Y$16)^AH$34))</f>
        <v>1587277.9389519996</v>
      </c>
      <c r="AI652" s="201">
        <f>(((L652*'Appendix B'!$C$15*1000)-('Appendix B'!$E$41+'Appendix B'!$F$41+'Appendix B'!$G$41))/((1+$Y$16)^AI$34))</f>
        <v>2471920.1293893834</v>
      </c>
      <c r="AJ652" s="201">
        <f>(((M652*'Appendix B'!$C$16*1000)-('Appendix B'!$E$42+'Appendix B'!$F$42+'Appendix B'!$G$42))/((1+$Y$16)^AJ$34))</f>
        <v>1128024.4814091385</v>
      </c>
      <c r="AK652" s="201">
        <f>(((N652*'Appendix B'!$C$17*1000)-('Appendix B'!$E$43+'Appendix B'!$F$43+'Appendix B'!$G$43))/((1+$Y$16)^AK$34))</f>
        <v>839829.51228058303</v>
      </c>
      <c r="AL652" s="201">
        <f>(((O652*'Appendix B'!$C$18*1000)-('Appendix B'!$E$44+'Appendix B'!$F$44+'Appendix B'!$G$44))/((1+$Y$16)^AL$34))</f>
        <v>463376.62425715278</v>
      </c>
      <c r="AM652" s="201">
        <f>(((P652*'Appendix B'!$C$19*1000)-('Appendix B'!$E$45+'Appendix B'!$F$45+'Appendix B'!$G$45))/((1+$Y$16)^AM$34))</f>
        <v>373822.44985687651</v>
      </c>
      <c r="AN652" s="201">
        <f>(((Q652*'Appendix B'!$C$20*1000)-('Appendix B'!$E$46+'Appendix B'!$F$46+'Appendix B'!$G$46))/((1+$Y$16)^AN$34))</f>
        <v>607897.36198494059</v>
      </c>
      <c r="AO652" s="201">
        <f>(((R652*'Appendix B'!$C$21*1000)-('Appendix B'!$E$47+'Appendix B'!$F$47+'Appendix B'!$G$47))/((1+$Y$16)^AO$34))</f>
        <v>412498.15770232206</v>
      </c>
      <c r="AP652" s="201">
        <f>(((S652*'Appendix B'!$C$22*1000)-('Appendix B'!$E$48+'Appendix B'!$F$48+'Appendix B'!$G$48))/((1+$Y$16)^AP$34))</f>
        <v>146196.72594911273</v>
      </c>
      <c r="AQ652" s="201">
        <f>(((T652*'Appendix B'!$C$23*1000)-('Appendix B'!$E$49+'Appendix B'!$F$49+'Appendix B'!$G$49))/((1+$Y$16)^AQ$34))</f>
        <v>241379.11747348067</v>
      </c>
      <c r="AR652" s="201">
        <f>(((U652*'Appendix B'!$C$24*1000)-('Appendix B'!$E$50+'Appendix B'!$F$50+'Appendix B'!$G$50))/((1+$Y$16)^AR$34))</f>
        <v>45269.721986548313</v>
      </c>
      <c r="AS652" s="217">
        <f t="shared" si="34"/>
        <v>51781947.2949709</v>
      </c>
      <c r="AU652" s="207">
        <f t="shared" si="33"/>
        <v>1.5847678631545407E-8</v>
      </c>
    </row>
    <row r="653" spans="1:47" x14ac:dyDescent="0.35">
      <c r="A653">
        <v>619</v>
      </c>
      <c r="B653" s="75">
        <v>56</v>
      </c>
      <c r="C653" s="75">
        <v>47.916631301881964</v>
      </c>
      <c r="D653" s="75">
        <v>51.770124110056315</v>
      </c>
      <c r="E653" s="75">
        <v>74.161865088925936</v>
      </c>
      <c r="F653" s="75">
        <v>85.39032379388749</v>
      </c>
      <c r="G653" s="75">
        <v>99.398021850410515</v>
      </c>
      <c r="H653" s="75">
        <v>127.09617311711597</v>
      </c>
      <c r="I653" s="75">
        <v>149.69559021977031</v>
      </c>
      <c r="J653" s="75">
        <v>114.48290307724959</v>
      </c>
      <c r="K653" s="75">
        <v>148.5660568203372</v>
      </c>
      <c r="L653" s="75">
        <v>225.03698864633031</v>
      </c>
      <c r="M653" s="75">
        <v>231.08199939583454</v>
      </c>
      <c r="N653" s="75">
        <v>313.55374308226084</v>
      </c>
      <c r="O653" s="75">
        <v>371.50764796819794</v>
      </c>
      <c r="P653" s="75">
        <v>403.72882316300962</v>
      </c>
      <c r="Q653" s="75">
        <v>500</v>
      </c>
      <c r="R653" s="75">
        <v>302.46517600607598</v>
      </c>
      <c r="S653" s="75">
        <v>383.42009085315198</v>
      </c>
      <c r="T653" s="75">
        <v>445.26503999574032</v>
      </c>
      <c r="U653" s="75">
        <v>500</v>
      </c>
      <c r="V653" s="75">
        <v>500</v>
      </c>
      <c r="X653" s="201">
        <f>((0-('Appendix B'!$H$30))/(1+$Y$16)^0)</f>
        <v>-30932906.678150136</v>
      </c>
      <c r="Y653" s="201">
        <f>(((B653*'Appendix B'!$C$5*1000)-('Appendix B'!$E$31+'Appendix B'!$F$31+'Appendix B'!$G$31))/((1+$Y$16)^1))</f>
        <v>36555647.970511056</v>
      </c>
      <c r="Z653" s="201">
        <f>+(((C653*'Appendix B'!$C$6*1000)-('Appendix B'!$E$32+'Appendix B'!$F$32+'Appendix B'!$G$32))/((1+$Y$16)^2))</f>
        <v>9899202.1567176804</v>
      </c>
      <c r="AA653" s="201">
        <f>(((D653*'Appendix B'!$C$7*1000)-('Appendix B'!$E$33+'Appendix B'!$F$33+'Appendix B'!$G$33))/((1+$Y$16)^3))</f>
        <v>4839312.2727476843</v>
      </c>
      <c r="AB653" s="201">
        <f>(((E653*'Appendix B'!$C$8*1000)-('Appendix B'!$E$34+'Appendix B'!$F$34+'Appendix B'!$G$34))/((1+$Y$16)^4))</f>
        <v>4529319.5866469722</v>
      </c>
      <c r="AC653" s="201">
        <f>(((F653*'Appendix B'!$C$9*1000)-('Appendix B'!$E$35+'Appendix B'!$F$35+'Appendix B'!$G$35))/((1+$Y$16)^AC$34))</f>
        <v>3663484.9024196356</v>
      </c>
      <c r="AD653" s="201">
        <f>(((G653*'Appendix B'!$C$10*1000)-('Appendix B'!$E$36+'Appendix B'!$F$36+'Appendix B'!$G$36))/((1+$Y$16)^AD$34))</f>
        <v>3133675.3125860295</v>
      </c>
      <c r="AE653" s="201">
        <f>(((H653*'Appendix B'!$C$11*1000)-('Appendix B'!$E$37+'Appendix B'!$F$37+'Appendix B'!$G$37))/((1+$Y$16)^AE$34))</f>
        <v>3187427.3473272095</v>
      </c>
      <c r="AF653" s="201">
        <f>(((I653*'Appendix B'!$C$12*1000)-('Appendix B'!$E$38+'Appendix B'!$F$38+'Appendix B'!$G$38))/((1+$Y$16)^AF$34))</f>
        <v>2996957.5154917496</v>
      </c>
      <c r="AG653" s="201">
        <f>(((J653*'Appendix B'!$C$13*1000)-('Appendix B'!$E$39+'Appendix B'!$F$39+'Appendix B'!$G$39))/((1+$Y$16)^AG$34))</f>
        <v>1578340.9404460138</v>
      </c>
      <c r="AH653" s="201">
        <f>(((K653*'Appendix B'!$C$14*1000)-('Appendix B'!$E$40+'Appendix B'!$F$40+'Appendix B'!$G$40))/((1+$Y$16)^AH$34))</f>
        <v>1772426.5342760109</v>
      </c>
      <c r="AI653" s="201">
        <f>(((L653*'Appendix B'!$C$15*1000)-('Appendix B'!$E$41+'Appendix B'!$F$41+'Appendix B'!$G$41))/((1+$Y$16)^AI$34))</f>
        <v>2516486.5575072616</v>
      </c>
      <c r="AJ653" s="201">
        <f>(((M653*'Appendix B'!$C$16*1000)-('Appendix B'!$E$42+'Appendix B'!$F$42+'Appendix B'!$G$42))/((1+$Y$16)^AJ$34))</f>
        <v>2116744.6947009023</v>
      </c>
      <c r="AK653" s="201">
        <f>(((N653*'Appendix B'!$C$17*1000)-('Appendix B'!$E$43+'Appendix B'!$F$43+'Appendix B'!$G$43))/((1+$Y$16)^AK$34))</f>
        <v>2552047.5592519576</v>
      </c>
      <c r="AL653" s="201">
        <f>(((O653*'Appendix B'!$C$18*1000)-('Appendix B'!$E$44+'Appendix B'!$F$44+'Appendix B'!$G$44))/((1+$Y$16)^AL$34))</f>
        <v>2604374.8379754904</v>
      </c>
      <c r="AM653" s="201">
        <f>(((P653*'Appendix B'!$C$19*1000)-('Appendix B'!$E$45+'Appendix B'!$F$45+'Appendix B'!$G$45))/((1+$Y$16)^AM$34))</f>
        <v>2409361.1891955924</v>
      </c>
      <c r="AN653" s="201">
        <f>(((Q653*'Appendix B'!$C$20*1000)-('Appendix B'!$E$46+'Appendix B'!$F$46+'Appendix B'!$G$46))/((1+$Y$16)^AN$34))</f>
        <v>2569321.4299444244</v>
      </c>
      <c r="AO653" s="201">
        <f>(((R653*'Appendix B'!$C$21*1000)-('Appendix B'!$E$47+'Appendix B'!$F$47+'Appendix B'!$G$47))/((1+$Y$16)^AO$34))</f>
        <v>1192270.1406421219</v>
      </c>
      <c r="AP653" s="201">
        <f>(((S653*'Appendix B'!$C$22*1000)-('Appendix B'!$E$48+'Appendix B'!$F$48+'Appendix B'!$G$48))/((1+$Y$16)^AP$34))</f>
        <v>1366344.8063519662</v>
      </c>
      <c r="AQ653" s="201">
        <f>(((T653*'Appendix B'!$C$23*1000)-('Appendix B'!$E$49+'Appendix B'!$F$49+'Appendix B'!$G$49))/((1+$Y$16)^AQ$34))</f>
        <v>1398918.8849727921</v>
      </c>
      <c r="AR653" s="201">
        <f>(((U653*'Appendix B'!$C$24*1000)-('Appendix B'!$E$50+'Appendix B'!$F$50+'Appendix B'!$G$50))/((1+$Y$16)^AR$34))</f>
        <v>1376866.5613700326</v>
      </c>
      <c r="AS653" s="217">
        <f t="shared" si="34"/>
        <v>61325624.52293244</v>
      </c>
      <c r="AU653" s="207">
        <f t="shared" si="33"/>
        <v>1.4188207417281374E-8</v>
      </c>
    </row>
    <row r="654" spans="1:47" x14ac:dyDescent="0.35">
      <c r="A654">
        <v>620</v>
      </c>
      <c r="B654" s="75">
        <v>56</v>
      </c>
      <c r="C654" s="75">
        <v>20.776099226709292</v>
      </c>
      <c r="D654" s="75">
        <v>18.2138239452207</v>
      </c>
      <c r="E654" s="75">
        <v>21.704067275345281</v>
      </c>
      <c r="F654" s="75">
        <v>35.253935241734837</v>
      </c>
      <c r="G654" s="75">
        <v>52.678708098593575</v>
      </c>
      <c r="H654" s="75">
        <v>49.818702687321952</v>
      </c>
      <c r="I654" s="75">
        <v>97.08662908689459</v>
      </c>
      <c r="J654" s="75">
        <v>106.1938782423435</v>
      </c>
      <c r="K654" s="75">
        <v>138.72256271898212</v>
      </c>
      <c r="L654" s="75">
        <v>174.19045273516841</v>
      </c>
      <c r="M654" s="75">
        <v>206.81307574131563</v>
      </c>
      <c r="N654" s="75">
        <v>191.42609881539502</v>
      </c>
      <c r="O654" s="75">
        <v>157.82613767012151</v>
      </c>
      <c r="P654" s="75">
        <v>187.21436250925677</v>
      </c>
      <c r="Q654" s="75">
        <v>190.82703037077434</v>
      </c>
      <c r="R654" s="75">
        <v>248.11525036716435</v>
      </c>
      <c r="S654" s="75">
        <v>435.31166274661297</v>
      </c>
      <c r="T654" s="75">
        <v>398.96034795974651</v>
      </c>
      <c r="U654" s="75">
        <v>485.95145502092083</v>
      </c>
      <c r="V654" s="75">
        <v>482.44798181481667</v>
      </c>
      <c r="X654" s="201">
        <f>((0-('Appendix B'!$H$30))/(1+$Y$16)^0)</f>
        <v>-30932906.678150136</v>
      </c>
      <c r="Y654" s="201">
        <f>(((B654*'Appendix B'!$C$5*1000)-('Appendix B'!$E$31+'Appendix B'!$F$31+'Appendix B'!$G$31))/((1+$Y$16)^1))</f>
        <v>36555647.970511056</v>
      </c>
      <c r="Z654" s="201">
        <f>+(((C654*'Appendix B'!$C$6*1000)-('Appendix B'!$E$32+'Appendix B'!$F$32+'Appendix B'!$G$32))/((1+$Y$16)^2))</f>
        <v>3043039.5666412194</v>
      </c>
      <c r="AA654" s="201">
        <f>(((D654*'Appendix B'!$C$7*1000)-('Appendix B'!$E$33+'Appendix B'!$F$33+'Appendix B'!$G$33))/((1+$Y$16)^3))</f>
        <v>583015.15101327223</v>
      </c>
      <c r="AB654" s="201">
        <f>(((E654*'Appendix B'!$C$8*1000)-('Appendix B'!$E$34+'Appendix B'!$F$34+'Appendix B'!$G$34))/((1+$Y$16)^4))</f>
        <v>293877.09736655012</v>
      </c>
      <c r="AC654" s="201">
        <f>(((F654*'Appendix B'!$C$9*1000)-('Appendix B'!$E$35+'Appendix B'!$F$35+'Appendix B'!$G$35))/((1+$Y$16)^AC$34))</f>
        <v>748949.21318462701</v>
      </c>
      <c r="AD654" s="201">
        <f>(((G654*'Appendix B'!$C$10*1000)-('Appendix B'!$E$36+'Appendix B'!$F$36+'Appendix B'!$G$36))/((1+$Y$16)^AD$34))</f>
        <v>1117675.0257718381</v>
      </c>
      <c r="AE654" s="201">
        <f>(((H654*'Appendix B'!$C$11*1000)-('Appendix B'!$E$37+'Appendix B'!$F$37+'Appendix B'!$G$37))/((1+$Y$16)^AE$34))</f>
        <v>620915.04069162149</v>
      </c>
      <c r="AF654" s="201">
        <f>(((I654*'Appendix B'!$C$12*1000)-('Appendix B'!$E$38+'Appendix B'!$F$38+'Appendix B'!$G$38))/((1+$Y$16)^AF$34))</f>
        <v>1617416.2859318831</v>
      </c>
      <c r="AG654" s="201">
        <f>(((J654*'Appendix B'!$C$13*1000)-('Appendix B'!$E$39+'Appendix B'!$F$39+'Appendix B'!$G$39))/((1+$Y$16)^AG$34))</f>
        <v>1403522.7025135562</v>
      </c>
      <c r="AH654" s="201">
        <f>(((K654*'Appendix B'!$C$14*1000)-('Appendix B'!$E$40+'Appendix B'!$F$40+'Appendix B'!$G$40))/((1+$Y$16)^AH$34))</f>
        <v>1605727.19762675</v>
      </c>
      <c r="AI654" s="201">
        <f>(((L654*'Appendix B'!$C$15*1000)-('Appendix B'!$E$41+'Appendix B'!$F$41+'Appendix B'!$G$41))/((1+$Y$16)^AI$34))</f>
        <v>1793902.4625259759</v>
      </c>
      <c r="AJ654" s="201">
        <f>(((M654*'Appendix B'!$C$16*1000)-('Appendix B'!$E$42+'Appendix B'!$F$42+'Appendix B'!$G$42))/((1+$Y$16)^AJ$34))</f>
        <v>1829716.425203833</v>
      </c>
      <c r="AK654" s="201">
        <f>(((N654*'Appendix B'!$C$17*1000)-('Appendix B'!$E$43+'Appendix B'!$F$43+'Appendix B'!$G$43))/((1+$Y$16)^AK$34))</f>
        <v>1340833.8025425514</v>
      </c>
      <c r="AL654" s="201">
        <f>(((O654*'Appendix B'!$C$18*1000)-('Appendix B'!$E$44+'Appendix B'!$F$44+'Appendix B'!$G$44))/((1+$Y$16)^AL$34))</f>
        <v>815990.94048925093</v>
      </c>
      <c r="AM654" s="201">
        <f>(((P654*'Appendix B'!$C$19*1000)-('Appendix B'!$E$45+'Appendix B'!$F$45+'Appendix B'!$G$45))/((1+$Y$16)^AM$34))</f>
        <v>871965.79818678193</v>
      </c>
      <c r="AN654" s="201">
        <f>(((Q654*'Appendix B'!$C$20*1000)-('Appendix B'!$E$46+'Appendix B'!$F$46+'Appendix B'!$G$46))/((1+$Y$16)^AN$34))</f>
        <v>727995.5036628159</v>
      </c>
      <c r="AO654" s="201">
        <f>(((R654*'Appendix B'!$C$21*1000)-('Appendix B'!$E$47+'Appendix B'!$F$47+'Appendix B'!$G$47))/((1+$Y$16)^AO$34))</f>
        <v>910518.93694473803</v>
      </c>
      <c r="AP654" s="201">
        <f>(((S654*'Appendix B'!$C$22*1000)-('Appendix B'!$E$48+'Appendix B'!$F$48+'Appendix B'!$G$48))/((1+$Y$16)^AP$34))</f>
        <v>1597368.4887703268</v>
      </c>
      <c r="AQ654" s="201">
        <f>(((T654*'Appendix B'!$C$23*1000)-('Appendix B'!$E$49+'Appendix B'!$F$49+'Appendix B'!$G$49))/((1+$Y$16)^AQ$34))</f>
        <v>1221312.3502631702</v>
      </c>
      <c r="AR654" s="201">
        <f>(((U654*'Appendix B'!$C$24*1000)-('Appendix B'!$E$50+'Appendix B'!$F$50+'Appendix B'!$G$50))/((1+$Y$16)^AR$34))</f>
        <v>1330306.9140130871</v>
      </c>
      <c r="AS654" s="217">
        <f t="shared" si="34"/>
        <v>29096790.195704762</v>
      </c>
      <c r="AU654" s="207">
        <f t="shared" si="33"/>
        <v>1.1511126032303013E-8</v>
      </c>
    </row>
    <row r="655" spans="1:47" x14ac:dyDescent="0.35">
      <c r="A655">
        <v>621</v>
      </c>
      <c r="B655" s="75">
        <v>56</v>
      </c>
      <c r="C655" s="75">
        <v>80.506190477613899</v>
      </c>
      <c r="D655" s="75">
        <v>83.11114373488391</v>
      </c>
      <c r="E655" s="75">
        <v>145.19516719889438</v>
      </c>
      <c r="F655" s="75">
        <v>92.995492580745974</v>
      </c>
      <c r="G655" s="75">
        <v>157.89493183955068</v>
      </c>
      <c r="H655" s="75">
        <v>172.79997947346962</v>
      </c>
      <c r="I655" s="75">
        <v>231.21013011099694</v>
      </c>
      <c r="J655" s="75">
        <v>314.62857921068667</v>
      </c>
      <c r="K655" s="75">
        <v>266.41874209457808</v>
      </c>
      <c r="L655" s="75">
        <v>113.9775659887988</v>
      </c>
      <c r="M655" s="75">
        <v>85.919063600311205</v>
      </c>
      <c r="N655" s="75">
        <v>110.36060783183721</v>
      </c>
      <c r="O655" s="75">
        <v>79.693299947067075</v>
      </c>
      <c r="P655" s="75">
        <v>97.472551905791363</v>
      </c>
      <c r="Q655" s="75">
        <v>122.74028765154301</v>
      </c>
      <c r="R655" s="75">
        <v>110.11417259408303</v>
      </c>
      <c r="S655" s="75">
        <v>86.794570598487397</v>
      </c>
      <c r="T655" s="75">
        <v>100.47927440788483</v>
      </c>
      <c r="U655" s="75">
        <v>67.907241585574781</v>
      </c>
      <c r="V655" s="75">
        <v>74.720218398135572</v>
      </c>
      <c r="X655" s="201">
        <f>((0-('Appendix B'!$H$30))/(1+$Y$16)^0)</f>
        <v>-30932906.678150136</v>
      </c>
      <c r="Y655" s="201">
        <f>(((B655*'Appendix B'!$C$5*1000)-('Appendix B'!$E$31+'Appendix B'!$F$31+'Appendix B'!$G$31))/((1+$Y$16)^1))</f>
        <v>36555647.970511056</v>
      </c>
      <c r="Z655" s="201">
        <f>+(((C655*'Appendix B'!$C$6*1000)-('Appendix B'!$E$32+'Appendix B'!$F$32+'Appendix B'!$G$32))/((1+$Y$16)^2))</f>
        <v>18131882.18778206</v>
      </c>
      <c r="AA655" s="201">
        <f>(((D655*'Appendix B'!$C$7*1000)-('Appendix B'!$E$33+'Appendix B'!$F$33+'Appendix B'!$G$33))/((1+$Y$16)^3))</f>
        <v>8814622.1539355032</v>
      </c>
      <c r="AB655" s="201">
        <f>(((E655*'Appendix B'!$C$8*1000)-('Appendix B'!$E$34+'Appendix B'!$F$34+'Appendix B'!$G$34))/((1+$Y$16)^4))</f>
        <v>10264548.255216144</v>
      </c>
      <c r="AC655" s="201">
        <f>(((F655*'Appendix B'!$C$9*1000)-('Appendix B'!$E$35+'Appendix B'!$F$35+'Appendix B'!$G$35))/((1+$Y$16)^AC$34))</f>
        <v>4105589.6589059993</v>
      </c>
      <c r="AD655" s="201">
        <f>(((G655*'Appendix B'!$C$10*1000)-('Appendix B'!$E$36+'Appendix B'!$F$36+'Appendix B'!$G$36))/((1+$Y$16)^AD$34))</f>
        <v>5657894.4811791088</v>
      </c>
      <c r="AE655" s="201">
        <f>(((H655*'Appendix B'!$C$11*1000)-('Appendix B'!$E$37+'Appendix B'!$F$37+'Appendix B'!$G$37))/((1+$Y$16)^AE$34))</f>
        <v>4705326.1711537093</v>
      </c>
      <c r="AF655" s="201">
        <f>(((I655*'Appendix B'!$C$12*1000)-('Appendix B'!$E$38+'Appendix B'!$F$38+'Appendix B'!$G$38))/((1+$Y$16)^AF$34))</f>
        <v>5134476.7929495415</v>
      </c>
      <c r="AG655" s="201">
        <f>(((J655*'Appendix B'!$C$13*1000)-('Appendix B'!$E$39+'Appendix B'!$F$39+'Appendix B'!$G$39))/((1+$Y$16)^AG$34))</f>
        <v>5799478.5444865208</v>
      </c>
      <c r="AH655" s="201">
        <f>(((K655*'Appendix B'!$C$14*1000)-('Appendix B'!$E$40+'Appendix B'!$F$40+'Appendix B'!$G$40))/((1+$Y$16)^AH$34))</f>
        <v>3768258.9343630471</v>
      </c>
      <c r="AI655" s="201">
        <f>(((L655*'Appendix B'!$C$15*1000)-('Appendix B'!$E$41+'Appendix B'!$F$41+'Appendix B'!$G$41))/((1+$Y$16)^AI$34))</f>
        <v>938212.42393900082</v>
      </c>
      <c r="AJ655" s="201">
        <f>(((M655*'Appendix B'!$C$16*1000)-('Appendix B'!$E$42+'Appendix B'!$F$42+'Appendix B'!$G$42))/((1+$Y$16)^AJ$34))</f>
        <v>399904.39104182582</v>
      </c>
      <c r="AK655" s="201">
        <f>(((N655*'Appendix B'!$C$17*1000)-('Appendix B'!$E$43+'Appendix B'!$F$43+'Appendix B'!$G$43))/((1+$Y$16)^AK$34))</f>
        <v>536858.26970467984</v>
      </c>
      <c r="AL655" s="201">
        <f>(((O655*'Appendix B'!$C$18*1000)-('Appendix B'!$E$44+'Appendix B'!$F$44+'Appendix B'!$G$44))/((1+$Y$16)^AL$34))</f>
        <v>162066.74904237947</v>
      </c>
      <c r="AM655" s="201">
        <f>(((P655*'Appendix B'!$C$19*1000)-('Appendix B'!$E$45+'Appendix B'!$F$45+'Appendix B'!$G$45))/((1+$Y$16)^AM$34))</f>
        <v>234739.7875731487</v>
      </c>
      <c r="AN655" s="201">
        <f>(((Q655*'Appendix B'!$C$20*1000)-('Appendix B'!$E$46+'Appendix B'!$F$46+'Appendix B'!$G$46))/((1+$Y$16)^AN$34))</f>
        <v>322494.70986659423</v>
      </c>
      <c r="AO655" s="201">
        <f>(((R655*'Appendix B'!$C$21*1000)-('Appendix B'!$E$47+'Appendix B'!$F$47+'Appendix B'!$G$47))/((1+$Y$16)^AO$34))</f>
        <v>195118.33028292292</v>
      </c>
      <c r="AP655" s="201">
        <f>(((S655*'Appendix B'!$C$22*1000)-('Appendix B'!$E$48+'Appendix B'!$F$48+'Appendix B'!$G$48))/((1+$Y$16)^AP$34))</f>
        <v>45754.246305163673</v>
      </c>
      <c r="AQ655" s="201">
        <f>(((T655*'Appendix B'!$C$23*1000)-('Appendix B'!$E$49+'Appendix B'!$F$49+'Appendix B'!$G$49))/((1+$Y$16)^AQ$34))</f>
        <v>76456.681884116319</v>
      </c>
      <c r="AR655" s="201">
        <f>(((U655*'Appendix B'!$C$24*1000)-('Appendix B'!$E$50+'Appendix B'!$F$50+'Appendix B'!$G$50))/((1+$Y$16)^AR$34))</f>
        <v>-55174.015588292663</v>
      </c>
      <c r="AS655" s="217">
        <f t="shared" si="34"/>
        <v>74916424.061972409</v>
      </c>
      <c r="AU655" s="207">
        <f t="shared" si="33"/>
        <v>9.4341166542677195E-9</v>
      </c>
    </row>
    <row r="656" spans="1:47" x14ac:dyDescent="0.35">
      <c r="A656">
        <v>622</v>
      </c>
      <c r="B656" s="75">
        <v>56</v>
      </c>
      <c r="C656" s="75">
        <v>79.882064227587733</v>
      </c>
      <c r="D656" s="75">
        <v>53.174414821502566</v>
      </c>
      <c r="E656" s="75">
        <v>68.678730849822813</v>
      </c>
      <c r="F656" s="75">
        <v>67.149486015005223</v>
      </c>
      <c r="G656" s="75">
        <v>79.432424695080101</v>
      </c>
      <c r="H656" s="75">
        <v>84.03674898002896</v>
      </c>
      <c r="I656" s="75">
        <v>35.71157078210782</v>
      </c>
      <c r="J656" s="75">
        <v>43.662197791769202</v>
      </c>
      <c r="K656" s="75">
        <v>49.527135990229361</v>
      </c>
      <c r="L656" s="75">
        <v>56.904037584734596</v>
      </c>
      <c r="M656" s="75">
        <v>72.293093275529941</v>
      </c>
      <c r="N656" s="75">
        <v>73.915026871315575</v>
      </c>
      <c r="O656" s="75">
        <v>79.753988578438154</v>
      </c>
      <c r="P656" s="75">
        <v>120.29257262203313</v>
      </c>
      <c r="Q656" s="75">
        <v>125.03902771365989</v>
      </c>
      <c r="R656" s="75">
        <v>140.55700447007996</v>
      </c>
      <c r="S656" s="75">
        <v>273.38011916271563</v>
      </c>
      <c r="T656" s="75">
        <v>449.94485762638215</v>
      </c>
      <c r="U656" s="75">
        <v>440.00915728163437</v>
      </c>
      <c r="V656" s="75">
        <v>500</v>
      </c>
      <c r="X656" s="201">
        <f>((0-('Appendix B'!$H$30))/(1+$Y$16)^0)</f>
        <v>-30932906.678150136</v>
      </c>
      <c r="Y656" s="201">
        <f>(((B656*'Appendix B'!$C$5*1000)-('Appendix B'!$E$31+'Appendix B'!$F$31+'Appendix B'!$G$31))/((1+$Y$16)^1))</f>
        <v>36555647.970511056</v>
      </c>
      <c r="Z656" s="201">
        <f>+(((C656*'Appendix B'!$C$6*1000)-('Appendix B'!$E$32+'Appendix B'!$F$32+'Appendix B'!$G$32))/((1+$Y$16)^2))</f>
        <v>17974217.222516749</v>
      </c>
      <c r="AA656" s="201">
        <f>(((D656*'Appendix B'!$C$7*1000)-('Appendix B'!$E$33+'Appendix B'!$F$33+'Appendix B'!$G$33))/((1+$Y$16)^3))</f>
        <v>5017433.1765376255</v>
      </c>
      <c r="AB656" s="201">
        <f>(((E656*'Appendix B'!$C$8*1000)-('Appendix B'!$E$34+'Appendix B'!$F$34+'Appendix B'!$G$34))/((1+$Y$16)^4))</f>
        <v>4086611.3392810593</v>
      </c>
      <c r="AC656" s="201">
        <f>(((F656*'Appendix B'!$C$9*1000)-('Appendix B'!$E$35+'Appendix B'!$F$35+'Appendix B'!$G$35))/((1+$Y$16)^AC$34))</f>
        <v>2603105.9193423633</v>
      </c>
      <c r="AD656" s="201">
        <f>(((G656*'Appendix B'!$C$10*1000)-('Appendix B'!$E$36+'Appendix B'!$F$36+'Appendix B'!$G$36))/((1+$Y$16)^AD$34))</f>
        <v>2272133.3429119275</v>
      </c>
      <c r="AE656" s="201">
        <f>(((H656*'Appendix B'!$C$11*1000)-('Appendix B'!$E$37+'Appendix B'!$F$37+'Appendix B'!$G$37))/((1+$Y$16)^AE$34))</f>
        <v>1757352.8204329177</v>
      </c>
      <c r="AF656" s="201">
        <f>(((I656*'Appendix B'!$C$12*1000)-('Appendix B'!$E$38+'Appendix B'!$F$38+'Appendix B'!$G$38))/((1+$Y$16)^AF$34))</f>
        <v>8005.6156804321927</v>
      </c>
      <c r="AG656" s="201">
        <f>(((J656*'Appendix B'!$C$13*1000)-('Appendix B'!$E$39+'Appendix B'!$F$39+'Appendix B'!$G$39))/((1+$Y$16)^AG$34))</f>
        <v>84709.161831392397</v>
      </c>
      <c r="AH656" s="201">
        <f>(((K656*'Appendix B'!$C$14*1000)-('Appendix B'!$E$40+'Appendix B'!$F$40+'Appendix B'!$G$40))/((1+$Y$16)^AH$34))</f>
        <v>95204.784067932414</v>
      </c>
      <c r="AI656" s="201">
        <f>(((L656*'Appendix B'!$C$15*1000)-('Appendix B'!$E$41+'Appendix B'!$F$41+'Appendix B'!$G$41))/((1+$Y$16)^AI$34))</f>
        <v>127136.05206395483</v>
      </c>
      <c r="AJ656" s="201">
        <f>(((M656*'Appendix B'!$C$16*1000)-('Appendix B'!$E$42+'Appendix B'!$F$42+'Appendix B'!$G$42))/((1+$Y$16)^AJ$34))</f>
        <v>238750.20315050814</v>
      </c>
      <c r="AK656" s="201">
        <f>(((N656*'Appendix B'!$C$17*1000)-('Appendix B'!$E$43+'Appendix B'!$F$43+'Appendix B'!$G$43))/((1+$Y$16)^AK$34))</f>
        <v>175405.38738926573</v>
      </c>
      <c r="AL656" s="201">
        <f>(((O656*'Appendix B'!$C$18*1000)-('Appendix B'!$E$44+'Appendix B'!$F$44+'Appendix B'!$G$44))/((1+$Y$16)^AL$34))</f>
        <v>162574.67586746189</v>
      </c>
      <c r="AM656" s="201">
        <f>(((P656*'Appendix B'!$C$19*1000)-('Appendix B'!$E$45+'Appendix B'!$F$45+'Appendix B'!$G$45))/((1+$Y$16)^AM$34))</f>
        <v>396776.97698739578</v>
      </c>
      <c r="AN656" s="201">
        <f>(((Q656*'Appendix B'!$C$20*1000)-('Appendix B'!$E$46+'Appendix B'!$F$46+'Appendix B'!$G$46))/((1+$Y$16)^AN$34))</f>
        <v>336185.20059492055</v>
      </c>
      <c r="AO656" s="201">
        <f>(((R656*'Appendix B'!$C$21*1000)-('Appendix B'!$E$47+'Appendix B'!$F$47+'Appendix B'!$G$47))/((1+$Y$16)^AO$34))</f>
        <v>352934.6368222335</v>
      </c>
      <c r="AP656" s="201">
        <f>(((S656*'Appendix B'!$C$22*1000)-('Appendix B'!$E$48+'Appendix B'!$F$48+'Appendix B'!$G$48))/((1+$Y$16)^AP$34))</f>
        <v>876441.75378438341</v>
      </c>
      <c r="AQ656" s="201">
        <f>(((T656*'Appendix B'!$C$23*1000)-('Appendix B'!$E$49+'Appendix B'!$F$49+'Appendix B'!$G$49))/((1+$Y$16)^AQ$34))</f>
        <v>1416868.8195454096</v>
      </c>
      <c r="AR656" s="201">
        <f>(((U656*'Appendix B'!$C$24*1000)-('Appendix B'!$E$50+'Appendix B'!$F$50+'Appendix B'!$G$50))/((1+$Y$16)^AR$34))</f>
        <v>1178045.0830053622</v>
      </c>
      <c r="AS656" s="217">
        <f t="shared" si="34"/>
        <v>44782633.464174226</v>
      </c>
      <c r="AU656" s="207">
        <f t="shared" si="33"/>
        <v>1.5671942952690849E-8</v>
      </c>
    </row>
    <row r="657" spans="1:47" x14ac:dyDescent="0.35">
      <c r="A657">
        <v>623</v>
      </c>
      <c r="B657" s="75">
        <v>56</v>
      </c>
      <c r="C657" s="75">
        <v>48.559609683723991</v>
      </c>
      <c r="D657" s="75">
        <v>69.999500606614816</v>
      </c>
      <c r="E657" s="75">
        <v>66.00429367502602</v>
      </c>
      <c r="F657" s="75">
        <v>43.03312254958955</v>
      </c>
      <c r="G657" s="75">
        <v>58.164377803611586</v>
      </c>
      <c r="H657" s="75">
        <v>43.37542441288236</v>
      </c>
      <c r="I657" s="75">
        <v>37.310017383943325</v>
      </c>
      <c r="J657" s="75">
        <v>69.050075188112615</v>
      </c>
      <c r="K657" s="75">
        <v>105.16782500817538</v>
      </c>
      <c r="L657" s="75">
        <v>147.12371263681754</v>
      </c>
      <c r="M657" s="75">
        <v>180.72158042288726</v>
      </c>
      <c r="N657" s="75">
        <v>229.98089291829396</v>
      </c>
      <c r="O657" s="75">
        <v>329.08283642630181</v>
      </c>
      <c r="P657" s="75">
        <v>312.4043431597816</v>
      </c>
      <c r="Q657" s="75">
        <v>211.67624378531363</v>
      </c>
      <c r="R657" s="75">
        <v>289.29435842794931</v>
      </c>
      <c r="S657" s="75">
        <v>332.63496876021446</v>
      </c>
      <c r="T657" s="75">
        <v>411.34958028675726</v>
      </c>
      <c r="U657" s="75">
        <v>500</v>
      </c>
      <c r="V657" s="75">
        <v>500</v>
      </c>
      <c r="X657" s="201">
        <f>((0-('Appendix B'!$H$30))/(1+$Y$16)^0)</f>
        <v>-30932906.678150136</v>
      </c>
      <c r="Y657" s="201">
        <f>(((B657*'Appendix B'!$C$5*1000)-('Appendix B'!$E$31+'Appendix B'!$F$31+'Appendix B'!$G$31))/((1+$Y$16)^1))</f>
        <v>36555647.970511056</v>
      </c>
      <c r="Z657" s="201">
        <f>+(((C657*'Appendix B'!$C$6*1000)-('Appendix B'!$E$32+'Appendix B'!$F$32+'Appendix B'!$G$32))/((1+$Y$16)^2))</f>
        <v>10061629.492910026</v>
      </c>
      <c r="AA657" s="201">
        <f>(((D657*'Appendix B'!$C$7*1000)-('Appendix B'!$E$33+'Appendix B'!$F$33+'Appendix B'!$G$33))/((1+$Y$16)^3))</f>
        <v>7151535.0843263818</v>
      </c>
      <c r="AB657" s="201">
        <f>(((E657*'Appendix B'!$C$8*1000)-('Appendix B'!$E$34+'Appendix B'!$F$34+'Appendix B'!$G$34))/((1+$Y$16)^4))</f>
        <v>3870677.2872017156</v>
      </c>
      <c r="AC657" s="201">
        <f>(((F657*'Appendix B'!$C$9*1000)-('Appendix B'!$E$35+'Appendix B'!$F$35+'Appendix B'!$G$35))/((1+$Y$16)^AC$34))</f>
        <v>1201170.0391502236</v>
      </c>
      <c r="AD657" s="201">
        <f>(((G657*'Appendix B'!$C$10*1000)-('Appendix B'!$E$36+'Appendix B'!$F$36+'Appendix B'!$G$36))/((1+$Y$16)^AD$34))</f>
        <v>1354388.9415076862</v>
      </c>
      <c r="AE657" s="201">
        <f>(((H657*'Appendix B'!$C$11*1000)-('Appendix B'!$E$37+'Appendix B'!$F$37+'Appendix B'!$G$37))/((1+$Y$16)^AE$34))</f>
        <v>406923.1373017396</v>
      </c>
      <c r="AF657" s="201">
        <f>(((I657*'Appendix B'!$C$12*1000)-('Appendix B'!$E$38+'Appendix B'!$F$38+'Appendix B'!$G$38))/((1+$Y$16)^AF$34))</f>
        <v>49920.965137959152</v>
      </c>
      <c r="AG657" s="201">
        <f>(((J657*'Appendix B'!$C$13*1000)-('Appendix B'!$E$39+'Appendix B'!$F$39+'Appendix B'!$G$39))/((1+$Y$16)^AG$34))</f>
        <v>620147.77851691016</v>
      </c>
      <c r="AH657" s="201">
        <f>(((K657*'Appendix B'!$C$14*1000)-('Appendix B'!$E$40+'Appendix B'!$F$40+'Appendix B'!$G$40))/((1+$Y$16)^AH$34))</f>
        <v>1037478.5188307307</v>
      </c>
      <c r="AI657" s="201">
        <f>(((L657*'Appendix B'!$C$15*1000)-('Appendix B'!$E$41+'Appendix B'!$F$41+'Appendix B'!$G$41))/((1+$Y$16)^AI$34))</f>
        <v>1409254.9039935346</v>
      </c>
      <c r="AJ657" s="201">
        <f>(((M657*'Appendix B'!$C$16*1000)-('Appendix B'!$E$42+'Appendix B'!$F$42+'Appendix B'!$G$42))/((1+$Y$16)^AJ$34))</f>
        <v>1521132.6224588396</v>
      </c>
      <c r="AK657" s="201">
        <f>(((N657*'Appendix B'!$C$17*1000)-('Appendix B'!$E$43+'Appendix B'!$F$43+'Appendix B'!$G$43))/((1+$Y$16)^AK$34))</f>
        <v>1723205.028032565</v>
      </c>
      <c r="AL657" s="201">
        <f>(((O657*'Appendix B'!$C$18*1000)-('Appendix B'!$E$44+'Appendix B'!$F$44+'Appendix B'!$G$44))/((1+$Y$16)^AL$34))</f>
        <v>2249305.0441052704</v>
      </c>
      <c r="AM657" s="201">
        <f>(((P657*'Appendix B'!$C$19*1000)-('Appendix B'!$E$45+'Appendix B'!$F$45+'Appendix B'!$G$45))/((1+$Y$16)^AM$34))</f>
        <v>1760897.1825915817</v>
      </c>
      <c r="AN657" s="201">
        <f>(((Q657*'Appendix B'!$C$20*1000)-('Appendix B'!$E$46+'Appendix B'!$F$46+'Appendix B'!$G$46))/((1+$Y$16)^AN$34))</f>
        <v>852166.11679503391</v>
      </c>
      <c r="AO657" s="201">
        <f>(((R657*'Appendix B'!$C$21*1000)-('Appendix B'!$E$47+'Appendix B'!$F$47+'Appendix B'!$G$47))/((1+$Y$16)^AO$34))</f>
        <v>1123992.3341374695</v>
      </c>
      <c r="AP657" s="201">
        <f>(((S657*'Appendix B'!$C$22*1000)-('Appendix B'!$E$48+'Appendix B'!$F$48+'Appendix B'!$G$48))/((1+$Y$16)^AP$34))</f>
        <v>1140247.0897118791</v>
      </c>
      <c r="AQ657" s="201">
        <f>(((T657*'Appendix B'!$C$23*1000)-('Appendix B'!$E$49+'Appendix B'!$F$49+'Appendix B'!$G$49))/((1+$Y$16)^AQ$34))</f>
        <v>1268832.5587898216</v>
      </c>
      <c r="AR657" s="201">
        <f>(((U657*'Appendix B'!$C$24*1000)-('Appendix B'!$E$50+'Appendix B'!$F$50+'Appendix B'!$G$50))/((1+$Y$16)^AR$34))</f>
        <v>1376866.5613700326</v>
      </c>
      <c r="AS657" s="217">
        <f t="shared" si="34"/>
        <v>45802511.979230329</v>
      </c>
      <c r="AU657" s="207">
        <f t="shared" si="33"/>
        <v>1.5773899446022788E-8</v>
      </c>
    </row>
    <row r="658" spans="1:47" x14ac:dyDescent="0.35">
      <c r="A658">
        <v>624</v>
      </c>
      <c r="B658" s="75">
        <v>56</v>
      </c>
      <c r="C658" s="75">
        <v>58.095574691426187</v>
      </c>
      <c r="D658" s="75">
        <v>60.055048194961913</v>
      </c>
      <c r="E658" s="75">
        <v>86.911500215145111</v>
      </c>
      <c r="F658" s="75">
        <v>118.88466325534134</v>
      </c>
      <c r="G658" s="75">
        <v>117.82085621912306</v>
      </c>
      <c r="H658" s="75">
        <v>83.899966236064458</v>
      </c>
      <c r="I658" s="75">
        <v>91.624888451713858</v>
      </c>
      <c r="J658" s="75">
        <v>135.56405415990395</v>
      </c>
      <c r="K658" s="75">
        <v>142.14919674432844</v>
      </c>
      <c r="L658" s="75">
        <v>88.509727708186276</v>
      </c>
      <c r="M658" s="75">
        <v>77.355232270992033</v>
      </c>
      <c r="N658" s="75">
        <v>75.704950832604865</v>
      </c>
      <c r="O658" s="75">
        <v>107.86173037714927</v>
      </c>
      <c r="P658" s="75">
        <v>107.03801992625947</v>
      </c>
      <c r="Q658" s="75">
        <v>84.897055143606565</v>
      </c>
      <c r="R658" s="75">
        <v>89.185646504699065</v>
      </c>
      <c r="S658" s="75">
        <v>97.739471938530414</v>
      </c>
      <c r="T658" s="75">
        <v>132.34056809555574</v>
      </c>
      <c r="U658" s="75">
        <v>135.48960554416303</v>
      </c>
      <c r="V658" s="75">
        <v>157.49101499182362</v>
      </c>
      <c r="X658" s="201">
        <f>((0-('Appendix B'!$H$30))/(1+$Y$16)^0)</f>
        <v>-30932906.678150136</v>
      </c>
      <c r="Y658" s="201">
        <f>(((B658*'Appendix B'!$C$5*1000)-('Appendix B'!$E$31+'Appendix B'!$F$31+'Appendix B'!$G$31))/((1+$Y$16)^1))</f>
        <v>36555647.970511056</v>
      </c>
      <c r="Z658" s="201">
        <f>+(((C658*'Appendix B'!$C$6*1000)-('Appendix B'!$E$32+'Appendix B'!$F$32+'Appendix B'!$G$32))/((1+$Y$16)^2))</f>
        <v>12470577.348648407</v>
      </c>
      <c r="AA658" s="201">
        <f>(((D658*'Appendix B'!$C$7*1000)-('Appendix B'!$E$33+'Appendix B'!$F$33+'Appendix B'!$G$33))/((1+$Y$16)^3))</f>
        <v>5890175.9961960996</v>
      </c>
      <c r="AB658" s="201">
        <f>(((E658*'Appendix B'!$C$8*1000)-('Appendix B'!$E$34+'Appendix B'!$F$34+'Appendix B'!$G$34))/((1+$Y$16)^4))</f>
        <v>5558725.1009293664</v>
      </c>
      <c r="AC658" s="201">
        <f>(((F658*'Appendix B'!$C$9*1000)-('Appendix B'!$E$35+'Appendix B'!$F$35+'Appendix B'!$G$35))/((1+$Y$16)^AC$34))</f>
        <v>5610582.62060118</v>
      </c>
      <c r="AD658" s="201">
        <f>(((G658*'Appendix B'!$C$10*1000)-('Appendix B'!$E$36+'Appendix B'!$F$36+'Appendix B'!$G$36))/((1+$Y$16)^AD$34))</f>
        <v>3928645.0240110061</v>
      </c>
      <c r="AE658" s="201">
        <f>(((H658*'Appendix B'!$C$11*1000)-('Appendix B'!$E$37+'Appendix B'!$F$37+'Appendix B'!$G$37))/((1+$Y$16)^AE$34))</f>
        <v>1752810.0398039992</v>
      </c>
      <c r="AF658" s="201">
        <f>(((I658*'Appendix B'!$C$12*1000)-('Appendix B'!$E$38+'Appendix B'!$F$38+'Appendix B'!$G$38))/((1+$Y$16)^AF$34))</f>
        <v>1474195.5070162204</v>
      </c>
      <c r="AG658" s="201">
        <f>(((J658*'Appendix B'!$C$13*1000)-('Appendix B'!$E$39+'Appendix B'!$F$39+'Appendix B'!$G$39))/((1+$Y$16)^AG$34))</f>
        <v>2022949.2941739466</v>
      </c>
      <c r="AH658" s="201">
        <f>(((K658*'Appendix B'!$C$14*1000)-('Appendix B'!$E$40+'Appendix B'!$F$40+'Appendix B'!$G$40))/((1+$Y$16)^AH$34))</f>
        <v>1663757.1627065667</v>
      </c>
      <c r="AI658" s="201">
        <f>(((L658*'Appendix B'!$C$15*1000)-('Appendix B'!$E$41+'Appendix B'!$F$41+'Appendix B'!$G$41))/((1+$Y$16)^AI$34))</f>
        <v>576286.98407660984</v>
      </c>
      <c r="AJ658" s="201">
        <f>(((M658*'Appendix B'!$C$16*1000)-('Appendix B'!$E$42+'Appendix B'!$F$42+'Appendix B'!$G$42))/((1+$Y$16)^AJ$34))</f>
        <v>298620.06044228689</v>
      </c>
      <c r="AK658" s="201">
        <f>(((N658*'Appendix B'!$C$17*1000)-('Appendix B'!$E$43+'Appendix B'!$F$43+'Appendix B'!$G$43))/((1+$Y$16)^AK$34))</f>
        <v>193157.14652939976</v>
      </c>
      <c r="AL658" s="201">
        <f>(((O658*'Appendix B'!$C$18*1000)-('Appendix B'!$E$44+'Appendix B'!$F$44+'Appendix B'!$G$44))/((1+$Y$16)^AL$34))</f>
        <v>397819.3292649177</v>
      </c>
      <c r="AM658" s="201">
        <f>(((P658*'Appendix B'!$C$19*1000)-('Appendix B'!$E$45+'Appendix B'!$F$45+'Appendix B'!$G$45))/((1+$Y$16)^AM$34))</f>
        <v>302660.91581144842</v>
      </c>
      <c r="AN658" s="201">
        <f>(((Q658*'Appendix B'!$C$20*1000)-('Appendix B'!$E$46+'Appendix B'!$F$46+'Appendix B'!$G$46))/((1+$Y$16)^AN$34))</f>
        <v>97113.670784387621</v>
      </c>
      <c r="AO658" s="201">
        <f>(((R658*'Appendix B'!$C$21*1000)-('Appendix B'!$E$47+'Appendix B'!$F$47+'Appendix B'!$G$47))/((1+$Y$16)^AO$34))</f>
        <v>86624.393115981249</v>
      </c>
      <c r="AP658" s="201">
        <f>(((S658*'Appendix B'!$C$22*1000)-('Appendix B'!$E$48+'Appendix B'!$F$48+'Appendix B'!$G$48))/((1+$Y$16)^AP$34))</f>
        <v>94481.454193059923</v>
      </c>
      <c r="AQ658" s="201">
        <f>(((T658*'Appendix B'!$C$23*1000)-('Appendix B'!$E$49+'Appendix B'!$F$49+'Appendix B'!$G$49))/((1+$Y$16)^AQ$34))</f>
        <v>198664.03743318407</v>
      </c>
      <c r="AR658" s="201">
        <f>(((U658*'Appendix B'!$C$24*1000)-('Appendix B'!$E$50+'Appendix B'!$F$50+'Appendix B'!$G$50))/((1+$Y$16)^AR$34))</f>
        <v>168807.2606325894</v>
      </c>
      <c r="AS658" s="217">
        <f t="shared" si="34"/>
        <v>48409394.638731569</v>
      </c>
      <c r="AU658" s="207">
        <f t="shared" si="33"/>
        <v>1.5917153334199455E-8</v>
      </c>
    </row>
    <row r="659" spans="1:47" x14ac:dyDescent="0.35">
      <c r="A659">
        <v>625</v>
      </c>
      <c r="B659" s="75">
        <v>56</v>
      </c>
      <c r="C659" s="75">
        <v>47.049828202554039</v>
      </c>
      <c r="D659" s="75">
        <v>51.289659770518291</v>
      </c>
      <c r="E659" s="75">
        <v>67.15143168818453</v>
      </c>
      <c r="F659" s="75">
        <v>47.512490102878203</v>
      </c>
      <c r="G659" s="75">
        <v>28.534782547364109</v>
      </c>
      <c r="H659" s="75">
        <v>31.612698831182719</v>
      </c>
      <c r="I659" s="75">
        <v>38.551584090935137</v>
      </c>
      <c r="J659" s="75">
        <v>14.832060935583144</v>
      </c>
      <c r="K659" s="75">
        <v>9.9698994737770743</v>
      </c>
      <c r="L659" s="75">
        <v>10.588920096816439</v>
      </c>
      <c r="M659" s="75">
        <v>11.160386321501862</v>
      </c>
      <c r="N659" s="75">
        <v>16.613722505337723</v>
      </c>
      <c r="O659" s="75">
        <v>17.116046253145477</v>
      </c>
      <c r="P659" s="75">
        <v>22.825042722470158</v>
      </c>
      <c r="Q659" s="75">
        <v>19.997844467992621</v>
      </c>
      <c r="R659" s="75">
        <v>22.741391408521782</v>
      </c>
      <c r="S659" s="75">
        <v>24.765267050319814</v>
      </c>
      <c r="T659" s="75">
        <v>35.022556904467294</v>
      </c>
      <c r="U659" s="75">
        <v>37.910765313146108</v>
      </c>
      <c r="V659" s="75">
        <v>3.1203764993752756</v>
      </c>
      <c r="X659" s="201">
        <f>((0-('Appendix B'!$H$30))/(1+$Y$16)^0)</f>
        <v>-30932906.678150136</v>
      </c>
      <c r="Y659" s="201">
        <f>(((B659*'Appendix B'!$C$5*1000)-('Appendix B'!$E$31+'Appendix B'!$F$31+'Appendix B'!$G$31))/((1+$Y$16)^1))</f>
        <v>36555647.970511056</v>
      </c>
      <c r="Z659" s="201">
        <f>+(((C659*'Appendix B'!$C$6*1000)-('Appendix B'!$E$32+'Appendix B'!$F$32+'Appendix B'!$G$32))/((1+$Y$16)^2))</f>
        <v>9680232.8687864803</v>
      </c>
      <c r="AA659" s="201">
        <f>(((D659*'Appendix B'!$C$7*1000)-('Appendix B'!$E$33+'Appendix B'!$F$33+'Appendix B'!$G$33))/((1+$Y$16)^3))</f>
        <v>4778369.9467038056</v>
      </c>
      <c r="AB659" s="201">
        <f>(((E659*'Appendix B'!$C$8*1000)-('Appendix B'!$E$34+'Appendix B'!$F$34+'Appendix B'!$G$34))/((1+$Y$16)^4))</f>
        <v>3963297.2080620318</v>
      </c>
      <c r="AC659" s="201">
        <f>(((F659*'Appendix B'!$C$9*1000)-('Appendix B'!$E$35+'Appendix B'!$F$35+'Appendix B'!$G$35))/((1+$Y$16)^AC$34))</f>
        <v>1461565.2725580067</v>
      </c>
      <c r="AD659" s="201">
        <f>(((G659*'Appendix B'!$C$10*1000)-('Appendix B'!$E$36+'Appendix B'!$F$36+'Appendix B'!$G$36))/((1+$Y$16)^AD$34))</f>
        <v>75832.649946997772</v>
      </c>
      <c r="AE659" s="201">
        <f>(((H659*'Appendix B'!$C$11*1000)-('Appendix B'!$E$37+'Appendix B'!$F$37+'Appendix B'!$G$37))/((1+$Y$16)^AE$34))</f>
        <v>16263.611347975286</v>
      </c>
      <c r="AF659" s="201">
        <f>(((I659*'Appendix B'!$C$12*1000)-('Appendix B'!$E$38+'Appendix B'!$F$38+'Appendix B'!$G$38))/((1+$Y$16)^AF$34))</f>
        <v>82478.012923374437</v>
      </c>
      <c r="AG659" s="201">
        <f>(((J659*'Appendix B'!$C$13*1000)-('Appendix B'!$E$39+'Appendix B'!$F$39+'Appendix B'!$G$39))/((1+$Y$16)^AG$34))</f>
        <v>-523327.8298453422</v>
      </c>
      <c r="AH659" s="201">
        <f>(((K659*'Appendix B'!$C$14*1000)-('Appendix B'!$E$40+'Appendix B'!$F$40+'Appendix B'!$G$40))/((1+$Y$16)^AH$34))</f>
        <v>-574696.06811653264</v>
      </c>
      <c r="AI659" s="201">
        <f>(((L659*'Appendix B'!$C$15*1000)-('Appendix B'!$E$41+'Appendix B'!$F$41+'Appendix B'!$G$41))/((1+$Y$16)^AI$34))</f>
        <v>-531051.70161962765</v>
      </c>
      <c r="AJ659" s="201">
        <f>(((M659*'Appendix B'!$C$16*1000)-('Appendix B'!$E$42+'Appendix B'!$F$42+'Appendix B'!$G$42))/((1+$Y$16)^AJ$34))</f>
        <v>-484265.59007025399</v>
      </c>
      <c r="AK659" s="201">
        <f>(((N659*'Appendix B'!$C$17*1000)-('Appendix B'!$E$43+'Appendix B'!$F$43+'Appendix B'!$G$43))/((1+$Y$16)^AK$34))</f>
        <v>-392886.3252864285</v>
      </c>
      <c r="AL659" s="201">
        <f>(((O659*'Appendix B'!$C$18*1000)-('Appendix B'!$E$44+'Appendix B'!$F$44+'Appendix B'!$G$44))/((1+$Y$16)^AL$34))</f>
        <v>-361666.69284039311</v>
      </c>
      <c r="AM659" s="201">
        <f>(((P659*'Appendix B'!$C$19*1000)-('Appendix B'!$E$45+'Appendix B'!$F$45+'Appendix B'!$G$45))/((1+$Y$16)^AM$34))</f>
        <v>-295306.7332098349</v>
      </c>
      <c r="AN659" s="201">
        <f>(((Q659*'Appendix B'!$C$20*1000)-('Appendix B'!$E$46+'Appendix B'!$F$46+'Appendix B'!$G$46))/((1+$Y$16)^AN$34))</f>
        <v>-289403.29852095194</v>
      </c>
      <c r="AO659" s="201">
        <f>(((R659*'Appendix B'!$C$21*1000)-('Appendix B'!$E$47+'Appendix B'!$F$47+'Appendix B'!$G$47))/((1+$Y$16)^AO$34))</f>
        <v>-257824.07911377505</v>
      </c>
      <c r="AP659" s="201">
        <f>(((S659*'Appendix B'!$C$22*1000)-('Appendix B'!$E$48+'Appendix B'!$F$48+'Appendix B'!$G$48))/((1+$Y$16)^AP$34))</f>
        <v>-230403.08716250374</v>
      </c>
      <c r="AQ659" s="201">
        <f>(((T659*'Appendix B'!$C$23*1000)-('Appendix B'!$E$49+'Appendix B'!$F$49+'Appendix B'!$G$49))/((1+$Y$16)^AQ$34))</f>
        <v>-174609.46839309137</v>
      </c>
      <c r="AR659" s="201">
        <f>(((U659*'Appendix B'!$C$24*1000)-('Appendix B'!$E$50+'Appendix B'!$F$50+'Appendix B'!$G$50))/((1+$Y$16)^AR$34))</f>
        <v>-154588.25096107271</v>
      </c>
      <c r="AS659" s="217">
        <f t="shared" si="34"/>
        <v>25680780.862689581</v>
      </c>
      <c r="AU659" s="207">
        <f t="shared" si="33"/>
        <v>1.0217658925000389E-8</v>
      </c>
    </row>
    <row r="660" spans="1:47" x14ac:dyDescent="0.35">
      <c r="A660">
        <v>626</v>
      </c>
      <c r="B660" s="75">
        <v>56</v>
      </c>
      <c r="C660" s="75">
        <v>53.252659700691495</v>
      </c>
      <c r="D660" s="75">
        <v>48.82651368559128</v>
      </c>
      <c r="E660" s="75">
        <v>29.499525753589118</v>
      </c>
      <c r="F660" s="75">
        <v>28.448308729626024</v>
      </c>
      <c r="G660" s="75">
        <v>25.642812645107472</v>
      </c>
      <c r="H660" s="75">
        <v>19.986835042790148</v>
      </c>
      <c r="I660" s="75">
        <v>38.580448953627176</v>
      </c>
      <c r="J660" s="75">
        <v>13.201582358257539</v>
      </c>
      <c r="K660" s="75">
        <v>16.937156070671467</v>
      </c>
      <c r="L660" s="75">
        <v>14.007010392988917</v>
      </c>
      <c r="M660" s="75">
        <v>12.709849395363593</v>
      </c>
      <c r="N660" s="75">
        <v>17.138479873357831</v>
      </c>
      <c r="O660" s="75">
        <v>26.009513210216532</v>
      </c>
      <c r="P660" s="75">
        <v>31.453580388818729</v>
      </c>
      <c r="Q660" s="75">
        <v>37.739302616395442</v>
      </c>
      <c r="R660" s="75">
        <v>53.807697021936946</v>
      </c>
      <c r="S660" s="75">
        <v>45.93374899932757</v>
      </c>
      <c r="T660" s="75">
        <v>30.610068438589945</v>
      </c>
      <c r="U660" s="75">
        <v>35.195242323318098</v>
      </c>
      <c r="V660" s="75">
        <v>19.99996364438913</v>
      </c>
      <c r="X660" s="201">
        <f>((0-('Appendix B'!$H$30))/(1+$Y$16)^0)</f>
        <v>-30932906.678150136</v>
      </c>
      <c r="Y660" s="201">
        <f>(((B660*'Appendix B'!$C$5*1000)-('Appendix B'!$E$31+'Appendix B'!$F$31+'Appendix B'!$G$31))/((1+$Y$16)^1))</f>
        <v>36555647.970511056</v>
      </c>
      <c r="Z660" s="201">
        <f>+(((C660*'Appendix B'!$C$6*1000)-('Appendix B'!$E$32+'Appendix B'!$F$32+'Appendix B'!$G$32))/((1+$Y$16)^2))</f>
        <v>11247174.193012798</v>
      </c>
      <c r="AA660" s="201">
        <f>(((D660*'Appendix B'!$C$7*1000)-('Appendix B'!$E$33+'Appendix B'!$F$33+'Appendix B'!$G$33))/((1+$Y$16)^3))</f>
        <v>4465943.3221895667</v>
      </c>
      <c r="AB660" s="201">
        <f>(((E660*'Appendix B'!$C$8*1000)-('Appendix B'!$E$34+'Appendix B'!$F$34+'Appendix B'!$G$34))/((1+$Y$16)^4))</f>
        <v>923282.39911994373</v>
      </c>
      <c r="AC660" s="201">
        <f>(((F660*'Appendix B'!$C$9*1000)-('Appendix B'!$E$35+'Appendix B'!$F$35+'Appendix B'!$G$35))/((1+$Y$16)^AC$34))</f>
        <v>353323.56223627075</v>
      </c>
      <c r="AD660" s="201">
        <f>(((G660*'Appendix B'!$C$10*1000)-('Appendix B'!$E$36+'Appendix B'!$F$36+'Appendix B'!$G$36))/((1+$Y$16)^AD$34))</f>
        <v>-48959.682906578484</v>
      </c>
      <c r="AE660" s="201">
        <f>(((H660*'Appendix B'!$C$11*1000)-('Appendix B'!$E$37+'Appendix B'!$F$37+'Appendix B'!$G$37))/((1+$Y$16)^AE$34))</f>
        <v>-369850.50861776678</v>
      </c>
      <c r="AF660" s="201">
        <f>(((I660*'Appendix B'!$C$12*1000)-('Appendix B'!$E$38+'Appendix B'!$F$38+'Appendix B'!$G$38))/((1+$Y$16)^AF$34))</f>
        <v>83234.923292098145</v>
      </c>
      <c r="AG660" s="201">
        <f>(((J660*'Appendix B'!$C$13*1000)-('Appendix B'!$E$39+'Appendix B'!$F$39+'Appendix B'!$G$39))/((1+$Y$16)^AG$34))</f>
        <v>-557715.15495919087</v>
      </c>
      <c r="AH660" s="201">
        <f>(((K660*'Appendix B'!$C$14*1000)-('Appendix B'!$E$40+'Appendix B'!$F$40+'Appendix B'!$G$40))/((1+$Y$16)^AH$34))</f>
        <v>-456705.74465937761</v>
      </c>
      <c r="AI660" s="201">
        <f>(((L660*'Appendix B'!$C$15*1000)-('Appendix B'!$E$41+'Appendix B'!$F$41+'Appendix B'!$G$41))/((1+$Y$16)^AI$34))</f>
        <v>-482476.95333118195</v>
      </c>
      <c r="AJ660" s="201">
        <f>(((M660*'Appendix B'!$C$16*1000)-('Appendix B'!$E$42+'Appendix B'!$F$42+'Appendix B'!$G$42))/((1+$Y$16)^AJ$34))</f>
        <v>-465940.10884697235</v>
      </c>
      <c r="AK660" s="201">
        <f>(((N660*'Appendix B'!$C$17*1000)-('Appendix B'!$E$43+'Appendix B'!$F$43+'Appendix B'!$G$43))/((1+$Y$16)^AK$34))</f>
        <v>-387681.98889808613</v>
      </c>
      <c r="AL660" s="201">
        <f>(((O660*'Appendix B'!$C$18*1000)-('Appendix B'!$E$44+'Appendix B'!$F$44+'Appendix B'!$G$44))/((1+$Y$16)^AL$34))</f>
        <v>-287233.79934078653</v>
      </c>
      <c r="AM660" s="201">
        <f>(((P660*'Appendix B'!$C$19*1000)-('Appendix B'!$E$45+'Appendix B'!$F$45+'Appendix B'!$G$45))/((1+$Y$16)^AM$34))</f>
        <v>-234038.42808445953</v>
      </c>
      <c r="AN660" s="201">
        <f>(((Q660*'Appendix B'!$C$20*1000)-('Appendix B'!$E$46+'Appendix B'!$F$46+'Appendix B'!$G$46))/((1+$Y$16)^AN$34))</f>
        <v>-183741.38733294953</v>
      </c>
      <c r="AO660" s="201">
        <f>(((R660*'Appendix B'!$C$21*1000)-('Appendix B'!$E$47+'Appendix B'!$F$47+'Appendix B'!$G$47))/((1+$Y$16)^AO$34))</f>
        <v>-96775.671077980878</v>
      </c>
      <c r="AP660" s="201">
        <f>(((S660*'Appendix B'!$C$22*1000)-('Appendix B'!$E$48+'Appendix B'!$F$48+'Appendix B'!$G$48))/((1+$Y$16)^AP$34))</f>
        <v>-136160.02470321025</v>
      </c>
      <c r="AQ660" s="201">
        <f>(((T660*'Appendix B'!$C$23*1000)-('Appendix B'!$E$49+'Appendix B'!$F$49+'Appendix B'!$G$49))/((1+$Y$16)^AQ$34))</f>
        <v>-191534.03373220374</v>
      </c>
      <c r="AR660" s="201">
        <f>(((U660*'Appendix B'!$C$24*1000)-('Appendix B'!$E$50+'Appendix B'!$F$50+'Appendix B'!$G$50))/((1+$Y$16)^AR$34))</f>
        <v>-163588.02944235699</v>
      </c>
      <c r="AS660" s="217">
        <f t="shared" si="34"/>
        <v>22695699.692211602</v>
      </c>
      <c r="AU660" s="207">
        <f t="shared" si="33"/>
        <v>9.067806661625543E-9</v>
      </c>
    </row>
    <row r="661" spans="1:47" x14ac:dyDescent="0.35">
      <c r="A661">
        <v>627</v>
      </c>
      <c r="B661" s="75">
        <v>56</v>
      </c>
      <c r="C661" s="75">
        <v>97.857157976408232</v>
      </c>
      <c r="D661" s="75">
        <v>162.66834173553667</v>
      </c>
      <c r="E661" s="75">
        <v>167.11332968905867</v>
      </c>
      <c r="F661" s="75">
        <v>175.55050369025258</v>
      </c>
      <c r="G661" s="75">
        <v>132.32884995906056</v>
      </c>
      <c r="H661" s="75">
        <v>94.856660970525979</v>
      </c>
      <c r="I661" s="75">
        <v>60.558063457316109</v>
      </c>
      <c r="J661" s="75">
        <v>53.301608698740246</v>
      </c>
      <c r="K661" s="75">
        <v>64.764607299541936</v>
      </c>
      <c r="L661" s="75">
        <v>70.791264090832584</v>
      </c>
      <c r="M661" s="75">
        <v>82.135648298731326</v>
      </c>
      <c r="N661" s="75">
        <v>109.93049301493828</v>
      </c>
      <c r="O661" s="75">
        <v>112.89619127389156</v>
      </c>
      <c r="P661" s="75">
        <v>126.93524796233169</v>
      </c>
      <c r="Q661" s="75">
        <v>132.68953191241229</v>
      </c>
      <c r="R661" s="75">
        <v>104.52087384237402</v>
      </c>
      <c r="S661" s="75">
        <v>97.136819117353184</v>
      </c>
      <c r="T661" s="75">
        <v>99.948720423418408</v>
      </c>
      <c r="U661" s="75">
        <v>99.77949337165623</v>
      </c>
      <c r="V661" s="75">
        <v>78.725835870575196</v>
      </c>
      <c r="X661" s="201">
        <f>((0-('Appendix B'!$H$30))/(1+$Y$16)^0)</f>
        <v>-30932906.678150136</v>
      </c>
      <c r="Y661" s="201">
        <f>(((B661*'Appendix B'!$C$5*1000)-('Appendix B'!$E$31+'Appendix B'!$F$31+'Appendix B'!$G$31))/((1+$Y$16)^1))</f>
        <v>36555647.970511056</v>
      </c>
      <c r="Z661" s="201">
        <f>+(((C661*'Appendix B'!$C$6*1000)-('Appendix B'!$E$32+'Appendix B'!$F$32+'Appendix B'!$G$32))/((1+$Y$16)^2))</f>
        <v>22515033.333727654</v>
      </c>
      <c r="AA661" s="201">
        <f>(((D661*'Appendix B'!$C$7*1000)-('Appendix B'!$E$33+'Appendix B'!$F$33+'Appendix B'!$G$33))/((1+$Y$16)^3))</f>
        <v>18905695.102981288</v>
      </c>
      <c r="AB661" s="201">
        <f>(((E661*'Appendix B'!$C$8*1000)-('Appendix B'!$E$34+'Appendix B'!$F$34+'Appendix B'!$G$34))/((1+$Y$16)^4))</f>
        <v>12034220.650304006</v>
      </c>
      <c r="AC661" s="201">
        <f>(((F661*'Appendix B'!$C$9*1000)-('Appendix B'!$E$35+'Appendix B'!$F$35+'Appendix B'!$G$35))/((1+$Y$16)^AC$34))</f>
        <v>8904689.3378460538</v>
      </c>
      <c r="AD661" s="201">
        <f>(((G661*'Appendix B'!$C$10*1000)-('Appendix B'!$E$36+'Appendix B'!$F$36+'Appendix B'!$G$36))/((1+$Y$16)^AD$34))</f>
        <v>4554684.1755316136</v>
      </c>
      <c r="AE661" s="201">
        <f>(((H661*'Appendix B'!$C$11*1000)-('Appendix B'!$E$37+'Appendix B'!$F$37+'Appendix B'!$G$37))/((1+$Y$16)^AE$34))</f>
        <v>2116699.9513092171</v>
      </c>
      <c r="AF661" s="201">
        <f>(((I661*'Appendix B'!$C$12*1000)-('Appendix B'!$E$38+'Appendix B'!$F$38+'Appendix B'!$G$38))/((1+$Y$16)^AF$34))</f>
        <v>659544.06687382178</v>
      </c>
      <c r="AG661" s="201">
        <f>(((J661*'Appendix B'!$C$13*1000)-('Appendix B'!$E$39+'Appendix B'!$F$39+'Appendix B'!$G$39))/((1+$Y$16)^AG$34))</f>
        <v>288007.48256596655</v>
      </c>
      <c r="AH661" s="201">
        <f>(((K661*'Appendix B'!$C$14*1000)-('Appendix B'!$E$40+'Appendix B'!$F$40+'Appendix B'!$G$40))/((1+$Y$16)^AH$34))</f>
        <v>353250.99543558905</v>
      </c>
      <c r="AI661" s="201">
        <f>(((L661*'Appendix B'!$C$15*1000)-('Appendix B'!$E$41+'Appendix B'!$F$41+'Appendix B'!$G$41))/((1+$Y$16)^AI$34))</f>
        <v>324488.51308984158</v>
      </c>
      <c r="AJ661" s="201">
        <f>(((M661*'Appendix B'!$C$16*1000)-('Appendix B'!$E$42+'Appendix B'!$F$42+'Appendix B'!$G$42))/((1+$Y$16)^AJ$34))</f>
        <v>355157.98356779671</v>
      </c>
      <c r="AK661" s="201">
        <f>(((N661*'Appendix B'!$C$17*1000)-('Appendix B'!$E$43+'Appendix B'!$F$43+'Appendix B'!$G$43))/((1+$Y$16)^AK$34))</f>
        <v>532592.5607710483</v>
      </c>
      <c r="AL661" s="201">
        <f>(((O661*'Appendix B'!$C$18*1000)-('Appendix B'!$E$44+'Appendix B'!$F$44+'Appendix B'!$G$44))/((1+$Y$16)^AL$34))</f>
        <v>439954.69599692209</v>
      </c>
      <c r="AM661" s="201">
        <f>(((P661*'Appendix B'!$C$19*1000)-('Appendix B'!$E$45+'Appendix B'!$F$45+'Appendix B'!$G$45))/((1+$Y$16)^AM$34))</f>
        <v>443944.35057208419</v>
      </c>
      <c r="AN661" s="201">
        <f>(((Q661*'Appendix B'!$C$20*1000)-('Appendix B'!$E$46+'Appendix B'!$F$46+'Appendix B'!$G$46))/((1+$Y$16)^AN$34))</f>
        <v>381748.92418687273</v>
      </c>
      <c r="AO661" s="201">
        <f>(((R661*'Appendix B'!$C$21*1000)-('Appendix B'!$E$47+'Appendix B'!$F$47+'Appendix B'!$G$47))/((1+$Y$16)^AO$34))</f>
        <v>166122.5471717715</v>
      </c>
      <c r="AP661" s="201">
        <f>(((S661*'Appendix B'!$C$22*1000)-('Appendix B'!$E$48+'Appendix B'!$F$48+'Appendix B'!$G$48))/((1+$Y$16)^AP$34))</f>
        <v>91798.415909809803</v>
      </c>
      <c r="AQ661" s="201">
        <f>(((T661*'Appendix B'!$C$23*1000)-('Appendix B'!$E$49+'Appendix B'!$F$49+'Appendix B'!$G$49))/((1+$Y$16)^AQ$34))</f>
        <v>74421.686065890841</v>
      </c>
      <c r="AR661" s="201">
        <f>(((U661*'Appendix B'!$C$24*1000)-('Appendix B'!$E$50+'Appendix B'!$F$50+'Appendix B'!$G$50))/((1+$Y$16)^AR$34))</f>
        <v>50456.909595889658</v>
      </c>
      <c r="AS661" s="217">
        <f t="shared" si="34"/>
        <v>78815252.975864068</v>
      </c>
      <c r="AU661" s="207">
        <f t="shared" si="33"/>
        <v>7.9480420320043189E-9</v>
      </c>
    </row>
    <row r="662" spans="1:47" x14ac:dyDescent="0.35">
      <c r="A662">
        <v>628</v>
      </c>
      <c r="B662" s="75">
        <v>56</v>
      </c>
      <c r="C662" s="75">
        <v>90.932525902744217</v>
      </c>
      <c r="D662" s="75">
        <v>113.68243292605095</v>
      </c>
      <c r="E662" s="75">
        <v>197.23901230644591</v>
      </c>
      <c r="F662" s="75">
        <v>243.46297280623372</v>
      </c>
      <c r="G662" s="75">
        <v>318.13503724156953</v>
      </c>
      <c r="H662" s="75">
        <v>311.25948370813398</v>
      </c>
      <c r="I662" s="75">
        <v>366.5522174684429</v>
      </c>
      <c r="J662" s="75">
        <v>489.26950663987583</v>
      </c>
      <c r="K662" s="75">
        <v>462.88368250236203</v>
      </c>
      <c r="L662" s="75">
        <v>374.21218515989267</v>
      </c>
      <c r="M662" s="75">
        <v>317.80655366452152</v>
      </c>
      <c r="N662" s="75">
        <v>323.87414624646317</v>
      </c>
      <c r="O662" s="75">
        <v>221.90033660893613</v>
      </c>
      <c r="P662" s="75">
        <v>292.83233379073795</v>
      </c>
      <c r="Q662" s="75">
        <v>270.8354314211889</v>
      </c>
      <c r="R662" s="75">
        <v>201.49547177527415</v>
      </c>
      <c r="S662" s="75">
        <v>273.41312513400317</v>
      </c>
      <c r="T662" s="75">
        <v>418.62688553469286</v>
      </c>
      <c r="U662" s="75">
        <v>500</v>
      </c>
      <c r="V662" s="75">
        <v>500</v>
      </c>
      <c r="X662" s="201">
        <f>((0-('Appendix B'!$H$30))/(1+$Y$16)^0)</f>
        <v>-30932906.678150136</v>
      </c>
      <c r="Y662" s="201">
        <f>(((B662*'Appendix B'!$C$5*1000)-('Appendix B'!$E$31+'Appendix B'!$F$31+'Appendix B'!$G$31))/((1+$Y$16)^1))</f>
        <v>36555647.970511056</v>
      </c>
      <c r="Z662" s="201">
        <f>+(((C662*'Appendix B'!$C$6*1000)-('Appendix B'!$E$32+'Appendix B'!$F$32+'Appendix B'!$G$32))/((1+$Y$16)^2))</f>
        <v>20765752.839078516</v>
      </c>
      <c r="AA662" s="201">
        <f>(((D662*'Appendix B'!$C$7*1000)-('Appendix B'!$E$33+'Appendix B'!$F$33+'Appendix B'!$G$33))/((1+$Y$16)^3))</f>
        <v>12692299.05969971</v>
      </c>
      <c r="AB662" s="201">
        <f>(((E662*'Appendix B'!$C$8*1000)-('Appendix B'!$E$34+'Appendix B'!$F$34+'Appendix B'!$G$34))/((1+$Y$16)^4))</f>
        <v>14466568.20384972</v>
      </c>
      <c r="AC662" s="201">
        <f>(((F662*'Appendix B'!$C$9*1000)-('Appendix B'!$E$35+'Appendix B'!$F$35+'Appendix B'!$G$35))/((1+$Y$16)^AC$34))</f>
        <v>12852586.677454071</v>
      </c>
      <c r="AD662" s="201">
        <f>(((G662*'Appendix B'!$C$10*1000)-('Appendix B'!$E$36+'Appendix B'!$F$36+'Appendix B'!$G$36))/((1+$Y$16)^AD$34))</f>
        <v>12572467.331407309</v>
      </c>
      <c r="AE662" s="201">
        <f>(((H662*'Appendix B'!$C$11*1000)-('Appendix B'!$E$37+'Appendix B'!$F$37+'Appendix B'!$G$37))/((1+$Y$16)^AE$34))</f>
        <v>9303794.7754252255</v>
      </c>
      <c r="AF662" s="201">
        <f>(((I662*'Appendix B'!$C$12*1000)-('Appendix B'!$E$38+'Appendix B'!$F$38+'Appendix B'!$G$38))/((1+$Y$16)^AF$34))</f>
        <v>8683491.7437050212</v>
      </c>
      <c r="AG662" s="201">
        <f>(((J662*'Appendix B'!$C$13*1000)-('Appendix B'!$E$39+'Appendix B'!$F$39+'Appendix B'!$G$39))/((1+$Y$16)^AG$34))</f>
        <v>9482712.6778303739</v>
      </c>
      <c r="AH662" s="201">
        <f>(((K662*'Appendix B'!$C$14*1000)-('Appendix B'!$E$40+'Appendix B'!$F$40+'Appendix B'!$G$40))/((1+$Y$16)^AH$34))</f>
        <v>7095387.9907319304</v>
      </c>
      <c r="AI662" s="201">
        <f>(((L662*'Appendix B'!$C$15*1000)-('Appendix B'!$E$41+'Appendix B'!$F$41+'Appendix B'!$G$41))/((1+$Y$16)^AI$34))</f>
        <v>4636426.9317097319</v>
      </c>
      <c r="AJ662" s="201">
        <f>(((M662*'Appendix B'!$C$16*1000)-('Appendix B'!$E$42+'Appendix B'!$F$42+'Appendix B'!$G$42))/((1+$Y$16)^AJ$34))</f>
        <v>3142434.9597082194</v>
      </c>
      <c r="AK662" s="201">
        <f>(((N662*'Appendix B'!$C$17*1000)-('Appendix B'!$E$43+'Appendix B'!$F$43+'Appendix B'!$G$43))/((1+$Y$16)^AK$34))</f>
        <v>2654401.2430743882</v>
      </c>
      <c r="AL662" s="201">
        <f>(((O662*'Appendix B'!$C$18*1000)-('Appendix B'!$E$44+'Appendix B'!$F$44+'Appendix B'!$G$44))/((1+$Y$16)^AL$34))</f>
        <v>1352252.9009492779</v>
      </c>
      <c r="AM662" s="201">
        <f>(((P662*'Appendix B'!$C$19*1000)-('Appendix B'!$E$45+'Appendix B'!$F$45+'Appendix B'!$G$45))/((1+$Y$16)^AM$34))</f>
        <v>1621923.014742034</v>
      </c>
      <c r="AN662" s="201">
        <f>(((Q662*'Appendix B'!$C$20*1000)-('Appendix B'!$E$46+'Appendix B'!$F$46+'Appendix B'!$G$46))/((1+$Y$16)^AN$34))</f>
        <v>1204497.5191887522</v>
      </c>
      <c r="AO662" s="201">
        <f>(((R662*'Appendix B'!$C$21*1000)-('Appendix B'!$E$47+'Appendix B'!$F$47+'Appendix B'!$G$47))/((1+$Y$16)^AO$34))</f>
        <v>668840.98467599577</v>
      </c>
      <c r="AP662" s="201">
        <f>(((S662*'Appendix B'!$C$22*1000)-('Appendix B'!$E$48+'Appendix B'!$F$48+'Appendix B'!$G$48))/((1+$Y$16)^AP$34))</f>
        <v>876588.69789785694</v>
      </c>
      <c r="AQ662" s="201">
        <f>(((T662*'Appendix B'!$C$23*1000)-('Appendix B'!$E$49+'Appendix B'!$F$49+'Appendix B'!$G$49))/((1+$Y$16)^AQ$34))</f>
        <v>1296745.4313364157</v>
      </c>
      <c r="AR662" s="201">
        <f>(((U662*'Appendix B'!$C$24*1000)-('Appendix B'!$E$50+'Appendix B'!$F$50+'Appendix B'!$G$50))/((1+$Y$16)^AR$34))</f>
        <v>1376866.5613700326</v>
      </c>
      <c r="AS662" s="217">
        <f t="shared" si="34"/>
        <v>132368780.83619551</v>
      </c>
      <c r="AU662" s="207">
        <f t="shared" si="33"/>
        <v>6.499858270501996E-11</v>
      </c>
    </row>
    <row r="663" spans="1:47" x14ac:dyDescent="0.35">
      <c r="A663">
        <v>629</v>
      </c>
      <c r="B663" s="75">
        <v>56</v>
      </c>
      <c r="C663" s="75">
        <v>59.529937607613206</v>
      </c>
      <c r="D663" s="75">
        <v>74.136951224674448</v>
      </c>
      <c r="E663" s="75">
        <v>103.47224811700889</v>
      </c>
      <c r="F663" s="75">
        <v>122.60873665461347</v>
      </c>
      <c r="G663" s="75">
        <v>101.11988913135575</v>
      </c>
      <c r="H663" s="75">
        <v>126.63279277247847</v>
      </c>
      <c r="I663" s="75">
        <v>186.72166435133198</v>
      </c>
      <c r="J663" s="75">
        <v>185.14182676993147</v>
      </c>
      <c r="K663" s="75">
        <v>180.08366926261672</v>
      </c>
      <c r="L663" s="75">
        <v>186.5198119163224</v>
      </c>
      <c r="M663" s="75">
        <v>339.47011171173818</v>
      </c>
      <c r="N663" s="75">
        <v>454.40532318120211</v>
      </c>
      <c r="O663" s="75">
        <v>441.96744142757518</v>
      </c>
      <c r="P663" s="75">
        <v>255.29902599042722</v>
      </c>
      <c r="Q663" s="75">
        <v>295.53834658984971</v>
      </c>
      <c r="R663" s="75">
        <v>306.8660290386058</v>
      </c>
      <c r="S663" s="75">
        <v>318.78376272119579</v>
      </c>
      <c r="T663" s="75">
        <v>348.31177525896948</v>
      </c>
      <c r="U663" s="75">
        <v>434.04577524312197</v>
      </c>
      <c r="V663" s="75">
        <v>500</v>
      </c>
      <c r="X663" s="201">
        <f>((0-('Appendix B'!$H$30))/(1+$Y$16)^0)</f>
        <v>-30932906.678150136</v>
      </c>
      <c r="Y663" s="201">
        <f>(((B663*'Appendix B'!$C$5*1000)-('Appendix B'!$E$31+'Appendix B'!$F$31+'Appendix B'!$G$31))/((1+$Y$16)^1))</f>
        <v>36555647.970511056</v>
      </c>
      <c r="Z663" s="201">
        <f>+(((C663*'Appendix B'!$C$6*1000)-('Appendix B'!$E$32+'Appendix B'!$F$32+'Appendix B'!$G$32))/((1+$Y$16)^2))</f>
        <v>12832921.953364188</v>
      </c>
      <c r="AA663" s="201">
        <f>(((D663*'Appendix B'!$C$7*1000)-('Appendix B'!$E$33+'Appendix B'!$F$33+'Appendix B'!$G$33))/((1+$Y$16)^3))</f>
        <v>7676331.294589743</v>
      </c>
      <c r="AB663" s="201">
        <f>(((E663*'Appendix B'!$C$8*1000)-('Appendix B'!$E$34+'Appendix B'!$F$34+'Appendix B'!$G$34))/((1+$Y$16)^4))</f>
        <v>6895839.853002632</v>
      </c>
      <c r="AC663" s="201">
        <f>(((F663*'Appendix B'!$C$9*1000)-('Appendix B'!$E$35+'Appendix B'!$F$35+'Appendix B'!$G$35))/((1+$Y$16)^AC$34))</f>
        <v>5827070.9865356125</v>
      </c>
      <c r="AD663" s="201">
        <f>(((G663*'Appendix B'!$C$10*1000)-('Appendix B'!$E$36+'Appendix B'!$F$36+'Appendix B'!$G$36))/((1+$Y$16)^AD$34))</f>
        <v>3207976.1670609429</v>
      </c>
      <c r="AE663" s="201">
        <f>(((H663*'Appendix B'!$C$11*1000)-('Appendix B'!$E$37+'Appendix B'!$F$37+'Appendix B'!$G$37))/((1+$Y$16)^AE$34))</f>
        <v>3172037.7214692347</v>
      </c>
      <c r="AF663" s="201">
        <f>(((I663*'Appendix B'!$C$12*1000)-('Appendix B'!$E$38+'Appendix B'!$F$38+'Appendix B'!$G$38))/((1+$Y$16)^AF$34))</f>
        <v>3967875.6772136264</v>
      </c>
      <c r="AG663" s="201">
        <f>(((J663*'Appendix B'!$C$13*1000)-('Appendix B'!$E$39+'Appendix B'!$F$39+'Appendix B'!$G$39))/((1+$Y$16)^AG$34))</f>
        <v>3068560.692489808</v>
      </c>
      <c r="AH663" s="201">
        <f>(((K663*'Appendix B'!$C$14*1000)-('Appendix B'!$E$40+'Appendix B'!$F$40+'Appendix B'!$G$40))/((1+$Y$16)^AH$34))</f>
        <v>2306176.5454812008</v>
      </c>
      <c r="AI663" s="201">
        <f>(((L663*'Appendix B'!$C$15*1000)-('Appendix B'!$E$41+'Appendix B'!$F$41+'Appendix B'!$G$41))/((1+$Y$16)^AI$34))</f>
        <v>1969115.9492653478</v>
      </c>
      <c r="AJ663" s="201">
        <f>(((M663*'Appendix B'!$C$16*1000)-('Appendix B'!$E$42+'Appendix B'!$F$42+'Appendix B'!$G$42))/((1+$Y$16)^AJ$34))</f>
        <v>3398649.601361027</v>
      </c>
      <c r="AK663" s="201">
        <f>(((N663*'Appendix B'!$C$17*1000)-('Appendix B'!$E$43+'Appendix B'!$F$43+'Appendix B'!$G$43))/((1+$Y$16)^AK$34))</f>
        <v>3948957.9188533165</v>
      </c>
      <c r="AL663" s="201">
        <f>(((O663*'Appendix B'!$C$18*1000)-('Appendix B'!$E$44+'Appendix B'!$F$44+'Appendix B'!$G$44))/((1+$Y$16)^AL$34))</f>
        <v>3194080.3294201144</v>
      </c>
      <c r="AM663" s="201">
        <f>(((P663*'Appendix B'!$C$19*1000)-('Appendix B'!$E$45+'Appendix B'!$F$45+'Appendix B'!$G$45))/((1+$Y$16)^AM$34))</f>
        <v>1355411.7884374245</v>
      </c>
      <c r="AN663" s="201">
        <f>(((Q663*'Appendix B'!$C$20*1000)-('Appendix B'!$E$46+'Appendix B'!$F$46+'Appendix B'!$G$46))/((1+$Y$16)^AN$34))</f>
        <v>1351619.4302967621</v>
      </c>
      <c r="AO663" s="201">
        <f>(((R663*'Appendix B'!$C$21*1000)-('Appendix B'!$E$47+'Appendix B'!$F$47+'Appendix B'!$G$47))/((1+$Y$16)^AO$34))</f>
        <v>1215084.2590541407</v>
      </c>
      <c r="AP663" s="201">
        <f>(((S663*'Appendix B'!$C$22*1000)-('Appendix B'!$E$48+'Appendix B'!$F$48+'Appendix B'!$G$48))/((1+$Y$16)^AP$34))</f>
        <v>1078580.8786431649</v>
      </c>
      <c r="AQ663" s="201">
        <f>(((T663*'Appendix B'!$C$23*1000)-('Appendix B'!$E$49+'Appendix B'!$F$49+'Appendix B'!$G$49))/((1+$Y$16)^AQ$34))</f>
        <v>1027044.4026784863</v>
      </c>
      <c r="AR663" s="201">
        <f>(((U663*'Appendix B'!$C$24*1000)-('Appendix B'!$E$50+'Appendix B'!$F$50+'Appendix B'!$G$50))/((1+$Y$16)^AR$34))</f>
        <v>1158281.2594078754</v>
      </c>
      <c r="AS663" s="217">
        <f t="shared" si="34"/>
        <v>74274358.000985578</v>
      </c>
      <c r="AU663" s="207">
        <f t="shared" si="33"/>
        <v>9.6816924221307274E-9</v>
      </c>
    </row>
    <row r="664" spans="1:47" x14ac:dyDescent="0.35">
      <c r="A664">
        <v>630</v>
      </c>
      <c r="B664" s="75">
        <v>56</v>
      </c>
      <c r="C664" s="75">
        <v>53.184841534878068</v>
      </c>
      <c r="D664" s="75">
        <v>71.508075353577837</v>
      </c>
      <c r="E664" s="75">
        <v>96.321150474235139</v>
      </c>
      <c r="F664" s="75">
        <v>117.85323362245572</v>
      </c>
      <c r="G664" s="75">
        <v>110.26408726737743</v>
      </c>
      <c r="H664" s="75">
        <v>126.40210737577702</v>
      </c>
      <c r="I664" s="75">
        <v>72.241068335816195</v>
      </c>
      <c r="J664" s="75">
        <v>109.62010982367495</v>
      </c>
      <c r="K664" s="75">
        <v>65.993542397407907</v>
      </c>
      <c r="L664" s="75">
        <v>72.822098985952437</v>
      </c>
      <c r="M664" s="75">
        <v>41.250626715674244</v>
      </c>
      <c r="N664" s="75">
        <v>45.559388489636</v>
      </c>
      <c r="O664" s="75">
        <v>29.23586439981344</v>
      </c>
      <c r="P664" s="75">
        <v>23.566578235596143</v>
      </c>
      <c r="Q664" s="75">
        <v>30.706776669978467</v>
      </c>
      <c r="R664" s="75">
        <v>55.058237950616402</v>
      </c>
      <c r="S664" s="75">
        <v>53.470500531377169</v>
      </c>
      <c r="T664" s="75">
        <v>62.194624797027338</v>
      </c>
      <c r="U664" s="75">
        <v>69.191987872705823</v>
      </c>
      <c r="V664" s="75">
        <v>121.75403166863387</v>
      </c>
      <c r="X664" s="201">
        <f>((0-('Appendix B'!$H$30))/(1+$Y$16)^0)</f>
        <v>-30932906.678150136</v>
      </c>
      <c r="Y664" s="201">
        <f>(((B664*'Appendix B'!$C$5*1000)-('Appendix B'!$E$31+'Appendix B'!$F$31+'Appendix B'!$G$31))/((1+$Y$16)^1))</f>
        <v>36555647.970511056</v>
      </c>
      <c r="Z664" s="201">
        <f>+(((C664*'Appendix B'!$C$6*1000)-('Appendix B'!$E$32+'Appendix B'!$F$32+'Appendix B'!$G$32))/((1+$Y$16)^2))</f>
        <v>11230042.164425822</v>
      </c>
      <c r="AA664" s="201">
        <f>(((D664*'Appendix B'!$C$7*1000)-('Appendix B'!$E$33+'Appendix B'!$F$33+'Appendix B'!$G$33))/((1+$Y$16)^3))</f>
        <v>7342883.4249324361</v>
      </c>
      <c r="AB664" s="201">
        <f>(((E664*'Appendix B'!$C$8*1000)-('Appendix B'!$E$34+'Appendix B'!$F$34+'Appendix B'!$G$34))/((1+$Y$16)^4))</f>
        <v>6318460.2438007416</v>
      </c>
      <c r="AC664" s="201">
        <f>(((F664*'Appendix B'!$C$9*1000)-('Appendix B'!$E$35+'Appendix B'!$F$35+'Appendix B'!$G$35))/((1+$Y$16)^AC$34))</f>
        <v>5550623.4060906917</v>
      </c>
      <c r="AD664" s="201">
        <f>(((G664*'Appendix B'!$C$10*1000)-('Appendix B'!$E$36+'Appendix B'!$F$36+'Appendix B'!$G$36))/((1+$Y$16)^AD$34))</f>
        <v>3602560.4317792701</v>
      </c>
      <c r="AE664" s="201">
        <f>(((H664*'Appendix B'!$C$11*1000)-('Appendix B'!$E$37+'Appendix B'!$F$37+'Appendix B'!$G$37))/((1+$Y$16)^AE$34))</f>
        <v>3164376.278796454</v>
      </c>
      <c r="AF664" s="201">
        <f>(((I664*'Appendix B'!$C$12*1000)-('Appendix B'!$E$38+'Appendix B'!$F$38+'Appendix B'!$G$38))/((1+$Y$16)^AF$34))</f>
        <v>965902.27216763783</v>
      </c>
      <c r="AG664" s="201">
        <f>(((J664*'Appendix B'!$C$13*1000)-('Appendix B'!$E$39+'Appendix B'!$F$39+'Appendix B'!$G$39))/((1+$Y$16)^AG$34))</f>
        <v>1475783.0443181284</v>
      </c>
      <c r="AH664" s="201">
        <f>(((K664*'Appendix B'!$C$14*1000)-('Appendix B'!$E$40+'Appendix B'!$F$40+'Appendix B'!$G$40))/((1+$Y$16)^AH$34))</f>
        <v>374062.9818592972</v>
      </c>
      <c r="AI664" s="201">
        <f>(((L664*'Appendix B'!$C$15*1000)-('Appendix B'!$E$41+'Appendix B'!$F$41+'Appendix B'!$G$41))/((1+$Y$16)^AI$34))</f>
        <v>353348.86647380673</v>
      </c>
      <c r="AJ664" s="201">
        <f>(((M664*'Appendix B'!$C$16*1000)-('Appendix B'!$E$42+'Appendix B'!$F$42+'Appendix B'!$G$42))/((1+$Y$16)^AJ$34))</f>
        <v>-128388.67719027457</v>
      </c>
      <c r="AK664" s="201">
        <f>(((N664*'Appendix B'!$C$17*1000)-('Appendix B'!$E$43+'Appendix B'!$F$43+'Appendix B'!$G$43))/((1+$Y$16)^AK$34))</f>
        <v>-105814.63854621796</v>
      </c>
      <c r="AL664" s="201">
        <f>(((O664*'Appendix B'!$C$18*1000)-('Appendix B'!$E$44+'Appendix B'!$F$44+'Appendix B'!$G$44))/((1+$Y$16)^AL$34))</f>
        <v>-260231.20792769772</v>
      </c>
      <c r="AM664" s="201">
        <f>(((P664*'Appendix B'!$C$19*1000)-('Appendix B'!$E$45+'Appendix B'!$F$45+'Appendix B'!$G$45))/((1+$Y$16)^AM$34))</f>
        <v>-290041.34226686065</v>
      </c>
      <c r="AN664" s="201">
        <f>(((Q664*'Appendix B'!$C$20*1000)-('Appendix B'!$E$46+'Appendix B'!$F$46+'Appendix B'!$G$46))/((1+$Y$16)^AN$34))</f>
        <v>-225624.6488868781</v>
      </c>
      <c r="AO664" s="201">
        <f>(((R664*'Appendix B'!$C$21*1000)-('Appendix B'!$E$47+'Appendix B'!$F$47+'Appendix B'!$G$47))/((1+$Y$16)^AO$34))</f>
        <v>-90292.839541666443</v>
      </c>
      <c r="AP664" s="201">
        <f>(((S664*'Appendix B'!$C$22*1000)-('Appendix B'!$E$48+'Appendix B'!$F$48+'Appendix B'!$G$48))/((1+$Y$16)^AP$34))</f>
        <v>-102606.05767401478</v>
      </c>
      <c r="AQ664" s="201">
        <f>(((T664*'Appendix B'!$C$23*1000)-('Appendix B'!$E$49+'Appendix B'!$F$49+'Appendix B'!$G$49))/((1+$Y$16)^AQ$34))</f>
        <v>-70388.133424685904</v>
      </c>
      <c r="AR664" s="201">
        <f>(((U664*'Appendix B'!$C$24*1000)-('Appendix B'!$E$50+'Appendix B'!$F$50+'Appendix B'!$G$50))/((1+$Y$16)^AR$34))</f>
        <v>-50916.113139245732</v>
      </c>
      <c r="AS664" s="217">
        <f t="shared" si="34"/>
        <v>46000784.407005206</v>
      </c>
      <c r="AU664" s="207">
        <f t="shared" si="33"/>
        <v>1.5790757872321097E-8</v>
      </c>
    </row>
    <row r="665" spans="1:47" x14ac:dyDescent="0.35">
      <c r="A665">
        <v>631</v>
      </c>
      <c r="B665" s="75">
        <v>56</v>
      </c>
      <c r="C665" s="75">
        <v>38.609285036651379</v>
      </c>
      <c r="D665" s="75">
        <v>43.321788134678428</v>
      </c>
      <c r="E665" s="75">
        <v>37.48781772876093</v>
      </c>
      <c r="F665" s="75">
        <v>48.716379808972889</v>
      </c>
      <c r="G665" s="75">
        <v>44.866065322075158</v>
      </c>
      <c r="H665" s="75">
        <v>70.937989243423971</v>
      </c>
      <c r="I665" s="75">
        <v>79.768872639381328</v>
      </c>
      <c r="J665" s="75">
        <v>91.466795639920747</v>
      </c>
      <c r="K665" s="75">
        <v>122.72139040909578</v>
      </c>
      <c r="L665" s="75">
        <v>178.93861421156538</v>
      </c>
      <c r="M665" s="75">
        <v>197.43592362149715</v>
      </c>
      <c r="N665" s="75">
        <v>357.22224045935911</v>
      </c>
      <c r="O665" s="75">
        <v>390.48977658225238</v>
      </c>
      <c r="P665" s="75">
        <v>441.29736771386308</v>
      </c>
      <c r="Q665" s="75">
        <v>469.21472482316074</v>
      </c>
      <c r="R665" s="75">
        <v>500</v>
      </c>
      <c r="S665" s="75">
        <v>500</v>
      </c>
      <c r="T665" s="75">
        <v>415.91326129472338</v>
      </c>
      <c r="U665" s="75">
        <v>500</v>
      </c>
      <c r="V665" s="75">
        <v>500</v>
      </c>
      <c r="X665" s="201">
        <f>((0-('Appendix B'!$H$30))/(1+$Y$16)^0)</f>
        <v>-30932906.678150136</v>
      </c>
      <c r="Y665" s="201">
        <f>(((B665*'Appendix B'!$C$5*1000)-('Appendix B'!$E$31+'Appendix B'!$F$31+'Appendix B'!$G$31))/((1+$Y$16)^1))</f>
        <v>36555647.970511056</v>
      </c>
      <c r="Z665" s="201">
        <f>+(((C665*'Appendix B'!$C$6*1000)-('Appendix B'!$E$32+'Appendix B'!$F$32+'Appendix B'!$G$32))/((1+$Y$16)^2))</f>
        <v>7548007.305422347</v>
      </c>
      <c r="AA665" s="201">
        <f>(((D665*'Appendix B'!$C$7*1000)-('Appendix B'!$E$33+'Appendix B'!$F$33+'Appendix B'!$G$33))/((1+$Y$16)^3))</f>
        <v>3767721.3071522582</v>
      </c>
      <c r="AB665" s="201">
        <f>(((E665*'Appendix B'!$C$8*1000)-('Appendix B'!$E$34+'Appendix B'!$F$34+'Appendix B'!$G$34))/((1+$Y$16)^4))</f>
        <v>1568257.0770249574</v>
      </c>
      <c r="AC665" s="201">
        <f>(((F665*'Appendix B'!$C$9*1000)-('Appendix B'!$E$35+'Appendix B'!$F$35+'Appendix B'!$G$35))/((1+$Y$16)^AC$34))</f>
        <v>1531549.960638715</v>
      </c>
      <c r="AD665" s="201">
        <f>(((G665*'Appendix B'!$C$10*1000)-('Appendix B'!$E$36+'Appendix B'!$F$36+'Appendix B'!$G$36))/((1+$Y$16)^AD$34))</f>
        <v>780549.13899390097</v>
      </c>
      <c r="AE665" s="201">
        <f>(((H665*'Appendix B'!$C$11*1000)-('Appendix B'!$E$37+'Appendix B'!$F$37+'Appendix B'!$G$37))/((1+$Y$16)^AE$34))</f>
        <v>1322321.3956374947</v>
      </c>
      <c r="AF665" s="201">
        <f>(((I665*'Appendix B'!$C$12*1000)-('Appendix B'!$E$38+'Appendix B'!$F$38+'Appendix B'!$G$38))/((1+$Y$16)^AF$34))</f>
        <v>1163300.5134785976</v>
      </c>
      <c r="AG665" s="201">
        <f>(((J665*'Appendix B'!$C$13*1000)-('Appendix B'!$E$39+'Appendix B'!$F$39+'Appendix B'!$G$39))/((1+$Y$16)^AG$34))</f>
        <v>1092923.7259488462</v>
      </c>
      <c r="AH665" s="201">
        <f>(((K665*'Appendix B'!$C$14*1000)-('Appendix B'!$E$40+'Appendix B'!$F$40+'Appendix B'!$G$40))/((1+$Y$16)^AH$34))</f>
        <v>1334747.7281209591</v>
      </c>
      <c r="AI665" s="201">
        <f>(((L665*'Appendix B'!$C$15*1000)-('Appendix B'!$E$41+'Appendix B'!$F$41+'Appendix B'!$G$41))/((1+$Y$16)^AI$34))</f>
        <v>1861378.9562883396</v>
      </c>
      <c r="AJ665" s="201">
        <f>(((M665*'Appendix B'!$C$16*1000)-('Appendix B'!$E$42+'Appendix B'!$F$42+'Appendix B'!$G$42))/((1+$Y$16)^AJ$34))</f>
        <v>1718812.9593527177</v>
      </c>
      <c r="AK665" s="201">
        <f>(((N665*'Appendix B'!$C$17*1000)-('Appendix B'!$E$43+'Appendix B'!$F$43+'Appendix B'!$G$43))/((1+$Y$16)^AK$34))</f>
        <v>2985134.4747941415</v>
      </c>
      <c r="AL665" s="201">
        <f>(((O665*'Appendix B'!$C$18*1000)-('Appendix B'!$E$44+'Appendix B'!$F$44+'Appendix B'!$G$44))/((1+$Y$16)^AL$34))</f>
        <v>2763243.6755554602</v>
      </c>
      <c r="AM665" s="201">
        <f>(((P665*'Appendix B'!$C$19*1000)-('Appendix B'!$E$45+'Appendix B'!$F$45+'Appendix B'!$G$45))/((1+$Y$16)^AM$34))</f>
        <v>2676122.6196561507</v>
      </c>
      <c r="AN665" s="201">
        <f>(((Q665*'Appendix B'!$C$20*1000)-('Appendix B'!$E$46+'Appendix B'!$F$46+'Appendix B'!$G$46))/((1+$Y$16)^AN$34))</f>
        <v>2385975.1128365351</v>
      </c>
      <c r="AO665" s="201">
        <f>(((R665*'Appendix B'!$C$21*1000)-('Appendix B'!$E$47+'Appendix B'!$F$47+'Appendix B'!$G$47))/((1+$Y$16)^AO$34))</f>
        <v>2216294.9903208939</v>
      </c>
      <c r="AP665" s="201">
        <f>(((S665*'Appendix B'!$C$22*1000)-('Appendix B'!$E$48+'Appendix B'!$F$48+'Appendix B'!$G$48))/((1+$Y$16)^AP$34))</f>
        <v>1885363.9634975337</v>
      </c>
      <c r="AQ665" s="201">
        <f>(((T665*'Appendix B'!$C$23*1000)-('Appendix B'!$E$49+'Appendix B'!$F$49+'Appendix B'!$G$49))/((1+$Y$16)^AQ$34))</f>
        <v>1286337.0390855751</v>
      </c>
      <c r="AR665" s="201">
        <f>(((U665*'Appendix B'!$C$24*1000)-('Appendix B'!$E$50+'Appendix B'!$F$50+'Appendix B'!$G$50))/((1+$Y$16)^AR$34))</f>
        <v>1376866.5613700326</v>
      </c>
      <c r="AS665" s="217">
        <f t="shared" si="34"/>
        <v>46887649.797536388</v>
      </c>
      <c r="AU665" s="207">
        <f t="shared" si="33"/>
        <v>1.585422222632041E-8</v>
      </c>
    </row>
    <row r="666" spans="1:47" x14ac:dyDescent="0.35">
      <c r="A666">
        <v>632</v>
      </c>
      <c r="B666" s="75">
        <v>56</v>
      </c>
      <c r="C666" s="75">
        <v>54.171468525454202</v>
      </c>
      <c r="D666" s="75">
        <v>38.038855637820731</v>
      </c>
      <c r="E666" s="75">
        <v>51.461998374182542</v>
      </c>
      <c r="F666" s="75">
        <v>44.29884841686922</v>
      </c>
      <c r="G666" s="75">
        <v>64.609731786230469</v>
      </c>
      <c r="H666" s="75">
        <v>42.806154325678129</v>
      </c>
      <c r="I666" s="75">
        <v>24.105856413898842</v>
      </c>
      <c r="J666" s="75">
        <v>25.527980082101379</v>
      </c>
      <c r="K666" s="75">
        <v>15.626087963586471</v>
      </c>
      <c r="L666" s="75">
        <v>13.924074712182746</v>
      </c>
      <c r="M666" s="75">
        <v>18.355794032584786</v>
      </c>
      <c r="N666" s="75">
        <v>22.094431254888402</v>
      </c>
      <c r="O666" s="75">
        <v>32.321638462234773</v>
      </c>
      <c r="P666" s="75">
        <v>32.332376179643482</v>
      </c>
      <c r="Q666" s="75">
        <v>27.565721753806592</v>
      </c>
      <c r="R666" s="75">
        <v>32.936054097422534</v>
      </c>
      <c r="S666" s="75">
        <v>26.955772985095351</v>
      </c>
      <c r="T666" s="75">
        <v>30.159386666304105</v>
      </c>
      <c r="U666" s="75">
        <v>43.181987278279124</v>
      </c>
      <c r="V666" s="75">
        <v>43.314323832579205</v>
      </c>
      <c r="X666" s="201">
        <f>((0-('Appendix B'!$H$30))/(1+$Y$16)^0)</f>
        <v>-30932906.678150136</v>
      </c>
      <c r="Y666" s="201">
        <f>(((B666*'Appendix B'!$C$5*1000)-('Appendix B'!$E$31+'Appendix B'!$F$31+'Appendix B'!$G$31))/((1+$Y$16)^1))</f>
        <v>36555647.970511056</v>
      </c>
      <c r="Z666" s="201">
        <f>+(((C666*'Appendix B'!$C$6*1000)-('Appendix B'!$E$32+'Appendix B'!$F$32+'Appendix B'!$G$32))/((1+$Y$16)^2))</f>
        <v>11479281.016649203</v>
      </c>
      <c r="AA666" s="201">
        <f>(((D666*'Appendix B'!$C$7*1000)-('Appendix B'!$E$33+'Appendix B'!$F$33+'Appendix B'!$G$33))/((1+$Y$16)^3))</f>
        <v>3097631.6289029284</v>
      </c>
      <c r="AB666" s="201">
        <f>(((E666*'Appendix B'!$C$8*1000)-('Appendix B'!$E$34+'Appendix B'!$F$34+'Appendix B'!$G$34))/((1+$Y$16)^4))</f>
        <v>2696532.3940489613</v>
      </c>
      <c r="AC666" s="201">
        <f>(((F666*'Appendix B'!$C$9*1000)-('Appendix B'!$E$35+'Appendix B'!$F$35+'Appendix B'!$G$35))/((1+$Y$16)^AC$34))</f>
        <v>1274749.3957713565</v>
      </c>
      <c r="AD666" s="201">
        <f>(((G666*'Appendix B'!$C$10*1000)-('Appendix B'!$E$36+'Appendix B'!$F$36+'Appendix B'!$G$36))/((1+$Y$16)^AD$34))</f>
        <v>1632514.5053078029</v>
      </c>
      <c r="AE666" s="201">
        <f>(((H666*'Appendix B'!$C$11*1000)-('Appendix B'!$E$37+'Appendix B'!$F$37+'Appendix B'!$G$37))/((1+$Y$16)^AE$34))</f>
        <v>388016.73836705263</v>
      </c>
      <c r="AF666" s="201">
        <f>(((I666*'Appendix B'!$C$12*1000)-('Appendix B'!$E$38+'Appendix B'!$F$38+'Appendix B'!$G$38))/((1+$Y$16)^AF$34))</f>
        <v>-296325.83517261484</v>
      </c>
      <c r="AG666" s="201">
        <f>(((J666*'Appendix B'!$C$13*1000)-('Appendix B'!$E$39+'Appendix B'!$F$39+'Appendix B'!$G$39))/((1+$Y$16)^AG$34))</f>
        <v>-297747.4056694826</v>
      </c>
      <c r="AH666" s="201">
        <f>(((K666*'Appendix B'!$C$14*1000)-('Appendix B'!$E$40+'Appendix B'!$F$40+'Appendix B'!$G$40))/((1+$Y$16)^AH$34))</f>
        <v>-478908.65162540955</v>
      </c>
      <c r="AI666" s="201">
        <f>(((L666*'Appendix B'!$C$15*1000)-('Appendix B'!$E$41+'Appendix B'!$F$41+'Appendix B'!$G$41))/((1+$Y$16)^AI$34))</f>
        <v>-483655.55877171166</v>
      </c>
      <c r="AJ666" s="201">
        <f>(((M666*'Appendix B'!$C$16*1000)-('Appendix B'!$E$42+'Appendix B'!$F$42+'Appendix B'!$G$42))/((1+$Y$16)^AJ$34))</f>
        <v>-399165.58921984804</v>
      </c>
      <c r="AK666" s="201">
        <f>(((N666*'Appendix B'!$C$17*1000)-('Appendix B'!$E$43+'Appendix B'!$F$43+'Appendix B'!$G$43))/((1+$Y$16)^AK$34))</f>
        <v>-338530.81983290677</v>
      </c>
      <c r="AL666" s="201">
        <f>(((O666*'Appendix B'!$C$18*1000)-('Appendix B'!$E$44+'Appendix B'!$F$44+'Appendix B'!$G$44))/((1+$Y$16)^AL$34))</f>
        <v>-234405.161318345</v>
      </c>
      <c r="AM666" s="201">
        <f>(((P666*'Appendix B'!$C$19*1000)-('Appendix B'!$E$45+'Appendix B'!$F$45+'Appendix B'!$G$45))/((1+$Y$16)^AM$34))</f>
        <v>-227798.39869163063</v>
      </c>
      <c r="AN666" s="201">
        <f>(((Q666*'Appendix B'!$C$20*1000)-('Appendix B'!$E$46+'Appendix B'!$F$46+'Appendix B'!$G$46))/((1+$Y$16)^AN$34))</f>
        <v>-244331.67188425607</v>
      </c>
      <c r="AO666" s="201">
        <f>(((R666*'Appendix B'!$C$21*1000)-('Appendix B'!$E$47+'Appendix B'!$F$47+'Appendix B'!$G$47))/((1+$Y$16)^AO$34))</f>
        <v>-204974.72467362587</v>
      </c>
      <c r="AP666" s="201">
        <f>(((S666*'Appendix B'!$C$22*1000)-('Appendix B'!$E$48+'Appendix B'!$F$48+'Appendix B'!$G$48))/((1+$Y$16)^AP$34))</f>
        <v>-220650.85324578776</v>
      </c>
      <c r="AQ666" s="201">
        <f>(((T666*'Appendix B'!$C$23*1000)-('Appendix B'!$E$49+'Appendix B'!$F$49+'Appendix B'!$G$49))/((1+$Y$16)^AQ$34))</f>
        <v>-193262.67124846796</v>
      </c>
      <c r="AR666" s="201">
        <f>(((U666*'Appendix B'!$C$24*1000)-('Appendix B'!$E$50+'Appendix B'!$F$50+'Appendix B'!$G$50))/((1+$Y$16)^AR$34))</f>
        <v>-137118.38228767892</v>
      </c>
      <c r="AS666" s="217">
        <f t="shared" si="34"/>
        <v>26191466.971408214</v>
      </c>
      <c r="AU666" s="207">
        <f t="shared" si="33"/>
        <v>1.0413671383945994E-8</v>
      </c>
    </row>
    <row r="667" spans="1:47" x14ac:dyDescent="0.35">
      <c r="A667">
        <v>633</v>
      </c>
      <c r="B667" s="75">
        <v>56</v>
      </c>
      <c r="C667" s="75">
        <v>67.541189160431557</v>
      </c>
      <c r="D667" s="75">
        <v>64.751043110190665</v>
      </c>
      <c r="E667" s="75">
        <v>81.136898717490027</v>
      </c>
      <c r="F667" s="75">
        <v>125.52278597136085</v>
      </c>
      <c r="G667" s="75">
        <v>171.86145461969934</v>
      </c>
      <c r="H667" s="75">
        <v>134.68398041991469</v>
      </c>
      <c r="I667" s="75">
        <v>138.36594996846497</v>
      </c>
      <c r="J667" s="75">
        <v>168.18276147555366</v>
      </c>
      <c r="K667" s="75">
        <v>188.75181536679708</v>
      </c>
      <c r="L667" s="75">
        <v>237.19497019498138</v>
      </c>
      <c r="M667" s="75">
        <v>402.88200727523338</v>
      </c>
      <c r="N667" s="75">
        <v>430.96429065047295</v>
      </c>
      <c r="O667" s="75">
        <v>269.48211713065587</v>
      </c>
      <c r="P667" s="75">
        <v>57.973190546053615</v>
      </c>
      <c r="Q667" s="75">
        <v>75.444336603864883</v>
      </c>
      <c r="R667" s="75">
        <v>86.167400896613842</v>
      </c>
      <c r="S667" s="75">
        <v>83.509254573525993</v>
      </c>
      <c r="T667" s="75">
        <v>106.87395305531133</v>
      </c>
      <c r="U667" s="75">
        <v>182.82315166631992</v>
      </c>
      <c r="V667" s="75">
        <v>244.32284080242206</v>
      </c>
      <c r="X667" s="201">
        <f>((0-('Appendix B'!$H$30))/(1+$Y$16)^0)</f>
        <v>-30932906.678150136</v>
      </c>
      <c r="Y667" s="201">
        <f>(((B667*'Appendix B'!$C$5*1000)-('Appendix B'!$E$31+'Appendix B'!$F$31+'Appendix B'!$G$31))/((1+$Y$16)^1))</f>
        <v>36555647.970511056</v>
      </c>
      <c r="Z667" s="201">
        <f>+(((C667*'Appendix B'!$C$6*1000)-('Appendix B'!$E$32+'Appendix B'!$F$32+'Appendix B'!$G$32))/((1+$Y$16)^2))</f>
        <v>14856701.113035496</v>
      </c>
      <c r="AA667" s="201">
        <f>(((D667*'Appendix B'!$C$7*1000)-('Appendix B'!$E$33+'Appendix B'!$F$33+'Appendix B'!$G$33))/((1+$Y$16)^3))</f>
        <v>6485818.2315791575</v>
      </c>
      <c r="AB667" s="201">
        <f>(((E667*'Appendix B'!$C$8*1000)-('Appendix B'!$E$34+'Appendix B'!$F$34+'Appendix B'!$G$34))/((1+$Y$16)^4))</f>
        <v>5092483.7876979727</v>
      </c>
      <c r="AC667" s="201">
        <f>(((F667*'Appendix B'!$C$9*1000)-('Appendix B'!$E$35+'Appendix B'!$F$35+'Appendix B'!$G$35))/((1+$Y$16)^AC$34))</f>
        <v>5996470.9169876538</v>
      </c>
      <c r="AD667" s="201">
        <f>(((G667*'Appendix B'!$C$10*1000)-('Appendix B'!$E$36+'Appendix B'!$F$36+'Appendix B'!$G$36))/((1+$Y$16)^AD$34))</f>
        <v>6260568.443389901</v>
      </c>
      <c r="AE667" s="201">
        <f>(((H667*'Appendix B'!$C$11*1000)-('Appendix B'!$E$37+'Appendix B'!$F$37+'Appendix B'!$G$37))/((1+$Y$16)^AE$34))</f>
        <v>3439430.948308228</v>
      </c>
      <c r="AF667" s="201">
        <f>(((I667*'Appendix B'!$C$12*1000)-('Appendix B'!$E$38+'Appendix B'!$F$38+'Appendix B'!$G$38))/((1+$Y$16)^AF$34))</f>
        <v>2699865.4325806205</v>
      </c>
      <c r="AG667" s="201">
        <f>(((J667*'Appendix B'!$C$13*1000)-('Appendix B'!$E$39+'Appendix B'!$F$39+'Appendix B'!$G$39))/((1+$Y$16)^AG$34))</f>
        <v>2710888.4728024355</v>
      </c>
      <c r="AH667" s="201">
        <f>(((K667*'Appendix B'!$C$14*1000)-('Appendix B'!$E$40+'Appendix B'!$F$40+'Appendix B'!$G$40))/((1+$Y$16)^AH$34))</f>
        <v>2452971.3919724301</v>
      </c>
      <c r="AI667" s="201">
        <f>(((L667*'Appendix B'!$C$15*1000)-('Appendix B'!$E$41+'Appendix B'!$F$41+'Appendix B'!$G$41))/((1+$Y$16)^AI$34))</f>
        <v>2689264.5833196887</v>
      </c>
      <c r="AJ667" s="201">
        <f>(((M667*'Appendix B'!$C$16*1000)-('Appendix B'!$E$42+'Appendix B'!$F$42+'Appendix B'!$G$42))/((1+$Y$16)^AJ$34))</f>
        <v>4148621.330977879</v>
      </c>
      <c r="AK667" s="201">
        <f>(((N667*'Appendix B'!$C$17*1000)-('Appendix B'!$E$43+'Appendix B'!$F$43+'Appendix B'!$G$43))/((1+$Y$16)^AK$34))</f>
        <v>3716479.0133349951</v>
      </c>
      <c r="AL667" s="201">
        <f>(((O667*'Appendix B'!$C$18*1000)-('Appendix B'!$E$44+'Appendix B'!$F$44+'Appendix B'!$G$44))/((1+$Y$16)^AL$34))</f>
        <v>1750483.379478117</v>
      </c>
      <c r="AM667" s="201">
        <f>(((P667*'Appendix B'!$C$19*1000)-('Appendix B'!$E$45+'Appendix B'!$F$45+'Appendix B'!$G$45))/((1+$Y$16)^AM$34))</f>
        <v>-45731.714971731119</v>
      </c>
      <c r="AN667" s="201">
        <f>(((Q667*'Appendix B'!$C$20*1000)-('Appendix B'!$E$46+'Appendix B'!$F$46+'Appendix B'!$G$46))/((1+$Y$16)^AN$34))</f>
        <v>40816.589762257237</v>
      </c>
      <c r="AO667" s="201">
        <f>(((R667*'Appendix B'!$C$21*1000)-('Appendix B'!$E$47+'Appendix B'!$F$47+'Appendix B'!$G$47))/((1+$Y$16)^AO$34))</f>
        <v>70977.741843959622</v>
      </c>
      <c r="AP667" s="201">
        <f>(((S667*'Appendix B'!$C$22*1000)-('Appendix B'!$E$48+'Appendix B'!$F$48+'Appendix B'!$G$48))/((1+$Y$16)^AP$34))</f>
        <v>31127.867139912883</v>
      </c>
      <c r="AQ667" s="201">
        <f>(((T667*'Appendix B'!$C$23*1000)-('Appendix B'!$E$49+'Appendix B'!$F$49+'Appendix B'!$G$49))/((1+$Y$16)^AQ$34))</f>
        <v>100984.14692520107</v>
      </c>
      <c r="AR667" s="201">
        <f>(((U667*'Appendix B'!$C$24*1000)-('Appendix B'!$E$50+'Appendix B'!$F$50+'Appendix B'!$G$50))/((1+$Y$16)^AR$34))</f>
        <v>325679.96302869171</v>
      </c>
      <c r="AS667" s="217">
        <f t="shared" si="34"/>
        <v>68492374.646525487</v>
      </c>
      <c r="AU667" s="207">
        <f t="shared" si="33"/>
        <v>1.1868773706925984E-8</v>
      </c>
    </row>
    <row r="668" spans="1:47" x14ac:dyDescent="0.35">
      <c r="A668">
        <v>634</v>
      </c>
      <c r="B668" s="75">
        <v>56</v>
      </c>
      <c r="C668" s="75">
        <v>42.919831744760749</v>
      </c>
      <c r="D668" s="75">
        <v>55.271901091987516</v>
      </c>
      <c r="E668" s="75">
        <v>77.464840407228081</v>
      </c>
      <c r="F668" s="75">
        <v>103.67451988503332</v>
      </c>
      <c r="G668" s="75">
        <v>120.29895078156157</v>
      </c>
      <c r="H668" s="75">
        <v>72.677401781057512</v>
      </c>
      <c r="I668" s="75">
        <v>59.653504837300261</v>
      </c>
      <c r="J668" s="75">
        <v>64.30704383167226</v>
      </c>
      <c r="K668" s="75">
        <v>36.798427953234587</v>
      </c>
      <c r="L668" s="75">
        <v>46.94330904559115</v>
      </c>
      <c r="M668" s="75">
        <v>49.857934599612435</v>
      </c>
      <c r="N668" s="75">
        <v>53.528706903403894</v>
      </c>
      <c r="O668" s="75">
        <v>68.815685814066484</v>
      </c>
      <c r="P668" s="75">
        <v>68.935814332504521</v>
      </c>
      <c r="Q668" s="75">
        <v>80.355298644245366</v>
      </c>
      <c r="R668" s="75">
        <v>58.117446846182915</v>
      </c>
      <c r="S668" s="75">
        <v>70.771760529392481</v>
      </c>
      <c r="T668" s="75">
        <v>50.891300362715704</v>
      </c>
      <c r="U668" s="75">
        <v>78.409658417594613</v>
      </c>
      <c r="V668" s="75">
        <v>97.104331273507626</v>
      </c>
      <c r="X668" s="201">
        <f>((0-('Appendix B'!$H$30))/(1+$Y$16)^0)</f>
        <v>-30932906.678150136</v>
      </c>
      <c r="Y668" s="201">
        <f>(((B668*'Appendix B'!$C$5*1000)-('Appendix B'!$E$31+'Appendix B'!$F$31+'Appendix B'!$G$31))/((1+$Y$16)^1))</f>
        <v>36555647.970511056</v>
      </c>
      <c r="Z668" s="201">
        <f>+(((C668*'Appendix B'!$C$6*1000)-('Appendix B'!$E$32+'Appendix B'!$F$32+'Appendix B'!$G$32))/((1+$Y$16)^2))</f>
        <v>8636925.1277060006</v>
      </c>
      <c r="AA668" s="201">
        <f>(((D668*'Appendix B'!$C$7*1000)-('Appendix B'!$E$33+'Appendix B'!$F$33+'Appendix B'!$G$33))/((1+$Y$16)^3))</f>
        <v>5283479.3357413709</v>
      </c>
      <c r="AB668" s="201">
        <f>(((E668*'Appendix B'!$C$8*1000)-('Appendix B'!$E$34+'Appendix B'!$F$34+'Appendix B'!$G$34))/((1+$Y$16)^4))</f>
        <v>4796001.807160615</v>
      </c>
      <c r="AC668" s="201">
        <f>(((F668*'Appendix B'!$C$9*1000)-('Appendix B'!$E$35+'Appendix B'!$F$35+'Appendix B'!$G$35))/((1+$Y$16)^AC$34))</f>
        <v>4726384.3970887158</v>
      </c>
      <c r="AD668" s="201">
        <f>(((G668*'Appendix B'!$C$10*1000)-('Appendix B'!$E$36+'Appendix B'!$F$36+'Appendix B'!$G$36))/((1+$Y$16)^AD$34))</f>
        <v>4035578.0876079528</v>
      </c>
      <c r="AE668" s="201">
        <f>(((H668*'Appendix B'!$C$11*1000)-('Appendix B'!$E$37+'Appendix B'!$F$37+'Appendix B'!$G$37))/((1+$Y$16)^AE$34))</f>
        <v>1380090.1561743508</v>
      </c>
      <c r="AF668" s="201">
        <f>(((I668*'Appendix B'!$C$12*1000)-('Appendix B'!$E$38+'Appendix B'!$F$38+'Appendix B'!$G$38))/((1+$Y$16)^AF$34))</f>
        <v>635824.23124137393</v>
      </c>
      <c r="AG668" s="201">
        <f>(((J668*'Appendix B'!$C$13*1000)-('Appendix B'!$E$39+'Appendix B'!$F$39+'Appendix B'!$G$39))/((1+$Y$16)^AG$34))</f>
        <v>520115.69987002673</v>
      </c>
      <c r="AH668" s="201">
        <f>(((K668*'Appendix B'!$C$14*1000)-('Appendix B'!$E$40+'Appendix B'!$F$40+'Appendix B'!$G$40))/((1+$Y$16)^AH$34))</f>
        <v>-120355.58142027813</v>
      </c>
      <c r="AI668" s="201">
        <f>(((L668*'Appendix B'!$C$15*1000)-('Appendix B'!$E$41+'Appendix B'!$F$41+'Appendix B'!$G$41))/((1+$Y$16)^AI$34))</f>
        <v>-14416.639537032601</v>
      </c>
      <c r="AJ668" s="201">
        <f>(((M668*'Appendix B'!$C$16*1000)-('Appendix B'!$E$42+'Appendix B'!$F$42+'Appendix B'!$G$42))/((1+$Y$16)^AJ$34))</f>
        <v>-26590.149899788827</v>
      </c>
      <c r="AK668" s="201">
        <f>(((N668*'Appendix B'!$C$17*1000)-('Appendix B'!$E$43+'Appendix B'!$F$43+'Appendix B'!$G$43))/((1+$Y$16)^AK$34))</f>
        <v>-26778.085009976054</v>
      </c>
      <c r="AL668" s="201">
        <f>(((O668*'Appendix B'!$C$18*1000)-('Appendix B'!$E$44+'Appendix B'!$F$44+'Appendix B'!$G$44))/((1+$Y$16)^AL$34))</f>
        <v>71027.753991331716</v>
      </c>
      <c r="AM668" s="201">
        <f>(((P668*'Appendix B'!$C$19*1000)-('Appendix B'!$E$45+'Appendix B'!$F$45+'Appendix B'!$G$45))/((1+$Y$16)^AM$34))</f>
        <v>32110.140171633662</v>
      </c>
      <c r="AN668" s="201">
        <f>(((Q668*'Appendix B'!$C$20*1000)-('Appendix B'!$E$46+'Appendix B'!$F$46+'Appendix B'!$G$46))/((1+$Y$16)^AN$34))</f>
        <v>70064.559721538608</v>
      </c>
      <c r="AO668" s="201">
        <f>(((R668*'Appendix B'!$C$21*1000)-('Appendix B'!$E$47+'Appendix B'!$F$47+'Appendix B'!$G$47))/((1+$Y$16)^AO$34))</f>
        <v>-74433.833691058491</v>
      </c>
      <c r="AP668" s="201">
        <f>(((S668*'Appendix B'!$C$22*1000)-('Appendix B'!$E$48+'Appendix B'!$F$48+'Appendix B'!$G$48))/((1+$Y$16)^AP$34))</f>
        <v>-25580.046524742847</v>
      </c>
      <c r="AQ668" s="201">
        <f>(((T668*'Appendix B'!$C$23*1000)-('Appendix B'!$E$49+'Appendix B'!$F$49+'Appendix B'!$G$49))/((1+$Y$16)^AQ$34))</f>
        <v>-113743.22758914279</v>
      </c>
      <c r="AR668" s="201">
        <f>(((U668*'Appendix B'!$C$24*1000)-('Appendix B'!$E$50+'Appendix B'!$F$50+'Appendix B'!$G$50))/((1+$Y$16)^AR$34))</f>
        <v>-20366.935935368721</v>
      </c>
      <c r="AS668" s="217">
        <f t="shared" si="34"/>
        <v>35810342.588835821</v>
      </c>
      <c r="AU668" s="207">
        <f t="shared" si="33"/>
        <v>1.3782222463011686E-8</v>
      </c>
    </row>
    <row r="669" spans="1:47" x14ac:dyDescent="0.35">
      <c r="A669">
        <v>635</v>
      </c>
      <c r="B669" s="75">
        <v>56</v>
      </c>
      <c r="C669" s="75">
        <v>44.49067989343483</v>
      </c>
      <c r="D669" s="75">
        <v>55.831746043667032</v>
      </c>
      <c r="E669" s="75">
        <v>68.651552290334493</v>
      </c>
      <c r="F669" s="75">
        <v>69.225696797152722</v>
      </c>
      <c r="G669" s="75">
        <v>58.256104717684877</v>
      </c>
      <c r="H669" s="75">
        <v>70.779713916214206</v>
      </c>
      <c r="I669" s="75">
        <v>68.984989518828186</v>
      </c>
      <c r="J669" s="75">
        <v>60.972278822919293</v>
      </c>
      <c r="K669" s="75">
        <v>55.094798465972985</v>
      </c>
      <c r="L669" s="75">
        <v>58.816714383455405</v>
      </c>
      <c r="M669" s="75">
        <v>49.043914777384877</v>
      </c>
      <c r="N669" s="75">
        <v>64.71208116898066</v>
      </c>
      <c r="O669" s="75">
        <v>86.723689954835464</v>
      </c>
      <c r="P669" s="75">
        <v>39.506626515179022</v>
      </c>
      <c r="Q669" s="75">
        <v>29.569375899636711</v>
      </c>
      <c r="R669" s="75">
        <v>36.019108690253965</v>
      </c>
      <c r="S669" s="75">
        <v>77.751708712859511</v>
      </c>
      <c r="T669" s="75">
        <v>29.519602709169419</v>
      </c>
      <c r="U669" s="75">
        <v>29.725202243425475</v>
      </c>
      <c r="V669" s="75">
        <v>37.759199099697263</v>
      </c>
      <c r="X669" s="201">
        <f>((0-('Appendix B'!$H$30))/(1+$Y$16)^0)</f>
        <v>-30932906.678150136</v>
      </c>
      <c r="Y669" s="201">
        <f>(((B669*'Appendix B'!$C$5*1000)-('Appendix B'!$E$31+'Appendix B'!$F$31+'Appendix B'!$G$31))/((1+$Y$16)^1))</f>
        <v>36555647.970511056</v>
      </c>
      <c r="Z669" s="201">
        <f>+(((C669*'Appendix B'!$C$6*1000)-('Appendix B'!$E$32+'Appendix B'!$F$32+'Appendix B'!$G$32))/((1+$Y$16)^2))</f>
        <v>9033748.2364718802</v>
      </c>
      <c r="AA669" s="201">
        <f>(((D669*'Appendix B'!$C$7*1000)-('Appendix B'!$E$33+'Appendix B'!$F$33+'Appendix B'!$G$33))/((1+$Y$16)^3))</f>
        <v>5354490.336499677</v>
      </c>
      <c r="AB669" s="201">
        <f>(((E669*'Appendix B'!$C$8*1000)-('Appendix B'!$E$34+'Appendix B'!$F$34+'Appendix B'!$G$34))/((1+$Y$16)^4))</f>
        <v>4084416.942442989</v>
      </c>
      <c r="AC669" s="201">
        <f>(((F669*'Appendix B'!$C$9*1000)-('Appendix B'!$E$35+'Appendix B'!$F$35+'Appendix B'!$G$35))/((1+$Y$16)^AC$34))</f>
        <v>2723800.5006173765</v>
      </c>
      <c r="AD669" s="201">
        <f>(((G669*'Appendix B'!$C$10*1000)-('Appendix B'!$E$36+'Appendix B'!$F$36+'Appendix B'!$G$36))/((1+$Y$16)^AD$34))</f>
        <v>1358347.079378946</v>
      </c>
      <c r="AE669" s="201">
        <f>(((H669*'Appendix B'!$C$11*1000)-('Appendix B'!$E$37+'Appendix B'!$F$37+'Appendix B'!$G$37))/((1+$Y$16)^AE$34))</f>
        <v>1317064.8108546156</v>
      </c>
      <c r="AF669" s="201">
        <f>(((I669*'Appendix B'!$C$12*1000)-('Appendix B'!$E$38+'Appendix B'!$F$38+'Appendix B'!$G$38))/((1+$Y$16)^AF$34))</f>
        <v>880519.57541781629</v>
      </c>
      <c r="AG669" s="201">
        <f>(((J669*'Appendix B'!$C$13*1000)-('Appendix B'!$E$39+'Appendix B'!$F$39+'Appendix B'!$G$39))/((1+$Y$16)^AG$34))</f>
        <v>449784.41792066896</v>
      </c>
      <c r="AH669" s="201">
        <f>(((K669*'Appendix B'!$C$14*1000)-('Appendix B'!$E$40+'Appendix B'!$F$40+'Appendix B'!$G$40))/((1+$Y$16)^AH$34))</f>
        <v>189493.01463289792</v>
      </c>
      <c r="AI669" s="201">
        <f>(((L669*'Appendix B'!$C$15*1000)-('Appendix B'!$E$41+'Appendix B'!$F$41+'Appendix B'!$G$41))/((1+$Y$16)^AI$34))</f>
        <v>154317.2515071205</v>
      </c>
      <c r="AJ669" s="201">
        <f>(((M669*'Appendix B'!$C$16*1000)-('Appendix B'!$E$42+'Appendix B'!$F$42+'Appendix B'!$G$42))/((1+$Y$16)^AJ$34))</f>
        <v>-36217.552591246196</v>
      </c>
      <c r="AK669" s="201">
        <f>(((N669*'Appendix B'!$C$17*1000)-('Appendix B'!$E$43+'Appendix B'!$F$43+'Appendix B'!$G$43))/((1+$Y$16)^AK$34))</f>
        <v>84134.205472740898</v>
      </c>
      <c r="AL669" s="201">
        <f>(((O669*'Appendix B'!$C$18*1000)-('Appendix B'!$E$44+'Appendix B'!$F$44+'Appendix B'!$G$44))/((1+$Y$16)^AL$34))</f>
        <v>220906.8249357139</v>
      </c>
      <c r="AM669" s="201">
        <f>(((P669*'Appendix B'!$C$19*1000)-('Appendix B'!$E$45+'Appendix B'!$F$45+'Appendix B'!$G$45))/((1+$Y$16)^AM$34))</f>
        <v>-176856.49224116842</v>
      </c>
      <c r="AN669" s="201">
        <f>(((Q669*'Appendix B'!$C$20*1000)-('Appendix B'!$E$46+'Appendix B'!$F$46+'Appendix B'!$G$46))/((1+$Y$16)^AN$34))</f>
        <v>-232398.60952617513</v>
      </c>
      <c r="AO669" s="201">
        <f>(((R669*'Appendix B'!$C$21*1000)-('Appendix B'!$E$47+'Appendix B'!$F$47+'Appendix B'!$G$47))/((1+$Y$16)^AO$34))</f>
        <v>-188992.10220664876</v>
      </c>
      <c r="AP669" s="201">
        <f>(((S669*'Appendix B'!$C$22*1000)-('Appendix B'!$E$48+'Appendix B'!$F$48+'Appendix B'!$G$48))/((1+$Y$16)^AP$34))</f>
        <v>5495.0061975875878</v>
      </c>
      <c r="AQ669" s="201">
        <f>(((T669*'Appendix B'!$C$23*1000)-('Appendix B'!$E$49+'Appendix B'!$F$49+'Appendix B'!$G$49))/((1+$Y$16)^AQ$34))</f>
        <v>-195716.63015831605</v>
      </c>
      <c r="AR669" s="201">
        <f>(((U669*'Appendix B'!$C$24*1000)-('Appendix B'!$E$50+'Appendix B'!$F$50+'Appendix B'!$G$50))/((1+$Y$16)^AR$34))</f>
        <v>-181716.82053975735</v>
      </c>
      <c r="AS669" s="217">
        <f t="shared" si="34"/>
        <v>31479259.494710948</v>
      </c>
      <c r="AU669" s="207">
        <f t="shared" si="33"/>
        <v>1.2372023313993728E-8</v>
      </c>
    </row>
    <row r="670" spans="1:47" x14ac:dyDescent="0.35">
      <c r="A670">
        <v>636</v>
      </c>
      <c r="B670" s="75">
        <v>56</v>
      </c>
      <c r="C670" s="75">
        <v>65.512399062638323</v>
      </c>
      <c r="D670" s="75">
        <v>28.387086727904716</v>
      </c>
      <c r="E670" s="75">
        <v>44.947746012098577</v>
      </c>
      <c r="F670" s="75">
        <v>39.183017071733623</v>
      </c>
      <c r="G670" s="75">
        <v>59.519115537980326</v>
      </c>
      <c r="H670" s="75">
        <v>67.731653504541029</v>
      </c>
      <c r="I670" s="75">
        <v>66.965976271057059</v>
      </c>
      <c r="J670" s="75">
        <v>103.4626898496056</v>
      </c>
      <c r="K670" s="75">
        <v>184.53845835794988</v>
      </c>
      <c r="L670" s="75">
        <v>208.69547600675332</v>
      </c>
      <c r="M670" s="75">
        <v>219.2926758902135</v>
      </c>
      <c r="N670" s="75">
        <v>256.84260933448303</v>
      </c>
      <c r="O670" s="75">
        <v>147.37663318215829</v>
      </c>
      <c r="P670" s="75">
        <v>156.0881957471062</v>
      </c>
      <c r="Q670" s="75">
        <v>272.4091710832185</v>
      </c>
      <c r="R670" s="75">
        <v>223.5624892666832</v>
      </c>
      <c r="S670" s="75">
        <v>184.40224672450398</v>
      </c>
      <c r="T670" s="75">
        <v>240.70283890426285</v>
      </c>
      <c r="U670" s="75">
        <v>287.06056794448972</v>
      </c>
      <c r="V670" s="75">
        <v>458.18819578573732</v>
      </c>
      <c r="X670" s="201">
        <f>((0-('Appendix B'!$H$30))/(1+$Y$16)^0)</f>
        <v>-30932906.678150136</v>
      </c>
      <c r="Y670" s="201">
        <f>(((B670*'Appendix B'!$C$5*1000)-('Appendix B'!$E$31+'Appendix B'!$F$31+'Appendix B'!$G$31))/((1+$Y$16)^1))</f>
        <v>36555647.970511056</v>
      </c>
      <c r="Z670" s="201">
        <f>+(((C670*'Appendix B'!$C$6*1000)-('Appendix B'!$E$32+'Appendix B'!$F$32+'Appendix B'!$G$32))/((1+$Y$16)^2))</f>
        <v>14344194.03568414</v>
      </c>
      <c r="AA670" s="201">
        <f>(((D670*'Appendix B'!$C$7*1000)-('Appendix B'!$E$33+'Appendix B'!$F$33+'Appendix B'!$G$33))/((1+$Y$16)^3))</f>
        <v>1873396.6557645404</v>
      </c>
      <c r="AB670" s="201">
        <f>(((E670*'Appendix B'!$C$8*1000)-('Appendix B'!$E$34+'Appendix B'!$F$34+'Appendix B'!$G$34))/((1+$Y$16)^4))</f>
        <v>2170571.6715208241</v>
      </c>
      <c r="AC670" s="201">
        <f>(((F670*'Appendix B'!$C$9*1000)-('Appendix B'!$E$35+'Appendix B'!$F$35+'Appendix B'!$G$35))/((1+$Y$16)^AC$34))</f>
        <v>977355.15845019545</v>
      </c>
      <c r="AD670" s="201">
        <f>(((G670*'Appendix B'!$C$10*1000)-('Appendix B'!$E$36+'Appendix B'!$F$36+'Appendix B'!$G$36))/((1+$Y$16)^AD$34))</f>
        <v>1412847.6696378519</v>
      </c>
      <c r="AE670" s="201">
        <f>(((H670*'Appendix B'!$C$11*1000)-('Appendix B'!$E$37+'Appendix B'!$F$37+'Appendix B'!$G$37))/((1+$Y$16)^AE$34))</f>
        <v>1215833.6950530841</v>
      </c>
      <c r="AF670" s="201">
        <f>(((I670*'Appendix B'!$C$12*1000)-('Appendix B'!$E$38+'Appendix B'!$F$38+'Appendix B'!$G$38))/((1+$Y$16)^AF$34))</f>
        <v>827575.89513314166</v>
      </c>
      <c r="AG670" s="201">
        <f>(((J670*'Appendix B'!$C$13*1000)-('Appendix B'!$E$39+'Appendix B'!$F$39+'Appendix B'!$G$39))/((1+$Y$16)^AG$34))</f>
        <v>1345921.0483033562</v>
      </c>
      <c r="AH670" s="201">
        <f>(((K670*'Appendix B'!$C$14*1000)-('Appendix B'!$E$40+'Appendix B'!$F$40+'Appendix B'!$G$40))/((1+$Y$16)^AH$34))</f>
        <v>2381618.292025466</v>
      </c>
      <c r="AI670" s="201">
        <f>(((L670*'Appendix B'!$C$15*1000)-('Appendix B'!$E$41+'Appendix B'!$F$41+'Appendix B'!$G$41))/((1+$Y$16)^AI$34))</f>
        <v>2284256.0444606128</v>
      </c>
      <c r="AJ670" s="201">
        <f>(((M670*'Appendix B'!$C$16*1000)-('Appendix B'!$E$42+'Appendix B'!$F$42+'Appendix B'!$G$42))/((1+$Y$16)^AJ$34))</f>
        <v>1977312.5067501422</v>
      </c>
      <c r="AK670" s="201">
        <f>(((N670*'Appendix B'!$C$17*1000)-('Appendix B'!$E$43+'Appendix B'!$F$43+'Appendix B'!$G$43))/((1+$Y$16)^AK$34))</f>
        <v>1989608.9257530593</v>
      </c>
      <c r="AL670" s="201">
        <f>(((O670*'Appendix B'!$C$18*1000)-('Appendix B'!$E$44+'Appendix B'!$F$44+'Appendix B'!$G$44))/((1+$Y$16)^AL$34))</f>
        <v>728534.96202431479</v>
      </c>
      <c r="AM670" s="201">
        <f>(((P670*'Appendix B'!$C$19*1000)-('Appendix B'!$E$45+'Appendix B'!$F$45+'Appendix B'!$G$45))/((1+$Y$16)^AM$34))</f>
        <v>650949.49666395562</v>
      </c>
      <c r="AN670" s="201">
        <f>(((Q670*'Appendix B'!$C$20*1000)-('Appendix B'!$E$46+'Appendix B'!$F$46+'Appendix B'!$G$46))/((1+$Y$16)^AN$34))</f>
        <v>1213870.1614491276</v>
      </c>
      <c r="AO670" s="201">
        <f>(((R670*'Appendix B'!$C$21*1000)-('Appendix B'!$E$47+'Appendix B'!$F$47+'Appendix B'!$G$47))/((1+$Y$16)^AO$34))</f>
        <v>783236.88618141366</v>
      </c>
      <c r="AP670" s="201">
        <f>(((S670*'Appendix B'!$C$22*1000)-('Appendix B'!$E$48+'Appendix B'!$F$48+'Appendix B'!$G$48))/((1+$Y$16)^AP$34))</f>
        <v>480308.14298087003</v>
      </c>
      <c r="AQ670" s="201">
        <f>(((T670*'Appendix B'!$C$23*1000)-('Appendix B'!$E$49+'Appendix B'!$F$49+'Appendix B'!$G$49))/((1+$Y$16)^AQ$34))</f>
        <v>614298.96696991019</v>
      </c>
      <c r="AR670" s="201">
        <f>(((U670*'Appendix B'!$C$24*1000)-('Appendix B'!$E$50+'Appendix B'!$F$50+'Appendix B'!$G$50))/((1+$Y$16)^AR$34))</f>
        <v>671143.30820344854</v>
      </c>
      <c r="AS670" s="217">
        <f t="shared" si="34"/>
        <v>43565574.815370381</v>
      </c>
      <c r="AU670" s="207">
        <f t="shared" si="33"/>
        <v>1.5517433944976947E-8</v>
      </c>
    </row>
    <row r="671" spans="1:47" x14ac:dyDescent="0.35">
      <c r="A671">
        <v>637</v>
      </c>
      <c r="B671" s="75">
        <v>56</v>
      </c>
      <c r="C671" s="75">
        <v>55.375066148375495</v>
      </c>
      <c r="D671" s="75">
        <v>69.866316614005086</v>
      </c>
      <c r="E671" s="75">
        <v>90.494618940567875</v>
      </c>
      <c r="F671" s="75">
        <v>89.808507842570819</v>
      </c>
      <c r="G671" s="75">
        <v>117.40514074664816</v>
      </c>
      <c r="H671" s="75">
        <v>103.45270589081295</v>
      </c>
      <c r="I671" s="75">
        <v>145.47934779061598</v>
      </c>
      <c r="J671" s="75">
        <v>195.6980967360675</v>
      </c>
      <c r="K671" s="75">
        <v>168.87604640886562</v>
      </c>
      <c r="L671" s="75">
        <v>198.12076979439377</v>
      </c>
      <c r="M671" s="75">
        <v>303.20185470733236</v>
      </c>
      <c r="N671" s="75">
        <v>440.80016330573346</v>
      </c>
      <c r="O671" s="75">
        <v>500</v>
      </c>
      <c r="P671" s="75">
        <v>500</v>
      </c>
      <c r="Q671" s="75">
        <v>306.4679276056446</v>
      </c>
      <c r="R671" s="75">
        <v>322.61455059598234</v>
      </c>
      <c r="S671" s="75">
        <v>287.03694735161366</v>
      </c>
      <c r="T671" s="75">
        <v>296.22370243854198</v>
      </c>
      <c r="U671" s="75">
        <v>172.37366697958018</v>
      </c>
      <c r="V671" s="75">
        <v>190.05482971737965</v>
      </c>
      <c r="X671" s="201">
        <f>((0-('Appendix B'!$H$30))/(1+$Y$16)^0)</f>
        <v>-30932906.678150136</v>
      </c>
      <c r="Y671" s="201">
        <f>(((B671*'Appendix B'!$C$5*1000)-('Appendix B'!$E$31+'Appendix B'!$F$31+'Appendix B'!$G$31))/((1+$Y$16)^1))</f>
        <v>36555647.970511056</v>
      </c>
      <c r="Z671" s="201">
        <f>+(((C671*'Appendix B'!$C$6*1000)-('Appendix B'!$E$32+'Appendix B'!$F$32+'Appendix B'!$G$32))/((1+$Y$16)^2))</f>
        <v>11783330.361478614</v>
      </c>
      <c r="AA671" s="201">
        <f>(((D671*'Appendix B'!$C$7*1000)-('Appendix B'!$E$33+'Appendix B'!$F$33+'Appendix B'!$G$33))/((1+$Y$16)^3))</f>
        <v>7134641.963165191</v>
      </c>
      <c r="AB671" s="201">
        <f>(((E671*'Appendix B'!$C$8*1000)-('Appendix B'!$E$34+'Appendix B'!$F$34+'Appendix B'!$G$34))/((1+$Y$16)^4))</f>
        <v>5848026.0995668452</v>
      </c>
      <c r="AC671" s="201">
        <f>(((F671*'Appendix B'!$C$9*1000)-('Appendix B'!$E$35+'Appendix B'!$F$35+'Appendix B'!$G$35))/((1+$Y$16)^AC$34))</f>
        <v>3920323.4076123573</v>
      </c>
      <c r="AD671" s="201">
        <f>(((G671*'Appendix B'!$C$10*1000)-('Appendix B'!$E$36+'Appendix B'!$F$36+'Appendix B'!$G$36))/((1+$Y$16)^AD$34))</f>
        <v>3910706.3505922449</v>
      </c>
      <c r="AE671" s="201">
        <f>(((H671*'Appendix B'!$C$11*1000)-('Appendix B'!$E$37+'Appendix B'!$F$37+'Appendix B'!$G$37))/((1+$Y$16)^AE$34))</f>
        <v>2402188.7872352307</v>
      </c>
      <c r="AF671" s="201">
        <f>(((I671*'Appendix B'!$C$12*1000)-('Appendix B'!$E$38+'Appendix B'!$F$38+'Appendix B'!$G$38))/((1+$Y$16)^AF$34))</f>
        <v>2886396.8783001658</v>
      </c>
      <c r="AG671" s="201">
        <f>(((J671*'Appendix B'!$C$13*1000)-('Appendix B'!$E$39+'Appendix B'!$F$39+'Appendix B'!$G$39))/((1+$Y$16)^AG$34))</f>
        <v>3291195.8698930526</v>
      </c>
      <c r="AH671" s="201">
        <f>(((K671*'Appendix B'!$C$14*1000)-('Appendix B'!$E$40+'Appendix B'!$F$40+'Appendix B'!$G$40))/((1+$Y$16)^AH$34))</f>
        <v>2116375.7211094755</v>
      </c>
      <c r="AI671" s="201">
        <f>(((L671*'Appendix B'!$C$15*1000)-('Appendix B'!$E$41+'Appendix B'!$F$41+'Appendix B'!$G$41))/((1+$Y$16)^AI$34))</f>
        <v>2133978.0681693428</v>
      </c>
      <c r="AJ671" s="201">
        <f>(((M671*'Appendix B'!$C$16*1000)-('Appendix B'!$E$42+'Appendix B'!$F$42+'Appendix B'!$G$42))/((1+$Y$16)^AJ$34))</f>
        <v>2969705.3599994532</v>
      </c>
      <c r="AK671" s="201">
        <f>(((N671*'Appendix B'!$C$17*1000)-('Appendix B'!$E$43+'Appendix B'!$F$43+'Appendix B'!$G$43))/((1+$Y$16)^AK$34))</f>
        <v>3814027.3148748255</v>
      </c>
      <c r="AL671" s="201">
        <f>(((O671*'Appendix B'!$C$18*1000)-('Appendix B'!$E$44+'Appendix B'!$F$44+'Appendix B'!$G$44))/((1+$Y$16)^AL$34))</f>
        <v>3679777.4453571774</v>
      </c>
      <c r="AM671" s="201">
        <f>(((P671*'Appendix B'!$C$19*1000)-('Appendix B'!$E$45+'Appendix B'!$F$45+'Appendix B'!$G$45))/((1+$Y$16)^AM$34))</f>
        <v>3092950.00404558</v>
      </c>
      <c r="AN671" s="201">
        <f>(((Q671*'Appendix B'!$C$20*1000)-('Appendix B'!$E$46+'Appendix B'!$F$46+'Appendix B'!$G$46))/((1+$Y$16)^AN$34))</f>
        <v>1416712.1869886329</v>
      </c>
      <c r="AO671" s="201">
        <f>(((R671*'Appendix B'!$C$21*1000)-('Appendix B'!$E$47+'Appendix B'!$F$47+'Appendix B'!$G$47))/((1+$Y$16)^AO$34))</f>
        <v>1296724.9393878093</v>
      </c>
      <c r="AP671" s="201">
        <f>(((S671*'Appendix B'!$C$22*1000)-('Appendix B'!$E$48+'Appendix B'!$F$48+'Appendix B'!$G$48))/((1+$Y$16)^AP$34))</f>
        <v>937242.58565804013</v>
      </c>
      <c r="AQ671" s="201">
        <f>(((T671*'Appendix B'!$C$23*1000)-('Appendix B'!$E$49+'Appendix B'!$F$49+'Appendix B'!$G$49))/((1+$Y$16)^AQ$34))</f>
        <v>827255.10041625786</v>
      </c>
      <c r="AR671" s="201">
        <f>(((U671*'Appendix B'!$C$24*1000)-('Appendix B'!$E$50+'Appendix B'!$F$50+'Appendix B'!$G$50))/((1+$Y$16)^AR$34))</f>
        <v>291048.31093938794</v>
      </c>
      <c r="AS671" s="217">
        <f t="shared" si="34"/>
        <v>69375348.047150612</v>
      </c>
      <c r="AU671" s="207">
        <f t="shared" si="33"/>
        <v>1.1545026639107945E-8</v>
      </c>
    </row>
    <row r="672" spans="1:47" x14ac:dyDescent="0.35">
      <c r="A672">
        <v>638</v>
      </c>
      <c r="B672" s="75">
        <v>56</v>
      </c>
      <c r="C672" s="75">
        <v>46.071193948474843</v>
      </c>
      <c r="D672" s="75">
        <v>39.261464285146204</v>
      </c>
      <c r="E672" s="75">
        <v>36.914156758838935</v>
      </c>
      <c r="F672" s="75">
        <v>58.849976737950641</v>
      </c>
      <c r="G672" s="75">
        <v>47.256270095271773</v>
      </c>
      <c r="H672" s="75">
        <v>53.029646727821216</v>
      </c>
      <c r="I672" s="75">
        <v>46.165332102688609</v>
      </c>
      <c r="J672" s="75">
        <v>30.015229112695501</v>
      </c>
      <c r="K672" s="75">
        <v>26.114497137433823</v>
      </c>
      <c r="L672" s="75">
        <v>38.491698452839699</v>
      </c>
      <c r="M672" s="75">
        <v>50.254421040473403</v>
      </c>
      <c r="N672" s="75">
        <v>64.759024030867565</v>
      </c>
      <c r="O672" s="75">
        <v>70.57683933612887</v>
      </c>
      <c r="P672" s="75">
        <v>98.395471883155864</v>
      </c>
      <c r="Q672" s="75">
        <v>29.887694381731805</v>
      </c>
      <c r="R672" s="75">
        <v>17.589412634108879</v>
      </c>
      <c r="S672" s="75">
        <v>16.248156594985627</v>
      </c>
      <c r="T672" s="75">
        <v>21.666817509537832</v>
      </c>
      <c r="U672" s="75">
        <v>34.560514231467657</v>
      </c>
      <c r="V672" s="75">
        <v>38.570384216795667</v>
      </c>
      <c r="X672" s="201">
        <f>((0-('Appendix B'!$H$30))/(1+$Y$16)^0)</f>
        <v>-30932906.678150136</v>
      </c>
      <c r="Y672" s="201">
        <f>(((B672*'Appendix B'!$C$5*1000)-('Appendix B'!$E$31+'Appendix B'!$F$31+'Appendix B'!$G$31))/((1+$Y$16)^1))</f>
        <v>36555647.970511056</v>
      </c>
      <c r="Z672" s="201">
        <f>+(((C672*'Appendix B'!$C$6*1000)-('Appendix B'!$E$32+'Appendix B'!$F$32+'Appendix B'!$G$32))/((1+$Y$16)^2))</f>
        <v>9433013.1185029913</v>
      </c>
      <c r="AA672" s="201">
        <f>(((D672*'Appendix B'!$C$7*1000)-('Appendix B'!$E$33+'Appendix B'!$F$33+'Appendix B'!$G$33))/((1+$Y$16)^3))</f>
        <v>3252707.8930040635</v>
      </c>
      <c r="AB672" s="201">
        <f>(((E672*'Appendix B'!$C$8*1000)-('Appendix B'!$E$34+'Appendix B'!$F$34+'Appendix B'!$G$34))/((1+$Y$16)^4))</f>
        <v>1521939.6914746931</v>
      </c>
      <c r="AC672" s="201">
        <f>(((F672*'Appendix B'!$C$9*1000)-('Appendix B'!$E$35+'Appendix B'!$F$35+'Appendix B'!$G$35))/((1+$Y$16)^AC$34))</f>
        <v>2120637.6624604259</v>
      </c>
      <c r="AD672" s="201">
        <f>(((G672*'Appendix B'!$C$10*1000)-('Appendix B'!$E$36+'Appendix B'!$F$36+'Appendix B'!$G$36))/((1+$Y$16)^AD$34))</f>
        <v>883689.64173986926</v>
      </c>
      <c r="AE672" s="201">
        <f>(((H672*'Appendix B'!$C$11*1000)-('Appendix B'!$E$37+'Appendix B'!$F$37+'Appendix B'!$G$37))/((1+$Y$16)^AE$34))</f>
        <v>727555.79057675623</v>
      </c>
      <c r="AF672" s="201">
        <f>(((I672*'Appendix B'!$C$12*1000)-('Appendix B'!$E$38+'Appendix B'!$F$38+'Appendix B'!$G$38))/((1+$Y$16)^AF$34))</f>
        <v>282129.91760867095</v>
      </c>
      <c r="AG672" s="201">
        <f>(((J672*'Appendix B'!$C$13*1000)-('Appendix B'!$E$39+'Appendix B'!$F$39+'Appendix B'!$G$39))/((1+$Y$16)^AG$34))</f>
        <v>-203109.85971966657</v>
      </c>
      <c r="AH672" s="201">
        <f>(((K672*'Appendix B'!$C$14*1000)-('Appendix B'!$E$40+'Appendix B'!$F$40+'Appendix B'!$G$40))/((1+$Y$16)^AH$34))</f>
        <v>-301287.6936826717</v>
      </c>
      <c r="AI672" s="201">
        <f>(((L672*'Appendix B'!$C$15*1000)-('Appendix B'!$E$41+'Appendix B'!$F$41+'Appendix B'!$G$41))/((1+$Y$16)^AI$34))</f>
        <v>-134523.13807938344</v>
      </c>
      <c r="AJ672" s="201">
        <f>(((M672*'Appendix B'!$C$16*1000)-('Appendix B'!$E$42+'Appendix B'!$F$42+'Appendix B'!$G$42))/((1+$Y$16)^AJ$34))</f>
        <v>-21900.909510745703</v>
      </c>
      <c r="AK672" s="201">
        <f>(((N672*'Appendix B'!$C$17*1000)-('Appendix B'!$E$43+'Appendix B'!$F$43+'Appendix B'!$G$43))/((1+$Y$16)^AK$34))</f>
        <v>84599.766242688071</v>
      </c>
      <c r="AL672" s="201">
        <f>(((O672*'Appendix B'!$C$18*1000)-('Appendix B'!$E$44+'Appendix B'!$F$44+'Appendix B'!$G$44))/((1+$Y$16)^AL$34))</f>
        <v>85767.534683933322</v>
      </c>
      <c r="AM672" s="201">
        <f>(((P672*'Appendix B'!$C$19*1000)-('Appendix B'!$E$45+'Appendix B'!$F$45+'Appendix B'!$G$45))/((1+$Y$16)^AM$34))</f>
        <v>241293.12777585792</v>
      </c>
      <c r="AN672" s="201">
        <f>(((Q672*'Appendix B'!$C$20*1000)-('Appendix B'!$E$46+'Appendix B'!$F$46+'Appendix B'!$G$46))/((1+$Y$16)^AN$34))</f>
        <v>-230502.81613065538</v>
      </c>
      <c r="AO672" s="201">
        <f>(((R672*'Appendix B'!$C$21*1000)-('Appendix B'!$E$47+'Appendix B'!$F$47+'Appendix B'!$G$47))/((1+$Y$16)^AO$34))</f>
        <v>-284532.04980647011</v>
      </c>
      <c r="AP672" s="201">
        <f>(((S672*'Appendix B'!$C$22*1000)-('Appendix B'!$E$48+'Appendix B'!$F$48+'Appendix B'!$G$48))/((1+$Y$16)^AP$34))</f>
        <v>-268321.65754219913</v>
      </c>
      <c r="AQ672" s="201">
        <f>(((T672*'Appendix B'!$C$23*1000)-('Appendix B'!$E$49+'Appendix B'!$F$49+'Appendix B'!$G$49))/((1+$Y$16)^AQ$34))</f>
        <v>-225836.81681329763</v>
      </c>
      <c r="AR672" s="201">
        <f>(((U672*'Appendix B'!$C$24*1000)-('Appendix B'!$E$50+'Appendix B'!$F$50+'Appendix B'!$G$50))/((1+$Y$16)^AR$34))</f>
        <v>-165691.64345847841</v>
      </c>
      <c r="AS672" s="217">
        <f t="shared" si="34"/>
        <v>24256075.436430868</v>
      </c>
      <c r="AU672" s="207">
        <f t="shared" si="33"/>
        <v>9.6688422308687308E-9</v>
      </c>
    </row>
    <row r="673" spans="1:47" x14ac:dyDescent="0.35">
      <c r="A673">
        <v>639</v>
      </c>
      <c r="B673" s="75">
        <v>56</v>
      </c>
      <c r="C673" s="75">
        <v>51.703567177369294</v>
      </c>
      <c r="D673" s="75">
        <v>52.175836192948495</v>
      </c>
      <c r="E673" s="75">
        <v>75.38701072981884</v>
      </c>
      <c r="F673" s="75">
        <v>87.75502355819998</v>
      </c>
      <c r="G673" s="75">
        <v>106.50688560555786</v>
      </c>
      <c r="H673" s="75">
        <v>140.1416634455295</v>
      </c>
      <c r="I673" s="75">
        <v>82.467117956066886</v>
      </c>
      <c r="J673" s="75">
        <v>83.933845727799707</v>
      </c>
      <c r="K673" s="75">
        <v>54.992519024629217</v>
      </c>
      <c r="L673" s="75">
        <v>28.922944097840698</v>
      </c>
      <c r="M673" s="75">
        <v>37.02172220197204</v>
      </c>
      <c r="N673" s="75">
        <v>56.418536436569298</v>
      </c>
      <c r="O673" s="75">
        <v>68.119917646356598</v>
      </c>
      <c r="P673" s="75">
        <v>92.807630623483391</v>
      </c>
      <c r="Q673" s="75">
        <v>96.125621710462809</v>
      </c>
      <c r="R673" s="75">
        <v>124.40506952223794</v>
      </c>
      <c r="S673" s="75">
        <v>118.92876990684999</v>
      </c>
      <c r="T673" s="75">
        <v>163.34440516571544</v>
      </c>
      <c r="U673" s="75">
        <v>152.83504922407917</v>
      </c>
      <c r="V673" s="75">
        <v>181.96420073175196</v>
      </c>
      <c r="X673" s="201">
        <f>((0-('Appendix B'!$H$30))/(1+$Y$16)^0)</f>
        <v>-30932906.678150136</v>
      </c>
      <c r="Y673" s="201">
        <f>(((B673*'Appendix B'!$C$5*1000)-('Appendix B'!$E$31+'Appendix B'!$F$31+'Appendix B'!$G$31))/((1+$Y$16)^1))</f>
        <v>36555647.970511056</v>
      </c>
      <c r="Z673" s="201">
        <f>+(((C673*'Appendix B'!$C$6*1000)-('Appendix B'!$E$32+'Appendix B'!$F$32+'Appendix B'!$G$32))/((1+$Y$16)^2))</f>
        <v>10855846.927299965</v>
      </c>
      <c r="AA673" s="201">
        <f>(((D673*'Appendix B'!$C$7*1000)-('Appendix B'!$E$33+'Appendix B'!$F$33+'Appendix B'!$G$33))/((1+$Y$16)^3))</f>
        <v>4890772.9868962746</v>
      </c>
      <c r="AB673" s="201">
        <f>(((E673*'Appendix B'!$C$8*1000)-('Appendix B'!$E$34+'Appendix B'!$F$34+'Appendix B'!$G$34))/((1+$Y$16)^4))</f>
        <v>4628237.8432126539</v>
      </c>
      <c r="AC673" s="201">
        <f>(((F673*'Appendix B'!$C$9*1000)-('Appendix B'!$E$35+'Appendix B'!$F$35+'Appendix B'!$G$35))/((1+$Y$16)^AC$34))</f>
        <v>3800949.9663471105</v>
      </c>
      <c r="AD673" s="201">
        <f>(((G673*'Appendix B'!$C$10*1000)-('Appendix B'!$E$36+'Appendix B'!$F$36+'Appendix B'!$G$36))/((1+$Y$16)^AD$34))</f>
        <v>3440432.2021549116</v>
      </c>
      <c r="AE673" s="201">
        <f>(((H673*'Appendix B'!$C$11*1000)-('Appendix B'!$E$37+'Appendix B'!$F$37+'Appendix B'!$G$37))/((1+$Y$16)^AE$34))</f>
        <v>3620689.6071780478</v>
      </c>
      <c r="AF673" s="201">
        <f>(((I673*'Appendix B'!$C$12*1000)-('Appendix B'!$E$38+'Appendix B'!$F$38+'Appendix B'!$G$38))/((1+$Y$16)^AF$34))</f>
        <v>1234055.3921471376</v>
      </c>
      <c r="AG673" s="201">
        <f>(((J673*'Appendix B'!$C$13*1000)-('Appendix B'!$E$39+'Appendix B'!$F$39+'Appendix B'!$G$39))/((1+$Y$16)^AG$34))</f>
        <v>934051.35479550553</v>
      </c>
      <c r="AH673" s="201">
        <f>(((K673*'Appendix B'!$C$14*1000)-('Appendix B'!$E$40+'Appendix B'!$F$40+'Appendix B'!$G$40))/((1+$Y$16)^AH$34))</f>
        <v>187760.91474546911</v>
      </c>
      <c r="AI673" s="201">
        <f>(((L673*'Appendix B'!$C$15*1000)-('Appendix B'!$E$41+'Appendix B'!$F$41+'Appendix B'!$G$41))/((1+$Y$16)^AI$34))</f>
        <v>-270505.45392063563</v>
      </c>
      <c r="AJ673" s="201">
        <f>(((M673*'Appendix B'!$C$16*1000)-('Appendix B'!$E$42+'Appendix B'!$F$42+'Appendix B'!$G$42))/((1+$Y$16)^AJ$34))</f>
        <v>-178403.88024235854</v>
      </c>
      <c r="AK673" s="201">
        <f>(((N673*'Appendix B'!$C$17*1000)-('Appendix B'!$E$43+'Appendix B'!$F$43+'Appendix B'!$G$43))/((1+$Y$16)^AK$34))</f>
        <v>1882.1033210674591</v>
      </c>
      <c r="AL673" s="201">
        <f>(((O673*'Appendix B'!$C$18*1000)-('Appendix B'!$E$44+'Appendix B'!$F$44+'Appendix B'!$G$44))/((1+$Y$16)^AL$34))</f>
        <v>65204.598839628939</v>
      </c>
      <c r="AM673" s="201">
        <f>(((P673*'Appendix B'!$C$19*1000)-('Appendix B'!$E$45+'Appendix B'!$F$45+'Appendix B'!$G$45))/((1+$Y$16)^AM$34))</f>
        <v>201615.77148117841</v>
      </c>
      <c r="AN673" s="201">
        <f>(((Q673*'Appendix B'!$C$20*1000)-('Appendix B'!$E$46+'Appendix B'!$F$46+'Appendix B'!$G$46))/((1+$Y$16)^AN$34))</f>
        <v>163987.08070546272</v>
      </c>
      <c r="AO673" s="201">
        <f>(((R673*'Appendix B'!$C$21*1000)-('Appendix B'!$E$47+'Appendix B'!$F$47+'Appendix B'!$G$47))/((1+$Y$16)^AO$34))</f>
        <v>269202.65264564101</v>
      </c>
      <c r="AP673" s="201">
        <f>(((S673*'Appendix B'!$C$22*1000)-('Appendix B'!$E$48+'Appendix B'!$F$48+'Appendix B'!$G$48))/((1+$Y$16)^AP$34))</f>
        <v>188817.1905348209</v>
      </c>
      <c r="AQ673" s="201">
        <f>(((T673*'Appendix B'!$C$23*1000)-('Appendix B'!$E$49+'Appendix B'!$F$49+'Appendix B'!$G$49))/((1+$Y$16)^AQ$34))</f>
        <v>317582.52760373638</v>
      </c>
      <c r="AR673" s="201">
        <f>(((U673*'Appendix B'!$C$24*1000)-('Appendix B'!$E$50+'Appendix B'!$F$50+'Appendix B'!$G$50))/((1+$Y$16)^AR$34))</f>
        <v>226293.48017983191</v>
      </c>
      <c r="AS673" s="217">
        <f t="shared" si="34"/>
        <v>40650123.892449349</v>
      </c>
      <c r="AU673" s="207">
        <f t="shared" si="33"/>
        <v>1.500868014556103E-8</v>
      </c>
    </row>
    <row r="674" spans="1:47" x14ac:dyDescent="0.35">
      <c r="A674">
        <v>640</v>
      </c>
      <c r="B674" s="75">
        <v>56</v>
      </c>
      <c r="C674" s="75">
        <v>58.66081919502782</v>
      </c>
      <c r="D674" s="75">
        <v>53.734058319894032</v>
      </c>
      <c r="E674" s="75">
        <v>58.134405286076166</v>
      </c>
      <c r="F674" s="75">
        <v>78.505559623946951</v>
      </c>
      <c r="G674" s="75">
        <v>82.054687614843161</v>
      </c>
      <c r="H674" s="75">
        <v>67.527671658422705</v>
      </c>
      <c r="I674" s="75">
        <v>62.831819017060532</v>
      </c>
      <c r="J674" s="75">
        <v>73.96503045987275</v>
      </c>
      <c r="K674" s="75">
        <v>83.630251313726149</v>
      </c>
      <c r="L674" s="75">
        <v>104.36295705462943</v>
      </c>
      <c r="M674" s="75">
        <v>103.79117017453424</v>
      </c>
      <c r="N674" s="75">
        <v>119.51455052948141</v>
      </c>
      <c r="O674" s="75">
        <v>226.40149784598248</v>
      </c>
      <c r="P674" s="75">
        <v>210.5707038986757</v>
      </c>
      <c r="Q674" s="75">
        <v>118.07156921197995</v>
      </c>
      <c r="R674" s="75">
        <v>142.91409032787408</v>
      </c>
      <c r="S674" s="75">
        <v>214.77407323033145</v>
      </c>
      <c r="T674" s="75">
        <v>304.29004910254542</v>
      </c>
      <c r="U674" s="75">
        <v>332.90881179866886</v>
      </c>
      <c r="V674" s="75">
        <v>270.86802413354695</v>
      </c>
      <c r="X674" s="201">
        <f>((0-('Appendix B'!$H$30))/(1+$Y$16)^0)</f>
        <v>-30932906.678150136</v>
      </c>
      <c r="Y674" s="201">
        <f>(((B674*'Appendix B'!$C$5*1000)-('Appendix B'!$E$31+'Appendix B'!$F$31+'Appendix B'!$G$31))/((1+$Y$16)^1))</f>
        <v>36555647.970511056</v>
      </c>
      <c r="Z674" s="201">
        <f>+(((C674*'Appendix B'!$C$6*1000)-('Appendix B'!$E$32+'Appendix B'!$F$32+'Appendix B'!$G$32))/((1+$Y$16)^2))</f>
        <v>12613367.777705064</v>
      </c>
      <c r="AA674" s="201">
        <f>(((D674*'Appendix B'!$C$7*1000)-('Appendix B'!$E$33+'Appendix B'!$F$33+'Appendix B'!$G$33))/((1+$Y$16)^3))</f>
        <v>5088418.6248647682</v>
      </c>
      <c r="AB674" s="201">
        <f>(((E674*'Appendix B'!$C$8*1000)-('Appendix B'!$E$34+'Appendix B'!$F$34+'Appendix B'!$G$34))/((1+$Y$16)^4))</f>
        <v>3235262.5146085834</v>
      </c>
      <c r="AC674" s="201">
        <f>(((F674*'Appendix B'!$C$9*1000)-('Appendix B'!$E$35+'Appendix B'!$F$35+'Appendix B'!$G$35))/((1+$Y$16)^AC$34))</f>
        <v>3263258.8098604297</v>
      </c>
      <c r="AD674" s="201">
        <f>(((G674*'Appendix B'!$C$10*1000)-('Appendix B'!$E$36+'Appendix B'!$F$36+'Appendix B'!$G$36))/((1+$Y$16)^AD$34))</f>
        <v>2385287.4621360991</v>
      </c>
      <c r="AE674" s="201">
        <f>(((H674*'Appendix B'!$C$11*1000)-('Appendix B'!$E$37+'Appendix B'!$F$37+'Appendix B'!$G$37))/((1+$Y$16)^AE$34))</f>
        <v>1209059.121358044</v>
      </c>
      <c r="AF674" s="201">
        <f>(((I674*'Appendix B'!$C$12*1000)-('Appendix B'!$E$38+'Appendix B'!$F$38+'Appendix B'!$G$38))/((1+$Y$16)^AF$34))</f>
        <v>719167.74073208042</v>
      </c>
      <c r="AG674" s="201">
        <f>(((J674*'Appendix B'!$C$13*1000)-('Appendix B'!$E$39+'Appendix B'!$F$39+'Appendix B'!$G$39))/((1+$Y$16)^AG$34))</f>
        <v>723805.78862536722</v>
      </c>
      <c r="AH674" s="201">
        <f>(((K674*'Appendix B'!$C$14*1000)-('Appendix B'!$E$40+'Appendix B'!$F$40+'Appendix B'!$G$40))/((1+$Y$16)^AH$34))</f>
        <v>672740.22458976496</v>
      </c>
      <c r="AI674" s="201">
        <f>(((L674*'Appendix B'!$C$15*1000)-('Appendix B'!$E$41+'Appendix B'!$F$41+'Appendix B'!$G$41))/((1+$Y$16)^AI$34))</f>
        <v>801578.46509008214</v>
      </c>
      <c r="AJ674" s="201">
        <f>(((M674*'Appendix B'!$C$16*1000)-('Appendix B'!$E$42+'Appendix B'!$F$42+'Appendix B'!$G$42))/((1+$Y$16)^AJ$34))</f>
        <v>611277.58151750849</v>
      </c>
      <c r="AK674" s="201">
        <f>(((N674*'Appendix B'!$C$17*1000)-('Appendix B'!$E$43+'Appendix B'!$F$43+'Appendix B'!$G$43))/((1+$Y$16)^AK$34))</f>
        <v>627643.45916832646</v>
      </c>
      <c r="AL674" s="201">
        <f>(((O674*'Appendix B'!$C$18*1000)-('Appendix B'!$E$44+'Appendix B'!$F$44+'Appendix B'!$G$44))/((1+$Y$16)^AL$34))</f>
        <v>1389924.8748373971</v>
      </c>
      <c r="AM674" s="201">
        <f>(((P674*'Appendix B'!$C$19*1000)-('Appendix B'!$E$45+'Appendix B'!$F$45+'Appendix B'!$G$45))/((1+$Y$16)^AM$34))</f>
        <v>1037811.217908398</v>
      </c>
      <c r="AN674" s="201">
        <f>(((Q674*'Appendix B'!$C$20*1000)-('Appendix B'!$E$46+'Appendix B'!$F$46+'Appendix B'!$G$46))/((1+$Y$16)^AN$34))</f>
        <v>294689.45795344689</v>
      </c>
      <c r="AO674" s="201">
        <f>(((R674*'Appendix B'!$C$21*1000)-('Appendix B'!$E$47+'Appendix B'!$F$47+'Appendix B'!$G$47))/((1+$Y$16)^AO$34))</f>
        <v>365153.82148246246</v>
      </c>
      <c r="AP674" s="201">
        <f>(((S674*'Appendix B'!$C$22*1000)-('Appendix B'!$E$48+'Appendix B'!$F$48+'Appendix B'!$G$48))/((1+$Y$16)^AP$34))</f>
        <v>615524.92183570389</v>
      </c>
      <c r="AQ674" s="201">
        <f>(((T674*'Appendix B'!$C$23*1000)-('Appendix B'!$E$49+'Appendix B'!$F$49+'Appendix B'!$G$49))/((1+$Y$16)^AQ$34))</f>
        <v>858194.42461361003</v>
      </c>
      <c r="AR674" s="201">
        <f>(((U674*'Appendix B'!$C$24*1000)-('Appendix B'!$E$50+'Appendix B'!$F$50+'Appendix B'!$G$50))/((1+$Y$16)^AR$34))</f>
        <v>823093.42609571083</v>
      </c>
      <c r="AS674" s="217">
        <f t="shared" si="34"/>
        <v>42958001.007343784</v>
      </c>
      <c r="AU674" s="207">
        <f t="shared" si="33"/>
        <v>1.542723651371048E-8</v>
      </c>
    </row>
    <row r="675" spans="1:47" x14ac:dyDescent="0.35">
      <c r="A675">
        <v>641</v>
      </c>
      <c r="B675" s="75">
        <v>56</v>
      </c>
      <c r="C675" s="75">
        <v>54.061057623329276</v>
      </c>
      <c r="D675" s="75">
        <v>49.095333623391632</v>
      </c>
      <c r="E675" s="75">
        <v>33.300151767660559</v>
      </c>
      <c r="F675" s="75">
        <v>28.322161192717317</v>
      </c>
      <c r="G675" s="75">
        <v>14.925497942434358</v>
      </c>
      <c r="H675" s="75">
        <v>16.34430103812824</v>
      </c>
      <c r="I675" s="75">
        <v>23.246425180883499</v>
      </c>
      <c r="J675" s="75">
        <v>14.077123168967042</v>
      </c>
      <c r="K675" s="75">
        <v>20.974851125926328</v>
      </c>
      <c r="L675" s="75">
        <v>29.582819180001032</v>
      </c>
      <c r="M675" s="75">
        <v>29.323612444304228</v>
      </c>
      <c r="N675" s="75">
        <v>39.450080755894191</v>
      </c>
      <c r="O675" s="75">
        <v>46.414218181523339</v>
      </c>
      <c r="P675" s="75">
        <v>66.880686218416002</v>
      </c>
      <c r="Q675" s="75">
        <v>61.392425972197344</v>
      </c>
      <c r="R675" s="75">
        <v>39.960087451509054</v>
      </c>
      <c r="S675" s="75">
        <v>51.364465343442497</v>
      </c>
      <c r="T675" s="75">
        <v>59.688049842649022</v>
      </c>
      <c r="U675" s="75">
        <v>52.962886661428904</v>
      </c>
      <c r="V675" s="75">
        <v>62.621573109543576</v>
      </c>
      <c r="X675" s="201">
        <f>((0-('Appendix B'!$H$30))/(1+$Y$16)^0)</f>
        <v>-30932906.678150136</v>
      </c>
      <c r="Y675" s="201">
        <f>(((B675*'Appendix B'!$C$5*1000)-('Appendix B'!$E$31+'Appendix B'!$F$31+'Appendix B'!$G$31))/((1+$Y$16)^1))</f>
        <v>36555647.970511056</v>
      </c>
      <c r="Z675" s="201">
        <f>+(((C675*'Appendix B'!$C$6*1000)-('Appendix B'!$E$32+'Appendix B'!$F$32+'Appendix B'!$G$32))/((1+$Y$16)^2))</f>
        <v>11451389.334401084</v>
      </c>
      <c r="AA675" s="201">
        <f>(((D675*'Appendix B'!$C$7*1000)-('Appendix B'!$E$33+'Appendix B'!$F$33+'Appendix B'!$G$33))/((1+$Y$16)^3))</f>
        <v>4500040.5713470718</v>
      </c>
      <c r="AB675" s="201">
        <f>(((E675*'Appendix B'!$C$8*1000)-('Appendix B'!$E$34+'Appendix B'!$F$34+'Appendix B'!$G$34))/((1+$Y$16)^4))</f>
        <v>1230144.9358026269</v>
      </c>
      <c r="AC675" s="201">
        <f>(((F675*'Appendix B'!$C$9*1000)-('Appendix B'!$E$35+'Appendix B'!$F$35+'Appendix B'!$G$35))/((1+$Y$16)^AC$34))</f>
        <v>345990.33563086676</v>
      </c>
      <c r="AD675" s="201">
        <f>(((G675*'Appendix B'!$C$10*1000)-('Appendix B'!$E$36+'Appendix B'!$F$36+'Appendix B'!$G$36))/((1+$Y$16)^AD$34))</f>
        <v>-511426.01169820543</v>
      </c>
      <c r="AE675" s="201">
        <f>(((H675*'Appendix B'!$C$11*1000)-('Appendix B'!$E$37+'Appendix B'!$F$37+'Appendix B'!$G$37))/((1+$Y$16)^AE$34))</f>
        <v>-490825.07336877706</v>
      </c>
      <c r="AF675" s="201">
        <f>(((I675*'Appendix B'!$C$12*1000)-('Appendix B'!$E$38+'Appendix B'!$F$38+'Appendix B'!$G$38))/((1+$Y$16)^AF$34))</f>
        <v>-318862.3155437361</v>
      </c>
      <c r="AG675" s="201">
        <f>(((J675*'Appendix B'!$C$13*1000)-('Appendix B'!$E$39+'Appendix B'!$F$39+'Appendix B'!$G$39))/((1+$Y$16)^AG$34))</f>
        <v>-539249.71362987638</v>
      </c>
      <c r="AH675" s="201">
        <f>(((K675*'Appendix B'!$C$14*1000)-('Appendix B'!$E$40+'Appendix B'!$F$40+'Appendix B'!$G$40))/((1+$Y$16)^AH$34))</f>
        <v>-388327.47568572836</v>
      </c>
      <c r="AI675" s="201">
        <f>(((L675*'Appendix B'!$C$15*1000)-('Appendix B'!$E$41+'Appendix B'!$F$41+'Appendix B'!$G$41))/((1+$Y$16)^AI$34))</f>
        <v>-261127.91756542333</v>
      </c>
      <c r="AJ675" s="201">
        <f>(((M675*'Appendix B'!$C$16*1000)-('Appendix B'!$E$42+'Appendix B'!$F$42+'Appendix B'!$G$42))/((1+$Y$16)^AJ$34))</f>
        <v>-269449.33217901521</v>
      </c>
      <c r="AK675" s="201">
        <f>(((N675*'Appendix B'!$C$17*1000)-('Appendix B'!$E$43+'Appendix B'!$F$43+'Appendix B'!$G$43))/((1+$Y$16)^AK$34))</f>
        <v>-166404.3405379302</v>
      </c>
      <c r="AL675" s="201">
        <f>(((O675*'Appendix B'!$C$18*1000)-('Appendix B'!$E$44+'Appendix B'!$F$44+'Appendix B'!$G$44))/((1+$Y$16)^AL$34))</f>
        <v>-116458.86540879335</v>
      </c>
      <c r="AM675" s="201">
        <f>(((P675*'Appendix B'!$C$19*1000)-('Appendix B'!$E$45+'Appendix B'!$F$45+'Appendix B'!$G$45))/((1+$Y$16)^AM$34))</f>
        <v>17517.375877774251</v>
      </c>
      <c r="AN675" s="201">
        <f>(((Q675*'Appendix B'!$C$20*1000)-('Appendix B'!$E$46+'Appendix B'!$F$46+'Appendix B'!$G$46))/((1+$Y$16)^AN$34))</f>
        <v>-42871.668596521922</v>
      </c>
      <c r="AO675" s="201">
        <f>(((R675*'Appendix B'!$C$21*1000)-('Appendix B'!$E$47+'Appendix B'!$F$47+'Appendix B'!$G$47))/((1+$Y$16)^AO$34))</f>
        <v>-168561.98207904227</v>
      </c>
      <c r="AP675" s="201">
        <f>(((S675*'Appendix B'!$C$22*1000)-('Appendix B'!$E$48+'Appendix B'!$F$48+'Appendix B'!$G$48))/((1+$Y$16)^AP$34))</f>
        <v>-111982.22391192017</v>
      </c>
      <c r="AQ675" s="201">
        <f>(((T675*'Appendix B'!$C$23*1000)-('Appendix B'!$E$49+'Appendix B'!$F$49+'Appendix B'!$G$49))/((1+$Y$16)^AQ$34))</f>
        <v>-80002.366282362782</v>
      </c>
      <c r="AR675" s="201">
        <f>(((U675*'Appendix B'!$C$24*1000)-('Appendix B'!$E$50+'Appendix B'!$F$50+'Appendix B'!$G$50))/((1+$Y$16)^AR$34))</f>
        <v>-104702.55368824844</v>
      </c>
      <c r="AS675" s="217">
        <f t="shared" si="34"/>
        <v>23167823.845420342</v>
      </c>
      <c r="AU675" s="207">
        <f t="shared" ref="AU675:AU738" si="35">_xlfn.NORM.DIST(AS675,$Y$17,$Y$19,FALSE)</f>
        <v>9.2493963773672991E-9</v>
      </c>
    </row>
    <row r="676" spans="1:47" x14ac:dyDescent="0.35">
      <c r="A676">
        <v>642</v>
      </c>
      <c r="B676" s="75">
        <v>56</v>
      </c>
      <c r="C676" s="75">
        <v>64.359670611057425</v>
      </c>
      <c r="D676" s="75">
        <v>75.979376174787248</v>
      </c>
      <c r="E676" s="75">
        <v>38.167141798192461</v>
      </c>
      <c r="F676" s="75">
        <v>42.001386310902731</v>
      </c>
      <c r="G676" s="75">
        <v>48.549959027832202</v>
      </c>
      <c r="H676" s="75">
        <v>66.142195206391193</v>
      </c>
      <c r="I676" s="75">
        <v>86.970362144844103</v>
      </c>
      <c r="J676" s="75">
        <v>73.142746194363724</v>
      </c>
      <c r="K676" s="75">
        <v>50.2534903057213</v>
      </c>
      <c r="L676" s="75">
        <v>65.270946886553602</v>
      </c>
      <c r="M676" s="75">
        <v>54.917055786011964</v>
      </c>
      <c r="N676" s="75">
        <v>78.196972717049746</v>
      </c>
      <c r="O676" s="75">
        <v>89.76319354289771</v>
      </c>
      <c r="P676" s="75">
        <v>91.546659284346802</v>
      </c>
      <c r="Q676" s="75">
        <v>73.950420102091428</v>
      </c>
      <c r="R676" s="75">
        <v>81.601135380678471</v>
      </c>
      <c r="S676" s="75">
        <v>81.023968217484722</v>
      </c>
      <c r="T676" s="75">
        <v>52.482540008939068</v>
      </c>
      <c r="U676" s="75">
        <v>57.886928249281297</v>
      </c>
      <c r="V676" s="75">
        <v>35.399715953978628</v>
      </c>
      <c r="X676" s="201">
        <f>((0-('Appendix B'!$H$30))/(1+$Y$16)^0)</f>
        <v>-30932906.678150136</v>
      </c>
      <c r="Y676" s="201">
        <f>(((B676*'Appendix B'!$C$5*1000)-('Appendix B'!$E$31+'Appendix B'!$F$31+'Appendix B'!$G$31))/((1+$Y$16)^1))</f>
        <v>36555647.970511056</v>
      </c>
      <c r="Z676" s="201">
        <f>+(((C676*'Appendix B'!$C$6*1000)-('Appendix B'!$E$32+'Appendix B'!$F$32+'Appendix B'!$G$32))/((1+$Y$16)^2))</f>
        <v>14052995.113557057</v>
      </c>
      <c r="AA676" s="201">
        <f>(((D676*'Appendix B'!$C$7*1000)-('Appendix B'!$E$33+'Appendix B'!$F$33+'Appendix B'!$G$33))/((1+$Y$16)^3))</f>
        <v>7910025.3542344486</v>
      </c>
      <c r="AB676" s="201">
        <f>(((E676*'Appendix B'!$C$8*1000)-('Appendix B'!$E$34+'Appendix B'!$F$34+'Appendix B'!$G$34))/((1+$Y$16)^4))</f>
        <v>1623105.7010157323</v>
      </c>
      <c r="AC676" s="201">
        <f>(((F676*'Appendix B'!$C$9*1000)-('Appendix B'!$E$35+'Appendix B'!$F$35+'Appendix B'!$G$35))/((1+$Y$16)^AC$34))</f>
        <v>1141193.0009875754</v>
      </c>
      <c r="AD676" s="201">
        <f>(((G676*'Appendix B'!$C$10*1000)-('Appendix B'!$E$36+'Appendix B'!$F$36+'Appendix B'!$G$36))/((1+$Y$16)^AD$34))</f>
        <v>939514.03318844317</v>
      </c>
      <c r="AE676" s="201">
        <f>(((H676*'Appendix B'!$C$11*1000)-('Appendix B'!$E$37+'Appendix B'!$F$37+'Appendix B'!$G$37))/((1+$Y$16)^AE$34))</f>
        <v>1163045.1622453015</v>
      </c>
      <c r="AF676" s="201">
        <f>(((I676*'Appendix B'!$C$12*1000)-('Appendix B'!$E$38+'Appendix B'!$F$38+'Appendix B'!$G$38))/((1+$Y$16)^AF$34))</f>
        <v>1352141.9479622804</v>
      </c>
      <c r="AG676" s="201">
        <f>(((J676*'Appendix B'!$C$13*1000)-('Appendix B'!$E$39+'Appendix B'!$F$39+'Appendix B'!$G$39))/((1+$Y$16)^AG$34))</f>
        <v>706463.54520844319</v>
      </c>
      <c r="AH676" s="201">
        <f>(((K676*'Appendix B'!$C$14*1000)-('Appendix B'!$E$40+'Appendix B'!$F$40+'Appendix B'!$G$40))/((1+$Y$16)^AH$34))</f>
        <v>107505.57698943853</v>
      </c>
      <c r="AI676" s="201">
        <f>(((L676*'Appendix B'!$C$15*1000)-('Appendix B'!$E$41+'Appendix B'!$F$41+'Appendix B'!$G$41))/((1+$Y$16)^AI$34))</f>
        <v>246038.85394230686</v>
      </c>
      <c r="AJ676" s="201">
        <f>(((M676*'Appendix B'!$C$16*1000)-('Appendix B'!$E$42+'Appendix B'!$F$42+'Appendix B'!$G$42))/((1+$Y$16)^AJ$34))</f>
        <v>33244.015800338108</v>
      </c>
      <c r="AK676" s="201">
        <f>(((N676*'Appendix B'!$C$17*1000)-('Appendix B'!$E$43+'Appendix B'!$F$43+'Appendix B'!$G$43))/((1+$Y$16)^AK$34))</f>
        <v>217872.03566510594</v>
      </c>
      <c r="AL676" s="201">
        <f>(((O676*'Appendix B'!$C$18*1000)-('Appendix B'!$E$44+'Appendix B'!$F$44+'Appendix B'!$G$44))/((1+$Y$16)^AL$34))</f>
        <v>246345.61589923466</v>
      </c>
      <c r="AM676" s="201">
        <f>(((P676*'Appendix B'!$C$19*1000)-('Appendix B'!$E$45+'Appendix B'!$F$45+'Appendix B'!$G$45))/((1+$Y$16)^AM$34))</f>
        <v>192662.04377574346</v>
      </c>
      <c r="AN676" s="201">
        <f>(((Q676*'Appendix B'!$C$20*1000)-('Appendix B'!$E$46+'Appendix B'!$F$46+'Appendix B'!$G$46))/((1+$Y$16)^AN$34))</f>
        <v>31919.346288113124</v>
      </c>
      <c r="AO676" s="201">
        <f>(((R676*'Appendix B'!$C$21*1000)-('Appendix B'!$E$47+'Appendix B'!$F$47+'Appendix B'!$G$47))/((1+$Y$16)^AO$34))</f>
        <v>47306.121498714019</v>
      </c>
      <c r="AP676" s="201">
        <f>(((S676*'Appendix B'!$C$22*1000)-('Appendix B'!$E$48+'Appendix B'!$F$48+'Appendix B'!$G$48))/((1+$Y$16)^AP$34))</f>
        <v>20063.25712933972</v>
      </c>
      <c r="AQ676" s="201">
        <f>(((T676*'Appendix B'!$C$23*1000)-('Appendix B'!$E$49+'Appendix B'!$F$49+'Appendix B'!$G$49))/((1+$Y$16)^AQ$34))</f>
        <v>-107639.85993822277</v>
      </c>
      <c r="AR676" s="201">
        <f>(((U676*'Appendix B'!$C$24*1000)-('Appendix B'!$E$50+'Appendix B'!$F$50+'Appendix B'!$G$50))/((1+$Y$16)^AR$34))</f>
        <v>-88383.309222522352</v>
      </c>
      <c r="AS676" s="217">
        <f t="shared" ref="AS676:AS739" si="36">SUMIF(Y676:AR676,"&gt;0")+X676</f>
        <v>35654182.017748535</v>
      </c>
      <c r="AU676" s="207">
        <f t="shared" si="35"/>
        <v>1.3735821919477212E-8</v>
      </c>
    </row>
    <row r="677" spans="1:47" x14ac:dyDescent="0.35">
      <c r="A677">
        <v>643</v>
      </c>
      <c r="B677" s="75">
        <v>56</v>
      </c>
      <c r="C677" s="75">
        <v>65.230182412812894</v>
      </c>
      <c r="D677" s="75">
        <v>35.409215477233985</v>
      </c>
      <c r="E677" s="75">
        <v>41.732613687450566</v>
      </c>
      <c r="F677" s="75">
        <v>61.799080790197465</v>
      </c>
      <c r="G677" s="75">
        <v>36.323085732975862</v>
      </c>
      <c r="H677" s="75">
        <v>30.04217923930992</v>
      </c>
      <c r="I677" s="75">
        <v>38.005429850967658</v>
      </c>
      <c r="J677" s="75">
        <v>28.376589882297132</v>
      </c>
      <c r="K677" s="75">
        <v>28.028186719701267</v>
      </c>
      <c r="L677" s="75">
        <v>37.563613930306467</v>
      </c>
      <c r="M677" s="75">
        <v>54.860745717332975</v>
      </c>
      <c r="N677" s="75">
        <v>64.209788810623763</v>
      </c>
      <c r="O677" s="75">
        <v>73.278222797478634</v>
      </c>
      <c r="P677" s="75">
        <v>39.103466186642088</v>
      </c>
      <c r="Q677" s="75">
        <v>47.838797071851232</v>
      </c>
      <c r="R677" s="75">
        <v>55.430913313663694</v>
      </c>
      <c r="S677" s="75">
        <v>66.577250524250047</v>
      </c>
      <c r="T677" s="75">
        <v>95.176184407922122</v>
      </c>
      <c r="U677" s="75">
        <v>168.72522828859115</v>
      </c>
      <c r="V677" s="75">
        <v>232.33243734824765</v>
      </c>
      <c r="X677" s="201">
        <f>((0-('Appendix B'!$H$30))/(1+$Y$16)^0)</f>
        <v>-30932906.678150136</v>
      </c>
      <c r="Y677" s="201">
        <f>(((B677*'Appendix B'!$C$5*1000)-('Appendix B'!$E$31+'Appendix B'!$F$31+'Appendix B'!$G$31))/((1+$Y$16)^1))</f>
        <v>36555647.970511056</v>
      </c>
      <c r="Z677" s="201">
        <f>+(((C677*'Appendix B'!$C$6*1000)-('Appendix B'!$E$32+'Appendix B'!$F$32+'Appendix B'!$G$32))/((1+$Y$16)^2))</f>
        <v>14272901.283151854</v>
      </c>
      <c r="AA677" s="201">
        <f>(((D677*'Appendix B'!$C$7*1000)-('Appendix B'!$E$33+'Appendix B'!$F$33+'Appendix B'!$G$33))/((1+$Y$16)^3))</f>
        <v>2764086.8164020712</v>
      </c>
      <c r="AB677" s="201">
        <f>(((E677*'Appendix B'!$C$8*1000)-('Appendix B'!$E$34+'Appendix B'!$F$34+'Appendix B'!$G$34))/((1+$Y$16)^4))</f>
        <v>1910981.8941369993</v>
      </c>
      <c r="AC677" s="201">
        <f>(((F677*'Appendix B'!$C$9*1000)-('Appendix B'!$E$35+'Appendix B'!$F$35+'Appendix B'!$G$35))/((1+$Y$16)^AC$34))</f>
        <v>2292075.3997956552</v>
      </c>
      <c r="AD677" s="201">
        <f>(((G677*'Appendix B'!$C$10*1000)-('Appendix B'!$E$36+'Appendix B'!$F$36+'Appendix B'!$G$36))/((1+$Y$16)^AD$34))</f>
        <v>411908.25112978573</v>
      </c>
      <c r="AE677" s="201">
        <f>(((H677*'Appendix B'!$C$11*1000)-('Appendix B'!$E$37+'Appendix B'!$F$37+'Appendix B'!$G$37))/((1+$Y$16)^AE$34))</f>
        <v>-35895.935774051126</v>
      </c>
      <c r="AF677" s="201">
        <f>(((I677*'Appendix B'!$C$12*1000)-('Appendix B'!$E$38+'Appendix B'!$F$38+'Appendix B'!$G$38))/((1+$Y$16)^AF$34))</f>
        <v>68156.454855898352</v>
      </c>
      <c r="AG677" s="201">
        <f>(((J677*'Appendix B'!$C$13*1000)-('Appendix B'!$E$39+'Appendix B'!$F$39+'Appendix B'!$G$39))/((1+$Y$16)^AG$34))</f>
        <v>-237669.2956691049</v>
      </c>
      <c r="AH677" s="201">
        <f>(((K677*'Appendix B'!$C$14*1000)-('Appendix B'!$E$40+'Appendix B'!$F$40+'Appendix B'!$G$40))/((1+$Y$16)^AH$34))</f>
        <v>-268879.40647979034</v>
      </c>
      <c r="AI677" s="201">
        <f>(((L677*'Appendix B'!$C$15*1000)-('Appendix B'!$E$41+'Appendix B'!$F$41+'Appendix B'!$G$41))/((1+$Y$16)^AI$34))</f>
        <v>-147712.21974961774</v>
      </c>
      <c r="AJ677" s="201">
        <f>(((M677*'Appendix B'!$C$16*1000)-('Appendix B'!$E$42+'Appendix B'!$F$42+'Appendix B'!$G$42))/((1+$Y$16)^AJ$34))</f>
        <v>32578.037292256166</v>
      </c>
      <c r="AK677" s="201">
        <f>(((N677*'Appendix B'!$C$17*1000)-('Appendix B'!$E$43+'Appendix B'!$F$43+'Appendix B'!$G$43))/((1+$Y$16)^AK$34))</f>
        <v>79152.668180475666</v>
      </c>
      <c r="AL677" s="201">
        <f>(((O677*'Appendix B'!$C$18*1000)-('Appendix B'!$E$44+'Appendix B'!$F$44+'Appendix B'!$G$44))/((1+$Y$16)^AL$34))</f>
        <v>108376.46643696319</v>
      </c>
      <c r="AM677" s="201">
        <f>(((P677*'Appendix B'!$C$19*1000)-('Appendix B'!$E$45+'Appendix B'!$F$45+'Appendix B'!$G$45))/((1+$Y$16)^AM$34))</f>
        <v>-179719.19632596156</v>
      </c>
      <c r="AN677" s="201">
        <f>(((Q677*'Appendix B'!$C$20*1000)-('Appendix B'!$E$46+'Appendix B'!$F$46+'Appendix B'!$G$46))/((1+$Y$16)^AN$34))</f>
        <v>-123592.33547544129</v>
      </c>
      <c r="AO677" s="201">
        <f>(((R677*'Appendix B'!$C$21*1000)-('Appendix B'!$E$47+'Appendix B'!$F$47+'Appendix B'!$G$47))/((1+$Y$16)^AO$34))</f>
        <v>-88360.882305431398</v>
      </c>
      <c r="AP677" s="201">
        <f>(((S677*'Appendix B'!$C$22*1000)-('Appendix B'!$E$48+'Appendix B'!$F$48+'Appendix B'!$G$48))/((1+$Y$16)^AP$34))</f>
        <v>-44254.199416433723</v>
      </c>
      <c r="AQ677" s="201">
        <f>(((T677*'Appendix B'!$C$23*1000)-('Appendix B'!$E$49+'Appendix B'!$F$49+'Appendix B'!$G$49))/((1+$Y$16)^AQ$34))</f>
        <v>56116.12033984578</v>
      </c>
      <c r="AR677" s="201">
        <f>(((U677*'Appendix B'!$C$24*1000)-('Appendix B'!$E$50+'Appendix B'!$F$50+'Appendix B'!$G$50))/((1+$Y$16)^AR$34))</f>
        <v>278956.66592498595</v>
      </c>
      <c r="AS677" s="217">
        <f t="shared" si="36"/>
        <v>27898031.350007709</v>
      </c>
      <c r="AU677" s="207">
        <f t="shared" si="35"/>
        <v>1.106296763690948E-8</v>
      </c>
    </row>
    <row r="678" spans="1:47" x14ac:dyDescent="0.35">
      <c r="A678">
        <v>644</v>
      </c>
      <c r="B678" s="75">
        <v>56</v>
      </c>
      <c r="C678" s="75">
        <v>86.958211779964557</v>
      </c>
      <c r="D678" s="75">
        <v>84.122063512247337</v>
      </c>
      <c r="E678" s="75">
        <v>86.320695572897804</v>
      </c>
      <c r="F678" s="75">
        <v>122.43148371430948</v>
      </c>
      <c r="G678" s="75">
        <v>151.15069181650534</v>
      </c>
      <c r="H678" s="75">
        <v>155.5519851369958</v>
      </c>
      <c r="I678" s="75">
        <v>127.7616044543125</v>
      </c>
      <c r="J678" s="75">
        <v>193.07434568163751</v>
      </c>
      <c r="K678" s="75">
        <v>150.13075387031748</v>
      </c>
      <c r="L678" s="75">
        <v>193.21599109718366</v>
      </c>
      <c r="M678" s="75">
        <v>231.05837273169857</v>
      </c>
      <c r="N678" s="75">
        <v>148.8170282160099</v>
      </c>
      <c r="O678" s="75">
        <v>225.3127299645607</v>
      </c>
      <c r="P678" s="75">
        <v>254.54325103353523</v>
      </c>
      <c r="Q678" s="75">
        <v>411.85180912482338</v>
      </c>
      <c r="R678" s="75">
        <v>424.47346337227253</v>
      </c>
      <c r="S678" s="75">
        <v>425.89671149080641</v>
      </c>
      <c r="T678" s="75">
        <v>350.73333604103436</v>
      </c>
      <c r="U678" s="75">
        <v>413.08037715120179</v>
      </c>
      <c r="V678" s="75">
        <v>500</v>
      </c>
      <c r="X678" s="201">
        <f>((0-('Appendix B'!$H$30))/(1+$Y$16)^0)</f>
        <v>-30932906.678150136</v>
      </c>
      <c r="Y678" s="201">
        <f>(((B678*'Appendix B'!$C$5*1000)-('Appendix B'!$E$31+'Appendix B'!$F$31+'Appendix B'!$G$31))/((1+$Y$16)^1))</f>
        <v>36555647.970511056</v>
      </c>
      <c r="Z678" s="201">
        <f>+(((C678*'Appendix B'!$C$6*1000)-('Appendix B'!$E$32+'Appendix B'!$F$32+'Appendix B'!$G$32))/((1+$Y$16)^2))</f>
        <v>19761773.118476775</v>
      </c>
      <c r="AA678" s="201">
        <f>(((D678*'Appendix B'!$C$7*1000)-('Appendix B'!$E$33+'Appendix B'!$F$33+'Appendix B'!$G$33))/((1+$Y$16)^3))</f>
        <v>8942847.7007794715</v>
      </c>
      <c r="AB678" s="201">
        <f>(((E678*'Appendix B'!$C$8*1000)-('Appendix B'!$E$34+'Appendix B'!$F$34+'Appendix B'!$G$34))/((1+$Y$16)^4))</f>
        <v>5511023.5353102591</v>
      </c>
      <c r="AC678" s="201">
        <f>(((F678*'Appendix B'!$C$9*1000)-('Appendix B'!$E$35+'Appendix B'!$F$35+'Appendix B'!$G$35))/((1+$Y$16)^AC$34))</f>
        <v>5816766.8933319226</v>
      </c>
      <c r="AD678" s="201">
        <f>(((G678*'Appendix B'!$C$10*1000)-('Appendix B'!$E$36+'Appendix B'!$F$36+'Appendix B'!$G$36))/((1+$Y$16)^AD$34))</f>
        <v>5366871.5887404457</v>
      </c>
      <c r="AE678" s="201">
        <f>(((H678*'Appendix B'!$C$11*1000)-('Appendix B'!$E$37+'Appendix B'!$F$37+'Appendix B'!$G$37))/((1+$Y$16)^AE$34))</f>
        <v>4132491.8187462064</v>
      </c>
      <c r="AF678" s="201">
        <f>(((I678*'Appendix B'!$C$12*1000)-('Appendix B'!$E$38+'Appendix B'!$F$38+'Appendix B'!$G$38))/((1+$Y$16)^AF$34))</f>
        <v>2421792.4287757664</v>
      </c>
      <c r="AG678" s="201">
        <f>(((J678*'Appendix B'!$C$13*1000)-('Appendix B'!$E$39+'Appendix B'!$F$39+'Appendix B'!$G$39))/((1+$Y$16)^AG$34))</f>
        <v>3235860.1041975128</v>
      </c>
      <c r="AH678" s="201">
        <f>(((K678*'Appendix B'!$C$14*1000)-('Appendix B'!$E$40+'Appendix B'!$F$40+'Appendix B'!$G$40))/((1+$Y$16)^AH$34))</f>
        <v>1798924.6413102662</v>
      </c>
      <c r="AI678" s="201">
        <f>(((L678*'Appendix B'!$C$15*1000)-('Appendix B'!$E$41+'Appendix B'!$F$41+'Appendix B'!$G$41))/((1+$Y$16)^AI$34))</f>
        <v>2064275.8748439357</v>
      </c>
      <c r="AJ678" s="201">
        <f>(((M678*'Appendix B'!$C$16*1000)-('Appendix B'!$E$42+'Appendix B'!$F$42+'Appendix B'!$G$42))/((1+$Y$16)^AJ$34))</f>
        <v>2116465.2624270413</v>
      </c>
      <c r="AK678" s="201">
        <f>(((N678*'Appendix B'!$C$17*1000)-('Appendix B'!$E$43+'Appendix B'!$F$43+'Appendix B'!$G$43))/((1+$Y$16)^AK$34))</f>
        <v>918253.86349283578</v>
      </c>
      <c r="AL678" s="201">
        <f>(((O678*'Appendix B'!$C$18*1000)-('Appendix B'!$E$44+'Appendix B'!$F$44+'Appendix B'!$G$44))/((1+$Y$16)^AL$34))</f>
        <v>1380812.5518080497</v>
      </c>
      <c r="AM678" s="201">
        <f>(((P678*'Appendix B'!$C$19*1000)-('Appendix B'!$E$45+'Appendix B'!$F$45+'Appendix B'!$G$45))/((1+$Y$16)^AM$34))</f>
        <v>1350045.2880574625</v>
      </c>
      <c r="AN678" s="201">
        <f>(((Q678*'Appendix B'!$C$20*1000)-('Appendix B'!$E$46+'Appendix B'!$F$46+'Appendix B'!$G$46))/((1+$Y$16)^AN$34))</f>
        <v>2044341.6769992316</v>
      </c>
      <c r="AO678" s="201">
        <f>(((R678*'Appendix B'!$C$21*1000)-('Appendix B'!$E$47+'Appendix B'!$F$47+'Appendix B'!$G$47))/((1+$Y$16)^AO$34))</f>
        <v>1824763.7719097757</v>
      </c>
      <c r="AP678" s="201">
        <f>(((S678*'Appendix B'!$C$22*1000)-('Appendix B'!$E$48+'Appendix B'!$F$48+'Appendix B'!$G$48))/((1+$Y$16)^AP$34))</f>
        <v>1555452.6895462938</v>
      </c>
      <c r="AQ678" s="201">
        <f>(((T678*'Appendix B'!$C$23*1000)-('Appendix B'!$E$49+'Appendix B'!$F$49+'Appendix B'!$G$49))/((1+$Y$16)^AQ$34))</f>
        <v>1036332.5547032735</v>
      </c>
      <c r="AR678" s="201">
        <f>(((U678*'Appendix B'!$C$24*1000)-('Appendix B'!$E$50+'Appendix B'!$F$50+'Appendix B'!$G$50))/((1+$Y$16)^AR$34))</f>
        <v>1088797.7973617036</v>
      </c>
      <c r="AS678" s="217">
        <f t="shared" si="36"/>
        <v>77990634.453179136</v>
      </c>
      <c r="AU678" s="207">
        <f t="shared" si="35"/>
        <v>8.2581376188836775E-9</v>
      </c>
    </row>
    <row r="679" spans="1:47" x14ac:dyDescent="0.35">
      <c r="A679">
        <v>645</v>
      </c>
      <c r="B679" s="75">
        <v>56</v>
      </c>
      <c r="C679" s="75">
        <v>51.076498269743794</v>
      </c>
      <c r="D679" s="75">
        <v>28.492763366104043</v>
      </c>
      <c r="E679" s="75">
        <v>40.340094723879879</v>
      </c>
      <c r="F679" s="75">
        <v>44.670458224751911</v>
      </c>
      <c r="G679" s="75">
        <v>49.800289829025495</v>
      </c>
      <c r="H679" s="75">
        <v>53.134296340298981</v>
      </c>
      <c r="I679" s="75">
        <v>56.581425704192952</v>
      </c>
      <c r="J679" s="75">
        <v>41.554673301430746</v>
      </c>
      <c r="K679" s="75">
        <v>47.235680432775261</v>
      </c>
      <c r="L679" s="75">
        <v>61.996471676725022</v>
      </c>
      <c r="M679" s="75">
        <v>60.061641588314515</v>
      </c>
      <c r="N679" s="75">
        <v>58.148279602698565</v>
      </c>
      <c r="O679" s="75">
        <v>75.504971294073144</v>
      </c>
      <c r="P679" s="75">
        <v>75.148358662253699</v>
      </c>
      <c r="Q679" s="75">
        <v>97.887217259679019</v>
      </c>
      <c r="R679" s="75">
        <v>119.02428305459844</v>
      </c>
      <c r="S679" s="75">
        <v>79.99400215942147</v>
      </c>
      <c r="T679" s="75">
        <v>63.072983857013917</v>
      </c>
      <c r="U679" s="75">
        <v>32.276610216278804</v>
      </c>
      <c r="V679" s="75">
        <v>31.47164567516942</v>
      </c>
      <c r="X679" s="201">
        <f>((0-('Appendix B'!$H$30))/(1+$Y$16)^0)</f>
        <v>-30932906.678150136</v>
      </c>
      <c r="Y679" s="201">
        <f>(((B679*'Appendix B'!$C$5*1000)-('Appendix B'!$E$31+'Appendix B'!$F$31+'Appendix B'!$G$31))/((1+$Y$16)^1))</f>
        <v>36555647.970511056</v>
      </c>
      <c r="Z679" s="201">
        <f>+(((C679*'Appendix B'!$C$6*1000)-('Appendix B'!$E$32+'Appendix B'!$F$32+'Appendix B'!$G$32))/((1+$Y$16)^2))</f>
        <v>10697438.596396424</v>
      </c>
      <c r="AA679" s="201">
        <f>(((D679*'Appendix B'!$C$7*1000)-('Appendix B'!$E$33+'Appendix B'!$F$33+'Appendix B'!$G$33))/((1+$Y$16)^3))</f>
        <v>1886800.7309692828</v>
      </c>
      <c r="AB679" s="201">
        <f>(((E679*'Appendix B'!$C$8*1000)-('Appendix B'!$E$34+'Appendix B'!$F$34+'Appendix B'!$G$34))/((1+$Y$16)^4))</f>
        <v>1798549.9158371193</v>
      </c>
      <c r="AC679" s="201">
        <f>(((F679*'Appendix B'!$C$9*1000)-('Appendix B'!$E$35+'Appendix B'!$F$35+'Appendix B'!$G$35))/((1+$Y$16)^AC$34))</f>
        <v>1296351.8701182525</v>
      </c>
      <c r="AD679" s="201">
        <f>(((G679*'Appendix B'!$C$10*1000)-('Appendix B'!$E$36+'Appendix B'!$F$36+'Appendix B'!$G$36))/((1+$Y$16)^AD$34))</f>
        <v>993467.46382333268</v>
      </c>
      <c r="AE679" s="201">
        <f>(((H679*'Appendix B'!$C$11*1000)-('Appendix B'!$E$37+'Appendix B'!$F$37+'Appendix B'!$G$37))/((1+$Y$16)^AE$34))</f>
        <v>731031.37688690645</v>
      </c>
      <c r="AF679" s="201">
        <f>(((I679*'Appendix B'!$C$12*1000)-('Appendix B'!$E$38+'Appendix B'!$F$38+'Appendix B'!$G$38))/((1+$Y$16)^AF$34))</f>
        <v>555266.4758071258</v>
      </c>
      <c r="AG679" s="201">
        <f>(((J679*'Appendix B'!$C$13*1000)-('Appendix B'!$E$39+'Appendix B'!$F$39+'Appendix B'!$G$39))/((1+$Y$16)^AG$34))</f>
        <v>40260.782783358911</v>
      </c>
      <c r="AH679" s="201">
        <f>(((K679*'Appendix B'!$C$14*1000)-('Appendix B'!$E$40+'Appendix B'!$F$40+'Appendix B'!$G$40))/((1+$Y$16)^AH$34))</f>
        <v>56399.039130646866</v>
      </c>
      <c r="AI679" s="201">
        <f>(((L679*'Appendix B'!$C$15*1000)-('Appendix B'!$E$41+'Appendix B'!$F$41+'Appendix B'!$G$41))/((1+$Y$16)^AI$34))</f>
        <v>199505.03086797547</v>
      </c>
      <c r="AJ679" s="201">
        <f>(((M679*'Appendix B'!$C$16*1000)-('Appendix B'!$E$42+'Appendix B'!$F$42+'Appendix B'!$G$42))/((1+$Y$16)^AJ$34))</f>
        <v>94088.970489506653</v>
      </c>
      <c r="AK679" s="201">
        <f>(((N679*'Appendix B'!$C$17*1000)-('Appendix B'!$E$43+'Appendix B'!$F$43+'Appendix B'!$G$43))/((1+$Y$16)^AK$34))</f>
        <v>19037.013095727423</v>
      </c>
      <c r="AL679" s="201">
        <f>(((O679*'Appendix B'!$C$18*1000)-('Appendix B'!$E$44+'Appendix B'!$F$44+'Appendix B'!$G$44))/((1+$Y$16)^AL$34))</f>
        <v>127012.99305784953</v>
      </c>
      <c r="AM679" s="201">
        <f>(((P679*'Appendix B'!$C$19*1000)-('Appendix B'!$E$45+'Appendix B'!$F$45+'Appendix B'!$G$45))/((1+$Y$16)^AM$34))</f>
        <v>76223.300050910082</v>
      </c>
      <c r="AN679" s="201">
        <f>(((Q679*'Appendix B'!$C$20*1000)-('Appendix B'!$E$46+'Appendix B'!$F$46+'Appendix B'!$G$46))/((1+$Y$16)^AN$34))</f>
        <v>174478.5268376522</v>
      </c>
      <c r="AO679" s="201">
        <f>(((R679*'Appendix B'!$C$21*1000)-('Appendix B'!$E$47+'Appendix B'!$F$47+'Appendix B'!$G$47))/((1+$Y$16)^AO$34))</f>
        <v>241308.53786490951</v>
      </c>
      <c r="AP679" s="201">
        <f>(((S679*'Appendix B'!$C$22*1000)-('Appendix B'!$E$48+'Appendix B'!$F$48+'Appendix B'!$G$48))/((1+$Y$16)^AP$34))</f>
        <v>15477.800516303863</v>
      </c>
      <c r="AQ679" s="201">
        <f>(((T679*'Appendix B'!$C$23*1000)-('Appendix B'!$E$49+'Appendix B'!$F$49+'Appendix B'!$G$49))/((1+$Y$16)^AQ$34))</f>
        <v>-67019.094521376654</v>
      </c>
      <c r="AR679" s="201">
        <f>(((U679*'Appendix B'!$C$24*1000)-('Appendix B'!$E$50+'Appendix B'!$F$50+'Appendix B'!$G$50))/((1+$Y$16)^AR$34))</f>
        <v>-173260.95157562941</v>
      </c>
      <c r="AS679" s="217">
        <f t="shared" si="36"/>
        <v>24625439.716894206</v>
      </c>
      <c r="AU679" s="207">
        <f t="shared" si="35"/>
        <v>9.8112774929043968E-9</v>
      </c>
    </row>
    <row r="680" spans="1:47" x14ac:dyDescent="0.35">
      <c r="A680">
        <v>646</v>
      </c>
      <c r="B680" s="75">
        <v>56</v>
      </c>
      <c r="C680" s="75">
        <v>63.49493913081772</v>
      </c>
      <c r="D680" s="75">
        <v>79.10091886934751</v>
      </c>
      <c r="E680" s="75">
        <v>91.078460966602989</v>
      </c>
      <c r="F680" s="75">
        <v>85.206838267090689</v>
      </c>
      <c r="G680" s="75">
        <v>102.28431251833673</v>
      </c>
      <c r="H680" s="75">
        <v>116.8974805277814</v>
      </c>
      <c r="I680" s="75">
        <v>152.07209363049495</v>
      </c>
      <c r="J680" s="75">
        <v>221.51831409142</v>
      </c>
      <c r="K680" s="75">
        <v>235.02027203767125</v>
      </c>
      <c r="L680" s="75">
        <v>336.02155262035194</v>
      </c>
      <c r="M680" s="75">
        <v>471.41301237427217</v>
      </c>
      <c r="N680" s="75">
        <v>475.16801611808546</v>
      </c>
      <c r="O680" s="75">
        <v>500</v>
      </c>
      <c r="P680" s="75">
        <v>500</v>
      </c>
      <c r="Q680" s="75">
        <v>500</v>
      </c>
      <c r="R680" s="75">
        <v>500</v>
      </c>
      <c r="S680" s="75">
        <v>421.90704062025571</v>
      </c>
      <c r="T680" s="75">
        <v>500</v>
      </c>
      <c r="U680" s="75">
        <v>500</v>
      </c>
      <c r="V680" s="75">
        <v>500</v>
      </c>
      <c r="X680" s="201">
        <f>((0-('Appendix B'!$H$30))/(1+$Y$16)^0)</f>
        <v>-30932906.678150136</v>
      </c>
      <c r="Y680" s="201">
        <f>(((B680*'Appendix B'!$C$5*1000)-('Appendix B'!$E$31+'Appendix B'!$F$31+'Appendix B'!$G$31))/((1+$Y$16)^1))</f>
        <v>36555647.970511056</v>
      </c>
      <c r="Z680" s="201">
        <f>+(((C680*'Appendix B'!$C$6*1000)-('Appendix B'!$E$32+'Appendix B'!$F$32+'Appendix B'!$G$32))/((1+$Y$16)^2))</f>
        <v>13834549.152038703</v>
      </c>
      <c r="AA680" s="201">
        <f>(((D680*'Appendix B'!$C$7*1000)-('Appendix B'!$E$33+'Appendix B'!$F$33+'Appendix B'!$G$33))/((1+$Y$16)^3))</f>
        <v>8305963.318818246</v>
      </c>
      <c r="AB680" s="201">
        <f>(((E680*'Appendix B'!$C$8*1000)-('Appendix B'!$E$34+'Appendix B'!$F$34+'Appendix B'!$G$34))/((1+$Y$16)^4))</f>
        <v>5895165.5035670744</v>
      </c>
      <c r="AC680" s="201">
        <f>(((F680*'Appendix B'!$C$9*1000)-('Appendix B'!$E$35+'Appendix B'!$F$35+'Appendix B'!$G$35))/((1+$Y$16)^AC$34))</f>
        <v>3652818.4956091195</v>
      </c>
      <c r="AD680" s="201">
        <f>(((G680*'Appendix B'!$C$10*1000)-('Appendix B'!$E$36+'Appendix B'!$F$36+'Appendix B'!$G$36))/((1+$Y$16)^AD$34))</f>
        <v>3258222.5789538301</v>
      </c>
      <c r="AE680" s="201">
        <f>(((H680*'Appendix B'!$C$11*1000)-('Appendix B'!$E$37+'Appendix B'!$F$37+'Appendix B'!$G$37))/((1+$Y$16)^AE$34))</f>
        <v>2848711.9378224402</v>
      </c>
      <c r="AF680" s="201">
        <f>(((I680*'Appendix B'!$C$12*1000)-('Appendix B'!$E$38+'Appendix B'!$F$38+'Appendix B'!$G$38))/((1+$Y$16)^AF$34))</f>
        <v>3059275.5002359031</v>
      </c>
      <c r="AG680" s="201">
        <f>(((J680*'Appendix B'!$C$13*1000)-('Appendix B'!$E$39+'Appendix B'!$F$39+'Appendix B'!$G$39))/((1+$Y$16)^AG$34))</f>
        <v>3835752.6773582003</v>
      </c>
      <c r="AH680" s="201">
        <f>(((K680*'Appendix B'!$C$14*1000)-('Appendix B'!$E$40+'Appendix B'!$F$40+'Appendix B'!$G$40))/((1+$Y$16)^AH$34))</f>
        <v>3236526.5965981963</v>
      </c>
      <c r="AI680" s="201">
        <f>(((L680*'Appendix B'!$C$15*1000)-('Appendix B'!$E$41+'Appendix B'!$F$41+'Appendix B'!$G$41))/((1+$Y$16)^AI$34))</f>
        <v>4093696.868474707</v>
      </c>
      <c r="AJ680" s="201">
        <f>(((M680*'Appendix B'!$C$16*1000)-('Appendix B'!$E$42+'Appendix B'!$F$42+'Appendix B'!$G$42))/((1+$Y$16)^AJ$34))</f>
        <v>4959136.7077819621</v>
      </c>
      <c r="AK680" s="201">
        <f>(((N680*'Appendix B'!$C$17*1000)-('Appendix B'!$E$43+'Appendix B'!$F$43+'Appendix B'!$G$43))/((1+$Y$16)^AK$34))</f>
        <v>4154874.1097571086</v>
      </c>
      <c r="AL680" s="201">
        <f>(((O680*'Appendix B'!$C$18*1000)-('Appendix B'!$E$44+'Appendix B'!$F$44+'Appendix B'!$G$44))/((1+$Y$16)^AL$34))</f>
        <v>3679777.4453571774</v>
      </c>
      <c r="AM680" s="201">
        <f>(((P680*'Appendix B'!$C$19*1000)-('Appendix B'!$E$45+'Appendix B'!$F$45+'Appendix B'!$G$45))/((1+$Y$16)^AM$34))</f>
        <v>3092950.00404558</v>
      </c>
      <c r="AN680" s="201">
        <f>(((Q680*'Appendix B'!$C$20*1000)-('Appendix B'!$E$46+'Appendix B'!$F$46+'Appendix B'!$G$46))/((1+$Y$16)^AN$34))</f>
        <v>2569321.4299444244</v>
      </c>
      <c r="AO680" s="201">
        <f>(((R680*'Appendix B'!$C$21*1000)-('Appendix B'!$E$47+'Appendix B'!$F$47+'Appendix B'!$G$47))/((1+$Y$16)^AO$34))</f>
        <v>2216294.9903208939</v>
      </c>
      <c r="AP680" s="201">
        <f>(((S680*'Appendix B'!$C$22*1000)-('Appendix B'!$E$48+'Appendix B'!$F$48+'Appendix B'!$G$48))/((1+$Y$16)^AP$34))</f>
        <v>1537690.4899728396</v>
      </c>
      <c r="AQ680" s="201">
        <f>(((T680*'Appendix B'!$C$23*1000)-('Appendix B'!$E$49+'Appendix B'!$F$49+'Appendix B'!$G$49))/((1+$Y$16)^AQ$34))</f>
        <v>1608860.6024615879</v>
      </c>
      <c r="AR680" s="201">
        <f>(((U680*'Appendix B'!$C$24*1000)-('Appendix B'!$E$50+'Appendix B'!$F$50+'Appendix B'!$G$50))/((1+$Y$16)^AR$34))</f>
        <v>1376866.5613700326</v>
      </c>
      <c r="AS680" s="217">
        <f t="shared" si="36"/>
        <v>82839196.262848943</v>
      </c>
      <c r="AU680" s="207">
        <f t="shared" si="35"/>
        <v>6.4922695394818396E-9</v>
      </c>
    </row>
    <row r="681" spans="1:47" x14ac:dyDescent="0.35">
      <c r="A681">
        <v>647</v>
      </c>
      <c r="B681" s="75">
        <v>56</v>
      </c>
      <c r="C681" s="75">
        <v>53.072227436225916</v>
      </c>
      <c r="D681" s="75">
        <v>63.326929406415488</v>
      </c>
      <c r="E681" s="75">
        <v>51.535154786270951</v>
      </c>
      <c r="F681" s="75">
        <v>53.487160250406305</v>
      </c>
      <c r="G681" s="75">
        <v>51.880402437225214</v>
      </c>
      <c r="H681" s="75">
        <v>64.863954825343427</v>
      </c>
      <c r="I681" s="75">
        <v>102.44451411898144</v>
      </c>
      <c r="J681" s="75">
        <v>145.05375580535338</v>
      </c>
      <c r="K681" s="75">
        <v>208.98472223686463</v>
      </c>
      <c r="L681" s="75">
        <v>282.00922335976617</v>
      </c>
      <c r="M681" s="75">
        <v>294.89119643141953</v>
      </c>
      <c r="N681" s="75">
        <v>311.50789750496313</v>
      </c>
      <c r="O681" s="75">
        <v>351.96628675613033</v>
      </c>
      <c r="P681" s="75">
        <v>350.46501416322991</v>
      </c>
      <c r="Q681" s="75">
        <v>167.57681398529198</v>
      </c>
      <c r="R681" s="75">
        <v>177.11226458271241</v>
      </c>
      <c r="S681" s="75">
        <v>218.95633350431052</v>
      </c>
      <c r="T681" s="75">
        <v>245.28207609507774</v>
      </c>
      <c r="U681" s="75">
        <v>242.21956505245177</v>
      </c>
      <c r="V681" s="75">
        <v>250.8478258119865</v>
      </c>
      <c r="X681" s="201">
        <f>((0-('Appendix B'!$H$30))/(1+$Y$16)^0)</f>
        <v>-30932906.678150136</v>
      </c>
      <c r="Y681" s="201">
        <f>(((B681*'Appendix B'!$C$5*1000)-('Appendix B'!$E$31+'Appendix B'!$F$31+'Appendix B'!$G$31))/((1+$Y$16)^1))</f>
        <v>36555647.970511056</v>
      </c>
      <c r="Z681" s="201">
        <f>+(((C681*'Appendix B'!$C$6*1000)-('Appendix B'!$E$32+'Appendix B'!$F$32+'Appendix B'!$G$32))/((1+$Y$16)^2))</f>
        <v>11201593.917053385</v>
      </c>
      <c r="AA681" s="201">
        <f>(((D681*'Appendix B'!$C$7*1000)-('Appendix B'!$E$33+'Appendix B'!$F$33+'Appendix B'!$G$33))/((1+$Y$16)^3))</f>
        <v>6305182.9699851889</v>
      </c>
      <c r="AB681" s="201">
        <f>(((E681*'Appendix B'!$C$8*1000)-('Appendix B'!$E$34+'Appendix B'!$F$34+'Appendix B'!$G$34))/((1+$Y$16)^4))</f>
        <v>2702439.0426128921</v>
      </c>
      <c r="AC681" s="201">
        <f>(((F681*'Appendix B'!$C$9*1000)-('Appendix B'!$E$35+'Appendix B'!$F$35+'Appendix B'!$G$35))/((1+$Y$16)^AC$34))</f>
        <v>1808885.6496183521</v>
      </c>
      <c r="AD681" s="201">
        <f>(((G681*'Appendix B'!$C$10*1000)-('Appendix B'!$E$36+'Appendix B'!$F$36+'Appendix B'!$G$36))/((1+$Y$16)^AD$34))</f>
        <v>1083227.0788085456</v>
      </c>
      <c r="AE681" s="201">
        <f>(((H681*'Appendix B'!$C$11*1000)-('Appendix B'!$E$37+'Appendix B'!$F$37+'Appendix B'!$G$37))/((1+$Y$16)^AE$34))</f>
        <v>1120592.6899975452</v>
      </c>
      <c r="AF681" s="201">
        <f>(((I681*'Appendix B'!$C$12*1000)-('Appendix B'!$E$38+'Appendix B'!$F$38+'Appendix B'!$G$38))/((1+$Y$16)^AF$34))</f>
        <v>1757913.7058740263</v>
      </c>
      <c r="AG681" s="201">
        <f>(((J681*'Appendix B'!$C$13*1000)-('Appendix B'!$E$39+'Appendix B'!$F$39+'Appendix B'!$G$39))/((1+$Y$16)^AG$34))</f>
        <v>2223090.1977427327</v>
      </c>
      <c r="AH681" s="201">
        <f>(((K681*'Appendix B'!$C$14*1000)-('Appendix B'!$E$40+'Appendix B'!$F$40+'Appendix B'!$G$40))/((1+$Y$16)^AH$34))</f>
        <v>2795615.1848165002</v>
      </c>
      <c r="AI681" s="201">
        <f>(((L681*'Appendix B'!$C$15*1000)-('Appendix B'!$E$41+'Appendix B'!$F$41+'Appendix B'!$G$41))/((1+$Y$16)^AI$34))</f>
        <v>3326123.4368297011</v>
      </c>
      <c r="AJ681" s="201">
        <f>(((M681*'Appendix B'!$C$16*1000)-('Appendix B'!$E$42+'Appendix B'!$F$42+'Appendix B'!$G$42))/((1+$Y$16)^AJ$34))</f>
        <v>2871415.3040713826</v>
      </c>
      <c r="AK681" s="201">
        <f>(((N681*'Appendix B'!$C$17*1000)-('Appendix B'!$E$43+'Appendix B'!$F$43+'Appendix B'!$G$43))/((1+$Y$16)^AK$34))</f>
        <v>2531757.6705686757</v>
      </c>
      <c r="AL681" s="201">
        <f>(((O681*'Appendix B'!$C$18*1000)-('Appendix B'!$E$44+'Appendix B'!$F$44+'Appendix B'!$G$44))/((1+$Y$16)^AL$34))</f>
        <v>2440825.5646767681</v>
      </c>
      <c r="AM681" s="201">
        <f>(((P681*'Appendix B'!$C$19*1000)-('Appendix B'!$E$45+'Appendix B'!$F$45+'Appendix B'!$G$45))/((1+$Y$16)^AM$34))</f>
        <v>2031153.0352617623</v>
      </c>
      <c r="AN681" s="201">
        <f>(((Q681*'Appendix B'!$C$20*1000)-('Appendix B'!$E$46+'Appendix B'!$F$46+'Appendix B'!$G$46))/((1+$Y$16)^AN$34))</f>
        <v>589525.35773257085</v>
      </c>
      <c r="AO681" s="201">
        <f>(((R681*'Appendix B'!$C$21*1000)-('Appendix B'!$E$47+'Appendix B'!$F$47+'Appendix B'!$G$47))/((1+$Y$16)^AO$34))</f>
        <v>542437.90508119273</v>
      </c>
      <c r="AP681" s="201">
        <f>(((S681*'Appendix B'!$C$22*1000)-('Appendix B'!$E$48+'Appendix B'!$F$48+'Appendix B'!$G$48))/((1+$Y$16)^AP$34))</f>
        <v>634144.5383566753</v>
      </c>
      <c r="AQ681" s="201">
        <f>(((T681*'Appendix B'!$C$23*1000)-('Appendix B'!$E$49+'Appendix B'!$F$49+'Appendix B'!$G$49))/((1+$Y$16)^AQ$34))</f>
        <v>631863.1146472526</v>
      </c>
      <c r="AR681" s="201">
        <f>(((U681*'Appendix B'!$C$24*1000)-('Appendix B'!$E$50+'Appendix B'!$F$50+'Appendix B'!$G$50))/((1+$Y$16)^AR$34))</f>
        <v>522531.38541043695</v>
      </c>
      <c r="AS681" s="217">
        <f t="shared" si="36"/>
        <v>52743059.041506514</v>
      </c>
      <c r="AU681" s="207">
        <f t="shared" si="35"/>
        <v>1.5775485885723149E-8</v>
      </c>
    </row>
    <row r="682" spans="1:47" x14ac:dyDescent="0.35">
      <c r="A682">
        <v>648</v>
      </c>
      <c r="B682" s="75">
        <v>56</v>
      </c>
      <c r="C682" s="75">
        <v>71.241107138480359</v>
      </c>
      <c r="D682" s="75">
        <v>87.725811841756325</v>
      </c>
      <c r="E682" s="75">
        <v>76.590318611589609</v>
      </c>
      <c r="F682" s="75">
        <v>61.216573565489142</v>
      </c>
      <c r="G682" s="75">
        <v>50.903411739471252</v>
      </c>
      <c r="H682" s="75">
        <v>67.134252343479574</v>
      </c>
      <c r="I682" s="75">
        <v>60.591749188029361</v>
      </c>
      <c r="J682" s="75">
        <v>79.354198214534136</v>
      </c>
      <c r="K682" s="75">
        <v>101.94067057361877</v>
      </c>
      <c r="L682" s="75">
        <v>102.95092419474321</v>
      </c>
      <c r="M682" s="75">
        <v>86.007801863600605</v>
      </c>
      <c r="N682" s="75">
        <v>114.39536997504598</v>
      </c>
      <c r="O682" s="75">
        <v>97.93698605075727</v>
      </c>
      <c r="P682" s="75">
        <v>101.85655961822923</v>
      </c>
      <c r="Q682" s="75">
        <v>169.570084308189</v>
      </c>
      <c r="R682" s="75">
        <v>99.150850644459297</v>
      </c>
      <c r="S682" s="75">
        <v>163.35567725122979</v>
      </c>
      <c r="T682" s="75">
        <v>188.36042555897677</v>
      </c>
      <c r="U682" s="75">
        <v>241.19859337385969</v>
      </c>
      <c r="V682" s="75">
        <v>140.73416228402149</v>
      </c>
      <c r="X682" s="201">
        <f>((0-('Appendix B'!$H$30))/(1+$Y$16)^0)</f>
        <v>-30932906.678150136</v>
      </c>
      <c r="Y682" s="201">
        <f>(((B682*'Appendix B'!$C$5*1000)-('Appendix B'!$E$31+'Appendix B'!$F$31+'Appendix B'!$G$31))/((1+$Y$16)^1))</f>
        <v>36555647.970511056</v>
      </c>
      <c r="Z682" s="201">
        <f>+(((C682*'Appendix B'!$C$6*1000)-('Appendix B'!$E$32+'Appendix B'!$F$32+'Appendix B'!$G$32))/((1+$Y$16)^2))</f>
        <v>15791363.674446911</v>
      </c>
      <c r="AA682" s="201">
        <f>(((D682*'Appendix B'!$C$7*1000)-('Appendix B'!$E$33+'Appendix B'!$F$33+'Appendix B'!$G$33))/((1+$Y$16)^3))</f>
        <v>9399948.8581477664</v>
      </c>
      <c r="AB682" s="201">
        <f>(((E682*'Appendix B'!$C$8*1000)-('Appendix B'!$E$34+'Appendix B'!$F$34+'Appendix B'!$G$34))/((1+$Y$16)^4))</f>
        <v>4725392.9191510221</v>
      </c>
      <c r="AC682" s="201">
        <f>(((F682*'Appendix B'!$C$9*1000)-('Appendix B'!$E$35+'Appendix B'!$F$35+'Appendix B'!$G$35))/((1+$Y$16)^AC$34))</f>
        <v>2258213.0067378939</v>
      </c>
      <c r="AD682" s="201">
        <f>(((G682*'Appendix B'!$C$10*1000)-('Appendix B'!$E$36+'Appendix B'!$F$36+'Appendix B'!$G$36))/((1+$Y$16)^AD$34))</f>
        <v>1041068.6357853925</v>
      </c>
      <c r="AE682" s="201">
        <f>(((H682*'Appendix B'!$C$11*1000)-('Appendix B'!$E$37+'Appendix B'!$F$37+'Appendix B'!$G$37))/((1+$Y$16)^AE$34))</f>
        <v>1195993.0167372022</v>
      </c>
      <c r="AF682" s="201">
        <f>(((I682*'Appendix B'!$C$12*1000)-('Appendix B'!$E$38+'Appendix B'!$F$38+'Appendix B'!$G$38))/((1+$Y$16)^AF$34))</f>
        <v>660427.39270588686</v>
      </c>
      <c r="AG682" s="201">
        <f>(((J682*'Appendix B'!$C$13*1000)-('Appendix B'!$E$39+'Appendix B'!$F$39+'Appendix B'!$G$39))/((1+$Y$16)^AG$34))</f>
        <v>837465.09470259363</v>
      </c>
      <c r="AH682" s="201">
        <f>(((K682*'Appendix B'!$C$14*1000)-('Appendix B'!$E$40+'Appendix B'!$F$40+'Appendix B'!$G$40))/((1+$Y$16)^AH$34))</f>
        <v>982826.73583923723</v>
      </c>
      <c r="AI682" s="201">
        <f>(((L682*'Appendix B'!$C$15*1000)-('Appendix B'!$E$41+'Appendix B'!$F$41+'Appendix B'!$G$41))/((1+$Y$16)^AI$34))</f>
        <v>781511.95578200684</v>
      </c>
      <c r="AJ682" s="201">
        <f>(((M682*'Appendix B'!$C$16*1000)-('Appendix B'!$E$42+'Appendix B'!$F$42+'Appendix B'!$G$42))/((1+$Y$16)^AJ$34))</f>
        <v>400953.89741931151</v>
      </c>
      <c r="AK682" s="201">
        <f>(((N682*'Appendix B'!$C$17*1000)-('Appendix B'!$E$43+'Appendix B'!$F$43+'Appendix B'!$G$43))/((1+$Y$16)^AK$34))</f>
        <v>576873.44761334488</v>
      </c>
      <c r="AL682" s="201">
        <f>(((O682*'Appendix B'!$C$18*1000)-('Appendix B'!$E$44+'Appendix B'!$F$44+'Appendix B'!$G$44))/((1+$Y$16)^AL$34))</f>
        <v>314755.2732535766</v>
      </c>
      <c r="AM682" s="201">
        <f>(((P682*'Appendix B'!$C$19*1000)-('Appendix B'!$E$45+'Appendix B'!$F$45+'Appendix B'!$G$45))/((1+$Y$16)^AM$34))</f>
        <v>265869.13214855571</v>
      </c>
      <c r="AN682" s="201">
        <f>(((Q682*'Appendix B'!$C$20*1000)-('Appendix B'!$E$46+'Appendix B'!$F$46+'Appendix B'!$G$46))/((1+$Y$16)^AN$34))</f>
        <v>601396.57767796109</v>
      </c>
      <c r="AO682" s="201">
        <f>(((R682*'Appendix B'!$C$21*1000)-('Appendix B'!$E$47+'Appendix B'!$F$47+'Appendix B'!$G$47))/((1+$Y$16)^AO$34))</f>
        <v>138284.22941679537</v>
      </c>
      <c r="AP682" s="201">
        <f>(((S682*'Appendix B'!$C$22*1000)-('Appendix B'!$E$48+'Appendix B'!$F$48+'Appendix B'!$G$48))/((1+$Y$16)^AP$34))</f>
        <v>386607.84051224584</v>
      </c>
      <c r="AQ682" s="201">
        <f>(((T682*'Appendix B'!$C$23*1000)-('Appendix B'!$E$49+'Appendix B'!$F$49+'Appendix B'!$G$49))/((1+$Y$16)^AQ$34))</f>
        <v>413534.11477375193</v>
      </c>
      <c r="AR682" s="201">
        <f>(((U682*'Appendix B'!$C$24*1000)-('Appendix B'!$E$50+'Appendix B'!$F$50+'Appendix B'!$G$50))/((1+$Y$16)^AR$34))</f>
        <v>519147.68401022325</v>
      </c>
      <c r="AS682" s="217">
        <f t="shared" si="36"/>
        <v>46914374.779222593</v>
      </c>
      <c r="AU682" s="207">
        <f t="shared" si="35"/>
        <v>1.5855830117526502E-8</v>
      </c>
    </row>
    <row r="683" spans="1:47" x14ac:dyDescent="0.35">
      <c r="A683">
        <v>649</v>
      </c>
      <c r="B683" s="75">
        <v>56</v>
      </c>
      <c r="C683" s="75">
        <v>54.032776972598633</v>
      </c>
      <c r="D683" s="75">
        <v>37.222671189679204</v>
      </c>
      <c r="E683" s="75">
        <v>26.473377670503922</v>
      </c>
      <c r="F683" s="75">
        <v>45.146729926650998</v>
      </c>
      <c r="G683" s="75">
        <v>34.377911825366162</v>
      </c>
      <c r="H683" s="75">
        <v>39.653058512218159</v>
      </c>
      <c r="I683" s="75">
        <v>54.199941405646292</v>
      </c>
      <c r="J683" s="75">
        <v>100.00918479435308</v>
      </c>
      <c r="K683" s="75">
        <v>111.23602651404093</v>
      </c>
      <c r="L683" s="75">
        <v>110.74077041099731</v>
      </c>
      <c r="M683" s="75">
        <v>123.00699920438274</v>
      </c>
      <c r="N683" s="75">
        <v>112.97163622930243</v>
      </c>
      <c r="O683" s="75">
        <v>121.55057879283004</v>
      </c>
      <c r="P683" s="75">
        <v>159.99315779589625</v>
      </c>
      <c r="Q683" s="75">
        <v>196.80086651621011</v>
      </c>
      <c r="R683" s="75">
        <v>169.56621949156298</v>
      </c>
      <c r="S683" s="75">
        <v>251.87161963154608</v>
      </c>
      <c r="T683" s="75">
        <v>213.45257689660622</v>
      </c>
      <c r="U683" s="75">
        <v>351.80733338494338</v>
      </c>
      <c r="V683" s="75">
        <v>150.055295916208</v>
      </c>
      <c r="X683" s="201">
        <f>((0-('Appendix B'!$H$30))/(1+$Y$16)^0)</f>
        <v>-30932906.678150136</v>
      </c>
      <c r="Y683" s="201">
        <f>(((B683*'Appendix B'!$C$5*1000)-('Appendix B'!$E$31+'Appendix B'!$F$31+'Appendix B'!$G$31))/((1+$Y$16)^1))</f>
        <v>36555647.970511056</v>
      </c>
      <c r="Z683" s="201">
        <f>+(((C683*'Appendix B'!$C$6*1000)-('Appendix B'!$E$32+'Appendix B'!$F$32+'Appendix B'!$G$32))/((1+$Y$16)^2))</f>
        <v>11444245.158339044</v>
      </c>
      <c r="AA683" s="201">
        <f>(((D683*'Appendix B'!$C$7*1000)-('Appendix B'!$E$33+'Appendix B'!$F$33+'Appendix B'!$G$33))/((1+$Y$16)^3))</f>
        <v>2994106.4041205626</v>
      </c>
      <c r="AB683" s="201">
        <f>(((E683*'Appendix B'!$C$8*1000)-('Appendix B'!$E$34+'Appendix B'!$F$34+'Appendix B'!$G$34))/((1+$Y$16)^4))</f>
        <v>678951.20901734754</v>
      </c>
      <c r="AC683" s="201">
        <f>(((F683*'Appendix B'!$C$9*1000)-('Appendix B'!$E$35+'Appendix B'!$F$35+'Appendix B'!$G$35))/((1+$Y$16)^AC$34))</f>
        <v>1324038.5646138813</v>
      </c>
      <c r="AD683" s="201">
        <f>(((G683*'Appendix B'!$C$10*1000)-('Appendix B'!$E$36+'Appendix B'!$F$36+'Appendix B'!$G$36))/((1+$Y$16)^AD$34))</f>
        <v>327971.41985532932</v>
      </c>
      <c r="AE683" s="201">
        <f>(((H683*'Appendix B'!$C$11*1000)-('Appendix B'!$E$37+'Appendix B'!$F$37+'Appendix B'!$G$37))/((1+$Y$16)^AE$34))</f>
        <v>283297.22355583595</v>
      </c>
      <c r="AF683" s="201">
        <f>(((I683*'Appendix B'!$C$12*1000)-('Appendix B'!$E$38+'Appendix B'!$F$38+'Appendix B'!$G$38))/((1+$Y$16)^AF$34))</f>
        <v>492817.87947205146</v>
      </c>
      <c r="AG683" s="201">
        <f>(((J683*'Appendix B'!$C$13*1000)-('Appendix B'!$E$39+'Appendix B'!$F$39+'Appendix B'!$G$39))/((1+$Y$16)^AG$34))</f>
        <v>1273085.5000362459</v>
      </c>
      <c r="AH683" s="201">
        <f>(((K683*'Appendix B'!$C$14*1000)-('Appendix B'!$E$40+'Appendix B'!$F$40+'Appendix B'!$G$40))/((1+$Y$16)^AH$34))</f>
        <v>1140243.3658724516</v>
      </c>
      <c r="AI683" s="201">
        <f>(((L683*'Appendix B'!$C$15*1000)-('Appendix B'!$E$41+'Appendix B'!$F$41+'Appendix B'!$G$41))/((1+$Y$16)^AI$34))</f>
        <v>892214.06905969267</v>
      </c>
      <c r="AJ683" s="201">
        <f>(((M683*'Appendix B'!$C$16*1000)-('Appendix B'!$E$42+'Appendix B'!$F$42+'Appendix B'!$G$42))/((1+$Y$16)^AJ$34))</f>
        <v>838542.96138786641</v>
      </c>
      <c r="AK683" s="201">
        <f>(((N683*'Appendix B'!$C$17*1000)-('Appendix B'!$E$43+'Appendix B'!$F$43+'Appendix B'!$G$43))/((1+$Y$16)^AK$34))</f>
        <v>562753.41844969487</v>
      </c>
      <c r="AL683" s="201">
        <f>(((O683*'Appendix B'!$C$18*1000)-('Appendix B'!$E$44+'Appendix B'!$F$44+'Appendix B'!$G$44))/((1+$Y$16)^AL$34))</f>
        <v>512386.64043556456</v>
      </c>
      <c r="AM683" s="201">
        <f>(((P683*'Appendix B'!$C$19*1000)-('Appendix B'!$E$45+'Appendix B'!$F$45+'Appendix B'!$G$45))/((1+$Y$16)^AM$34))</f>
        <v>678677.30125376012</v>
      </c>
      <c r="AN683" s="201">
        <f>(((Q683*'Appendix B'!$C$20*1000)-('Appendix B'!$E$46+'Appendix B'!$F$46+'Appendix B'!$G$46))/((1+$Y$16)^AN$34))</f>
        <v>763573.57954422478</v>
      </c>
      <c r="AO683" s="201">
        <f>(((R683*'Appendix B'!$C$21*1000)-('Appendix B'!$E$47+'Appendix B'!$F$47+'Appendix B'!$G$47))/((1+$Y$16)^AO$34))</f>
        <v>503319.04221997253</v>
      </c>
      <c r="AP683" s="201">
        <f>(((S683*'Appendix B'!$C$22*1000)-('Appendix B'!$E$48+'Appendix B'!$F$48+'Appendix B'!$G$48))/((1+$Y$16)^AP$34))</f>
        <v>780684.91729490086</v>
      </c>
      <c r="AQ683" s="201">
        <f>(((T683*'Appendix B'!$C$23*1000)-('Appendix B'!$E$49+'Appendix B'!$F$49+'Appendix B'!$G$49))/((1+$Y$16)^AQ$34))</f>
        <v>509777.71021806664</v>
      </c>
      <c r="AR683" s="201">
        <f>(((U683*'Appendix B'!$C$24*1000)-('Appendix B'!$E$50+'Appendix B'!$F$50+'Appendix B'!$G$50))/((1+$Y$16)^AR$34))</f>
        <v>885726.85197254783</v>
      </c>
      <c r="AS683" s="217">
        <f t="shared" si="36"/>
        <v>32509154.509079952</v>
      </c>
      <c r="AU683" s="207">
        <f t="shared" si="35"/>
        <v>1.2728133412983211E-8</v>
      </c>
    </row>
    <row r="684" spans="1:47" x14ac:dyDescent="0.35">
      <c r="A684">
        <v>650</v>
      </c>
      <c r="B684" s="75">
        <v>56</v>
      </c>
      <c r="C684" s="75">
        <v>55.494143307254433</v>
      </c>
      <c r="D684" s="75">
        <v>65.953317395949426</v>
      </c>
      <c r="E684" s="75">
        <v>94.686574256137916</v>
      </c>
      <c r="F684" s="75">
        <v>111.43090189388366</v>
      </c>
      <c r="G684" s="75">
        <v>122.84345650388707</v>
      </c>
      <c r="H684" s="75">
        <v>145.22356647059968</v>
      </c>
      <c r="I684" s="75">
        <v>171.17520938514875</v>
      </c>
      <c r="J684" s="75">
        <v>92.567506744390784</v>
      </c>
      <c r="K684" s="75">
        <v>41.39307180888526</v>
      </c>
      <c r="L684" s="75">
        <v>30.180724185452501</v>
      </c>
      <c r="M684" s="75">
        <v>40.654425913817292</v>
      </c>
      <c r="N684" s="75">
        <v>49.845810685391072</v>
      </c>
      <c r="O684" s="75">
        <v>57.520972624664736</v>
      </c>
      <c r="P684" s="75">
        <v>54.973361910217079</v>
      </c>
      <c r="Q684" s="75">
        <v>38.321945293577699</v>
      </c>
      <c r="R684" s="75">
        <v>39.745210786394146</v>
      </c>
      <c r="S684" s="75">
        <v>36.743049790085337</v>
      </c>
      <c r="T684" s="75">
        <v>46.078290193770016</v>
      </c>
      <c r="U684" s="75">
        <v>37.068480719021657</v>
      </c>
      <c r="V684" s="75">
        <v>34.668795395535781</v>
      </c>
      <c r="X684" s="201">
        <f>((0-('Appendix B'!$H$30))/(1+$Y$16)^0)</f>
        <v>-30932906.678150136</v>
      </c>
      <c r="Y684" s="201">
        <f>(((B684*'Appendix B'!$C$5*1000)-('Appendix B'!$E$31+'Appendix B'!$F$31+'Appendix B'!$G$31))/((1+$Y$16)^1))</f>
        <v>36555647.970511056</v>
      </c>
      <c r="Z684" s="201">
        <f>+(((C684*'Appendix B'!$C$6*1000)-('Appendix B'!$E$32+'Appendix B'!$F$32+'Appendix B'!$G$32))/((1+$Y$16)^2))</f>
        <v>11813411.288402855</v>
      </c>
      <c r="AA684" s="201">
        <f>(((D684*'Appendix B'!$C$7*1000)-('Appendix B'!$E$33+'Appendix B'!$F$33+'Appendix B'!$G$33))/((1+$Y$16)^3))</f>
        <v>6638315.2755581839</v>
      </c>
      <c r="AB684" s="201">
        <f>(((E684*'Appendix B'!$C$8*1000)-('Appendix B'!$E$34+'Appendix B'!$F$34+'Appendix B'!$G$34))/((1+$Y$16)^4))</f>
        <v>6186484.5632603746</v>
      </c>
      <c r="AC684" s="201">
        <f>(((F684*'Appendix B'!$C$9*1000)-('Appendix B'!$E$35+'Appendix B'!$F$35+'Appendix B'!$G$35))/((1+$Y$16)^AC$34))</f>
        <v>5177279.5021603396</v>
      </c>
      <c r="AD684" s="201">
        <f>(((G684*'Appendix B'!$C$10*1000)-('Appendix B'!$E$36+'Appendix B'!$F$36+'Appendix B'!$G$36))/((1+$Y$16)^AD$34))</f>
        <v>4145376.880742175</v>
      </c>
      <c r="AE684" s="201">
        <f>(((H684*'Appendix B'!$C$11*1000)-('Appendix B'!$E$37+'Appendix B'!$F$37+'Appendix B'!$G$37))/((1+$Y$16)^AE$34))</f>
        <v>3789467.9921643995</v>
      </c>
      <c r="AF684" s="201">
        <f>(((I684*'Appendix B'!$C$12*1000)-('Appendix B'!$E$38+'Appendix B'!$F$38+'Appendix B'!$G$38))/((1+$Y$16)^AF$34))</f>
        <v>3560207.9503186527</v>
      </c>
      <c r="AG684" s="201">
        <f>(((J684*'Appendix B'!$C$13*1000)-('Appendix B'!$E$39+'Appendix B'!$F$39+'Appendix B'!$G$39))/((1+$Y$16)^AG$34))</f>
        <v>1116138.0822318459</v>
      </c>
      <c r="AH684" s="201">
        <f>(((K684*'Appendix B'!$C$14*1000)-('Appendix B'!$E$40+'Appendix B'!$F$40+'Appendix B'!$G$40))/((1+$Y$16)^AH$34))</f>
        <v>-42545.397862477148</v>
      </c>
      <c r="AI684" s="201">
        <f>(((L684*'Appendix B'!$C$15*1000)-('Appendix B'!$E$41+'Appendix B'!$F$41+'Appendix B'!$G$41))/((1+$Y$16)^AI$34))</f>
        <v>-252631.04281266182</v>
      </c>
      <c r="AJ684" s="201">
        <f>(((M684*'Appendix B'!$C$16*1000)-('Appendix B'!$E$42+'Appendix B'!$F$42+'Appendix B'!$G$42))/((1+$Y$16)^AJ$34))</f>
        <v>-135439.93693569387</v>
      </c>
      <c r="AK684" s="201">
        <f>(((N684*'Appendix B'!$C$17*1000)-('Appendix B'!$E$43+'Appendix B'!$F$43+'Appendix B'!$G$43))/((1+$Y$16)^AK$34))</f>
        <v>-63303.595598248445</v>
      </c>
      <c r="AL684" s="201">
        <f>(((O684*'Appendix B'!$C$18*1000)-('Appendix B'!$E$44+'Appendix B'!$F$44+'Appendix B'!$G$44))/((1+$Y$16)^AL$34))</f>
        <v>-23502.105735297959</v>
      </c>
      <c r="AM684" s="201">
        <f>(((P684*'Appendix B'!$C$19*1000)-('Appendix B'!$E$45+'Appendix B'!$F$45+'Appendix B'!$G$45))/((1+$Y$16)^AM$34))</f>
        <v>-67032.475690557505</v>
      </c>
      <c r="AN684" s="201">
        <f>(((Q684*'Appendix B'!$C$20*1000)-('Appendix B'!$E$46+'Appendix B'!$F$46+'Appendix B'!$G$46))/((1+$Y$16)^AN$34))</f>
        <v>-180271.37160505319</v>
      </c>
      <c r="AO684" s="201">
        <f>(((R684*'Appendix B'!$C$21*1000)-('Appendix B'!$E$47+'Appendix B'!$F$47+'Appendix B'!$G$47))/((1+$Y$16)^AO$34))</f>
        <v>-169675.90741253455</v>
      </c>
      <c r="AP684" s="201">
        <f>(((S684*'Appendix B'!$C$22*1000)-('Appendix B'!$E$48+'Appendix B'!$F$48+'Appendix B'!$G$48))/((1+$Y$16)^AP$34))</f>
        <v>-177077.44342542504</v>
      </c>
      <c r="AQ684" s="201">
        <f>(((T684*'Appendix B'!$C$23*1000)-('Appendix B'!$E$49+'Appendix B'!$F$49+'Appendix B'!$G$49))/((1+$Y$16)^AQ$34))</f>
        <v>-132204.03620361621</v>
      </c>
      <c r="AR684" s="201">
        <f>(((U684*'Appendix B'!$C$24*1000)-('Appendix B'!$E$50+'Appendix B'!$F$50+'Appendix B'!$G$50))/((1+$Y$16)^AR$34))</f>
        <v>-157379.74813996372</v>
      </c>
      <c r="AS684" s="217">
        <f t="shared" si="36"/>
        <v>48049422.827199757</v>
      </c>
      <c r="AU684" s="207">
        <f t="shared" si="35"/>
        <v>1.5907544972676798E-8</v>
      </c>
    </row>
    <row r="685" spans="1:47" x14ac:dyDescent="0.35">
      <c r="A685">
        <v>651</v>
      </c>
      <c r="B685" s="75">
        <v>56</v>
      </c>
      <c r="C685" s="75">
        <v>70.23375471413533</v>
      </c>
      <c r="D685" s="75">
        <v>67.200249371577428</v>
      </c>
      <c r="E685" s="75">
        <v>49.550522121900393</v>
      </c>
      <c r="F685" s="75">
        <v>59.200905409320825</v>
      </c>
      <c r="G685" s="75">
        <v>69.401357741480453</v>
      </c>
      <c r="H685" s="75">
        <v>87.713174316724761</v>
      </c>
      <c r="I685" s="75">
        <v>52.942276674812291</v>
      </c>
      <c r="J685" s="75">
        <v>34.54256944277283</v>
      </c>
      <c r="K685" s="75">
        <v>43.164141981457661</v>
      </c>
      <c r="L685" s="75">
        <v>46.56850638606744</v>
      </c>
      <c r="M685" s="75">
        <v>17.866379412119425</v>
      </c>
      <c r="N685" s="75">
        <v>21.329351535974677</v>
      </c>
      <c r="O685" s="75">
        <v>16.793362485111182</v>
      </c>
      <c r="P685" s="75">
        <v>27.909155849611587</v>
      </c>
      <c r="Q685" s="75">
        <v>25.660882481327334</v>
      </c>
      <c r="R685" s="75">
        <v>28.821003342840491</v>
      </c>
      <c r="S685" s="75">
        <v>29.146140063422422</v>
      </c>
      <c r="T685" s="75">
        <v>21.510054747866228</v>
      </c>
      <c r="U685" s="75">
        <v>28.04468846618396</v>
      </c>
      <c r="V685" s="75">
        <v>28.833752395237688</v>
      </c>
      <c r="X685" s="201">
        <f>((0-('Appendix B'!$H$30))/(1+$Y$16)^0)</f>
        <v>-30932906.678150136</v>
      </c>
      <c r="Y685" s="201">
        <f>(((B685*'Appendix B'!$C$5*1000)-('Appendix B'!$E$31+'Appendix B'!$F$31+'Appendix B'!$G$31))/((1+$Y$16)^1))</f>
        <v>36555647.970511056</v>
      </c>
      <c r="Z685" s="201">
        <f>+(((C685*'Appendix B'!$C$6*1000)-('Appendix B'!$E$32+'Appendix B'!$F$32+'Appendix B'!$G$32))/((1+$Y$16)^2))</f>
        <v>15536889.223183846</v>
      </c>
      <c r="AA685" s="201">
        <f>(((D685*'Appendix B'!$C$7*1000)-('Appendix B'!$E$33+'Appendix B'!$F$33+'Appendix B'!$G$33))/((1+$Y$16)^3))</f>
        <v>6796476.7222252311</v>
      </c>
      <c r="AB685" s="201">
        <f>(((E685*'Appendix B'!$C$8*1000)-('Appendix B'!$E$34+'Appendix B'!$F$34+'Appendix B'!$G$34))/((1+$Y$16)^4))</f>
        <v>2542199.8053090204</v>
      </c>
      <c r="AC685" s="201">
        <f>(((F685*'Appendix B'!$C$9*1000)-('Appendix B'!$E$35+'Appendix B'!$F$35+'Appendix B'!$G$35))/((1+$Y$16)^AC$34))</f>
        <v>2141037.8980302517</v>
      </c>
      <c r="AD685" s="201">
        <f>(((G685*'Appendix B'!$C$10*1000)-('Appendix B'!$E$36+'Appendix B'!$F$36+'Appendix B'!$G$36))/((1+$Y$16)^AD$34))</f>
        <v>1839279.5137025297</v>
      </c>
      <c r="AE685" s="201">
        <f>(((H685*'Appendix B'!$C$11*1000)-('Appendix B'!$E$37+'Appendix B'!$F$37+'Appendix B'!$G$37))/((1+$Y$16)^AE$34))</f>
        <v>1879452.9722440308</v>
      </c>
      <c r="AF685" s="201">
        <f>(((I685*'Appendix B'!$C$12*1000)-('Appendix B'!$E$38+'Appendix B'!$F$38+'Appendix B'!$G$38))/((1+$Y$16)^AF$34))</f>
        <v>459838.70041609759</v>
      </c>
      <c r="AG685" s="201">
        <f>(((J685*'Appendix B'!$C$13*1000)-('Appendix B'!$E$39+'Appendix B'!$F$39+'Appendix B'!$G$39))/((1+$Y$16)^AG$34))</f>
        <v>-107626.77518459217</v>
      </c>
      <c r="AH685" s="201">
        <f>(((K685*'Appendix B'!$C$14*1000)-('Appendix B'!$E$40+'Appendix B'!$F$40+'Appendix B'!$G$40))/((1+$Y$16)^AH$34))</f>
        <v>-12552.366944068908</v>
      </c>
      <c r="AI685" s="201">
        <f>(((L685*'Appendix B'!$C$15*1000)-('Appendix B'!$E$41+'Appendix B'!$F$41+'Appendix B'!$G$41))/((1+$Y$16)^AI$34))</f>
        <v>-19742.989418599776</v>
      </c>
      <c r="AJ685" s="201">
        <f>(((M685*'Appendix B'!$C$16*1000)-('Appendix B'!$E$42+'Appendix B'!$F$42+'Appendix B'!$G$42))/((1+$Y$16)^AJ$34))</f>
        <v>-404953.89007646963</v>
      </c>
      <c r="AK685" s="201">
        <f>(((N685*'Appendix B'!$C$17*1000)-('Appendix B'!$E$43+'Appendix B'!$F$43+'Appendix B'!$G$43))/((1+$Y$16)^AK$34))</f>
        <v>-346118.57841197797</v>
      </c>
      <c r="AL685" s="201">
        <f>(((O685*'Appendix B'!$C$18*1000)-('Appendix B'!$E$44+'Appendix B'!$F$44+'Appendix B'!$G$44))/((1+$Y$16)^AL$34))</f>
        <v>-364367.35914478102</v>
      </c>
      <c r="AM685" s="201">
        <f>(((P685*'Appendix B'!$C$19*1000)-('Appendix B'!$E$45+'Appendix B'!$F$45+'Appendix B'!$G$45))/((1+$Y$16)^AM$34))</f>
        <v>-259206.17869983232</v>
      </c>
      <c r="AN685" s="201">
        <f>(((Q685*'Appendix B'!$C$20*1000)-('Appendix B'!$E$46+'Appendix B'!$F$46+'Appendix B'!$G$46))/((1+$Y$16)^AN$34))</f>
        <v>-255676.2274643307</v>
      </c>
      <c r="AO685" s="201">
        <f>(((R685*'Appendix B'!$C$21*1000)-('Appendix B'!$E$47+'Appendix B'!$F$47+'Appendix B'!$G$47))/((1+$Y$16)^AO$34))</f>
        <v>-226307.23782336302</v>
      </c>
      <c r="AP685" s="201">
        <f>(((S685*'Appendix B'!$C$22*1000)-('Appendix B'!$E$48+'Appendix B'!$F$48+'Appendix B'!$G$48))/((1+$Y$16)^AP$34))</f>
        <v>-210899.23752441411</v>
      </c>
      <c r="AQ685" s="201">
        <f>(((T685*'Appendix B'!$C$23*1000)-('Appendix B'!$E$49+'Appendix B'!$F$49+'Appendix B'!$G$49))/((1+$Y$16)^AQ$34))</f>
        <v>-226438.09693519893</v>
      </c>
      <c r="AR685" s="201">
        <f>(((U685*'Appendix B'!$C$24*1000)-('Appendix B'!$E$50+'Appendix B'!$F$50+'Appendix B'!$G$50))/((1+$Y$16)^AR$34))</f>
        <v>-187286.37446604462</v>
      </c>
      <c r="AS685" s="217">
        <f t="shared" si="36"/>
        <v>36817916.127471939</v>
      </c>
      <c r="AU685" s="207">
        <f t="shared" si="35"/>
        <v>1.4072242503235168E-8</v>
      </c>
    </row>
    <row r="686" spans="1:47" x14ac:dyDescent="0.35">
      <c r="A686">
        <v>652</v>
      </c>
      <c r="B686" s="75">
        <v>56</v>
      </c>
      <c r="C686" s="75">
        <v>21.842511104839197</v>
      </c>
      <c r="D686" s="75">
        <v>29.658697069957572</v>
      </c>
      <c r="E686" s="75">
        <v>34.524224381905555</v>
      </c>
      <c r="F686" s="75">
        <v>31.832944551626799</v>
      </c>
      <c r="G686" s="75">
        <v>24.891704938681613</v>
      </c>
      <c r="H686" s="75">
        <v>26.006637073879048</v>
      </c>
      <c r="I686" s="75">
        <v>30.782804841881202</v>
      </c>
      <c r="J686" s="75">
        <v>29.42511274128465</v>
      </c>
      <c r="K686" s="75">
        <v>25.284386522617922</v>
      </c>
      <c r="L686" s="75">
        <v>40.613459513757284</v>
      </c>
      <c r="M686" s="75">
        <v>54.079014133356992</v>
      </c>
      <c r="N686" s="75">
        <v>90.395634333517876</v>
      </c>
      <c r="O686" s="75">
        <v>83.978141029514831</v>
      </c>
      <c r="P686" s="75">
        <v>133.40643440294264</v>
      </c>
      <c r="Q686" s="75">
        <v>132.41274956752454</v>
      </c>
      <c r="R686" s="75">
        <v>73.233785051817208</v>
      </c>
      <c r="S686" s="75">
        <v>52.007956030517917</v>
      </c>
      <c r="T686" s="75">
        <v>80.865594153714085</v>
      </c>
      <c r="U686" s="75">
        <v>61.829128792539805</v>
      </c>
      <c r="V686" s="75">
        <v>52.54953980990966</v>
      </c>
      <c r="X686" s="201">
        <f>((0-('Appendix B'!$H$30))/(1+$Y$16)^0)</f>
        <v>-30932906.678150136</v>
      </c>
      <c r="Y686" s="201">
        <f>(((B686*'Appendix B'!$C$5*1000)-('Appendix B'!$E$31+'Appendix B'!$F$31+'Appendix B'!$G$31))/((1+$Y$16)^1))</f>
        <v>36555647.970511056</v>
      </c>
      <c r="Z686" s="201">
        <f>+(((C686*'Appendix B'!$C$6*1000)-('Appendix B'!$E$32+'Appendix B'!$F$32+'Appendix B'!$G$32))/((1+$Y$16)^2))</f>
        <v>3312433.4460315122</v>
      </c>
      <c r="AA686" s="201">
        <f>(((D686*'Appendix B'!$C$7*1000)-('Appendix B'!$E$33+'Appendix B'!$F$33+'Appendix B'!$G$33))/((1+$Y$16)^3))</f>
        <v>2034688.3182023144</v>
      </c>
      <c r="AB686" s="201">
        <f>(((E686*'Appendix B'!$C$8*1000)-('Appendix B'!$E$34+'Appendix B'!$F$34+'Appendix B'!$G$34))/((1+$Y$16)^4))</f>
        <v>1328976.5561989299</v>
      </c>
      <c r="AC686" s="201">
        <f>(((F686*'Appendix B'!$C$9*1000)-('Appendix B'!$E$35+'Appendix B'!$F$35+'Appendix B'!$G$35))/((1+$Y$16)^AC$34))</f>
        <v>550079.69452176988</v>
      </c>
      <c r="AD686" s="201">
        <f>(((G686*'Appendix B'!$C$10*1000)-('Appendix B'!$E$36+'Appendix B'!$F$36+'Appendix B'!$G$36))/((1+$Y$16)^AD$34))</f>
        <v>-81370.975581526873</v>
      </c>
      <c r="AE686" s="201">
        <f>(((H686*'Appendix B'!$C$11*1000)-('Appendix B'!$E$37+'Appendix B'!$F$37+'Appendix B'!$G$37))/((1+$Y$16)^AE$34))</f>
        <v>-169922.9500373436</v>
      </c>
      <c r="AF686" s="201">
        <f>(((I686*'Appendix B'!$C$12*1000)-('Appendix B'!$E$38+'Appendix B'!$F$38+'Appendix B'!$G$38))/((1+$Y$16)^AF$34))</f>
        <v>-121239.20647485652</v>
      </c>
      <c r="AG686" s="201">
        <f>(((J686*'Appendix B'!$C$13*1000)-('Appendix B'!$E$39+'Appendix B'!$F$39+'Appendix B'!$G$39))/((1+$Y$16)^AG$34))</f>
        <v>-215555.60650892794</v>
      </c>
      <c r="AH686" s="201">
        <f>(((K686*'Appendix B'!$C$14*1000)-('Appendix B'!$E$40+'Appendix B'!$F$40+'Appendix B'!$G$40))/((1+$Y$16)^AH$34))</f>
        <v>-315345.59704609949</v>
      </c>
      <c r="AI686" s="201">
        <f>(((L686*'Appendix B'!$C$15*1000)-('Appendix B'!$E$41+'Appendix B'!$F$41+'Appendix B'!$G$41))/((1+$Y$16)^AI$34))</f>
        <v>-104370.62584829729</v>
      </c>
      <c r="AJ686" s="201">
        <f>(((M686*'Appendix B'!$C$16*1000)-('Appendix B'!$E$42+'Appendix B'!$F$42+'Appendix B'!$G$42))/((1+$Y$16)^AJ$34))</f>
        <v>23332.507208022351</v>
      </c>
      <c r="AK686" s="201">
        <f>(((N686*'Appendix B'!$C$17*1000)-('Appendix B'!$E$43+'Appendix B'!$F$43+'Appendix B'!$G$43))/((1+$Y$16)^AK$34))</f>
        <v>338853.54523245135</v>
      </c>
      <c r="AL686" s="201">
        <f>(((O686*'Appendix B'!$C$18*1000)-('Appendix B'!$E$44+'Appendix B'!$F$44+'Appendix B'!$G$44))/((1+$Y$16)^AL$34))</f>
        <v>197928.2551897649</v>
      </c>
      <c r="AM686" s="201">
        <f>(((P686*'Appendix B'!$C$19*1000)-('Appendix B'!$E$45+'Appendix B'!$F$45+'Appendix B'!$G$45))/((1+$Y$16)^AM$34))</f>
        <v>489894.03992823279</v>
      </c>
      <c r="AN686" s="201">
        <f>(((Q686*'Appendix B'!$C$20*1000)-('Appendix B'!$E$46+'Appendix B'!$F$46+'Appendix B'!$G$46))/((1+$Y$16)^AN$34))</f>
        <v>380100.50547746866</v>
      </c>
      <c r="AO686" s="201">
        <f>(((R686*'Appendix B'!$C$21*1000)-('Appendix B'!$E$47+'Appendix B'!$F$47+'Appendix B'!$G$47))/((1+$Y$16)^AO$34))</f>
        <v>3929.5943149029786</v>
      </c>
      <c r="AP686" s="201">
        <f>(((S686*'Appendix B'!$C$22*1000)-('Appendix B'!$E$48+'Appendix B'!$F$48+'Appendix B'!$G$48))/((1+$Y$16)^AP$34))</f>
        <v>-109117.37355750614</v>
      </c>
      <c r="AQ686" s="201">
        <f>(((T686*'Appendix B'!$C$23*1000)-('Appendix B'!$E$49+'Appendix B'!$F$49+'Appendix B'!$G$49))/((1+$Y$16)^AQ$34))</f>
        <v>1226.3406448748176</v>
      </c>
      <c r="AR686" s="201">
        <f>(((U686*'Appendix B'!$C$24*1000)-('Appendix B'!$E$50+'Appendix B'!$F$50+'Appendix B'!$G$50))/((1+$Y$16)^AR$34))</f>
        <v>-75318.079522378233</v>
      </c>
      <c r="AS686" s="217">
        <f t="shared" si="36"/>
        <v>14284184.095311161</v>
      </c>
      <c r="AU686" s="207">
        <f t="shared" si="35"/>
        <v>6.0009736952549315E-9</v>
      </c>
    </row>
    <row r="687" spans="1:47" x14ac:dyDescent="0.35">
      <c r="A687">
        <v>653</v>
      </c>
      <c r="B687" s="75">
        <v>56</v>
      </c>
      <c r="C687" s="75">
        <v>72.620774751504484</v>
      </c>
      <c r="D687" s="75">
        <v>106.82340206457111</v>
      </c>
      <c r="E687" s="75">
        <v>138.62387153443709</v>
      </c>
      <c r="F687" s="75">
        <v>235.64304960563359</v>
      </c>
      <c r="G687" s="75">
        <v>232.43069652861922</v>
      </c>
      <c r="H687" s="75">
        <v>254.8494943239663</v>
      </c>
      <c r="I687" s="75">
        <v>128.95253504600998</v>
      </c>
      <c r="J687" s="75">
        <v>163.94631196733118</v>
      </c>
      <c r="K687" s="75">
        <v>57.36601368595143</v>
      </c>
      <c r="L687" s="75">
        <v>44.947516887158102</v>
      </c>
      <c r="M687" s="75">
        <v>57.296949898015171</v>
      </c>
      <c r="N687" s="75">
        <v>56.044640384112697</v>
      </c>
      <c r="O687" s="75">
        <v>51.185479190593121</v>
      </c>
      <c r="P687" s="75">
        <v>48.770920694555727</v>
      </c>
      <c r="Q687" s="75">
        <v>51.752950509509276</v>
      </c>
      <c r="R687" s="75">
        <v>102.78866336893275</v>
      </c>
      <c r="S687" s="75">
        <v>99.731762351881216</v>
      </c>
      <c r="T687" s="75">
        <v>122.61754821058253</v>
      </c>
      <c r="U687" s="75">
        <v>151.93044165308748</v>
      </c>
      <c r="V687" s="75">
        <v>171.64090203621683</v>
      </c>
      <c r="X687" s="201">
        <f>((0-('Appendix B'!$H$30))/(1+$Y$16)^0)</f>
        <v>-30932906.678150136</v>
      </c>
      <c r="Y687" s="201">
        <f>(((B687*'Appendix B'!$C$5*1000)-('Appendix B'!$E$31+'Appendix B'!$F$31+'Appendix B'!$G$31))/((1+$Y$16)^1))</f>
        <v>36555647.970511056</v>
      </c>
      <c r="Z687" s="201">
        <f>+(((C687*'Appendix B'!$C$6*1000)-('Appendix B'!$E$32+'Appendix B'!$F$32+'Appendix B'!$G$32))/((1+$Y$16)^2))</f>
        <v>16139891.310123188</v>
      </c>
      <c r="AA687" s="201">
        <f>(((D687*'Appendix B'!$C$7*1000)-('Appendix B'!$E$33+'Appendix B'!$F$33+'Appendix B'!$G$33))/((1+$Y$16)^3))</f>
        <v>11822296.312966704</v>
      </c>
      <c r="AB687" s="201">
        <f>(((E687*'Appendix B'!$C$8*1000)-('Appendix B'!$E$34+'Appendix B'!$F$34+'Appendix B'!$G$34))/((1+$Y$16)^4))</f>
        <v>9733981.8565698545</v>
      </c>
      <c r="AC687" s="201">
        <f>(((F687*'Appendix B'!$C$9*1000)-('Appendix B'!$E$35+'Appendix B'!$F$35+'Appendix B'!$G$35))/((1+$Y$16)^AC$34))</f>
        <v>12397997.786762077</v>
      </c>
      <c r="AD687" s="201">
        <f>(((G687*'Appendix B'!$C$10*1000)-('Appendix B'!$E$36+'Appendix B'!$F$36+'Appendix B'!$G$36))/((1+$Y$16)^AD$34))</f>
        <v>8874211.4799542353</v>
      </c>
      <c r="AE687" s="201">
        <f>(((H687*'Appendix B'!$C$11*1000)-('Appendix B'!$E$37+'Appendix B'!$F$37+'Appendix B'!$G$37))/((1+$Y$16)^AE$34))</f>
        <v>7430325.9472345067</v>
      </c>
      <c r="AF687" s="201">
        <f>(((I687*'Appendix B'!$C$12*1000)-('Appendix B'!$E$38+'Appendix B'!$F$38+'Appendix B'!$G$38))/((1+$Y$16)^AF$34))</f>
        <v>2453021.6683846079</v>
      </c>
      <c r="AG687" s="201">
        <f>(((J687*'Appendix B'!$C$13*1000)-('Appendix B'!$E$39+'Appendix B'!$F$39+'Appendix B'!$G$39))/((1+$Y$16)^AG$34))</f>
        <v>2621540.3705988461</v>
      </c>
      <c r="AH687" s="201">
        <f>(((K687*'Appendix B'!$C$14*1000)-('Appendix B'!$E$40+'Appendix B'!$F$40+'Appendix B'!$G$40))/((1+$Y$16)^AH$34))</f>
        <v>227955.98994021214</v>
      </c>
      <c r="AI687" s="201">
        <f>(((L687*'Appendix B'!$C$15*1000)-('Appendix B'!$E$41+'Appendix B'!$F$41+'Appendix B'!$G$41))/((1+$Y$16)^AI$34))</f>
        <v>-42778.997851702254</v>
      </c>
      <c r="AJ687" s="201">
        <f>(((M687*'Appendix B'!$C$16*1000)-('Appendix B'!$E$42+'Appendix B'!$F$42+'Appendix B'!$G$42))/((1+$Y$16)^AJ$34))</f>
        <v>61390.994969204177</v>
      </c>
      <c r="AK687" s="201">
        <f>(((N687*'Appendix B'!$C$17*1000)-('Appendix B'!$E$43+'Appendix B'!$F$43+'Appendix B'!$G$43))/((1+$Y$16)^AK$34))</f>
        <v>-1826.0501034365022</v>
      </c>
      <c r="AL687" s="201">
        <f>(((O687*'Appendix B'!$C$18*1000)-('Appendix B'!$E$44+'Appendix B'!$F$44+'Appendix B'!$G$44))/((1+$Y$16)^AL$34))</f>
        <v>-76526.32118715535</v>
      </c>
      <c r="AM687" s="201">
        <f>(((P687*'Appendix B'!$C$19*1000)-('Appendix B'!$E$45+'Appendix B'!$F$45+'Appendix B'!$G$45))/((1+$Y$16)^AM$34))</f>
        <v>-111073.89680011597</v>
      </c>
      <c r="AN687" s="201">
        <f>(((Q687*'Appendix B'!$C$20*1000)-('Appendix B'!$E$46+'Appendix B'!$F$46+'Appendix B'!$G$46))/((1+$Y$16)^AN$34))</f>
        <v>-100281.00844433863</v>
      </c>
      <c r="AO687" s="201">
        <f>(((R687*'Appendix B'!$C$21*1000)-('Appendix B'!$E$47+'Appendix B'!$F$47+'Appendix B'!$G$47))/((1+$Y$16)^AO$34))</f>
        <v>157142.73017640327</v>
      </c>
      <c r="AP687" s="201">
        <f>(((S687*'Appendix B'!$C$22*1000)-('Appendix B'!$E$48+'Appendix B'!$F$48+'Appendix B'!$G$48))/((1+$Y$16)^AP$34))</f>
        <v>103351.22342425752</v>
      </c>
      <c r="AQ687" s="201">
        <f>(((T687*'Appendix B'!$C$23*1000)-('Appendix B'!$E$49+'Appendix B'!$F$49+'Appendix B'!$G$49))/((1+$Y$16)^AQ$34))</f>
        <v>161370.36820112227</v>
      </c>
      <c r="AR687" s="201">
        <f>(((U687*'Appendix B'!$C$24*1000)-('Appendix B'!$E$50+'Appendix B'!$F$50+'Appendix B'!$G$50))/((1+$Y$16)^AR$34))</f>
        <v>223295.43237028879</v>
      </c>
      <c r="AS687" s="217">
        <f t="shared" si="36"/>
        <v>78030514.764036447</v>
      </c>
      <c r="AU687" s="207">
        <f t="shared" si="35"/>
        <v>8.2430716278046666E-9</v>
      </c>
    </row>
    <row r="688" spans="1:47" x14ac:dyDescent="0.35">
      <c r="A688">
        <v>654</v>
      </c>
      <c r="B688" s="75">
        <v>56</v>
      </c>
      <c r="C688" s="75">
        <v>46.451800506692244</v>
      </c>
      <c r="D688" s="75">
        <v>55.86534581656619</v>
      </c>
      <c r="E688" s="75">
        <v>59.464960142090966</v>
      </c>
      <c r="F688" s="75">
        <v>65.832898350588493</v>
      </c>
      <c r="G688" s="75">
        <v>58.866062109219719</v>
      </c>
      <c r="H688" s="75">
        <v>88.472587751046134</v>
      </c>
      <c r="I688" s="75">
        <v>102.81711217582566</v>
      </c>
      <c r="J688" s="75">
        <v>88.096917052793998</v>
      </c>
      <c r="K688" s="75">
        <v>143.5336380241823</v>
      </c>
      <c r="L688" s="75">
        <v>277.62879051352718</v>
      </c>
      <c r="M688" s="75">
        <v>161.35942880634289</v>
      </c>
      <c r="N688" s="75">
        <v>118.06699601628699</v>
      </c>
      <c r="O688" s="75">
        <v>125.64485034500051</v>
      </c>
      <c r="P688" s="75">
        <v>167.41434218482931</v>
      </c>
      <c r="Q688" s="75">
        <v>216.0932985005731</v>
      </c>
      <c r="R688" s="75">
        <v>248.92526818498146</v>
      </c>
      <c r="S688" s="75">
        <v>232.59807725727558</v>
      </c>
      <c r="T688" s="75">
        <v>166.32773439776238</v>
      </c>
      <c r="U688" s="75">
        <v>181.08295339405802</v>
      </c>
      <c r="V688" s="75">
        <v>220.48853509521032</v>
      </c>
      <c r="X688" s="201">
        <f>((0-('Appendix B'!$H$30))/(1+$Y$16)^0)</f>
        <v>-30932906.678150136</v>
      </c>
      <c r="Y688" s="201">
        <f>(((B688*'Appendix B'!$C$5*1000)-('Appendix B'!$E$31+'Appendix B'!$F$31+'Appendix B'!$G$31))/((1+$Y$16)^1))</f>
        <v>36555647.970511056</v>
      </c>
      <c r="Z688" s="201">
        <f>+(((C688*'Appendix B'!$C$6*1000)-('Appendix B'!$E$32+'Appendix B'!$F$32+'Appendix B'!$G$32))/((1+$Y$16)^2))</f>
        <v>9529160.8446699027</v>
      </c>
      <c r="AA688" s="201">
        <f>(((D688*'Appendix B'!$C$7*1000)-('Appendix B'!$E$33+'Appendix B'!$F$33+'Appendix B'!$G$33))/((1+$Y$16)^3))</f>
        <v>5358752.1477237726</v>
      </c>
      <c r="AB688" s="201">
        <f>(((E688*'Appendix B'!$C$8*1000)-('Appendix B'!$E$34+'Appendix B'!$F$34+'Appendix B'!$G$34))/((1+$Y$16)^4))</f>
        <v>3342691.5109898332</v>
      </c>
      <c r="AC688" s="201">
        <f>(((F688*'Appendix B'!$C$9*1000)-('Appendix B'!$E$35+'Appendix B'!$F$35+'Appendix B'!$G$35))/((1+$Y$16)^AC$34))</f>
        <v>2526569.8574766875</v>
      </c>
      <c r="AD688" s="201">
        <f>(((G688*'Appendix B'!$C$10*1000)-('Appendix B'!$E$36+'Appendix B'!$F$36+'Appendix B'!$G$36))/((1+$Y$16)^AD$34))</f>
        <v>1384667.548956281</v>
      </c>
      <c r="AE688" s="201">
        <f>(((H688*'Appendix B'!$C$11*1000)-('Appendix B'!$E$37+'Appendix B'!$F$37+'Appendix B'!$G$37))/((1+$Y$16)^AE$34))</f>
        <v>1904674.3454873599</v>
      </c>
      <c r="AF688" s="201">
        <f>(((I688*'Appendix B'!$C$12*1000)-('Appendix B'!$E$38+'Appendix B'!$F$38+'Appendix B'!$G$38))/((1+$Y$16)^AF$34))</f>
        <v>1767684.1778697039</v>
      </c>
      <c r="AG688" s="201">
        <f>(((J688*'Appendix B'!$C$13*1000)-('Appendix B'!$E$39+'Appendix B'!$F$39+'Appendix B'!$G$39))/((1+$Y$16)^AG$34))</f>
        <v>1021851.8871763316</v>
      </c>
      <c r="AH688" s="201">
        <f>(((K688*'Appendix B'!$C$14*1000)-('Appendix B'!$E$40+'Appendix B'!$F$40+'Appendix B'!$G$40))/((1+$Y$16)^AH$34))</f>
        <v>1687202.6425946197</v>
      </c>
      <c r="AI688" s="201">
        <f>(((L688*'Appendix B'!$C$15*1000)-('Appendix B'!$E$41+'Appendix B'!$F$41+'Appendix B'!$G$41))/((1+$Y$16)^AI$34))</f>
        <v>3263872.7633648235</v>
      </c>
      <c r="AJ688" s="201">
        <f>(((M688*'Appendix B'!$C$16*1000)-('Appendix B'!$E$42+'Appendix B'!$F$42+'Appendix B'!$G$42))/((1+$Y$16)^AJ$34))</f>
        <v>1292136.6871075085</v>
      </c>
      <c r="AK688" s="201">
        <f>(((N688*'Appendix B'!$C$17*1000)-('Appendix B'!$E$43+'Appendix B'!$F$43+'Appendix B'!$G$43))/((1+$Y$16)^AK$34))</f>
        <v>613287.18503814936</v>
      </c>
      <c r="AL688" s="201">
        <f>(((O688*'Appendix B'!$C$18*1000)-('Appendix B'!$E$44+'Appendix B'!$F$44+'Appendix B'!$G$44))/((1+$Y$16)^AL$34))</f>
        <v>546653.19586014759</v>
      </c>
      <c r="AM688" s="201">
        <f>(((P688*'Appendix B'!$C$19*1000)-('Appendix B'!$E$45+'Appendix B'!$F$45+'Appendix B'!$G$45))/((1+$Y$16)^AM$34))</f>
        <v>731372.60225546907</v>
      </c>
      <c r="AN688" s="201">
        <f>(((Q688*'Appendix B'!$C$20*1000)-('Appendix B'!$E$46+'Appendix B'!$F$46+'Appendix B'!$G$46))/((1+$Y$16)^AN$34))</f>
        <v>878472.54770574858</v>
      </c>
      <c r="AO688" s="201">
        <f>(((R688*'Appendix B'!$C$21*1000)-('Appendix B'!$E$47+'Appendix B'!$F$47+'Appendix B'!$G$47))/((1+$Y$16)^AO$34))</f>
        <v>914718.08703562443</v>
      </c>
      <c r="AP688" s="201">
        <f>(((S688*'Appendix B'!$C$22*1000)-('Appendix B'!$E$48+'Appendix B'!$F$48+'Appendix B'!$G$48))/((1+$Y$16)^AP$34))</f>
        <v>694878.213622635</v>
      </c>
      <c r="AQ688" s="201">
        <f>(((T688*'Appendix B'!$C$23*1000)-('Appendix B'!$E$49+'Appendix B'!$F$49+'Appendix B'!$G$49))/((1+$Y$16)^AQ$34))</f>
        <v>329025.40182455839</v>
      </c>
      <c r="AR688" s="201">
        <f>(((U688*'Appendix B'!$C$24*1000)-('Appendix B'!$E$50+'Appendix B'!$F$50+'Appendix B'!$G$50))/((1+$Y$16)^AR$34))</f>
        <v>319912.60292069917</v>
      </c>
      <c r="AS688" s="217">
        <f t="shared" si="36"/>
        <v>43730325.54204078</v>
      </c>
      <c r="AU688" s="207">
        <f t="shared" si="35"/>
        <v>1.5540406922984574E-8</v>
      </c>
    </row>
    <row r="689" spans="1:47" x14ac:dyDescent="0.35">
      <c r="A689">
        <v>655</v>
      </c>
      <c r="B689" s="75">
        <v>56</v>
      </c>
      <c r="C689" s="75">
        <v>57.498216525076231</v>
      </c>
      <c r="D689" s="75">
        <v>73.21441592131724</v>
      </c>
      <c r="E689" s="75">
        <v>94.03006844925693</v>
      </c>
      <c r="F689" s="75">
        <v>64.387374510857398</v>
      </c>
      <c r="G689" s="75">
        <v>77.349622700605067</v>
      </c>
      <c r="H689" s="75">
        <v>113.67228025186628</v>
      </c>
      <c r="I689" s="75">
        <v>133.07734368997905</v>
      </c>
      <c r="J689" s="75">
        <v>238.376249499708</v>
      </c>
      <c r="K689" s="75">
        <v>192.9959831349226</v>
      </c>
      <c r="L689" s="75">
        <v>280.18507161048251</v>
      </c>
      <c r="M689" s="75">
        <v>316.31731483891866</v>
      </c>
      <c r="N689" s="75">
        <v>55.868793398466437</v>
      </c>
      <c r="O689" s="75">
        <v>70.164448900380791</v>
      </c>
      <c r="P689" s="75">
        <v>74.996178786092585</v>
      </c>
      <c r="Q689" s="75">
        <v>106.25093025573204</v>
      </c>
      <c r="R689" s="75">
        <v>94.125374518189489</v>
      </c>
      <c r="S689" s="75">
        <v>103.20585883529611</v>
      </c>
      <c r="T689" s="75">
        <v>110.0178504799792</v>
      </c>
      <c r="U689" s="75">
        <v>165.96763510272118</v>
      </c>
      <c r="V689" s="75">
        <v>231.0696645445791</v>
      </c>
      <c r="X689" s="201">
        <f>((0-('Appendix B'!$H$30))/(1+$Y$16)^0)</f>
        <v>-30932906.678150136</v>
      </c>
      <c r="Y689" s="201">
        <f>(((B689*'Appendix B'!$C$5*1000)-('Appendix B'!$E$31+'Appendix B'!$F$31+'Appendix B'!$G$31))/((1+$Y$16)^1))</f>
        <v>36555647.970511056</v>
      </c>
      <c r="Z689" s="201">
        <f>+(((C689*'Appendix B'!$C$6*1000)-('Appendix B'!$E$32+'Appendix B'!$F$32+'Appendix B'!$G$32))/((1+$Y$16)^2))</f>
        <v>12319674.459137566</v>
      </c>
      <c r="AA689" s="201">
        <f>(((D689*'Appendix B'!$C$7*1000)-('Appendix B'!$E$33+'Appendix B'!$F$33+'Appendix B'!$G$33))/((1+$Y$16)^3))</f>
        <v>7559316.476594626</v>
      </c>
      <c r="AB689" s="201">
        <f>(((E689*'Appendix B'!$C$8*1000)-('Appendix B'!$E$34+'Appendix B'!$F$34+'Appendix B'!$G$34))/((1+$Y$16)^4))</f>
        <v>6133478.2857417399</v>
      </c>
      <c r="AC689" s="201">
        <f>(((F689*'Appendix B'!$C$9*1000)-('Appendix B'!$E$35+'Appendix B'!$F$35+'Appendix B'!$G$35))/((1+$Y$16)^AC$34))</f>
        <v>2442538.4594801241</v>
      </c>
      <c r="AD689" s="201">
        <f>(((G689*'Appendix B'!$C$10*1000)-('Appendix B'!$E$36+'Appendix B'!$F$36+'Appendix B'!$G$36))/((1+$Y$16)^AD$34))</f>
        <v>2182257.6773457672</v>
      </c>
      <c r="AE689" s="201">
        <f>(((H689*'Appendix B'!$C$11*1000)-('Appendix B'!$E$37+'Appendix B'!$F$37+'Appendix B'!$G$37))/((1+$Y$16)^AE$34))</f>
        <v>2741597.7148352806</v>
      </c>
      <c r="AF689" s="201">
        <f>(((I689*'Appendix B'!$C$12*1000)-('Appendix B'!$E$38+'Appendix B'!$F$38+'Appendix B'!$G$38))/((1+$Y$16)^AF$34))</f>
        <v>2561184.6783712148</v>
      </c>
      <c r="AG689" s="201">
        <f>(((J689*'Appendix B'!$C$13*1000)-('Appendix B'!$E$39+'Appendix B'!$F$39+'Appendix B'!$G$39))/((1+$Y$16)^AG$34))</f>
        <v>4191292.0347559</v>
      </c>
      <c r="AH689" s="201">
        <f>(((K689*'Appendix B'!$C$14*1000)-('Appendix B'!$E$40+'Appendix B'!$F$40+'Appendix B'!$G$40))/((1+$Y$16)^AH$34))</f>
        <v>2524846.271389212</v>
      </c>
      <c r="AI689" s="201">
        <f>(((L689*'Appendix B'!$C$15*1000)-('Appendix B'!$E$41+'Appendix B'!$F$41+'Appendix B'!$G$41))/((1+$Y$16)^AI$34))</f>
        <v>3300200.2737814323</v>
      </c>
      <c r="AJ689" s="201">
        <f>(((M689*'Appendix B'!$C$16*1000)-('Appendix B'!$E$42+'Appendix B'!$F$42+'Appendix B'!$G$42))/((1+$Y$16)^AJ$34))</f>
        <v>3124821.749948048</v>
      </c>
      <c r="AK689" s="201">
        <f>(((N689*'Appendix B'!$C$17*1000)-('Appendix B'!$E$43+'Appendix B'!$F$43+'Appendix B'!$G$43))/((1+$Y$16)^AK$34))</f>
        <v>-3570.0310781716221</v>
      </c>
      <c r="AL689" s="201">
        <f>(((O689*'Appendix B'!$C$18*1000)-('Appendix B'!$E$44+'Appendix B'!$F$44+'Appendix B'!$G$44))/((1+$Y$16)^AL$34))</f>
        <v>82316.078291003447</v>
      </c>
      <c r="AM689" s="201">
        <f>(((P689*'Appendix B'!$C$19*1000)-('Appendix B'!$E$45+'Appendix B'!$F$45+'Appendix B'!$G$45))/((1+$Y$16)^AM$34))</f>
        <v>75142.722617384556</v>
      </c>
      <c r="AN689" s="201">
        <f>(((Q689*'Appendix B'!$C$20*1000)-('Appendix B'!$E$46+'Appendix B'!$F$46+'Appendix B'!$G$46))/((1+$Y$16)^AN$34))</f>
        <v>224289.87224109948</v>
      </c>
      <c r="AO689" s="201">
        <f>(((R689*'Appendix B'!$C$21*1000)-('Appendix B'!$E$47+'Appendix B'!$F$47+'Appendix B'!$G$47))/((1+$Y$16)^AO$34))</f>
        <v>112232.05121997277</v>
      </c>
      <c r="AP689" s="201">
        <f>(((S689*'Appendix B'!$C$22*1000)-('Appendix B'!$E$48+'Appendix B'!$F$48+'Appendix B'!$G$48))/((1+$Y$16)^AP$34))</f>
        <v>118818.06193751372</v>
      </c>
      <c r="AQ689" s="201">
        <f>(((T689*'Appendix B'!$C$23*1000)-('Appendix B'!$E$49+'Appendix B'!$F$49+'Appendix B'!$G$49))/((1+$Y$16)^AQ$34))</f>
        <v>113042.89740007141</v>
      </c>
      <c r="AR689" s="201">
        <f>(((U689*'Appendix B'!$C$24*1000)-('Appendix B'!$E$50+'Appendix B'!$F$50+'Appendix B'!$G$50))/((1+$Y$16)^AR$34))</f>
        <v>269817.45852100052</v>
      </c>
      <c r="AS689" s="217">
        <f t="shared" si="36"/>
        <v>55699608.515969872</v>
      </c>
      <c r="AU689" s="207">
        <f t="shared" si="35"/>
        <v>1.5412541379303114E-8</v>
      </c>
    </row>
    <row r="690" spans="1:47" x14ac:dyDescent="0.35">
      <c r="A690">
        <v>656</v>
      </c>
      <c r="B690" s="75">
        <v>56</v>
      </c>
      <c r="C690" s="75">
        <v>44.204269941123592</v>
      </c>
      <c r="D690" s="75">
        <v>36.51149243396894</v>
      </c>
      <c r="E690" s="75">
        <v>53.806494412067096</v>
      </c>
      <c r="F690" s="75">
        <v>55.77851706215796</v>
      </c>
      <c r="G690" s="75">
        <v>65.933876111990841</v>
      </c>
      <c r="H690" s="75">
        <v>73.806283437407942</v>
      </c>
      <c r="I690" s="75">
        <v>97.189600321555119</v>
      </c>
      <c r="J690" s="75">
        <v>120.88939890941631</v>
      </c>
      <c r="K690" s="75">
        <v>113.21118766689551</v>
      </c>
      <c r="L690" s="75">
        <v>130.80030134895316</v>
      </c>
      <c r="M690" s="75">
        <v>98.521005425201253</v>
      </c>
      <c r="N690" s="75">
        <v>99.75899841845235</v>
      </c>
      <c r="O690" s="75">
        <v>79.661055171909609</v>
      </c>
      <c r="P690" s="75">
        <v>90.883436497956779</v>
      </c>
      <c r="Q690" s="75">
        <v>157.94793004289386</v>
      </c>
      <c r="R690" s="75">
        <v>191.50871626322075</v>
      </c>
      <c r="S690" s="75">
        <v>119.05688594940537</v>
      </c>
      <c r="T690" s="75">
        <v>225.39975354751772</v>
      </c>
      <c r="U690" s="75">
        <v>189.08727504378299</v>
      </c>
      <c r="V690" s="75">
        <v>221.36212978388718</v>
      </c>
      <c r="X690" s="201">
        <f>((0-('Appendix B'!$H$30))/(1+$Y$16)^0)</f>
        <v>-30932906.678150136</v>
      </c>
      <c r="Y690" s="201">
        <f>(((B690*'Appendix B'!$C$5*1000)-('Appendix B'!$E$31+'Appendix B'!$F$31+'Appendix B'!$G$31))/((1+$Y$16)^1))</f>
        <v>36555647.970511056</v>
      </c>
      <c r="Z690" s="201">
        <f>+(((C690*'Appendix B'!$C$6*1000)-('Appendix B'!$E$32+'Appendix B'!$F$32+'Appendix B'!$G$32))/((1+$Y$16)^2))</f>
        <v>8961396.1840131078</v>
      </c>
      <c r="AA690" s="201">
        <f>(((D690*'Appendix B'!$C$7*1000)-('Appendix B'!$E$33+'Appendix B'!$F$33+'Appendix B'!$G$33))/((1+$Y$16)^3))</f>
        <v>2903900.1514616259</v>
      </c>
      <c r="AB690" s="201">
        <f>(((E690*'Appendix B'!$C$8*1000)-('Appendix B'!$E$34+'Appendix B'!$F$34+'Appendix B'!$G$34))/((1+$Y$16)^4))</f>
        <v>2885826.9994018963</v>
      </c>
      <c r="AC690" s="201">
        <f>(((F690*'Appendix B'!$C$9*1000)-('Appendix B'!$E$35+'Appendix B'!$F$35+'Appendix B'!$G$35))/((1+$Y$16)^AC$34))</f>
        <v>1942087.1305681642</v>
      </c>
      <c r="AD690" s="201">
        <f>(((G690*'Appendix B'!$C$10*1000)-('Appendix B'!$E$36+'Appendix B'!$F$36+'Appendix B'!$G$36))/((1+$Y$16)^AD$34))</f>
        <v>1689653.0873233082</v>
      </c>
      <c r="AE690" s="201">
        <f>(((H690*'Appendix B'!$C$11*1000)-('Appendix B'!$E$37+'Appendix B'!$F$37+'Appendix B'!$G$37))/((1+$Y$16)^AE$34))</f>
        <v>1417582.1787217336</v>
      </c>
      <c r="AF690" s="201">
        <f>(((I690*'Appendix B'!$C$12*1000)-('Appendix B'!$E$38+'Appendix B'!$F$38+'Appendix B'!$G$38))/((1+$Y$16)^AF$34))</f>
        <v>1620116.4545079954</v>
      </c>
      <c r="AG690" s="201">
        <f>(((J690*'Appendix B'!$C$13*1000)-('Appendix B'!$E$39+'Appendix B'!$F$39+'Appendix B'!$G$39))/((1+$Y$16)^AG$34))</f>
        <v>1713456.0275651496</v>
      </c>
      <c r="AH690" s="201">
        <f>(((K690*'Appendix B'!$C$14*1000)-('Appendix B'!$E$40+'Appendix B'!$F$40+'Appendix B'!$G$40))/((1+$Y$16)^AH$34))</f>
        <v>1173692.672649699</v>
      </c>
      <c r="AI690" s="201">
        <f>(((L690*'Appendix B'!$C$15*1000)-('Appendix B'!$E$41+'Appendix B'!$F$41+'Appendix B'!$G$41))/((1+$Y$16)^AI$34))</f>
        <v>1177281.630670513</v>
      </c>
      <c r="AJ690" s="201">
        <f>(((M690*'Appendix B'!$C$16*1000)-('Appendix B'!$E$42+'Appendix B'!$F$42+'Appendix B'!$G$42))/((1+$Y$16)^AJ$34))</f>
        <v>548947.40612533211</v>
      </c>
      <c r="AK690" s="201">
        <f>(((N690*'Appendix B'!$C$17*1000)-('Appendix B'!$E$43+'Appendix B'!$F$43+'Appendix B'!$G$43))/((1+$Y$16)^AK$34))</f>
        <v>431715.69333030278</v>
      </c>
      <c r="AL690" s="201">
        <f>(((O690*'Appendix B'!$C$18*1000)-('Appendix B'!$E$44+'Appendix B'!$F$44+'Appendix B'!$G$44))/((1+$Y$16)^AL$34))</f>
        <v>161796.87994332056</v>
      </c>
      <c r="AM690" s="201">
        <f>(((P690*'Appendix B'!$C$19*1000)-('Appendix B'!$E$45+'Appendix B'!$F$45+'Appendix B'!$G$45))/((1+$Y$16)^AM$34))</f>
        <v>187952.72481418634</v>
      </c>
      <c r="AN690" s="201">
        <f>(((Q690*'Appendix B'!$C$20*1000)-('Appendix B'!$E$46+'Appendix B'!$F$46+'Appendix B'!$G$46))/((1+$Y$16)^AN$34))</f>
        <v>532179.09727016091</v>
      </c>
      <c r="AO690" s="201">
        <f>(((R690*'Appendix B'!$C$21*1000)-('Appendix B'!$E$47+'Appendix B'!$F$47+'Appendix B'!$G$47))/((1+$Y$16)^AO$34))</f>
        <v>617069.42558966612</v>
      </c>
      <c r="AP690" s="201">
        <f>(((S690*'Appendix B'!$C$22*1000)-('Appendix B'!$E$48+'Appendix B'!$F$48+'Appendix B'!$G$48))/((1+$Y$16)^AP$34))</f>
        <v>189387.56909241746</v>
      </c>
      <c r="AQ690" s="201">
        <f>(((T690*'Appendix B'!$C$23*1000)-('Appendix B'!$E$49+'Appendix B'!$F$49+'Appendix B'!$G$49))/((1+$Y$16)^AQ$34))</f>
        <v>555602.36753103812</v>
      </c>
      <c r="AR690" s="201">
        <f>(((U690*'Appendix B'!$C$24*1000)-('Appendix B'!$E$50+'Appendix B'!$F$50+'Appendix B'!$G$50))/((1+$Y$16)^AR$34))</f>
        <v>346440.50270660192</v>
      </c>
      <c r="AS690" s="217">
        <f t="shared" si="36"/>
        <v>34678825.475647122</v>
      </c>
      <c r="AU690" s="207">
        <f t="shared" si="35"/>
        <v>1.3437701396695971E-8</v>
      </c>
    </row>
    <row r="691" spans="1:47" x14ac:dyDescent="0.35">
      <c r="A691">
        <v>657</v>
      </c>
      <c r="B691" s="75">
        <v>56</v>
      </c>
      <c r="C691" s="75">
        <v>67.508159510127271</v>
      </c>
      <c r="D691" s="75">
        <v>71.702242981747332</v>
      </c>
      <c r="E691" s="75">
        <v>112.68399290795261</v>
      </c>
      <c r="F691" s="75">
        <v>167.78097189496998</v>
      </c>
      <c r="G691" s="75">
        <v>205.97952528570065</v>
      </c>
      <c r="H691" s="75">
        <v>236.33515363392365</v>
      </c>
      <c r="I691" s="75">
        <v>123.64198319482816</v>
      </c>
      <c r="J691" s="75">
        <v>103.79471275340163</v>
      </c>
      <c r="K691" s="75">
        <v>87.58254698054472</v>
      </c>
      <c r="L691" s="75">
        <v>62.467734750558407</v>
      </c>
      <c r="M691" s="75">
        <v>97.240247306280821</v>
      </c>
      <c r="N691" s="75">
        <v>102.05625234969798</v>
      </c>
      <c r="O691" s="75">
        <v>153.36374492824095</v>
      </c>
      <c r="P691" s="75">
        <v>230.57851871247561</v>
      </c>
      <c r="Q691" s="75">
        <v>96.764462886297338</v>
      </c>
      <c r="R691" s="75">
        <v>116.08922713586536</v>
      </c>
      <c r="S691" s="75">
        <v>90.782810275932192</v>
      </c>
      <c r="T691" s="75">
        <v>104.30613016337526</v>
      </c>
      <c r="U691" s="75">
        <v>170.63001349221776</v>
      </c>
      <c r="V691" s="75">
        <v>203.18773032564678</v>
      </c>
      <c r="X691" s="201">
        <f>((0-('Appendix B'!$H$30))/(1+$Y$16)^0)</f>
        <v>-30932906.678150136</v>
      </c>
      <c r="Y691" s="201">
        <f>(((B691*'Appendix B'!$C$5*1000)-('Appendix B'!$E$31+'Appendix B'!$F$31+'Appendix B'!$G$31))/((1+$Y$16)^1))</f>
        <v>36555647.970511056</v>
      </c>
      <c r="Z691" s="201">
        <f>+(((C691*'Appendix B'!$C$6*1000)-('Appendix B'!$E$32+'Appendix B'!$F$32+'Appendix B'!$G$32))/((1+$Y$16)^2))</f>
        <v>14848357.258458424</v>
      </c>
      <c r="AA691" s="201">
        <f>(((D691*'Appendix B'!$C$7*1000)-('Appendix B'!$E$33+'Appendix B'!$F$33+'Appendix B'!$G$33))/((1+$Y$16)^3))</f>
        <v>7367511.7395217139</v>
      </c>
      <c r="AB691" s="201">
        <f>(((E691*'Appendix B'!$C$8*1000)-('Appendix B'!$E$34+'Appendix B'!$F$34+'Appendix B'!$G$34))/((1+$Y$16)^4))</f>
        <v>7639596.1087764874</v>
      </c>
      <c r="AC691" s="201">
        <f>(((F691*'Appendix B'!$C$9*1000)-('Appendix B'!$E$35+'Appendix B'!$F$35+'Appendix B'!$G$35))/((1+$Y$16)^AC$34))</f>
        <v>8453029.8075142652</v>
      </c>
      <c r="AD691" s="201">
        <f>(((G691*'Appendix B'!$C$10*1000)-('Appendix B'!$E$36+'Appendix B'!$F$36+'Appendix B'!$G$36))/((1+$Y$16)^AD$34))</f>
        <v>7732808.3956629699</v>
      </c>
      <c r="AE691" s="201">
        <f>(((H691*'Appendix B'!$C$11*1000)-('Appendix B'!$E$37+'Appendix B'!$F$37+'Appendix B'!$G$37))/((1+$Y$16)^AE$34))</f>
        <v>6815434.1428578664</v>
      </c>
      <c r="AF691" s="201">
        <f>(((I691*'Appendix B'!$C$12*1000)-('Appendix B'!$E$38+'Appendix B'!$F$38+'Appendix B'!$G$38))/((1+$Y$16)^AF$34))</f>
        <v>2313765.445249598</v>
      </c>
      <c r="AG691" s="201">
        <f>(((J691*'Appendix B'!$C$13*1000)-('Appendix B'!$E$39+'Appendix B'!$F$39+'Appendix B'!$G$39))/((1+$Y$16)^AG$34))</f>
        <v>1352923.5196616771</v>
      </c>
      <c r="AH691" s="201">
        <f>(((K691*'Appendix B'!$C$14*1000)-('Appendix B'!$E$40+'Appendix B'!$F$40+'Appendix B'!$G$40))/((1+$Y$16)^AH$34))</f>
        <v>739672.25696734397</v>
      </c>
      <c r="AI691" s="201">
        <f>(((L691*'Appendix B'!$C$15*1000)-('Appendix B'!$E$41+'Appendix B'!$F$41+'Appendix B'!$G$41))/((1+$Y$16)^AI$34))</f>
        <v>206202.18723471306</v>
      </c>
      <c r="AJ691" s="201">
        <f>(((M691*'Appendix B'!$C$16*1000)-('Appendix B'!$E$42+'Appendix B'!$F$42+'Appendix B'!$G$42))/((1+$Y$16)^AJ$34))</f>
        <v>533799.89518701308</v>
      </c>
      <c r="AK691" s="201">
        <f>(((N691*'Appendix B'!$C$17*1000)-('Appendix B'!$E$43+'Appendix B'!$F$43+'Appendix B'!$G$43))/((1+$Y$16)^AK$34))</f>
        <v>454498.95080556697</v>
      </c>
      <c r="AL691" s="201">
        <f>(((O691*'Appendix B'!$C$18*1000)-('Appendix B'!$E$44+'Appendix B'!$F$44+'Appendix B'!$G$44))/((1+$Y$16)^AL$34))</f>
        <v>778643.43525725265</v>
      </c>
      <c r="AM691" s="201">
        <f>(((P691*'Appendix B'!$C$19*1000)-('Appendix B'!$E$45+'Appendix B'!$F$45+'Appendix B'!$G$45))/((1+$Y$16)^AM$34))</f>
        <v>1179879.8916866572</v>
      </c>
      <c r="AN691" s="201">
        <f>(((Q691*'Appendix B'!$C$20*1000)-('Appendix B'!$E$46+'Appendix B'!$F$46+'Appendix B'!$G$46))/((1+$Y$16)^AN$34))</f>
        <v>167791.79500908061</v>
      </c>
      <c r="AO691" s="201">
        <f>(((R691*'Appendix B'!$C$21*1000)-('Appendix B'!$E$47+'Appendix B'!$F$47+'Appendix B'!$G$47))/((1+$Y$16)^AO$34))</f>
        <v>226093.14376269351</v>
      </c>
      <c r="AP691" s="201">
        <f>(((S691*'Appendix B'!$C$22*1000)-('Appendix B'!$E$48+'Appendix B'!$F$48+'Appendix B'!$G$48))/((1+$Y$16)^AP$34))</f>
        <v>63510.074140597106</v>
      </c>
      <c r="AQ691" s="201">
        <f>(((T691*'Appendix B'!$C$23*1000)-('Appendix B'!$E$49+'Appendix B'!$F$49+'Appendix B'!$G$49))/((1+$Y$16)^AQ$34))</f>
        <v>91134.991137051184</v>
      </c>
      <c r="AR691" s="201">
        <f>(((U691*'Appendix B'!$C$24*1000)-('Appendix B'!$E$50+'Appendix B'!$F$50+'Appendix B'!$G$50))/((1+$Y$16)^AR$34))</f>
        <v>285269.49956744869</v>
      </c>
      <c r="AS691" s="217">
        <f t="shared" si="36"/>
        <v>66872663.830819368</v>
      </c>
      <c r="AU691" s="207">
        <f t="shared" si="35"/>
        <v>1.2446164106729853E-8</v>
      </c>
    </row>
    <row r="692" spans="1:47" x14ac:dyDescent="0.35">
      <c r="A692">
        <v>658</v>
      </c>
      <c r="B692" s="75">
        <v>56</v>
      </c>
      <c r="C692" s="75">
        <v>38.456100240683654</v>
      </c>
      <c r="D692" s="75">
        <v>46.646985869525224</v>
      </c>
      <c r="E692" s="75">
        <v>46.10929589963397</v>
      </c>
      <c r="F692" s="75">
        <v>49.848160694596778</v>
      </c>
      <c r="G692" s="75">
        <v>51.040953550244872</v>
      </c>
      <c r="H692" s="75">
        <v>63.285925829105324</v>
      </c>
      <c r="I692" s="75">
        <v>71.282389197441219</v>
      </c>
      <c r="J692" s="75">
        <v>59.917349801686974</v>
      </c>
      <c r="K692" s="75">
        <v>76.452736313612604</v>
      </c>
      <c r="L692" s="75">
        <v>75.792127296407955</v>
      </c>
      <c r="M692" s="75">
        <v>40.016223768709047</v>
      </c>
      <c r="N692" s="75">
        <v>48.870545503792776</v>
      </c>
      <c r="O692" s="75">
        <v>62.67598751240017</v>
      </c>
      <c r="P692" s="75">
        <v>86.581910154291592</v>
      </c>
      <c r="Q692" s="75">
        <v>69.089642533251862</v>
      </c>
      <c r="R692" s="75">
        <v>75.665070868875631</v>
      </c>
      <c r="S692" s="75">
        <v>91.154366407666089</v>
      </c>
      <c r="T692" s="75">
        <v>84.574015462266786</v>
      </c>
      <c r="U692" s="75">
        <v>110.22548597222345</v>
      </c>
      <c r="V692" s="75">
        <v>114.68552419339274</v>
      </c>
      <c r="X692" s="201">
        <f>((0-('Appendix B'!$H$30))/(1+$Y$16)^0)</f>
        <v>-30932906.678150136</v>
      </c>
      <c r="Y692" s="201">
        <f>(((B692*'Appendix B'!$C$5*1000)-('Appendix B'!$E$31+'Appendix B'!$F$31+'Appendix B'!$G$31))/((1+$Y$16)^1))</f>
        <v>36555647.970511056</v>
      </c>
      <c r="Z692" s="201">
        <f>+(((C692*'Appendix B'!$C$6*1000)-('Appendix B'!$E$32+'Appendix B'!$F$32+'Appendix B'!$G$32))/((1+$Y$16)^2))</f>
        <v>7509310.206022325</v>
      </c>
      <c r="AA692" s="201">
        <f>(((D692*'Appendix B'!$C$7*1000)-('Appendix B'!$E$33+'Appendix B'!$F$33+'Appendix B'!$G$33))/((1+$Y$16)^3))</f>
        <v>4189490.9742044527</v>
      </c>
      <c r="AB692" s="201">
        <f>(((E692*'Appendix B'!$C$8*1000)-('Appendix B'!$E$34+'Appendix B'!$F$34+'Appendix B'!$G$34))/((1+$Y$16)^4))</f>
        <v>2264355.2070891564</v>
      </c>
      <c r="AC692" s="201">
        <f>(((F692*'Appendix B'!$C$9*1000)-('Appendix B'!$E$35+'Appendix B'!$F$35+'Appendix B'!$G$35))/((1+$Y$16)^AC$34))</f>
        <v>1597342.8084844181</v>
      </c>
      <c r="AD692" s="201">
        <f>(((G692*'Appendix B'!$C$10*1000)-('Appendix B'!$E$36+'Appendix B'!$F$36+'Appendix B'!$G$36))/((1+$Y$16)^AD$34))</f>
        <v>1047003.7471494327</v>
      </c>
      <c r="AE692" s="201">
        <f>(((H692*'Appendix B'!$C$11*1000)-('Appendix B'!$E$37+'Appendix B'!$F$37+'Appendix B'!$G$37))/((1+$Y$16)^AE$34))</f>
        <v>1068183.7431654627</v>
      </c>
      <c r="AF692" s="201">
        <f>(((I692*'Appendix B'!$C$12*1000)-('Appendix B'!$E$38+'Appendix B'!$F$38+'Appendix B'!$G$38))/((1+$Y$16)^AF$34))</f>
        <v>940763.25841735955</v>
      </c>
      <c r="AG692" s="201">
        <f>(((J692*'Appendix B'!$C$13*1000)-('Appendix B'!$E$39+'Appendix B'!$F$39+'Appendix B'!$G$39))/((1+$Y$16)^AG$34))</f>
        <v>427535.62070883927</v>
      </c>
      <c r="AH692" s="201">
        <f>(((K692*'Appendix B'!$C$14*1000)-('Appendix B'!$E$40+'Appendix B'!$F$40+'Appendix B'!$G$40))/((1+$Y$16)^AH$34))</f>
        <v>551189.18011417193</v>
      </c>
      <c r="AI692" s="201">
        <f>(((L692*'Appendix B'!$C$15*1000)-('Appendix B'!$E$41+'Appendix B'!$F$41+'Appendix B'!$G$41))/((1+$Y$16)^AI$34))</f>
        <v>395556.17087166983</v>
      </c>
      <c r="AJ692" s="201">
        <f>(((M692*'Appendix B'!$C$16*1000)-('Appendix B'!$E$42+'Appendix B'!$F$42+'Appendix B'!$G$42))/((1+$Y$16)^AJ$34))</f>
        <v>-142987.94606487616</v>
      </c>
      <c r="AK692" s="201">
        <f>(((N692*'Appendix B'!$C$17*1000)-('Appendix B'!$E$43+'Appendix B'!$F$43+'Appendix B'!$G$43))/((1+$Y$16)^AK$34))</f>
        <v>-72975.890609608439</v>
      </c>
      <c r="AL692" s="201">
        <f>(((O692*'Appendix B'!$C$18*1000)-('Appendix B'!$E$44+'Appendix B'!$F$44+'Appendix B'!$G$44))/((1+$Y$16)^AL$34))</f>
        <v>19642.224364520047</v>
      </c>
      <c r="AM692" s="201">
        <f>(((P692*'Appendix B'!$C$19*1000)-('Appendix B'!$E$45+'Appendix B'!$F$45+'Appendix B'!$G$45))/((1+$Y$16)^AM$34))</f>
        <v>157409.05232651118</v>
      </c>
      <c r="AN692" s="201">
        <f>(((Q692*'Appendix B'!$C$20*1000)-('Appendix B'!$E$46+'Appendix B'!$F$46+'Appendix B'!$G$46))/((1+$Y$16)^AN$34))</f>
        <v>2970.2574653549109</v>
      </c>
      <c r="AO692" s="201">
        <f>(((R692*'Appendix B'!$C$21*1000)-('Appendix B'!$E$47+'Appendix B'!$F$47+'Appendix B'!$G$47))/((1+$Y$16)^AO$34))</f>
        <v>16533.433187465333</v>
      </c>
      <c r="AP692" s="201">
        <f>(((S692*'Appendix B'!$C$22*1000)-('Appendix B'!$E$48+'Appendix B'!$F$48+'Appendix B'!$G$48))/((1+$Y$16)^AP$34))</f>
        <v>65164.259254790959</v>
      </c>
      <c r="AQ692" s="201">
        <f>(((T692*'Appendix B'!$C$23*1000)-('Appendix B'!$E$49+'Appendix B'!$F$49+'Appendix B'!$G$49))/((1+$Y$16)^AQ$34))</f>
        <v>15450.382073406263</v>
      </c>
      <c r="AR692" s="201">
        <f>(((U692*'Appendix B'!$C$24*1000)-('Appendix B'!$E$50+'Appendix B'!$F$50+'Appendix B'!$G$50))/((1+$Y$16)^AR$34))</f>
        <v>85076.988223245964</v>
      </c>
      <c r="AS692" s="217">
        <f t="shared" si="36"/>
        <v>25975718.805483494</v>
      </c>
      <c r="AU692" s="207">
        <f t="shared" si="35"/>
        <v>1.0330931790291862E-8</v>
      </c>
    </row>
    <row r="693" spans="1:47" x14ac:dyDescent="0.35">
      <c r="A693">
        <v>659</v>
      </c>
      <c r="B693" s="75">
        <v>56</v>
      </c>
      <c r="C693" s="75">
        <v>98.887866799132212</v>
      </c>
      <c r="D693" s="75">
        <v>126.58964442242809</v>
      </c>
      <c r="E693" s="75">
        <v>153.56950739227216</v>
      </c>
      <c r="F693" s="75">
        <v>139.01268142162417</v>
      </c>
      <c r="G693" s="75">
        <v>47.291950720255386</v>
      </c>
      <c r="H693" s="75">
        <v>61.770897411669679</v>
      </c>
      <c r="I693" s="75">
        <v>63.489038902614425</v>
      </c>
      <c r="J693" s="75">
        <v>79.40432001202096</v>
      </c>
      <c r="K693" s="75">
        <v>100.44923182529877</v>
      </c>
      <c r="L693" s="75">
        <v>101.22466218228529</v>
      </c>
      <c r="M693" s="75">
        <v>59.906366526723559</v>
      </c>
      <c r="N693" s="75">
        <v>58.336974686314576</v>
      </c>
      <c r="O693" s="75">
        <v>51.499232375825379</v>
      </c>
      <c r="P693" s="75">
        <v>60.542808163256211</v>
      </c>
      <c r="Q693" s="75">
        <v>71.894076682319039</v>
      </c>
      <c r="R693" s="75">
        <v>88.076775985568148</v>
      </c>
      <c r="S693" s="75">
        <v>79.675360471906131</v>
      </c>
      <c r="T693" s="75">
        <v>77.029618944239374</v>
      </c>
      <c r="U693" s="75">
        <v>69.126635882730653</v>
      </c>
      <c r="V693" s="75">
        <v>55.007468195952782</v>
      </c>
      <c r="X693" s="201">
        <f>((0-('Appendix B'!$H$30))/(1+$Y$16)^0)</f>
        <v>-30932906.678150136</v>
      </c>
      <c r="Y693" s="201">
        <f>(((B693*'Appendix B'!$C$5*1000)-('Appendix B'!$E$31+'Appendix B'!$F$31+'Appendix B'!$G$31))/((1+$Y$16)^1))</f>
        <v>36555647.970511056</v>
      </c>
      <c r="Z693" s="201">
        <f>+(((C693*'Appendix B'!$C$6*1000)-('Appendix B'!$E$32+'Appendix B'!$F$32+'Appendix B'!$G$32))/((1+$Y$16)^2))</f>
        <v>22775408.010688622</v>
      </c>
      <c r="AA693" s="201">
        <f>(((D693*'Appendix B'!$C$7*1000)-('Appendix B'!$E$33+'Appendix B'!$F$33+'Appendix B'!$G$33))/((1+$Y$16)^3))</f>
        <v>14329455.923590712</v>
      </c>
      <c r="AB693" s="201">
        <f>(((E693*'Appendix B'!$C$8*1000)-('Appendix B'!$E$34+'Appendix B'!$F$34+'Appendix B'!$G$34))/((1+$Y$16)^4))</f>
        <v>10940692.465477647</v>
      </c>
      <c r="AC693" s="201">
        <f>(((F693*'Appendix B'!$C$9*1000)-('Appendix B'!$E$35+'Appendix B'!$F$35+'Appendix B'!$G$35))/((1+$Y$16)^AC$34))</f>
        <v>6780667.4430885203</v>
      </c>
      <c r="AD693" s="201">
        <f>(((G693*'Appendix B'!$C$10*1000)-('Appendix B'!$E$36+'Appendix B'!$F$36+'Appendix B'!$G$36))/((1+$Y$16)^AD$34))</f>
        <v>885229.30798117584</v>
      </c>
      <c r="AE693" s="201">
        <f>(((H693*'Appendix B'!$C$11*1000)-('Appendix B'!$E$37+'Appendix B'!$F$37+'Appendix B'!$G$37))/((1+$Y$16)^AE$34))</f>
        <v>1017867.149511123</v>
      </c>
      <c r="AF693" s="201">
        <f>(((I693*'Appendix B'!$C$12*1000)-('Appendix B'!$E$38+'Appendix B'!$F$38+'Appendix B'!$G$38))/((1+$Y$16)^AF$34))</f>
        <v>736401.72348871094</v>
      </c>
      <c r="AG693" s="201">
        <f>(((J693*'Appendix B'!$C$13*1000)-('Appendix B'!$E$39+'Appendix B'!$F$39+'Appendix B'!$G$39))/((1+$Y$16)^AG$34))</f>
        <v>838522.17976304074</v>
      </c>
      <c r="AH693" s="201">
        <f>(((K693*'Appendix B'!$C$14*1000)-('Appendix B'!$E$40+'Appendix B'!$F$40+'Appendix B'!$G$40))/((1+$Y$16)^AH$34))</f>
        <v>957569.25638753281</v>
      </c>
      <c r="AI693" s="201">
        <f>(((L693*'Appendix B'!$C$15*1000)-('Appendix B'!$E$41+'Appendix B'!$F$41+'Appendix B'!$G$41))/((1+$Y$16)^AI$34))</f>
        <v>756979.91143287264</v>
      </c>
      <c r="AJ693" s="201">
        <f>(((M693*'Appendix B'!$C$16*1000)-('Appendix B'!$E$42+'Appendix B'!$F$42+'Appendix B'!$G$42))/((1+$Y$16)^AJ$34))</f>
        <v>92252.534195134504</v>
      </c>
      <c r="AK693" s="201">
        <f>(((N693*'Appendix B'!$C$17*1000)-('Appendix B'!$E$43+'Appendix B'!$F$43+'Appendix B'!$G$43))/((1+$Y$16)^AK$34))</f>
        <v>20908.416433367609</v>
      </c>
      <c r="AL693" s="201">
        <f>(((O693*'Appendix B'!$C$18*1000)-('Appendix B'!$E$44+'Appendix B'!$F$44+'Appendix B'!$G$44))/((1+$Y$16)^AL$34))</f>
        <v>-73900.398413249131</v>
      </c>
      <c r="AM693" s="201">
        <f>(((P693*'Appendix B'!$C$19*1000)-('Appendix B'!$E$45+'Appendix B'!$F$45+'Appendix B'!$G$45))/((1+$Y$16)^AM$34))</f>
        <v>-27485.736068456248</v>
      </c>
      <c r="AN693" s="201">
        <f>(((Q693*'Appendix B'!$C$20*1000)-('Appendix B'!$E$46+'Appendix B'!$F$46+'Appendix B'!$G$46))/((1+$Y$16)^AN$34))</f>
        <v>19672.485067656762</v>
      </c>
      <c r="AO693" s="201">
        <f>(((R693*'Appendix B'!$C$21*1000)-('Appendix B'!$E$47+'Appendix B'!$F$47+'Appendix B'!$G$47))/((1+$Y$16)^AO$34))</f>
        <v>80875.984082538198</v>
      </c>
      <c r="AP693" s="201">
        <f>(((S693*'Appendix B'!$C$22*1000)-('Appendix B'!$E$48+'Appendix B'!$F$48+'Appendix B'!$G$48))/((1+$Y$16)^AP$34))</f>
        <v>14059.192959513523</v>
      </c>
      <c r="AQ693" s="201">
        <f>(((T693*'Appendix B'!$C$23*1000)-('Appendix B'!$E$49+'Appendix B'!$F$49+'Appendix B'!$G$49))/((1+$Y$16)^AQ$34))</f>
        <v>-13486.947236561326</v>
      </c>
      <c r="AR693" s="201">
        <f>(((U693*'Appendix B'!$C$24*1000)-('Appendix B'!$E$50+'Appendix B'!$F$50+'Appendix B'!$G$50))/((1+$Y$16)^AR$34))</f>
        <v>-51132.702516426776</v>
      </c>
      <c r="AS693" s="217">
        <f t="shared" si="36"/>
        <v>65869303.276509106</v>
      </c>
      <c r="AU693" s="207">
        <f t="shared" si="35"/>
        <v>1.2790987943989918E-8</v>
      </c>
    </row>
    <row r="694" spans="1:47" x14ac:dyDescent="0.35">
      <c r="A694">
        <v>660</v>
      </c>
      <c r="B694" s="75">
        <v>56</v>
      </c>
      <c r="C694" s="75">
        <v>68.956291223110469</v>
      </c>
      <c r="D694" s="75">
        <v>78.27670662067689</v>
      </c>
      <c r="E694" s="75">
        <v>62.731077231874622</v>
      </c>
      <c r="F694" s="75">
        <v>86.221496609911497</v>
      </c>
      <c r="G694" s="75">
        <v>86.946778521208685</v>
      </c>
      <c r="H694" s="75">
        <v>57.162454030473022</v>
      </c>
      <c r="I694" s="75">
        <v>93.622410274964068</v>
      </c>
      <c r="J694" s="75">
        <v>89.476154037557407</v>
      </c>
      <c r="K694" s="75">
        <v>137.32535392440809</v>
      </c>
      <c r="L694" s="75">
        <v>140.00877219913426</v>
      </c>
      <c r="M694" s="75">
        <v>155.14351198033629</v>
      </c>
      <c r="N694" s="75">
        <v>142.52215875992749</v>
      </c>
      <c r="O694" s="75">
        <v>40.644696505196194</v>
      </c>
      <c r="P694" s="75">
        <v>48.876297944958154</v>
      </c>
      <c r="Q694" s="75">
        <v>39.113674815144606</v>
      </c>
      <c r="R694" s="75">
        <v>25.283549533275071</v>
      </c>
      <c r="S694" s="75">
        <v>19.007784670472009</v>
      </c>
      <c r="T694" s="75">
        <v>25.397535018964323</v>
      </c>
      <c r="U694" s="75">
        <v>39.286126481252467</v>
      </c>
      <c r="V694" s="75">
        <v>32.342269074562786</v>
      </c>
      <c r="X694" s="201">
        <f>((0-('Appendix B'!$H$30))/(1+$Y$16)^0)</f>
        <v>-30932906.678150136</v>
      </c>
      <c r="Y694" s="201">
        <f>(((B694*'Appendix B'!$C$5*1000)-('Appendix B'!$E$31+'Appendix B'!$F$31+'Appendix B'!$G$31))/((1+$Y$16)^1))</f>
        <v>36555647.970511056</v>
      </c>
      <c r="Z694" s="201">
        <f>+(((C694*'Appendix B'!$C$6*1000)-('Appendix B'!$E$32+'Appendix B'!$F$32+'Appendix B'!$G$32))/((1+$Y$16)^2))</f>
        <v>15214180.096734362</v>
      </c>
      <c r="AA694" s="201">
        <f>(((D694*'Appendix B'!$C$7*1000)-('Appendix B'!$E$33+'Appendix B'!$F$33+'Appendix B'!$G$33))/((1+$Y$16)^3))</f>
        <v>8201419.8439869164</v>
      </c>
      <c r="AB694" s="201">
        <f>(((E694*'Appendix B'!$C$8*1000)-('Appendix B'!$E$34+'Appendix B'!$F$34+'Appendix B'!$G$34))/((1+$Y$16)^4))</f>
        <v>3606397.7982075042</v>
      </c>
      <c r="AC694" s="201">
        <f>(((F694*'Appendix B'!$C$9*1000)-('Appendix B'!$E$35+'Appendix B'!$F$35+'Appendix B'!$G$35))/((1+$Y$16)^AC$34))</f>
        <v>3711802.7590938164</v>
      </c>
      <c r="AD694" s="201">
        <f>(((G694*'Appendix B'!$C$10*1000)-('Appendix B'!$E$36+'Appendix B'!$F$36+'Appendix B'!$G$36))/((1+$Y$16)^AD$34))</f>
        <v>2596387.666277485</v>
      </c>
      <c r="AE694" s="201">
        <f>(((H694*'Appendix B'!$C$11*1000)-('Appendix B'!$E$37+'Appendix B'!$F$37+'Appendix B'!$G$37))/((1+$Y$16)^AE$34))</f>
        <v>864813.14054197737</v>
      </c>
      <c r="AF694" s="201">
        <f>(((I694*'Appendix B'!$C$12*1000)-('Appendix B'!$E$38+'Appendix B'!$F$38+'Appendix B'!$G$38))/((1+$Y$16)^AF$34))</f>
        <v>1526575.6272995155</v>
      </c>
      <c r="AG694" s="201">
        <f>(((J694*'Appendix B'!$C$13*1000)-('Appendix B'!$E$39+'Appendix B'!$F$39+'Appendix B'!$G$39))/((1+$Y$16)^AG$34))</f>
        <v>1050940.4451394165</v>
      </c>
      <c r="AH694" s="201">
        <f>(((K694*'Appendix B'!$C$14*1000)-('Appendix B'!$E$40+'Appendix B'!$F$40+'Appendix B'!$G$40))/((1+$Y$16)^AH$34))</f>
        <v>1582065.5001829588</v>
      </c>
      <c r="AI694" s="201">
        <f>(((L694*'Appendix B'!$C$15*1000)-('Appendix B'!$E$41+'Appendix B'!$F$41+'Appendix B'!$G$41))/((1+$Y$16)^AI$34))</f>
        <v>1308143.9294722488</v>
      </c>
      <c r="AJ694" s="201">
        <f>(((M694*'Appendix B'!$C$16*1000)-('Appendix B'!$E$42+'Appendix B'!$F$42+'Appendix B'!$G$42))/((1+$Y$16)^AJ$34))</f>
        <v>1218621.1132277336</v>
      </c>
      <c r="AK694" s="201">
        <f>(((N694*'Appendix B'!$C$17*1000)-('Appendix B'!$E$43+'Appendix B'!$F$43+'Appendix B'!$G$43))/((1+$Y$16)^AK$34))</f>
        <v>855823.83360348165</v>
      </c>
      <c r="AL694" s="201">
        <f>(((O694*'Appendix B'!$C$18*1000)-('Appendix B'!$E$44+'Appendix B'!$F$44+'Appendix B'!$G$44))/((1+$Y$16)^AL$34))</f>
        <v>-164746.24248577096</v>
      </c>
      <c r="AM694" s="201">
        <f>(((P694*'Appendix B'!$C$19*1000)-('Appendix B'!$E$45+'Appendix B'!$F$45+'Appendix B'!$G$45))/((1+$Y$16)^AM$34))</f>
        <v>-110325.64886047858</v>
      </c>
      <c r="AN694" s="201">
        <f>(((Q694*'Appendix B'!$C$20*1000)-('Appendix B'!$E$46+'Appendix B'!$F$46+'Appendix B'!$G$46))/((1+$Y$16)^AN$34))</f>
        <v>-175556.10785993352</v>
      </c>
      <c r="AO694" s="201">
        <f>(((R694*'Appendix B'!$C$21*1000)-('Appendix B'!$E$47+'Appendix B'!$F$47+'Appendix B'!$G$47))/((1+$Y$16)^AO$34))</f>
        <v>-244645.47577221825</v>
      </c>
      <c r="AP694" s="201">
        <f>(((S694*'Appendix B'!$C$22*1000)-('Appendix B'!$E$48+'Appendix B'!$F$48+'Appendix B'!$G$48))/((1+$Y$16)^AP$34))</f>
        <v>-256035.66548528292</v>
      </c>
      <c r="AQ694" s="201">
        <f>(((T694*'Appendix B'!$C$23*1000)-('Appendix B'!$E$49+'Appendix B'!$F$49+'Appendix B'!$G$49))/((1+$Y$16)^AQ$34))</f>
        <v>-211527.25595249556</v>
      </c>
      <c r="AR694" s="201">
        <f>(((U694*'Appendix B'!$C$24*1000)-('Appendix B'!$E$50+'Appendix B'!$F$50+'Appendix B'!$G$50))/((1+$Y$16)^AR$34))</f>
        <v>-150030.03293416457</v>
      </c>
      <c r="AS694" s="217">
        <f t="shared" si="36"/>
        <v>47359913.046128348</v>
      </c>
      <c r="AU694" s="207">
        <f t="shared" si="35"/>
        <v>1.5879996717999696E-8</v>
      </c>
    </row>
    <row r="695" spans="1:47" x14ac:dyDescent="0.35">
      <c r="A695">
        <v>661</v>
      </c>
      <c r="B695" s="75">
        <v>56</v>
      </c>
      <c r="C695" s="75">
        <v>60.302509519138766</v>
      </c>
      <c r="D695" s="75">
        <v>82.292209477595975</v>
      </c>
      <c r="E695" s="75">
        <v>72.200257684462812</v>
      </c>
      <c r="F695" s="75">
        <v>92.071871734974394</v>
      </c>
      <c r="G695" s="75">
        <v>89.60423536242007</v>
      </c>
      <c r="H695" s="75">
        <v>93.227911782003389</v>
      </c>
      <c r="I695" s="75">
        <v>115.932599741031</v>
      </c>
      <c r="J695" s="75">
        <v>149.52363296507065</v>
      </c>
      <c r="K695" s="75">
        <v>218.8939752048901</v>
      </c>
      <c r="L695" s="75">
        <v>269.20864672559065</v>
      </c>
      <c r="M695" s="75">
        <v>287.84948598705228</v>
      </c>
      <c r="N695" s="75">
        <v>269.00971934889037</v>
      </c>
      <c r="O695" s="75">
        <v>226.73287074755427</v>
      </c>
      <c r="P695" s="75">
        <v>228.11266397485261</v>
      </c>
      <c r="Q695" s="75">
        <v>162.93616126794507</v>
      </c>
      <c r="R695" s="75">
        <v>214.41218461251404</v>
      </c>
      <c r="S695" s="75">
        <v>230.80482277819394</v>
      </c>
      <c r="T695" s="75">
        <v>297.56909473038104</v>
      </c>
      <c r="U695" s="75">
        <v>329.1932581081233</v>
      </c>
      <c r="V695" s="75">
        <v>447.17660168520939</v>
      </c>
      <c r="X695" s="201">
        <f>((0-('Appendix B'!$H$30))/(1+$Y$16)^0)</f>
        <v>-30932906.678150136</v>
      </c>
      <c r="Y695" s="201">
        <f>(((B695*'Appendix B'!$C$5*1000)-('Appendix B'!$E$31+'Appendix B'!$F$31+'Appendix B'!$G$31))/((1+$Y$16)^1))</f>
        <v>36555647.970511056</v>
      </c>
      <c r="Z695" s="201">
        <f>+(((C695*'Appendix B'!$C$6*1000)-('Appendix B'!$E$32+'Appendix B'!$F$32+'Appendix B'!$G$32))/((1+$Y$16)^2))</f>
        <v>13028086.831608813</v>
      </c>
      <c r="AA695" s="201">
        <f>(((D695*'Appendix B'!$C$7*1000)-('Appendix B'!$E$33+'Appendix B'!$F$33+'Appendix B'!$G$33))/((1+$Y$16)^3))</f>
        <v>8710748.1420491468</v>
      </c>
      <c r="AB695" s="201">
        <f>(((E695*'Appendix B'!$C$8*1000)-('Appendix B'!$E$34+'Appendix B'!$F$34+'Appendix B'!$G$34))/((1+$Y$16)^4))</f>
        <v>4370939.4087814176</v>
      </c>
      <c r="AC695" s="201">
        <f>(((F695*'Appendix B'!$C$9*1000)-('Appendix B'!$E$35+'Appendix B'!$F$35+'Appendix B'!$G$35))/((1+$Y$16)^AC$34))</f>
        <v>4051897.6001825728</v>
      </c>
      <c r="AD695" s="201">
        <f>(((G695*'Appendix B'!$C$10*1000)-('Appendix B'!$E$36+'Appendix B'!$F$36+'Appendix B'!$G$36))/((1+$Y$16)^AD$34))</f>
        <v>2711060.4498405806</v>
      </c>
      <c r="AE695" s="201">
        <f>(((H695*'Appendix B'!$C$11*1000)-('Appendix B'!$E$37+'Appendix B'!$F$37+'Appendix B'!$G$37))/((1+$Y$16)^AE$34))</f>
        <v>2062606.5031992188</v>
      </c>
      <c r="AF695" s="201">
        <f>(((I695*'Appendix B'!$C$12*1000)-('Appendix B'!$E$38+'Appendix B'!$F$38+'Appendix B'!$G$38))/((1+$Y$16)^AF$34))</f>
        <v>2111605.7351930221</v>
      </c>
      <c r="AG695" s="201">
        <f>(((J695*'Appendix B'!$C$13*1000)-('Appendix B'!$E$39+'Appendix B'!$F$39+'Appendix B'!$G$39))/((1+$Y$16)^AG$34))</f>
        <v>2317361.3652684558</v>
      </c>
      <c r="AH695" s="201">
        <f>(((K695*'Appendix B'!$C$14*1000)-('Appendix B'!$E$40+'Appendix B'!$F$40+'Appendix B'!$G$40))/((1+$Y$16)^AH$34))</f>
        <v>2963428.1462965268</v>
      </c>
      <c r="AI695" s="201">
        <f>(((L695*'Appendix B'!$C$15*1000)-('Appendix B'!$E$41+'Appendix B'!$F$41+'Appendix B'!$G$41))/((1+$Y$16)^AI$34))</f>
        <v>3144213.4420445133</v>
      </c>
      <c r="AJ695" s="201">
        <f>(((M695*'Appendix B'!$C$16*1000)-('Appendix B'!$E$42+'Appendix B'!$F$42+'Appendix B'!$G$42))/((1+$Y$16)^AJ$34))</f>
        <v>2788133.0789542487</v>
      </c>
      <c r="AK695" s="201">
        <f>(((N695*'Appendix B'!$C$17*1000)-('Appendix B'!$E$43+'Appendix B'!$F$43+'Appendix B'!$G$43))/((1+$Y$16)^AK$34))</f>
        <v>2110277.5189885488</v>
      </c>
      <c r="AL695" s="201">
        <f>(((O695*'Appendix B'!$C$18*1000)-('Appendix B'!$E$44+'Appendix B'!$F$44+'Appendix B'!$G$44))/((1+$Y$16)^AL$34))</f>
        <v>1392698.263889204</v>
      </c>
      <c r="AM695" s="201">
        <f>(((P695*'Appendix B'!$C$19*1000)-('Appendix B'!$E$45+'Appendix B'!$F$45+'Appendix B'!$G$45))/((1+$Y$16)^AM$34))</f>
        <v>1162370.6976260289</v>
      </c>
      <c r="AN695" s="201">
        <f>(((Q695*'Appendix B'!$C$20*1000)-('Appendix B'!$E$46+'Appendix B'!$F$46+'Appendix B'!$G$46))/((1+$Y$16)^AN$34))</f>
        <v>561887.25543155929</v>
      </c>
      <c r="AO695" s="201">
        <f>(((R695*'Appendix B'!$C$21*1000)-('Appendix B'!$E$47+'Appendix B'!$F$47+'Appendix B'!$G$47))/((1+$Y$16)^AO$34))</f>
        <v>735801.50664403767</v>
      </c>
      <c r="AP695" s="201">
        <f>(((S695*'Appendix B'!$C$22*1000)-('Appendix B'!$E$48+'Appendix B'!$F$48+'Appendix B'!$G$48))/((1+$Y$16)^AP$34))</f>
        <v>686894.56159295223</v>
      </c>
      <c r="AQ695" s="201">
        <f>(((T695*'Appendix B'!$C$23*1000)-('Appendix B'!$E$49+'Appendix B'!$F$49+'Appendix B'!$G$49))/((1+$Y$16)^AQ$34))</f>
        <v>832415.49458522967</v>
      </c>
      <c r="AR695" s="201">
        <f>(((U695*'Appendix B'!$C$24*1000)-('Appendix B'!$E$50+'Appendix B'!$F$50+'Appendix B'!$G$50))/((1+$Y$16)^AR$34))</f>
        <v>810779.34874284477</v>
      </c>
      <c r="AS695" s="217">
        <f t="shared" si="36"/>
        <v>62175946.64327985</v>
      </c>
      <c r="AU695" s="207">
        <f t="shared" si="35"/>
        <v>1.3950461690643447E-8</v>
      </c>
    </row>
    <row r="696" spans="1:47" x14ac:dyDescent="0.35">
      <c r="A696">
        <v>662</v>
      </c>
      <c r="B696" s="75">
        <v>56</v>
      </c>
      <c r="C696" s="75">
        <v>74.433926009455917</v>
      </c>
      <c r="D696" s="75">
        <v>118.07314330236406</v>
      </c>
      <c r="E696" s="75">
        <v>104.5356212223907</v>
      </c>
      <c r="F696" s="75">
        <v>129.23756499339808</v>
      </c>
      <c r="G696" s="75">
        <v>77.959852089466565</v>
      </c>
      <c r="H696" s="75">
        <v>76.179141859346515</v>
      </c>
      <c r="I696" s="75">
        <v>114.7603700417137</v>
      </c>
      <c r="J696" s="75">
        <v>93.924632560837097</v>
      </c>
      <c r="K696" s="75">
        <v>124.91986663464598</v>
      </c>
      <c r="L696" s="75">
        <v>122.90107532098672</v>
      </c>
      <c r="M696" s="75">
        <v>60.160789003001973</v>
      </c>
      <c r="N696" s="75">
        <v>71.082392061395126</v>
      </c>
      <c r="O696" s="75">
        <v>77.363958604889106</v>
      </c>
      <c r="P696" s="75">
        <v>61.485637928215326</v>
      </c>
      <c r="Q696" s="75">
        <v>26.9981102612754</v>
      </c>
      <c r="R696" s="75">
        <v>42.175344826656904</v>
      </c>
      <c r="S696" s="75">
        <v>35.663729377191544</v>
      </c>
      <c r="T696" s="75">
        <v>22.458396058612941</v>
      </c>
      <c r="U696" s="75">
        <v>24.006071242026096</v>
      </c>
      <c r="V696" s="75">
        <v>34.809198404099575</v>
      </c>
      <c r="X696" s="201">
        <f>((0-('Appendix B'!$H$30))/(1+$Y$16)^0)</f>
        <v>-30932906.678150136</v>
      </c>
      <c r="Y696" s="201">
        <f>(((B696*'Appendix B'!$C$5*1000)-('Appendix B'!$E$31+'Appendix B'!$F$31+'Appendix B'!$G$31))/((1+$Y$16)^1))</f>
        <v>36555647.970511056</v>
      </c>
      <c r="Z696" s="201">
        <f>+(((C696*'Appendix B'!$C$6*1000)-('Appendix B'!$E$32+'Appendix B'!$F$32+'Appendix B'!$G$32))/((1+$Y$16)^2))</f>
        <v>16597924.32843267</v>
      </c>
      <c r="AA696" s="201">
        <f>(((D696*'Appendix B'!$C$7*1000)-('Appendix B'!$E$33+'Appendix B'!$F$33+'Appendix B'!$G$33))/((1+$Y$16)^3))</f>
        <v>13249218.858523499</v>
      </c>
      <c r="AB696" s="201">
        <f>(((E696*'Appendix B'!$C$8*1000)-('Appendix B'!$E$34+'Appendix B'!$F$34+'Appendix B'!$G$34))/((1+$Y$16)^4))</f>
        <v>6981696.5953786196</v>
      </c>
      <c r="AC696" s="201">
        <f>(((F696*'Appendix B'!$C$9*1000)-('Appendix B'!$E$35+'Appendix B'!$F$35+'Appendix B'!$G$35))/((1+$Y$16)^AC$34))</f>
        <v>6212418.9808592023</v>
      </c>
      <c r="AD696" s="201">
        <f>(((G696*'Appendix B'!$C$10*1000)-('Appendix B'!$E$36+'Appendix B'!$F$36+'Appendix B'!$G$36))/((1+$Y$16)^AD$34))</f>
        <v>2208589.8839681172</v>
      </c>
      <c r="AE696" s="201">
        <f>(((H696*'Appendix B'!$C$11*1000)-('Appendix B'!$E$37+'Appendix B'!$F$37+'Appendix B'!$G$37))/((1+$Y$16)^AE$34))</f>
        <v>1496388.7223099056</v>
      </c>
      <c r="AF696" s="201">
        <f>(((I696*'Appendix B'!$C$12*1000)-('Appendix B'!$E$38+'Appendix B'!$F$38+'Appendix B'!$G$38))/((1+$Y$16)^AF$34))</f>
        <v>2080866.8807108295</v>
      </c>
      <c r="AG696" s="201">
        <f>(((J696*'Appendix B'!$C$13*1000)-('Appendix B'!$E$39+'Appendix B'!$F$39+'Appendix B'!$G$39))/((1+$Y$16)^AG$34))</f>
        <v>1144760.3084417016</v>
      </c>
      <c r="AH696" s="201">
        <f>(((K696*'Appendix B'!$C$14*1000)-('Appendix B'!$E$40+'Appendix B'!$F$40+'Appendix B'!$G$40))/((1+$Y$16)^AH$34))</f>
        <v>1371978.8703012487</v>
      </c>
      <c r="AI696" s="201">
        <f>(((L696*'Appendix B'!$C$15*1000)-('Appendix B'!$E$41+'Appendix B'!$F$41+'Appendix B'!$G$41))/((1+$Y$16)^AI$34))</f>
        <v>1065025.1123416461</v>
      </c>
      <c r="AJ696" s="201">
        <f>(((M696*'Appendix B'!$C$16*1000)-('Appendix B'!$E$42+'Appendix B'!$F$42+'Appendix B'!$G$42))/((1+$Y$16)^AJ$34))</f>
        <v>95261.585775951331</v>
      </c>
      <c r="AK696" s="201">
        <f>(((N696*'Appendix B'!$C$17*1000)-('Appendix B'!$E$43+'Appendix B'!$F$43+'Appendix B'!$G$43))/((1+$Y$16)^AK$34))</f>
        <v>147312.43374142051</v>
      </c>
      <c r="AL696" s="201">
        <f>(((O696*'Appendix B'!$C$18*1000)-('Appendix B'!$E$44+'Appendix B'!$F$44+'Appendix B'!$G$44))/((1+$Y$16)^AL$34))</f>
        <v>142571.582884629</v>
      </c>
      <c r="AM696" s="201">
        <f>(((P696*'Appendix B'!$C$19*1000)-('Appendix B'!$E$45+'Appendix B'!$F$45+'Appendix B'!$G$45))/((1+$Y$16)^AM$34))</f>
        <v>-20791.023249841804</v>
      </c>
      <c r="AN696" s="201">
        <f>(((Q696*'Appendix B'!$C$20*1000)-('Appendix B'!$E$46+'Appendix B'!$F$46+'Appendix B'!$G$46))/((1+$Y$16)^AN$34))</f>
        <v>-247712.16714070263</v>
      </c>
      <c r="AO696" s="201">
        <f>(((R696*'Appendix B'!$C$21*1000)-('Appendix B'!$E$47+'Appendix B'!$F$47+'Appendix B'!$G$47))/((1+$Y$16)^AO$34))</f>
        <v>-157078.03937608199</v>
      </c>
      <c r="AP696" s="201">
        <f>(((S696*'Appendix B'!$C$22*1000)-('Appendix B'!$E$48+'Appendix B'!$F$48+'Appendix B'!$G$48))/((1+$Y$16)^AP$34))</f>
        <v>-181882.62791295548</v>
      </c>
      <c r="AQ696" s="201">
        <f>(((T696*'Appendix B'!$C$23*1000)-('Appendix B'!$E$49+'Appendix B'!$F$49+'Appendix B'!$G$49))/((1+$Y$16)^AQ$34))</f>
        <v>-222800.63372104394</v>
      </c>
      <c r="AR696" s="201">
        <f>(((U696*'Appendix B'!$C$24*1000)-('Appendix B'!$E$50+'Appendix B'!$F$50+'Appendix B'!$G$50))/((1+$Y$16)^AR$34))</f>
        <v>-200671.14805266849</v>
      </c>
      <c r="AS696" s="217">
        <f t="shared" si="36"/>
        <v>58416755.436030358</v>
      </c>
      <c r="AU696" s="207">
        <f t="shared" si="35"/>
        <v>1.4902146796883826E-8</v>
      </c>
    </row>
    <row r="697" spans="1:47" x14ac:dyDescent="0.35">
      <c r="A697">
        <v>663</v>
      </c>
      <c r="B697" s="75">
        <v>56</v>
      </c>
      <c r="C697" s="75">
        <v>91.041725906694168</v>
      </c>
      <c r="D697" s="75">
        <v>47.840782984075076</v>
      </c>
      <c r="E697" s="75">
        <v>37.556234422411663</v>
      </c>
      <c r="F697" s="75">
        <v>59.3341258714524</v>
      </c>
      <c r="G697" s="75">
        <v>45.32442016799807</v>
      </c>
      <c r="H697" s="75">
        <v>67.438517938996824</v>
      </c>
      <c r="I697" s="75">
        <v>65.013518439754264</v>
      </c>
      <c r="J697" s="75">
        <v>69.312132642545947</v>
      </c>
      <c r="K697" s="75">
        <v>54.374668038796599</v>
      </c>
      <c r="L697" s="75">
        <v>27.967809747400022</v>
      </c>
      <c r="M697" s="75">
        <v>24.773474303564896</v>
      </c>
      <c r="N697" s="75">
        <v>24.101944454030576</v>
      </c>
      <c r="O697" s="75">
        <v>25.684647736254664</v>
      </c>
      <c r="P697" s="75">
        <v>21.35515312255562</v>
      </c>
      <c r="Q697" s="75">
        <v>27.492507063654152</v>
      </c>
      <c r="R697" s="75">
        <v>27.112389152231952</v>
      </c>
      <c r="S697" s="75">
        <v>21.665222716981319</v>
      </c>
      <c r="T697" s="75">
        <v>33.384687497090219</v>
      </c>
      <c r="U697" s="75">
        <v>39.794184578023518</v>
      </c>
      <c r="V697" s="75">
        <v>28.168263233264618</v>
      </c>
      <c r="X697" s="201">
        <f>((0-('Appendix B'!$H$30))/(1+$Y$16)^0)</f>
        <v>-30932906.678150136</v>
      </c>
      <c r="Y697" s="201">
        <f>(((B697*'Appendix B'!$C$5*1000)-('Appendix B'!$E$31+'Appendix B'!$F$31+'Appendix B'!$G$31))/((1+$Y$16)^1))</f>
        <v>36555647.970511056</v>
      </c>
      <c r="Z697" s="201">
        <f>+(((C697*'Appendix B'!$C$6*1000)-('Appendix B'!$E$32+'Appendix B'!$F$32+'Appendix B'!$G$32))/((1+$Y$16)^2))</f>
        <v>20793338.627737489</v>
      </c>
      <c r="AA697" s="201">
        <f>(((D697*'Appendix B'!$C$7*1000)-('Appendix B'!$E$33+'Appendix B'!$F$33+'Appendix B'!$G$33))/((1+$Y$16)^3))</f>
        <v>4340912.7697431054</v>
      </c>
      <c r="AB697" s="201">
        <f>(((E697*'Appendix B'!$C$8*1000)-('Appendix B'!$E$34+'Appendix B'!$F$34+'Appendix B'!$G$34))/((1+$Y$16)^4))</f>
        <v>1573781.0407318245</v>
      </c>
      <c r="AC697" s="201">
        <f>(((F697*'Appendix B'!$C$9*1000)-('Appendix B'!$E$35+'Appendix B'!$F$35+'Appendix B'!$G$35))/((1+$Y$16)^AC$34))</f>
        <v>2148782.2889333772</v>
      </c>
      <c r="AD697" s="201">
        <f>(((G697*'Appendix B'!$C$10*1000)-('Appendix B'!$E$36+'Appendix B'!$F$36+'Appendix B'!$G$36))/((1+$Y$16)^AD$34))</f>
        <v>800327.75786985434</v>
      </c>
      <c r="AE697" s="201">
        <f>(((H697*'Appendix B'!$C$11*1000)-('Appendix B'!$E$37+'Appendix B'!$F$37+'Appendix B'!$G$37))/((1+$Y$16)^AE$34))</f>
        <v>1206098.1792255403</v>
      </c>
      <c r="AF697" s="201">
        <f>(((I697*'Appendix B'!$C$12*1000)-('Appendix B'!$E$38+'Appendix B'!$F$38+'Appendix B'!$G$38))/((1+$Y$16)^AF$34))</f>
        <v>776377.46773108304</v>
      </c>
      <c r="AG697" s="201">
        <f>(((J697*'Appendix B'!$C$13*1000)-('Appendix B'!$E$39+'Appendix B'!$F$39+'Appendix B'!$G$39))/((1+$Y$16)^AG$34))</f>
        <v>625674.65572304162</v>
      </c>
      <c r="AH697" s="201">
        <f>(((K697*'Appendix B'!$C$14*1000)-('Appendix B'!$E$40+'Appendix B'!$F$40+'Appendix B'!$G$40))/((1+$Y$16)^AH$34))</f>
        <v>177297.62311082392</v>
      </c>
      <c r="AI697" s="201">
        <f>(((L697*'Appendix B'!$C$15*1000)-('Appendix B'!$E$41+'Appendix B'!$F$41+'Appendix B'!$G$41))/((1+$Y$16)^AI$34))</f>
        <v>-284078.94280893583</v>
      </c>
      <c r="AJ697" s="201">
        <f>(((M697*'Appendix B'!$C$16*1000)-('Appendix B'!$E$42+'Appendix B'!$F$42+'Appendix B'!$G$42))/((1+$Y$16)^AJ$34))</f>
        <v>-323263.76149202837</v>
      </c>
      <c r="AK697" s="201">
        <f>(((N697*'Appendix B'!$C$17*1000)-('Appendix B'!$E$43+'Appendix B'!$F$43+'Appendix B'!$G$43))/((1+$Y$16)^AK$34))</f>
        <v>-318621.09654156509</v>
      </c>
      <c r="AL697" s="201">
        <f>(((O697*'Appendix B'!$C$18*1000)-('Appendix B'!$E$44+'Appendix B'!$F$44+'Appendix B'!$G$44))/((1+$Y$16)^AL$34))</f>
        <v>-289952.72519296804</v>
      </c>
      <c r="AM697" s="201">
        <f>(((P697*'Appendix B'!$C$19*1000)-('Appendix B'!$E$45+'Appendix B'!$F$45+'Appendix B'!$G$45))/((1+$Y$16)^AM$34))</f>
        <v>-305743.91827995476</v>
      </c>
      <c r="AN697" s="201">
        <f>(((Q697*'Appendix B'!$C$20*1000)-('Appendix B'!$E$46+'Appendix B'!$F$46+'Appendix B'!$G$46))/((1+$Y$16)^AN$34))</f>
        <v>-244767.71293701709</v>
      </c>
      <c r="AO697" s="201">
        <f>(((R697*'Appendix B'!$C$21*1000)-('Appendix B'!$E$47+'Appendix B'!$F$47+'Appendix B'!$G$47))/((1+$Y$16)^AO$34))</f>
        <v>-235164.73117223571</v>
      </c>
      <c r="AP697" s="201">
        <f>(((S697*'Appendix B'!$C$22*1000)-('Appendix B'!$E$48+'Appendix B'!$F$48+'Appendix B'!$G$48))/((1+$Y$16)^AP$34))</f>
        <v>-244204.62817225451</v>
      </c>
      <c r="AQ697" s="201">
        <f>(((T697*'Appendix B'!$C$23*1000)-('Appendix B'!$E$49+'Appendix B'!$F$49+'Appendix B'!$G$49))/((1+$Y$16)^AQ$34))</f>
        <v>-180891.68941563967</v>
      </c>
      <c r="AR697" s="201">
        <f>(((U697*'Appendix B'!$C$24*1000)-('Appendix B'!$E$50+'Appendix B'!$F$50+'Appendix B'!$G$50))/((1+$Y$16)^AR$34))</f>
        <v>-148346.22825135026</v>
      </c>
      <c r="AS697" s="217">
        <f t="shared" si="36"/>
        <v>38065331.703167066</v>
      </c>
      <c r="AU697" s="207">
        <f t="shared" si="35"/>
        <v>1.440743535191847E-8</v>
      </c>
    </row>
    <row r="698" spans="1:47" x14ac:dyDescent="0.35">
      <c r="A698">
        <v>664</v>
      </c>
      <c r="B698" s="75">
        <v>56</v>
      </c>
      <c r="C698" s="75">
        <v>54.321888794266314</v>
      </c>
      <c r="D698" s="75">
        <v>75.221222027130864</v>
      </c>
      <c r="E698" s="75">
        <v>97.161435697494397</v>
      </c>
      <c r="F698" s="75">
        <v>86.289711857577117</v>
      </c>
      <c r="G698" s="75">
        <v>106.24526221415042</v>
      </c>
      <c r="H698" s="75">
        <v>105.1386191184268</v>
      </c>
      <c r="I698" s="75">
        <v>166.57222068001479</v>
      </c>
      <c r="J698" s="75">
        <v>173.58087475977712</v>
      </c>
      <c r="K698" s="75">
        <v>129.11295499089843</v>
      </c>
      <c r="L698" s="75">
        <v>109.71981251678771</v>
      </c>
      <c r="M698" s="75">
        <v>103.08041771233033</v>
      </c>
      <c r="N698" s="75">
        <v>143.98065832605906</v>
      </c>
      <c r="O698" s="75">
        <v>201.0067275151286</v>
      </c>
      <c r="P698" s="75">
        <v>155.42162591146754</v>
      </c>
      <c r="Q698" s="75">
        <v>205.47790270869694</v>
      </c>
      <c r="R698" s="75">
        <v>419.09925004083209</v>
      </c>
      <c r="S698" s="75">
        <v>500</v>
      </c>
      <c r="T698" s="75">
        <v>500</v>
      </c>
      <c r="U698" s="75">
        <v>500</v>
      </c>
      <c r="V698" s="75">
        <v>500</v>
      </c>
      <c r="X698" s="201">
        <f>((0-('Appendix B'!$H$30))/(1+$Y$16)^0)</f>
        <v>-30932906.678150136</v>
      </c>
      <c r="Y698" s="201">
        <f>(((B698*'Appendix B'!$C$5*1000)-('Appendix B'!$E$31+'Appendix B'!$F$31+'Appendix B'!$G$31))/((1+$Y$16)^1))</f>
        <v>36555647.970511056</v>
      </c>
      <c r="Z698" s="201">
        <f>+(((C698*'Appendix B'!$C$6*1000)-('Appendix B'!$E$32+'Appendix B'!$F$32+'Appendix B'!$G$32))/((1+$Y$16)^2))</f>
        <v>11517279.749207662</v>
      </c>
      <c r="AA698" s="201">
        <f>(((D698*'Appendix B'!$C$7*1000)-('Appendix B'!$E$33+'Appendix B'!$F$33+'Appendix B'!$G$33))/((1+$Y$16)^3))</f>
        <v>7813860.7204503445</v>
      </c>
      <c r="AB698" s="201">
        <f>(((E698*'Appendix B'!$C$8*1000)-('Appendix B'!$E$34+'Appendix B'!$F$34+'Appendix B'!$G$34))/((1+$Y$16)^4))</f>
        <v>6386304.8710257402</v>
      </c>
      <c r="AC698" s="201">
        <f>(((F698*'Appendix B'!$C$9*1000)-('Appendix B'!$E$35+'Appendix B'!$F$35+'Appendix B'!$G$35))/((1+$Y$16)^AC$34))</f>
        <v>3715768.2575992504</v>
      </c>
      <c r="AD698" s="201">
        <f>(((G698*'Appendix B'!$C$10*1000)-('Appendix B'!$E$36+'Appendix B'!$F$36+'Appendix B'!$G$36))/((1+$Y$16)^AD$34))</f>
        <v>3429142.8061908241</v>
      </c>
      <c r="AE698" s="201">
        <f>(((H698*'Appendix B'!$C$11*1000)-('Appendix B'!$E$37+'Appendix B'!$F$37+'Appendix B'!$G$37))/((1+$Y$16)^AE$34))</f>
        <v>2458180.747408431</v>
      </c>
      <c r="AF698" s="201">
        <f>(((I698*'Appendix B'!$C$12*1000)-('Appendix B'!$E$38+'Appendix B'!$F$38+'Appendix B'!$G$38))/((1+$Y$16)^AF$34))</f>
        <v>3439505.8387165568</v>
      </c>
      <c r="AG698" s="201">
        <f>(((J698*'Appendix B'!$C$13*1000)-('Appendix B'!$E$39+'Appendix B'!$F$39+'Appendix B'!$G$39))/((1+$Y$16)^AG$34))</f>
        <v>2824736.4430164639</v>
      </c>
      <c r="AH698" s="201">
        <f>(((K698*'Appendix B'!$C$14*1000)-('Appendix B'!$E$40+'Appendix B'!$F$40+'Appendix B'!$G$40))/((1+$Y$16)^AH$34))</f>
        <v>1442988.7211023779</v>
      </c>
      <c r="AI698" s="201">
        <f>(((L698*'Appendix B'!$C$15*1000)-('Appendix B'!$E$41+'Appendix B'!$F$41+'Appendix B'!$G$41))/((1+$Y$16)^AI$34))</f>
        <v>877705.15664744109</v>
      </c>
      <c r="AJ698" s="201">
        <f>(((M698*'Appendix B'!$C$16*1000)-('Appendix B'!$E$42+'Appendix B'!$F$42+'Appendix B'!$G$42))/((1+$Y$16)^AJ$34))</f>
        <v>602871.52065665997</v>
      </c>
      <c r="AK698" s="201">
        <f>(((N698*'Appendix B'!$C$17*1000)-('Appendix B'!$E$43+'Appendix B'!$F$43+'Appendix B'!$G$43))/((1+$Y$16)^AK$34))</f>
        <v>870288.65644730115</v>
      </c>
      <c r="AL698" s="201">
        <f>(((O698*'Appendix B'!$C$18*1000)-('Appendix B'!$E$44+'Appendix B'!$F$44+'Appendix B'!$G$44))/((1+$Y$16)^AL$34))</f>
        <v>1177386.1377388639</v>
      </c>
      <c r="AM698" s="201">
        <f>(((P698*'Appendix B'!$C$19*1000)-('Appendix B'!$E$45+'Appendix B'!$F$45+'Appendix B'!$G$45))/((1+$Y$16)^AM$34))</f>
        <v>646216.41144645063</v>
      </c>
      <c r="AN698" s="201">
        <f>(((Q698*'Appendix B'!$C$20*1000)-('Appendix B'!$E$46+'Appendix B'!$F$46+'Appendix B'!$G$46))/((1+$Y$16)^AN$34))</f>
        <v>815250.96817127895</v>
      </c>
      <c r="AO698" s="201">
        <f>(((R698*'Appendix B'!$C$21*1000)-('Appendix B'!$E$47+'Appendix B'!$F$47+'Appendix B'!$G$47))/((1+$Y$16)^AO$34))</f>
        <v>1796903.7324109215</v>
      </c>
      <c r="AP698" s="201">
        <f>(((S698*'Appendix B'!$C$22*1000)-('Appendix B'!$E$48+'Appendix B'!$F$48+'Appendix B'!$G$48))/((1+$Y$16)^AP$34))</f>
        <v>1885363.9634975337</v>
      </c>
      <c r="AQ698" s="201">
        <f>(((T698*'Appendix B'!$C$23*1000)-('Appendix B'!$E$49+'Appendix B'!$F$49+'Appendix B'!$G$49))/((1+$Y$16)^AQ$34))</f>
        <v>1608860.6024615879</v>
      </c>
      <c r="AR698" s="201">
        <f>(((U698*'Appendix B'!$C$24*1000)-('Appendix B'!$E$50+'Appendix B'!$F$50+'Appendix B'!$G$50))/((1+$Y$16)^AR$34))</f>
        <v>1376866.5613700326</v>
      </c>
      <c r="AS698" s="217">
        <f t="shared" si="36"/>
        <v>60308223.157926664</v>
      </c>
      <c r="AU698" s="207">
        <f t="shared" si="35"/>
        <v>1.445609018528306E-8</v>
      </c>
    </row>
    <row r="699" spans="1:47" x14ac:dyDescent="0.35">
      <c r="A699">
        <v>665</v>
      </c>
      <c r="B699" s="75">
        <v>56</v>
      </c>
      <c r="C699" s="75">
        <v>35.765117159767172</v>
      </c>
      <c r="D699" s="75">
        <v>42.651512484296646</v>
      </c>
      <c r="E699" s="75">
        <v>50.726549483084739</v>
      </c>
      <c r="F699" s="75">
        <v>29.565811177449433</v>
      </c>
      <c r="G699" s="75">
        <v>44.672095076319053</v>
      </c>
      <c r="H699" s="75">
        <v>48.12009828293175</v>
      </c>
      <c r="I699" s="75">
        <v>43.792304329100737</v>
      </c>
      <c r="J699" s="75">
        <v>61.406098831535822</v>
      </c>
      <c r="K699" s="75">
        <v>74.2950349787383</v>
      </c>
      <c r="L699" s="75">
        <v>75.250989687377185</v>
      </c>
      <c r="M699" s="75">
        <v>48.249958099028326</v>
      </c>
      <c r="N699" s="75">
        <v>44.760212953707622</v>
      </c>
      <c r="O699" s="75">
        <v>29.794114614986544</v>
      </c>
      <c r="P699" s="75">
        <v>36.226196583982244</v>
      </c>
      <c r="Q699" s="75">
        <v>25.445494156604251</v>
      </c>
      <c r="R699" s="75">
        <v>22.833439619661625</v>
      </c>
      <c r="S699" s="75">
        <v>21.203234780522752</v>
      </c>
      <c r="T699" s="75">
        <v>28.239785837077875</v>
      </c>
      <c r="U699" s="75">
        <v>30.873479363974027</v>
      </c>
      <c r="V699" s="75">
        <v>32.850252816006225</v>
      </c>
      <c r="X699" s="201">
        <f>((0-('Appendix B'!$H$30))/(1+$Y$16)^0)</f>
        <v>-30932906.678150136</v>
      </c>
      <c r="Y699" s="201">
        <f>(((B699*'Appendix B'!$C$5*1000)-('Appendix B'!$E$31+'Appendix B'!$F$31+'Appendix B'!$G$31))/((1+$Y$16)^1))</f>
        <v>36555647.970511056</v>
      </c>
      <c r="Z699" s="201">
        <f>+(((C699*'Appendix B'!$C$6*1000)-('Appendix B'!$E$32+'Appendix B'!$F$32+'Appendix B'!$G$32))/((1+$Y$16)^2))</f>
        <v>6829521.8555652769</v>
      </c>
      <c r="AA699" s="201">
        <f>(((D699*'Appendix B'!$C$7*1000)-('Appendix B'!$E$33+'Appendix B'!$F$33+'Appendix B'!$G$33))/((1+$Y$16)^3))</f>
        <v>3682703.2238869802</v>
      </c>
      <c r="AB699" s="201">
        <f>(((E699*'Appendix B'!$C$8*1000)-('Appendix B'!$E$34+'Appendix B'!$F$34+'Appendix B'!$G$34))/((1+$Y$16)^4))</f>
        <v>2637152.2520704623</v>
      </c>
      <c r="AC699" s="201">
        <f>(((F699*'Appendix B'!$C$9*1000)-('Appendix B'!$E$35+'Appendix B'!$F$35+'Appendix B'!$G$35))/((1+$Y$16)^AC$34))</f>
        <v>418286.37389951682</v>
      </c>
      <c r="AD699" s="201">
        <f>(((G699*'Appendix B'!$C$10*1000)-('Appendix B'!$E$36+'Appendix B'!$F$36+'Appendix B'!$G$36))/((1+$Y$16)^AD$34))</f>
        <v>772179.06589832774</v>
      </c>
      <c r="AE699" s="201">
        <f>(((H699*'Appendix B'!$C$11*1000)-('Appendix B'!$E$37+'Appendix B'!$F$37+'Appendix B'!$G$37))/((1+$Y$16)^AE$34))</f>
        <v>564501.58559627866</v>
      </c>
      <c r="AF699" s="201">
        <f>(((I699*'Appendix B'!$C$12*1000)-('Appendix B'!$E$38+'Appendix B'!$F$38+'Appendix B'!$G$38))/((1+$Y$16)^AF$34))</f>
        <v>219903.07294076943</v>
      </c>
      <c r="AG699" s="201">
        <f>(((J699*'Appendix B'!$C$13*1000)-('Appendix B'!$E$39+'Appendix B'!$F$39+'Appendix B'!$G$39))/((1+$Y$16)^AG$34))</f>
        <v>458933.82342936227</v>
      </c>
      <c r="AH699" s="201">
        <f>(((K699*'Appendix B'!$C$14*1000)-('Appendix B'!$E$40+'Appendix B'!$F$40+'Appendix B'!$G$40))/((1+$Y$16)^AH$34))</f>
        <v>514648.55973006907</v>
      </c>
      <c r="AI699" s="201">
        <f>(((L699*'Appendix B'!$C$15*1000)-('Appendix B'!$E$41+'Appendix B'!$F$41+'Appendix B'!$G$41))/((1+$Y$16)^AI$34))</f>
        <v>387866.02202524676</v>
      </c>
      <c r="AJ699" s="201">
        <f>(((M699*'Appendix B'!$C$16*1000)-('Appendix B'!$E$42+'Appendix B'!$F$42+'Appendix B'!$G$42))/((1+$Y$16)^AJ$34))</f>
        <v>-45607.66872035143</v>
      </c>
      <c r="AK699" s="201">
        <f>(((N699*'Appendix B'!$C$17*1000)-('Appendix B'!$E$43+'Appendix B'!$F$43+'Appendix B'!$G$43))/((1+$Y$16)^AK$34))</f>
        <v>-113740.54597653664</v>
      </c>
      <c r="AL699" s="201">
        <f>(((O699*'Appendix B'!$C$18*1000)-('Appendix B'!$E$44+'Appendix B'!$F$44+'Appendix B'!$G$44))/((1+$Y$16)^AL$34))</f>
        <v>-255558.99415407205</v>
      </c>
      <c r="AM699" s="201">
        <f>(((P699*'Appendix B'!$C$19*1000)-('Appendix B'!$E$45+'Appendix B'!$F$45+'Appendix B'!$G$45))/((1+$Y$16)^AM$34))</f>
        <v>-200149.70712169545</v>
      </c>
      <c r="AN699" s="201">
        <f>(((Q699*'Appendix B'!$C$20*1000)-('Appendix B'!$E$46+'Appendix B'!$F$46+'Appendix B'!$G$46))/((1+$Y$16)^AN$34))</f>
        <v>-256959.00489149903</v>
      </c>
      <c r="AO699" s="201">
        <f>(((R699*'Appendix B'!$C$21*1000)-('Appendix B'!$E$47+'Appendix B'!$F$47+'Appendix B'!$G$47))/((1+$Y$16)^AO$34))</f>
        <v>-257346.89917319617</v>
      </c>
      <c r="AP699" s="201">
        <f>(((S699*'Appendix B'!$C$22*1000)-('Appendix B'!$E$48+'Appendix B'!$F$48+'Appendix B'!$G$48))/((1+$Y$16)^AP$34))</f>
        <v>-246261.41987115791</v>
      </c>
      <c r="AQ699" s="201">
        <f>(((T699*'Appendix B'!$C$23*1000)-('Appendix B'!$E$49+'Appendix B'!$F$49+'Appendix B'!$G$49))/((1+$Y$16)^AQ$34))</f>
        <v>-200625.50288202186</v>
      </c>
      <c r="AR699" s="201">
        <f>(((U699*'Appendix B'!$C$24*1000)-('Appendix B'!$E$50+'Appendix B'!$F$50+'Appendix B'!$G$50))/((1+$Y$16)^AR$34))</f>
        <v>-177911.2038100244</v>
      </c>
      <c r="AS699" s="217">
        <f t="shared" si="36"/>
        <v>22108437.127403218</v>
      </c>
      <c r="AU699" s="207">
        <f t="shared" si="35"/>
        <v>8.8425142678783708E-9</v>
      </c>
    </row>
    <row r="700" spans="1:47" x14ac:dyDescent="0.35">
      <c r="A700">
        <v>666</v>
      </c>
      <c r="B700" s="75">
        <v>56</v>
      </c>
      <c r="C700" s="75">
        <v>68.033665046842046</v>
      </c>
      <c r="D700" s="75">
        <v>73.059844086701233</v>
      </c>
      <c r="E700" s="75">
        <v>44.192356135467378</v>
      </c>
      <c r="F700" s="75">
        <v>63.730260341732645</v>
      </c>
      <c r="G700" s="75">
        <v>72.398371650943091</v>
      </c>
      <c r="H700" s="75">
        <v>68.425918227013796</v>
      </c>
      <c r="I700" s="75">
        <v>56.236660436470267</v>
      </c>
      <c r="J700" s="75">
        <v>59.02255377496185</v>
      </c>
      <c r="K700" s="75">
        <v>36.811590032709574</v>
      </c>
      <c r="L700" s="75">
        <v>14.603442289305946</v>
      </c>
      <c r="M700" s="75">
        <v>19.403320064453595</v>
      </c>
      <c r="N700" s="75">
        <v>19.803228888328796</v>
      </c>
      <c r="O700" s="75">
        <v>27.539733977005902</v>
      </c>
      <c r="P700" s="75">
        <v>34.596879483046443</v>
      </c>
      <c r="Q700" s="75">
        <v>38.972095960448719</v>
      </c>
      <c r="R700" s="75">
        <v>42.638389594016886</v>
      </c>
      <c r="S700" s="75">
        <v>30.137789696222033</v>
      </c>
      <c r="T700" s="75">
        <v>42.606862760084802</v>
      </c>
      <c r="U700" s="75">
        <v>44.291226858051921</v>
      </c>
      <c r="V700" s="75">
        <v>39.805634976356508</v>
      </c>
      <c r="X700" s="201">
        <f>((0-('Appendix B'!$H$30))/(1+$Y$16)^0)</f>
        <v>-30932906.678150136</v>
      </c>
      <c r="Y700" s="201">
        <f>(((B700*'Appendix B'!$C$5*1000)-('Appendix B'!$E$31+'Appendix B'!$F$31+'Appendix B'!$G$31))/((1+$Y$16)^1))</f>
        <v>36555647.970511056</v>
      </c>
      <c r="Z700" s="201">
        <f>+(((C700*'Appendix B'!$C$6*1000)-('Appendix B'!$E$32+'Appendix B'!$F$32+'Appendix B'!$G$32))/((1+$Y$16)^2))</f>
        <v>14981108.944818981</v>
      </c>
      <c r="AA700" s="201">
        <f>(((D700*'Appendix B'!$C$7*1000)-('Appendix B'!$E$33+'Appendix B'!$F$33+'Appendix B'!$G$33))/((1+$Y$16)^3))</f>
        <v>7539710.5113497833</v>
      </c>
      <c r="AB700" s="201">
        <f>(((E700*'Appendix B'!$C$8*1000)-('Appendix B'!$E$34+'Appendix B'!$F$34+'Appendix B'!$G$34))/((1+$Y$16)^4))</f>
        <v>2109581.4944107248</v>
      </c>
      <c r="AC700" s="201">
        <f>(((F700*'Appendix B'!$C$9*1000)-('Appendix B'!$E$35+'Appendix B'!$F$35+'Appendix B'!$G$35))/((1+$Y$16)^AC$34))</f>
        <v>2404339.0048898933</v>
      </c>
      <c r="AD700" s="201">
        <f>(((G700*'Appendix B'!$C$10*1000)-('Appendix B'!$E$36+'Appendix B'!$F$36+'Appendix B'!$G$36))/((1+$Y$16)^AD$34))</f>
        <v>1968604.6346398601</v>
      </c>
      <c r="AE700" s="201">
        <f>(((H700*'Appendix B'!$C$11*1000)-('Appendix B'!$E$37+'Appendix B'!$F$37+'Appendix B'!$G$37))/((1+$Y$16)^AE$34))</f>
        <v>1238891.3720756266</v>
      </c>
      <c r="AF700" s="201">
        <f>(((I700*'Appendix B'!$C$12*1000)-('Appendix B'!$E$38+'Appendix B'!$F$38+'Appendix B'!$G$38))/((1+$Y$16)^AF$34))</f>
        <v>546225.8505770932</v>
      </c>
      <c r="AG700" s="201">
        <f>(((J700*'Appendix B'!$C$13*1000)-('Appendix B'!$E$39+'Appendix B'!$F$39+'Appendix B'!$G$39))/((1+$Y$16)^AG$34))</f>
        <v>408664.08059204294</v>
      </c>
      <c r="AH700" s="201">
        <f>(((K700*'Appendix B'!$C$14*1000)-('Appendix B'!$E$40+'Appendix B'!$F$40+'Appendix B'!$G$40))/((1+$Y$16)^AH$34))</f>
        <v>-120132.68191987583</v>
      </c>
      <c r="AI700" s="201">
        <f>(((L700*'Appendix B'!$C$15*1000)-('Appendix B'!$E$41+'Appendix B'!$F$41+'Appendix B'!$G$41))/((1+$Y$16)^AI$34))</f>
        <v>-474001.01304743887</v>
      </c>
      <c r="AJ700" s="201">
        <f>(((M700*'Appendix B'!$C$16*1000)-('Appendix B'!$E$42+'Appendix B'!$F$42+'Appendix B'!$G$42))/((1+$Y$16)^AJ$34))</f>
        <v>-386776.51138266711</v>
      </c>
      <c r="AK700" s="201">
        <f>(((N700*'Appendix B'!$C$17*1000)-('Appendix B'!$E$43+'Appendix B'!$F$43+'Appendix B'!$G$43))/((1+$Y$16)^AK$34))</f>
        <v>-361254.06027892802</v>
      </c>
      <c r="AL700" s="201">
        <f>(((O700*'Appendix B'!$C$18*1000)-('Appendix B'!$E$44+'Appendix B'!$F$44+'Appendix B'!$G$44))/((1+$Y$16)^AL$34))</f>
        <v>-274426.78494301438</v>
      </c>
      <c r="AM700" s="201">
        <f>(((P700*'Appendix B'!$C$19*1000)-('Appendix B'!$E$45+'Appendix B'!$F$45+'Appendix B'!$G$45))/((1+$Y$16)^AM$34))</f>
        <v>-211718.93253928242</v>
      </c>
      <c r="AN700" s="201">
        <f>(((Q700*'Appendix B'!$C$20*1000)-('Appendix B'!$E$46+'Appendix B'!$F$46+'Appendix B'!$G$46))/((1+$Y$16)^AN$34))</f>
        <v>-176399.301933715</v>
      </c>
      <c r="AO700" s="201">
        <f>(((R700*'Appendix B'!$C$21*1000)-('Appendix B'!$E$47+'Appendix B'!$F$47+'Appendix B'!$G$47))/((1+$Y$16)^AO$34))</f>
        <v>-154677.60517059261</v>
      </c>
      <c r="AP700" s="201">
        <f>(((S700*'Appendix B'!$C$22*1000)-('Appendix B'!$E$48+'Appendix B'!$F$48+'Appendix B'!$G$48))/((1+$Y$16)^AP$34))</f>
        <v>-206484.36741200864</v>
      </c>
      <c r="AQ700" s="201">
        <f>(((T700*'Appendix B'!$C$23*1000)-('Appendix B'!$E$49+'Appendix B'!$F$49+'Appendix B'!$G$49))/((1+$Y$16)^AQ$34))</f>
        <v>-145519.06260555165</v>
      </c>
      <c r="AR700" s="201">
        <f>(((U700*'Appendix B'!$C$24*1000)-('Appendix B'!$E$50+'Appendix B'!$F$50+'Appendix B'!$G$50))/((1+$Y$16)^AR$34))</f>
        <v>-133442.14366328772</v>
      </c>
      <c r="AS700" s="217">
        <f t="shared" si="36"/>
        <v>36819867.185714915</v>
      </c>
      <c r="AU700" s="207">
        <f t="shared" si="35"/>
        <v>1.407278788626297E-8</v>
      </c>
    </row>
    <row r="701" spans="1:47" x14ac:dyDescent="0.35">
      <c r="A701">
        <v>667</v>
      </c>
      <c r="B701" s="75">
        <v>56</v>
      </c>
      <c r="C701" s="75">
        <v>72.004755030040755</v>
      </c>
      <c r="D701" s="75">
        <v>92.559058615488439</v>
      </c>
      <c r="E701" s="75">
        <v>101.50245850756676</v>
      </c>
      <c r="F701" s="75">
        <v>120.55617760221251</v>
      </c>
      <c r="G701" s="75">
        <v>186.5395841601707</v>
      </c>
      <c r="H701" s="75">
        <v>219.99201462670874</v>
      </c>
      <c r="I701" s="75">
        <v>264.13229125541761</v>
      </c>
      <c r="J701" s="75">
        <v>321.53901596887317</v>
      </c>
      <c r="K701" s="75">
        <v>333.25404601397662</v>
      </c>
      <c r="L701" s="75">
        <v>245.55861674326133</v>
      </c>
      <c r="M701" s="75">
        <v>324.04252782061849</v>
      </c>
      <c r="N701" s="75">
        <v>497.70794793029256</v>
      </c>
      <c r="O701" s="75">
        <v>500</v>
      </c>
      <c r="P701" s="75">
        <v>188.84810160431596</v>
      </c>
      <c r="Q701" s="75">
        <v>218.77953921378207</v>
      </c>
      <c r="R701" s="75">
        <v>241.51839600720342</v>
      </c>
      <c r="S701" s="75">
        <v>192.55376198433731</v>
      </c>
      <c r="T701" s="75">
        <v>247.63815478382162</v>
      </c>
      <c r="U701" s="75">
        <v>243.1011845184743</v>
      </c>
      <c r="V701" s="75">
        <v>359.46197138956359</v>
      </c>
      <c r="X701" s="201">
        <f>((0-('Appendix B'!$H$30))/(1+$Y$16)^0)</f>
        <v>-30932906.678150136</v>
      </c>
      <c r="Y701" s="201">
        <f>(((B701*'Appendix B'!$C$5*1000)-('Appendix B'!$E$31+'Appendix B'!$F$31+'Appendix B'!$G$31))/((1+$Y$16)^1))</f>
        <v>36555647.970511056</v>
      </c>
      <c r="Z701" s="201">
        <f>+(((C701*'Appendix B'!$C$6*1000)-('Appendix B'!$E$32+'Appendix B'!$F$32+'Appendix B'!$G$32))/((1+$Y$16)^2))</f>
        <v>15984274.192619715</v>
      </c>
      <c r="AA701" s="201">
        <f>(((D701*'Appendix B'!$C$7*1000)-('Appendix B'!$E$33+'Appendix B'!$F$33+'Appendix B'!$G$33))/((1+$Y$16)^3))</f>
        <v>10013000.184742637</v>
      </c>
      <c r="AB701" s="201">
        <f>(((E701*'Appendix B'!$C$8*1000)-('Appendix B'!$E$34+'Appendix B'!$F$34+'Appendix B'!$G$34))/((1+$Y$16)^4))</f>
        <v>6736799.043923635</v>
      </c>
      <c r="AC701" s="201">
        <f>(((F701*'Appendix B'!$C$9*1000)-('Appendix B'!$E$35+'Appendix B'!$F$35+'Appendix B'!$G$35))/((1+$Y$16)^AC$34))</f>
        <v>5707751.3309871852</v>
      </c>
      <c r="AD701" s="201">
        <f>(((G701*'Appendix B'!$C$10*1000)-('Appendix B'!$E$36+'Appendix B'!$F$36+'Appendix B'!$G$36))/((1+$Y$16)^AD$34))</f>
        <v>6893949.180116483</v>
      </c>
      <c r="AE701" s="201">
        <f>(((H701*'Appendix B'!$C$11*1000)-('Appendix B'!$E$37+'Appendix B'!$F$37+'Appendix B'!$G$37))/((1+$Y$16)^AE$34))</f>
        <v>6272651.5290146787</v>
      </c>
      <c r="AF701" s="201">
        <f>(((I701*'Appendix B'!$C$12*1000)-('Appendix B'!$E$38+'Appendix B'!$F$38+'Appendix B'!$G$38))/((1+$Y$16)^AF$34))</f>
        <v>5997779.8821367659</v>
      </c>
      <c r="AG701" s="201">
        <f>(((J701*'Appendix B'!$C$13*1000)-('Appendix B'!$E$39+'Appendix B'!$F$39+'Appendix B'!$G$39))/((1+$Y$16)^AG$34))</f>
        <v>5945221.9101382336</v>
      </c>
      <c r="AH701" s="201">
        <f>(((K701*'Appendix B'!$C$14*1000)-('Appendix B'!$E$40+'Appendix B'!$F$40+'Appendix B'!$G$40))/((1+$Y$16)^AH$34))</f>
        <v>4900113.2041372061</v>
      </c>
      <c r="AI701" s="201">
        <f>(((L701*'Appendix B'!$C$15*1000)-('Appendix B'!$E$41+'Appendix B'!$F$41+'Appendix B'!$G$41))/((1+$Y$16)^AI$34))</f>
        <v>2808121.0179525446</v>
      </c>
      <c r="AJ701" s="201">
        <f>(((M701*'Appendix B'!$C$16*1000)-('Appendix B'!$E$42+'Appendix B'!$F$42+'Appendix B'!$G$42))/((1+$Y$16)^AJ$34))</f>
        <v>3216187.7513908315</v>
      </c>
      <c r="AK701" s="201">
        <f>(((N701*'Appendix B'!$C$17*1000)-('Appendix B'!$E$43+'Appendix B'!$F$43+'Appendix B'!$G$43))/((1+$Y$16)^AK$34))</f>
        <v>4378416.2541268254</v>
      </c>
      <c r="AL701" s="201">
        <f>(((O701*'Appendix B'!$C$18*1000)-('Appendix B'!$E$44+'Appendix B'!$F$44+'Appendix B'!$G$44))/((1+$Y$16)^AL$34))</f>
        <v>3679777.4453571774</v>
      </c>
      <c r="AM701" s="201">
        <f>(((P701*'Appendix B'!$C$19*1000)-('Appendix B'!$E$45+'Appendix B'!$F$45+'Appendix B'!$G$45))/((1+$Y$16)^AM$34))</f>
        <v>883566.42267750145</v>
      </c>
      <c r="AN701" s="201">
        <f>(((Q701*'Appendix B'!$C$20*1000)-('Appendix B'!$E$46+'Appendix B'!$F$46+'Appendix B'!$G$46))/((1+$Y$16)^AN$34))</f>
        <v>894470.85659865278</v>
      </c>
      <c r="AO701" s="201">
        <f>(((R701*'Appendix B'!$C$21*1000)-('Appendix B'!$E$47+'Appendix B'!$F$47+'Appendix B'!$G$47))/((1+$Y$16)^AO$34))</f>
        <v>876320.6996024478</v>
      </c>
      <c r="AP701" s="201">
        <f>(((S701*'Appendix B'!$C$22*1000)-('Appendix B'!$E$48+'Appendix B'!$F$48+'Appendix B'!$G$48))/((1+$Y$16)^AP$34))</f>
        <v>516599.0666106756</v>
      </c>
      <c r="AQ701" s="201">
        <f>(((T701*'Appendix B'!$C$23*1000)-('Appendix B'!$E$49+'Appendix B'!$F$49+'Appendix B'!$G$49))/((1+$Y$16)^AQ$34))</f>
        <v>640900.10319013544</v>
      </c>
      <c r="AR701" s="201">
        <f>(((U701*'Appendix B'!$C$24*1000)-('Appendix B'!$E$50+'Appendix B'!$F$50+'Appendix B'!$G$50))/((1+$Y$16)^AR$34))</f>
        <v>525453.24610862019</v>
      </c>
      <c r="AS701" s="217">
        <f t="shared" si="36"/>
        <v>92494094.613792896</v>
      </c>
      <c r="AU701" s="207">
        <f t="shared" si="35"/>
        <v>3.5964351789888512E-9</v>
      </c>
    </row>
    <row r="702" spans="1:47" x14ac:dyDescent="0.35">
      <c r="A702">
        <v>668</v>
      </c>
      <c r="B702" s="75">
        <v>56</v>
      </c>
      <c r="C702" s="75">
        <v>44.626615670744599</v>
      </c>
      <c r="D702" s="75">
        <v>82.582416774136817</v>
      </c>
      <c r="E702" s="75">
        <v>91.847715179276776</v>
      </c>
      <c r="F702" s="75">
        <v>91.970639292328627</v>
      </c>
      <c r="G702" s="75">
        <v>142.31628349347551</v>
      </c>
      <c r="H702" s="75">
        <v>226.17300862168779</v>
      </c>
      <c r="I702" s="75">
        <v>299.34783200112281</v>
      </c>
      <c r="J702" s="75">
        <v>307.53501354398514</v>
      </c>
      <c r="K702" s="75">
        <v>239.954656792637</v>
      </c>
      <c r="L702" s="75">
        <v>199.43426982467895</v>
      </c>
      <c r="M702" s="75">
        <v>148.82920403610865</v>
      </c>
      <c r="N702" s="75">
        <v>104.17272120006578</v>
      </c>
      <c r="O702" s="75">
        <v>120.32374700566564</v>
      </c>
      <c r="P702" s="75">
        <v>123.31457307026446</v>
      </c>
      <c r="Q702" s="75">
        <v>105.68832309332734</v>
      </c>
      <c r="R702" s="75">
        <v>128.69707216969471</v>
      </c>
      <c r="S702" s="75">
        <v>119.94919755099718</v>
      </c>
      <c r="T702" s="75">
        <v>114.55115736919247</v>
      </c>
      <c r="U702" s="75">
        <v>159.77451538554311</v>
      </c>
      <c r="V702" s="75">
        <v>186.85282581926742</v>
      </c>
      <c r="X702" s="201">
        <f>((0-('Appendix B'!$H$30))/(1+$Y$16)^0)</f>
        <v>-30932906.678150136</v>
      </c>
      <c r="Y702" s="201">
        <f>(((B702*'Appendix B'!$C$5*1000)-('Appendix B'!$E$31+'Appendix B'!$F$31+'Appendix B'!$G$31))/((1+$Y$16)^1))</f>
        <v>36555647.970511056</v>
      </c>
      <c r="Z702" s="201">
        <f>+(((C702*'Appendix B'!$C$6*1000)-('Appendix B'!$E$32+'Appendix B'!$F$32+'Appendix B'!$G$32))/((1+$Y$16)^2))</f>
        <v>9068087.9387467969</v>
      </c>
      <c r="AA702" s="201">
        <f>(((D702*'Appendix B'!$C$7*1000)-('Appendix B'!$E$33+'Appendix B'!$F$33+'Appendix B'!$G$33))/((1+$Y$16)^3))</f>
        <v>8747558.1739926413</v>
      </c>
      <c r="AB702" s="201">
        <f>(((E702*'Appendix B'!$C$8*1000)-('Appendix B'!$E$34+'Appendix B'!$F$34+'Appendix B'!$G$34))/((1+$Y$16)^4))</f>
        <v>5957275.0871411879</v>
      </c>
      <c r="AC702" s="201">
        <f>(((F702*'Appendix B'!$C$9*1000)-('Appendix B'!$E$35+'Appendix B'!$F$35+'Appendix B'!$G$35))/((1+$Y$16)^AC$34))</f>
        <v>4046012.7413899894</v>
      </c>
      <c r="AD702" s="201">
        <f>(((G702*'Appendix B'!$C$10*1000)-('Appendix B'!$E$36+'Appendix B'!$F$36+'Appendix B'!$G$36))/((1+$Y$16)^AD$34))</f>
        <v>4985655.1648932705</v>
      </c>
      <c r="AE702" s="201">
        <f>(((H702*'Appendix B'!$C$11*1000)-('Appendix B'!$E$37+'Appendix B'!$F$37+'Appendix B'!$G$37))/((1+$Y$16)^AE$34))</f>
        <v>6477932.5386948083</v>
      </c>
      <c r="AF702" s="201">
        <f>(((I702*'Appendix B'!$C$12*1000)-('Appendix B'!$E$38+'Appendix B'!$F$38+'Appendix B'!$G$38))/((1+$Y$16)^AF$34))</f>
        <v>6921221.2376359329</v>
      </c>
      <c r="AG702" s="201">
        <f>(((J702*'Appendix B'!$C$13*1000)-('Appendix B'!$E$39+'Appendix B'!$F$39+'Appendix B'!$G$39))/((1+$Y$16)^AG$34))</f>
        <v>5649872.9304112922</v>
      </c>
      <c r="AH702" s="201">
        <f>(((K702*'Appendix B'!$C$14*1000)-('Appendix B'!$E$40+'Appendix B'!$F$40+'Appendix B'!$G$40))/((1+$Y$16)^AH$34))</f>
        <v>3320090.2841420113</v>
      </c>
      <c r="AI702" s="201">
        <f>(((L702*'Appendix B'!$C$15*1000)-('Appendix B'!$E$41+'Appendix B'!$F$41+'Appendix B'!$G$41))/((1+$Y$16)^AI$34))</f>
        <v>2152644.3197366036</v>
      </c>
      <c r="AJ702" s="201">
        <f>(((M702*'Appendix B'!$C$16*1000)-('Appendix B'!$E$42+'Appendix B'!$F$42+'Appendix B'!$G$42))/((1+$Y$16)^AJ$34))</f>
        <v>1143941.8687707684</v>
      </c>
      <c r="AK702" s="201">
        <f>(((N702*'Appendix B'!$C$17*1000)-('Appendix B'!$E$43+'Appendix B'!$F$43+'Appendix B'!$G$43))/((1+$Y$16)^AK$34))</f>
        <v>475489.25322727615</v>
      </c>
      <c r="AL702" s="201">
        <f>(((O702*'Appendix B'!$C$18*1000)-('Appendix B'!$E$44+'Appendix B'!$F$44+'Appendix B'!$G$44))/((1+$Y$16)^AL$34))</f>
        <v>502118.80673283344</v>
      </c>
      <c r="AM702" s="201">
        <f>(((P702*'Appendix B'!$C$19*1000)-('Appendix B'!$E$45+'Appendix B'!$F$45+'Appendix B'!$G$45))/((1+$Y$16)^AM$34))</f>
        <v>418235.172189273</v>
      </c>
      <c r="AN702" s="201">
        <f>(((Q702*'Appendix B'!$C$20*1000)-('Appendix B'!$E$46+'Appendix B'!$F$46+'Appendix B'!$G$46))/((1+$Y$16)^AN$34))</f>
        <v>220939.18102223301</v>
      </c>
      <c r="AO702" s="201">
        <f>(((R702*'Appendix B'!$C$21*1000)-('Appendix B'!$E$47+'Appendix B'!$F$47+'Appendix B'!$G$47))/((1+$Y$16)^AO$34))</f>
        <v>291452.48827977711</v>
      </c>
      <c r="AP702" s="201">
        <f>(((S702*'Appendix B'!$C$22*1000)-('Appendix B'!$E$48+'Appendix B'!$F$48+'Appendix B'!$G$48))/((1+$Y$16)^AP$34))</f>
        <v>193360.18168714872</v>
      </c>
      <c r="AQ702" s="201">
        <f>(((T702*'Appendix B'!$C$23*1000)-('Appendix B'!$E$49+'Appendix B'!$F$49+'Appendix B'!$G$49))/((1+$Y$16)^AQ$34))</f>
        <v>130430.87455673974</v>
      </c>
      <c r="AR702" s="201">
        <f>(((U702*'Appendix B'!$C$24*1000)-('Appendix B'!$E$50+'Appendix B'!$F$50+'Appendix B'!$G$50))/((1+$Y$16)^AR$34))</f>
        <v>249292.2389697544</v>
      </c>
      <c r="AS702" s="217">
        <f t="shared" si="36"/>
        <v>66574351.774581254</v>
      </c>
      <c r="AU702" s="207">
        <f t="shared" si="35"/>
        <v>1.2549805436342451E-8</v>
      </c>
    </row>
    <row r="703" spans="1:47" x14ac:dyDescent="0.35">
      <c r="A703">
        <v>669</v>
      </c>
      <c r="B703" s="75">
        <v>56</v>
      </c>
      <c r="C703" s="75">
        <v>62.257817677384899</v>
      </c>
      <c r="D703" s="75">
        <v>103.89123907185866</v>
      </c>
      <c r="E703" s="75">
        <v>92.87263879209263</v>
      </c>
      <c r="F703" s="75">
        <v>74.164541812067</v>
      </c>
      <c r="G703" s="75">
        <v>92.955543681005537</v>
      </c>
      <c r="H703" s="75">
        <v>110.1232984125952</v>
      </c>
      <c r="I703" s="75">
        <v>186.27459935545079</v>
      </c>
      <c r="J703" s="75">
        <v>212.83851342663445</v>
      </c>
      <c r="K703" s="75">
        <v>213.89621974615335</v>
      </c>
      <c r="L703" s="75">
        <v>142.57246858167088</v>
      </c>
      <c r="M703" s="75">
        <v>133.95574897476644</v>
      </c>
      <c r="N703" s="75">
        <v>194.67568352428094</v>
      </c>
      <c r="O703" s="75">
        <v>222.50191118021183</v>
      </c>
      <c r="P703" s="75">
        <v>143.59442007814391</v>
      </c>
      <c r="Q703" s="75">
        <v>145.42358426776255</v>
      </c>
      <c r="R703" s="75">
        <v>165.70097922422153</v>
      </c>
      <c r="S703" s="75">
        <v>177.42841366228672</v>
      </c>
      <c r="T703" s="75">
        <v>135.55284315287722</v>
      </c>
      <c r="U703" s="75">
        <v>144.55604135741288</v>
      </c>
      <c r="V703" s="75">
        <v>135.6191466768386</v>
      </c>
      <c r="X703" s="201">
        <f>((0-('Appendix B'!$H$30))/(1+$Y$16)^0)</f>
        <v>-30932906.678150136</v>
      </c>
      <c r="Y703" s="201">
        <f>(((B703*'Appendix B'!$C$5*1000)-('Appendix B'!$E$31+'Appendix B'!$F$31+'Appendix B'!$G$31))/((1+$Y$16)^1))</f>
        <v>36555647.970511056</v>
      </c>
      <c r="Z703" s="201">
        <f>+(((C703*'Appendix B'!$C$6*1000)-('Appendix B'!$E$32+'Appendix B'!$F$32+'Appendix B'!$G$32))/((1+$Y$16)^2))</f>
        <v>13522031.114259841</v>
      </c>
      <c r="AA703" s="201">
        <f>(((D703*'Appendix B'!$C$7*1000)-('Appendix B'!$E$33+'Appendix B'!$F$33+'Appendix B'!$G$33))/((1+$Y$16)^3))</f>
        <v>11450379.360113353</v>
      </c>
      <c r="AB703" s="201">
        <f>(((E703*'Appendix B'!$C$8*1000)-('Appendix B'!$E$34+'Appendix B'!$F$34+'Appendix B'!$G$34))/((1+$Y$16)^4))</f>
        <v>6040027.4175652293</v>
      </c>
      <c r="AC703" s="201">
        <f>(((F703*'Appendix B'!$C$9*1000)-('Appendix B'!$E$35+'Appendix B'!$F$35+'Appendix B'!$G$35))/((1+$Y$16)^AC$34))</f>
        <v>3010906.1433501942</v>
      </c>
      <c r="AD703" s="201">
        <f>(((G703*'Appendix B'!$C$10*1000)-('Appendix B'!$E$36+'Appendix B'!$F$36+'Appendix B'!$G$36))/((1+$Y$16)^AD$34))</f>
        <v>2855673.8439362575</v>
      </c>
      <c r="AE703" s="201">
        <f>(((H703*'Appendix B'!$C$11*1000)-('Appendix B'!$E$37+'Appendix B'!$F$37+'Appendix B'!$G$37))/((1+$Y$16)^AE$34))</f>
        <v>2623730.1718650367</v>
      </c>
      <c r="AF703" s="201">
        <f>(((I703*'Appendix B'!$C$12*1000)-('Appendix B'!$E$38+'Appendix B'!$F$38+'Appendix B'!$G$38))/((1+$Y$16)^AF$34))</f>
        <v>3956152.4920217842</v>
      </c>
      <c r="AG703" s="201">
        <f>(((J703*'Appendix B'!$C$13*1000)-('Appendix B'!$E$39+'Appendix B'!$F$39+'Appendix B'!$G$39))/((1+$Y$16)^AG$34))</f>
        <v>3652692.8496891013</v>
      </c>
      <c r="AH703" s="201">
        <f>(((K703*'Appendix B'!$C$14*1000)-('Appendix B'!$E$40+'Appendix B'!$F$40+'Appendix B'!$G$40))/((1+$Y$16)^AH$34))</f>
        <v>2878791.2774034021</v>
      </c>
      <c r="AI703" s="201">
        <f>(((L703*'Appendix B'!$C$15*1000)-('Appendix B'!$E$41+'Appendix B'!$F$41+'Appendix B'!$G$41))/((1+$Y$16)^AI$34))</f>
        <v>1344576.819091684</v>
      </c>
      <c r="AJ703" s="201">
        <f>(((M703*'Appendix B'!$C$16*1000)-('Appendix B'!$E$42+'Appendix B'!$F$42+'Appendix B'!$G$42))/((1+$Y$16)^AJ$34))</f>
        <v>968033.69383592496</v>
      </c>
      <c r="AK703" s="201">
        <f>(((N703*'Appendix B'!$C$17*1000)-('Appendix B'!$E$43+'Appendix B'!$F$43+'Appendix B'!$G$43))/((1+$Y$16)^AK$34))</f>
        <v>1373061.9006658117</v>
      </c>
      <c r="AL703" s="201">
        <f>(((O703*'Appendix B'!$C$18*1000)-('Appendix B'!$E$44+'Appendix B'!$F$44+'Appendix B'!$G$44))/((1+$Y$16)^AL$34))</f>
        <v>1357287.7131560335</v>
      </c>
      <c r="AM703" s="201">
        <f>(((P703*'Appendix B'!$C$19*1000)-('Appendix B'!$E$45+'Appendix B'!$F$45+'Appendix B'!$G$45))/((1+$Y$16)^AM$34))</f>
        <v>562235.4538616247</v>
      </c>
      <c r="AN703" s="201">
        <f>(((Q703*'Appendix B'!$C$20*1000)-('Appendix B'!$E$46+'Appendix B'!$F$46+'Appendix B'!$G$46))/((1+$Y$16)^AN$34))</f>
        <v>457588.48020191881</v>
      </c>
      <c r="AO703" s="201">
        <f>(((R703*'Appendix B'!$C$21*1000)-('Appendix B'!$E$47+'Appendix B'!$F$47+'Appendix B'!$G$47))/((1+$Y$16)^AO$34))</f>
        <v>483281.55210198503</v>
      </c>
      <c r="AP703" s="201">
        <f>(((S703*'Appendix B'!$C$22*1000)-('Appendix B'!$E$48+'Appendix B'!$F$48+'Appendix B'!$G$48))/((1+$Y$16)^AP$34))</f>
        <v>449260.31506168225</v>
      </c>
      <c r="AQ703" s="201">
        <f>(((T703*'Appendix B'!$C$23*1000)-('Appendix B'!$E$49+'Appendix B'!$F$49+'Appendix B'!$G$49))/((1+$Y$16)^AQ$34))</f>
        <v>210985.05753675243</v>
      </c>
      <c r="AR703" s="201">
        <f>(((U703*'Appendix B'!$C$24*1000)-('Appendix B'!$E$50+'Appendix B'!$F$50+'Appendix B'!$G$50))/((1+$Y$16)^AR$34))</f>
        <v>198855.21612391784</v>
      </c>
      <c r="AS703" s="217">
        <f t="shared" si="36"/>
        <v>63018292.164202452</v>
      </c>
      <c r="AU703" s="207">
        <f t="shared" si="35"/>
        <v>1.370329524753716E-8</v>
      </c>
    </row>
    <row r="704" spans="1:47" x14ac:dyDescent="0.35">
      <c r="A704">
        <v>670</v>
      </c>
      <c r="B704" s="75">
        <v>56</v>
      </c>
      <c r="C704" s="75">
        <v>51.31256382030157</v>
      </c>
      <c r="D704" s="75">
        <v>56.510682370575992</v>
      </c>
      <c r="E704" s="75">
        <v>11.602973197143754</v>
      </c>
      <c r="F704" s="75">
        <v>8.0839081989777171</v>
      </c>
      <c r="G704" s="75">
        <v>3.1305865249401634</v>
      </c>
      <c r="H704" s="75">
        <v>3.3809618750740107</v>
      </c>
      <c r="I704" s="75">
        <v>3.6611509072929191</v>
      </c>
      <c r="J704" s="75">
        <v>5.1564642213569734</v>
      </c>
      <c r="K704" s="75">
        <v>5.070011847969627</v>
      </c>
      <c r="L704" s="75">
        <v>5.3513717787532551</v>
      </c>
      <c r="M704" s="75">
        <v>7.1478675107162832</v>
      </c>
      <c r="N704" s="75">
        <v>7.7043208985502005</v>
      </c>
      <c r="O704" s="75">
        <v>12.876474677531633</v>
      </c>
      <c r="P704" s="75">
        <v>7.8129986908406721</v>
      </c>
      <c r="Q704" s="75">
        <v>10.417503923708946</v>
      </c>
      <c r="R704" s="75">
        <v>10.513433012015874</v>
      </c>
      <c r="S704" s="75">
        <v>10.883628671477192</v>
      </c>
      <c r="T704" s="75">
        <v>16.416064152294844</v>
      </c>
      <c r="U704" s="75">
        <v>22.620445589489037</v>
      </c>
      <c r="V704" s="75">
        <v>36.887824466252994</v>
      </c>
      <c r="X704" s="201">
        <f>((0-('Appendix B'!$H$30))/(1+$Y$16)^0)</f>
        <v>-30932906.678150136</v>
      </c>
      <c r="Y704" s="201">
        <f>(((B704*'Appendix B'!$C$5*1000)-('Appendix B'!$E$31+'Appendix B'!$F$31+'Appendix B'!$G$31))/((1+$Y$16)^1))</f>
        <v>36555647.970511056</v>
      </c>
      <c r="Z704" s="201">
        <f>+(((C704*'Appendix B'!$C$6*1000)-('Appendix B'!$E$32+'Appendix B'!$F$32+'Appendix B'!$G$32))/((1+$Y$16)^2))</f>
        <v>10757072.791925725</v>
      </c>
      <c r="AA704" s="201">
        <f>(((D704*'Appendix B'!$C$7*1000)-('Appendix B'!$E$33+'Appendix B'!$F$33+'Appendix B'!$G$33))/((1+$Y$16)^3))</f>
        <v>5440606.9441074422</v>
      </c>
      <c r="AB704" s="201">
        <f>(((E704*'Appendix B'!$C$8*1000)-('Appendix B'!$E$34+'Appendix B'!$F$34+'Appendix B'!$G$34))/((1+$Y$16)^4))</f>
        <v>-521685.21806022769</v>
      </c>
      <c r="AC704" s="201">
        <f>(((F704*'Appendix B'!$C$9*1000)-('Appendix B'!$E$35+'Appendix B'!$F$35+'Appendix B'!$G$35))/((1+$Y$16)^AC$34))</f>
        <v>-830502.67356671602</v>
      </c>
      <c r="AD704" s="201">
        <f>(((G704*'Appendix B'!$C$10*1000)-('Appendix B'!$E$36+'Appendix B'!$F$36+'Appendix B'!$G$36))/((1+$Y$16)^AD$34))</f>
        <v>-1020392.0664423534</v>
      </c>
      <c r="AE704" s="201">
        <f>(((H704*'Appendix B'!$C$11*1000)-('Appendix B'!$E$37+'Appendix B'!$F$37+'Appendix B'!$G$37))/((1+$Y$16)^AE$34))</f>
        <v>-921358.95746240579</v>
      </c>
      <c r="AF704" s="201">
        <f>(((I704*'Appendix B'!$C$12*1000)-('Appendix B'!$E$38+'Appendix B'!$F$38+'Appendix B'!$G$38))/((1+$Y$16)^AF$34))</f>
        <v>-832438.19255857798</v>
      </c>
      <c r="AG704" s="201">
        <f>(((J704*'Appendix B'!$C$13*1000)-('Appendix B'!$E$39+'Appendix B'!$F$39+'Appendix B'!$G$39))/((1+$Y$16)^AG$34))</f>
        <v>-727389.3210599788</v>
      </c>
      <c r="AH704" s="201">
        <f>(((K704*'Appendix B'!$C$14*1000)-('Appendix B'!$E$40+'Appendix B'!$F$40+'Appendix B'!$G$40))/((1+$Y$16)^AH$34))</f>
        <v>-657675.54760497774</v>
      </c>
      <c r="AI704" s="201">
        <f>(((L704*'Appendix B'!$C$15*1000)-('Appendix B'!$E$41+'Appendix B'!$F$41+'Appendix B'!$G$41))/((1+$Y$16)^AI$34))</f>
        <v>-605482.91002959234</v>
      </c>
      <c r="AJ704" s="201">
        <f>(((M704*'Appendix B'!$C$16*1000)-('Appendix B'!$E$42+'Appendix B'!$F$42+'Appendix B'!$G$42))/((1+$Y$16)^AJ$34))</f>
        <v>-531721.60200466763</v>
      </c>
      <c r="AK704" s="201">
        <f>(((N704*'Appendix B'!$C$17*1000)-('Appendix B'!$E$43+'Appendix B'!$F$43+'Appendix B'!$G$43))/((1+$Y$16)^AK$34))</f>
        <v>-481246.25276205956</v>
      </c>
      <c r="AL704" s="201">
        <f>(((O704*'Appendix B'!$C$18*1000)-('Appendix B'!$E$44+'Appendix B'!$F$44+'Appendix B'!$G$44))/((1+$Y$16)^AL$34))</f>
        <v>-397149.32082955155</v>
      </c>
      <c r="AM704" s="201">
        <f>(((P704*'Appendix B'!$C$19*1000)-('Appendix B'!$E$45+'Appendix B'!$F$45+'Appendix B'!$G$45))/((1+$Y$16)^AM$34))</f>
        <v>-401902.14136022568</v>
      </c>
      <c r="AN704" s="201">
        <f>(((Q704*'Appendix B'!$C$20*1000)-('Appendix B'!$E$46+'Appendix B'!$F$46+'Appendix B'!$G$46))/((1+$Y$16)^AN$34))</f>
        <v>-346460.45150541794</v>
      </c>
      <c r="AO704" s="201">
        <f>(((R704*'Appendix B'!$C$21*1000)-('Appendix B'!$E$47+'Appendix B'!$F$47+'Appendix B'!$G$47))/((1+$Y$16)^AO$34))</f>
        <v>-321214.08299099217</v>
      </c>
      <c r="AP704" s="201">
        <f>(((S704*'Appendix B'!$C$22*1000)-('Appendix B'!$E$48+'Appendix B'!$F$48+'Appendix B'!$G$48))/((1+$Y$16)^AP$34))</f>
        <v>-292204.784418169</v>
      </c>
      <c r="AQ704" s="201">
        <f>(((T704*'Appendix B'!$C$23*1000)-('Appendix B'!$E$49+'Appendix B'!$F$49+'Appendix B'!$G$49))/((1+$Y$16)^AQ$34))</f>
        <v>-245976.63563921562</v>
      </c>
      <c r="AR704" s="201">
        <f>(((U704*'Appendix B'!$C$24*1000)-('Appendix B'!$E$50+'Appendix B'!$F$50+'Appendix B'!$G$50))/((1+$Y$16)^AR$34))</f>
        <v>-205263.38460434956</v>
      </c>
      <c r="AS704" s="217">
        <f t="shared" si="36"/>
        <v>21820421.028394084</v>
      </c>
      <c r="AU704" s="207">
        <f t="shared" si="35"/>
        <v>8.73232226657386E-9</v>
      </c>
    </row>
    <row r="705" spans="1:47" x14ac:dyDescent="0.35">
      <c r="A705">
        <v>671</v>
      </c>
      <c r="B705" s="75">
        <v>56</v>
      </c>
      <c r="C705" s="75">
        <v>38.553799368840274</v>
      </c>
      <c r="D705" s="75">
        <v>25.696160797854077</v>
      </c>
      <c r="E705" s="75">
        <v>27.850186442356883</v>
      </c>
      <c r="F705" s="75">
        <v>14.637514002210551</v>
      </c>
      <c r="G705" s="75">
        <v>12.54273912624538</v>
      </c>
      <c r="H705" s="75">
        <v>18.44491701804386</v>
      </c>
      <c r="I705" s="75">
        <v>12.608484471552503</v>
      </c>
      <c r="J705" s="75">
        <v>16.910017304864947</v>
      </c>
      <c r="K705" s="75">
        <v>17.530725997214283</v>
      </c>
      <c r="L705" s="75">
        <v>22.617121028905515</v>
      </c>
      <c r="M705" s="75">
        <v>26.786761559262096</v>
      </c>
      <c r="N705" s="75">
        <v>30.983183991650332</v>
      </c>
      <c r="O705" s="75">
        <v>49.368605147344475</v>
      </c>
      <c r="P705" s="75">
        <v>41.513699672108856</v>
      </c>
      <c r="Q705" s="75">
        <v>47.190243683044201</v>
      </c>
      <c r="R705" s="75">
        <v>44.817513501131501</v>
      </c>
      <c r="S705" s="75">
        <v>47.514651616994904</v>
      </c>
      <c r="T705" s="75">
        <v>45.461151003458873</v>
      </c>
      <c r="U705" s="75">
        <v>29.810529552051616</v>
      </c>
      <c r="V705" s="75">
        <v>21.995701230120954</v>
      </c>
      <c r="X705" s="201">
        <f>((0-('Appendix B'!$H$30))/(1+$Y$16)^0)</f>
        <v>-30932906.678150136</v>
      </c>
      <c r="Y705" s="201">
        <f>(((B705*'Appendix B'!$C$5*1000)-('Appendix B'!$E$31+'Appendix B'!$F$31+'Appendix B'!$G$31))/((1+$Y$16)^1))</f>
        <v>36555647.970511056</v>
      </c>
      <c r="Z705" s="201">
        <f>+(((C705*'Appendix B'!$C$6*1000)-('Appendix B'!$E$32+'Appendix B'!$F$32+'Appendix B'!$G$32))/((1+$Y$16)^2))</f>
        <v>7533990.6767550008</v>
      </c>
      <c r="AA705" s="201">
        <f>(((D705*'Appendix B'!$C$7*1000)-('Appendix B'!$E$33+'Appendix B'!$F$33+'Appendix B'!$G$33))/((1+$Y$16)^3))</f>
        <v>1532078.3270270571</v>
      </c>
      <c r="AB705" s="201">
        <f>(((E705*'Appendix B'!$C$8*1000)-('Appendix B'!$E$34+'Appendix B'!$F$34+'Appendix B'!$G$34))/((1+$Y$16)^4))</f>
        <v>790114.74646974017</v>
      </c>
      <c r="AC705" s="201">
        <f>(((F705*'Appendix B'!$C$9*1000)-('Appendix B'!$E$35+'Appendix B'!$F$35+'Appendix B'!$G$35))/((1+$Y$16)^AC$34))</f>
        <v>-449527.52640726522</v>
      </c>
      <c r="AD705" s="201">
        <f>(((G705*'Appendix B'!$C$10*1000)-('Appendix B'!$E$36+'Appendix B'!$F$36+'Appendix B'!$G$36))/((1+$Y$16)^AD$34))</f>
        <v>-614245.21153414506</v>
      </c>
      <c r="AE705" s="201">
        <f>(((H705*'Appendix B'!$C$11*1000)-('Appendix B'!$E$37+'Appendix B'!$F$37+'Appendix B'!$G$37))/((1+$Y$16)^AE$34))</f>
        <v>-421060.15050077596</v>
      </c>
      <c r="AF705" s="201">
        <f>(((I705*'Appendix B'!$C$12*1000)-('Appendix B'!$E$38+'Appendix B'!$F$38+'Appendix B'!$G$38))/((1+$Y$16)^AF$34))</f>
        <v>-597816.27110786957</v>
      </c>
      <c r="AG705" s="201">
        <f>(((J705*'Appendix B'!$C$13*1000)-('Appendix B'!$E$39+'Appendix B'!$F$39+'Appendix B'!$G$39))/((1+$Y$16)^AG$34))</f>
        <v>-479503.05211652903</v>
      </c>
      <c r="AH705" s="201">
        <f>(((K705*'Appendix B'!$C$14*1000)-('Appendix B'!$E$40+'Appendix B'!$F$40+'Appendix B'!$G$40))/((1+$Y$16)^AH$34))</f>
        <v>-446653.65218176675</v>
      </c>
      <c r="AI705" s="201">
        <f>(((L705*'Appendix B'!$C$15*1000)-('Appendix B'!$E$41+'Appendix B'!$F$41+'Appendix B'!$G$41))/((1+$Y$16)^AI$34))</f>
        <v>-360117.99829021964</v>
      </c>
      <c r="AJ705" s="201">
        <f>(((M705*'Appendix B'!$C$16*1000)-('Appendix B'!$E$42+'Appendix B'!$F$42+'Appendix B'!$G$42))/((1+$Y$16)^AJ$34))</f>
        <v>-299452.63722341374</v>
      </c>
      <c r="AK705" s="201">
        <f>(((N705*'Appendix B'!$C$17*1000)-('Appendix B'!$E$43+'Appendix B'!$F$43+'Appendix B'!$G$43))/((1+$Y$16)^AK$34))</f>
        <v>-250375.67969748558</v>
      </c>
      <c r="AL705" s="201">
        <f>(((O705*'Appendix B'!$C$18*1000)-('Appendix B'!$E$44+'Appendix B'!$F$44+'Appendix B'!$G$44))/((1+$Y$16)^AL$34))</f>
        <v>-91732.448653092884</v>
      </c>
      <c r="AM705" s="201">
        <f>(((P705*'Appendix B'!$C$19*1000)-('Appendix B'!$E$45+'Appendix B'!$F$45+'Appendix B'!$G$45))/((1+$Y$16)^AM$34))</f>
        <v>-162604.94981963944</v>
      </c>
      <c r="AN705" s="201">
        <f>(((Q705*'Appendix B'!$C$20*1000)-('Appendix B'!$E$46+'Appendix B'!$F$46+'Appendix B'!$G$46))/((1+$Y$16)^AN$34))</f>
        <v>-127454.89231804083</v>
      </c>
      <c r="AO705" s="201">
        <f>(((R705*'Appendix B'!$C$21*1000)-('Appendix B'!$E$47+'Appendix B'!$F$47+'Appendix B'!$G$47))/((1+$Y$16)^AO$34))</f>
        <v>-143380.97915652275</v>
      </c>
      <c r="AP705" s="201">
        <f>(((S705*'Appendix B'!$C$22*1000)-('Appendix B'!$E$48+'Appendix B'!$F$48+'Appendix B'!$G$48))/((1+$Y$16)^AP$34))</f>
        <v>-129121.77299967388</v>
      </c>
      <c r="AQ705" s="201">
        <f>(((T705*'Appendix B'!$C$23*1000)-('Appendix B'!$E$49+'Appendix B'!$F$49+'Appendix B'!$G$49))/((1+$Y$16)^AQ$34))</f>
        <v>-134571.13871969521</v>
      </c>
      <c r="AR705" s="201">
        <f>(((U705*'Appendix B'!$C$24*1000)-('Appendix B'!$E$50+'Appendix B'!$F$50+'Appendix B'!$G$50))/((1+$Y$16)^AR$34))</f>
        <v>-181434.0290189652</v>
      </c>
      <c r="AS705" s="217">
        <f t="shared" si="36"/>
        <v>15478925.042612728</v>
      </c>
      <c r="AU705" s="207">
        <f t="shared" si="35"/>
        <v>6.4072274743581228E-9</v>
      </c>
    </row>
    <row r="706" spans="1:47" x14ac:dyDescent="0.35">
      <c r="A706">
        <v>672</v>
      </c>
      <c r="B706" s="75">
        <v>56</v>
      </c>
      <c r="C706" s="75">
        <v>42.185228242282548</v>
      </c>
      <c r="D706" s="75">
        <v>41.241569301856835</v>
      </c>
      <c r="E706" s="75">
        <v>51.651518734790443</v>
      </c>
      <c r="F706" s="75">
        <v>67.161753854422798</v>
      </c>
      <c r="G706" s="75">
        <v>88.01064723559135</v>
      </c>
      <c r="H706" s="75">
        <v>105.18594184687069</v>
      </c>
      <c r="I706" s="75">
        <v>57.692479138741007</v>
      </c>
      <c r="J706" s="75">
        <v>61.171008420986198</v>
      </c>
      <c r="K706" s="75">
        <v>51.944793442449708</v>
      </c>
      <c r="L706" s="75">
        <v>56.389753619404097</v>
      </c>
      <c r="M706" s="75">
        <v>43.897032382394386</v>
      </c>
      <c r="N706" s="75">
        <v>54.09488665473134</v>
      </c>
      <c r="O706" s="75">
        <v>48.229168580342588</v>
      </c>
      <c r="P706" s="75">
        <v>45.773411673109848</v>
      </c>
      <c r="Q706" s="75">
        <v>36.654542654558554</v>
      </c>
      <c r="R706" s="75">
        <v>39.603008822015646</v>
      </c>
      <c r="S706" s="75">
        <v>35.145707821962283</v>
      </c>
      <c r="T706" s="75">
        <v>29.193984029359363</v>
      </c>
      <c r="U706" s="75">
        <v>17.603644038586978</v>
      </c>
      <c r="V706" s="75">
        <v>20.255275062530043</v>
      </c>
      <c r="X706" s="201">
        <f>((0-('Appendix B'!$H$30))/(1+$Y$16)^0)</f>
        <v>-30932906.678150136</v>
      </c>
      <c r="Y706" s="201">
        <f>(((B706*'Appendix B'!$C$5*1000)-('Appendix B'!$E$31+'Appendix B'!$F$31+'Appendix B'!$G$31))/((1+$Y$16)^1))</f>
        <v>36555647.970511056</v>
      </c>
      <c r="Z706" s="201">
        <f>+(((C706*'Appendix B'!$C$6*1000)-('Appendix B'!$E$32+'Appendix B'!$F$32+'Appendix B'!$G$32))/((1+$Y$16)^2))</f>
        <v>8451351.7189651523</v>
      </c>
      <c r="AA706" s="201">
        <f>(((D706*'Appendix B'!$C$7*1000)-('Appendix B'!$E$33+'Appendix B'!$F$33+'Appendix B'!$G$33))/((1+$Y$16)^3))</f>
        <v>3503865.3579795728</v>
      </c>
      <c r="AB706" s="201">
        <f>(((E706*'Appendix B'!$C$8*1000)-('Appendix B'!$E$34+'Appendix B'!$F$34+'Appendix B'!$G$34))/((1+$Y$16)^4))</f>
        <v>2711834.2675808049</v>
      </c>
      <c r="AC706" s="201">
        <f>(((F706*'Appendix B'!$C$9*1000)-('Appendix B'!$E$35+'Appendix B'!$F$35+'Appendix B'!$G$35))/((1+$Y$16)^AC$34))</f>
        <v>2603819.0751328953</v>
      </c>
      <c r="AD706" s="201">
        <f>(((G706*'Appendix B'!$C$10*1000)-('Appendix B'!$E$36+'Appendix B'!$F$36+'Appendix B'!$G$36))/((1+$Y$16)^AD$34))</f>
        <v>2642295.0108228591</v>
      </c>
      <c r="AE706" s="201">
        <f>(((H706*'Appendix B'!$C$11*1000)-('Appendix B'!$E$37+'Appendix B'!$F$37+'Appendix B'!$G$37))/((1+$Y$16)^AE$34))</f>
        <v>2459752.4133061278</v>
      </c>
      <c r="AF706" s="201">
        <f>(((I706*'Appendix B'!$C$12*1000)-('Appendix B'!$E$38+'Appendix B'!$F$38+'Appendix B'!$G$38))/((1+$Y$16)^AF$34))</f>
        <v>584401.13249292981</v>
      </c>
      <c r="AG706" s="201">
        <f>(((J706*'Appendix B'!$C$13*1000)-('Appendix B'!$E$39+'Appendix B'!$F$39+'Appendix B'!$G$39))/((1+$Y$16)^AG$34))</f>
        <v>453975.68997631292</v>
      </c>
      <c r="AH706" s="201">
        <f>(((K706*'Appendix B'!$C$14*1000)-('Appendix B'!$E$40+'Appendix B'!$F$40+'Appendix B'!$G$40))/((1+$Y$16)^AH$34))</f>
        <v>136147.75506791443</v>
      </c>
      <c r="AI706" s="201">
        <f>(((L706*'Appendix B'!$C$15*1000)-('Appendix B'!$E$41+'Appendix B'!$F$41+'Appendix B'!$G$41))/((1+$Y$16)^AI$34))</f>
        <v>119827.52244649974</v>
      </c>
      <c r="AJ706" s="201">
        <f>(((M706*'Appendix B'!$C$16*1000)-('Appendix B'!$E$42+'Appendix B'!$F$42+'Appendix B'!$G$42))/((1+$Y$16)^AJ$34))</f>
        <v>-97089.669054638434</v>
      </c>
      <c r="AK706" s="201">
        <f>(((N706*'Appendix B'!$C$17*1000)-('Appendix B'!$E$43+'Appendix B'!$F$43+'Appendix B'!$G$43))/((1+$Y$16)^AK$34))</f>
        <v>-21162.937778611893</v>
      </c>
      <c r="AL706" s="201">
        <f>(((O706*'Appendix B'!$C$18*1000)-('Appendix B'!$E$44+'Appendix B'!$F$44+'Appendix B'!$G$44))/((1+$Y$16)^AL$34))</f>
        <v>-101268.83767332495</v>
      </c>
      <c r="AM706" s="201">
        <f>(((P706*'Appendix B'!$C$19*1000)-('Appendix B'!$E$45+'Appendix B'!$F$45+'Appendix B'!$G$45))/((1+$Y$16)^AM$34))</f>
        <v>-132358.18672774275</v>
      </c>
      <c r="AN706" s="201">
        <f>(((Q706*'Appendix B'!$C$20*1000)-('Appendix B'!$E$46+'Appendix B'!$F$46+'Appendix B'!$G$46))/((1+$Y$16)^AN$34))</f>
        <v>-190201.83775304243</v>
      </c>
      <c r="AO706" s="201">
        <f>(((R706*'Appendix B'!$C$21*1000)-('Appendix B'!$E$47+'Appendix B'!$F$47+'Appendix B'!$G$47))/((1+$Y$16)^AO$34))</f>
        <v>-170413.08550727495</v>
      </c>
      <c r="AP706" s="201">
        <f>(((S706*'Appendix B'!$C$22*1000)-('Appendix B'!$E$48+'Appendix B'!$F$48+'Appendix B'!$G$48))/((1+$Y$16)^AP$34))</f>
        <v>-184188.88387889261</v>
      </c>
      <c r="AQ706" s="201">
        <f>(((T706*'Appendix B'!$C$23*1000)-('Appendix B'!$E$49+'Appendix B'!$F$49+'Appendix B'!$G$49))/((1+$Y$16)^AQ$34))</f>
        <v>-196965.57498042678</v>
      </c>
      <c r="AR706" s="201">
        <f>(((U706*'Appendix B'!$C$24*1000)-('Appendix B'!$E$50+'Appendix B'!$F$50+'Appendix B'!$G$50))/((1+$Y$16)^AR$34))</f>
        <v>-221890.05387277712</v>
      </c>
      <c r="AS706" s="217">
        <f t="shared" si="36"/>
        <v>29290011.236131992</v>
      </c>
      <c r="AU706" s="207">
        <f t="shared" si="35"/>
        <v>1.1582559355093981E-8</v>
      </c>
    </row>
    <row r="707" spans="1:47" x14ac:dyDescent="0.35">
      <c r="A707">
        <v>673</v>
      </c>
      <c r="B707" s="75">
        <v>56</v>
      </c>
      <c r="C707" s="75">
        <v>59.314181763096492</v>
      </c>
      <c r="D707" s="75">
        <v>59.625706407826051</v>
      </c>
      <c r="E707" s="75">
        <v>48.754410470809887</v>
      </c>
      <c r="F707" s="75">
        <v>62.393155701696308</v>
      </c>
      <c r="G707" s="75">
        <v>50.738207730589764</v>
      </c>
      <c r="H707" s="75">
        <v>51.632045606259332</v>
      </c>
      <c r="I707" s="75">
        <v>35.903512939594542</v>
      </c>
      <c r="J707" s="75">
        <v>50.849174150539262</v>
      </c>
      <c r="K707" s="75">
        <v>49.491444103718315</v>
      </c>
      <c r="L707" s="75">
        <v>54.326096361024177</v>
      </c>
      <c r="M707" s="75">
        <v>55.272083919168452</v>
      </c>
      <c r="N707" s="75">
        <v>69.594164146861615</v>
      </c>
      <c r="O707" s="75">
        <v>50.494493258813307</v>
      </c>
      <c r="P707" s="75">
        <v>48.672489150384521</v>
      </c>
      <c r="Q707" s="75">
        <v>69.989822188867635</v>
      </c>
      <c r="R707" s="75">
        <v>75.934286147001274</v>
      </c>
      <c r="S707" s="75">
        <v>85.832737081587254</v>
      </c>
      <c r="T707" s="75">
        <v>151.50251956936927</v>
      </c>
      <c r="U707" s="75">
        <v>169.52944531384517</v>
      </c>
      <c r="V707" s="75">
        <v>205.23381491479969</v>
      </c>
      <c r="X707" s="201">
        <f>((0-('Appendix B'!$H$30))/(1+$Y$16)^0)</f>
        <v>-30932906.678150136</v>
      </c>
      <c r="Y707" s="201">
        <f>(((B707*'Appendix B'!$C$5*1000)-('Appendix B'!$E$31+'Appendix B'!$F$31+'Appendix B'!$G$31))/((1+$Y$16)^1))</f>
        <v>36555647.970511056</v>
      </c>
      <c r="Z707" s="201">
        <f>+(((C707*'Appendix B'!$C$6*1000)-('Appendix B'!$E$32+'Appendix B'!$F$32+'Appendix B'!$G$32))/((1+$Y$16)^2))</f>
        <v>12778418.336940287</v>
      </c>
      <c r="AA707" s="201">
        <f>(((D707*'Appendix B'!$C$7*1000)-('Appendix B'!$E$33+'Appendix B'!$F$33+'Appendix B'!$G$33))/((1+$Y$16)^3))</f>
        <v>5835718.0790881338</v>
      </c>
      <c r="AB707" s="201">
        <f>(((E707*'Appendix B'!$C$8*1000)-('Appendix B'!$E$34+'Appendix B'!$F$34+'Appendix B'!$G$34))/((1+$Y$16)^4))</f>
        <v>2477921.7522115074</v>
      </c>
      <c r="AC707" s="201">
        <f>(((F707*'Appendix B'!$C$9*1000)-('Appendix B'!$E$35+'Appendix B'!$F$35+'Appendix B'!$G$35))/((1+$Y$16)^AC$34))</f>
        <v>2326610.2472715848</v>
      </c>
      <c r="AD707" s="201">
        <f>(((G707*'Appendix B'!$C$10*1000)-('Appendix B'!$E$36+'Appendix B'!$F$36+'Appendix B'!$G$36))/((1+$Y$16)^AD$34))</f>
        <v>1033939.8639233491</v>
      </c>
      <c r="AE707" s="201">
        <f>(((H707*'Appendix B'!$C$11*1000)-('Appendix B'!$E$37+'Appendix B'!$F$37+'Appendix B'!$G$37))/((1+$Y$16)^AE$34))</f>
        <v>681139.15118228982</v>
      </c>
      <c r="AF707" s="201">
        <f>(((I707*'Appendix B'!$C$12*1000)-('Appendix B'!$E$38+'Appendix B'!$F$38+'Appendix B'!$G$38))/((1+$Y$16)^AF$34))</f>
        <v>13038.828924746478</v>
      </c>
      <c r="AG707" s="201">
        <f>(((J707*'Appendix B'!$C$13*1000)-('Appendix B'!$E$39+'Appendix B'!$F$39+'Appendix B'!$G$39))/((1+$Y$16)^AG$34))</f>
        <v>236284.83787611814</v>
      </c>
      <c r="AH707" s="201">
        <f>(((K707*'Appendix B'!$C$14*1000)-('Appendix B'!$E$40+'Appendix B'!$F$40+'Appendix B'!$G$40))/((1+$Y$16)^AH$34))</f>
        <v>94600.342825433807</v>
      </c>
      <c r="AI707" s="201">
        <f>(((L707*'Appendix B'!$C$15*1000)-('Appendix B'!$E$41+'Appendix B'!$F$41+'Appendix B'!$G$41))/((1+$Y$16)^AI$34))</f>
        <v>90500.727893506759</v>
      </c>
      <c r="AJ707" s="201">
        <f>(((M707*'Appendix B'!$C$16*1000)-('Appendix B'!$E$42+'Appendix B'!$F$42+'Appendix B'!$G$42))/((1+$Y$16)^AJ$34))</f>
        <v>37442.929280529039</v>
      </c>
      <c r="AK707" s="201">
        <f>(((N707*'Appendix B'!$C$17*1000)-('Appendix B'!$E$43+'Appendix B'!$F$43+'Appendix B'!$G$43))/((1+$Y$16)^AK$34))</f>
        <v>132552.77687566541</v>
      </c>
      <c r="AL707" s="201">
        <f>(((O707*'Appendix B'!$C$18*1000)-('Appendix B'!$E$44+'Appendix B'!$F$44+'Appendix B'!$G$44))/((1+$Y$16)^AL$34))</f>
        <v>-82309.451941242223</v>
      </c>
      <c r="AM707" s="201">
        <f>(((P707*'Appendix B'!$C$19*1000)-('Appendix B'!$E$45+'Appendix B'!$F$45+'Appendix B'!$G$45))/((1+$Y$16)^AM$34))</f>
        <v>-111772.82564709346</v>
      </c>
      <c r="AN707" s="201">
        <f>(((Q707*'Appendix B'!$C$20*1000)-('Appendix B'!$E$46+'Appendix B'!$F$46+'Appendix B'!$G$46))/((1+$Y$16)^AN$34))</f>
        <v>8331.4122266664945</v>
      </c>
      <c r="AO707" s="201">
        <f>(((R707*'Appendix B'!$C$21*1000)-('Appendix B'!$E$47+'Appendix B'!$F$47+'Appendix B'!$G$47))/((1+$Y$16)^AO$34))</f>
        <v>17929.051079743018</v>
      </c>
      <c r="AP707" s="201">
        <f>(((S707*'Appendix B'!$C$22*1000)-('Appendix B'!$E$48+'Appendix B'!$F$48+'Appendix B'!$G$48))/((1+$Y$16)^AP$34))</f>
        <v>41472.118922245187</v>
      </c>
      <c r="AQ707" s="201">
        <f>(((T707*'Appendix B'!$C$23*1000)-('Appendix B'!$E$49+'Appendix B'!$F$49+'Appendix B'!$G$49))/((1+$Y$16)^AQ$34))</f>
        <v>272161.72524617054</v>
      </c>
      <c r="AR707" s="201">
        <f>(((U707*'Appendix B'!$C$24*1000)-('Appendix B'!$E$50+'Appendix B'!$F$50+'Appendix B'!$G$50))/((1+$Y$16)^AR$34))</f>
        <v>281621.99967663357</v>
      </c>
      <c r="AS707" s="217">
        <f t="shared" si="36"/>
        <v>31982425.473805528</v>
      </c>
      <c r="AU707" s="207">
        <f t="shared" si="35"/>
        <v>1.2547392081013294E-8</v>
      </c>
    </row>
    <row r="708" spans="1:47" x14ac:dyDescent="0.35">
      <c r="A708">
        <v>674</v>
      </c>
      <c r="B708" s="75">
        <v>56</v>
      </c>
      <c r="C708" s="75">
        <v>80.886766642850048</v>
      </c>
      <c r="D708" s="75">
        <v>66.02867438152883</v>
      </c>
      <c r="E708" s="75">
        <v>69.631839675509283</v>
      </c>
      <c r="F708" s="75">
        <v>61.213908538303727</v>
      </c>
      <c r="G708" s="75">
        <v>81.40752929087634</v>
      </c>
      <c r="H708" s="75">
        <v>93.201372536251483</v>
      </c>
      <c r="I708" s="75">
        <v>142.71724599597519</v>
      </c>
      <c r="J708" s="75">
        <v>179.13987635879346</v>
      </c>
      <c r="K708" s="75">
        <v>175.90148463434173</v>
      </c>
      <c r="L708" s="75">
        <v>222.52454074850422</v>
      </c>
      <c r="M708" s="75">
        <v>258.13951605149492</v>
      </c>
      <c r="N708" s="75">
        <v>284.58782700871586</v>
      </c>
      <c r="O708" s="75">
        <v>279.13258476490756</v>
      </c>
      <c r="P708" s="75">
        <v>389.07619612155401</v>
      </c>
      <c r="Q708" s="75">
        <v>242.42564414677011</v>
      </c>
      <c r="R708" s="75">
        <v>259.12004376167766</v>
      </c>
      <c r="S708" s="75">
        <v>311.85488144393781</v>
      </c>
      <c r="T708" s="75">
        <v>301.12148815398251</v>
      </c>
      <c r="U708" s="75">
        <v>300.03980760424724</v>
      </c>
      <c r="V708" s="75">
        <v>355.79183872889826</v>
      </c>
      <c r="X708" s="201">
        <f>((0-('Appendix B'!$H$30))/(1+$Y$16)^0)</f>
        <v>-30932906.678150136</v>
      </c>
      <c r="Y708" s="201">
        <f>(((B708*'Appendix B'!$C$5*1000)-('Appendix B'!$E$31+'Appendix B'!$F$31+'Appendix B'!$G$31))/((1+$Y$16)^1))</f>
        <v>36555647.970511056</v>
      </c>
      <c r="Z708" s="201">
        <f>+(((C708*'Appendix B'!$C$6*1000)-('Appendix B'!$E$32+'Appendix B'!$F$32+'Appendix B'!$G$32))/((1+$Y$16)^2))</f>
        <v>18228022.236162089</v>
      </c>
      <c r="AA708" s="201">
        <f>(((D708*'Appendix B'!$C$7*1000)-('Appendix B'!$E$33+'Appendix B'!$F$33+'Appendix B'!$G$33))/((1+$Y$16)^3))</f>
        <v>6647873.5915599084</v>
      </c>
      <c r="AB708" s="201">
        <f>(((E708*'Appendix B'!$C$8*1000)-('Appendix B'!$E$34+'Appendix B'!$F$34+'Appendix B'!$G$34))/((1+$Y$16)^4))</f>
        <v>4163565.3439376475</v>
      </c>
      <c r="AC708" s="201">
        <f>(((F708*'Appendix B'!$C$9*1000)-('Appendix B'!$E$35+'Appendix B'!$F$35+'Appendix B'!$G$35))/((1+$Y$16)^AC$34))</f>
        <v>2258058.0829974939</v>
      </c>
      <c r="AD708" s="201">
        <f>(((G708*'Appendix B'!$C$10*1000)-('Appendix B'!$E$36+'Appendix B'!$F$36+'Appendix B'!$G$36))/((1+$Y$16)^AD$34))</f>
        <v>2357361.7230368052</v>
      </c>
      <c r="AE708" s="201">
        <f>(((H708*'Appendix B'!$C$11*1000)-('Appendix B'!$E$37+'Appendix B'!$F$37+'Appendix B'!$G$37))/((1+$Y$16)^AE$34))</f>
        <v>2061725.0910560391</v>
      </c>
      <c r="AF708" s="201">
        <f>(((I708*'Appendix B'!$C$12*1000)-('Appendix B'!$E$38+'Appendix B'!$F$38+'Appendix B'!$G$38))/((1+$Y$16)^AF$34))</f>
        <v>2813967.5198050574</v>
      </c>
      <c r="AG708" s="201">
        <f>(((J708*'Appendix B'!$C$13*1000)-('Appendix B'!$E$39+'Appendix B'!$F$39+'Appendix B'!$G$39))/((1+$Y$16)^AG$34))</f>
        <v>2941977.6002767631</v>
      </c>
      <c r="AH708" s="201">
        <f>(((K708*'Appendix B'!$C$14*1000)-('Appendix B'!$E$40+'Appendix B'!$F$40+'Appendix B'!$G$40))/((1+$Y$16)^AH$34))</f>
        <v>2235351.3490519971</v>
      </c>
      <c r="AI708" s="201">
        <f>(((L708*'Appendix B'!$C$15*1000)-('Appendix B'!$E$41+'Appendix B'!$F$41+'Appendix B'!$G$41))/((1+$Y$16)^AI$34))</f>
        <v>2480781.964108604</v>
      </c>
      <c r="AJ708" s="201">
        <f>(((M708*'Appendix B'!$C$16*1000)-('Appendix B'!$E$42+'Appendix B'!$F$42+'Appendix B'!$G$42))/((1+$Y$16)^AJ$34))</f>
        <v>2436753.6202354394</v>
      </c>
      <c r="AK708" s="201">
        <f>(((N708*'Appendix B'!$C$17*1000)-('Appendix B'!$E$43+'Appendix B'!$F$43+'Appendix B'!$G$43))/((1+$Y$16)^AK$34))</f>
        <v>2264775.0401218534</v>
      </c>
      <c r="AL708" s="201">
        <f>(((O708*'Appendix B'!$C$18*1000)-('Appendix B'!$E$44+'Appendix B'!$F$44+'Appendix B'!$G$44))/((1+$Y$16)^AL$34))</f>
        <v>1831251.9068824423</v>
      </c>
      <c r="AM708" s="201">
        <f>(((P708*'Appendix B'!$C$19*1000)-('Appendix B'!$E$45+'Appendix B'!$F$45+'Appendix B'!$G$45))/((1+$Y$16)^AM$34))</f>
        <v>2305317.8785932139</v>
      </c>
      <c r="AN708" s="201">
        <f>(((Q708*'Appendix B'!$C$20*1000)-('Appendix B'!$E$46+'Appendix B'!$F$46+'Appendix B'!$G$46))/((1+$Y$16)^AN$34))</f>
        <v>1035298.7760668447</v>
      </c>
      <c r="AO708" s="201">
        <f>(((R708*'Appendix B'!$C$21*1000)-('Appendix B'!$E$47+'Appendix B'!$F$47+'Appendix B'!$G$47))/((1+$Y$16)^AO$34))</f>
        <v>967568.0266885754</v>
      </c>
      <c r="AP708" s="201">
        <f>(((S708*'Appendix B'!$C$22*1000)-('Appendix B'!$E$48+'Appendix B'!$F$48+'Appendix B'!$G$48))/((1+$Y$16)^AP$34))</f>
        <v>1047733.1781534157</v>
      </c>
      <c r="AQ708" s="201">
        <f>(((T708*'Appendix B'!$C$23*1000)-('Appendix B'!$E$49+'Appendix B'!$F$49+'Appendix B'!$G$49))/((1+$Y$16)^AQ$34))</f>
        <v>846041.07458910206</v>
      </c>
      <c r="AR708" s="201">
        <f>(((U708*'Appendix B'!$C$24*1000)-('Appendix B'!$E$50+'Appendix B'!$F$50+'Appendix B'!$G$50))/((1+$Y$16)^AR$34))</f>
        <v>714159.06694711337</v>
      </c>
      <c r="AS708" s="217">
        <f t="shared" si="36"/>
        <v>65260324.362631336</v>
      </c>
      <c r="AU708" s="207">
        <f t="shared" si="35"/>
        <v>1.2994745170276158E-8</v>
      </c>
    </row>
    <row r="709" spans="1:47" x14ac:dyDescent="0.35">
      <c r="A709">
        <v>675</v>
      </c>
      <c r="B709" s="75">
        <v>56</v>
      </c>
      <c r="C709" s="75">
        <v>60.902305282375963</v>
      </c>
      <c r="D709" s="75">
        <v>54.730300865415039</v>
      </c>
      <c r="E709" s="75">
        <v>34.111929829850574</v>
      </c>
      <c r="F709" s="75">
        <v>13.539491593646993</v>
      </c>
      <c r="G709" s="75">
        <v>20.266580663528771</v>
      </c>
      <c r="H709" s="75">
        <v>25.582970525662468</v>
      </c>
      <c r="I709" s="75">
        <v>13.745450903468289</v>
      </c>
      <c r="J709" s="75">
        <v>13.981290100108261</v>
      </c>
      <c r="K709" s="75">
        <v>9.6966973190710348</v>
      </c>
      <c r="L709" s="75">
        <v>11.461799762032138</v>
      </c>
      <c r="M709" s="75">
        <v>17.753102830714951</v>
      </c>
      <c r="N709" s="75">
        <v>26.872244645943475</v>
      </c>
      <c r="O709" s="75">
        <v>22.247962540166895</v>
      </c>
      <c r="P709" s="75">
        <v>23.537678587483175</v>
      </c>
      <c r="Q709" s="75">
        <v>37.931795316381852</v>
      </c>
      <c r="R709" s="75">
        <v>58.942152076338218</v>
      </c>
      <c r="S709" s="75">
        <v>63.278279177651058</v>
      </c>
      <c r="T709" s="75">
        <v>82.86317789778127</v>
      </c>
      <c r="U709" s="75">
        <v>84.53804407180462</v>
      </c>
      <c r="V709" s="75">
        <v>80.060921622714915</v>
      </c>
      <c r="X709" s="201">
        <f>((0-('Appendix B'!$H$30))/(1+$Y$16)^0)</f>
        <v>-30932906.678150136</v>
      </c>
      <c r="Y709" s="201">
        <f>(((B709*'Appendix B'!$C$5*1000)-('Appendix B'!$E$31+'Appendix B'!$F$31+'Appendix B'!$G$31))/((1+$Y$16)^1))</f>
        <v>36555647.970511056</v>
      </c>
      <c r="Z709" s="201">
        <f>+(((C709*'Appendix B'!$C$6*1000)-('Appendix B'!$E$32+'Appendix B'!$F$32+'Appendix B'!$G$32))/((1+$Y$16)^2))</f>
        <v>13179605.499783892</v>
      </c>
      <c r="AA709" s="201">
        <f>(((D709*'Appendix B'!$C$7*1000)-('Appendix B'!$E$33+'Appendix B'!$F$33+'Appendix B'!$G$33))/((1+$Y$16)^3))</f>
        <v>5214782.5046197195</v>
      </c>
      <c r="AB709" s="201">
        <f>(((E709*'Appendix B'!$C$8*1000)-('Appendix B'!$E$34+'Appendix B'!$F$34+'Appendix B'!$G$34))/((1+$Y$16)^4))</f>
        <v>1295687.8949006009</v>
      </c>
      <c r="AC709" s="201">
        <f>(((F709*'Appendix B'!$C$9*1000)-('Appendix B'!$E$35+'Appendix B'!$F$35+'Appendix B'!$G$35))/((1+$Y$16)^AC$34))</f>
        <v>-513357.92165022041</v>
      </c>
      <c r="AD709" s="201">
        <f>(((G709*'Appendix B'!$C$10*1000)-('Appendix B'!$E$36+'Appendix B'!$F$36+'Appendix B'!$G$36))/((1+$Y$16)^AD$34))</f>
        <v>-280951.21588196984</v>
      </c>
      <c r="AE709" s="201">
        <f>(((H709*'Appendix B'!$C$11*1000)-('Appendix B'!$E$37+'Appendix B'!$F$37+'Appendix B'!$G$37))/((1+$Y$16)^AE$34))</f>
        <v>-183993.61518541558</v>
      </c>
      <c r="AF709" s="201">
        <f>(((I709*'Appendix B'!$C$12*1000)-('Appendix B'!$E$38+'Appendix B'!$F$38+'Appendix B'!$G$38))/((1+$Y$16)^AF$34))</f>
        <v>-568002.10949589976</v>
      </c>
      <c r="AG709" s="201">
        <f>(((J709*'Appendix B'!$C$13*1000)-('Appendix B'!$E$39+'Appendix B'!$F$39+'Appendix B'!$G$39))/((1+$Y$16)^AG$34))</f>
        <v>-541270.86431614298</v>
      </c>
      <c r="AH709" s="201">
        <f>(((K709*'Appendix B'!$C$14*1000)-('Appendix B'!$E$40+'Appendix B'!$F$40+'Appendix B'!$G$40))/((1+$Y$16)^AH$34))</f>
        <v>-579322.74005758413</v>
      </c>
      <c r="AI709" s="201">
        <f>(((L709*'Appendix B'!$C$15*1000)-('Appendix B'!$E$41+'Appendix B'!$F$41+'Appendix B'!$G$41))/((1+$Y$16)^AI$34))</f>
        <v>-518647.1404904399</v>
      </c>
      <c r="AJ709" s="201">
        <f>(((M709*'Appendix B'!$C$16*1000)-('Appendix B'!$E$42+'Appendix B'!$F$42+'Appendix B'!$G$42))/((1+$Y$16)^AJ$34))</f>
        <v>-406293.61084851209</v>
      </c>
      <c r="AK709" s="201">
        <f>(((N709*'Appendix B'!$C$17*1000)-('Appendix B'!$E$43+'Appendix B'!$F$43+'Appendix B'!$G$43))/((1+$Y$16)^AK$34))</f>
        <v>-291146.3530238113</v>
      </c>
      <c r="AL709" s="201">
        <f>(((O709*'Appendix B'!$C$18*1000)-('Appendix B'!$E$44+'Appendix B'!$F$44+'Appendix B'!$G$44))/((1+$Y$16)^AL$34))</f>
        <v>-318715.68393862253</v>
      </c>
      <c r="AM709" s="201">
        <f>(((P709*'Appendix B'!$C$19*1000)-('Appendix B'!$E$45+'Appendix B'!$F$45+'Appendix B'!$G$45))/((1+$Y$16)^AM$34))</f>
        <v>-290246.54881831451</v>
      </c>
      <c r="AN709" s="201">
        <f>(((Q709*'Appendix B'!$C$20*1000)-('Appendix B'!$E$46+'Appendix B'!$F$46+'Appendix B'!$G$46))/((1+$Y$16)^AN$34))</f>
        <v>-182594.96822803881</v>
      </c>
      <c r="AO709" s="201">
        <f>(((R709*'Appendix B'!$C$21*1000)-('Appendix B'!$E$47+'Appendix B'!$F$47+'Appendix B'!$G$47))/((1+$Y$16)^AO$34))</f>
        <v>-70158.543733248021</v>
      </c>
      <c r="AP709" s="201">
        <f>(((S709*'Appendix B'!$C$22*1000)-('Appendix B'!$E$48+'Appendix B'!$F$48+'Appendix B'!$G$48))/((1+$Y$16)^AP$34))</f>
        <v>-58941.37270632197</v>
      </c>
      <c r="AQ709" s="201">
        <f>(((T709*'Appendix B'!$C$23*1000)-('Appendix B'!$E$49+'Appendix B'!$F$49+'Appendix B'!$G$49))/((1+$Y$16)^AQ$34))</f>
        <v>8888.283980989896</v>
      </c>
      <c r="AR709" s="201">
        <f>(((U709*'Appendix B'!$C$24*1000)-('Appendix B'!$E$50+'Appendix B'!$F$50+'Appendix B'!$G$50))/((1+$Y$16)^AR$34))</f>
        <v>-56.257829394141211</v>
      </c>
      <c r="AS709" s="217">
        <f t="shared" si="36"/>
        <v>25321705.47564612</v>
      </c>
      <c r="AU709" s="207">
        <f t="shared" si="35"/>
        <v>1.0079542256026091E-8</v>
      </c>
    </row>
    <row r="710" spans="1:47" x14ac:dyDescent="0.35">
      <c r="A710">
        <v>676</v>
      </c>
      <c r="B710" s="75">
        <v>56</v>
      </c>
      <c r="C710" s="75">
        <v>70.572608279596238</v>
      </c>
      <c r="D710" s="75">
        <v>63.581348548830334</v>
      </c>
      <c r="E710" s="75">
        <v>36.84101235337296</v>
      </c>
      <c r="F710" s="75">
        <v>30.405649614873621</v>
      </c>
      <c r="G710" s="75">
        <v>32.498848895240116</v>
      </c>
      <c r="H710" s="75">
        <v>40.726315179110301</v>
      </c>
      <c r="I710" s="75">
        <v>16.137052134163909</v>
      </c>
      <c r="J710" s="75">
        <v>16.206613355046571</v>
      </c>
      <c r="K710" s="75">
        <v>21.317139064966927</v>
      </c>
      <c r="L710" s="75">
        <v>20.066875298847034</v>
      </c>
      <c r="M710" s="75">
        <v>17.179175220753873</v>
      </c>
      <c r="N710" s="75">
        <v>11.28216881939688</v>
      </c>
      <c r="O710" s="75">
        <v>12.792728244128066</v>
      </c>
      <c r="P710" s="75">
        <v>13.197486133559046</v>
      </c>
      <c r="Q710" s="75">
        <v>14.303391436449592</v>
      </c>
      <c r="R710" s="75">
        <v>15.146693373779485</v>
      </c>
      <c r="S710" s="75">
        <v>13.137293782784546</v>
      </c>
      <c r="T710" s="75">
        <v>17.109397340154011</v>
      </c>
      <c r="U710" s="75">
        <v>16.302715259152293</v>
      </c>
      <c r="V710" s="75">
        <v>21.437743715467104</v>
      </c>
      <c r="X710" s="201">
        <f>((0-('Appendix B'!$H$30))/(1+$Y$16)^0)</f>
        <v>-30932906.678150136</v>
      </c>
      <c r="Y710" s="201">
        <f>(((B710*'Appendix B'!$C$5*1000)-('Appendix B'!$E$31+'Appendix B'!$F$31+'Appendix B'!$G$31))/((1+$Y$16)^1))</f>
        <v>36555647.970511056</v>
      </c>
      <c r="Z710" s="201">
        <f>+(((C710*'Appendix B'!$C$6*1000)-('Appendix B'!$E$32+'Appendix B'!$F$32+'Appendix B'!$G$32))/((1+$Y$16)^2))</f>
        <v>15622489.429273847</v>
      </c>
      <c r="AA710" s="201">
        <f>(((D710*'Appendix B'!$C$7*1000)-('Appendix B'!$E$33+'Appendix B'!$F$33+'Appendix B'!$G$33))/((1+$Y$16)^3))</f>
        <v>6337453.6153857587</v>
      </c>
      <c r="AB710" s="201">
        <f>(((E710*'Appendix B'!$C$8*1000)-('Appendix B'!$E$34+'Appendix B'!$F$34+'Appendix B'!$G$34))/((1+$Y$16)^4))</f>
        <v>1516034.0123254333</v>
      </c>
      <c r="AC710" s="201">
        <f>(((F710*'Appendix B'!$C$9*1000)-('Appendix B'!$E$35+'Appendix B'!$F$35+'Appendix B'!$G$35))/((1+$Y$16)^AC$34))</f>
        <v>467107.98171273147</v>
      </c>
      <c r="AD710" s="201">
        <f>(((G710*'Appendix B'!$C$10*1000)-('Appendix B'!$E$36+'Appendix B'!$F$36+'Appendix B'!$G$36))/((1+$Y$16)^AD$34))</f>
        <v>246887.36484973339</v>
      </c>
      <c r="AE710" s="201">
        <f>(((H710*'Appendix B'!$C$11*1000)-('Appendix B'!$E$37+'Appendix B'!$F$37+'Appendix B'!$G$37))/((1+$Y$16)^AE$34))</f>
        <v>318941.84841787571</v>
      </c>
      <c r="AF710" s="201">
        <f>(((I710*'Appendix B'!$C$12*1000)-('Appendix B'!$E$38+'Appendix B'!$F$38+'Appendix B'!$G$38))/((1+$Y$16)^AF$34))</f>
        <v>-505288.22137943283</v>
      </c>
      <c r="AG710" s="201">
        <f>(((J710*'Appendix B'!$C$13*1000)-('Appendix B'!$E$39+'Appendix B'!$F$39+'Appendix B'!$G$39))/((1+$Y$16)^AG$34))</f>
        <v>-494338.07089269999</v>
      </c>
      <c r="AH710" s="201">
        <f>(((K710*'Appendix B'!$C$14*1000)-('Appendix B'!$E$40+'Appendix B'!$F$40+'Appendix B'!$G$40))/((1+$Y$16)^AH$34))</f>
        <v>-382530.83764301793</v>
      </c>
      <c r="AI710" s="201">
        <f>(((L710*'Appendix B'!$C$15*1000)-('Appendix B'!$E$41+'Appendix B'!$F$41+'Appendix B'!$G$41))/((1+$Y$16)^AI$34))</f>
        <v>-396359.73963625432</v>
      </c>
      <c r="AJ710" s="201">
        <f>(((M710*'Appendix B'!$C$16*1000)-('Appendix B'!$E$42+'Appendix B'!$F$42+'Appendix B'!$G$42))/((1+$Y$16)^AJ$34))</f>
        <v>-413081.4458200495</v>
      </c>
      <c r="AK710" s="201">
        <f>(((N710*'Appendix B'!$C$17*1000)-('Appendix B'!$E$43+'Appendix B'!$F$43+'Appendix B'!$G$43))/((1+$Y$16)^AK$34))</f>
        <v>-445762.5697093163</v>
      </c>
      <c r="AL710" s="201">
        <f>(((O710*'Appendix B'!$C$18*1000)-('Appendix B'!$E$44+'Appendix B'!$F$44+'Appendix B'!$G$44))/((1+$Y$16)^AL$34))</f>
        <v>-397850.22739260382</v>
      </c>
      <c r="AM710" s="201">
        <f>(((P710*'Appendix B'!$C$19*1000)-('Appendix B'!$E$45+'Appendix B'!$F$45+'Appendix B'!$G$45))/((1+$Y$16)^AM$34))</f>
        <v>-363668.73121115367</v>
      </c>
      <c r="AN710" s="201">
        <f>(((Q710*'Appendix B'!$C$20*1000)-('Appendix B'!$E$46+'Appendix B'!$F$46+'Appendix B'!$G$46))/((1+$Y$16)^AN$34))</f>
        <v>-323317.46642362332</v>
      </c>
      <c r="AO710" s="201">
        <f>(((R710*'Appendix B'!$C$21*1000)-('Appendix B'!$E$47+'Appendix B'!$F$47+'Appendix B'!$G$47))/((1+$Y$16)^AO$34))</f>
        <v>-297195.15989911475</v>
      </c>
      <c r="AP710" s="201">
        <f>(((S710*'Appendix B'!$C$22*1000)-('Appendix B'!$E$48+'Appendix B'!$F$48+'Appendix B'!$G$48))/((1+$Y$16)^AP$34))</f>
        <v>-282171.36292111047</v>
      </c>
      <c r="AQ710" s="201">
        <f>(((T710*'Appendix B'!$C$23*1000)-('Appendix B'!$E$49+'Appendix B'!$F$49+'Appendix B'!$G$49))/((1+$Y$16)^AQ$34))</f>
        <v>-243317.28300170918</v>
      </c>
      <c r="AR710" s="201">
        <f>(((U710*'Appendix B'!$C$24*1000)-('Appendix B'!$E$50+'Appendix B'!$F$50+'Appendix B'!$G$50))/((1+$Y$16)^AR$34))</f>
        <v>-226201.58829126536</v>
      </c>
      <c r="AS710" s="217">
        <f t="shared" si="36"/>
        <v>30131655.544326302</v>
      </c>
      <c r="AU710" s="207">
        <f t="shared" si="35"/>
        <v>1.1890663782528216E-8</v>
      </c>
    </row>
    <row r="711" spans="1:47" x14ac:dyDescent="0.35">
      <c r="A711">
        <v>677</v>
      </c>
      <c r="B711" s="75">
        <v>56</v>
      </c>
      <c r="C711" s="75">
        <v>46.424624630908198</v>
      </c>
      <c r="D711" s="75">
        <v>51.018149040350274</v>
      </c>
      <c r="E711" s="75">
        <v>36.609670158291394</v>
      </c>
      <c r="F711" s="75">
        <v>30.069101414892216</v>
      </c>
      <c r="G711" s="75">
        <v>19.009862144651805</v>
      </c>
      <c r="H711" s="75">
        <v>18.956165047189501</v>
      </c>
      <c r="I711" s="75">
        <v>19.502630194110058</v>
      </c>
      <c r="J711" s="75">
        <v>19.327142574120813</v>
      </c>
      <c r="K711" s="75">
        <v>19.85502541229744</v>
      </c>
      <c r="L711" s="75">
        <v>25.538768706130647</v>
      </c>
      <c r="M711" s="75">
        <v>28.217943713560416</v>
      </c>
      <c r="N711" s="75">
        <v>30.644876480620084</v>
      </c>
      <c r="O711" s="75">
        <v>19.21394166032205</v>
      </c>
      <c r="P711" s="75">
        <v>28.336523916163337</v>
      </c>
      <c r="Q711" s="75">
        <v>23.087500749798664</v>
      </c>
      <c r="R711" s="75">
        <v>17.333587693418231</v>
      </c>
      <c r="S711" s="75">
        <v>17.179030618126014</v>
      </c>
      <c r="T711" s="75">
        <v>12.405039713847838</v>
      </c>
      <c r="U711" s="75">
        <v>8.044021517920001</v>
      </c>
      <c r="V711" s="75">
        <v>11.829975382989952</v>
      </c>
      <c r="X711" s="201">
        <f>((0-('Appendix B'!$H$30))/(1+$Y$16)^0)</f>
        <v>-30932906.678150136</v>
      </c>
      <c r="Y711" s="201">
        <f>(((B711*'Appendix B'!$C$5*1000)-('Appendix B'!$E$31+'Appendix B'!$F$31+'Appendix B'!$G$31))/((1+$Y$16)^1))</f>
        <v>36555647.970511056</v>
      </c>
      <c r="Z711" s="201">
        <f>+(((C711*'Appendix B'!$C$6*1000)-('Appendix B'!$E$32+'Appendix B'!$F$32+'Appendix B'!$G$32))/((1+$Y$16)^2))</f>
        <v>9522295.7536544763</v>
      </c>
      <c r="AA711" s="201">
        <f>(((D711*'Appendix B'!$C$7*1000)-('Appendix B'!$E$33+'Appendix B'!$F$33+'Appendix B'!$G$33))/((1+$Y$16)^3))</f>
        <v>4743931.3961586794</v>
      </c>
      <c r="AB711" s="201">
        <f>(((E711*'Appendix B'!$C$8*1000)-('Appendix B'!$E$34+'Appendix B'!$F$34+'Appendix B'!$G$34))/((1+$Y$16)^4))</f>
        <v>1497355.4439628432</v>
      </c>
      <c r="AC711" s="201">
        <f>(((F711*'Appendix B'!$C$9*1000)-('Appendix B'!$E$35+'Appendix B'!$F$35+'Appendix B'!$G$35))/((1+$Y$16)^AC$34))</f>
        <v>447543.71375646896</v>
      </c>
      <c r="AD711" s="201">
        <f>(((G711*'Appendix B'!$C$10*1000)-('Appendix B'!$E$36+'Appendix B'!$F$36+'Appendix B'!$G$36))/((1+$Y$16)^AD$34))</f>
        <v>-335180.28499799751</v>
      </c>
      <c r="AE711" s="201">
        <f>(((H711*'Appendix B'!$C$11*1000)-('Appendix B'!$E$37+'Appendix B'!$F$37+'Appendix B'!$G$37))/((1+$Y$16)^AE$34))</f>
        <v>-404080.75985499221</v>
      </c>
      <c r="AF711" s="201">
        <f>(((I711*'Appendix B'!$C$12*1000)-('Appendix B'!$E$38+'Appendix B'!$F$38+'Appendix B'!$G$38))/((1+$Y$16)^AF$34))</f>
        <v>-417034.17501514521</v>
      </c>
      <c r="AG711" s="201">
        <f>(((J711*'Appendix B'!$C$13*1000)-('Appendix B'!$E$39+'Appendix B'!$F$39+'Appendix B'!$G$39))/((1+$Y$16)^AG$34))</f>
        <v>-428525.09163873136</v>
      </c>
      <c r="AH711" s="201">
        <f>(((K711*'Appendix B'!$C$14*1000)-('Appendix B'!$E$40+'Appendix B'!$F$40+'Appendix B'!$G$40))/((1+$Y$16)^AH$34))</f>
        <v>-407291.69730282907</v>
      </c>
      <c r="AI711" s="201">
        <f>(((L711*'Appendix B'!$C$15*1000)-('Appendix B'!$E$41+'Appendix B'!$F$41+'Appendix B'!$G$41))/((1+$Y$16)^AI$34))</f>
        <v>-318598.23485165549</v>
      </c>
      <c r="AJ711" s="201">
        <f>(((M711*'Appendix B'!$C$16*1000)-('Appendix B'!$E$42+'Appendix B'!$F$42+'Appendix B'!$G$42))/((1+$Y$16)^AJ$34))</f>
        <v>-282526.06301966478</v>
      </c>
      <c r="AK711" s="201">
        <f>(((N711*'Appendix B'!$C$17*1000)-('Appendix B'!$E$43+'Appendix B'!$F$43+'Appendix B'!$G$43))/((1+$Y$16)^AK$34))</f>
        <v>-253730.88001939276</v>
      </c>
      <c r="AL711" s="201">
        <f>(((O711*'Appendix B'!$C$18*1000)-('Appendix B'!$E$44+'Appendix B'!$F$44+'Appendix B'!$G$44))/((1+$Y$16)^AL$34))</f>
        <v>-344108.58797876397</v>
      </c>
      <c r="AM711" s="201">
        <f>(((P711*'Appendix B'!$C$19*1000)-('Appendix B'!$E$45+'Appendix B'!$F$45+'Appendix B'!$G$45))/((1+$Y$16)^AM$34))</f>
        <v>-256171.58371806002</v>
      </c>
      <c r="AN711" s="201">
        <f>(((Q711*'Appendix B'!$C$20*1000)-('Appendix B'!$E$46+'Appendix B'!$F$46+'Appendix B'!$G$46))/((1+$Y$16)^AN$34))</f>
        <v>-271002.3877886493</v>
      </c>
      <c r="AO711" s="201">
        <f>(((R711*'Appendix B'!$C$21*1000)-('Appendix B'!$E$47+'Appendix B'!$F$47+'Appendix B'!$G$47))/((1+$Y$16)^AO$34))</f>
        <v>-285858.25189650198</v>
      </c>
      <c r="AP711" s="201">
        <f>(((S711*'Appendix B'!$C$22*1000)-('Appendix B'!$E$48+'Appendix B'!$F$48+'Appendix B'!$G$48))/((1+$Y$16)^AP$34))</f>
        <v>-264177.363259979</v>
      </c>
      <c r="AQ711" s="201">
        <f>(((T711*'Appendix B'!$C$23*1000)-('Appendix B'!$E$49+'Appendix B'!$F$49+'Appendix B'!$G$49))/((1+$Y$16)^AQ$34))</f>
        <v>-261361.34331839473</v>
      </c>
      <c r="AR711" s="201">
        <f>(((U711*'Appendix B'!$C$24*1000)-('Appendix B'!$E$50+'Appendix B'!$F$50+'Appendix B'!$G$50))/((1+$Y$16)^AR$34))</f>
        <v>-253572.52733110276</v>
      </c>
      <c r="AS711" s="217">
        <f t="shared" si="36"/>
        <v>21833867.599893387</v>
      </c>
      <c r="AU711" s="207">
        <f t="shared" si="35"/>
        <v>8.737461802300486E-9</v>
      </c>
    </row>
    <row r="712" spans="1:47" x14ac:dyDescent="0.35">
      <c r="A712">
        <v>678</v>
      </c>
      <c r="B712" s="75">
        <v>56</v>
      </c>
      <c r="C712" s="75">
        <v>46.50824249280538</v>
      </c>
      <c r="D712" s="75">
        <v>67.048288852767641</v>
      </c>
      <c r="E712" s="75">
        <v>72.898766085106502</v>
      </c>
      <c r="F712" s="75">
        <v>81.278973189325541</v>
      </c>
      <c r="G712" s="75">
        <v>99.442628538354754</v>
      </c>
      <c r="H712" s="75">
        <v>101.00094485787847</v>
      </c>
      <c r="I712" s="75">
        <v>77.524629893743224</v>
      </c>
      <c r="J712" s="75">
        <v>106.96589563325082</v>
      </c>
      <c r="K712" s="75">
        <v>76.12799523382877</v>
      </c>
      <c r="L712" s="75">
        <v>101.50560596461054</v>
      </c>
      <c r="M712" s="75">
        <v>155.63535024605193</v>
      </c>
      <c r="N712" s="75">
        <v>219.3822801085644</v>
      </c>
      <c r="O712" s="75">
        <v>322.21997139496023</v>
      </c>
      <c r="P712" s="75">
        <v>423.11610999623963</v>
      </c>
      <c r="Q712" s="75">
        <v>488.17959844417578</v>
      </c>
      <c r="R712" s="75">
        <v>330.95110748504777</v>
      </c>
      <c r="S712" s="75">
        <v>245.97550313651567</v>
      </c>
      <c r="T712" s="75">
        <v>225.71079420047758</v>
      </c>
      <c r="U712" s="75">
        <v>411.16532580518964</v>
      </c>
      <c r="V712" s="75">
        <v>414.96882359015694</v>
      </c>
      <c r="X712" s="201">
        <f>((0-('Appendix B'!$H$30))/(1+$Y$16)^0)</f>
        <v>-30932906.678150136</v>
      </c>
      <c r="Y712" s="201">
        <f>(((B712*'Appendix B'!$C$5*1000)-('Appendix B'!$E$31+'Appendix B'!$F$31+'Appendix B'!$G$31))/((1+$Y$16)^1))</f>
        <v>36555647.970511056</v>
      </c>
      <c r="Z712" s="201">
        <f>+(((C712*'Appendix B'!$C$6*1000)-('Appendix B'!$E$32+'Appendix B'!$F$32+'Appendix B'!$G$32))/((1+$Y$16)^2))</f>
        <v>9543419.0556963719</v>
      </c>
      <c r="AA712" s="201">
        <f>(((D712*'Appendix B'!$C$7*1000)-('Appendix B'!$E$33+'Appendix B'!$F$33+'Appendix B'!$G$33))/((1+$Y$16)^3))</f>
        <v>6777201.9775230372</v>
      </c>
      <c r="AB712" s="201">
        <f>(((E712*'Appendix B'!$C$8*1000)-('Appendix B'!$E$34+'Appendix B'!$F$34+'Appendix B'!$G$34))/((1+$Y$16)^4))</f>
        <v>4427336.975635428</v>
      </c>
      <c r="AC712" s="201">
        <f>(((F712*'Appendix B'!$C$9*1000)-('Appendix B'!$E$35+'Appendix B'!$F$35+'Appendix B'!$G$35))/((1+$Y$16)^AC$34))</f>
        <v>3424483.2827579174</v>
      </c>
      <c r="AD712" s="201">
        <f>(((G712*'Appendix B'!$C$10*1000)-('Appendix B'!$E$36+'Appendix B'!$F$36+'Appendix B'!$G$36))/((1+$Y$16)^AD$34))</f>
        <v>3135600.1502702287</v>
      </c>
      <c r="AE712" s="201">
        <f>(((H712*'Appendix B'!$C$11*1000)-('Appendix B'!$E$37+'Appendix B'!$F$37+'Appendix B'!$G$37))/((1+$Y$16)^AE$34))</f>
        <v>2320761.7577406177</v>
      </c>
      <c r="AF712" s="201">
        <f>(((I712*'Appendix B'!$C$12*1000)-('Appendix B'!$E$38+'Appendix B'!$F$38+'Appendix B'!$G$38))/((1+$Y$16)^AF$34))</f>
        <v>1104450.7409288466</v>
      </c>
      <c r="AG712" s="201">
        <f>(((J712*'Appendix B'!$C$13*1000)-('Appendix B'!$E$39+'Appendix B'!$F$39+'Appendix B'!$G$39))/((1+$Y$16)^AG$34))</f>
        <v>1419804.8011463517</v>
      </c>
      <c r="AH712" s="201">
        <f>(((K712*'Appendix B'!$C$14*1000)-('Appendix B'!$E$40+'Appendix B'!$F$40+'Appendix B'!$G$40))/((1+$Y$16)^AH$34))</f>
        <v>545689.69771236123</v>
      </c>
      <c r="AI712" s="201">
        <f>(((L712*'Appendix B'!$C$15*1000)-('Appendix B'!$E$41+'Appendix B'!$F$41+'Appendix B'!$G$41))/((1+$Y$16)^AI$34))</f>
        <v>760972.42547644058</v>
      </c>
      <c r="AJ712" s="201">
        <f>(((M712*'Appendix B'!$C$16*1000)-('Appendix B'!$E$42+'Appendix B'!$F$42+'Appendix B'!$G$42))/((1+$Y$16)^AJ$34))</f>
        <v>1224438.078507713</v>
      </c>
      <c r="AK712" s="201">
        <f>(((N712*'Appendix B'!$C$17*1000)-('Appendix B'!$E$43+'Appendix B'!$F$43+'Appendix B'!$G$43))/((1+$Y$16)^AK$34))</f>
        <v>1618092.1707901051</v>
      </c>
      <c r="AL712" s="201">
        <f>(((O712*'Appendix B'!$C$18*1000)-('Appendix B'!$E$44+'Appendix B'!$F$44+'Appendix B'!$G$44))/((1+$Y$16)^AL$34))</f>
        <v>2191867.0500759697</v>
      </c>
      <c r="AM712" s="201">
        <f>(((P712*'Appendix B'!$C$19*1000)-('Appendix B'!$E$45+'Appendix B'!$F$45+'Appendix B'!$G$45))/((1+$Y$16)^AM$34))</f>
        <v>2547023.7052768576</v>
      </c>
      <c r="AN712" s="201">
        <f>(((Q712*'Appendix B'!$C$20*1000)-('Appendix B'!$E$46+'Appendix B'!$F$46+'Appendix B'!$G$46))/((1+$Y$16)^AN$34))</f>
        <v>2498923.2581058564</v>
      </c>
      <c r="AO712" s="201">
        <f>(((R712*'Appendix B'!$C$21*1000)-('Appendix B'!$E$47+'Appendix B'!$F$47+'Appendix B'!$G$47))/((1+$Y$16)^AO$34))</f>
        <v>1339941.8327059534</v>
      </c>
      <c r="AP712" s="201">
        <f>(((S712*'Appendix B'!$C$22*1000)-('Appendix B'!$E$48+'Appendix B'!$F$48+'Appendix B'!$G$48))/((1+$Y$16)^AP$34))</f>
        <v>754435.13346784317</v>
      </c>
      <c r="AQ712" s="201">
        <f>(((T712*'Appendix B'!$C$23*1000)-('Appendix B'!$E$49+'Appendix B'!$F$49+'Appendix B'!$G$49))/((1+$Y$16)^AQ$34))</f>
        <v>556795.39679215639</v>
      </c>
      <c r="AR712" s="201">
        <f>(((U712*'Appendix B'!$C$24*1000)-('Appendix B'!$E$50+'Appendix B'!$F$50+'Appendix B'!$G$50))/((1+$Y$16)^AR$34))</f>
        <v>1082450.9396996787</v>
      </c>
      <c r="AS712" s="217">
        <f t="shared" si="36"/>
        <v>52896429.722670674</v>
      </c>
      <c r="AU712" s="207">
        <f t="shared" si="35"/>
        <v>1.5761848960839891E-8</v>
      </c>
    </row>
    <row r="713" spans="1:47" x14ac:dyDescent="0.35">
      <c r="A713">
        <v>679</v>
      </c>
      <c r="B713" s="75">
        <v>56</v>
      </c>
      <c r="C713" s="75">
        <v>37.358716868502647</v>
      </c>
      <c r="D713" s="75">
        <v>37.921740962952413</v>
      </c>
      <c r="E713" s="75">
        <v>47.132714578825102</v>
      </c>
      <c r="F713" s="75">
        <v>49.855608698967721</v>
      </c>
      <c r="G713" s="75">
        <v>59.9066750716797</v>
      </c>
      <c r="H713" s="75">
        <v>83.138765550686429</v>
      </c>
      <c r="I713" s="75">
        <v>53.852919983857547</v>
      </c>
      <c r="J713" s="75">
        <v>58.879925050634434</v>
      </c>
      <c r="K713" s="75">
        <v>49.310229174667562</v>
      </c>
      <c r="L713" s="75">
        <v>72.541552418681064</v>
      </c>
      <c r="M713" s="75">
        <v>102.59800004382831</v>
      </c>
      <c r="N713" s="75">
        <v>130.88708656357437</v>
      </c>
      <c r="O713" s="75">
        <v>168.53985133650224</v>
      </c>
      <c r="P713" s="75">
        <v>181.61900361741738</v>
      </c>
      <c r="Q713" s="75">
        <v>243.85069830619219</v>
      </c>
      <c r="R713" s="75">
        <v>278.0631519978615</v>
      </c>
      <c r="S713" s="75">
        <v>255.65205507033738</v>
      </c>
      <c r="T713" s="75">
        <v>403.13480222044814</v>
      </c>
      <c r="U713" s="75">
        <v>279.91562921496387</v>
      </c>
      <c r="V713" s="75">
        <v>355.43046291352402</v>
      </c>
      <c r="X713" s="201">
        <f>((0-('Appendix B'!$H$30))/(1+$Y$16)^0)</f>
        <v>-30932906.678150136</v>
      </c>
      <c r="Y713" s="201">
        <f>(((B713*'Appendix B'!$C$5*1000)-('Appendix B'!$E$31+'Appendix B'!$F$31+'Appendix B'!$G$31))/((1+$Y$16)^1))</f>
        <v>36555647.970511056</v>
      </c>
      <c r="Z713" s="201">
        <f>+(((C713*'Appendix B'!$C$6*1000)-('Appendix B'!$E$32+'Appendix B'!$F$32+'Appendix B'!$G$32))/((1+$Y$16)^2))</f>
        <v>7232092.3975254185</v>
      </c>
      <c r="AA713" s="201">
        <f>(((D713*'Appendix B'!$C$7*1000)-('Appendix B'!$E$33+'Appendix B'!$F$33+'Appendix B'!$G$33))/((1+$Y$16)^3))</f>
        <v>3082776.7476703059</v>
      </c>
      <c r="AB713" s="201">
        <f>(((E713*'Appendix B'!$C$8*1000)-('Appendix B'!$E$34+'Appendix B'!$F$34+'Appendix B'!$G$34))/((1+$Y$16)^4))</f>
        <v>2346986.0291753858</v>
      </c>
      <c r="AC713" s="201">
        <f>(((F713*'Appendix B'!$C$9*1000)-('Appendix B'!$E$35+'Appendix B'!$F$35+'Appendix B'!$G$35))/((1+$Y$16)^AC$34))</f>
        <v>1597775.7769366656</v>
      </c>
      <c r="AD713" s="201">
        <f>(((G713*'Appendix B'!$C$10*1000)-('Appendix B'!$E$36+'Appendix B'!$F$36+'Appendix B'!$G$36))/((1+$Y$16)^AD$34))</f>
        <v>1429571.3769946434</v>
      </c>
      <c r="AE713" s="201">
        <f>(((H713*'Appendix B'!$C$11*1000)-('Appendix B'!$E$37+'Appendix B'!$F$37+'Appendix B'!$G$37))/((1+$Y$16)^AE$34))</f>
        <v>1727529.3090039785</v>
      </c>
      <c r="AF713" s="201">
        <f>(((I713*'Appendix B'!$C$12*1000)-('Appendix B'!$E$38+'Appendix B'!$F$38+'Appendix B'!$G$38))/((1+$Y$16)^AF$34))</f>
        <v>483718.09212424734</v>
      </c>
      <c r="AG713" s="201">
        <f>(((J713*'Appendix B'!$C$13*1000)-('Appendix B'!$E$39+'Appendix B'!$F$39+'Appendix B'!$G$39))/((1+$Y$16)^AG$34))</f>
        <v>405655.99426559446</v>
      </c>
      <c r="AH713" s="201">
        <f>(((K713*'Appendix B'!$C$14*1000)-('Appendix B'!$E$40+'Appendix B'!$F$40+'Appendix B'!$G$40))/((1+$Y$16)^AH$34))</f>
        <v>91531.472345840055</v>
      </c>
      <c r="AI713" s="201">
        <f>(((L713*'Appendix B'!$C$15*1000)-('Appendix B'!$E$41+'Appendix B'!$F$41+'Appendix B'!$G$41))/((1+$Y$16)^AI$34))</f>
        <v>349361.99728440749</v>
      </c>
      <c r="AJ713" s="201">
        <f>(((M713*'Appendix B'!$C$16*1000)-('Appendix B'!$E$42+'Appendix B'!$F$42+'Appendix B'!$G$42))/((1+$Y$16)^AJ$34))</f>
        <v>597165.97266713635</v>
      </c>
      <c r="AK713" s="201">
        <f>(((N713*'Appendix B'!$C$17*1000)-('Appendix B'!$E$43+'Appendix B'!$F$43+'Appendix B'!$G$43))/((1+$Y$16)^AK$34))</f>
        <v>740431.78138526436</v>
      </c>
      <c r="AL713" s="201">
        <f>(((O713*'Appendix B'!$C$18*1000)-('Appendix B'!$E$44+'Appendix B'!$F$44+'Appendix B'!$G$44))/((1+$Y$16)^AL$34))</f>
        <v>905658.1886124314</v>
      </c>
      <c r="AM713" s="201">
        <f>(((P713*'Appendix B'!$C$19*1000)-('Appendix B'!$E$45+'Appendix B'!$F$45+'Appendix B'!$G$45))/((1+$Y$16)^AM$34))</f>
        <v>832235.06174830126</v>
      </c>
      <c r="AN713" s="201">
        <f>(((Q713*'Appendix B'!$C$20*1000)-('Appendix B'!$E$46+'Appendix B'!$F$46+'Appendix B'!$G$46))/((1+$Y$16)^AN$34))</f>
        <v>1043785.8995474195</v>
      </c>
      <c r="AO713" s="201">
        <f>(((R713*'Appendix B'!$C$21*1000)-('Appendix B'!$E$47+'Appendix B'!$F$47+'Appendix B'!$G$47))/((1+$Y$16)^AO$34))</f>
        <v>1065769.5142632597</v>
      </c>
      <c r="AP713" s="201">
        <f>(((S713*'Appendix B'!$C$22*1000)-('Appendix B'!$E$48+'Appendix B'!$F$48+'Appendix B'!$G$48))/((1+$Y$16)^AP$34))</f>
        <v>797515.59103142866</v>
      </c>
      <c r="AQ713" s="201">
        <f>(((T713*'Appendix B'!$C$23*1000)-('Appendix B'!$E$49+'Appendix B'!$F$49+'Appendix B'!$G$49))/((1+$Y$16)^AQ$34))</f>
        <v>1237323.9102789611</v>
      </c>
      <c r="AR713" s="201">
        <f>(((U713*'Appendix B'!$C$24*1000)-('Appendix B'!$E$50+'Appendix B'!$F$50+'Appendix B'!$G$50))/((1+$Y$16)^AR$34))</f>
        <v>647463.5728195277</v>
      </c>
      <c r="AS713" s="217">
        <f t="shared" si="36"/>
        <v>32237089.978041138</v>
      </c>
      <c r="AU713" s="207">
        <f t="shared" si="35"/>
        <v>1.2635152308754525E-8</v>
      </c>
    </row>
    <row r="714" spans="1:47" x14ac:dyDescent="0.35">
      <c r="A714">
        <v>680</v>
      </c>
      <c r="B714" s="75">
        <v>56</v>
      </c>
      <c r="C714" s="75">
        <v>71.269298201150505</v>
      </c>
      <c r="D714" s="75">
        <v>35.616617496798895</v>
      </c>
      <c r="E714" s="75">
        <v>32.767577888395472</v>
      </c>
      <c r="F714" s="75">
        <v>56.954802420829687</v>
      </c>
      <c r="G714" s="75">
        <v>79.902526796832774</v>
      </c>
      <c r="H714" s="75">
        <v>70.968725882600651</v>
      </c>
      <c r="I714" s="75">
        <v>90.90827784391432</v>
      </c>
      <c r="J714" s="75">
        <v>143.32827019285844</v>
      </c>
      <c r="K714" s="75">
        <v>185.68322481461627</v>
      </c>
      <c r="L714" s="75">
        <v>248.6885584347246</v>
      </c>
      <c r="M714" s="75">
        <v>290.74500668233532</v>
      </c>
      <c r="N714" s="75">
        <v>322.5323094931324</v>
      </c>
      <c r="O714" s="75">
        <v>296.36230875959467</v>
      </c>
      <c r="P714" s="75">
        <v>340.26129655143745</v>
      </c>
      <c r="Q714" s="75">
        <v>350.74362177033436</v>
      </c>
      <c r="R714" s="75">
        <v>329.20739079492137</v>
      </c>
      <c r="S714" s="75">
        <v>397.76849865996809</v>
      </c>
      <c r="T714" s="75">
        <v>320.45439949047835</v>
      </c>
      <c r="U714" s="75">
        <v>286.90197784231407</v>
      </c>
      <c r="V714" s="75">
        <v>363.74265832588748</v>
      </c>
      <c r="X714" s="201">
        <f>((0-('Appendix B'!$H$30))/(1+$Y$16)^0)</f>
        <v>-30932906.678150136</v>
      </c>
      <c r="Y714" s="201">
        <f>(((B714*'Appendix B'!$C$5*1000)-('Appendix B'!$E$31+'Appendix B'!$F$31+'Appendix B'!$G$31))/((1+$Y$16)^1))</f>
        <v>36555647.970511056</v>
      </c>
      <c r="Z714" s="201">
        <f>+(((C714*'Appendix B'!$C$6*1000)-('Appendix B'!$E$32+'Appendix B'!$F$32+'Appendix B'!$G$32))/((1+$Y$16)^2))</f>
        <v>15798485.219032632</v>
      </c>
      <c r="AA714" s="201">
        <f>(((D714*'Appendix B'!$C$7*1000)-('Appendix B'!$E$33+'Appendix B'!$F$33+'Appendix B'!$G$33))/((1+$Y$16)^3))</f>
        <v>2790393.787509724</v>
      </c>
      <c r="AB714" s="201">
        <f>(((E714*'Appendix B'!$C$8*1000)-('Appendix B'!$E$34+'Appendix B'!$F$34+'Appendix B'!$G$34))/((1+$Y$16)^4))</f>
        <v>1187144.9218688302</v>
      </c>
      <c r="AC714" s="201">
        <f>(((F714*'Appendix B'!$C$9*1000)-('Appendix B'!$E$35+'Appendix B'!$F$35+'Appendix B'!$G$35))/((1+$Y$16)^AC$34))</f>
        <v>2010467.1187878412</v>
      </c>
      <c r="AD714" s="201">
        <f>(((G714*'Appendix B'!$C$10*1000)-('Appendix B'!$E$36+'Appendix B'!$F$36+'Appendix B'!$G$36))/((1+$Y$16)^AD$34))</f>
        <v>2292418.8714408758</v>
      </c>
      <c r="AE714" s="201">
        <f>(((H714*'Appendix B'!$C$11*1000)-('Appendix B'!$E$37+'Appendix B'!$F$37+'Appendix B'!$G$37))/((1+$Y$16)^AE$34))</f>
        <v>1323342.2101423282</v>
      </c>
      <c r="AF714" s="201">
        <f>(((I714*'Appendix B'!$C$12*1000)-('Appendix B'!$E$38+'Appendix B'!$F$38+'Appendix B'!$G$38))/((1+$Y$16)^AF$34))</f>
        <v>1455404.1479452336</v>
      </c>
      <c r="AG714" s="201">
        <f>(((J714*'Appendix B'!$C$13*1000)-('Appendix B'!$E$39+'Appendix B'!$F$39+'Appendix B'!$G$39))/((1+$Y$16)^AG$34))</f>
        <v>2186699.143262608</v>
      </c>
      <c r="AH714" s="201">
        <f>(((K714*'Appendix B'!$C$14*1000)-('Appendix B'!$E$40+'Appendix B'!$F$40+'Appendix B'!$G$40))/((1+$Y$16)^AH$34))</f>
        <v>2401004.8845280549</v>
      </c>
      <c r="AI714" s="201">
        <f>(((L714*'Appendix B'!$C$15*1000)-('Appendix B'!$E$41+'Appendix B'!$F$41+'Appendix B'!$G$41))/((1+$Y$16)^AI$34))</f>
        <v>2852600.8639035393</v>
      </c>
      <c r="AJ714" s="201">
        <f>(((M714*'Appendix B'!$C$16*1000)-('Appendix B'!$E$42+'Appendix B'!$F$42+'Appendix B'!$G$42))/((1+$Y$16)^AJ$34))</f>
        <v>2822378.3675501151</v>
      </c>
      <c r="AK714" s="201">
        <f>(((N714*'Appendix B'!$C$17*1000)-('Appendix B'!$E$43+'Appendix B'!$F$43+'Appendix B'!$G$43))/((1+$Y$16)^AK$34))</f>
        <v>2641093.4359464529</v>
      </c>
      <c r="AL714" s="201">
        <f>(((O714*'Appendix B'!$C$18*1000)-('Appendix B'!$E$44+'Appendix B'!$F$44+'Appendix B'!$G$44))/((1+$Y$16)^AL$34))</f>
        <v>1975454.1867486201</v>
      </c>
      <c r="AM714" s="201">
        <f>(((P714*'Appendix B'!$C$19*1000)-('Appendix B'!$E$45+'Appendix B'!$F$45+'Appendix B'!$G$45))/((1+$Y$16)^AM$34))</f>
        <v>1958699.9142085135</v>
      </c>
      <c r="AN714" s="201">
        <f>(((Q714*'Appendix B'!$C$20*1000)-('Appendix B'!$E$46+'Appendix B'!$F$46+'Appendix B'!$G$46))/((1+$Y$16)^AN$34))</f>
        <v>1680402.7148744576</v>
      </c>
      <c r="AO714" s="201">
        <f>(((R714*'Appendix B'!$C$21*1000)-('Appendix B'!$E$47+'Appendix B'!$F$47+'Appendix B'!$G$47))/((1+$Y$16)^AO$34))</f>
        <v>1330902.3672315318</v>
      </c>
      <c r="AP714" s="201">
        <f>(((S714*'Appendix B'!$C$22*1000)-('Appendix B'!$E$48+'Appendix B'!$F$48+'Appendix B'!$G$48))/((1+$Y$16)^AP$34))</f>
        <v>1430224.5827283056</v>
      </c>
      <c r="AQ714" s="201">
        <f>(((T714*'Appendix B'!$C$23*1000)-('Appendix B'!$E$49+'Appendix B'!$F$49+'Appendix B'!$G$49))/((1+$Y$16)^AQ$34))</f>
        <v>920194.49700371025</v>
      </c>
      <c r="AR714" s="201">
        <f>(((U714*'Appendix B'!$C$24*1000)-('Appendix B'!$E$50+'Appendix B'!$F$50+'Appendix B'!$G$50))/((1+$Y$16)^AR$34))</f>
        <v>670617.70934302581</v>
      </c>
      <c r="AS714" s="217">
        <f t="shared" si="36"/>
        <v>55350670.236417338</v>
      </c>
      <c r="AU714" s="207">
        <f t="shared" si="35"/>
        <v>1.5466148962043652E-8</v>
      </c>
    </row>
    <row r="715" spans="1:47" x14ac:dyDescent="0.35">
      <c r="A715">
        <v>681</v>
      </c>
      <c r="B715" s="75">
        <v>56</v>
      </c>
      <c r="C715" s="75">
        <v>69.022793987254332</v>
      </c>
      <c r="D715" s="75">
        <v>78.010792898206574</v>
      </c>
      <c r="E715" s="75">
        <v>104.02367328250401</v>
      </c>
      <c r="F715" s="75">
        <v>72.770458438518347</v>
      </c>
      <c r="G715" s="75">
        <v>91.883274789934376</v>
      </c>
      <c r="H715" s="75">
        <v>66.37981872428648</v>
      </c>
      <c r="I715" s="75">
        <v>112.35856950267136</v>
      </c>
      <c r="J715" s="75">
        <v>92.194114320203028</v>
      </c>
      <c r="K715" s="75">
        <v>82.378583565942193</v>
      </c>
      <c r="L715" s="75">
        <v>75.607907184343333</v>
      </c>
      <c r="M715" s="75">
        <v>108.72131611669946</v>
      </c>
      <c r="N715" s="75">
        <v>101.56797487694749</v>
      </c>
      <c r="O715" s="75">
        <v>87.088416146991079</v>
      </c>
      <c r="P715" s="75">
        <v>90.975513052244565</v>
      </c>
      <c r="Q715" s="75">
        <v>86.775020304787503</v>
      </c>
      <c r="R715" s="75">
        <v>124.34287814989167</v>
      </c>
      <c r="S715" s="75">
        <v>118.53099984538385</v>
      </c>
      <c r="T715" s="75">
        <v>77.662991297558122</v>
      </c>
      <c r="U715" s="75">
        <v>75.493103164235606</v>
      </c>
      <c r="V715" s="75">
        <v>80.014382756070589</v>
      </c>
      <c r="X715" s="201">
        <f>((0-('Appendix B'!$H$30))/(1+$Y$16)^0)</f>
        <v>-30932906.678150136</v>
      </c>
      <c r="Y715" s="201">
        <f>(((B715*'Appendix B'!$C$5*1000)-('Appendix B'!$E$31+'Appendix B'!$F$31+'Appendix B'!$G$31))/((1+$Y$16)^1))</f>
        <v>36555647.970511056</v>
      </c>
      <c r="Z715" s="201">
        <f>+(((C715*'Appendix B'!$C$6*1000)-('Appendix B'!$E$32+'Appendix B'!$F$32+'Appendix B'!$G$32))/((1+$Y$16)^2))</f>
        <v>15230979.832362128</v>
      </c>
      <c r="AA715" s="201">
        <f>(((D715*'Appendix B'!$C$7*1000)-('Appendix B'!$E$33+'Appendix B'!$F$33+'Appendix B'!$G$33))/((1+$Y$16)^3))</f>
        <v>8167691.2205683505</v>
      </c>
      <c r="AB715" s="201">
        <f>(((E715*'Appendix B'!$C$8*1000)-('Appendix B'!$E$34+'Appendix B'!$F$34+'Appendix B'!$G$34))/((1+$Y$16)^4))</f>
        <v>6940361.9197484814</v>
      </c>
      <c r="AC715" s="201">
        <f>(((F715*'Appendix B'!$C$9*1000)-('Appendix B'!$E$35+'Appendix B'!$F$35+'Appendix B'!$G$35))/((1+$Y$16)^AC$34))</f>
        <v>2929865.0898696426</v>
      </c>
      <c r="AD715" s="201">
        <f>(((G715*'Appendix B'!$C$10*1000)-('Appendix B'!$E$36+'Appendix B'!$F$36+'Appendix B'!$G$36))/((1+$Y$16)^AD$34))</f>
        <v>2809404.02063738</v>
      </c>
      <c r="AE715" s="201">
        <f>(((H715*'Appendix B'!$C$11*1000)-('Appendix B'!$E$37+'Appendix B'!$F$37+'Appendix B'!$G$37))/((1+$Y$16)^AE$34))</f>
        <v>1170937.0313713539</v>
      </c>
      <c r="AF715" s="201">
        <f>(((I715*'Appendix B'!$C$12*1000)-('Appendix B'!$E$38+'Appendix B'!$F$38+'Appendix B'!$G$38))/((1+$Y$16)^AF$34))</f>
        <v>2017885.5406988245</v>
      </c>
      <c r="AG715" s="201">
        <f>(((J715*'Appendix B'!$C$13*1000)-('Appendix B'!$E$39+'Appendix B'!$F$39+'Appendix B'!$G$39))/((1+$Y$16)^AG$34))</f>
        <v>1108263.1141923063</v>
      </c>
      <c r="AH715" s="201">
        <f>(((K715*'Appendix B'!$C$14*1000)-('Appendix B'!$E$40+'Appendix B'!$F$40+'Appendix B'!$G$40))/((1+$Y$16)^AH$34))</f>
        <v>651543.26128461736</v>
      </c>
      <c r="AI715" s="201">
        <f>(((L715*'Appendix B'!$C$15*1000)-('Appendix B'!$E$41+'Appendix B'!$F$41+'Appendix B'!$G$41))/((1+$Y$16)^AI$34))</f>
        <v>392938.20446416194</v>
      </c>
      <c r="AJ715" s="201">
        <f>(((M715*'Appendix B'!$C$16*1000)-('Appendix B'!$E$42+'Appendix B'!$F$42+'Appendix B'!$G$42))/((1+$Y$16)^AJ$34))</f>
        <v>669586.35854826006</v>
      </c>
      <c r="AK715" s="201">
        <f>(((N715*'Appendix B'!$C$17*1000)-('Appendix B'!$E$43+'Appendix B'!$F$43+'Appendix B'!$G$43))/((1+$Y$16)^AK$34))</f>
        <v>449656.40761530952</v>
      </c>
      <c r="AL715" s="201">
        <f>(((O715*'Appendix B'!$C$18*1000)-('Appendix B'!$E$44+'Appendix B'!$F$44+'Appendix B'!$G$44))/((1+$Y$16)^AL$34))</f>
        <v>223959.36068451445</v>
      </c>
      <c r="AM715" s="201">
        <f>(((P715*'Appendix B'!$C$19*1000)-('Appendix B'!$E$45+'Appendix B'!$F$45+'Appendix B'!$G$45))/((1+$Y$16)^AM$34))</f>
        <v>188606.52904395736</v>
      </c>
      <c r="AN715" s="201">
        <f>(((Q715*'Appendix B'!$C$20*1000)-('Appendix B'!$E$46+'Appendix B'!$F$46+'Appendix B'!$G$46))/((1+$Y$16)^AN$34))</f>
        <v>108298.17356961824</v>
      </c>
      <c r="AO715" s="201">
        <f>(((R715*'Appendix B'!$C$21*1000)-('Appendix B'!$E$47+'Appendix B'!$F$47+'Appendix B'!$G$47))/((1+$Y$16)^AO$34))</f>
        <v>268880.25121064065</v>
      </c>
      <c r="AP715" s="201">
        <f>(((S715*'Appendix B'!$C$22*1000)-('Appendix B'!$E$48+'Appendix B'!$F$48+'Appendix B'!$G$48))/((1+$Y$16)^AP$34))</f>
        <v>187046.29979086044</v>
      </c>
      <c r="AQ715" s="201">
        <f>(((T715*'Appendix B'!$C$23*1000)-('Appendix B'!$E$49+'Appendix B'!$F$49+'Appendix B'!$G$49))/((1+$Y$16)^AQ$34))</f>
        <v>-11057.580710024899</v>
      </c>
      <c r="AR715" s="201">
        <f>(((U715*'Appendix B'!$C$24*1000)-('Appendix B'!$E$50+'Appendix B'!$F$50+'Appendix B'!$G$50))/((1+$Y$16)^AR$34))</f>
        <v>-30032.974966148373</v>
      </c>
      <c r="AS715" s="217">
        <f t="shared" si="36"/>
        <v>49138643.908021346</v>
      </c>
      <c r="AU715" s="207">
        <f t="shared" si="35"/>
        <v>1.5926551631111924E-8</v>
      </c>
    </row>
    <row r="716" spans="1:47" x14ac:dyDescent="0.35">
      <c r="A716">
        <v>682</v>
      </c>
      <c r="B716" s="75">
        <v>56</v>
      </c>
      <c r="C716" s="75">
        <v>32.522086282369187</v>
      </c>
      <c r="D716" s="75">
        <v>42.092782990466077</v>
      </c>
      <c r="E716" s="75">
        <v>70.490275004130396</v>
      </c>
      <c r="F716" s="75">
        <v>43.135734651353829</v>
      </c>
      <c r="G716" s="75">
        <v>57.495392418499875</v>
      </c>
      <c r="H716" s="75">
        <v>98.992526915870144</v>
      </c>
      <c r="I716" s="75">
        <v>126.38853871729305</v>
      </c>
      <c r="J716" s="75">
        <v>139.15040607989968</v>
      </c>
      <c r="K716" s="75">
        <v>201.77304249818835</v>
      </c>
      <c r="L716" s="75">
        <v>262.12138122302463</v>
      </c>
      <c r="M716" s="75">
        <v>329.20936108236242</v>
      </c>
      <c r="N716" s="75">
        <v>289.24375658358792</v>
      </c>
      <c r="O716" s="75">
        <v>455.95360154031067</v>
      </c>
      <c r="P716" s="75">
        <v>449.34405582439268</v>
      </c>
      <c r="Q716" s="75">
        <v>500</v>
      </c>
      <c r="R716" s="75">
        <v>424.85800998547916</v>
      </c>
      <c r="S716" s="75">
        <v>422.64166296586853</v>
      </c>
      <c r="T716" s="75">
        <v>500</v>
      </c>
      <c r="U716" s="75">
        <v>288.4049600604032</v>
      </c>
      <c r="V716" s="75">
        <v>355.59939841077335</v>
      </c>
      <c r="X716" s="201">
        <f>((0-('Appendix B'!$H$30))/(1+$Y$16)^0)</f>
        <v>-30932906.678150136</v>
      </c>
      <c r="Y716" s="201">
        <f>(((B716*'Appendix B'!$C$5*1000)-('Appendix B'!$E$31+'Appendix B'!$F$31+'Appendix B'!$G$31))/((1+$Y$16)^1))</f>
        <v>36555647.970511056</v>
      </c>
      <c r="Z716" s="201">
        <f>+(((C716*'Appendix B'!$C$6*1000)-('Appendix B'!$E$32+'Appendix B'!$F$32+'Appendix B'!$G$32))/((1+$Y$16)^2))</f>
        <v>6010276.789975035</v>
      </c>
      <c r="AA716" s="201">
        <f>(((D716*'Appendix B'!$C$7*1000)-('Appendix B'!$E$33+'Appendix B'!$F$33+'Appendix B'!$G$33))/((1+$Y$16)^3))</f>
        <v>3611833.708334391</v>
      </c>
      <c r="AB716" s="201">
        <f>(((E716*'Appendix B'!$C$8*1000)-('Appendix B'!$E$34+'Appendix B'!$F$34+'Appendix B'!$G$34))/((1+$Y$16)^4))</f>
        <v>4232875.4106328227</v>
      </c>
      <c r="AC716" s="201">
        <f>(((F716*'Appendix B'!$C$9*1000)-('Appendix B'!$E$35+'Appendix B'!$F$35+'Appendix B'!$G$35))/((1+$Y$16)^AC$34))</f>
        <v>1207135.1004834373</v>
      </c>
      <c r="AD716" s="201">
        <f>(((G716*'Appendix B'!$C$10*1000)-('Appendix B'!$E$36+'Appendix B'!$F$36+'Appendix B'!$G$36))/((1+$Y$16)^AD$34))</f>
        <v>1325521.3358013143</v>
      </c>
      <c r="AE716" s="201">
        <f>(((H716*'Appendix B'!$C$11*1000)-('Appendix B'!$E$37+'Appendix B'!$F$37+'Appendix B'!$G$37))/((1+$Y$16)^AE$34))</f>
        <v>2254058.8838452431</v>
      </c>
      <c r="AF716" s="201">
        <f>(((I716*'Appendix B'!$C$12*1000)-('Appendix B'!$E$38+'Appendix B'!$F$38+'Appendix B'!$G$38))/((1+$Y$16)^AF$34))</f>
        <v>2385787.1408110391</v>
      </c>
      <c r="AG716" s="201">
        <f>(((J716*'Appendix B'!$C$13*1000)-('Appendix B'!$E$39+'Appendix B'!$F$39+'Appendix B'!$G$39))/((1+$Y$16)^AG$34))</f>
        <v>2098586.6261576964</v>
      </c>
      <c r="AH716" s="201">
        <f>(((K716*'Appendix B'!$C$14*1000)-('Appendix B'!$E$40+'Appendix B'!$F$40+'Appendix B'!$G$40))/((1+$Y$16)^AH$34))</f>
        <v>2673485.5613123057</v>
      </c>
      <c r="AI716" s="201">
        <f>(((L716*'Appendix B'!$C$15*1000)-('Appendix B'!$E$41+'Appendix B'!$F$41+'Appendix B'!$G$41))/((1+$Y$16)^AI$34))</f>
        <v>3043495.758188698</v>
      </c>
      <c r="AJ716" s="201">
        <f>(((M716*'Appendix B'!$C$16*1000)-('Appendix B'!$E$42+'Appendix B'!$F$42+'Appendix B'!$G$42))/((1+$Y$16)^AJ$34))</f>
        <v>3277295.8265164508</v>
      </c>
      <c r="AK716" s="201">
        <f>(((N716*'Appendix B'!$C$17*1000)-('Appendix B'!$E$43+'Appendix B'!$F$43+'Appendix B'!$G$43))/((1+$Y$16)^AK$34))</f>
        <v>2310950.7113649049</v>
      </c>
      <c r="AL716" s="201">
        <f>(((O716*'Appendix B'!$C$18*1000)-('Appendix B'!$E$44+'Appendix B'!$F$44+'Appendix B'!$G$44))/((1+$Y$16)^AL$34))</f>
        <v>3311135.9581377739</v>
      </c>
      <c r="AM716" s="201">
        <f>(((P716*'Appendix B'!$C$19*1000)-('Appendix B'!$E$45+'Appendix B'!$F$45+'Appendix B'!$G$45))/((1+$Y$16)^AM$34))</f>
        <v>2733259.4093960146</v>
      </c>
      <c r="AN716" s="201">
        <f>(((Q716*'Appendix B'!$C$20*1000)-('Appendix B'!$E$46+'Appendix B'!$F$46+'Appendix B'!$G$46))/((1+$Y$16)^AN$34))</f>
        <v>2569321.4299444244</v>
      </c>
      <c r="AO716" s="201">
        <f>(((R716*'Appendix B'!$C$21*1000)-('Appendix B'!$E$47+'Appendix B'!$F$47+'Appendix B'!$G$47))/((1+$Y$16)^AO$34))</f>
        <v>1826757.2699665816</v>
      </c>
      <c r="AP716" s="201">
        <f>(((S716*'Appendix B'!$C$22*1000)-('Appendix B'!$E$48+'Appendix B'!$F$48+'Appendix B'!$G$48))/((1+$Y$16)^AP$34))</f>
        <v>1540961.0626935645</v>
      </c>
      <c r="AQ716" s="201">
        <f>(((T716*'Appendix B'!$C$23*1000)-('Appendix B'!$E$49+'Appendix B'!$F$49+'Appendix B'!$G$49))/((1+$Y$16)^AQ$34))</f>
        <v>1608860.6024615879</v>
      </c>
      <c r="AR716" s="201">
        <f>(((U716*'Appendix B'!$C$24*1000)-('Appendix B'!$E$50+'Appendix B'!$F$50+'Appendix B'!$G$50))/((1+$Y$16)^AR$34))</f>
        <v>675598.88868666627</v>
      </c>
      <c r="AS716" s="217">
        <f t="shared" si="36"/>
        <v>54319938.767070889</v>
      </c>
      <c r="AU716" s="207">
        <f t="shared" si="35"/>
        <v>1.5607894365409927E-8</v>
      </c>
    </row>
    <row r="717" spans="1:47" x14ac:dyDescent="0.35">
      <c r="A717">
        <v>683</v>
      </c>
      <c r="B717" s="75">
        <v>56</v>
      </c>
      <c r="C717" s="75">
        <v>62.498098110577587</v>
      </c>
      <c r="D717" s="75">
        <v>72.904306807252965</v>
      </c>
      <c r="E717" s="75">
        <v>84.878768409022854</v>
      </c>
      <c r="F717" s="75">
        <v>82.989509141515086</v>
      </c>
      <c r="G717" s="75">
        <v>118.60670837545004</v>
      </c>
      <c r="H717" s="75">
        <v>200.25850602884941</v>
      </c>
      <c r="I717" s="75">
        <v>283.92933315894857</v>
      </c>
      <c r="J717" s="75">
        <v>462.18360108334457</v>
      </c>
      <c r="K717" s="75">
        <v>490.40230518253998</v>
      </c>
      <c r="L717" s="75">
        <v>497.5598035943637</v>
      </c>
      <c r="M717" s="75">
        <v>500</v>
      </c>
      <c r="N717" s="75">
        <v>500</v>
      </c>
      <c r="O717" s="75">
        <v>486.47185086524769</v>
      </c>
      <c r="P717" s="75">
        <v>469.72881926846878</v>
      </c>
      <c r="Q717" s="75">
        <v>500</v>
      </c>
      <c r="R717" s="75">
        <v>500</v>
      </c>
      <c r="S717" s="75">
        <v>500</v>
      </c>
      <c r="T717" s="75">
        <v>500</v>
      </c>
      <c r="U717" s="75">
        <v>500</v>
      </c>
      <c r="V717" s="75">
        <v>337.96910673649381</v>
      </c>
      <c r="X717" s="201">
        <f>((0-('Appendix B'!$H$30))/(1+$Y$16)^0)</f>
        <v>-30932906.678150136</v>
      </c>
      <c r="Y717" s="201">
        <f>(((B717*'Appendix B'!$C$5*1000)-('Appendix B'!$E$31+'Appendix B'!$F$31+'Appendix B'!$G$31))/((1+$Y$16)^1))</f>
        <v>36555647.970511056</v>
      </c>
      <c r="Z717" s="201">
        <f>+(((C717*'Appendix B'!$C$6*1000)-('Appendix B'!$E$32+'Appendix B'!$F$32+'Appendix B'!$G$32))/((1+$Y$16)^2))</f>
        <v>13582730.061230378</v>
      </c>
      <c r="AA717" s="201">
        <f>(((D717*'Appendix B'!$C$7*1000)-('Appendix B'!$E$33+'Appendix B'!$F$33+'Appendix B'!$G$33))/((1+$Y$16)^3))</f>
        <v>7519982.0886218268</v>
      </c>
      <c r="AB717" s="201">
        <f>(((E717*'Appendix B'!$C$8*1000)-('Appendix B'!$E$34+'Appendix B'!$F$34+'Appendix B'!$G$34))/((1+$Y$16)^4))</f>
        <v>5394602.3390178261</v>
      </c>
      <c r="AC717" s="201">
        <f>(((F717*'Appendix B'!$C$9*1000)-('Appendix B'!$E$35+'Appendix B'!$F$35+'Appendix B'!$G$35))/((1+$Y$16)^AC$34))</f>
        <v>3523920.4026691387</v>
      </c>
      <c r="AD717" s="201">
        <f>(((G717*'Appendix B'!$C$10*1000)-('Appendix B'!$E$36+'Appendix B'!$F$36+'Appendix B'!$G$36))/((1+$Y$16)^AD$34))</f>
        <v>3962555.5857321136</v>
      </c>
      <c r="AE717" s="201">
        <f>(((H717*'Appendix B'!$C$11*1000)-('Appendix B'!$E$37+'Appendix B'!$F$37+'Appendix B'!$G$37))/((1+$Y$16)^AE$34))</f>
        <v>5617269.1467003282</v>
      </c>
      <c r="AF717" s="201">
        <f>(((I717*'Appendix B'!$C$12*1000)-('Appendix B'!$E$38+'Appendix B'!$F$38+'Appendix B'!$G$38))/((1+$Y$16)^AF$34))</f>
        <v>6516908.8468822511</v>
      </c>
      <c r="AG717" s="201">
        <f>(((J717*'Appendix B'!$C$13*1000)-('Appendix B'!$E$39+'Appendix B'!$F$39+'Appendix B'!$G$39))/((1+$Y$16)^AG$34))</f>
        <v>8911462.0932914503</v>
      </c>
      <c r="AH717" s="201">
        <f>(((K717*'Appendix B'!$C$14*1000)-('Appendix B'!$E$40+'Appendix B'!$F$40+'Appendix B'!$G$40))/((1+$Y$16)^AH$34))</f>
        <v>7561415.206175223</v>
      </c>
      <c r="AI717" s="201">
        <f>(((L717*'Appendix B'!$C$15*1000)-('Appendix B'!$E$41+'Appendix B'!$F$41+'Appendix B'!$G$41))/((1+$Y$16)^AI$34))</f>
        <v>6389329.5756635657</v>
      </c>
      <c r="AJ717" s="201">
        <f>(((M717*'Appendix B'!$C$16*1000)-('Appendix B'!$E$42+'Appendix B'!$F$42+'Appendix B'!$G$42))/((1+$Y$16)^AJ$34))</f>
        <v>5297234.668167565</v>
      </c>
      <c r="AK717" s="201">
        <f>(((N717*'Appendix B'!$C$17*1000)-('Appendix B'!$E$43+'Appendix B'!$F$43+'Appendix B'!$G$43))/((1+$Y$16)^AK$34))</f>
        <v>4401147.9215931827</v>
      </c>
      <c r="AL717" s="201">
        <f>(((O717*'Appendix B'!$C$18*1000)-('Appendix B'!$E$44+'Appendix B'!$F$44+'Appendix B'!$G$44))/((1+$Y$16)^AL$34))</f>
        <v>3566555.0891428539</v>
      </c>
      <c r="AM717" s="201">
        <f>(((P717*'Appendix B'!$C$19*1000)-('Appendix B'!$E$45+'Appendix B'!$F$45+'Appendix B'!$G$45))/((1+$Y$16)^AM$34))</f>
        <v>2878004.6669233874</v>
      </c>
      <c r="AN717" s="201">
        <f>(((Q717*'Appendix B'!$C$20*1000)-('Appendix B'!$E$46+'Appendix B'!$F$46+'Appendix B'!$G$46))/((1+$Y$16)^AN$34))</f>
        <v>2569321.4299444244</v>
      </c>
      <c r="AO717" s="201">
        <f>(((R717*'Appendix B'!$C$21*1000)-('Appendix B'!$E$47+'Appendix B'!$F$47+'Appendix B'!$G$47))/((1+$Y$16)^AO$34))</f>
        <v>2216294.9903208939</v>
      </c>
      <c r="AP717" s="201">
        <f>(((S717*'Appendix B'!$C$22*1000)-('Appendix B'!$E$48+'Appendix B'!$F$48+'Appendix B'!$G$48))/((1+$Y$16)^AP$34))</f>
        <v>1885363.9634975337</v>
      </c>
      <c r="AQ717" s="201">
        <f>(((T717*'Appendix B'!$C$23*1000)-('Appendix B'!$E$49+'Appendix B'!$F$49+'Appendix B'!$G$49))/((1+$Y$16)^AQ$34))</f>
        <v>1608860.6024615879</v>
      </c>
      <c r="AR717" s="201">
        <f>(((U717*'Appendix B'!$C$24*1000)-('Appendix B'!$E$50+'Appendix B'!$F$50+'Appendix B'!$G$50))/((1+$Y$16)^AR$34))</f>
        <v>1376866.5613700326</v>
      </c>
      <c r="AS717" s="217">
        <f t="shared" si="36"/>
        <v>100402566.53176649</v>
      </c>
      <c r="AU717" s="207">
        <f t="shared" si="35"/>
        <v>1.9846198000644449E-9</v>
      </c>
    </row>
    <row r="718" spans="1:47" x14ac:dyDescent="0.35">
      <c r="A718">
        <v>684</v>
      </c>
      <c r="B718" s="75">
        <v>56</v>
      </c>
      <c r="C718" s="75">
        <v>52.499884891251476</v>
      </c>
      <c r="D718" s="75">
        <v>69.71261331409076</v>
      </c>
      <c r="E718" s="75">
        <v>78.887833897505445</v>
      </c>
      <c r="F718" s="75">
        <v>89.8588816895668</v>
      </c>
      <c r="G718" s="75">
        <v>124.64735667860475</v>
      </c>
      <c r="H718" s="75">
        <v>120.32550978637008</v>
      </c>
      <c r="I718" s="75">
        <v>90.224674136538624</v>
      </c>
      <c r="J718" s="75">
        <v>70.086888694110769</v>
      </c>
      <c r="K718" s="75">
        <v>88.4971690545797</v>
      </c>
      <c r="L718" s="75">
        <v>77.771539884490807</v>
      </c>
      <c r="M718" s="75">
        <v>87.957314864436484</v>
      </c>
      <c r="N718" s="75">
        <v>137.69531718968983</v>
      </c>
      <c r="O718" s="75">
        <v>125.24392241596013</v>
      </c>
      <c r="P718" s="75">
        <v>196.31221823371254</v>
      </c>
      <c r="Q718" s="75">
        <v>105.25758240756812</v>
      </c>
      <c r="R718" s="75">
        <v>131.55273683749826</v>
      </c>
      <c r="S718" s="75">
        <v>171.11081122923912</v>
      </c>
      <c r="T718" s="75">
        <v>123.04879540764584</v>
      </c>
      <c r="U718" s="75">
        <v>214.22546059285105</v>
      </c>
      <c r="V718" s="75">
        <v>279.1668365765255</v>
      </c>
      <c r="X718" s="201">
        <f>((0-('Appendix B'!$H$30))/(1+$Y$16)^0)</f>
        <v>-30932906.678150136</v>
      </c>
      <c r="Y718" s="201">
        <f>(((B718*'Appendix B'!$C$5*1000)-('Appendix B'!$E$31+'Appendix B'!$F$31+'Appendix B'!$G$31))/((1+$Y$16)^1))</f>
        <v>36555647.970511056</v>
      </c>
      <c r="Z718" s="201">
        <f>+(((C718*'Appendix B'!$C$6*1000)-('Appendix B'!$E$32+'Appendix B'!$F$32+'Appendix B'!$G$32))/((1+$Y$16)^2))</f>
        <v>11057010.401347274</v>
      </c>
      <c r="AA718" s="201">
        <f>(((D718*'Appendix B'!$C$7*1000)-('Appendix B'!$E$33+'Appendix B'!$F$33+'Appendix B'!$G$33))/((1+$Y$16)^3))</f>
        <v>7115146.1632762626</v>
      </c>
      <c r="AB718" s="201">
        <f>(((E718*'Appendix B'!$C$8*1000)-('Appendix B'!$E$34+'Appendix B'!$F$34+'Appendix B'!$G$34))/((1+$Y$16)^4))</f>
        <v>4910894.2986851037</v>
      </c>
      <c r="AC718" s="201">
        <f>(((F718*'Appendix B'!$C$9*1000)-('Appendix B'!$E$35+'Appendix B'!$F$35+'Appendix B'!$G$35))/((1+$Y$16)^AC$34))</f>
        <v>3923251.7472697133</v>
      </c>
      <c r="AD718" s="201">
        <f>(((G718*'Appendix B'!$C$10*1000)-('Appendix B'!$E$36+'Appendix B'!$F$36+'Appendix B'!$G$36))/((1+$Y$16)^AD$34))</f>
        <v>4223217.5632687574</v>
      </c>
      <c r="AE718" s="201">
        <f>(((H718*'Appendix B'!$C$11*1000)-('Appendix B'!$E$37+'Appendix B'!$F$37+'Appendix B'!$G$37))/((1+$Y$16)^AE$34))</f>
        <v>2962562.4460073286</v>
      </c>
      <c r="AF718" s="201">
        <f>(((I718*'Appendix B'!$C$12*1000)-('Appendix B'!$E$38+'Appendix B'!$F$38+'Appendix B'!$G$38))/((1+$Y$16)^AF$34))</f>
        <v>1437478.3140436132</v>
      </c>
      <c r="AG718" s="201">
        <f>(((J718*'Appendix B'!$C$13*1000)-('Appendix B'!$E$39+'Appendix B'!$F$39+'Appendix B'!$G$39))/((1+$Y$16)^AG$34))</f>
        <v>642014.51360254874</v>
      </c>
      <c r="AH718" s="201">
        <f>(((K718*'Appendix B'!$C$14*1000)-('Appendix B'!$E$40+'Appendix B'!$F$40+'Appendix B'!$G$40))/((1+$Y$16)^AH$34))</f>
        <v>755161.35986683297</v>
      </c>
      <c r="AI718" s="201">
        <f>(((L718*'Appendix B'!$C$15*1000)-('Appendix B'!$E$41+'Appendix B'!$F$41+'Appendix B'!$G$41))/((1+$Y$16)^AI$34))</f>
        <v>423685.7578321934</v>
      </c>
      <c r="AJ718" s="201">
        <f>(((M718*'Appendix B'!$C$16*1000)-('Appendix B'!$E$42+'Appendix B'!$F$42+'Appendix B'!$G$42))/((1+$Y$16)^AJ$34))</f>
        <v>424010.76433923218</v>
      </c>
      <c r="AK718" s="201">
        <f>(((N718*'Appendix B'!$C$17*1000)-('Appendix B'!$E$43+'Appendix B'!$F$43+'Appendix B'!$G$43))/((1+$Y$16)^AK$34))</f>
        <v>807953.12467083673</v>
      </c>
      <c r="AL718" s="201">
        <f>(((O718*'Appendix B'!$C$18*1000)-('Appendix B'!$E$44+'Appendix B'!$F$44+'Appendix B'!$G$44))/((1+$Y$16)^AL$34))</f>
        <v>543297.67365634011</v>
      </c>
      <c r="AM718" s="201">
        <f>(((P718*'Appendix B'!$C$19*1000)-('Appendix B'!$E$45+'Appendix B'!$F$45+'Appendix B'!$G$45))/((1+$Y$16)^AM$34))</f>
        <v>936566.57088625187</v>
      </c>
      <c r="AN718" s="201">
        <f>(((Q718*'Appendix B'!$C$20*1000)-('Appendix B'!$E$46+'Appendix B'!$F$46+'Appendix B'!$G$46))/((1+$Y$16)^AN$34))</f>
        <v>218373.84035502028</v>
      </c>
      <c r="AO718" s="201">
        <f>(((R718*'Appendix B'!$C$21*1000)-('Appendix B'!$E$47+'Appendix B'!$F$47+'Appendix B'!$G$47))/((1+$Y$16)^AO$34))</f>
        <v>306256.31640008086</v>
      </c>
      <c r="AP718" s="201">
        <f>(((S718*'Appendix B'!$C$22*1000)-('Appendix B'!$E$48+'Appendix B'!$F$48+'Appendix B'!$G$48))/((1+$Y$16)^AP$34))</f>
        <v>421134.05630940566</v>
      </c>
      <c r="AQ718" s="201">
        <f>(((T718*'Appendix B'!$C$23*1000)-('Appendix B'!$E$49+'Appendix B'!$F$49+'Appendix B'!$G$49))/((1+$Y$16)^AQ$34))</f>
        <v>163024.46235240428</v>
      </c>
      <c r="AR718" s="201">
        <f>(((U718*'Appendix B'!$C$24*1000)-('Appendix B'!$E$50+'Appendix B'!$F$50+'Appendix B'!$G$50))/((1+$Y$16)^AR$34))</f>
        <v>429753.40493961261</v>
      </c>
      <c r="AS718" s="217">
        <f t="shared" si="36"/>
        <v>47323534.071469739</v>
      </c>
      <c r="AU718" s="207">
        <f t="shared" si="35"/>
        <v>1.5878210435788342E-8</v>
      </c>
    </row>
    <row r="719" spans="1:47" x14ac:dyDescent="0.35">
      <c r="A719">
        <v>685</v>
      </c>
      <c r="B719" s="75">
        <v>56</v>
      </c>
      <c r="C719" s="75">
        <v>57.36554350760882</v>
      </c>
      <c r="D719" s="75">
        <v>39.976614190986304</v>
      </c>
      <c r="E719" s="75">
        <v>48.727114864509005</v>
      </c>
      <c r="F719" s="75">
        <v>47.99587958596387</v>
      </c>
      <c r="G719" s="75">
        <v>82.463871712664272</v>
      </c>
      <c r="H719" s="75">
        <v>80.155471341626793</v>
      </c>
      <c r="I719" s="75">
        <v>94.95081385948653</v>
      </c>
      <c r="J719" s="75">
        <v>88.664567555824306</v>
      </c>
      <c r="K719" s="75">
        <v>104.34497170049109</v>
      </c>
      <c r="L719" s="75">
        <v>141.13032907544005</v>
      </c>
      <c r="M719" s="75">
        <v>164.33941311453373</v>
      </c>
      <c r="N719" s="75">
        <v>225.07945125716168</v>
      </c>
      <c r="O719" s="75">
        <v>216.8561093273596</v>
      </c>
      <c r="P719" s="75">
        <v>215.20092021142719</v>
      </c>
      <c r="Q719" s="75">
        <v>343.75368698513182</v>
      </c>
      <c r="R719" s="75">
        <v>385.65790584117406</v>
      </c>
      <c r="S719" s="75">
        <v>500</v>
      </c>
      <c r="T719" s="75">
        <v>500</v>
      </c>
      <c r="U719" s="75">
        <v>500</v>
      </c>
      <c r="V719" s="75">
        <v>500</v>
      </c>
      <c r="X719" s="201">
        <f>((0-('Appendix B'!$H$30))/(1+$Y$16)^0)</f>
        <v>-30932906.678150136</v>
      </c>
      <c r="Y719" s="201">
        <f>(((B719*'Appendix B'!$C$5*1000)-('Appendix B'!$E$31+'Appendix B'!$F$31+'Appendix B'!$G$31))/((1+$Y$16)^1))</f>
        <v>36555647.970511056</v>
      </c>
      <c r="Z719" s="201">
        <f>+(((C719*'Appendix B'!$C$6*1000)-('Appendix B'!$E$32+'Appendix B'!$F$32+'Appendix B'!$G$32))/((1+$Y$16)^2))</f>
        <v>12286158.985802215</v>
      </c>
      <c r="AA719" s="201">
        <f>(((D719*'Appendix B'!$C$7*1000)-('Appendix B'!$E$33+'Appendix B'!$F$33+'Appendix B'!$G$33))/((1+$Y$16)^3))</f>
        <v>3343417.8482399997</v>
      </c>
      <c r="AB719" s="201">
        <f>(((E719*'Appendix B'!$C$8*1000)-('Appendix B'!$E$34+'Appendix B'!$F$34+'Appendix B'!$G$34))/((1+$Y$16)^4))</f>
        <v>2475717.9050140274</v>
      </c>
      <c r="AC719" s="201">
        <f>(((F719*'Appendix B'!$C$9*1000)-('Appendix B'!$E$35+'Appendix B'!$F$35+'Appendix B'!$G$35))/((1+$Y$16)^AC$34))</f>
        <v>1489665.738924636</v>
      </c>
      <c r="AD719" s="201">
        <f>(((G719*'Appendix B'!$C$10*1000)-('Appendix B'!$E$36+'Appendix B'!$F$36+'Appendix B'!$G$36))/((1+$Y$16)^AD$34))</f>
        <v>2402944.2980851303</v>
      </c>
      <c r="AE719" s="201">
        <f>(((H719*'Appendix B'!$C$11*1000)-('Appendix B'!$E$37+'Appendix B'!$F$37+'Appendix B'!$G$37))/((1+$Y$16)^AE$34))</f>
        <v>1628449.1856603681</v>
      </c>
      <c r="AF719" s="201">
        <f>(((I719*'Appendix B'!$C$12*1000)-('Appendix B'!$E$38+'Appendix B'!$F$38+'Appendix B'!$G$38))/((1+$Y$16)^AF$34))</f>
        <v>1561409.759638971</v>
      </c>
      <c r="AG719" s="201">
        <f>(((J719*'Appendix B'!$C$13*1000)-('Appendix B'!$E$39+'Appendix B'!$F$39+'Appendix B'!$G$39))/((1+$Y$16)^AG$34))</f>
        <v>1033823.82147231</v>
      </c>
      <c r="AH719" s="201">
        <f>(((K719*'Appendix B'!$C$14*1000)-('Appendix B'!$E$40+'Appendix B'!$F$40+'Appendix B'!$G$40))/((1+$Y$16)^AH$34))</f>
        <v>1023543.5177896131</v>
      </c>
      <c r="AI719" s="201">
        <f>(((L719*'Appendix B'!$C$15*1000)-('Appendix B'!$E$41+'Appendix B'!$F$41+'Appendix B'!$G$41))/((1+$Y$16)^AI$34))</f>
        <v>1324082.4618798723</v>
      </c>
      <c r="AJ719" s="201">
        <f>(((M719*'Appendix B'!$C$16*1000)-('Appendix B'!$E$42+'Appendix B'!$F$42+'Appendix B'!$G$42))/((1+$Y$16)^AJ$34))</f>
        <v>1327380.925841976</v>
      </c>
      <c r="AK719" s="201">
        <f>(((N719*'Appendix B'!$C$17*1000)-('Appendix B'!$E$43+'Appendix B'!$F$43+'Appendix B'!$G$43))/((1+$Y$16)^AK$34))</f>
        <v>1674594.4648524586</v>
      </c>
      <c r="AL719" s="201">
        <f>(((O719*'Appendix B'!$C$18*1000)-('Appendix B'!$E$44+'Appendix B'!$F$44+'Appendix B'!$G$44))/((1+$Y$16)^AL$34))</f>
        <v>1310035.7955336142</v>
      </c>
      <c r="AM719" s="201">
        <f>(((P719*'Appendix B'!$C$19*1000)-('Appendix B'!$E$45+'Appendix B'!$F$45+'Appendix B'!$G$45))/((1+$Y$16)^AM$34))</f>
        <v>1070688.8058399577</v>
      </c>
      <c r="AN719" s="201">
        <f>(((Q719*'Appendix B'!$C$20*1000)-('Appendix B'!$E$46+'Appendix B'!$F$46+'Appendix B'!$G$46))/((1+$Y$16)^AN$34))</f>
        <v>1638773.1113601327</v>
      </c>
      <c r="AO719" s="201">
        <f>(((R719*'Appendix B'!$C$21*1000)-('Appendix B'!$E$47+'Appendix B'!$F$47+'Appendix B'!$G$47))/((1+$Y$16)^AO$34))</f>
        <v>1623543.0723778112</v>
      </c>
      <c r="AP719" s="201">
        <f>(((S719*'Appendix B'!$C$22*1000)-('Appendix B'!$E$48+'Appendix B'!$F$48+'Appendix B'!$G$48))/((1+$Y$16)^AP$34))</f>
        <v>1885363.9634975337</v>
      </c>
      <c r="AQ719" s="201">
        <f>(((T719*'Appendix B'!$C$23*1000)-('Appendix B'!$E$49+'Appendix B'!$F$49+'Appendix B'!$G$49))/((1+$Y$16)^AQ$34))</f>
        <v>1608860.6024615879</v>
      </c>
      <c r="AR719" s="201">
        <f>(((U719*'Appendix B'!$C$24*1000)-('Appendix B'!$E$50+'Appendix B'!$F$50+'Appendix B'!$G$50))/((1+$Y$16)^AR$34))</f>
        <v>1376866.5613700326</v>
      </c>
      <c r="AS719" s="217">
        <f t="shared" si="36"/>
        <v>47708062.118003175</v>
      </c>
      <c r="AU719" s="207">
        <f t="shared" si="35"/>
        <v>1.5895405836107603E-8</v>
      </c>
    </row>
    <row r="720" spans="1:47" x14ac:dyDescent="0.35">
      <c r="A720">
        <v>686</v>
      </c>
      <c r="B720" s="75">
        <v>56</v>
      </c>
      <c r="C720" s="75">
        <v>50.265100223996939</v>
      </c>
      <c r="D720" s="75">
        <v>37.187185575043877</v>
      </c>
      <c r="E720" s="75">
        <v>38.680220404250484</v>
      </c>
      <c r="F720" s="75">
        <v>48.06938658238046</v>
      </c>
      <c r="G720" s="75">
        <v>54.579229913269749</v>
      </c>
      <c r="H720" s="75">
        <v>88.954221542691357</v>
      </c>
      <c r="I720" s="75">
        <v>113.97306048755971</v>
      </c>
      <c r="J720" s="75">
        <v>78.34521549161029</v>
      </c>
      <c r="K720" s="75">
        <v>114.13225875027518</v>
      </c>
      <c r="L720" s="75">
        <v>144.24319087574398</v>
      </c>
      <c r="M720" s="75">
        <v>88.999334322834926</v>
      </c>
      <c r="N720" s="75">
        <v>150.93704159887676</v>
      </c>
      <c r="O720" s="75">
        <v>254.45350058022808</v>
      </c>
      <c r="P720" s="75">
        <v>317.12507025936759</v>
      </c>
      <c r="Q720" s="75">
        <v>370.08665539412459</v>
      </c>
      <c r="R720" s="75">
        <v>430.84143212867008</v>
      </c>
      <c r="S720" s="75">
        <v>492.94942879228159</v>
      </c>
      <c r="T720" s="75">
        <v>484.78747674881561</v>
      </c>
      <c r="U720" s="75">
        <v>342.37396940491601</v>
      </c>
      <c r="V720" s="75">
        <v>336.16400906959689</v>
      </c>
      <c r="X720" s="201">
        <f>((0-('Appendix B'!$H$30))/(1+$Y$16)^0)</f>
        <v>-30932906.678150136</v>
      </c>
      <c r="Y720" s="201">
        <f>(((B720*'Appendix B'!$C$5*1000)-('Appendix B'!$E$31+'Appendix B'!$F$31+'Appendix B'!$G$31))/((1+$Y$16)^1))</f>
        <v>36555647.970511056</v>
      </c>
      <c r="Z720" s="201">
        <f>+(((C720*'Appendix B'!$C$6*1000)-('Appendix B'!$E$32+'Appendix B'!$F$32+'Appendix B'!$G$32))/((1+$Y$16)^2))</f>
        <v>10492465.572599309</v>
      </c>
      <c r="AA720" s="201">
        <f>(((D720*'Appendix B'!$C$7*1000)-('Appendix B'!$E$33+'Appendix B'!$F$33+'Appendix B'!$G$33))/((1+$Y$16)^3))</f>
        <v>2989605.3918309659</v>
      </c>
      <c r="AB720" s="201">
        <f>(((E720*'Appendix B'!$C$8*1000)-('Appendix B'!$E$34+'Appendix B'!$F$34+'Appendix B'!$G$34))/((1+$Y$16)^4))</f>
        <v>1664531.6666302537</v>
      </c>
      <c r="AC720" s="201">
        <f>(((F720*'Appendix B'!$C$9*1000)-('Appendix B'!$E$35+'Appendix B'!$F$35+'Appendix B'!$G$35))/((1+$Y$16)^AC$34))</f>
        <v>1493938.858123116</v>
      </c>
      <c r="AD720" s="201">
        <f>(((G720*'Appendix B'!$C$10*1000)-('Appendix B'!$E$36+'Appendix B'!$F$36+'Appendix B'!$G$36))/((1+$Y$16)^AD$34))</f>
        <v>1199685.0600766507</v>
      </c>
      <c r="AE720" s="201">
        <f>(((H720*'Appendix B'!$C$11*1000)-('Appendix B'!$E$37+'Appendix B'!$F$37+'Appendix B'!$G$37))/((1+$Y$16)^AE$34))</f>
        <v>1920670.198440027</v>
      </c>
      <c r="AF720" s="201">
        <f>(((I720*'Appendix B'!$C$12*1000)-('Appendix B'!$E$38+'Appendix B'!$F$38+'Appendix B'!$G$38))/((1+$Y$16)^AF$34))</f>
        <v>2060221.6148284911</v>
      </c>
      <c r="AG720" s="201">
        <f>(((J720*'Appendix B'!$C$13*1000)-('Appendix B'!$E$39+'Appendix B'!$F$39+'Appendix B'!$G$39))/((1+$Y$16)^AG$34))</f>
        <v>816185.31991134863</v>
      </c>
      <c r="AH720" s="201">
        <f>(((K720*'Appendix B'!$C$14*1000)-('Appendix B'!$E$40+'Appendix B'!$F$40+'Appendix B'!$G$40))/((1+$Y$16)^AH$34))</f>
        <v>1189290.9893678515</v>
      </c>
      <c r="AI720" s="201">
        <f>(((L720*'Appendix B'!$C$15*1000)-('Appendix B'!$E$41+'Appendix B'!$F$41+'Appendix B'!$G$41))/((1+$Y$16)^AI$34))</f>
        <v>1368319.5841629789</v>
      </c>
      <c r="AJ720" s="201">
        <f>(((M720*'Appendix B'!$C$16*1000)-('Appendix B'!$E$42+'Appendix B'!$F$42+'Appendix B'!$G$42))/((1+$Y$16)^AJ$34))</f>
        <v>436334.71599790762</v>
      </c>
      <c r="AK720" s="201">
        <f>(((N720*'Appendix B'!$C$17*1000)-('Appendix B'!$E$43+'Appendix B'!$F$43+'Appendix B'!$G$43))/((1+$Y$16)^AK$34))</f>
        <v>939279.31918839819</v>
      </c>
      <c r="AL720" s="201">
        <f>(((O720*'Appendix B'!$C$18*1000)-('Appendix B'!$E$44+'Appendix B'!$F$44+'Appendix B'!$G$44))/((1+$Y$16)^AL$34))</f>
        <v>1624703.0262655811</v>
      </c>
      <c r="AM720" s="201">
        <f>(((P720*'Appendix B'!$C$19*1000)-('Appendix B'!$E$45+'Appendix B'!$F$45+'Appendix B'!$G$45))/((1+$Y$16)^AM$34))</f>
        <v>1794417.4567718834</v>
      </c>
      <c r="AN720" s="201">
        <f>(((Q720*'Appendix B'!$C$20*1000)-('Appendix B'!$E$46+'Appendix B'!$F$46+'Appendix B'!$G$46))/((1+$Y$16)^AN$34))</f>
        <v>1795603.048678332</v>
      </c>
      <c r="AO720" s="201">
        <f>(((R720*'Appendix B'!$C$21*1000)-('Appendix B'!$E$47+'Appendix B'!$F$47+'Appendix B'!$G$47))/((1+$Y$16)^AO$34))</f>
        <v>1857775.4612751391</v>
      </c>
      <c r="AP720" s="201">
        <f>(((S720*'Appendix B'!$C$22*1000)-('Appendix B'!$E$48+'Appendix B'!$F$48+'Appendix B'!$G$48))/((1+$Y$16)^AP$34))</f>
        <v>1853974.4937989826</v>
      </c>
      <c r="AQ720" s="201">
        <f>(((T720*'Appendix B'!$C$23*1000)-('Appendix B'!$E$49+'Appendix B'!$F$49+'Appendix B'!$G$49))/((1+$Y$16)^AQ$34))</f>
        <v>1550511.3635392732</v>
      </c>
      <c r="AR720" s="201">
        <f>(((U720*'Appendix B'!$C$24*1000)-('Appendix B'!$E$50+'Appendix B'!$F$50+'Appendix B'!$G$50))/((1+$Y$16)^AR$34))</f>
        <v>854462.8242064087</v>
      </c>
      <c r="AS720" s="217">
        <f t="shared" si="36"/>
        <v>43524717.258053839</v>
      </c>
      <c r="AU720" s="207">
        <f t="shared" si="35"/>
        <v>1.5511638146980612E-8</v>
      </c>
    </row>
    <row r="721" spans="1:47" x14ac:dyDescent="0.35">
      <c r="A721">
        <v>687</v>
      </c>
      <c r="B721" s="75">
        <v>56</v>
      </c>
      <c r="C721" s="75">
        <v>72.780436224044834</v>
      </c>
      <c r="D721" s="75">
        <v>54.040117060208189</v>
      </c>
      <c r="E721" s="75">
        <v>21.085086590733511</v>
      </c>
      <c r="F721" s="75">
        <v>20.065073785461323</v>
      </c>
      <c r="G721" s="75">
        <v>30.854644041280437</v>
      </c>
      <c r="H721" s="75">
        <v>41.724791543826484</v>
      </c>
      <c r="I721" s="75">
        <v>61.13749316402297</v>
      </c>
      <c r="J721" s="75">
        <v>63.141523873469339</v>
      </c>
      <c r="K721" s="75">
        <v>76.188057547050363</v>
      </c>
      <c r="L721" s="75">
        <v>58.472810834523315</v>
      </c>
      <c r="M721" s="75">
        <v>71.776910415818193</v>
      </c>
      <c r="N721" s="75">
        <v>41.903858425491748</v>
      </c>
      <c r="O721" s="75">
        <v>42.80173587549001</v>
      </c>
      <c r="P721" s="75">
        <v>43.292446926711953</v>
      </c>
      <c r="Q721" s="75">
        <v>28.82474980587666</v>
      </c>
      <c r="R721" s="75">
        <v>31.108916972307966</v>
      </c>
      <c r="S721" s="75">
        <v>17.166490923963025</v>
      </c>
      <c r="T721" s="75">
        <v>14.556177722562092</v>
      </c>
      <c r="U721" s="75">
        <v>21.268505984498159</v>
      </c>
      <c r="V721" s="75">
        <v>23.423464643211148</v>
      </c>
      <c r="X721" s="201">
        <f>((0-('Appendix B'!$H$30))/(1+$Y$16)^0)</f>
        <v>-30932906.678150136</v>
      </c>
      <c r="Y721" s="201">
        <f>(((B721*'Appendix B'!$C$5*1000)-('Appendix B'!$E$31+'Appendix B'!$F$31+'Appendix B'!$G$31))/((1+$Y$16)^1))</f>
        <v>36555647.970511056</v>
      </c>
      <c r="Z721" s="201">
        <f>+(((C721*'Appendix B'!$C$6*1000)-('Appendix B'!$E$32+'Appendix B'!$F$32+'Appendix B'!$G$32))/((1+$Y$16)^2))</f>
        <v>16180224.528796857</v>
      </c>
      <c r="AA721" s="201">
        <f>(((D721*'Appendix B'!$C$7*1000)-('Appendix B'!$E$33+'Appendix B'!$F$33+'Appendix B'!$G$33))/((1+$Y$16)^3))</f>
        <v>5127239.2614987753</v>
      </c>
      <c r="AB721" s="201">
        <f>(((E721*'Appendix B'!$C$8*1000)-('Appendix B'!$E$34+'Appendix B'!$F$34+'Appendix B'!$G$34))/((1+$Y$16)^4))</f>
        <v>243900.5981439719</v>
      </c>
      <c r="AC721" s="201">
        <f>(((F721*'Appendix B'!$C$9*1000)-('Appendix B'!$E$35+'Appendix B'!$F$35+'Appendix B'!$G$35))/((1+$Y$16)^AC$34))</f>
        <v>-134011.84706618101</v>
      </c>
      <c r="AD721" s="201">
        <f>(((G721*'Appendix B'!$C$10*1000)-('Appendix B'!$E$36+'Appendix B'!$F$36+'Appendix B'!$G$36))/((1+$Y$16)^AD$34))</f>
        <v>175937.74699420415</v>
      </c>
      <c r="AE721" s="201">
        <f>(((H721*'Appendix B'!$C$11*1000)-('Appendix B'!$E$37+'Appendix B'!$F$37+'Appendix B'!$G$37))/((1+$Y$16)^AE$34))</f>
        <v>352102.89605150599</v>
      </c>
      <c r="AF721" s="201">
        <f>(((I721*'Appendix B'!$C$12*1000)-('Appendix B'!$E$38+'Appendix B'!$F$38+'Appendix B'!$G$38))/((1+$Y$16)^AF$34))</f>
        <v>674738.19260489172</v>
      </c>
      <c r="AG721" s="201">
        <f>(((J721*'Appendix B'!$C$13*1000)-('Appendix B'!$E$39+'Appendix B'!$F$39+'Appendix B'!$G$39))/((1+$Y$16)^AG$34))</f>
        <v>495534.50371892913</v>
      </c>
      <c r="AH721" s="201">
        <f>(((K721*'Appendix B'!$C$14*1000)-('Appendix B'!$E$40+'Appendix B'!$F$40+'Appendix B'!$G$40))/((1+$Y$16)^AH$34))</f>
        <v>546706.85154702258</v>
      </c>
      <c r="AI721" s="201">
        <f>(((L721*'Appendix B'!$C$15*1000)-('Appendix B'!$E$41+'Appendix B'!$F$41+'Appendix B'!$G$41))/((1+$Y$16)^AI$34))</f>
        <v>149430.01130062705</v>
      </c>
      <c r="AJ721" s="201">
        <f>(((M721*'Appendix B'!$C$16*1000)-('Appendix B'!$E$42+'Appendix B'!$F$42+'Appendix B'!$G$42))/((1+$Y$16)^AJ$34))</f>
        <v>232645.31464880801</v>
      </c>
      <c r="AK721" s="201">
        <f>(((N721*'Appendix B'!$C$17*1000)-('Appendix B'!$E$43+'Appendix B'!$F$43+'Appendix B'!$G$43))/((1+$Y$16)^AK$34))</f>
        <v>-142068.74242528205</v>
      </c>
      <c r="AL721" s="201">
        <f>(((O721*'Appendix B'!$C$18*1000)-('Appendix B'!$E$44+'Appendix B'!$F$44+'Appendix B'!$G$44))/((1+$Y$16)^AL$34))</f>
        <v>-146693.13873011086</v>
      </c>
      <c r="AM721" s="201">
        <f>(((P721*'Appendix B'!$C$19*1000)-('Appendix B'!$E$45+'Appendix B'!$F$45+'Appendix B'!$G$45))/((1+$Y$16)^AM$34))</f>
        <v>-149974.67181077434</v>
      </c>
      <c r="AN721" s="201">
        <f>(((Q721*'Appendix B'!$C$20*1000)-('Appendix B'!$E$46+'Appendix B'!$F$46+'Appendix B'!$G$46))/((1+$Y$16)^AN$34))</f>
        <v>-236833.34175218589</v>
      </c>
      <c r="AO721" s="201">
        <f>(((R721*'Appendix B'!$C$21*1000)-('Appendix B'!$E$47+'Appendix B'!$F$47+'Appendix B'!$G$47))/((1+$Y$16)^AO$34))</f>
        <v>-214446.643508279</v>
      </c>
      <c r="AP721" s="201">
        <f>(((S721*'Appendix B'!$C$22*1000)-('Appendix B'!$E$48+'Appendix B'!$F$48+'Appendix B'!$G$48))/((1+$Y$16)^AP$34))</f>
        <v>-264233.19055940793</v>
      </c>
      <c r="AQ721" s="201">
        <f>(((T721*'Appendix B'!$C$23*1000)-('Appendix B'!$E$49+'Appendix B'!$F$49+'Appendix B'!$G$49))/((1+$Y$16)^AQ$34))</f>
        <v>-253110.42638943833</v>
      </c>
      <c r="AR721" s="201">
        <f>(((U721*'Appendix B'!$C$24*1000)-('Appendix B'!$E$50+'Appendix B'!$F$50+'Appendix B'!$G$50))/((1+$Y$16)^AR$34))</f>
        <v>-209743.97895415599</v>
      </c>
      <c r="AS721" s="217">
        <f t="shared" si="36"/>
        <v>29801201.197666515</v>
      </c>
      <c r="AU721" s="207">
        <f t="shared" si="35"/>
        <v>1.1770311937587419E-8</v>
      </c>
    </row>
    <row r="722" spans="1:47" x14ac:dyDescent="0.35">
      <c r="A722">
        <v>688</v>
      </c>
      <c r="B722" s="75">
        <v>56</v>
      </c>
      <c r="C722" s="75">
        <v>75.743934934497119</v>
      </c>
      <c r="D722" s="75">
        <v>43.28899487735324</v>
      </c>
      <c r="E722" s="75">
        <v>46.719911534695271</v>
      </c>
      <c r="F722" s="75">
        <v>39.151774900606</v>
      </c>
      <c r="G722" s="75">
        <v>38.395722858603023</v>
      </c>
      <c r="H722" s="75">
        <v>32.149772289725654</v>
      </c>
      <c r="I722" s="75">
        <v>19.406248862750555</v>
      </c>
      <c r="J722" s="75">
        <v>17.990648522769945</v>
      </c>
      <c r="K722" s="75">
        <v>22.147757142858378</v>
      </c>
      <c r="L722" s="75">
        <v>15.159194334716288</v>
      </c>
      <c r="M722" s="75">
        <v>21.198854924584644</v>
      </c>
      <c r="N722" s="75">
        <v>18.151134954665618</v>
      </c>
      <c r="O722" s="75">
        <v>19.603979980571829</v>
      </c>
      <c r="P722" s="75">
        <v>24.767473126186388</v>
      </c>
      <c r="Q722" s="75">
        <v>14.731713900236002</v>
      </c>
      <c r="R722" s="75">
        <v>15.075805272917162</v>
      </c>
      <c r="S722" s="75">
        <v>13.849027202908292</v>
      </c>
      <c r="T722" s="75">
        <v>6.147630054788638</v>
      </c>
      <c r="U722" s="75">
        <v>6.6695159049109272</v>
      </c>
      <c r="V722" s="75">
        <v>5.0249875459322482</v>
      </c>
      <c r="X722" s="201">
        <f>((0-('Appendix B'!$H$30))/(1+$Y$16)^0)</f>
        <v>-30932906.678150136</v>
      </c>
      <c r="Y722" s="201">
        <f>(((B722*'Appendix B'!$C$5*1000)-('Appendix B'!$E$31+'Appendix B'!$F$31+'Appendix B'!$G$31))/((1+$Y$16)^1))</f>
        <v>36555647.970511056</v>
      </c>
      <c r="Z722" s="201">
        <f>+(((C722*'Appendix B'!$C$6*1000)-('Appendix B'!$E$32+'Appendix B'!$F$32+'Appendix B'!$G$32))/((1+$Y$16)^2))</f>
        <v>16928854.988143276</v>
      </c>
      <c r="AA722" s="201">
        <f>(((D722*'Appendix B'!$C$7*1000)-('Appendix B'!$E$33+'Appendix B'!$F$33+'Appendix B'!$G$33))/((1+$Y$16)^3))</f>
        <v>3763561.7947483314</v>
      </c>
      <c r="AB722" s="201">
        <f>(((E722*'Appendix B'!$C$8*1000)-('Appendix B'!$E$34+'Appendix B'!$F$34+'Appendix B'!$G$34))/((1+$Y$16)^4))</f>
        <v>2313656.312227963</v>
      </c>
      <c r="AC722" s="201">
        <f>(((F722*'Appendix B'!$C$9*1000)-('Appendix B'!$E$35+'Appendix B'!$F$35+'Appendix B'!$G$35))/((1+$Y$16)^AC$34))</f>
        <v>975538.98410277662</v>
      </c>
      <c r="AD722" s="201">
        <f>(((G722*'Appendix B'!$C$10*1000)-('Appendix B'!$E$36+'Appendix B'!$F$36+'Appendix B'!$G$36))/((1+$Y$16)^AD$34))</f>
        <v>501345.28913772519</v>
      </c>
      <c r="AE722" s="201">
        <f>(((H722*'Appendix B'!$C$11*1000)-('Appendix B'!$E$37+'Appendix B'!$F$37+'Appendix B'!$G$37))/((1+$Y$16)^AE$34))</f>
        <v>34100.70711795205</v>
      </c>
      <c r="AF722" s="201">
        <f>(((I722*'Appendix B'!$C$12*1000)-('Appendix B'!$E$38+'Appendix B'!$F$38+'Appendix B'!$G$38))/((1+$Y$16)^AF$34))</f>
        <v>-419561.53950794484</v>
      </c>
      <c r="AG722" s="201">
        <f>(((J722*'Appendix B'!$C$13*1000)-('Appendix B'!$E$39+'Appendix B'!$F$39+'Appendix B'!$G$39))/((1+$Y$16)^AG$34))</f>
        <v>-456712.18719193421</v>
      </c>
      <c r="AH722" s="201">
        <f>(((K722*'Appendix B'!$C$14*1000)-('Appendix B'!$E$40+'Appendix B'!$F$40+'Appendix B'!$G$40))/((1+$Y$16)^AH$34))</f>
        <v>-368464.3404045701</v>
      </c>
      <c r="AI722" s="201">
        <f>(((L722*'Appendix B'!$C$15*1000)-('Appendix B'!$E$41+'Appendix B'!$F$41+'Appendix B'!$G$41))/((1+$Y$16)^AI$34))</f>
        <v>-466103.17730365362</v>
      </c>
      <c r="AJ722" s="201">
        <f>(((M722*'Appendix B'!$C$16*1000)-('Appendix B'!$E$42+'Appendix B'!$F$42+'Appendix B'!$G$42))/((1+$Y$16)^AJ$34))</f>
        <v>-365540.74208932585</v>
      </c>
      <c r="AK722" s="201">
        <f>(((N722*'Appendix B'!$C$17*1000)-('Appendix B'!$E$43+'Appendix B'!$F$43+'Appendix B'!$G$43))/((1+$Y$16)^AK$34))</f>
        <v>-377638.8756238998</v>
      </c>
      <c r="AL722" s="201">
        <f>(((O722*'Appendix B'!$C$18*1000)-('Appendix B'!$E$44+'Appendix B'!$F$44+'Appendix B'!$G$44))/((1+$Y$16)^AL$34))</f>
        <v>-340844.20515797503</v>
      </c>
      <c r="AM722" s="201">
        <f>(((P722*'Appendix B'!$C$19*1000)-('Appendix B'!$E$45+'Appendix B'!$F$45+'Appendix B'!$G$45))/((1+$Y$16)^AM$34))</f>
        <v>-281514.19694684446</v>
      </c>
      <c r="AN722" s="201">
        <f>(((Q722*'Appendix B'!$C$20*1000)-('Appendix B'!$E$46+'Appendix B'!$F$46+'Appendix B'!$G$46))/((1+$Y$16)^AN$34))</f>
        <v>-320766.52783955319</v>
      </c>
      <c r="AO722" s="201">
        <f>(((R722*'Appendix B'!$C$21*1000)-('Appendix B'!$E$47+'Appendix B'!$F$47+'Appendix B'!$G$47))/((1+$Y$16)^AO$34))</f>
        <v>-297562.64536502829</v>
      </c>
      <c r="AP722" s="201">
        <f>(((S722*'Appendix B'!$C$22*1000)-('Appendix B'!$E$48+'Appendix B'!$F$48+'Appendix B'!$G$48))/((1+$Y$16)^AP$34))</f>
        <v>-279002.69275720045</v>
      </c>
      <c r="AQ722" s="201">
        <f>(((T722*'Appendix B'!$C$23*1000)-('Appendix B'!$E$49+'Appendix B'!$F$49+'Appendix B'!$G$49))/((1+$Y$16)^AQ$34))</f>
        <v>-285362.29866305261</v>
      </c>
      <c r="AR722" s="201">
        <f>(((U722*'Appendix B'!$C$24*1000)-('Appendix B'!$E$50+'Appendix B'!$F$50+'Appendix B'!$G$50))/((1+$Y$16)^AR$34))</f>
        <v>-258127.90987976859</v>
      </c>
      <c r="AS722" s="217">
        <f t="shared" si="36"/>
        <v>30139799.367838945</v>
      </c>
      <c r="AU722" s="207">
        <f t="shared" si="35"/>
        <v>1.1893619122441167E-8</v>
      </c>
    </row>
    <row r="723" spans="1:47" x14ac:dyDescent="0.35">
      <c r="A723">
        <v>689</v>
      </c>
      <c r="B723" s="75">
        <v>56</v>
      </c>
      <c r="C723" s="75">
        <v>69.464689419983003</v>
      </c>
      <c r="D723" s="75">
        <v>66.625131334471064</v>
      </c>
      <c r="E723" s="75">
        <v>96.302905933676016</v>
      </c>
      <c r="F723" s="75">
        <v>93.968586449215849</v>
      </c>
      <c r="G723" s="75">
        <v>123.07294567428858</v>
      </c>
      <c r="H723" s="75">
        <v>52.427176948657447</v>
      </c>
      <c r="I723" s="75">
        <v>49.617890365104209</v>
      </c>
      <c r="J723" s="75">
        <v>52.524834541788699</v>
      </c>
      <c r="K723" s="75">
        <v>50.064449040392347</v>
      </c>
      <c r="L723" s="75">
        <v>66.665991561940842</v>
      </c>
      <c r="M723" s="75">
        <v>81.37955753154813</v>
      </c>
      <c r="N723" s="75">
        <v>60.4526463314984</v>
      </c>
      <c r="O723" s="75">
        <v>64.53450276326852</v>
      </c>
      <c r="P723" s="75">
        <v>38.720819892914534</v>
      </c>
      <c r="Q723" s="75">
        <v>33.133169994695791</v>
      </c>
      <c r="R723" s="75">
        <v>39.867277905829852</v>
      </c>
      <c r="S723" s="75">
        <v>43.263739016818469</v>
      </c>
      <c r="T723" s="75">
        <v>73.991569150453955</v>
      </c>
      <c r="U723" s="75">
        <v>39.5306310174673</v>
      </c>
      <c r="V723" s="75">
        <v>51.003998432413738</v>
      </c>
      <c r="X723" s="201">
        <f>((0-('Appendix B'!$H$30))/(1+$Y$16)^0)</f>
        <v>-30932906.678150136</v>
      </c>
      <c r="Y723" s="201">
        <f>(((B723*'Appendix B'!$C$5*1000)-('Appendix B'!$E$31+'Appendix B'!$F$31+'Appendix B'!$G$31))/((1+$Y$16)^1))</f>
        <v>36555647.970511056</v>
      </c>
      <c r="Z723" s="201">
        <f>+(((C723*'Appendix B'!$C$6*1000)-('Appendix B'!$E$32+'Appendix B'!$F$32+'Appendix B'!$G$32))/((1+$Y$16)^2))</f>
        <v>15342610.17646181</v>
      </c>
      <c r="AA723" s="201">
        <f>(((D723*'Appendix B'!$C$7*1000)-('Appendix B'!$E$33+'Appendix B'!$F$33+'Appendix B'!$G$33))/((1+$Y$16)^3))</f>
        <v>6723528.4760249974</v>
      </c>
      <c r="AB723" s="201">
        <f>(((E723*'Appendix B'!$C$8*1000)-('Appendix B'!$E$34+'Appendix B'!$F$34+'Appendix B'!$G$34))/((1+$Y$16)^4))</f>
        <v>6316987.1796329292</v>
      </c>
      <c r="AC723" s="201">
        <f>(((F723*'Appendix B'!$C$9*1000)-('Appendix B'!$E$35+'Appendix B'!$F$35+'Appendix B'!$G$35))/((1+$Y$16)^AC$34))</f>
        <v>4162157.6904402408</v>
      </c>
      <c r="AD723" s="201">
        <f>(((G723*'Appendix B'!$C$10*1000)-('Appendix B'!$E$36+'Appendix B'!$F$36+'Appendix B'!$G$36))/((1+$Y$16)^AD$34))</f>
        <v>4155279.6424952233</v>
      </c>
      <c r="AE723" s="201">
        <f>(((H723*'Appendix B'!$C$11*1000)-('Appendix B'!$E$37+'Appendix B'!$F$37+'Appendix B'!$G$37))/((1+$Y$16)^AE$34))</f>
        <v>707546.77509009384</v>
      </c>
      <c r="AF723" s="201">
        <f>(((I723*'Appendix B'!$C$12*1000)-('Appendix B'!$E$38+'Appendix B'!$F$38+'Appendix B'!$G$38))/((1+$Y$16)^AF$34))</f>
        <v>372664.80687268818</v>
      </c>
      <c r="AG723" s="201">
        <f>(((J723*'Appendix B'!$C$13*1000)-('Appendix B'!$E$39+'Appendix B'!$F$39+'Appendix B'!$G$39))/((1+$Y$16)^AG$34))</f>
        <v>271625.06218547822</v>
      </c>
      <c r="AH723" s="201">
        <f>(((K723*'Appendix B'!$C$14*1000)-('Appendix B'!$E$40+'Appendix B'!$F$40+'Appendix B'!$G$40))/((1+$Y$16)^AH$34))</f>
        <v>104304.16769257758</v>
      </c>
      <c r="AI723" s="201">
        <f>(((L723*'Appendix B'!$C$15*1000)-('Appendix B'!$E$41+'Appendix B'!$F$41+'Appendix B'!$G$41))/((1+$Y$16)^AI$34))</f>
        <v>265863.94283301069</v>
      </c>
      <c r="AJ723" s="201">
        <f>(((M723*'Appendix B'!$C$16*1000)-('Appendix B'!$E$42+'Appendix B'!$F$42+'Appendix B'!$G$42))/((1+$Y$16)^AJ$34))</f>
        <v>346215.70711678104</v>
      </c>
      <c r="AK723" s="201">
        <f>(((N723*'Appendix B'!$C$17*1000)-('Appendix B'!$E$43+'Appendix B'!$F$43+'Appendix B'!$G$43))/((1+$Y$16)^AK$34))</f>
        <v>41890.812488819094</v>
      </c>
      <c r="AL723" s="201">
        <f>(((O723*'Appendix B'!$C$18*1000)-('Appendix B'!$E$44+'Appendix B'!$F$44+'Appendix B'!$G$44))/((1+$Y$16)^AL$34))</f>
        <v>35196.863337490075</v>
      </c>
      <c r="AM723" s="201">
        <f>(((P723*'Appendix B'!$C$19*1000)-('Appendix B'!$E$45+'Appendix B'!$F$45+'Appendix B'!$G$45))/((1+$Y$16)^AM$34))</f>
        <v>-182436.23724132156</v>
      </c>
      <c r="AN723" s="201">
        <f>(((Q723*'Appendix B'!$C$20*1000)-('Appendix B'!$E$46+'Appendix B'!$F$46+'Appendix B'!$G$46))/((1+$Y$16)^AN$34))</f>
        <v>-211173.9000341676</v>
      </c>
      <c r="AO723" s="201">
        <f>(((R723*'Appendix B'!$C$21*1000)-('Appendix B'!$E$47+'Appendix B'!$F$47+'Appendix B'!$G$47))/((1+$Y$16)^AO$34))</f>
        <v>-169043.10879453129</v>
      </c>
      <c r="AP723" s="201">
        <f>(((S723*'Appendix B'!$C$22*1000)-('Appendix B'!$E$48+'Appendix B'!$F$48+'Appendix B'!$G$48))/((1+$Y$16)^AP$34))</f>
        <v>-148047.03285781897</v>
      </c>
      <c r="AQ723" s="201">
        <f>(((T723*'Appendix B'!$C$23*1000)-('Appendix B'!$E$49+'Appendix B'!$F$49+'Appendix B'!$G$49))/((1+$Y$16)^AQ$34))</f>
        <v>-25139.707948803698</v>
      </c>
      <c r="AR723" s="201">
        <f>(((U723*'Appendix B'!$C$24*1000)-('Appendix B'!$E$50+'Appendix B'!$F$50+'Appendix B'!$G$50))/((1+$Y$16)^AR$34))</f>
        <v>-149219.69670359485</v>
      </c>
      <c r="AS723" s="217">
        <f t="shared" si="36"/>
        <v>44468612.595033064</v>
      </c>
      <c r="AU723" s="207">
        <f t="shared" si="35"/>
        <v>1.5635463388688139E-8</v>
      </c>
    </row>
    <row r="724" spans="1:47" x14ac:dyDescent="0.35">
      <c r="A724">
        <v>690</v>
      </c>
      <c r="B724" s="75">
        <v>56</v>
      </c>
      <c r="C724" s="75">
        <v>79.641847742661795</v>
      </c>
      <c r="D724" s="75">
        <v>94.454458734928238</v>
      </c>
      <c r="E724" s="75">
        <v>101.95217843641026</v>
      </c>
      <c r="F724" s="75">
        <v>132.02754680744627</v>
      </c>
      <c r="G724" s="75">
        <v>152.27866215710034</v>
      </c>
      <c r="H724" s="75">
        <v>176.96330713671804</v>
      </c>
      <c r="I724" s="75">
        <v>274.00701251717658</v>
      </c>
      <c r="J724" s="75">
        <v>296.14573865760281</v>
      </c>
      <c r="K724" s="75">
        <v>389.47650057087191</v>
      </c>
      <c r="L724" s="75">
        <v>289.80189975672488</v>
      </c>
      <c r="M724" s="75">
        <v>430.52897700451092</v>
      </c>
      <c r="N724" s="75">
        <v>500</v>
      </c>
      <c r="O724" s="75">
        <v>381.66955315616076</v>
      </c>
      <c r="P724" s="75">
        <v>310.91702713685339</v>
      </c>
      <c r="Q724" s="75">
        <v>402.35221137739455</v>
      </c>
      <c r="R724" s="75">
        <v>334.06672442841909</v>
      </c>
      <c r="S724" s="75">
        <v>372.9042653261472</v>
      </c>
      <c r="T724" s="75">
        <v>302.97753698229542</v>
      </c>
      <c r="U724" s="75">
        <v>169.09624121973295</v>
      </c>
      <c r="V724" s="75">
        <v>176.04604713962922</v>
      </c>
      <c r="X724" s="201">
        <f>((0-('Appendix B'!$H$30))/(1+$Y$16)^0)</f>
        <v>-30932906.678150136</v>
      </c>
      <c r="Y724" s="201">
        <f>(((B724*'Appendix B'!$C$5*1000)-('Appendix B'!$E$31+'Appendix B'!$F$31+'Appendix B'!$G$31))/((1+$Y$16)^1))</f>
        <v>36555647.970511056</v>
      </c>
      <c r="Z724" s="201">
        <f>+(((C724*'Appendix B'!$C$6*1000)-('Appendix B'!$E$32+'Appendix B'!$F$32+'Appendix B'!$G$32))/((1+$Y$16)^2))</f>
        <v>17913534.429972108</v>
      </c>
      <c r="AA724" s="201">
        <f>(((D724*'Appendix B'!$C$7*1000)-('Appendix B'!$E$33+'Appendix B'!$F$33+'Appendix B'!$G$33))/((1+$Y$16)^3))</f>
        <v>10253413.640137838</v>
      </c>
      <c r="AB724" s="201">
        <f>(((E724*'Appendix B'!$C$8*1000)-('Appendix B'!$E$34+'Appendix B'!$F$34+'Appendix B'!$G$34))/((1+$Y$16)^4))</f>
        <v>6773109.430068111</v>
      </c>
      <c r="AC724" s="201">
        <f>(((F724*'Appendix B'!$C$9*1000)-('Appendix B'!$E$35+'Appendix B'!$F$35+'Appendix B'!$G$35))/((1+$Y$16)^AC$34))</f>
        <v>6374606.6015511379</v>
      </c>
      <c r="AD724" s="201">
        <f>(((G724*'Appendix B'!$C$10*1000)-('Appendix B'!$E$36+'Appendix B'!$F$36+'Appendix B'!$G$36))/((1+$Y$16)^AD$34))</f>
        <v>5415545.0033851331</v>
      </c>
      <c r="AE724" s="201">
        <f>(((H724*'Appendix B'!$C$11*1000)-('Appendix B'!$E$37+'Appendix B'!$F$37+'Appendix B'!$G$37))/((1+$Y$16)^AE$34))</f>
        <v>4843597.1526552439</v>
      </c>
      <c r="AF724" s="201">
        <f>(((I724*'Appendix B'!$C$12*1000)-('Appendix B'!$E$38+'Appendix B'!$F$38+'Appendix B'!$G$38))/((1+$Y$16)^AF$34))</f>
        <v>6256720.2758959401</v>
      </c>
      <c r="AG724" s="201">
        <f>(((J724*'Appendix B'!$C$13*1000)-('Appendix B'!$E$39+'Appendix B'!$F$39+'Appendix B'!$G$39))/((1+$Y$16)^AG$34))</f>
        <v>5409669.407485269</v>
      </c>
      <c r="AH724" s="201">
        <f>(((K724*'Appendix B'!$C$14*1000)-('Appendix B'!$E$40+'Appendix B'!$F$40+'Appendix B'!$G$40))/((1+$Y$16)^AH$34))</f>
        <v>5852239.1243566805</v>
      </c>
      <c r="AI724" s="201">
        <f>(((L724*'Appendix B'!$C$15*1000)-('Appendix B'!$E$41+'Appendix B'!$F$41+'Appendix B'!$G$41))/((1+$Y$16)^AI$34))</f>
        <v>3436865.7700265297</v>
      </c>
      <c r="AJ724" s="201">
        <f>(((M724*'Appendix B'!$C$16*1000)-('Appendix B'!$E$42+'Appendix B'!$F$42+'Appendix B'!$G$42))/((1+$Y$16)^AJ$34))</f>
        <v>4475601.7109567327</v>
      </c>
      <c r="AK724" s="201">
        <f>(((N724*'Appendix B'!$C$17*1000)-('Appendix B'!$E$43+'Appendix B'!$F$43+'Appendix B'!$G$43))/((1+$Y$16)^AK$34))</f>
        <v>4401147.9215931827</v>
      </c>
      <c r="AL724" s="201">
        <f>(((O724*'Appendix B'!$C$18*1000)-('Appendix B'!$E$44+'Appendix B'!$F$44+'Appendix B'!$G$44))/((1+$Y$16)^AL$34))</f>
        <v>2689423.7857322874</v>
      </c>
      <c r="AM724" s="201">
        <f>(((P724*'Appendix B'!$C$19*1000)-('Appendix B'!$E$45+'Appendix B'!$F$45+'Appendix B'!$G$45))/((1+$Y$16)^AM$34))</f>
        <v>1750336.258431047</v>
      </c>
      <c r="AN724" s="201">
        <f>(((Q724*'Appendix B'!$C$20*1000)-('Appendix B'!$E$46+'Appendix B'!$F$46+'Appendix B'!$G$46))/((1+$Y$16)^AN$34))</f>
        <v>1987765.3998344969</v>
      </c>
      <c r="AO724" s="201">
        <f>(((R724*'Appendix B'!$C$21*1000)-('Appendix B'!$E$47+'Appendix B'!$F$47+'Appendix B'!$G$47))/((1+$Y$16)^AO$34))</f>
        <v>1356093.2591105986</v>
      </c>
      <c r="AP724" s="201">
        <f>(((S724*'Appendix B'!$C$22*1000)-('Appendix B'!$E$48+'Appendix B'!$F$48+'Appendix B'!$G$48))/((1+$Y$16)^AP$34))</f>
        <v>1319527.8638645529</v>
      </c>
      <c r="AQ724" s="201">
        <f>(((T724*'Appendix B'!$C$23*1000)-('Appendix B'!$E$49+'Appendix B'!$F$49+'Appendix B'!$G$49))/((1+$Y$16)^AQ$34))</f>
        <v>853160.14581394161</v>
      </c>
      <c r="AR724" s="201">
        <f>(((U724*'Appendix B'!$C$24*1000)-('Appendix B'!$E$50+'Appendix B'!$F$50+'Appendix B'!$G$50))/((1+$Y$16)^AR$34))</f>
        <v>280186.27591410244</v>
      </c>
      <c r="AS724" s="217">
        <f t="shared" si="36"/>
        <v>97265284.749145851</v>
      </c>
      <c r="AU724" s="207">
        <f t="shared" si="35"/>
        <v>2.5426316835011681E-9</v>
      </c>
    </row>
    <row r="725" spans="1:47" x14ac:dyDescent="0.35">
      <c r="A725">
        <v>691</v>
      </c>
      <c r="B725" s="75">
        <v>56</v>
      </c>
      <c r="C725" s="75">
        <v>65.522795418309101</v>
      </c>
      <c r="D725" s="75">
        <v>76.342306761154319</v>
      </c>
      <c r="E725" s="75">
        <v>92.30287894142117</v>
      </c>
      <c r="F725" s="75">
        <v>105.20508974371086</v>
      </c>
      <c r="G725" s="75">
        <v>125.07287105552868</v>
      </c>
      <c r="H725" s="75">
        <v>120.13286343450829</v>
      </c>
      <c r="I725" s="75">
        <v>100.84639202484782</v>
      </c>
      <c r="J725" s="75">
        <v>90.56306720579731</v>
      </c>
      <c r="K725" s="75">
        <v>117.27094202627111</v>
      </c>
      <c r="L725" s="75">
        <v>138.20029557921546</v>
      </c>
      <c r="M725" s="75">
        <v>214.32448603590876</v>
      </c>
      <c r="N725" s="75">
        <v>211.65995494738112</v>
      </c>
      <c r="O725" s="75">
        <v>150.8797417034387</v>
      </c>
      <c r="P725" s="75">
        <v>241.10076034419953</v>
      </c>
      <c r="Q725" s="75">
        <v>340.08454434033803</v>
      </c>
      <c r="R725" s="75">
        <v>258.81278222558421</v>
      </c>
      <c r="S725" s="75">
        <v>260.558700893229</v>
      </c>
      <c r="T725" s="75">
        <v>236.65416146126438</v>
      </c>
      <c r="U725" s="75">
        <v>156.19928800969535</v>
      </c>
      <c r="V725" s="75">
        <v>101.51926424305712</v>
      </c>
      <c r="X725" s="201">
        <f>((0-('Appendix B'!$H$30))/(1+$Y$16)^0)</f>
        <v>-30932906.678150136</v>
      </c>
      <c r="Y725" s="201">
        <f>(((B725*'Appendix B'!$C$5*1000)-('Appendix B'!$E$31+'Appendix B'!$F$31+'Appendix B'!$G$31))/((1+$Y$16)^1))</f>
        <v>36555647.970511056</v>
      </c>
      <c r="Z725" s="201">
        <f>+(((C725*'Appendix B'!$C$6*1000)-('Appendix B'!$E$32+'Appendix B'!$F$32+'Appendix B'!$G$32))/((1+$Y$16)^2))</f>
        <v>14346820.33293674</v>
      </c>
      <c r="AA725" s="201">
        <f>(((D725*'Appendix B'!$C$7*1000)-('Appendix B'!$E$33+'Appendix B'!$F$33+'Appendix B'!$G$33))/((1+$Y$16)^3))</f>
        <v>7956059.642953869</v>
      </c>
      <c r="AB725" s="201">
        <f>(((E725*'Appendix B'!$C$8*1000)-('Appendix B'!$E$34+'Appendix B'!$F$34+'Appendix B'!$G$34))/((1+$Y$16)^4))</f>
        <v>5994025.0083753569</v>
      </c>
      <c r="AC725" s="201">
        <f>(((F725*'Appendix B'!$C$9*1000)-('Appendix B'!$E$35+'Appendix B'!$F$35+'Appendix B'!$G$35))/((1+$Y$16)^AC$34))</f>
        <v>4815359.7023870395</v>
      </c>
      <c r="AD725" s="201">
        <f>(((G725*'Appendix B'!$C$10*1000)-('Appendix B'!$E$36+'Appendix B'!$F$36+'Appendix B'!$G$36))/((1+$Y$16)^AD$34))</f>
        <v>4241579.0723970635</v>
      </c>
      <c r="AE725" s="201">
        <f>(((H725*'Appendix B'!$C$11*1000)-('Appendix B'!$E$37+'Appendix B'!$F$37+'Appendix B'!$G$37))/((1+$Y$16)^AE$34))</f>
        <v>2956164.3427809696</v>
      </c>
      <c r="AF725" s="201">
        <f>(((I725*'Appendix B'!$C$12*1000)-('Appendix B'!$E$38+'Appendix B'!$F$38+'Appendix B'!$G$38))/((1+$Y$16)^AF$34))</f>
        <v>1716006.8658366513</v>
      </c>
      <c r="AG725" s="201">
        <f>(((J725*'Appendix B'!$C$13*1000)-('Appendix B'!$E$39+'Appendix B'!$F$39+'Appendix B'!$G$39))/((1+$Y$16)^AG$34))</f>
        <v>1073863.7984459621</v>
      </c>
      <c r="AH725" s="201">
        <f>(((K725*'Appendix B'!$C$14*1000)-('Appendix B'!$E$40+'Appendix B'!$F$40+'Appendix B'!$G$40))/((1+$Y$16)^AH$34))</f>
        <v>1242444.5154098517</v>
      </c>
      <c r="AI725" s="201">
        <f>(((L725*'Appendix B'!$C$15*1000)-('Appendix B'!$E$41+'Appendix B'!$F$41+'Appendix B'!$G$41))/((1+$Y$16)^AI$34))</f>
        <v>1282443.5269122394</v>
      </c>
      <c r="AJ725" s="201">
        <f>(((M725*'Appendix B'!$C$16*1000)-('Appendix B'!$E$42+'Appendix B'!$F$42+'Appendix B'!$G$42))/((1+$Y$16)^AJ$34))</f>
        <v>1918553.7848260053</v>
      </c>
      <c r="AK725" s="201">
        <f>(((N725*'Appendix B'!$C$17*1000)-('Appendix B'!$E$43+'Appendix B'!$F$43+'Appendix B'!$G$43))/((1+$Y$16)^AK$34))</f>
        <v>1541505.1988137201</v>
      </c>
      <c r="AL725" s="201">
        <f>(((O725*'Appendix B'!$C$18*1000)-('Appendix B'!$E$44+'Appendix B'!$F$44+'Appendix B'!$G$44))/((1+$Y$16)^AL$34))</f>
        <v>757853.84348422883</v>
      </c>
      <c r="AM725" s="201">
        <f>(((P725*'Appendix B'!$C$19*1000)-('Appendix B'!$E$45+'Appendix B'!$F$45+'Appendix B'!$G$45))/((1+$Y$16)^AM$34))</f>
        <v>1254594.7432436775</v>
      </c>
      <c r="AN725" s="201">
        <f>(((Q725*'Appendix B'!$C$20*1000)-('Appendix B'!$E$46+'Appendix B'!$F$46+'Appendix B'!$G$46))/((1+$Y$16)^AN$34))</f>
        <v>1616920.9828018486</v>
      </c>
      <c r="AO725" s="201">
        <f>(((R725*'Appendix B'!$C$21*1000)-('Appendix B'!$E$47+'Appendix B'!$F$47+'Appendix B'!$G$47))/((1+$Y$16)^AO$34))</f>
        <v>965975.17616253428</v>
      </c>
      <c r="AP725" s="201">
        <f>(((S725*'Appendix B'!$C$22*1000)-('Appendix B'!$E$48+'Appendix B'!$F$48+'Appendix B'!$G$48))/((1+$Y$16)^AP$34))</f>
        <v>819360.20557990309</v>
      </c>
      <c r="AQ725" s="201">
        <f>(((T725*'Appendix B'!$C$23*1000)-('Appendix B'!$E$49+'Appendix B'!$F$49+'Appendix B'!$G$49))/((1+$Y$16)^AQ$34))</f>
        <v>598769.83721673058</v>
      </c>
      <c r="AR725" s="201">
        <f>(((U725*'Appendix B'!$C$24*1000)-('Appendix B'!$E$50+'Appendix B'!$F$50+'Appendix B'!$G$50))/((1+$Y$16)^AR$34))</f>
        <v>237443.23068539036</v>
      </c>
      <c r="AS725" s="217">
        <f t="shared" si="36"/>
        <v>60958485.103610724</v>
      </c>
      <c r="AU725" s="207">
        <f t="shared" si="35"/>
        <v>1.4287016120538322E-8</v>
      </c>
    </row>
    <row r="726" spans="1:47" x14ac:dyDescent="0.35">
      <c r="A726">
        <v>692</v>
      </c>
      <c r="B726" s="75">
        <v>56</v>
      </c>
      <c r="C726" s="75">
        <v>74.60565465815931</v>
      </c>
      <c r="D726" s="75">
        <v>99.71285664499699</v>
      </c>
      <c r="E726" s="75">
        <v>169.5460700741798</v>
      </c>
      <c r="F726" s="75">
        <v>180.82288522169316</v>
      </c>
      <c r="G726" s="75">
        <v>260.5346487698323</v>
      </c>
      <c r="H726" s="75">
        <v>382.60574971059862</v>
      </c>
      <c r="I726" s="75">
        <v>199.34182817050174</v>
      </c>
      <c r="J726" s="75">
        <v>208.91210933162506</v>
      </c>
      <c r="K726" s="75">
        <v>348.9958461584925</v>
      </c>
      <c r="L726" s="75">
        <v>328.12370957561853</v>
      </c>
      <c r="M726" s="75">
        <v>311.33003479061767</v>
      </c>
      <c r="N726" s="75">
        <v>318.16944721947669</v>
      </c>
      <c r="O726" s="75">
        <v>500</v>
      </c>
      <c r="P726" s="75">
        <v>500</v>
      </c>
      <c r="Q726" s="75">
        <v>407.53969044554879</v>
      </c>
      <c r="R726" s="75">
        <v>500</v>
      </c>
      <c r="S726" s="75">
        <v>496.94310842341389</v>
      </c>
      <c r="T726" s="75">
        <v>305.31231084188789</v>
      </c>
      <c r="U726" s="75">
        <v>416.55014231565559</v>
      </c>
      <c r="V726" s="75">
        <v>480.25367094515764</v>
      </c>
      <c r="X726" s="201">
        <f>((0-('Appendix B'!$H$30))/(1+$Y$16)^0)</f>
        <v>-30932906.678150136</v>
      </c>
      <c r="Y726" s="201">
        <f>(((B726*'Appendix B'!$C$5*1000)-('Appendix B'!$E$31+'Appendix B'!$F$31+'Appendix B'!$G$31))/((1+$Y$16)^1))</f>
        <v>36555647.970511056</v>
      </c>
      <c r="Z726" s="201">
        <f>+(((C726*'Appendix B'!$C$6*1000)-('Appendix B'!$E$32+'Appendix B'!$F$32+'Appendix B'!$G$32))/((1+$Y$16)^2))</f>
        <v>16641305.922191536</v>
      </c>
      <c r="AA726" s="201">
        <f>(((D726*'Appendix B'!$C$7*1000)-('Appendix B'!$E$33+'Appendix B'!$F$33+'Appendix B'!$G$33))/((1+$Y$16)^3))</f>
        <v>10920391.339694053</v>
      </c>
      <c r="AB726" s="201">
        <f>(((E726*'Appendix B'!$C$8*1000)-('Appendix B'!$E$34+'Appendix B'!$F$34+'Appendix B'!$G$34))/((1+$Y$16)^4))</f>
        <v>12230640.104074193</v>
      </c>
      <c r="AC726" s="201">
        <f>(((F726*'Appendix B'!$C$9*1000)-('Appendix B'!$E$35+'Appendix B'!$F$35+'Appendix B'!$G$35))/((1+$Y$16)^AC$34))</f>
        <v>9211184.1729230266</v>
      </c>
      <c r="AD726" s="201">
        <f>(((G726*'Appendix B'!$C$10*1000)-('Appendix B'!$E$36+'Appendix B'!$F$36+'Appendix B'!$G$36))/((1+$Y$16)^AD$34))</f>
        <v>10086934.254091611</v>
      </c>
      <c r="AE726" s="201">
        <f>(((H726*'Appendix B'!$C$11*1000)-('Appendix B'!$E$37+'Appendix B'!$F$37+'Appendix B'!$G$37))/((1+$Y$16)^AE$34))</f>
        <v>11673321.996093981</v>
      </c>
      <c r="AF726" s="201">
        <f>(((I726*'Appendix B'!$C$12*1000)-('Appendix B'!$E$38+'Appendix B'!$F$38+'Appendix B'!$G$38))/((1+$Y$16)^AF$34))</f>
        <v>4298808.581750012</v>
      </c>
      <c r="AG726" s="201">
        <f>(((J726*'Appendix B'!$C$13*1000)-('Appendix B'!$E$39+'Appendix B'!$F$39+'Appendix B'!$G$39))/((1+$Y$16)^AG$34))</f>
        <v>3569883.7063976289</v>
      </c>
      <c r="AH726" s="201">
        <f>(((K726*'Appendix B'!$C$14*1000)-('Appendix B'!$E$40+'Appendix B'!$F$40+'Appendix B'!$G$40))/((1+$Y$16)^AH$34))</f>
        <v>5166700.2122398261</v>
      </c>
      <c r="AI726" s="201">
        <f>(((L726*'Appendix B'!$C$15*1000)-('Appendix B'!$E$41+'Appendix B'!$F$41+'Appendix B'!$G$41))/((1+$Y$16)^AI$34))</f>
        <v>3981460.0038286308</v>
      </c>
      <c r="AJ726" s="201">
        <f>(((M726*'Appendix B'!$C$16*1000)-('Appendix B'!$E$42+'Appendix B'!$F$42+'Appendix B'!$G$42))/((1+$Y$16)^AJ$34))</f>
        <v>3065837.2485280787</v>
      </c>
      <c r="AK726" s="201">
        <f>(((N726*'Appendix B'!$C$17*1000)-('Appendix B'!$E$43+'Appendix B'!$F$43+'Appendix B'!$G$43))/((1+$Y$16)^AK$34))</f>
        <v>2597824.2904863707</v>
      </c>
      <c r="AL726" s="201">
        <f>(((O726*'Appendix B'!$C$18*1000)-('Appendix B'!$E$44+'Appendix B'!$F$44+'Appendix B'!$G$44))/((1+$Y$16)^AL$34))</f>
        <v>3679777.4453571774</v>
      </c>
      <c r="AM726" s="201">
        <f>(((P726*'Appendix B'!$C$19*1000)-('Appendix B'!$E$45+'Appendix B'!$F$45+'Appendix B'!$G$45))/((1+$Y$16)^AM$34))</f>
        <v>3092950.00404558</v>
      </c>
      <c r="AN726" s="201">
        <f>(((Q726*'Appendix B'!$C$20*1000)-('Appendix B'!$E$46+'Appendix B'!$F$46+'Appendix B'!$G$46))/((1+$Y$16)^AN$34))</f>
        <v>2018660.2083673726</v>
      </c>
      <c r="AO726" s="201">
        <f>(((R726*'Appendix B'!$C$21*1000)-('Appendix B'!$E$47+'Appendix B'!$F$47+'Appendix B'!$G$47))/((1+$Y$16)^AO$34))</f>
        <v>2216294.9903208939</v>
      </c>
      <c r="AP726" s="201">
        <f>(((S726*'Appendix B'!$C$22*1000)-('Appendix B'!$E$48+'Appendix B'!$F$48+'Appendix B'!$G$48))/((1+$Y$16)^AP$34))</f>
        <v>1871754.5405602881</v>
      </c>
      <c r="AQ726" s="201">
        <f>(((T726*'Appendix B'!$C$23*1000)-('Appendix B'!$E$49+'Appendix B'!$F$49+'Appendix B'!$G$49))/((1+$Y$16)^AQ$34))</f>
        <v>862115.41743545455</v>
      </c>
      <c r="AR726" s="201">
        <f>(((U726*'Appendix B'!$C$24*1000)-('Appendix B'!$E$50+'Appendix B'!$F$50+'Appendix B'!$G$50))/((1+$Y$16)^AR$34))</f>
        <v>1100297.2830884433</v>
      </c>
      <c r="AS726" s="217">
        <f t="shared" si="36"/>
        <v>113908883.01383506</v>
      </c>
      <c r="AU726" s="207">
        <f t="shared" si="35"/>
        <v>5.7098227566853381E-10</v>
      </c>
    </row>
    <row r="727" spans="1:47" x14ac:dyDescent="0.35">
      <c r="A727">
        <v>693</v>
      </c>
      <c r="B727" s="75">
        <v>56</v>
      </c>
      <c r="C727" s="75">
        <v>28.965739726775098</v>
      </c>
      <c r="D727" s="75">
        <v>33.851170535546636</v>
      </c>
      <c r="E727" s="75">
        <v>47.581369313023075</v>
      </c>
      <c r="F727" s="75">
        <v>60.800937167636505</v>
      </c>
      <c r="G727" s="75">
        <v>82.757302890502928</v>
      </c>
      <c r="H727" s="75">
        <v>111.27732060363829</v>
      </c>
      <c r="I727" s="75">
        <v>140.73395595794537</v>
      </c>
      <c r="J727" s="75">
        <v>127.40474572257096</v>
      </c>
      <c r="K727" s="75">
        <v>145.32777283271341</v>
      </c>
      <c r="L727" s="75">
        <v>184.99495248419336</v>
      </c>
      <c r="M727" s="75">
        <v>290.6033872261487</v>
      </c>
      <c r="N727" s="75">
        <v>303.05848763436558</v>
      </c>
      <c r="O727" s="75">
        <v>261.85513231046423</v>
      </c>
      <c r="P727" s="75">
        <v>328.75406748735804</v>
      </c>
      <c r="Q727" s="75">
        <v>399.97158931043191</v>
      </c>
      <c r="R727" s="75">
        <v>279.06387602883751</v>
      </c>
      <c r="S727" s="75">
        <v>235.15111492253567</v>
      </c>
      <c r="T727" s="75">
        <v>215.68314018687309</v>
      </c>
      <c r="U727" s="75">
        <v>302.56252461548689</v>
      </c>
      <c r="V727" s="75">
        <v>377.83780205034964</v>
      </c>
      <c r="X727" s="201">
        <f>((0-('Appendix B'!$H$30))/(1+$Y$16)^0)</f>
        <v>-30932906.678150136</v>
      </c>
      <c r="Y727" s="201">
        <f>(((B727*'Appendix B'!$C$5*1000)-('Appendix B'!$E$31+'Appendix B'!$F$31+'Appendix B'!$G$31))/((1+$Y$16)^1))</f>
        <v>36555647.970511056</v>
      </c>
      <c r="Z727" s="201">
        <f>+(((C727*'Appendix B'!$C$6*1000)-('Appendix B'!$E$32+'Appendix B'!$F$32+'Appendix B'!$G$32))/((1+$Y$16)^2))</f>
        <v>5111882.8253955338</v>
      </c>
      <c r="AA727" s="201">
        <f>(((D727*'Appendix B'!$C$7*1000)-('Appendix B'!$E$33+'Appendix B'!$F$33+'Appendix B'!$G$33))/((1+$Y$16)^3))</f>
        <v>2566463.6526962584</v>
      </c>
      <c r="AB727" s="201">
        <f>(((E727*'Appendix B'!$C$8*1000)-('Appendix B'!$E$34+'Appendix B'!$F$34+'Appendix B'!$G$34))/((1+$Y$16)^4))</f>
        <v>2383210.4115063376</v>
      </c>
      <c r="AC727" s="201">
        <f>(((F727*'Appendix B'!$C$9*1000)-('Appendix B'!$E$35+'Appendix B'!$F$35+'Appendix B'!$G$35))/((1+$Y$16)^AC$34))</f>
        <v>2234051.1723842593</v>
      </c>
      <c r="AD727" s="201">
        <f>(((G727*'Appendix B'!$C$10*1000)-('Appendix B'!$E$36+'Appendix B'!$F$36+'Appendix B'!$G$36))/((1+$Y$16)^AD$34))</f>
        <v>2415606.2421758641</v>
      </c>
      <c r="AE727" s="201">
        <f>(((H727*'Appendix B'!$C$11*1000)-('Appendix B'!$E$37+'Appendix B'!$F$37+'Appendix B'!$G$37))/((1+$Y$16)^AE$34))</f>
        <v>2662057.1530533438</v>
      </c>
      <c r="AF727" s="201">
        <f>(((I727*'Appendix B'!$C$12*1000)-('Appendix B'!$E$38+'Appendix B'!$F$38+'Appendix B'!$G$38))/((1+$Y$16)^AF$34))</f>
        <v>2761960.5932526197</v>
      </c>
      <c r="AG727" s="201">
        <f>(((J727*'Appendix B'!$C$13*1000)-('Appendix B'!$E$39+'Appendix B'!$F$39+'Appendix B'!$G$39))/((1+$Y$16)^AG$34))</f>
        <v>1850866.8173842453</v>
      </c>
      <c r="AH727" s="201">
        <f>(((K727*'Appendix B'!$C$14*1000)-('Appendix B'!$E$40+'Appendix B'!$F$40+'Appendix B'!$G$40))/((1+$Y$16)^AH$34))</f>
        <v>1717586.2725701095</v>
      </c>
      <c r="AI727" s="201">
        <f>(((L727*'Appendix B'!$C$15*1000)-('Appendix B'!$E$41+'Appendix B'!$F$41+'Appendix B'!$G$41))/((1+$Y$16)^AI$34))</f>
        <v>1947446.0527228625</v>
      </c>
      <c r="AJ727" s="201">
        <f>(((M727*'Appendix B'!$C$16*1000)-('Appendix B'!$E$42+'Appendix B'!$F$42+'Appendix B'!$G$42))/((1+$Y$16)^AJ$34))</f>
        <v>2820703.4359373655</v>
      </c>
      <c r="AK727" s="201">
        <f>(((N727*'Appendix B'!$C$17*1000)-('Appendix B'!$E$43+'Appendix B'!$F$43+'Appendix B'!$G$43))/((1+$Y$16)^AK$34))</f>
        <v>2447959.7595160301</v>
      </c>
      <c r="AL727" s="201">
        <f>(((O727*'Appendix B'!$C$18*1000)-('Appendix B'!$E$44+'Appendix B'!$F$44+'Appendix B'!$G$44))/((1+$Y$16)^AL$34))</f>
        <v>1686650.1689220162</v>
      </c>
      <c r="AM727" s="201">
        <f>(((P727*'Appendix B'!$C$19*1000)-('Appendix B'!$E$45+'Appendix B'!$F$45+'Appendix B'!$G$45))/((1+$Y$16)^AM$34))</f>
        <v>1876991.0026051917</v>
      </c>
      <c r="AN727" s="201">
        <f>(((Q727*'Appendix B'!$C$20*1000)-('Appendix B'!$E$46+'Appendix B'!$F$46+'Appendix B'!$G$46))/((1+$Y$16)^AN$34))</f>
        <v>1973587.248562627</v>
      </c>
      <c r="AO727" s="201">
        <f>(((R727*'Appendix B'!$C$21*1000)-('Appendix B'!$E$47+'Appendix B'!$F$47+'Appendix B'!$G$47))/((1+$Y$16)^AO$34))</f>
        <v>1070957.2895358452</v>
      </c>
      <c r="AP727" s="201">
        <f>(((S727*'Appendix B'!$C$22*1000)-('Appendix B'!$E$48+'Appendix B'!$F$48+'Appendix B'!$G$48))/((1+$Y$16)^AP$34))</f>
        <v>706244.4556010454</v>
      </c>
      <c r="AQ727" s="201">
        <f>(((T727*'Appendix B'!$C$23*1000)-('Appendix B'!$E$49+'Appendix B'!$F$49+'Appendix B'!$G$49))/((1+$Y$16)^AQ$34))</f>
        <v>518333.27119937795</v>
      </c>
      <c r="AR727" s="201">
        <f>(((U727*'Appendix B'!$C$24*1000)-('Appendix B'!$E$50+'Appendix B'!$F$50+'Appendix B'!$G$50))/((1+$Y$16)^AR$34))</f>
        <v>722519.84840879496</v>
      </c>
      <c r="AS727" s="217">
        <f t="shared" si="36"/>
        <v>45097818.965790659</v>
      </c>
      <c r="AU727" s="207">
        <f t="shared" si="35"/>
        <v>1.5706160999747349E-8</v>
      </c>
    </row>
    <row r="728" spans="1:47" x14ac:dyDescent="0.35">
      <c r="A728">
        <v>694</v>
      </c>
      <c r="B728" s="75">
        <v>56</v>
      </c>
      <c r="C728" s="75">
        <v>70.288245498075796</v>
      </c>
      <c r="D728" s="75">
        <v>85.812768587464376</v>
      </c>
      <c r="E728" s="75">
        <v>81.042258613229208</v>
      </c>
      <c r="F728" s="75">
        <v>96.766708583165808</v>
      </c>
      <c r="G728" s="75">
        <v>75.856045483096239</v>
      </c>
      <c r="H728" s="75">
        <v>95.231476669420147</v>
      </c>
      <c r="I728" s="75">
        <v>103.69427650747596</v>
      </c>
      <c r="J728" s="75">
        <v>99.932497830911316</v>
      </c>
      <c r="K728" s="75">
        <v>142.51093460021684</v>
      </c>
      <c r="L728" s="75">
        <v>133.92769333347673</v>
      </c>
      <c r="M728" s="75">
        <v>138.02903450540012</v>
      </c>
      <c r="N728" s="75">
        <v>116.22121565500258</v>
      </c>
      <c r="O728" s="75">
        <v>130.82191637170584</v>
      </c>
      <c r="P728" s="75">
        <v>99.353214942380902</v>
      </c>
      <c r="Q728" s="75">
        <v>95.050695525671955</v>
      </c>
      <c r="R728" s="75">
        <v>128.86015433344647</v>
      </c>
      <c r="S728" s="75">
        <v>91.094152527239842</v>
      </c>
      <c r="T728" s="75">
        <v>79.905363676277801</v>
      </c>
      <c r="U728" s="75">
        <v>114.50057808239237</v>
      </c>
      <c r="V728" s="75">
        <v>99.650538688045415</v>
      </c>
      <c r="X728" s="201">
        <f>((0-('Appendix B'!$H$30))/(1+$Y$16)^0)</f>
        <v>-30932906.678150136</v>
      </c>
      <c r="Y728" s="201">
        <f>(((B728*'Appendix B'!$C$5*1000)-('Appendix B'!$E$31+'Appendix B'!$F$31+'Appendix B'!$G$31))/((1+$Y$16)^1))</f>
        <v>36555647.970511056</v>
      </c>
      <c r="Z728" s="201">
        <f>+(((C728*'Appendix B'!$C$6*1000)-('Appendix B'!$E$32+'Appendix B'!$F$32+'Appendix B'!$G$32))/((1+$Y$16)^2))</f>
        <v>15550654.527169846</v>
      </c>
      <c r="AA728" s="201">
        <f>(((D728*'Appendix B'!$C$7*1000)-('Appendix B'!$E$33+'Appendix B'!$F$33+'Appendix B'!$G$33))/((1+$Y$16)^3))</f>
        <v>9157297.539110845</v>
      </c>
      <c r="AB728" s="201">
        <f>(((E728*'Appendix B'!$C$8*1000)-('Appendix B'!$E$34+'Appendix B'!$F$34+'Appendix B'!$G$34))/((1+$Y$16)^4))</f>
        <v>5084842.5458715297</v>
      </c>
      <c r="AC728" s="201">
        <f>(((F728*'Appendix B'!$C$9*1000)-('Appendix B'!$E$35+'Appendix B'!$F$35+'Appendix B'!$G$35))/((1+$Y$16)^AC$34))</f>
        <v>4324818.5253695939</v>
      </c>
      <c r="AD728" s="201">
        <f>(((G728*'Appendix B'!$C$10*1000)-('Appendix B'!$E$36+'Appendix B'!$F$36+'Appendix B'!$G$36))/((1+$Y$16)^AD$34))</f>
        <v>2117807.8415696621</v>
      </c>
      <c r="AE728" s="201">
        <f>(((H728*'Appendix B'!$C$11*1000)-('Appendix B'!$E$37+'Appendix B'!$F$37+'Appendix B'!$G$37))/((1+$Y$16)^AE$34))</f>
        <v>2129148.1991437012</v>
      </c>
      <c r="AF728" s="201">
        <f>(((I728*'Appendix B'!$C$12*1000)-('Appendix B'!$E$38+'Appendix B'!$F$38+'Appendix B'!$G$38))/((1+$Y$16)^AF$34))</f>
        <v>1790685.6653454709</v>
      </c>
      <c r="AG728" s="201">
        <f>(((J728*'Appendix B'!$C$13*1000)-('Appendix B'!$E$39+'Appendix B'!$F$39+'Appendix B'!$G$39))/((1+$Y$16)^AG$34))</f>
        <v>1271468.1469593404</v>
      </c>
      <c r="AH728" s="201">
        <f>(((K728*'Appendix B'!$C$14*1000)-('Appendix B'!$E$40+'Appendix B'!$F$40+'Appendix B'!$G$40))/((1+$Y$16)^AH$34))</f>
        <v>1669883.1846248629</v>
      </c>
      <c r="AI728" s="201">
        <f>(((L728*'Appendix B'!$C$15*1000)-('Appendix B'!$E$41+'Appendix B'!$F$41+'Appendix B'!$G$41))/((1+$Y$16)^AI$34))</f>
        <v>1221725.2425369532</v>
      </c>
      <c r="AJ728" s="201">
        <f>(((M728*'Appendix B'!$C$16*1000)-('Appendix B'!$E$42+'Appendix B'!$F$42+'Appendix B'!$G$42))/((1+$Y$16)^AJ$34))</f>
        <v>1016208.3930384391</v>
      </c>
      <c r="AK728" s="201">
        <f>(((N728*'Appendix B'!$C$17*1000)-('Appendix B'!$E$43+'Appendix B'!$F$43+'Appendix B'!$G$43))/((1+$Y$16)^AK$34))</f>
        <v>594981.46417640452</v>
      </c>
      <c r="AL728" s="201">
        <f>(((O728*'Appendix B'!$C$18*1000)-('Appendix B'!$E$44+'Appendix B'!$F$44+'Appendix B'!$G$44))/((1+$Y$16)^AL$34))</f>
        <v>589982.08054215682</v>
      </c>
      <c r="AM728" s="201">
        <f>(((P728*'Appendix B'!$C$19*1000)-('Appendix B'!$E$45+'Appendix B'!$F$45+'Appendix B'!$G$45))/((1+$Y$16)^AM$34))</f>
        <v>248093.73481419313</v>
      </c>
      <c r="AN728" s="201">
        <f>(((Q728*'Appendix B'!$C$20*1000)-('Appendix B'!$E$46+'Appendix B'!$F$46+'Appendix B'!$G$46))/((1+$Y$16)^AN$34))</f>
        <v>157585.19681739816</v>
      </c>
      <c r="AO728" s="201">
        <f>(((R728*'Appendix B'!$C$21*1000)-('Appendix B'!$E$47+'Appendix B'!$F$47+'Appendix B'!$G$47))/((1+$Y$16)^AO$34))</f>
        <v>292297.9097849307</v>
      </c>
      <c r="AP728" s="201">
        <f>(((S728*'Appendix B'!$C$22*1000)-('Appendix B'!$E$48+'Appendix B'!$F$48+'Appendix B'!$G$48))/((1+$Y$16)^AP$34))</f>
        <v>64896.184269178179</v>
      </c>
      <c r="AQ728" s="201">
        <f>(((T728*'Appendix B'!$C$23*1000)-('Appendix B'!$E$49+'Appendix B'!$F$49+'Appendix B'!$G$49))/((1+$Y$16)^AQ$34))</f>
        <v>-2456.7247232623408</v>
      </c>
      <c r="AR728" s="201">
        <f>(((U728*'Appendix B'!$C$24*1000)-('Appendix B'!$E$50+'Appendix B'!$F$50+'Appendix B'!$G$50))/((1+$Y$16)^AR$34))</f>
        <v>99245.48619683263</v>
      </c>
      <c r="AS728" s="217">
        <f t="shared" si="36"/>
        <v>53004363.159702271</v>
      </c>
      <c r="AU728" s="207">
        <f t="shared" si="35"/>
        <v>1.5751905111191217E-8</v>
      </c>
    </row>
    <row r="729" spans="1:47" x14ac:dyDescent="0.35">
      <c r="A729">
        <v>695</v>
      </c>
      <c r="B729" s="75">
        <v>56</v>
      </c>
      <c r="C729" s="75">
        <v>74.874916579561074</v>
      </c>
      <c r="D729" s="75">
        <v>109.24827018502319</v>
      </c>
      <c r="E729" s="75">
        <v>98.851753515570323</v>
      </c>
      <c r="F729" s="75">
        <v>117.36584637643108</v>
      </c>
      <c r="G729" s="75">
        <v>111.05257427056105</v>
      </c>
      <c r="H729" s="75">
        <v>121.75044651011262</v>
      </c>
      <c r="I729" s="75">
        <v>117.42141012327633</v>
      </c>
      <c r="J729" s="75">
        <v>166.22184491877016</v>
      </c>
      <c r="K729" s="75">
        <v>225.67866456625512</v>
      </c>
      <c r="L729" s="75">
        <v>267.4491644867179</v>
      </c>
      <c r="M729" s="75">
        <v>474.27636853131992</v>
      </c>
      <c r="N729" s="75">
        <v>338.58780305566683</v>
      </c>
      <c r="O729" s="75">
        <v>387.20274385533082</v>
      </c>
      <c r="P729" s="75">
        <v>500</v>
      </c>
      <c r="Q729" s="75">
        <v>500</v>
      </c>
      <c r="R729" s="75">
        <v>500</v>
      </c>
      <c r="S729" s="75">
        <v>493.12254449674265</v>
      </c>
      <c r="T729" s="75">
        <v>500</v>
      </c>
      <c r="U729" s="75">
        <v>500</v>
      </c>
      <c r="V729" s="75">
        <v>500</v>
      </c>
      <c r="X729" s="201">
        <f>((0-('Appendix B'!$H$30))/(1+$Y$16)^0)</f>
        <v>-30932906.678150136</v>
      </c>
      <c r="Y729" s="201">
        <f>(((B729*'Appendix B'!$C$5*1000)-('Appendix B'!$E$31+'Appendix B'!$F$31+'Appendix B'!$G$31))/((1+$Y$16)^1))</f>
        <v>36555647.970511056</v>
      </c>
      <c r="Z729" s="201">
        <f>+(((C729*'Appendix B'!$C$6*1000)-('Appendix B'!$E$32+'Appendix B'!$F$32+'Appendix B'!$G$32))/((1+$Y$16)^2))</f>
        <v>16709326.088757675</v>
      </c>
      <c r="AA729" s="201">
        <f>(((D729*'Appendix B'!$C$7*1000)-('Appendix B'!$E$33+'Appendix B'!$F$33+'Appendix B'!$G$33))/((1+$Y$16)^3))</f>
        <v>12129867.742205536</v>
      </c>
      <c r="AB729" s="201">
        <f>(((E729*'Appendix B'!$C$8*1000)-('Appendix B'!$E$34+'Appendix B'!$F$34+'Appendix B'!$G$34))/((1+$Y$16)^4))</f>
        <v>6522781.1282355525</v>
      </c>
      <c r="AC729" s="201">
        <f>(((F729*'Appendix B'!$C$9*1000)-('Appendix B'!$E$35+'Appendix B'!$F$35+'Appendix B'!$G$35))/((1+$Y$16)^AC$34))</f>
        <v>5522290.5411987752</v>
      </c>
      <c r="AD729" s="201">
        <f>(((G729*'Appendix B'!$C$10*1000)-('Appendix B'!$E$36+'Appendix B'!$F$36+'Appendix B'!$G$36))/((1+$Y$16)^AD$34))</f>
        <v>3636584.6906331503</v>
      </c>
      <c r="AE729" s="201">
        <f>(((H729*'Appendix B'!$C$11*1000)-('Appendix B'!$E$37+'Appendix B'!$F$37+'Appendix B'!$G$37))/((1+$Y$16)^AE$34))</f>
        <v>3009886.9458560226</v>
      </c>
      <c r="AF729" s="201">
        <f>(((I729*'Appendix B'!$C$12*1000)-('Appendix B'!$E$38+'Appendix B'!$F$38+'Appendix B'!$G$38))/((1+$Y$16)^AF$34))</f>
        <v>2150646.1431591995</v>
      </c>
      <c r="AG729" s="201">
        <f>(((J729*'Appendix B'!$C$13*1000)-('Appendix B'!$E$39+'Appendix B'!$F$39+'Appendix B'!$G$39))/((1+$Y$16)^AG$34))</f>
        <v>2669532.1029016138</v>
      </c>
      <c r="AH729" s="201">
        <f>(((K729*'Appendix B'!$C$14*1000)-('Appendix B'!$E$40+'Appendix B'!$F$40+'Appendix B'!$G$40))/((1+$Y$16)^AH$34))</f>
        <v>3078326.697996289</v>
      </c>
      <c r="AI729" s="201">
        <f>(((L729*'Appendix B'!$C$15*1000)-('Appendix B'!$E$41+'Appendix B'!$F$41+'Appendix B'!$G$41))/((1+$Y$16)^AI$34))</f>
        <v>3119209.3024619697</v>
      </c>
      <c r="AJ729" s="201">
        <f>(((M729*'Appendix B'!$C$16*1000)-('Appendix B'!$E$42+'Appendix B'!$F$42+'Appendix B'!$G$42))/((1+$Y$16)^AJ$34))</f>
        <v>4993001.5867692158</v>
      </c>
      <c r="AK729" s="201">
        <f>(((N729*'Appendix B'!$C$17*1000)-('Appendix B'!$E$43+'Appendix B'!$F$43+'Appendix B'!$G$43))/((1+$Y$16)^AK$34))</f>
        <v>2800325.4819786143</v>
      </c>
      <c r="AL729" s="201">
        <f>(((O729*'Appendix B'!$C$18*1000)-('Appendix B'!$E$44+'Appendix B'!$F$44+'Appendix B'!$G$44))/((1+$Y$16)^AL$34))</f>
        <v>2735733.2166901305</v>
      </c>
      <c r="AM729" s="201">
        <f>(((P729*'Appendix B'!$C$19*1000)-('Appendix B'!$E$45+'Appendix B'!$F$45+'Appendix B'!$G$45))/((1+$Y$16)^AM$34))</f>
        <v>3092950.00404558</v>
      </c>
      <c r="AN729" s="201">
        <f>(((Q729*'Appendix B'!$C$20*1000)-('Appendix B'!$E$46+'Appendix B'!$F$46+'Appendix B'!$G$46))/((1+$Y$16)^AN$34))</f>
        <v>2569321.4299444244</v>
      </c>
      <c r="AO729" s="201">
        <f>(((R729*'Appendix B'!$C$21*1000)-('Appendix B'!$E$47+'Appendix B'!$F$47+'Appendix B'!$G$47))/((1+$Y$16)^AO$34))</f>
        <v>2216294.9903208939</v>
      </c>
      <c r="AP729" s="201">
        <f>(((S729*'Appendix B'!$C$22*1000)-('Appendix B'!$E$48+'Appendix B'!$F$48+'Appendix B'!$G$48))/((1+$Y$16)^AP$34))</f>
        <v>1854745.2129364016</v>
      </c>
      <c r="AQ729" s="201">
        <f>(((T729*'Appendix B'!$C$23*1000)-('Appendix B'!$E$49+'Appendix B'!$F$49+'Appendix B'!$G$49))/((1+$Y$16)^AQ$34))</f>
        <v>1608860.6024615879</v>
      </c>
      <c r="AR729" s="201">
        <f>(((U729*'Appendix B'!$C$24*1000)-('Appendix B'!$E$50+'Appendix B'!$F$50+'Appendix B'!$G$50))/((1+$Y$16)^AR$34))</f>
        <v>1376866.5613700326</v>
      </c>
      <c r="AS729" s="217">
        <f t="shared" si="36"/>
        <v>87419291.762283579</v>
      </c>
      <c r="AU729" s="207">
        <f t="shared" si="35"/>
        <v>4.997475400593848E-9</v>
      </c>
    </row>
    <row r="730" spans="1:47" x14ac:dyDescent="0.35">
      <c r="A730">
        <v>696</v>
      </c>
      <c r="B730" s="75">
        <v>56</v>
      </c>
      <c r="C730" s="75">
        <v>46.637046131637028</v>
      </c>
      <c r="D730" s="75">
        <v>41.249754155195703</v>
      </c>
      <c r="E730" s="75">
        <v>47.214913275531522</v>
      </c>
      <c r="F730" s="75">
        <v>58.390505333257494</v>
      </c>
      <c r="G730" s="75">
        <v>79.165985721561313</v>
      </c>
      <c r="H730" s="75">
        <v>82.055533560969963</v>
      </c>
      <c r="I730" s="75">
        <v>90.245270473309347</v>
      </c>
      <c r="J730" s="75">
        <v>111.13631861363331</v>
      </c>
      <c r="K730" s="75">
        <v>116.78365029704399</v>
      </c>
      <c r="L730" s="75">
        <v>151.45114072718997</v>
      </c>
      <c r="M730" s="75">
        <v>63.795116724514074</v>
      </c>
      <c r="N730" s="75">
        <v>49.342439091240941</v>
      </c>
      <c r="O730" s="75">
        <v>66.488681429792308</v>
      </c>
      <c r="P730" s="75">
        <v>49.538805321128642</v>
      </c>
      <c r="Q730" s="75">
        <v>46.921764666001089</v>
      </c>
      <c r="R730" s="75">
        <v>51.635407611201565</v>
      </c>
      <c r="S730" s="75">
        <v>53.115748250201541</v>
      </c>
      <c r="T730" s="75">
        <v>87.396553448737478</v>
      </c>
      <c r="U730" s="75">
        <v>110.71580056634342</v>
      </c>
      <c r="V730" s="75">
        <v>130.60132127387678</v>
      </c>
      <c r="X730" s="201">
        <f>((0-('Appendix B'!$H$30))/(1+$Y$16)^0)</f>
        <v>-30932906.678150136</v>
      </c>
      <c r="Y730" s="201">
        <f>(((B730*'Appendix B'!$C$5*1000)-('Appendix B'!$E$31+'Appendix B'!$F$31+'Appendix B'!$G$31))/((1+$Y$16)^1))</f>
        <v>36555647.970511056</v>
      </c>
      <c r="Z730" s="201">
        <f>+(((C730*'Appendix B'!$C$6*1000)-('Appendix B'!$E$32+'Appendix B'!$F$32+'Appendix B'!$G$32))/((1+$Y$16)^2))</f>
        <v>9575957.0578098614</v>
      </c>
      <c r="AA730" s="201">
        <f>(((D730*'Appendix B'!$C$7*1000)-('Appendix B'!$E$33+'Appendix B'!$F$33+'Appendix B'!$G$33))/((1+$Y$16)^3))</f>
        <v>3504903.5286818524</v>
      </c>
      <c r="AB730" s="201">
        <f>(((E730*'Appendix B'!$C$8*1000)-('Appendix B'!$E$34+'Appendix B'!$F$34+'Appendix B'!$G$34))/((1+$Y$16)^4))</f>
        <v>2353622.7517810711</v>
      </c>
      <c r="AC730" s="201">
        <f>(((F730*'Appendix B'!$C$9*1000)-('Appendix B'!$E$35+'Appendix B'!$F$35+'Appendix B'!$G$35))/((1+$Y$16)^AC$34))</f>
        <v>2093927.6052378535</v>
      </c>
      <c r="AD730" s="201">
        <f>(((G730*'Appendix B'!$C$10*1000)-('Appendix B'!$E$36+'Appendix B'!$F$36+'Appendix B'!$G$36))/((1+$Y$16)^AD$34))</f>
        <v>2260636.1481995708</v>
      </c>
      <c r="AE730" s="201">
        <f>(((H730*'Appendix B'!$C$11*1000)-('Appendix B'!$E$37+'Appendix B'!$F$37+'Appendix B'!$G$37))/((1+$Y$16)^AE$34))</f>
        <v>1691553.3872109072</v>
      </c>
      <c r="AF730" s="201">
        <f>(((I730*'Appendix B'!$C$12*1000)-('Appendix B'!$E$38+'Appendix B'!$F$38+'Appendix B'!$G$38))/((1+$Y$16)^AF$34))</f>
        <v>1438018.4025597381</v>
      </c>
      <c r="AG730" s="201">
        <f>(((J730*'Appendix B'!$C$13*1000)-('Appendix B'!$E$39+'Appendix B'!$F$39+'Appendix B'!$G$39))/((1+$Y$16)^AG$34))</f>
        <v>1507760.3823376768</v>
      </c>
      <c r="AH730" s="201">
        <f>(((K730*'Appendix B'!$C$14*1000)-('Appendix B'!$E$40+'Appendix B'!$F$40+'Appendix B'!$G$40))/((1+$Y$16)^AH$34))</f>
        <v>1234192.2416562005</v>
      </c>
      <c r="AI730" s="201">
        <f>(((L730*'Appendix B'!$C$15*1000)-('Appendix B'!$E$41+'Appendix B'!$F$41+'Appendix B'!$G$41))/((1+$Y$16)^AI$34))</f>
        <v>1470752.3227310013</v>
      </c>
      <c r="AJ730" s="201">
        <f>(((M730*'Appendix B'!$C$16*1000)-('Appendix B'!$E$42+'Appendix B'!$F$42+'Appendix B'!$G$42))/((1+$Y$16)^AJ$34))</f>
        <v>138244.73622550201</v>
      </c>
      <c r="AK730" s="201">
        <f>(((N730*'Appendix B'!$C$17*1000)-('Appendix B'!$E$43+'Appendix B'!$F$43+'Appendix B'!$G$43))/((1+$Y$16)^AK$34))</f>
        <v>-68295.836325000855</v>
      </c>
      <c r="AL730" s="201">
        <f>(((O730*'Appendix B'!$C$18*1000)-('Appendix B'!$E$44+'Appendix B'!$F$44+'Appendix B'!$G$44))/((1+$Y$16)^AL$34))</f>
        <v>51552.146745713682</v>
      </c>
      <c r="AM730" s="201">
        <f>(((P730*'Appendix B'!$C$19*1000)-('Appendix B'!$E$45+'Appendix B'!$F$45+'Appendix B'!$G$45))/((1+$Y$16)^AM$34))</f>
        <v>-105621.40978305877</v>
      </c>
      <c r="AN730" s="201">
        <f>(((Q730*'Appendix B'!$C$20*1000)-('Appendix B'!$E$46+'Appendix B'!$F$46+'Appendix B'!$G$46))/((1+$Y$16)^AN$34))</f>
        <v>-129053.85931485477</v>
      </c>
      <c r="AO730" s="201">
        <f>(((R730*'Appendix B'!$C$21*1000)-('Appendix B'!$E$47+'Appendix B'!$F$47+'Appendix B'!$G$47))/((1+$Y$16)^AO$34))</f>
        <v>-108036.86691328087</v>
      </c>
      <c r="AP730" s="201">
        <f>(((S730*'Appendix B'!$C$22*1000)-('Appendix B'!$E$48+'Appendix B'!$F$48+'Appendix B'!$G$48))/((1+$Y$16)^AP$34))</f>
        <v>-104185.43126693218</v>
      </c>
      <c r="AQ730" s="201">
        <f>(((T730*'Appendix B'!$C$23*1000)-('Appendix B'!$E$49+'Appendix B'!$F$49+'Appendix B'!$G$49))/((1+$Y$16)^AQ$34))</f>
        <v>26276.524497021943</v>
      </c>
      <c r="AR730" s="201">
        <f>(((U730*'Appendix B'!$C$24*1000)-('Appendix B'!$E$50+'Appendix B'!$F$50+'Appendix B'!$G$50))/((1+$Y$16)^AR$34))</f>
        <v>86701.987440615863</v>
      </c>
      <c r="AS730" s="217">
        <f t="shared" si="36"/>
        <v>33056840.5154755</v>
      </c>
      <c r="AU730" s="207">
        <f t="shared" si="35"/>
        <v>1.2912770739315106E-8</v>
      </c>
    </row>
    <row r="731" spans="1:47" x14ac:dyDescent="0.35">
      <c r="A731">
        <v>697</v>
      </c>
      <c r="B731" s="75">
        <v>56</v>
      </c>
      <c r="C731" s="75">
        <v>72.398897406139795</v>
      </c>
      <c r="D731" s="75">
        <v>50.557465957723743</v>
      </c>
      <c r="E731" s="75">
        <v>48.69846318576235</v>
      </c>
      <c r="F731" s="75">
        <v>77.797992932679975</v>
      </c>
      <c r="G731" s="75">
        <v>74.6442368318218</v>
      </c>
      <c r="H731" s="75">
        <v>71.737286185643725</v>
      </c>
      <c r="I731" s="75">
        <v>84.725408759296641</v>
      </c>
      <c r="J731" s="75">
        <v>106.62393877852934</v>
      </c>
      <c r="K731" s="75">
        <v>179.23571572872839</v>
      </c>
      <c r="L731" s="75">
        <v>210.45594858666936</v>
      </c>
      <c r="M731" s="75">
        <v>204.20847687154799</v>
      </c>
      <c r="N731" s="75">
        <v>106.10009167826021</v>
      </c>
      <c r="O731" s="75">
        <v>94.197180202210021</v>
      </c>
      <c r="P731" s="75">
        <v>73.779665619150933</v>
      </c>
      <c r="Q731" s="75">
        <v>68.74346794224698</v>
      </c>
      <c r="R731" s="75">
        <v>98.091629148269845</v>
      </c>
      <c r="S731" s="75">
        <v>187.68155843692858</v>
      </c>
      <c r="T731" s="75">
        <v>172.87424704263628</v>
      </c>
      <c r="U731" s="75">
        <v>171.16457080392306</v>
      </c>
      <c r="V731" s="75">
        <v>131.48046362275258</v>
      </c>
      <c r="X731" s="201">
        <f>((0-('Appendix B'!$H$30))/(1+$Y$16)^0)</f>
        <v>-30932906.678150136</v>
      </c>
      <c r="Y731" s="201">
        <f>(((B731*'Appendix B'!$C$5*1000)-('Appendix B'!$E$31+'Appendix B'!$F$31+'Appendix B'!$G$31))/((1+$Y$16)^1))</f>
        <v>36555647.970511056</v>
      </c>
      <c r="Z731" s="201">
        <f>+(((C731*'Appendix B'!$C$6*1000)-('Appendix B'!$E$32+'Appendix B'!$F$32+'Appendix B'!$G$32))/((1+$Y$16)^2))</f>
        <v>16083841.297888298</v>
      </c>
      <c r="AA731" s="201">
        <f>(((D731*'Appendix B'!$C$7*1000)-('Appendix B'!$E$33+'Appendix B'!$F$33+'Appendix B'!$G$33))/((1+$Y$16)^3))</f>
        <v>4685498.1341785695</v>
      </c>
      <c r="AB731" s="201">
        <f>(((E731*'Appendix B'!$C$8*1000)-('Appendix B'!$E$34+'Appendix B'!$F$34+'Appendix B'!$G$34))/((1+$Y$16)^4))</f>
        <v>2473404.5685300208</v>
      </c>
      <c r="AC731" s="201">
        <f>(((F731*'Appendix B'!$C$9*1000)-('Appendix B'!$E$35+'Appendix B'!$F$35+'Appendix B'!$G$35))/((1+$Y$16)^AC$34))</f>
        <v>3222126.4420580231</v>
      </c>
      <c r="AD731" s="201">
        <f>(((G731*'Appendix B'!$C$10*1000)-('Appendix B'!$E$36+'Appendix B'!$F$36+'Appendix B'!$G$36))/((1+$Y$16)^AD$34))</f>
        <v>2065516.6927417708</v>
      </c>
      <c r="AE731" s="201">
        <f>(((H731*'Appendix B'!$C$11*1000)-('Appendix B'!$E$37+'Appendix B'!$F$37+'Appendix B'!$G$37))/((1+$Y$16)^AE$34))</f>
        <v>1348867.36598893</v>
      </c>
      <c r="AF731" s="201">
        <f>(((I731*'Appendix B'!$C$12*1000)-('Appendix B'!$E$38+'Appendix B'!$F$38+'Appendix B'!$G$38))/((1+$Y$16)^AF$34))</f>
        <v>1293273.5406204106</v>
      </c>
      <c r="AG731" s="201">
        <f>(((J731*'Appendix B'!$C$13*1000)-('Appendix B'!$E$39+'Appendix B'!$F$39+'Appendix B'!$G$39))/((1+$Y$16)^AG$34))</f>
        <v>1412592.8195222171</v>
      </c>
      <c r="AH731" s="201">
        <f>(((K731*'Appendix B'!$C$14*1000)-('Appendix B'!$E$40+'Appendix B'!$F$40+'Appendix B'!$G$40))/((1+$Y$16)^AH$34))</f>
        <v>2291816.4727109917</v>
      </c>
      <c r="AI731" s="201">
        <f>(((L731*'Appendix B'!$C$15*1000)-('Appendix B'!$E$41+'Appendix B'!$F$41+'Appendix B'!$G$41))/((1+$Y$16)^AI$34))</f>
        <v>2309274.257857108</v>
      </c>
      <c r="AJ731" s="201">
        <f>(((M731*'Appendix B'!$C$16*1000)-('Appendix B'!$E$42+'Appendix B'!$F$42+'Appendix B'!$G$42))/((1+$Y$16)^AJ$34))</f>
        <v>1798911.8655552135</v>
      </c>
      <c r="AK731" s="201">
        <f>(((N731*'Appendix B'!$C$17*1000)-('Appendix B'!$E$43+'Appendix B'!$F$43+'Appendix B'!$G$43))/((1+$Y$16)^AK$34))</f>
        <v>494604.15265466174</v>
      </c>
      <c r="AL731" s="201">
        <f>(((O731*'Appendix B'!$C$18*1000)-('Appendix B'!$E$44+'Appendix B'!$F$44+'Appendix B'!$G$44))/((1+$Y$16)^AL$34))</f>
        <v>283455.37954757921</v>
      </c>
      <c r="AM731" s="201">
        <f>(((P731*'Appendix B'!$C$19*1000)-('Appendix B'!$E$45+'Appendix B'!$F$45+'Appendix B'!$G$45))/((1+$Y$16)^AM$34))</f>
        <v>66504.677240136021</v>
      </c>
      <c r="AN731" s="201">
        <f>(((Q731*'Appendix B'!$C$20*1000)-('Appendix B'!$E$46+'Appendix B'!$F$46+'Appendix B'!$G$46))/((1+$Y$16)^AN$34))</f>
        <v>908.56284113967229</v>
      </c>
      <c r="AO731" s="201">
        <f>(((R731*'Appendix B'!$C$21*1000)-('Appendix B'!$E$47+'Appendix B'!$F$47+'Appendix B'!$G$47))/((1+$Y$16)^AO$34))</f>
        <v>132793.20200460963</v>
      </c>
      <c r="AP731" s="201">
        <f>(((S731*'Appendix B'!$C$22*1000)-('Appendix B'!$E$48+'Appendix B'!$F$48+'Appendix B'!$G$48))/((1+$Y$16)^AP$34))</f>
        <v>494907.79066850268</v>
      </c>
      <c r="AQ731" s="201">
        <f>(((T731*'Appendix B'!$C$23*1000)-('Appendix B'!$E$49+'Appendix B'!$F$49+'Appendix B'!$G$49))/((1+$Y$16)^AQ$34))</f>
        <v>354135.24219203083</v>
      </c>
      <c r="AR731" s="201">
        <f>(((U731*'Appendix B'!$C$24*1000)-('Appendix B'!$E$50+'Appendix B'!$F$50+'Appendix B'!$G$50))/((1+$Y$16)^AR$34))</f>
        <v>287041.12787216919</v>
      </c>
      <c r="AS731" s="217">
        <f t="shared" si="36"/>
        <v>46722214.885033324</v>
      </c>
      <c r="AU731" s="207">
        <f t="shared" si="35"/>
        <v>1.5843871182133119E-8</v>
      </c>
    </row>
    <row r="732" spans="1:47" x14ac:dyDescent="0.35">
      <c r="A732">
        <v>698</v>
      </c>
      <c r="B732" s="75">
        <v>56</v>
      </c>
      <c r="C732" s="75">
        <v>85.925003144494468</v>
      </c>
      <c r="D732" s="75">
        <v>121.00644810099278</v>
      </c>
      <c r="E732" s="75">
        <v>136.91446231948299</v>
      </c>
      <c r="F732" s="75">
        <v>120.25203120598577</v>
      </c>
      <c r="G732" s="75">
        <v>82.545881181057368</v>
      </c>
      <c r="H732" s="75">
        <v>45.705299196902331</v>
      </c>
      <c r="I732" s="75">
        <v>42.795598838528306</v>
      </c>
      <c r="J732" s="75">
        <v>34.249503776536322</v>
      </c>
      <c r="K732" s="75">
        <v>48.56903469134312</v>
      </c>
      <c r="L732" s="75">
        <v>53.30307098567279</v>
      </c>
      <c r="M732" s="75">
        <v>48.78751244446385</v>
      </c>
      <c r="N732" s="75">
        <v>32.2481648616765</v>
      </c>
      <c r="O732" s="75">
        <v>44.64766216339428</v>
      </c>
      <c r="P732" s="75">
        <v>40.673093835757022</v>
      </c>
      <c r="Q732" s="75">
        <v>41.926429887808716</v>
      </c>
      <c r="R732" s="75">
        <v>37.938300363558923</v>
      </c>
      <c r="S732" s="75">
        <v>55.510628270296422</v>
      </c>
      <c r="T732" s="75">
        <v>76.181966589847661</v>
      </c>
      <c r="U732" s="75">
        <v>73.683466613788624</v>
      </c>
      <c r="V732" s="75">
        <v>94.290247044227499</v>
      </c>
      <c r="X732" s="201">
        <f>((0-('Appendix B'!$H$30))/(1+$Y$16)^0)</f>
        <v>-30932906.678150136</v>
      </c>
      <c r="Y732" s="201">
        <f>(((B732*'Appendix B'!$C$5*1000)-('Appendix B'!$E$31+'Appendix B'!$F$31+'Appendix B'!$G$31))/((1+$Y$16)^1))</f>
        <v>36555647.970511056</v>
      </c>
      <c r="Z732" s="201">
        <f>+(((C732*'Appendix B'!$C$6*1000)-('Appendix B'!$E$32+'Appendix B'!$F$32+'Appendix B'!$G$32))/((1+$Y$16)^2))</f>
        <v>19500766.946061533</v>
      </c>
      <c r="AA732" s="201">
        <f>(((D732*'Appendix B'!$C$7*1000)-('Appendix B'!$E$33+'Appendix B'!$F$33+'Appendix B'!$G$33))/((1+$Y$16)^3))</f>
        <v>13621280.638583997</v>
      </c>
      <c r="AB732" s="201">
        <f>(((E732*'Appendix B'!$C$8*1000)-('Appendix B'!$E$34+'Appendix B'!$F$34+'Appendix B'!$G$34))/((1+$Y$16)^4))</f>
        <v>9595964.1600147448</v>
      </c>
      <c r="AC732" s="201">
        <f>(((F732*'Appendix B'!$C$9*1000)-('Appendix B'!$E$35+'Appendix B'!$F$35+'Appendix B'!$G$35))/((1+$Y$16)^AC$34))</f>
        <v>5690070.6493075928</v>
      </c>
      <c r="AD732" s="201">
        <f>(((G732*'Appendix B'!$C$10*1000)-('Appendix B'!$E$36+'Appendix B'!$F$36+'Appendix B'!$G$36))/((1+$Y$16)^AD$34))</f>
        <v>2406483.1153006451</v>
      </c>
      <c r="AE732" s="201">
        <f>(((H732*'Appendix B'!$C$11*1000)-('Appendix B'!$E$37+'Appendix B'!$F$37+'Appendix B'!$G$37))/((1+$Y$16)^AE$34))</f>
        <v>484302.12334838632</v>
      </c>
      <c r="AF732" s="201">
        <f>(((I732*'Appendix B'!$C$12*1000)-('Appendix B'!$E$38+'Appendix B'!$F$38+'Appendix B'!$G$38))/((1+$Y$16)^AF$34))</f>
        <v>193766.91118497078</v>
      </c>
      <c r="AG732" s="201">
        <f>(((J732*'Appendix B'!$C$13*1000)-('Appendix B'!$E$39+'Appendix B'!$F$39+'Appendix B'!$G$39))/((1+$Y$16)^AG$34))</f>
        <v>-113807.62569359521</v>
      </c>
      <c r="AH732" s="201">
        <f>(((K732*'Appendix B'!$C$14*1000)-('Appendix B'!$E$40+'Appendix B'!$F$40+'Appendix B'!$G$40))/((1+$Y$16)^AH$34))</f>
        <v>78979.361537822348</v>
      </c>
      <c r="AI732" s="201">
        <f>(((L732*'Appendix B'!$C$15*1000)-('Appendix B'!$E$41+'Appendix B'!$F$41+'Appendix B'!$G$41))/((1+$Y$16)^AI$34))</f>
        <v>75962.434345196554</v>
      </c>
      <c r="AJ732" s="201">
        <f>(((M732*'Appendix B'!$C$16*1000)-('Appendix B'!$E$42+'Appendix B'!$F$42+'Appendix B'!$G$42))/((1+$Y$16)^AJ$34))</f>
        <v>-39250.019912870877</v>
      </c>
      <c r="AK732" s="201">
        <f>(((N732*'Appendix B'!$C$17*1000)-('Appendix B'!$E$43+'Appendix B'!$F$43+'Appendix B'!$G$43))/((1+$Y$16)^AK$34))</f>
        <v>-237830.09887548964</v>
      </c>
      <c r="AL732" s="201">
        <f>(((O732*'Appendix B'!$C$18*1000)-('Appendix B'!$E$44+'Appendix B'!$F$44+'Appendix B'!$G$44))/((1+$Y$16)^AL$34))</f>
        <v>-131243.86169800133</v>
      </c>
      <c r="AM732" s="201">
        <f>(((P732*'Appendix B'!$C$19*1000)-('Appendix B'!$E$45+'Appendix B'!$F$45+'Appendix B'!$G$45))/((1+$Y$16)^AM$34))</f>
        <v>-168573.80536194486</v>
      </c>
      <c r="AN732" s="201">
        <f>(((Q732*'Appendix B'!$C$20*1000)-('Appendix B'!$E$46+'Appendix B'!$F$46+'Appendix B'!$G$46))/((1+$Y$16)^AN$34))</f>
        <v>-158804.32375090334</v>
      </c>
      <c r="AO732" s="201">
        <f>(((R732*'Appendix B'!$C$21*1000)-('Appendix B'!$E$47+'Appendix B'!$F$47+'Appendix B'!$G$47))/((1+$Y$16)^AO$34))</f>
        <v>-179042.97058000803</v>
      </c>
      <c r="AP732" s="201">
        <f>(((S732*'Appendix B'!$C$22*1000)-('Appendix B'!$E$48+'Appendix B'!$F$48+'Appendix B'!$G$48))/((1+$Y$16)^AP$34))</f>
        <v>-93523.314452887556</v>
      </c>
      <c r="AQ732" s="201">
        <f>(((T732*'Appendix B'!$C$23*1000)-('Appendix B'!$E$49+'Appendix B'!$F$49+'Appendix B'!$G$49))/((1+$Y$16)^AQ$34))</f>
        <v>-16738.2073288418</v>
      </c>
      <c r="AR732" s="201">
        <f>(((U732*'Appendix B'!$C$24*1000)-('Appendix B'!$E$50+'Appendix B'!$F$50+'Appendix B'!$G$50))/((1+$Y$16)^AR$34))</f>
        <v>-36030.467215952405</v>
      </c>
      <c r="AS732" s="217">
        <f t="shared" si="36"/>
        <v>57270317.63204582</v>
      </c>
      <c r="AU732" s="207">
        <f t="shared" si="35"/>
        <v>1.5137108096680612E-8</v>
      </c>
    </row>
    <row r="733" spans="1:47" x14ac:dyDescent="0.35">
      <c r="A733">
        <v>699</v>
      </c>
      <c r="B733" s="75">
        <v>56</v>
      </c>
      <c r="C733" s="75">
        <v>69.222814363339637</v>
      </c>
      <c r="D733" s="75">
        <v>58.772385568976659</v>
      </c>
      <c r="E733" s="75">
        <v>93.191832632345537</v>
      </c>
      <c r="F733" s="75">
        <v>81.442904906622076</v>
      </c>
      <c r="G733" s="75">
        <v>127.733026370329</v>
      </c>
      <c r="H733" s="75">
        <v>192.56801906731079</v>
      </c>
      <c r="I733" s="75">
        <v>234.50360086479799</v>
      </c>
      <c r="J733" s="75">
        <v>251.20649617650699</v>
      </c>
      <c r="K733" s="75">
        <v>227.09520732928411</v>
      </c>
      <c r="L733" s="75">
        <v>195.83058420024662</v>
      </c>
      <c r="M733" s="75">
        <v>288.09598097339318</v>
      </c>
      <c r="N733" s="75">
        <v>365.82710001871857</v>
      </c>
      <c r="O733" s="75">
        <v>320.62350777487228</v>
      </c>
      <c r="P733" s="75">
        <v>301.16479382026267</v>
      </c>
      <c r="Q733" s="75">
        <v>355.45174375533395</v>
      </c>
      <c r="R733" s="75">
        <v>379.17800447919836</v>
      </c>
      <c r="S733" s="75">
        <v>263.29368212297555</v>
      </c>
      <c r="T733" s="75">
        <v>421.17201831781591</v>
      </c>
      <c r="U733" s="75">
        <v>500</v>
      </c>
      <c r="V733" s="75">
        <v>500</v>
      </c>
      <c r="X733" s="201">
        <f>((0-('Appendix B'!$H$30))/(1+$Y$16)^0)</f>
        <v>-30932906.678150136</v>
      </c>
      <c r="Y733" s="201">
        <f>(((B733*'Appendix B'!$C$5*1000)-('Appendix B'!$E$31+'Appendix B'!$F$31+'Appendix B'!$G$31))/((1+$Y$16)^1))</f>
        <v>36555647.970511056</v>
      </c>
      <c r="Z733" s="201">
        <f>+(((C733*'Appendix B'!$C$6*1000)-('Appendix B'!$E$32+'Appendix B'!$F$32+'Appendix B'!$G$32))/((1+$Y$16)^2))</f>
        <v>15281508.400334591</v>
      </c>
      <c r="AA733" s="201">
        <f>(((D733*'Appendix B'!$C$7*1000)-('Appendix B'!$E$33+'Appendix B'!$F$33+'Appendix B'!$G$33))/((1+$Y$16)^3))</f>
        <v>5727482.4567915872</v>
      </c>
      <c r="AB733" s="201">
        <f>(((E733*'Appendix B'!$C$8*1000)-('Appendix B'!$E$34+'Appendix B'!$F$34+'Appendix B'!$G$34))/((1+$Y$16)^4))</f>
        <v>6065799.1275811186</v>
      </c>
      <c r="AC733" s="201">
        <f>(((F733*'Appendix B'!$C$9*1000)-('Appendix B'!$E$35+'Appendix B'!$F$35+'Appendix B'!$G$35))/((1+$Y$16)^AC$34))</f>
        <v>3434012.9847260057</v>
      </c>
      <c r="AD733" s="201">
        <f>(((G733*'Appendix B'!$C$10*1000)-('Appendix B'!$E$36+'Appendix B'!$F$36+'Appendix B'!$G$36))/((1+$Y$16)^AD$34))</f>
        <v>4356368.2986707315</v>
      </c>
      <c r="AE733" s="201">
        <f>(((H733*'Appendix B'!$C$11*1000)-('Appendix B'!$E$37+'Appendix B'!$F$37+'Appendix B'!$G$37))/((1+$Y$16)^AE$34))</f>
        <v>5361855.3848233661</v>
      </c>
      <c r="AF733" s="201">
        <f>(((I733*'Appendix B'!$C$12*1000)-('Appendix B'!$E$38+'Appendix B'!$F$38+'Appendix B'!$G$38))/((1+$Y$16)^AF$34))</f>
        <v>5220840.0017143488</v>
      </c>
      <c r="AG733" s="201">
        <f>(((J733*'Appendix B'!$C$13*1000)-('Appendix B'!$E$39+'Appendix B'!$F$39+'Appendix B'!$G$39))/((1+$Y$16)^AG$34))</f>
        <v>4461886.1228362471</v>
      </c>
      <c r="AH733" s="201">
        <f>(((K733*'Appendix B'!$C$14*1000)-('Appendix B'!$E$40+'Appendix B'!$F$40+'Appendix B'!$G$40))/((1+$Y$16)^AH$34))</f>
        <v>3102315.8157324125</v>
      </c>
      <c r="AI733" s="201">
        <f>(((L733*'Appendix B'!$C$15*1000)-('Appendix B'!$E$41+'Appendix B'!$F$41+'Appendix B'!$G$41))/((1+$Y$16)^AI$34))</f>
        <v>2101432.06173584</v>
      </c>
      <c r="AJ733" s="201">
        <f>(((M733*'Appendix B'!$C$16*1000)-('Appendix B'!$E$42+'Appendix B'!$F$42+'Appendix B'!$G$42))/((1+$Y$16)^AJ$34))</f>
        <v>2791048.3722064882</v>
      </c>
      <c r="AK733" s="201">
        <f>(((N733*'Appendix B'!$C$17*1000)-('Appendix B'!$E$43+'Appendix B'!$F$43+'Appendix B'!$G$43))/((1+$Y$16)^AK$34))</f>
        <v>3070474.0744843995</v>
      </c>
      <c r="AL733" s="201">
        <f>(((O733*'Appendix B'!$C$18*1000)-('Appendix B'!$E$44+'Appendix B'!$F$44+'Appendix B'!$G$44))/((1+$Y$16)^AL$34))</f>
        <v>2178505.6234036055</v>
      </c>
      <c r="AM733" s="201">
        <f>(((P733*'Appendix B'!$C$19*1000)-('Appendix B'!$E$45+'Appendix B'!$F$45+'Appendix B'!$G$45))/((1+$Y$16)^AM$34))</f>
        <v>1681088.9734797394</v>
      </c>
      <c r="AN733" s="201">
        <f>(((Q733*'Appendix B'!$C$20*1000)-('Appendix B'!$E$46+'Appendix B'!$F$46+'Appendix B'!$G$46))/((1+$Y$16)^AN$34))</f>
        <v>1708442.6405040259</v>
      </c>
      <c r="AO733" s="201">
        <f>(((R733*'Appendix B'!$C$21*1000)-('Appendix B'!$E$47+'Appendix B'!$F$47+'Appendix B'!$G$47))/((1+$Y$16)^AO$34))</f>
        <v>1589951.1219360274</v>
      </c>
      <c r="AP733" s="201">
        <f>(((S733*'Appendix B'!$C$22*1000)-('Appendix B'!$E$48+'Appendix B'!$F$48+'Appendix B'!$G$48))/((1+$Y$16)^AP$34))</f>
        <v>831536.46873759641</v>
      </c>
      <c r="AQ733" s="201">
        <f>(((T733*'Appendix B'!$C$23*1000)-('Appendix B'!$E$49+'Appendix B'!$F$49+'Appendix B'!$G$49))/((1+$Y$16)^AQ$34))</f>
        <v>1306507.5568168091</v>
      </c>
      <c r="AR733" s="201">
        <f>(((U733*'Appendix B'!$C$24*1000)-('Appendix B'!$E$50+'Appendix B'!$F$50+'Appendix B'!$G$50))/((1+$Y$16)^AR$34))</f>
        <v>1376866.5613700326</v>
      </c>
      <c r="AS733" s="217">
        <f t="shared" si="36"/>
        <v>77270663.340245917</v>
      </c>
      <c r="AU733" s="207">
        <f t="shared" si="35"/>
        <v>8.5311937986271277E-9</v>
      </c>
    </row>
    <row r="734" spans="1:47" x14ac:dyDescent="0.35">
      <c r="A734">
        <v>700</v>
      </c>
      <c r="B734" s="75">
        <v>56</v>
      </c>
      <c r="C734" s="75">
        <v>48.36660220464919</v>
      </c>
      <c r="D734" s="75">
        <v>52.693761567470084</v>
      </c>
      <c r="E734" s="75">
        <v>42.567580406030416</v>
      </c>
      <c r="F734" s="75">
        <v>53.419395515545418</v>
      </c>
      <c r="G734" s="75">
        <v>39.963019798517323</v>
      </c>
      <c r="H734" s="75">
        <v>44.751567855687426</v>
      </c>
      <c r="I734" s="75">
        <v>37.074990255889013</v>
      </c>
      <c r="J734" s="75">
        <v>21.303711184482765</v>
      </c>
      <c r="K734" s="75">
        <v>24.082809044622508</v>
      </c>
      <c r="L734" s="75">
        <v>20.114591902303737</v>
      </c>
      <c r="M734" s="75">
        <v>25.755598635578892</v>
      </c>
      <c r="N734" s="75">
        <v>29.320867884269262</v>
      </c>
      <c r="O734" s="75">
        <v>27.854266646794805</v>
      </c>
      <c r="P734" s="75">
        <v>43.374699532653992</v>
      </c>
      <c r="Q734" s="75">
        <v>52.411344379142321</v>
      </c>
      <c r="R734" s="75">
        <v>70.544357697474197</v>
      </c>
      <c r="S734" s="75">
        <v>32.829178881279653</v>
      </c>
      <c r="T734" s="75">
        <v>33.174565124041187</v>
      </c>
      <c r="U734" s="75">
        <v>16.497214321354296</v>
      </c>
      <c r="V734" s="75">
        <v>18.587894809061854</v>
      </c>
      <c r="X734" s="201">
        <f>((0-('Appendix B'!$H$30))/(1+$Y$16)^0)</f>
        <v>-30932906.678150136</v>
      </c>
      <c r="Y734" s="201">
        <f>(((B734*'Appendix B'!$C$5*1000)-('Appendix B'!$E$31+'Appendix B'!$F$31+'Appendix B'!$G$31))/((1+$Y$16)^1))</f>
        <v>36555647.970511056</v>
      </c>
      <c r="Z734" s="201">
        <f>+(((C734*'Appendix B'!$C$6*1000)-('Appendix B'!$E$32+'Appendix B'!$F$32+'Appendix B'!$G$32))/((1+$Y$16)^2))</f>
        <v>10012872.502664866</v>
      </c>
      <c r="AA734" s="201">
        <f>(((D734*'Appendix B'!$C$7*1000)-('Appendix B'!$E$33+'Appendix B'!$F$33+'Appendix B'!$G$33))/((1+$Y$16)^3))</f>
        <v>4956466.888489143</v>
      </c>
      <c r="AB734" s="201">
        <f>(((E734*'Appendix B'!$C$8*1000)-('Appendix B'!$E$34+'Appendix B'!$F$34+'Appendix B'!$G$34))/((1+$Y$16)^4))</f>
        <v>1978397.105304949</v>
      </c>
      <c r="AC734" s="201">
        <f>(((F734*'Appendix B'!$C$9*1000)-('Appendix B'!$E$35+'Appendix B'!$F$35+'Appendix B'!$G$35))/((1+$Y$16)^AC$34))</f>
        <v>1804946.3403875295</v>
      </c>
      <c r="AD734" s="201">
        <f>(((G734*'Appendix B'!$C$10*1000)-('Appendix B'!$E$36+'Appendix B'!$F$36+'Appendix B'!$G$36))/((1+$Y$16)^AD$34))</f>
        <v>568976.22860689403</v>
      </c>
      <c r="AE734" s="201">
        <f>(((H734*'Appendix B'!$C$11*1000)-('Appendix B'!$E$37+'Appendix B'!$F$37+'Appendix B'!$G$37))/((1+$Y$16)^AE$34))</f>
        <v>452627.13177790149</v>
      </c>
      <c r="AF734" s="201">
        <f>(((I734*'Appendix B'!$C$12*1000)-('Appendix B'!$E$38+'Appendix B'!$F$38+'Appendix B'!$G$38))/((1+$Y$16)^AF$34))</f>
        <v>43757.954003847422</v>
      </c>
      <c r="AG734" s="201">
        <f>(((J734*'Appendix B'!$C$13*1000)-('Appendix B'!$E$39+'Appendix B'!$F$39+'Appendix B'!$G$39))/((1+$Y$16)^AG$34))</f>
        <v>-386838.61482170323</v>
      </c>
      <c r="AH734" s="201">
        <f>(((K734*'Appendix B'!$C$14*1000)-('Appendix B'!$E$40+'Appendix B'!$F$40+'Appendix B'!$G$40))/((1+$Y$16)^AH$34))</f>
        <v>-335694.2828330858</v>
      </c>
      <c r="AI734" s="201">
        <f>(((L734*'Appendix B'!$C$15*1000)-('Appendix B'!$E$41+'Appendix B'!$F$41+'Appendix B'!$G$41))/((1+$Y$16)^AI$34))</f>
        <v>-395681.63525595632</v>
      </c>
      <c r="AJ734" s="201">
        <f>(((M734*'Appendix B'!$C$16*1000)-('Appendix B'!$E$42+'Appendix B'!$F$42+'Appendix B'!$G$42))/((1+$Y$16)^AJ$34))</f>
        <v>-311648.18877599435</v>
      </c>
      <c r="AK734" s="201">
        <f>(((N734*'Appendix B'!$C$17*1000)-('Appendix B'!$E$43+'Appendix B'!$F$43+'Appendix B'!$G$43))/((1+$Y$16)^AK$34))</f>
        <v>-266861.87452541478</v>
      </c>
      <c r="AL734" s="201">
        <f>(((O734*'Appendix B'!$C$18*1000)-('Appendix B'!$E$44+'Appendix B'!$F$44+'Appendix B'!$G$44))/((1+$Y$16)^AL$34))</f>
        <v>-271794.33835884737</v>
      </c>
      <c r="AM734" s="201">
        <f>(((P734*'Appendix B'!$C$19*1000)-('Appendix B'!$E$45+'Appendix B'!$F$45+'Appendix B'!$G$45))/((1+$Y$16)^AM$34))</f>
        <v>-149390.62408993425</v>
      </c>
      <c r="AN734" s="201">
        <f>(((Q734*'Appendix B'!$C$20*1000)-('Appendix B'!$E$46+'Appendix B'!$F$46+'Appendix B'!$G$46))/((1+$Y$16)^AN$34))</f>
        <v>-96359.845144344959</v>
      </c>
      <c r="AO734" s="201">
        <f>(((R734*'Appendix B'!$C$21*1000)-('Appendix B'!$E$47+'Appendix B'!$F$47+'Appendix B'!$G$47))/((1+$Y$16)^AO$34))</f>
        <v>-10012.455935121756</v>
      </c>
      <c r="AP734" s="201">
        <f>(((S734*'Appendix B'!$C$22*1000)-('Appendix B'!$E$48+'Appendix B'!$F$48+'Appendix B'!$G$48))/((1+$Y$16)^AP$34))</f>
        <v>-194502.17805706806</v>
      </c>
      <c r="AQ734" s="201">
        <f>(((T734*'Appendix B'!$C$23*1000)-('Appendix B'!$E$49+'Appendix B'!$F$49+'Appendix B'!$G$49))/((1+$Y$16)^AQ$34))</f>
        <v>-181697.63596017539</v>
      </c>
      <c r="AR734" s="201">
        <f>(((U734*'Appendix B'!$C$24*1000)-('Appendix B'!$E$50+'Appendix B'!$F$50+'Appendix B'!$G$50))/((1+$Y$16)^AR$34))</f>
        <v>-225556.98005882083</v>
      </c>
      <c r="AS734" s="217">
        <f t="shared" si="36"/>
        <v>25440785.443596054</v>
      </c>
      <c r="AU734" s="207">
        <f t="shared" si="35"/>
        <v>1.0125368245585177E-8</v>
      </c>
    </row>
    <row r="735" spans="1:47" x14ac:dyDescent="0.35">
      <c r="A735">
        <v>701</v>
      </c>
      <c r="B735" s="75">
        <v>56</v>
      </c>
      <c r="C735" s="75">
        <v>82.385561669668434</v>
      </c>
      <c r="D735" s="75">
        <v>66.121355221060981</v>
      </c>
      <c r="E735" s="75">
        <v>87.020255338460544</v>
      </c>
      <c r="F735" s="75">
        <v>103.07447575147006</v>
      </c>
      <c r="G735" s="75">
        <v>100.02948183891927</v>
      </c>
      <c r="H735" s="75">
        <v>110.79539057512501</v>
      </c>
      <c r="I735" s="75">
        <v>158.76736623985369</v>
      </c>
      <c r="J735" s="75">
        <v>149.97603517753501</v>
      </c>
      <c r="K735" s="75">
        <v>119.31870888969162</v>
      </c>
      <c r="L735" s="75">
        <v>170.20683282968648</v>
      </c>
      <c r="M735" s="75">
        <v>165.75928048047234</v>
      </c>
      <c r="N735" s="75">
        <v>198.03562965402733</v>
      </c>
      <c r="O735" s="75">
        <v>193.89405179270861</v>
      </c>
      <c r="P735" s="75">
        <v>225.85791288105563</v>
      </c>
      <c r="Q735" s="75">
        <v>321.36885862118771</v>
      </c>
      <c r="R735" s="75">
        <v>238.8555673134008</v>
      </c>
      <c r="S735" s="75">
        <v>272.63150549461284</v>
      </c>
      <c r="T735" s="75">
        <v>205.55312196535823</v>
      </c>
      <c r="U735" s="75">
        <v>227.00669822271075</v>
      </c>
      <c r="V735" s="75">
        <v>123.51077535874131</v>
      </c>
      <c r="X735" s="201">
        <f>((0-('Appendix B'!$H$30))/(1+$Y$16)^0)</f>
        <v>-30932906.678150136</v>
      </c>
      <c r="Y735" s="201">
        <f>(((B735*'Appendix B'!$C$5*1000)-('Appendix B'!$E$31+'Appendix B'!$F$31+'Appendix B'!$G$31))/((1+$Y$16)^1))</f>
        <v>36555647.970511056</v>
      </c>
      <c r="Z735" s="201">
        <f>+(((C735*'Appendix B'!$C$6*1000)-('Appendix B'!$E$32+'Appendix B'!$F$32+'Appendix B'!$G$32))/((1+$Y$16)^2))</f>
        <v>18606643.494013738</v>
      </c>
      <c r="AA735" s="201">
        <f>(((D735*'Appendix B'!$C$7*1000)-('Appendix B'!$E$33+'Appendix B'!$F$33+'Appendix B'!$G$33))/((1+$Y$16)^3))</f>
        <v>6659629.2734617526</v>
      </c>
      <c r="AB735" s="201">
        <f>(((E735*'Appendix B'!$C$8*1000)-('Appendix B'!$E$34+'Appendix B'!$F$34+'Appendix B'!$G$34))/((1+$Y$16)^4))</f>
        <v>5567505.9893657053</v>
      </c>
      <c r="AC735" s="201">
        <f>(((F735*'Appendix B'!$C$9*1000)-('Appendix B'!$E$35+'Appendix B'!$F$35+'Appendix B'!$G$35))/((1+$Y$16)^AC$34))</f>
        <v>4691502.5459444718</v>
      </c>
      <c r="AD735" s="201">
        <f>(((G735*'Appendix B'!$C$10*1000)-('Appendix B'!$E$36+'Appendix B'!$F$36+'Appendix B'!$G$36))/((1+$Y$16)^AD$34))</f>
        <v>3160923.6477115825</v>
      </c>
      <c r="AE735" s="201">
        <f>(((H735*'Appendix B'!$C$11*1000)-('Appendix B'!$E$37+'Appendix B'!$F$37+'Appendix B'!$G$37))/((1+$Y$16)^AE$34))</f>
        <v>2646051.4615854761</v>
      </c>
      <c r="AF735" s="201">
        <f>(((I735*'Appendix B'!$C$12*1000)-('Appendix B'!$E$38+'Appendix B'!$F$38+'Appendix B'!$G$38))/((1+$Y$16)^AF$34))</f>
        <v>3234842.6357363481</v>
      </c>
      <c r="AG735" s="201">
        <f>(((J735*'Appendix B'!$C$13*1000)-('Appendix B'!$E$39+'Appendix B'!$F$39+'Appendix B'!$G$39))/((1+$Y$16)^AG$34))</f>
        <v>2326902.6755184522</v>
      </c>
      <c r="AH735" s="201">
        <f>(((K735*'Appendix B'!$C$14*1000)-('Appendix B'!$E$40+'Appendix B'!$F$40+'Appendix B'!$G$40))/((1+$Y$16)^AH$34))</f>
        <v>1277123.3981551102</v>
      </c>
      <c r="AI735" s="201">
        <f>(((L735*'Appendix B'!$C$15*1000)-('Appendix B'!$E$41+'Appendix B'!$F$41+'Appendix B'!$G$41))/((1+$Y$16)^AI$34))</f>
        <v>1737290.9287691561</v>
      </c>
      <c r="AJ735" s="201">
        <f>(((M735*'Appendix B'!$C$16*1000)-('Appendix B'!$E$42+'Appendix B'!$F$42+'Appendix B'!$G$42))/((1+$Y$16)^AJ$34))</f>
        <v>1344173.6801792637</v>
      </c>
      <c r="AK735" s="201">
        <f>(((N735*'Appendix B'!$C$17*1000)-('Appendix B'!$E$43+'Appendix B'!$F$43+'Appendix B'!$G$43))/((1+$Y$16)^AK$34))</f>
        <v>1406384.5197876436</v>
      </c>
      <c r="AL735" s="201">
        <f>(((O735*'Appendix B'!$C$18*1000)-('Appendix B'!$E$44+'Appendix B'!$F$44+'Appendix B'!$G$44))/((1+$Y$16)^AL$34))</f>
        <v>1117857.3806074061</v>
      </c>
      <c r="AM735" s="201">
        <f>(((P735*'Appendix B'!$C$19*1000)-('Appendix B'!$E$45+'Appendix B'!$F$45+'Appendix B'!$G$45))/((1+$Y$16)^AM$34))</f>
        <v>1146360.4785902712</v>
      </c>
      <c r="AN735" s="201">
        <f>(((Q735*'Appendix B'!$C$20*1000)-('Appendix B'!$E$46+'Appendix B'!$F$46+'Appendix B'!$G$46))/((1+$Y$16)^AN$34))</f>
        <v>1505456.9134036151</v>
      </c>
      <c r="AO735" s="201">
        <f>(((R735*'Appendix B'!$C$21*1000)-('Appendix B'!$E$47+'Appendix B'!$F$47+'Appendix B'!$G$47))/((1+$Y$16)^AO$34))</f>
        <v>862516.53739064769</v>
      </c>
      <c r="AP735" s="201">
        <f>(((S735*'Appendix B'!$C$22*1000)-('Appendix B'!$E$48+'Appendix B'!$F$48+'Appendix B'!$G$48))/((1+$Y$16)^AP$34))</f>
        <v>873108.89104765793</v>
      </c>
      <c r="AQ735" s="201">
        <f>(((T735*'Appendix B'!$C$23*1000)-('Appendix B'!$E$49+'Appendix B'!$F$49+'Appendix B'!$G$49))/((1+$Y$16)^AQ$34))</f>
        <v>479478.51688052737</v>
      </c>
      <c r="AR735" s="201">
        <f>(((U735*'Appendix B'!$C$24*1000)-('Appendix B'!$E$50+'Appendix B'!$F$50+'Appendix B'!$G$50))/((1+$Y$16)^AR$34))</f>
        <v>472112.94592537219</v>
      </c>
      <c r="AS735" s="217">
        <f t="shared" si="36"/>
        <v>64738607.206435099</v>
      </c>
      <c r="AU735" s="207">
        <f t="shared" si="35"/>
        <v>1.3165694531056794E-8</v>
      </c>
    </row>
    <row r="736" spans="1:47" x14ac:dyDescent="0.35">
      <c r="A736">
        <v>702</v>
      </c>
      <c r="B736" s="75">
        <v>56</v>
      </c>
      <c r="C736" s="75">
        <v>38.568567581667466</v>
      </c>
      <c r="D736" s="75">
        <v>41.600929200524845</v>
      </c>
      <c r="E736" s="75">
        <v>85.887685861806148</v>
      </c>
      <c r="F736" s="75">
        <v>123.12335978142687</v>
      </c>
      <c r="G736" s="75">
        <v>168.82309451810912</v>
      </c>
      <c r="H736" s="75">
        <v>180.64622981035123</v>
      </c>
      <c r="I736" s="75">
        <v>179.79201932774285</v>
      </c>
      <c r="J736" s="75">
        <v>154.34325550150862</v>
      </c>
      <c r="K736" s="75">
        <v>73.37380113422816</v>
      </c>
      <c r="L736" s="75">
        <v>66.65993266322252</v>
      </c>
      <c r="M736" s="75">
        <v>85.195325480920729</v>
      </c>
      <c r="N736" s="75">
        <v>93.593173956459154</v>
      </c>
      <c r="O736" s="75">
        <v>57.10653145651056</v>
      </c>
      <c r="P736" s="75">
        <v>96.553840522203103</v>
      </c>
      <c r="Q736" s="75">
        <v>59.961353919002917</v>
      </c>
      <c r="R736" s="75">
        <v>97.439338013781693</v>
      </c>
      <c r="S736" s="75">
        <v>139.41039386641432</v>
      </c>
      <c r="T736" s="75">
        <v>154.32727051375082</v>
      </c>
      <c r="U736" s="75">
        <v>156.90799235871896</v>
      </c>
      <c r="V736" s="75">
        <v>223.29063286052747</v>
      </c>
      <c r="X736" s="201">
        <f>((0-('Appendix B'!$H$30))/(1+$Y$16)^0)</f>
        <v>-30932906.678150136</v>
      </c>
      <c r="Y736" s="201">
        <f>(((B736*'Appendix B'!$C$5*1000)-('Appendix B'!$E$31+'Appendix B'!$F$31+'Appendix B'!$G$31))/((1+$Y$16)^1))</f>
        <v>36555647.970511056</v>
      </c>
      <c r="Z736" s="201">
        <f>+(((C736*'Appendix B'!$C$6*1000)-('Appendix B'!$E$32+'Appendix B'!$F$32+'Appendix B'!$G$32))/((1+$Y$16)^2))</f>
        <v>7537721.3798977267</v>
      </c>
      <c r="AA736" s="201">
        <f>(((D736*'Appendix B'!$C$7*1000)-('Appendix B'!$E$33+'Appendix B'!$F$33+'Appendix B'!$G$33))/((1+$Y$16)^3))</f>
        <v>3549446.7389677619</v>
      </c>
      <c r="AB736" s="201">
        <f>(((E736*'Appendix B'!$C$8*1000)-('Appendix B'!$E$34+'Appendix B'!$F$34+'Appendix B'!$G$34))/((1+$Y$16)^4))</f>
        <v>5476062.3321132418</v>
      </c>
      <c r="AC736" s="201">
        <f>(((F736*'Appendix B'!$C$9*1000)-('Appendix B'!$E$35+'Appendix B'!$F$35+'Appendix B'!$G$35))/((1+$Y$16)^AC$34))</f>
        <v>5856987.1315336358</v>
      </c>
      <c r="AD736" s="201">
        <f>(((G736*'Appendix B'!$C$10*1000)-('Appendix B'!$E$36+'Appendix B'!$F$36+'Appendix B'!$G$36))/((1+$Y$16)^AD$34))</f>
        <v>6129459.179482691</v>
      </c>
      <c r="AE736" s="201">
        <f>(((H736*'Appendix B'!$C$11*1000)-('Appendix B'!$E$37+'Appendix B'!$F$37+'Appendix B'!$G$37))/((1+$Y$16)^AE$34))</f>
        <v>4965913.0917471442</v>
      </c>
      <c r="AF736" s="201">
        <f>(((I736*'Appendix B'!$C$12*1000)-('Appendix B'!$E$38+'Appendix B'!$F$38+'Appendix B'!$G$38))/((1+$Y$16)^AF$34))</f>
        <v>3786162.6988464943</v>
      </c>
      <c r="AG736" s="201">
        <f>(((J736*'Appendix B'!$C$13*1000)-('Appendix B'!$E$39+'Appendix B'!$F$39+'Appendix B'!$G$39))/((1+$Y$16)^AG$34))</f>
        <v>2419008.7768881596</v>
      </c>
      <c r="AH736" s="201">
        <f>(((K736*'Appendix B'!$C$14*1000)-('Appendix B'!$E$40+'Appendix B'!$F$40+'Appendix B'!$G$40))/((1+$Y$16)^AH$34))</f>
        <v>499047.48665607325</v>
      </c>
      <c r="AI736" s="201">
        <f>(((L736*'Appendix B'!$C$15*1000)-('Appendix B'!$E$41+'Appendix B'!$F$41+'Appendix B'!$G$41))/((1+$Y$16)^AI$34))</f>
        <v>265777.83934988221</v>
      </c>
      <c r="AJ736" s="201">
        <f>(((M736*'Appendix B'!$C$16*1000)-('Appendix B'!$E$42+'Appendix B'!$F$42+'Appendix B'!$G$42))/((1+$Y$16)^AJ$34))</f>
        <v>391344.74896890548</v>
      </c>
      <c r="AK736" s="201">
        <f>(((N736*'Appendix B'!$C$17*1000)-('Appendix B'!$E$43+'Appendix B'!$F$43+'Appendix B'!$G$43))/((1+$Y$16)^AK$34))</f>
        <v>370565.48074204859</v>
      </c>
      <c r="AL736" s="201">
        <f>(((O736*'Appendix B'!$C$18*1000)-('Appendix B'!$E$44+'Appendix B'!$F$44+'Appendix B'!$G$44))/((1+$Y$16)^AL$34))</f>
        <v>-26970.725507539439</v>
      </c>
      <c r="AM736" s="201">
        <f>(((P736*'Appendix B'!$C$19*1000)-('Appendix B'!$E$45+'Appendix B'!$F$45+'Appendix B'!$G$45))/((1+$Y$16)^AM$34))</f>
        <v>228216.33116043985</v>
      </c>
      <c r="AN736" s="201">
        <f>(((Q736*'Appendix B'!$C$20*1000)-('Appendix B'!$E$46+'Appendix B'!$F$46+'Appendix B'!$G$46))/((1+$Y$16)^AN$34))</f>
        <v>-51394.632544774096</v>
      </c>
      <c r="AO736" s="201">
        <f>(((R736*'Appendix B'!$C$21*1000)-('Appendix B'!$E$47+'Appendix B'!$F$47+'Appendix B'!$G$47))/((1+$Y$16)^AO$34))</f>
        <v>129411.71049118621</v>
      </c>
      <c r="AP736" s="201">
        <f>(((S736*'Appendix B'!$C$22*1000)-('Appendix B'!$E$48+'Appendix B'!$F$48+'Appendix B'!$G$48))/((1+$Y$16)^AP$34))</f>
        <v>280002.32940017356</v>
      </c>
      <c r="AQ736" s="201">
        <f>(((T736*'Appendix B'!$C$23*1000)-('Appendix B'!$E$49+'Appendix B'!$F$49+'Appendix B'!$G$49))/((1+$Y$16)^AQ$34))</f>
        <v>282996.35570347623</v>
      </c>
      <c r="AR736" s="201">
        <f>(((U736*'Appendix B'!$C$24*1000)-('Appendix B'!$E$50+'Appendix B'!$F$50+'Appendix B'!$G$50))/((1+$Y$16)^AR$34))</f>
        <v>239792.01660023144</v>
      </c>
      <c r="AS736" s="217">
        <f t="shared" si="36"/>
        <v>48030656.92091018</v>
      </c>
      <c r="AU736" s="207">
        <f t="shared" si="35"/>
        <v>1.5906954136843344E-8</v>
      </c>
    </row>
    <row r="737" spans="1:47" x14ac:dyDescent="0.35">
      <c r="A737">
        <v>703</v>
      </c>
      <c r="B737" s="75">
        <v>56</v>
      </c>
      <c r="C737" s="75">
        <v>46.790829722065851</v>
      </c>
      <c r="D737" s="75">
        <v>48.336346384605392</v>
      </c>
      <c r="E737" s="75">
        <v>21.141414897720857</v>
      </c>
      <c r="F737" s="75">
        <v>13.392416622075393</v>
      </c>
      <c r="G737" s="75">
        <v>16.678161615042335</v>
      </c>
      <c r="H737" s="75">
        <v>14.908994497215719</v>
      </c>
      <c r="I737" s="75">
        <v>14.395150870496344</v>
      </c>
      <c r="J737" s="75">
        <v>22.07722935898299</v>
      </c>
      <c r="K737" s="75">
        <v>24.914451960715002</v>
      </c>
      <c r="L737" s="75">
        <v>32.175019226192802</v>
      </c>
      <c r="M737" s="75">
        <v>32.687644159942728</v>
      </c>
      <c r="N737" s="75">
        <v>40.198333080620735</v>
      </c>
      <c r="O737" s="75">
        <v>51.915329656411849</v>
      </c>
      <c r="P737" s="75">
        <v>61.064870668126176</v>
      </c>
      <c r="Q737" s="75">
        <v>93.4504836593281</v>
      </c>
      <c r="R737" s="75">
        <v>92.751611999635074</v>
      </c>
      <c r="S737" s="75">
        <v>116.83245440458026</v>
      </c>
      <c r="T737" s="75">
        <v>139.52407381640697</v>
      </c>
      <c r="U737" s="75">
        <v>103.56108774763126</v>
      </c>
      <c r="V737" s="75">
        <v>131.05874263421299</v>
      </c>
      <c r="X737" s="201">
        <f>((0-('Appendix B'!$H$30))/(1+$Y$16)^0)</f>
        <v>-30932906.678150136</v>
      </c>
      <c r="Y737" s="201">
        <f>(((B737*'Appendix B'!$C$5*1000)-('Appendix B'!$E$31+'Appendix B'!$F$31+'Appendix B'!$G$31))/((1+$Y$16)^1))</f>
        <v>36555647.970511056</v>
      </c>
      <c r="Z737" s="201">
        <f>+(((C737*'Appendix B'!$C$6*1000)-('Appendix B'!$E$32+'Appendix B'!$F$32+'Appendix B'!$G$32))/((1+$Y$16)^2))</f>
        <v>9614805.422932012</v>
      </c>
      <c r="AA737" s="201">
        <f>(((D737*'Appendix B'!$C$7*1000)-('Appendix B'!$E$33+'Appendix B'!$F$33+'Appendix B'!$G$33))/((1+$Y$16)^3))</f>
        <v>4403770.2678866116</v>
      </c>
      <c r="AB737" s="201">
        <f>(((E737*'Appendix B'!$C$8*1000)-('Appendix B'!$E$34+'Appendix B'!$F$34+'Appendix B'!$G$34))/((1+$Y$16)^4))</f>
        <v>248448.54553610715</v>
      </c>
      <c r="AC737" s="201">
        <f>(((F737*'Appendix B'!$C$9*1000)-('Appendix B'!$E$35+'Appendix B'!$F$35+'Appendix B'!$G$35))/((1+$Y$16)^AC$34))</f>
        <v>-521907.70487189706</v>
      </c>
      <c r="AD737" s="201">
        <f>(((G737*'Appendix B'!$C$10*1000)-('Appendix B'!$E$36+'Appendix B'!$F$36+'Appendix B'!$G$36))/((1+$Y$16)^AD$34))</f>
        <v>-435796.25212090253</v>
      </c>
      <c r="AE737" s="201">
        <f>(((H737*'Appendix B'!$C$11*1000)-('Appendix B'!$E$37+'Appendix B'!$F$37+'Appendix B'!$G$37))/((1+$Y$16)^AE$34))</f>
        <v>-538493.97195666737</v>
      </c>
      <c r="AF737" s="201">
        <f>(((I737*'Appendix B'!$C$12*1000)-('Appendix B'!$E$38+'Appendix B'!$F$38+'Appendix B'!$G$38))/((1+$Y$16)^AF$34))</f>
        <v>-550965.31819536234</v>
      </c>
      <c r="AG737" s="201">
        <f>(((J737*'Appendix B'!$C$13*1000)-('Appendix B'!$E$39+'Appendix B'!$F$39+'Appendix B'!$G$39))/((1+$Y$16)^AG$34))</f>
        <v>-370524.86417332647</v>
      </c>
      <c r="AH737" s="201">
        <f>(((K737*'Appendix B'!$C$14*1000)-('Appendix B'!$E$40+'Appendix B'!$F$40+'Appendix B'!$G$40))/((1+$Y$16)^AH$34))</f>
        <v>-321610.42998426955</v>
      </c>
      <c r="AI737" s="201">
        <f>(((L737*'Appendix B'!$C$15*1000)-('Appendix B'!$E$41+'Appendix B'!$F$41+'Appendix B'!$G$41))/((1+$Y$16)^AI$34))</f>
        <v>-224289.96015450868</v>
      </c>
      <c r="AJ737" s="201">
        <f>(((M737*'Appendix B'!$C$16*1000)-('Appendix B'!$E$42+'Appendix B'!$F$42+'Appendix B'!$G$42))/((1+$Y$16)^AJ$34))</f>
        <v>-229662.96935475443</v>
      </c>
      <c r="AK737" s="201">
        <f>(((N737*'Appendix B'!$C$17*1000)-('Appendix B'!$E$43+'Appendix B'!$F$43+'Appendix B'!$G$43))/((1+$Y$16)^AK$34))</f>
        <v>-158983.46941052019</v>
      </c>
      <c r="AL737" s="201">
        <f>(((O737*'Appendix B'!$C$18*1000)-('Appendix B'!$E$44+'Appendix B'!$F$44+'Appendix B'!$G$44))/((1+$Y$16)^AL$34))</f>
        <v>-70417.917990162372</v>
      </c>
      <c r="AM737" s="201">
        <f>(((P737*'Appendix B'!$C$19*1000)-('Appendix B'!$E$45+'Appendix B'!$F$45+'Appendix B'!$G$45))/((1+$Y$16)^AM$34))</f>
        <v>-23778.748154659876</v>
      </c>
      <c r="AN737" s="201">
        <f>(((Q737*'Appendix B'!$C$20*1000)-('Appendix B'!$E$46+'Appendix B'!$F$46+'Appendix B'!$G$46))/((1+$Y$16)^AN$34))</f>
        <v>148054.8953794167</v>
      </c>
      <c r="AO737" s="201">
        <f>(((R737*'Appendix B'!$C$21*1000)-('Appendix B'!$E$47+'Appendix B'!$F$47+'Appendix B'!$G$47))/((1+$Y$16)^AO$34))</f>
        <v>105110.43626563797</v>
      </c>
      <c r="AP737" s="201">
        <f>(((S737*'Appendix B'!$C$22*1000)-('Appendix B'!$E$48+'Appendix B'!$F$48+'Appendix B'!$G$48))/((1+$Y$16)^AP$34))</f>
        <v>179484.29678784861</v>
      </c>
      <c r="AQ737" s="201">
        <f>(((T737*'Appendix B'!$C$23*1000)-('Appendix B'!$E$49+'Appendix B'!$F$49+'Appendix B'!$G$49))/((1+$Y$16)^AQ$34))</f>
        <v>226217.13199119113</v>
      </c>
      <c r="AR737" s="201">
        <f>(((U737*'Appendix B'!$C$24*1000)-('Appendix B'!$E$50+'Appendix B'!$F$50+'Appendix B'!$G$50))/((1+$Y$16)^AR$34))</f>
        <v>62989.858798430272</v>
      </c>
      <c r="AS737" s="217">
        <f t="shared" si="36"/>
        <v>20611622.147938181</v>
      </c>
      <c r="AU737" s="207">
        <f t="shared" si="35"/>
        <v>8.2726894258247749E-9</v>
      </c>
    </row>
    <row r="738" spans="1:47" x14ac:dyDescent="0.35">
      <c r="A738">
        <v>704</v>
      </c>
      <c r="B738" s="75">
        <v>56</v>
      </c>
      <c r="C738" s="75">
        <v>92.695662633571033</v>
      </c>
      <c r="D738" s="75">
        <v>116.64442410579531</v>
      </c>
      <c r="E738" s="75">
        <v>125.76362778979505</v>
      </c>
      <c r="F738" s="75">
        <v>166.02981482168158</v>
      </c>
      <c r="G738" s="75">
        <v>256.31988332028266</v>
      </c>
      <c r="H738" s="75">
        <v>191.22713707862744</v>
      </c>
      <c r="I738" s="75">
        <v>283.84159563585763</v>
      </c>
      <c r="J738" s="75">
        <v>122.8480519375633</v>
      </c>
      <c r="K738" s="75">
        <v>133.38431788689033</v>
      </c>
      <c r="L738" s="75">
        <v>146.37215661158135</v>
      </c>
      <c r="M738" s="75">
        <v>170.08620932675728</v>
      </c>
      <c r="N738" s="75">
        <v>139.2433757303273</v>
      </c>
      <c r="O738" s="75">
        <v>134.46173999133609</v>
      </c>
      <c r="P738" s="75">
        <v>156.438476860756</v>
      </c>
      <c r="Q738" s="75">
        <v>93.94104462908733</v>
      </c>
      <c r="R738" s="75">
        <v>81.953281458303707</v>
      </c>
      <c r="S738" s="75">
        <v>121.48268957674404</v>
      </c>
      <c r="T738" s="75">
        <v>124.41119193347335</v>
      </c>
      <c r="U738" s="75">
        <v>177.95815158303668</v>
      </c>
      <c r="V738" s="75">
        <v>125.46273937443759</v>
      </c>
      <c r="X738" s="201">
        <f>((0-('Appendix B'!$H$30))/(1+$Y$16)^0)</f>
        <v>-30932906.678150136</v>
      </c>
      <c r="Y738" s="201">
        <f>(((B738*'Appendix B'!$C$5*1000)-('Appendix B'!$E$31+'Appendix B'!$F$31+'Appendix B'!$G$31))/((1+$Y$16)^1))</f>
        <v>36555647.970511056</v>
      </c>
      <c r="Z738" s="201">
        <f>+(((C738*'Appendix B'!$C$6*1000)-('Appendix B'!$E$32+'Appendix B'!$F$32+'Appendix B'!$G$32))/((1+$Y$16)^2))</f>
        <v>21211151.332431659</v>
      </c>
      <c r="AA738" s="201">
        <f>(((D738*'Appendix B'!$C$7*1000)-('Appendix B'!$E$33+'Appendix B'!$F$33+'Appendix B'!$G$33))/((1+$Y$16)^3))</f>
        <v>13067999.434026435</v>
      </c>
      <c r="AB738" s="201">
        <f>(((E738*'Appendix B'!$C$8*1000)-('Appendix B'!$E$34+'Appendix B'!$F$34+'Appendix B'!$G$34))/((1+$Y$16)^4))</f>
        <v>8695645.802659899</v>
      </c>
      <c r="AC738" s="201">
        <f>(((F738*'Appendix B'!$C$9*1000)-('Appendix B'!$E$35+'Appendix B'!$F$35+'Appendix B'!$G$35))/((1+$Y$16)^AC$34))</f>
        <v>8351231.2947983714</v>
      </c>
      <c r="AD738" s="201">
        <f>(((G738*'Appendix B'!$C$10*1000)-('Appendix B'!$E$36+'Appendix B'!$F$36+'Appendix B'!$G$36))/((1+$Y$16)^AD$34))</f>
        <v>9905061.5408003945</v>
      </c>
      <c r="AE738" s="201">
        <f>(((H738*'Appendix B'!$C$11*1000)-('Appendix B'!$E$37+'Appendix B'!$F$37+'Appendix B'!$G$37))/((1+$Y$16)^AE$34))</f>
        <v>5317322.4814226488</v>
      </c>
      <c r="AF738" s="201">
        <f>(((I738*'Appendix B'!$C$12*1000)-('Appendix B'!$E$38+'Appendix B'!$F$38+'Appendix B'!$G$38))/((1+$Y$16)^AF$34))</f>
        <v>6514608.1451029917</v>
      </c>
      <c r="AG738" s="201">
        <f>(((J738*'Appendix B'!$C$13*1000)-('Appendix B'!$E$39+'Appendix B'!$F$39+'Appendix B'!$G$39))/((1+$Y$16)^AG$34))</f>
        <v>1754764.6589085865</v>
      </c>
      <c r="AH738" s="201">
        <f>(((K738*'Appendix B'!$C$14*1000)-('Appendix B'!$E$40+'Appendix B'!$F$40+'Appendix B'!$G$40))/((1+$Y$16)^AH$34))</f>
        <v>1515324.1493576861</v>
      </c>
      <c r="AI738" s="201">
        <f>(((L738*'Appendix B'!$C$15*1000)-('Appendix B'!$E$41+'Appendix B'!$F$41+'Appendix B'!$G$41))/((1+$Y$16)^AI$34))</f>
        <v>1398574.4825923231</v>
      </c>
      <c r="AJ738" s="201">
        <f>(((M738*'Appendix B'!$C$16*1000)-('Appendix B'!$E$42+'Appendix B'!$F$42+'Appendix B'!$G$42))/((1+$Y$16)^AJ$34))</f>
        <v>1395348.2158391862</v>
      </c>
      <c r="AK738" s="201">
        <f>(((N738*'Appendix B'!$C$17*1000)-('Appendix B'!$E$43+'Appendix B'!$F$43+'Appendix B'!$G$43))/((1+$Y$16)^AK$34))</f>
        <v>823306.15806362394</v>
      </c>
      <c r="AL738" s="201">
        <f>(((O738*'Appendix B'!$C$18*1000)-('Appendix B'!$E$44+'Appendix B'!$F$44+'Appendix B'!$G$44))/((1+$Y$16)^AL$34))</f>
        <v>620445.18398033665</v>
      </c>
      <c r="AM738" s="201">
        <f>(((P738*'Appendix B'!$C$19*1000)-('Appendix B'!$E$45+'Appendix B'!$F$45+'Appendix B'!$G$45))/((1+$Y$16)^AM$34))</f>
        <v>653436.72346652858</v>
      </c>
      <c r="AN738" s="201">
        <f>(((Q738*'Appendix B'!$C$20*1000)-('Appendix B'!$E$46+'Appendix B'!$F$46+'Appendix B'!$G$46))/((1+$Y$16)^AN$34))</f>
        <v>150976.50470743395</v>
      </c>
      <c r="AO738" s="201">
        <f>(((R738*'Appendix B'!$C$21*1000)-('Appendix B'!$E$47+'Appendix B'!$F$47+'Appendix B'!$G$47))/((1+$Y$16)^AO$34))</f>
        <v>49131.654470137073</v>
      </c>
      <c r="AP738" s="201">
        <f>(((S738*'Appendix B'!$C$22*1000)-('Appendix B'!$E$48+'Appendix B'!$F$48+'Appendix B'!$G$48))/((1+$Y$16)^AP$34))</f>
        <v>200187.35923872859</v>
      </c>
      <c r="AQ738" s="201">
        <f>(((T738*'Appendix B'!$C$23*1000)-('Appendix B'!$E$49+'Appendix B'!$F$49+'Appendix B'!$G$49))/((1+$Y$16)^AQ$34))</f>
        <v>168250.07805598265</v>
      </c>
      <c r="AR738" s="201">
        <f>(((U738*'Appendix B'!$C$24*1000)-('Appendix B'!$E$50+'Appendix B'!$F$50+'Appendix B'!$G$50))/((1+$Y$16)^AR$34))</f>
        <v>309556.39374756714</v>
      </c>
      <c r="AS738" s="217">
        <f t="shared" si="36"/>
        <v>87725062.886031449</v>
      </c>
      <c r="AU738" s="207">
        <f t="shared" si="35"/>
        <v>4.9050848162462049E-9</v>
      </c>
    </row>
    <row r="739" spans="1:47" x14ac:dyDescent="0.35">
      <c r="A739">
        <v>705</v>
      </c>
      <c r="B739" s="75">
        <v>56</v>
      </c>
      <c r="C739" s="75">
        <v>85.02381833806173</v>
      </c>
      <c r="D739" s="75">
        <v>128.73949946621957</v>
      </c>
      <c r="E739" s="75">
        <v>101.13451434424934</v>
      </c>
      <c r="F739" s="75">
        <v>101.23033282386004</v>
      </c>
      <c r="G739" s="75">
        <v>159.32812890434684</v>
      </c>
      <c r="H739" s="75">
        <v>145.72790396332826</v>
      </c>
      <c r="I739" s="75">
        <v>125.42812760545931</v>
      </c>
      <c r="J739" s="75">
        <v>128.19029759625531</v>
      </c>
      <c r="K739" s="75">
        <v>218.97199758345351</v>
      </c>
      <c r="L739" s="75">
        <v>281.06189409953254</v>
      </c>
      <c r="M739" s="75">
        <v>207.24221640166954</v>
      </c>
      <c r="N739" s="75">
        <v>203.7652311766214</v>
      </c>
      <c r="O739" s="75">
        <v>247.97456846068056</v>
      </c>
      <c r="P739" s="75">
        <v>177.51243817012011</v>
      </c>
      <c r="Q739" s="75">
        <v>162.74280039696384</v>
      </c>
      <c r="R739" s="75">
        <v>240.85475935421402</v>
      </c>
      <c r="S739" s="75">
        <v>140.23712322625678</v>
      </c>
      <c r="T739" s="75">
        <v>129.22944642748411</v>
      </c>
      <c r="U739" s="75">
        <v>69.088785866688269</v>
      </c>
      <c r="V739" s="75">
        <v>56.385898518859051</v>
      </c>
      <c r="X739" s="201">
        <f>((0-('Appendix B'!$H$30))/(1+$Y$16)^0)</f>
        <v>-30932906.678150136</v>
      </c>
      <c r="Y739" s="201">
        <f>(((B739*'Appendix B'!$C$5*1000)-('Appendix B'!$E$31+'Appendix B'!$F$31+'Appendix B'!$G$31))/((1+$Y$16)^1))</f>
        <v>36555647.970511056</v>
      </c>
      <c r="Z739" s="201">
        <f>+(((C739*'Appendix B'!$C$6*1000)-('Appendix B'!$E$32+'Appendix B'!$F$32+'Appendix B'!$G$32))/((1+$Y$16)^2))</f>
        <v>19273112.250881054</v>
      </c>
      <c r="AA739" s="201">
        <f>(((D739*'Appendix B'!$C$7*1000)-('Appendix B'!$E$33+'Appendix B'!$F$33+'Appendix B'!$G$33))/((1+$Y$16)^3))</f>
        <v>14602144.56298442</v>
      </c>
      <c r="AB739" s="201">
        <f>(((E739*'Appendix B'!$C$8*1000)-('Appendix B'!$E$34+'Appendix B'!$F$34+'Appendix B'!$G$34))/((1+$Y$16)^4))</f>
        <v>6707091.2329222001</v>
      </c>
      <c r="AC739" s="201">
        <f>(((F739*'Appendix B'!$C$9*1000)-('Appendix B'!$E$35+'Appendix B'!$F$35+'Appendix B'!$G$35))/((1+$Y$16)^AC$34))</f>
        <v>4584298.5662844935</v>
      </c>
      <c r="AD739" s="201">
        <f>(((G739*'Appendix B'!$C$10*1000)-('Appendix B'!$E$36+'Appendix B'!$F$36+'Appendix B'!$G$36))/((1+$Y$16)^AD$34))</f>
        <v>5719738.8333679922</v>
      </c>
      <c r="AE739" s="201">
        <f>(((H739*'Appendix B'!$C$11*1000)-('Appendix B'!$E$37+'Appendix B'!$F$37+'Appendix B'!$G$37))/((1+$Y$16)^AE$34))</f>
        <v>3806217.8724928661</v>
      </c>
      <c r="AF739" s="201">
        <f>(((I739*'Appendix B'!$C$12*1000)-('Appendix B'!$E$38+'Appendix B'!$F$38+'Appendix B'!$G$38))/((1+$Y$16)^AF$34))</f>
        <v>2360602.7102963277</v>
      </c>
      <c r="AG739" s="201">
        <f>(((J739*'Appendix B'!$C$13*1000)-('Appendix B'!$E$39+'Appendix B'!$F$39+'Appendix B'!$G$39))/((1+$Y$16)^AG$34))</f>
        <v>1867434.3626742212</v>
      </c>
      <c r="AH739" s="201">
        <f>(((K739*'Appendix B'!$C$14*1000)-('Appendix B'!$E$40+'Appendix B'!$F$40+'Appendix B'!$G$40))/((1+$Y$16)^AH$34))</f>
        <v>2964749.4534072336</v>
      </c>
      <c r="AI739" s="201">
        <f>(((L739*'Appendix B'!$C$15*1000)-('Appendix B'!$E$41+'Appendix B'!$F$41+'Appendix B'!$G$41))/((1+$Y$16)^AI$34))</f>
        <v>3312660.8666882222</v>
      </c>
      <c r="AJ739" s="201">
        <f>(((M739*'Appendix B'!$C$16*1000)-('Appendix B'!$E$42+'Appendix B'!$F$42+'Appendix B'!$G$42))/((1+$Y$16)^AJ$34))</f>
        <v>1834791.8666558594</v>
      </c>
      <c r="AK739" s="201">
        <f>(((N739*'Appendix B'!$C$17*1000)-('Appendix B'!$E$43+'Appendix B'!$F$43+'Appendix B'!$G$43))/((1+$Y$16)^AK$34))</f>
        <v>1463208.4454949531</v>
      </c>
      <c r="AL739" s="201">
        <f>(((O739*'Appendix B'!$C$18*1000)-('Appendix B'!$E$44+'Appendix B'!$F$44+'Appendix B'!$G$44))/((1+$Y$16)^AL$34))</f>
        <v>1570478.3165125372</v>
      </c>
      <c r="AM739" s="201">
        <f>(((P739*'Appendix B'!$C$19*1000)-('Appendix B'!$E$45+'Appendix B'!$F$45+'Appendix B'!$G$45))/((1+$Y$16)^AM$34))</f>
        <v>803075.74013768975</v>
      </c>
      <c r="AN739" s="201">
        <f>(((Q739*'Appendix B'!$C$20*1000)-('Appendix B'!$E$46+'Appendix B'!$F$46+'Appendix B'!$G$46))/((1+$Y$16)^AN$34))</f>
        <v>560735.66580426064</v>
      </c>
      <c r="AO739" s="201">
        <f>(((R739*'Appendix B'!$C$21*1000)-('Appendix B'!$E$47+'Appendix B'!$F$47+'Appendix B'!$G$47))/((1+$Y$16)^AO$34))</f>
        <v>872880.39267287229</v>
      </c>
      <c r="AP739" s="201">
        <f>(((S739*'Appendix B'!$C$22*1000)-('Appendix B'!$E$48+'Appendix B'!$F$48+'Appendix B'!$G$48))/((1+$Y$16)^AP$34))</f>
        <v>283682.96681594331</v>
      </c>
      <c r="AQ739" s="201">
        <f>(((T739*'Appendix B'!$C$23*1000)-('Appendix B'!$E$49+'Appendix B'!$F$49+'Appendix B'!$G$49))/((1+$Y$16)^AQ$34))</f>
        <v>186731.00183288881</v>
      </c>
      <c r="AR739" s="201">
        <f>(((U739*'Appendix B'!$C$24*1000)-('Appendix B'!$E$50+'Appendix B'!$F$50+'Appendix B'!$G$50))/((1+$Y$16)^AR$34))</f>
        <v>-51258.144930713286</v>
      </c>
      <c r="AS739" s="217">
        <f t="shared" si="36"/>
        <v>78396376.400286958</v>
      </c>
      <c r="AU739" s="207">
        <f t="shared" ref="AU739:AU802" si="37">_xlfn.NORM.DIST(AS739,$Y$17,$Y$19,FALSE)</f>
        <v>8.1051738445582025E-9</v>
      </c>
    </row>
    <row r="740" spans="1:47" x14ac:dyDescent="0.35">
      <c r="A740">
        <v>706</v>
      </c>
      <c r="B740" s="75">
        <v>56</v>
      </c>
      <c r="C740" s="75">
        <v>48.168658806909228</v>
      </c>
      <c r="D740" s="75">
        <v>66.409079947702907</v>
      </c>
      <c r="E740" s="75">
        <v>92.565257573640437</v>
      </c>
      <c r="F740" s="75">
        <v>126.34252322478659</v>
      </c>
      <c r="G740" s="75">
        <v>140.08301380476684</v>
      </c>
      <c r="H740" s="75">
        <v>180.16214083173753</v>
      </c>
      <c r="I740" s="75">
        <v>192.09059827007081</v>
      </c>
      <c r="J740" s="75">
        <v>281.84309089862199</v>
      </c>
      <c r="K740" s="75">
        <v>340.33320373433753</v>
      </c>
      <c r="L740" s="75">
        <v>171.72422333599479</v>
      </c>
      <c r="M740" s="75">
        <v>130.98978169415861</v>
      </c>
      <c r="N740" s="75">
        <v>89.180523389862998</v>
      </c>
      <c r="O740" s="75">
        <v>102.46322051376069</v>
      </c>
      <c r="P740" s="75">
        <v>54.959954130484554</v>
      </c>
      <c r="Q740" s="75">
        <v>43.347479817189011</v>
      </c>
      <c r="R740" s="75">
        <v>46.642779099164841</v>
      </c>
      <c r="S740" s="75">
        <v>68.729742034191787</v>
      </c>
      <c r="T740" s="75">
        <v>65.688881623444388</v>
      </c>
      <c r="U740" s="75">
        <v>100.29541886950715</v>
      </c>
      <c r="V740" s="75">
        <v>130.13425350739956</v>
      </c>
      <c r="X740" s="201">
        <f>((0-('Appendix B'!$H$30))/(1+$Y$16)^0)</f>
        <v>-30932906.678150136</v>
      </c>
      <c r="Y740" s="201">
        <f>(((B740*'Appendix B'!$C$5*1000)-('Appendix B'!$E$31+'Appendix B'!$F$31+'Appendix B'!$G$31))/((1+$Y$16)^1))</f>
        <v>36555647.970511056</v>
      </c>
      <c r="Z740" s="201">
        <f>+(((C740*'Appendix B'!$C$6*1000)-('Appendix B'!$E$32+'Appendix B'!$F$32+'Appendix B'!$G$32))/((1+$Y$16)^2))</f>
        <v>9962868.6149452571</v>
      </c>
      <c r="AA740" s="201">
        <f>(((D740*'Appendix B'!$C$7*1000)-('Appendix B'!$E$33+'Appendix B'!$F$33+'Appendix B'!$G$33))/((1+$Y$16)^3))</f>
        <v>6696124.4150548996</v>
      </c>
      <c r="AB740" s="201">
        <f>(((E740*'Appendix B'!$C$8*1000)-('Appendix B'!$E$34+'Appendix B'!$F$34+'Appendix B'!$G$34))/((1+$Y$16)^4))</f>
        <v>6015209.4586096192</v>
      </c>
      <c r="AC740" s="201">
        <f>(((F740*'Appendix B'!$C$9*1000)-('Appendix B'!$E$35+'Appendix B'!$F$35+'Appendix B'!$G$35))/((1+$Y$16)^AC$34))</f>
        <v>6044123.9999060519</v>
      </c>
      <c r="AD740" s="201">
        <f>(((G740*'Appendix B'!$C$10*1000)-('Appendix B'!$E$36+'Appendix B'!$F$36+'Appendix B'!$G$36))/((1+$Y$16)^AD$34))</f>
        <v>4889286.6189662656</v>
      </c>
      <c r="AE740" s="201">
        <f>(((H740*'Appendix B'!$C$11*1000)-('Appendix B'!$E$37+'Appendix B'!$F$37+'Appendix B'!$G$37))/((1+$Y$16)^AE$34))</f>
        <v>4949835.6979840109</v>
      </c>
      <c r="AF740" s="201">
        <f>(((I740*'Appendix B'!$C$12*1000)-('Appendix B'!$E$38+'Appendix B'!$F$38+'Appendix B'!$G$38))/((1+$Y$16)^AF$34))</f>
        <v>4108662.8271627668</v>
      </c>
      <c r="AG740" s="201">
        <f>(((J740*'Appendix B'!$C$13*1000)-('Appendix B'!$E$39+'Appendix B'!$F$39+'Appendix B'!$G$39))/((1+$Y$16)^AG$34))</f>
        <v>5108021.9002339561</v>
      </c>
      <c r="AH740" s="201">
        <f>(((K740*'Appendix B'!$C$14*1000)-('Appendix B'!$E$40+'Appendix B'!$F$40+'Appendix B'!$G$40))/((1+$Y$16)^AH$34))</f>
        <v>5019998.5704378989</v>
      </c>
      <c r="AI740" s="201">
        <f>(((L740*'Appendix B'!$C$15*1000)-('Appendix B'!$E$41+'Appendix B'!$F$41+'Appendix B'!$G$41))/((1+$Y$16)^AI$34))</f>
        <v>1758854.6838231811</v>
      </c>
      <c r="AJ740" s="201">
        <f>(((M740*'Appendix B'!$C$16*1000)-('Appendix B'!$E$42+'Appendix B'!$F$42+'Appendix B'!$G$42))/((1+$Y$16)^AJ$34))</f>
        <v>932955.23431885929</v>
      </c>
      <c r="AK740" s="201">
        <f>(((N740*'Appendix B'!$C$17*1000)-('Appendix B'!$E$43+'Appendix B'!$F$43+'Appendix B'!$G$43))/((1+$Y$16)^AK$34))</f>
        <v>326802.55465027865</v>
      </c>
      <c r="AL740" s="201">
        <f>(((O740*'Appendix B'!$C$18*1000)-('Appendix B'!$E$44+'Appendix B'!$F$44+'Appendix B'!$G$44))/((1+$Y$16)^AL$34))</f>
        <v>352637.09474852448</v>
      </c>
      <c r="AM740" s="201">
        <f>(((P740*'Appendix B'!$C$19*1000)-('Appendix B'!$E$45+'Appendix B'!$F$45+'Appendix B'!$G$45))/((1+$Y$16)^AM$34))</f>
        <v>-67127.67976469743</v>
      </c>
      <c r="AN740" s="201">
        <f>(((Q740*'Appendix B'!$C$20*1000)-('Appendix B'!$E$46+'Appendix B'!$F$46+'Appendix B'!$G$46))/((1+$Y$16)^AN$34))</f>
        <v>-150341.04806206626</v>
      </c>
      <c r="AO740" s="201">
        <f>(((R740*'Appendix B'!$C$21*1000)-('Appendix B'!$E$47+'Appendix B'!$F$47+'Appendix B'!$G$47))/((1+$Y$16)^AO$34))</f>
        <v>-133918.76235920796</v>
      </c>
      <c r="AP740" s="201">
        <f>(((S740*'Appendix B'!$C$22*1000)-('Appendix B'!$E$48+'Appendix B'!$F$48+'Appendix B'!$G$48))/((1+$Y$16)^AP$34))</f>
        <v>-34671.20748044151</v>
      </c>
      <c r="AQ740" s="201">
        <f>(((T740*'Appendix B'!$C$23*1000)-('Appendix B'!$E$49+'Appendix B'!$F$49+'Appendix B'!$G$49))/((1+$Y$16)^AQ$34))</f>
        <v>-56985.542476819021</v>
      </c>
      <c r="AR740" s="201">
        <f>(((U740*'Appendix B'!$C$24*1000)-('Appendix B'!$E$50+'Appendix B'!$F$50+'Appendix B'!$G$50))/((1+$Y$16)^AR$34))</f>
        <v>52166.788396731106</v>
      </c>
      <c r="AS740" s="217">
        <f t="shared" ref="AS740:AS803" si="38">SUMIF(Y740:AR740,"&gt;0")+X740</f>
        <v>61840289.751599222</v>
      </c>
      <c r="AU740" s="207">
        <f t="shared" si="37"/>
        <v>1.4045763490492852E-8</v>
      </c>
    </row>
    <row r="741" spans="1:47" x14ac:dyDescent="0.35">
      <c r="A741">
        <v>707</v>
      </c>
      <c r="B741" s="75">
        <v>56</v>
      </c>
      <c r="C741" s="75">
        <v>79.047670197841597</v>
      </c>
      <c r="D741" s="75">
        <v>102.46558026168785</v>
      </c>
      <c r="E741" s="75">
        <v>115.67496786594924</v>
      </c>
      <c r="F741" s="75">
        <v>105.53173244423243</v>
      </c>
      <c r="G741" s="75">
        <v>104.91189181668749</v>
      </c>
      <c r="H741" s="75">
        <v>151.54054956821045</v>
      </c>
      <c r="I741" s="75">
        <v>173.53722483810523</v>
      </c>
      <c r="J741" s="75">
        <v>202.58330868759663</v>
      </c>
      <c r="K741" s="75">
        <v>120.39973340502492</v>
      </c>
      <c r="L741" s="75">
        <v>83.703956191394354</v>
      </c>
      <c r="M741" s="75">
        <v>113.47468471883877</v>
      </c>
      <c r="N741" s="75">
        <v>74.049134380483792</v>
      </c>
      <c r="O741" s="75">
        <v>91.492829292015756</v>
      </c>
      <c r="P741" s="75">
        <v>101.16943241547533</v>
      </c>
      <c r="Q741" s="75">
        <v>110.00973914780916</v>
      </c>
      <c r="R741" s="75">
        <v>97.853606882601056</v>
      </c>
      <c r="S741" s="75">
        <v>130.67012755407765</v>
      </c>
      <c r="T741" s="75">
        <v>162.28304977500966</v>
      </c>
      <c r="U741" s="75">
        <v>266.84974177613617</v>
      </c>
      <c r="V741" s="75">
        <v>330.50746347334365</v>
      </c>
      <c r="X741" s="201">
        <f>((0-('Appendix B'!$H$30))/(1+$Y$16)^0)</f>
        <v>-30932906.678150136</v>
      </c>
      <c r="Y741" s="201">
        <f>(((B741*'Appendix B'!$C$5*1000)-('Appendix B'!$E$31+'Appendix B'!$F$31+'Appendix B'!$G$31))/((1+$Y$16)^1))</f>
        <v>36555647.970511056</v>
      </c>
      <c r="Z741" s="201">
        <f>+(((C741*'Appendix B'!$C$6*1000)-('Appendix B'!$E$32+'Appendix B'!$F$32+'Appendix B'!$G$32))/((1+$Y$16)^2))</f>
        <v>17763435.019858249</v>
      </c>
      <c r="AA741" s="201">
        <f>(((D741*'Appendix B'!$C$7*1000)-('Appendix B'!$E$33+'Appendix B'!$F$33+'Appendix B'!$G$33))/((1+$Y$16)^3))</f>
        <v>11269548.11648703</v>
      </c>
      <c r="AB741" s="201">
        <f>(((E741*'Appendix B'!$C$8*1000)-('Appendix B'!$E$34+'Appendix B'!$F$34+'Appendix B'!$G$34))/((1+$Y$16)^4))</f>
        <v>7881087.4208306316</v>
      </c>
      <c r="AC741" s="201">
        <f>(((F741*'Appendix B'!$C$9*1000)-('Appendix B'!$E$35+'Appendix B'!$F$35+'Appendix B'!$G$35))/((1+$Y$16)^AC$34))</f>
        <v>4834348.1424360843</v>
      </c>
      <c r="AD741" s="201">
        <f>(((G741*'Appendix B'!$C$10*1000)-('Appendix B'!$E$36+'Appendix B'!$F$36+'Appendix B'!$G$36))/((1+$Y$16)^AD$34))</f>
        <v>3371606.1069577304</v>
      </c>
      <c r="AE741" s="201">
        <f>(((H741*'Appendix B'!$C$11*1000)-('Appendix B'!$E$37+'Appendix B'!$F$37+'Appendix B'!$G$37))/((1+$Y$16)^AE$34))</f>
        <v>3999265.4243352157</v>
      </c>
      <c r="AF741" s="201">
        <f>(((I741*'Appendix B'!$C$12*1000)-('Appendix B'!$E$38+'Appendix B'!$F$38+'Appendix B'!$G$38))/((1+$Y$16)^AF$34))</f>
        <v>3622146.0238339407</v>
      </c>
      <c r="AG741" s="201">
        <f>(((J741*'Appendix B'!$C$13*1000)-('Appendix B'!$E$39+'Appendix B'!$F$39+'Appendix B'!$G$39))/((1+$Y$16)^AG$34))</f>
        <v>3436407.2361431639</v>
      </c>
      <c r="AH741" s="201">
        <f>(((K741*'Appendix B'!$C$14*1000)-('Appendix B'!$E$40+'Appendix B'!$F$40+'Appendix B'!$G$40))/((1+$Y$16)^AH$34))</f>
        <v>1295430.5224091741</v>
      </c>
      <c r="AI741" s="201">
        <f>(((L741*'Appendix B'!$C$15*1000)-('Appendix B'!$E$41+'Appendix B'!$F$41+'Appendix B'!$G$41))/((1+$Y$16)^AI$34))</f>
        <v>507991.78952854557</v>
      </c>
      <c r="AJ741" s="201">
        <f>(((M741*'Appendix B'!$C$16*1000)-('Appendix B'!$E$42+'Appendix B'!$F$42+'Appendix B'!$G$42))/((1+$Y$16)^AJ$34))</f>
        <v>725804.39209503017</v>
      </c>
      <c r="AK741" s="201">
        <f>(((N741*'Appendix B'!$C$17*1000)-('Appendix B'!$E$43+'Appendix B'!$F$43+'Appendix B'!$G$43))/((1+$Y$16)^AK$34))</f>
        <v>176735.41271610852</v>
      </c>
      <c r="AL741" s="201">
        <f>(((O741*'Appendix B'!$C$18*1000)-('Appendix B'!$E$44+'Appendix B'!$F$44+'Appendix B'!$G$44))/((1+$Y$16)^AL$34))</f>
        <v>260821.61205783684</v>
      </c>
      <c r="AM741" s="201">
        <f>(((P741*'Appendix B'!$C$19*1000)-('Appendix B'!$E$45+'Appendix B'!$F$45+'Appendix B'!$G$45))/((1+$Y$16)^AM$34))</f>
        <v>260990.07607368228</v>
      </c>
      <c r="AN741" s="201">
        <f>(((Q741*'Appendix B'!$C$20*1000)-('Appendix B'!$E$46+'Appendix B'!$F$46+'Appendix B'!$G$46))/((1+$Y$16)^AN$34))</f>
        <v>246676.0215646307</v>
      </c>
      <c r="AO741" s="201">
        <f>(((R741*'Appendix B'!$C$21*1000)-('Appendix B'!$E$47+'Appendix B'!$F$47+'Appendix B'!$G$47))/((1+$Y$16)^AO$34))</f>
        <v>131559.28937141644</v>
      </c>
      <c r="AP741" s="201">
        <f>(((S741*'Appendix B'!$C$22*1000)-('Appendix B'!$E$48+'Appendix B'!$F$48+'Appendix B'!$G$48))/((1+$Y$16)^AP$34))</f>
        <v>241090.25880537991</v>
      </c>
      <c r="AQ741" s="201">
        <f>(((T741*'Appendix B'!$C$23*1000)-('Appendix B'!$E$49+'Appendix B'!$F$49+'Appendix B'!$G$49))/((1+$Y$16)^AQ$34))</f>
        <v>313511.58695495507</v>
      </c>
      <c r="AR741" s="201">
        <f>(((U741*'Appendix B'!$C$24*1000)-('Appendix B'!$E$50+'Appendix B'!$F$50+'Appendix B'!$G$50))/((1+$Y$16)^AR$34))</f>
        <v>604160.64625572367</v>
      </c>
      <c r="AS741" s="217">
        <f t="shared" si="38"/>
        <v>66565356.391075432</v>
      </c>
      <c r="AU741" s="207">
        <f t="shared" si="37"/>
        <v>1.2552916380789691E-8</v>
      </c>
    </row>
    <row r="742" spans="1:47" x14ac:dyDescent="0.35">
      <c r="A742">
        <v>708</v>
      </c>
      <c r="B742" s="75">
        <v>56</v>
      </c>
      <c r="C742" s="75">
        <v>81.301303817476409</v>
      </c>
      <c r="D742" s="75">
        <v>123.9404562277719</v>
      </c>
      <c r="E742" s="75">
        <v>164.90922396057658</v>
      </c>
      <c r="F742" s="75">
        <v>156.93873383671504</v>
      </c>
      <c r="G742" s="75">
        <v>165.18100596775184</v>
      </c>
      <c r="H742" s="75">
        <v>178.64217064475685</v>
      </c>
      <c r="I742" s="75">
        <v>63.258679680960824</v>
      </c>
      <c r="J742" s="75">
        <v>65.956143891472692</v>
      </c>
      <c r="K742" s="75">
        <v>70.723871757817349</v>
      </c>
      <c r="L742" s="75">
        <v>64.405189542933911</v>
      </c>
      <c r="M742" s="75">
        <v>67.267411289177957</v>
      </c>
      <c r="N742" s="75">
        <v>95.479351063724295</v>
      </c>
      <c r="O742" s="75">
        <v>93.24154221133729</v>
      </c>
      <c r="P742" s="75">
        <v>171.78732402978761</v>
      </c>
      <c r="Q742" s="75">
        <v>163.15294392653055</v>
      </c>
      <c r="R742" s="75">
        <v>196.7867619287407</v>
      </c>
      <c r="S742" s="75">
        <v>262.795950067489</v>
      </c>
      <c r="T742" s="75">
        <v>376.91237730754875</v>
      </c>
      <c r="U742" s="75">
        <v>500</v>
      </c>
      <c r="V742" s="75">
        <v>500</v>
      </c>
      <c r="X742" s="201">
        <f>((0-('Appendix B'!$H$30))/(1+$Y$16)^0)</f>
        <v>-30932906.678150136</v>
      </c>
      <c r="Y742" s="201">
        <f>(((B742*'Appendix B'!$C$5*1000)-('Appendix B'!$E$31+'Appendix B'!$F$31+'Appendix B'!$G$31))/((1+$Y$16)^1))</f>
        <v>36555647.970511056</v>
      </c>
      <c r="Z742" s="201">
        <f>+(((C742*'Appendix B'!$C$6*1000)-('Appendix B'!$E$32+'Appendix B'!$F$32+'Appendix B'!$G$32))/((1+$Y$16)^2))</f>
        <v>18332741.416353442</v>
      </c>
      <c r="AA742" s="201">
        <f>(((D742*'Appendix B'!$C$7*1000)-('Appendix B'!$E$33+'Appendix B'!$F$33+'Appendix B'!$G$33))/((1+$Y$16)^3))</f>
        <v>13993431.629122633</v>
      </c>
      <c r="AB742" s="201">
        <f>(((E742*'Appendix B'!$C$8*1000)-('Appendix B'!$E$34+'Appendix B'!$F$34+'Appendix B'!$G$34))/((1+$Y$16)^4))</f>
        <v>11856261.158248041</v>
      </c>
      <c r="AC742" s="201">
        <f>(((F742*'Appendix B'!$C$9*1000)-('Appendix B'!$E$35+'Appendix B'!$F$35+'Appendix B'!$G$35))/((1+$Y$16)^AC$34))</f>
        <v>7822747.2785065128</v>
      </c>
      <c r="AD742" s="201">
        <f>(((G742*'Appendix B'!$C$10*1000)-('Appendix B'!$E$36+'Appendix B'!$F$36+'Appendix B'!$G$36))/((1+$Y$16)^AD$34))</f>
        <v>5972298.2331313035</v>
      </c>
      <c r="AE742" s="201">
        <f>(((H742*'Appendix B'!$C$11*1000)-('Appendix B'!$E$37+'Appendix B'!$F$37+'Appendix B'!$G$37))/((1+$Y$16)^AE$34))</f>
        <v>4899354.9800087865</v>
      </c>
      <c r="AF742" s="201">
        <f>(((I742*'Appendix B'!$C$12*1000)-('Appendix B'!$E$38+'Appendix B'!$F$38+'Appendix B'!$G$38))/((1+$Y$16)^AF$34))</f>
        <v>730361.11677386216</v>
      </c>
      <c r="AG742" s="201">
        <f>(((J742*'Appendix B'!$C$13*1000)-('Appendix B'!$E$39+'Appendix B'!$F$39+'Appendix B'!$G$39))/((1+$Y$16)^AG$34))</f>
        <v>554895.75812423602</v>
      </c>
      <c r="AH742" s="201">
        <f>(((K742*'Appendix B'!$C$14*1000)-('Appendix B'!$E$40+'Appendix B'!$F$40+'Appendix B'!$G$40))/((1+$Y$16)^AH$34))</f>
        <v>454170.99618768739</v>
      </c>
      <c r="AI742" s="201">
        <f>(((L742*'Appendix B'!$C$15*1000)-('Appendix B'!$E$41+'Appendix B'!$F$41+'Appendix B'!$G$41))/((1+$Y$16)^AI$34))</f>
        <v>233735.50868185775</v>
      </c>
      <c r="AJ742" s="201">
        <f>(((M742*'Appendix B'!$C$16*1000)-('Appendix B'!$E$42+'Appendix B'!$F$42+'Appendix B'!$G$42))/((1+$Y$16)^AJ$34))</f>
        <v>179311.52246898555</v>
      </c>
      <c r="AK742" s="201">
        <f>(((N742*'Appendix B'!$C$17*1000)-('Appendix B'!$E$43+'Appendix B'!$F$43+'Appendix B'!$G$43))/((1+$Y$16)^AK$34))</f>
        <v>389271.84058075806</v>
      </c>
      <c r="AL742" s="201">
        <f>(((O742*'Appendix B'!$C$18*1000)-('Appendix B'!$E$44+'Appendix B'!$F$44+'Appendix B'!$G$44))/((1+$Y$16)^AL$34))</f>
        <v>275457.272494148</v>
      </c>
      <c r="AM742" s="201">
        <f>(((P742*'Appendix B'!$C$19*1000)-('Appendix B'!$E$45+'Appendix B'!$F$45+'Appendix B'!$G$45))/((1+$Y$16)^AM$34))</f>
        <v>762423.65590382309</v>
      </c>
      <c r="AN742" s="201">
        <f>(((Q742*'Appendix B'!$C$20*1000)-('Appendix B'!$E$46+'Appendix B'!$F$46+'Appendix B'!$G$46))/((1+$Y$16)^AN$34))</f>
        <v>563178.33702287835</v>
      </c>
      <c r="AO742" s="201">
        <f>(((R742*'Appendix B'!$C$21*1000)-('Appendix B'!$E$47+'Appendix B'!$F$47+'Appendix B'!$G$47))/((1+$Y$16)^AO$34))</f>
        <v>644430.9298042244</v>
      </c>
      <c r="AP742" s="201">
        <f>(((S742*'Appendix B'!$C$22*1000)-('Appendix B'!$E$48+'Appendix B'!$F$48+'Appendix B'!$G$48))/((1+$Y$16)^AP$34))</f>
        <v>829320.54256460932</v>
      </c>
      <c r="AQ742" s="201">
        <f>(((T742*'Appendix B'!$C$23*1000)-('Appendix B'!$E$49+'Appendix B'!$F$49+'Appendix B'!$G$49))/((1+$Y$16)^AQ$34))</f>
        <v>1136745.0312132477</v>
      </c>
      <c r="AR742" s="201">
        <f>(((U742*'Appendix B'!$C$24*1000)-('Appendix B'!$E$50+'Appendix B'!$F$50+'Appendix B'!$G$50))/((1+$Y$16)^AR$34))</f>
        <v>1376866.5613700326</v>
      </c>
      <c r="AS742" s="217">
        <f t="shared" si="38"/>
        <v>76629745.060921997</v>
      </c>
      <c r="AU742" s="207">
        <f t="shared" si="37"/>
        <v>8.775753391644294E-9</v>
      </c>
    </row>
    <row r="743" spans="1:47" x14ac:dyDescent="0.35">
      <c r="A743">
        <v>709</v>
      </c>
      <c r="B743" s="75">
        <v>56</v>
      </c>
      <c r="C743" s="75">
        <v>25.709354134279749</v>
      </c>
      <c r="D743" s="75">
        <v>32.815395545508252</v>
      </c>
      <c r="E743" s="75">
        <v>41.210735972317323</v>
      </c>
      <c r="F743" s="75">
        <v>45.353299117372728</v>
      </c>
      <c r="G743" s="75">
        <v>53.182827250376114</v>
      </c>
      <c r="H743" s="75">
        <v>77.246726059049877</v>
      </c>
      <c r="I743" s="75">
        <v>88.987931724100079</v>
      </c>
      <c r="J743" s="75">
        <v>86.80310103977574</v>
      </c>
      <c r="K743" s="75">
        <v>88.663709420925144</v>
      </c>
      <c r="L743" s="75">
        <v>85.304033010205544</v>
      </c>
      <c r="M743" s="75">
        <v>77.139514991713597</v>
      </c>
      <c r="N743" s="75">
        <v>89.449736451905821</v>
      </c>
      <c r="O743" s="75">
        <v>91.40003129772488</v>
      </c>
      <c r="P743" s="75">
        <v>79.252999425501841</v>
      </c>
      <c r="Q743" s="75">
        <v>90.221157169311198</v>
      </c>
      <c r="R743" s="75">
        <v>110.23532070154278</v>
      </c>
      <c r="S743" s="75">
        <v>124.47810055939026</v>
      </c>
      <c r="T743" s="75">
        <v>160.77089296525526</v>
      </c>
      <c r="U743" s="75">
        <v>227.56737580227306</v>
      </c>
      <c r="V743" s="75">
        <v>256.34814864707351</v>
      </c>
      <c r="X743" s="201">
        <f>((0-('Appendix B'!$H$30))/(1+$Y$16)^0)</f>
        <v>-30932906.678150136</v>
      </c>
      <c r="Y743" s="201">
        <f>(((B743*'Appendix B'!$C$5*1000)-('Appendix B'!$E$31+'Appendix B'!$F$31+'Appendix B'!$G$31))/((1+$Y$16)^1))</f>
        <v>36555647.970511056</v>
      </c>
      <c r="Z743" s="201">
        <f>+(((C743*'Appendix B'!$C$6*1000)-('Appendix B'!$E$32+'Appendix B'!$F$32+'Appendix B'!$G$32))/((1+$Y$16)^2))</f>
        <v>4289264.1303643491</v>
      </c>
      <c r="AA743" s="201">
        <f>(((D743*'Appendix B'!$C$7*1000)-('Appendix B'!$E$33+'Appendix B'!$F$33+'Appendix B'!$G$33))/((1+$Y$16)^3))</f>
        <v>2435085.4588188324</v>
      </c>
      <c r="AB743" s="201">
        <f>(((E743*'Appendix B'!$C$8*1000)-('Appendix B'!$E$34+'Appendix B'!$F$34+'Appendix B'!$G$34))/((1+$Y$16)^4))</f>
        <v>1868845.4884735558</v>
      </c>
      <c r="AC743" s="201">
        <f>(((F743*'Appendix B'!$C$9*1000)-('Appendix B'!$E$35+'Appendix B'!$F$35+'Appendix B'!$G$35))/((1+$Y$16)^AC$34))</f>
        <v>1336046.8742676293</v>
      </c>
      <c r="AD743" s="201">
        <f>(((G743*'Appendix B'!$C$10*1000)-('Appendix B'!$E$36+'Appendix B'!$F$36+'Appendix B'!$G$36))/((1+$Y$16)^AD$34))</f>
        <v>1139428.4350787674</v>
      </c>
      <c r="AE743" s="201">
        <f>(((H743*'Appendix B'!$C$11*1000)-('Appendix B'!$E$37+'Appendix B'!$F$37+'Appendix B'!$G$37))/((1+$Y$16)^AE$34))</f>
        <v>1531844.9551766068</v>
      </c>
      <c r="AF743" s="201">
        <f>(((I743*'Appendix B'!$C$12*1000)-('Appendix B'!$E$38+'Appendix B'!$F$38+'Appendix B'!$G$38))/((1+$Y$16)^AF$34))</f>
        <v>1405047.7715739552</v>
      </c>
      <c r="AG743" s="201">
        <f>(((J743*'Appendix B'!$C$13*1000)-('Appendix B'!$E$39+'Appendix B'!$F$39+'Appendix B'!$G$39))/((1+$Y$16)^AG$34))</f>
        <v>994564.88537460356</v>
      </c>
      <c r="AH743" s="201">
        <f>(((K743*'Appendix B'!$C$14*1000)-('Appendix B'!$E$40+'Appendix B'!$F$40+'Appendix B'!$G$40))/((1+$Y$16)^AH$34))</f>
        <v>757981.71697877441</v>
      </c>
      <c r="AI743" s="201">
        <f>(((L743*'Appendix B'!$C$15*1000)-('Appendix B'!$E$41+'Appendix B'!$F$41+'Appendix B'!$G$41))/((1+$Y$16)^AI$34))</f>
        <v>530730.60623065673</v>
      </c>
      <c r="AJ743" s="201">
        <f>(((M743*'Appendix B'!$C$16*1000)-('Appendix B'!$E$42+'Appendix B'!$F$42+'Appendix B'!$G$42))/((1+$Y$16)^AJ$34))</f>
        <v>296068.7747629825</v>
      </c>
      <c r="AK743" s="201">
        <f>(((N743*'Appendix B'!$C$17*1000)-('Appendix B'!$E$43+'Appendix B'!$F$43+'Appendix B'!$G$43))/((1+$Y$16)^AK$34))</f>
        <v>329472.50350739085</v>
      </c>
      <c r="AL743" s="201">
        <f>(((O743*'Appendix B'!$C$18*1000)-('Appendix B'!$E$44+'Appendix B'!$F$44+'Appendix B'!$G$44))/((1+$Y$16)^AL$34))</f>
        <v>260044.94945152465</v>
      </c>
      <c r="AM743" s="201">
        <f>(((P743*'Appendix B'!$C$19*1000)-('Appendix B'!$E$45+'Appendix B'!$F$45+'Appendix B'!$G$45))/((1+$Y$16)^AM$34))</f>
        <v>105368.9551360741</v>
      </c>
      <c r="AN743" s="201">
        <f>(((Q743*'Appendix B'!$C$20*1000)-('Appendix B'!$E$46+'Appendix B'!$F$46+'Appendix B'!$G$46))/((1+$Y$16)^AN$34))</f>
        <v>128822.15780333725</v>
      </c>
      <c r="AO743" s="201">
        <f>(((R743*'Appendix B'!$C$21*1000)-('Appendix B'!$E$47+'Appendix B'!$F$47+'Appendix B'!$G$47))/((1+$Y$16)^AO$34))</f>
        <v>195746.36472273461</v>
      </c>
      <c r="AP743" s="201">
        <f>(((S743*'Appendix B'!$C$22*1000)-('Appendix B'!$E$48+'Appendix B'!$F$48+'Appendix B'!$G$48))/((1+$Y$16)^AP$34))</f>
        <v>213523.06772310645</v>
      </c>
      <c r="AQ743" s="201">
        <f>(((T743*'Appendix B'!$C$23*1000)-('Appendix B'!$E$49+'Appendix B'!$F$49+'Appendix B'!$G$49))/((1+$Y$16)^AQ$34))</f>
        <v>307711.54987211962</v>
      </c>
      <c r="AR743" s="201">
        <f>(((U743*'Appendix B'!$C$24*1000)-('Appendix B'!$E$50+'Appendix B'!$F$50+'Appendix B'!$G$50))/((1+$Y$16)^AR$34))</f>
        <v>473971.14194668544</v>
      </c>
      <c r="AS743" s="217">
        <f t="shared" si="38"/>
        <v>24222311.079624604</v>
      </c>
      <c r="AU743" s="207">
        <f t="shared" si="37"/>
        <v>9.6558207974793951E-9</v>
      </c>
    </row>
    <row r="744" spans="1:47" x14ac:dyDescent="0.35">
      <c r="A744">
        <v>710</v>
      </c>
      <c r="B744" s="75">
        <v>56</v>
      </c>
      <c r="C744" s="75">
        <v>75.561058202600236</v>
      </c>
      <c r="D744" s="75">
        <v>80.866358469118282</v>
      </c>
      <c r="E744" s="75">
        <v>65.788718227838103</v>
      </c>
      <c r="F744" s="75">
        <v>76.325650197578767</v>
      </c>
      <c r="G744" s="75">
        <v>52.109461655392266</v>
      </c>
      <c r="H744" s="75">
        <v>61.407934254688335</v>
      </c>
      <c r="I744" s="75">
        <v>84.272135398620122</v>
      </c>
      <c r="J744" s="75">
        <v>94.622708962152899</v>
      </c>
      <c r="K744" s="75">
        <v>134.55766478351677</v>
      </c>
      <c r="L744" s="75">
        <v>134.55222055140916</v>
      </c>
      <c r="M744" s="75">
        <v>103.17257056995643</v>
      </c>
      <c r="N744" s="75">
        <v>44.302108316630573</v>
      </c>
      <c r="O744" s="75">
        <v>34.469811089156394</v>
      </c>
      <c r="P744" s="75">
        <v>33.117284565742906</v>
      </c>
      <c r="Q744" s="75">
        <v>28.478125240260898</v>
      </c>
      <c r="R744" s="75">
        <v>36.1628387160128</v>
      </c>
      <c r="S744" s="75">
        <v>32.152768503584866</v>
      </c>
      <c r="T744" s="75">
        <v>16.515664260952065</v>
      </c>
      <c r="U744" s="75">
        <v>12.512555060520773</v>
      </c>
      <c r="V744" s="75">
        <v>7.4563714275385564</v>
      </c>
      <c r="X744" s="201">
        <f>((0-('Appendix B'!$H$30))/(1+$Y$16)^0)</f>
        <v>-30932906.678150136</v>
      </c>
      <c r="Y744" s="201">
        <f>(((B744*'Appendix B'!$C$5*1000)-('Appendix B'!$E$31+'Appendix B'!$F$31+'Appendix B'!$G$31))/((1+$Y$16)^1))</f>
        <v>36555647.970511056</v>
      </c>
      <c r="Z744" s="201">
        <f>+(((C744*'Appendix B'!$C$6*1000)-('Appendix B'!$E$32+'Appendix B'!$F$32+'Appendix B'!$G$32))/((1+$Y$16)^2))</f>
        <v>16882657.197902683</v>
      </c>
      <c r="AA744" s="201">
        <f>(((D744*'Appendix B'!$C$7*1000)-('Appendix B'!$E$33+'Appendix B'!$F$33+'Appendix B'!$G$33))/((1+$Y$16)^3))</f>
        <v>8529892.5198978875</v>
      </c>
      <c r="AB744" s="201">
        <f>(((E744*'Appendix B'!$C$8*1000)-('Appendix B'!$E$34+'Appendix B'!$F$34+'Appendix B'!$G$34))/((1+$Y$16)^4))</f>
        <v>3853271.7260321435</v>
      </c>
      <c r="AC744" s="201">
        <f>(((F744*'Appendix B'!$C$9*1000)-('Appendix B'!$E$35+'Appendix B'!$F$35+'Appendix B'!$G$35))/((1+$Y$16)^AC$34))</f>
        <v>3136536.0042111767</v>
      </c>
      <c r="AD744" s="201">
        <f>(((G744*'Appendix B'!$C$10*1000)-('Appendix B'!$E$36+'Appendix B'!$F$36+'Appendix B'!$G$36))/((1+$Y$16)^AD$34))</f>
        <v>1093111.2875530343</v>
      </c>
      <c r="AE744" s="201">
        <f>(((H744*'Appendix B'!$C$11*1000)-('Appendix B'!$E$37+'Appendix B'!$F$37+'Appendix B'!$G$37))/((1+$Y$16)^AE$34))</f>
        <v>1005812.5441511527</v>
      </c>
      <c r="AF744" s="201">
        <f>(((I744*'Appendix B'!$C$12*1000)-('Appendix B'!$E$38+'Appendix B'!$F$38+'Appendix B'!$G$38))/((1+$Y$16)^AF$34))</f>
        <v>1281387.5562586389</v>
      </c>
      <c r="AG744" s="201">
        <f>(((J744*'Appendix B'!$C$13*1000)-('Appendix B'!$E$39+'Appendix B'!$F$39+'Appendix B'!$G$39))/((1+$Y$16)^AG$34))</f>
        <v>1159482.967481924</v>
      </c>
      <c r="AH744" s="201">
        <f>(((K744*'Appendix B'!$C$14*1000)-('Appendix B'!$E$40+'Appendix B'!$F$40+'Appendix B'!$G$40))/((1+$Y$16)^AH$34))</f>
        <v>1535194.7509259006</v>
      </c>
      <c r="AI744" s="201">
        <f>(((L744*'Appendix B'!$C$15*1000)-('Appendix B'!$E$41+'Appendix B'!$F$41+'Appendix B'!$G$41))/((1+$Y$16)^AI$34))</f>
        <v>1230600.4476315407</v>
      </c>
      <c r="AJ744" s="201">
        <f>(((M744*'Appendix B'!$C$16*1000)-('Appendix B'!$E$42+'Appendix B'!$F$42+'Appendix B'!$G$42))/((1+$Y$16)^AJ$34))</f>
        <v>603961.41140048392</v>
      </c>
      <c r="AK744" s="201">
        <f>(((N744*'Appendix B'!$C$17*1000)-('Appendix B'!$E$43+'Appendix B'!$F$43+'Appendix B'!$G$43))/((1+$Y$16)^AK$34))</f>
        <v>-118283.84689559501</v>
      </c>
      <c r="AL744" s="201">
        <f>(((O744*'Appendix B'!$C$18*1000)-('Appendix B'!$E$44+'Appendix B'!$F$44+'Appendix B'!$G$44))/((1+$Y$16)^AL$34))</f>
        <v>-216426.26679608028</v>
      </c>
      <c r="AM744" s="201">
        <f>(((P744*'Appendix B'!$C$19*1000)-('Appendix B'!$E$45+'Appendix B'!$F$45+'Appendix B'!$G$45))/((1+$Y$16)^AM$34))</f>
        <v>-222225.03176034201</v>
      </c>
      <c r="AN744" s="201">
        <f>(((Q744*'Appendix B'!$C$20*1000)-('Appendix B'!$E$46+'Appendix B'!$F$46+'Appendix B'!$G$46))/((1+$Y$16)^AN$34))</f>
        <v>-238897.71626759012</v>
      </c>
      <c r="AO744" s="201">
        <f>(((R744*'Appendix B'!$C$21*1000)-('Appendix B'!$E$47+'Appendix B'!$F$47+'Appendix B'!$G$47))/((1+$Y$16)^AO$34))</f>
        <v>-188247.0026082785</v>
      </c>
      <c r="AP744" s="201">
        <f>(((S744*'Appendix B'!$C$22*1000)-('Appendix B'!$E$48+'Appendix B'!$F$48+'Appendix B'!$G$48))/((1+$Y$16)^AP$34))</f>
        <v>-197513.5883994234</v>
      </c>
      <c r="AQ744" s="201">
        <f>(((T744*'Appendix B'!$C$23*1000)-('Appendix B'!$E$49+'Appendix B'!$F$49+'Appendix B'!$G$49))/((1+$Y$16)^AQ$34))</f>
        <v>-245594.60890763599</v>
      </c>
      <c r="AR744" s="201">
        <f>(((U744*'Appendix B'!$C$24*1000)-('Appendix B'!$E$50+'Appendix B'!$F$50+'Appendix B'!$G$50))/((1+$Y$16)^AR$34))</f>
        <v>-238762.92631861326</v>
      </c>
      <c r="AS744" s="217">
        <f t="shared" si="38"/>
        <v>45934649.705807477</v>
      </c>
      <c r="AU744" s="207">
        <f t="shared" si="37"/>
        <v>1.5785242592570346E-8</v>
      </c>
    </row>
    <row r="745" spans="1:47" x14ac:dyDescent="0.35">
      <c r="A745">
        <v>711</v>
      </c>
      <c r="B745" s="75">
        <v>56</v>
      </c>
      <c r="C745" s="75">
        <v>71.316313927295255</v>
      </c>
      <c r="D745" s="75">
        <v>40.954754921252039</v>
      </c>
      <c r="E745" s="75">
        <v>57.29586691073316</v>
      </c>
      <c r="F745" s="75">
        <v>79.243768851782519</v>
      </c>
      <c r="G745" s="75">
        <v>104.70115046821213</v>
      </c>
      <c r="H745" s="75">
        <v>100.68466418180203</v>
      </c>
      <c r="I745" s="75">
        <v>88.570344634984338</v>
      </c>
      <c r="J745" s="75">
        <v>101.67284225925343</v>
      </c>
      <c r="K745" s="75">
        <v>77.235720936872582</v>
      </c>
      <c r="L745" s="75">
        <v>102.9678858139246</v>
      </c>
      <c r="M745" s="75">
        <v>118.59870920824395</v>
      </c>
      <c r="N745" s="75">
        <v>118.66383106379936</v>
      </c>
      <c r="O745" s="75">
        <v>89.353785360565013</v>
      </c>
      <c r="P745" s="75">
        <v>92.989030164537539</v>
      </c>
      <c r="Q745" s="75">
        <v>78.785650604519276</v>
      </c>
      <c r="R745" s="75">
        <v>51.278003554687601</v>
      </c>
      <c r="S745" s="75">
        <v>73.178219644926315</v>
      </c>
      <c r="T745" s="75">
        <v>82.631889521625894</v>
      </c>
      <c r="U745" s="75">
        <v>100.53077559800778</v>
      </c>
      <c r="V745" s="75">
        <v>77.892709039005467</v>
      </c>
      <c r="X745" s="201">
        <f>((0-('Appendix B'!$H$30))/(1+$Y$16)^0)</f>
        <v>-30932906.678150136</v>
      </c>
      <c r="Y745" s="201">
        <f>(((B745*'Appendix B'!$C$5*1000)-('Appendix B'!$E$31+'Appendix B'!$F$31+'Appendix B'!$G$31))/((1+$Y$16)^1))</f>
        <v>36555647.970511056</v>
      </c>
      <c r="Z745" s="201">
        <f>+(((C745*'Appendix B'!$C$6*1000)-('Appendix B'!$E$32+'Appendix B'!$F$32+'Appendix B'!$G$32))/((1+$Y$16)^2))</f>
        <v>15810362.195572594</v>
      </c>
      <c r="AA745" s="201">
        <f>(((D745*'Appendix B'!$C$7*1000)-('Appendix B'!$E$33+'Appendix B'!$F$33+'Appendix B'!$G$33))/((1+$Y$16)^3))</f>
        <v>3467485.6851120754</v>
      </c>
      <c r="AB745" s="201">
        <f>(((E745*'Appendix B'!$C$8*1000)-('Appendix B'!$E$34+'Appendix B'!$F$34+'Appendix B'!$G$34))/((1+$Y$16)^4))</f>
        <v>3167558.9278808073</v>
      </c>
      <c r="AC745" s="201">
        <f>(((F745*'Appendix B'!$C$9*1000)-('Appendix B'!$E$35+'Appendix B'!$F$35+'Appendix B'!$G$35))/((1+$Y$16)^AC$34))</f>
        <v>3306172.4939685566</v>
      </c>
      <c r="AD745" s="201">
        <f>(((G745*'Appendix B'!$C$10*1000)-('Appendix B'!$E$36+'Appendix B'!$F$36+'Appendix B'!$G$36))/((1+$Y$16)^AD$34))</f>
        <v>3362512.3385597873</v>
      </c>
      <c r="AE745" s="201">
        <f>(((H745*'Appendix B'!$C$11*1000)-('Appendix B'!$E$37+'Appendix B'!$F$37+'Appendix B'!$G$37))/((1+$Y$16)^AE$34))</f>
        <v>2310257.5546011189</v>
      </c>
      <c r="AF745" s="201">
        <f>(((I745*'Appendix B'!$C$12*1000)-('Appendix B'!$E$38+'Appendix B'!$F$38+'Appendix B'!$G$38))/((1+$Y$16)^AF$34))</f>
        <v>1394097.5723310539</v>
      </c>
      <c r="AG745" s="201">
        <f>(((J745*'Appendix B'!$C$13*1000)-('Appendix B'!$E$39+'Appendix B'!$F$39+'Appendix B'!$G$39))/((1+$Y$16)^AG$34))</f>
        <v>1308172.5787131374</v>
      </c>
      <c r="AH745" s="201">
        <f>(((K745*'Appendix B'!$C$14*1000)-('Appendix B'!$E$40+'Appendix B'!$F$40+'Appendix B'!$G$40))/((1+$Y$16)^AH$34))</f>
        <v>564449.00594025152</v>
      </c>
      <c r="AI745" s="201">
        <f>(((L745*'Appendix B'!$C$15*1000)-('Appendix B'!$E$41+'Appendix B'!$F$41+'Appendix B'!$G$41))/((1+$Y$16)^AI$34))</f>
        <v>781752.99867757421</v>
      </c>
      <c r="AJ745" s="201">
        <f>(((M745*'Appendix B'!$C$16*1000)-('Appendix B'!$E$42+'Appendix B'!$F$42+'Appendix B'!$G$42))/((1+$Y$16)^AJ$34))</f>
        <v>786406.16838273627</v>
      </c>
      <c r="AK745" s="201">
        <f>(((N745*'Appendix B'!$C$17*1000)-('Appendix B'!$E$43+'Appendix B'!$F$43+'Appendix B'!$G$43))/((1+$Y$16)^AK$34))</f>
        <v>619206.35939357756</v>
      </c>
      <c r="AL745" s="201">
        <f>(((O745*'Appendix B'!$C$18*1000)-('Appendix B'!$E$44+'Appendix B'!$F$44+'Appendix B'!$G$44))/((1+$Y$16)^AL$34))</f>
        <v>242919.11914824505</v>
      </c>
      <c r="AM745" s="201">
        <f>(((P745*'Appendix B'!$C$19*1000)-('Appendix B'!$E$45+'Appendix B'!$F$45+'Appendix B'!$G$45))/((1+$Y$16)^AM$34))</f>
        <v>202903.82779624252</v>
      </c>
      <c r="AN745" s="201">
        <f>(((Q745*'Appendix B'!$C$20*1000)-('Appendix B'!$E$46+'Appendix B'!$F$46+'Appendix B'!$G$46))/((1+$Y$16)^AN$34))</f>
        <v>60716.285730604497</v>
      </c>
      <c r="AO745" s="201">
        <f>(((R745*'Appendix B'!$C$21*1000)-('Appendix B'!$E$47+'Appendix B'!$F$47+'Appendix B'!$G$47))/((1+$Y$16)^AO$34))</f>
        <v>-109889.65736230848</v>
      </c>
      <c r="AP745" s="201">
        <f>(((S745*'Appendix B'!$C$22*1000)-('Appendix B'!$E$48+'Appendix B'!$F$48+'Appendix B'!$G$48))/((1+$Y$16)^AP$34))</f>
        <v>-14866.379041297147</v>
      </c>
      <c r="AQ745" s="201">
        <f>(((T745*'Appendix B'!$C$23*1000)-('Appendix B'!$E$49+'Appendix B'!$F$49+'Appendix B'!$G$49))/((1+$Y$16)^AQ$34))</f>
        <v>8001.1529970360361</v>
      </c>
      <c r="AR745" s="201">
        <f>(((U745*'Appendix B'!$C$24*1000)-('Appendix B'!$E$50+'Appendix B'!$F$50+'Appendix B'!$G$50))/((1+$Y$16)^AR$34))</f>
        <v>52946.806989289442</v>
      </c>
      <c r="AS745" s="217">
        <f t="shared" si="38"/>
        <v>43068662.364155591</v>
      </c>
      <c r="AU745" s="207">
        <f t="shared" si="37"/>
        <v>1.5444302389127164E-8</v>
      </c>
    </row>
    <row r="746" spans="1:47" x14ac:dyDescent="0.35">
      <c r="A746">
        <v>712</v>
      </c>
      <c r="B746" s="75">
        <v>56</v>
      </c>
      <c r="C746" s="75">
        <v>58.672095200988792</v>
      </c>
      <c r="D746" s="75">
        <v>47.567721627570478</v>
      </c>
      <c r="E746" s="75">
        <v>35.392586804260517</v>
      </c>
      <c r="F746" s="75">
        <v>44.800043609980307</v>
      </c>
      <c r="G746" s="75">
        <v>51.574763286973742</v>
      </c>
      <c r="H746" s="75">
        <v>60.284078307316122</v>
      </c>
      <c r="I746" s="75">
        <v>78.653611843028898</v>
      </c>
      <c r="J746" s="75">
        <v>74.5696999997717</v>
      </c>
      <c r="K746" s="75">
        <v>104.66465668614352</v>
      </c>
      <c r="L746" s="75">
        <v>133.64746468601987</v>
      </c>
      <c r="M746" s="75">
        <v>125.32576747651599</v>
      </c>
      <c r="N746" s="75">
        <v>153.44120965349225</v>
      </c>
      <c r="O746" s="75">
        <v>182.63696661420832</v>
      </c>
      <c r="P746" s="75">
        <v>265.29224032004856</v>
      </c>
      <c r="Q746" s="75">
        <v>219.90470585205139</v>
      </c>
      <c r="R746" s="75">
        <v>138.17492956143991</v>
      </c>
      <c r="S746" s="75">
        <v>214.32828002027503</v>
      </c>
      <c r="T746" s="75">
        <v>288.86844419993736</v>
      </c>
      <c r="U746" s="75">
        <v>243.05706453037777</v>
      </c>
      <c r="V746" s="75">
        <v>241.45756547745509</v>
      </c>
      <c r="X746" s="201">
        <f>((0-('Appendix B'!$H$30))/(1+$Y$16)^0)</f>
        <v>-30932906.678150136</v>
      </c>
      <c r="Y746" s="201">
        <f>(((B746*'Appendix B'!$C$5*1000)-('Appendix B'!$E$31+'Appendix B'!$F$31+'Appendix B'!$G$31))/((1+$Y$16)^1))</f>
        <v>36555647.970511056</v>
      </c>
      <c r="Z746" s="201">
        <f>+(((C746*'Appendix B'!$C$6*1000)-('Appendix B'!$E$32+'Appendix B'!$F$32+'Appendix B'!$G$32))/((1+$Y$16)^2))</f>
        <v>12616216.289665736</v>
      </c>
      <c r="AA746" s="201">
        <f>(((D746*'Appendix B'!$C$7*1000)-('Appendix B'!$E$33+'Appendix B'!$F$33+'Appendix B'!$G$33))/((1+$Y$16)^3))</f>
        <v>4306277.5370136835</v>
      </c>
      <c r="AB746" s="201">
        <f>(((E746*'Appendix B'!$C$8*1000)-('Appendix B'!$E$34+'Appendix B'!$F$34+'Appendix B'!$G$34))/((1+$Y$16)^4))</f>
        <v>1399088.1364220809</v>
      </c>
      <c r="AC746" s="201">
        <f>(((F746*'Appendix B'!$C$9*1000)-('Appendix B'!$E$35+'Appendix B'!$F$35+'Appendix B'!$G$35))/((1+$Y$16)^AC$34))</f>
        <v>1303884.9462124461</v>
      </c>
      <c r="AD746" s="201">
        <f>(((G746*'Appendix B'!$C$10*1000)-('Appendix B'!$E$36+'Appendix B'!$F$36+'Appendix B'!$G$36))/((1+$Y$16)^AD$34))</f>
        <v>1070038.3445338549</v>
      </c>
      <c r="AE746" s="201">
        <f>(((H746*'Appendix B'!$C$11*1000)-('Appendix B'!$E$37+'Appendix B'!$F$37+'Appendix B'!$G$37))/((1+$Y$16)^AE$34))</f>
        <v>968487.43369173573</v>
      </c>
      <c r="AF746" s="201">
        <f>(((I746*'Appendix B'!$C$12*1000)-('Appendix B'!$E$38+'Appendix B'!$F$38+'Appendix B'!$G$38))/((1+$Y$16)^AF$34))</f>
        <v>1134055.5290282487</v>
      </c>
      <c r="AG746" s="201">
        <f>(((J746*'Appendix B'!$C$13*1000)-('Appendix B'!$E$39+'Appendix B'!$F$39+'Appendix B'!$G$39))/((1+$Y$16)^AG$34))</f>
        <v>736558.46648578555</v>
      </c>
      <c r="AH746" s="201">
        <f>(((K746*'Appendix B'!$C$14*1000)-('Appendix B'!$E$40+'Appendix B'!$F$40+'Appendix B'!$G$40))/((1+$Y$16)^AH$34))</f>
        <v>1028957.3753585076</v>
      </c>
      <c r="AI746" s="201">
        <f>(((L746*'Appendix B'!$C$15*1000)-('Appendix B'!$E$41+'Appendix B'!$F$41+'Appendix B'!$G$41))/((1+$Y$16)^AI$34))</f>
        <v>1217742.8913308801</v>
      </c>
      <c r="AJ746" s="201">
        <f>(((M746*'Appendix B'!$C$16*1000)-('Appendix B'!$E$42+'Appendix B'!$F$42+'Appendix B'!$G$42))/((1+$Y$16)^AJ$34))</f>
        <v>865967.00598043273</v>
      </c>
      <c r="AK746" s="201">
        <f>(((N746*'Appendix B'!$C$17*1000)-('Appendix B'!$E$43+'Appendix B'!$F$43+'Appendix B'!$G$43))/((1+$Y$16)^AK$34))</f>
        <v>964114.66924423666</v>
      </c>
      <c r="AL746" s="201">
        <f>(((O746*'Appendix B'!$C$18*1000)-('Appendix B'!$E$44+'Appendix B'!$F$44+'Appendix B'!$G$44))/((1+$Y$16)^AL$34))</f>
        <v>1023642.4443792896</v>
      </c>
      <c r="AM746" s="201">
        <f>(((P746*'Appendix B'!$C$19*1000)-('Appendix B'!$E$45+'Appendix B'!$F$45+'Appendix B'!$G$45))/((1+$Y$16)^AM$34))</f>
        <v>1426370.197429294</v>
      </c>
      <c r="AN746" s="201">
        <f>(((Q746*'Appendix B'!$C$20*1000)-('Appendix B'!$E$46+'Appendix B'!$F$46+'Appendix B'!$G$46))/((1+$Y$16)^AN$34))</f>
        <v>901171.9550320541</v>
      </c>
      <c r="AO746" s="201">
        <f>(((R746*'Appendix B'!$C$21*1000)-('Appendix B'!$E$47+'Appendix B'!$F$47+'Appendix B'!$G$47))/((1+$Y$16)^AO$34))</f>
        <v>340585.90837565472</v>
      </c>
      <c r="AP746" s="201">
        <f>(((S746*'Appendix B'!$C$22*1000)-('Appendix B'!$E$48+'Appendix B'!$F$48+'Appendix B'!$G$48))/((1+$Y$16)^AP$34))</f>
        <v>613540.22980911098</v>
      </c>
      <c r="AQ746" s="201">
        <f>(((T746*'Appendix B'!$C$23*1000)-('Appendix B'!$E$49+'Appendix B'!$F$49+'Appendix B'!$G$49))/((1+$Y$16)^AQ$34))</f>
        <v>799043.230944423</v>
      </c>
      <c r="AR746" s="201">
        <f>(((U746*'Appendix B'!$C$24*1000)-('Appendix B'!$E$50+'Appendix B'!$F$50+'Appendix B'!$G$50))/((1+$Y$16)^AR$34))</f>
        <v>525307.02377098822</v>
      </c>
      <c r="AS746" s="217">
        <f t="shared" si="38"/>
        <v>38863790.907069355</v>
      </c>
      <c r="AU746" s="207">
        <f t="shared" si="37"/>
        <v>1.4607140463549305E-8</v>
      </c>
    </row>
    <row r="747" spans="1:47" x14ac:dyDescent="0.35">
      <c r="A747">
        <v>713</v>
      </c>
      <c r="B747" s="75">
        <v>56</v>
      </c>
      <c r="C747" s="75">
        <v>60.074671104334577</v>
      </c>
      <c r="D747" s="75">
        <v>50.305192993333542</v>
      </c>
      <c r="E747" s="75">
        <v>58.682678117316058</v>
      </c>
      <c r="F747" s="75">
        <v>52.19683850097563</v>
      </c>
      <c r="G747" s="75">
        <v>43.805773025992423</v>
      </c>
      <c r="H747" s="75">
        <v>49.722034090092031</v>
      </c>
      <c r="I747" s="75">
        <v>36.705116972128607</v>
      </c>
      <c r="J747" s="75">
        <v>49.208054194218001</v>
      </c>
      <c r="K747" s="75">
        <v>62.749742129564211</v>
      </c>
      <c r="L747" s="75">
        <v>71.580761505432292</v>
      </c>
      <c r="M747" s="75">
        <v>101.55288828796684</v>
      </c>
      <c r="N747" s="75">
        <v>106.98893444900227</v>
      </c>
      <c r="O747" s="75">
        <v>88.172801436112849</v>
      </c>
      <c r="P747" s="75">
        <v>106.46399923962811</v>
      </c>
      <c r="Q747" s="75">
        <v>108.48073729229652</v>
      </c>
      <c r="R747" s="75">
        <v>175.52297644680419</v>
      </c>
      <c r="S747" s="75">
        <v>144.62583924065893</v>
      </c>
      <c r="T747" s="75">
        <v>167.6229231156041</v>
      </c>
      <c r="U747" s="75">
        <v>180.02067064671786</v>
      </c>
      <c r="V747" s="75">
        <v>226.32805031610508</v>
      </c>
      <c r="X747" s="201">
        <f>((0-('Appendix B'!$H$30))/(1+$Y$16)^0)</f>
        <v>-30932906.678150136</v>
      </c>
      <c r="Y747" s="201">
        <f>(((B747*'Appendix B'!$C$5*1000)-('Appendix B'!$E$31+'Appendix B'!$F$31+'Appendix B'!$G$31))/((1+$Y$16)^1))</f>
        <v>36555647.970511056</v>
      </c>
      <c r="Z747" s="201">
        <f>+(((C747*'Appendix B'!$C$6*1000)-('Appendix B'!$E$32+'Appendix B'!$F$32+'Appendix B'!$G$32))/((1+$Y$16)^2))</f>
        <v>12970530.951280598</v>
      </c>
      <c r="AA747" s="201">
        <f>(((D747*'Appendix B'!$C$7*1000)-('Appendix B'!$E$33+'Appendix B'!$F$33+'Appendix B'!$G$33))/((1+$Y$16)^3))</f>
        <v>4653499.7110225307</v>
      </c>
      <c r="AB747" s="201">
        <f>(((E747*'Appendix B'!$C$8*1000)-('Appendix B'!$E$34+'Appendix B'!$F$34+'Appendix B'!$G$34))/((1+$Y$16)^4))</f>
        <v>3279530.0618930473</v>
      </c>
      <c r="AC747" s="201">
        <f>(((F747*'Appendix B'!$C$9*1000)-('Appendix B'!$E$35+'Appendix B'!$F$35+'Appendix B'!$G$35))/((1+$Y$16)^AC$34))</f>
        <v>1733876.4816684122</v>
      </c>
      <c r="AD747" s="201">
        <f>(((G747*'Appendix B'!$C$10*1000)-('Appendix B'!$E$36+'Appendix B'!$F$36+'Appendix B'!$G$36))/((1+$Y$16)^AD$34))</f>
        <v>734796.12163656566</v>
      </c>
      <c r="AE747" s="201">
        <f>(((H747*'Appendix B'!$C$11*1000)-('Appendix B'!$E$37+'Appendix B'!$F$37+'Appendix B'!$G$37))/((1+$Y$16)^AE$34))</f>
        <v>617704.51706713007</v>
      </c>
      <c r="AF747" s="201">
        <f>(((I747*'Appendix B'!$C$12*1000)-('Appendix B'!$E$38+'Appendix B'!$F$38+'Appendix B'!$G$38))/((1+$Y$16)^AF$34))</f>
        <v>34058.932512595951</v>
      </c>
      <c r="AG747" s="201">
        <f>(((J747*'Appendix B'!$C$13*1000)-('Appendix B'!$E$39+'Appendix B'!$F$39+'Appendix B'!$G$39))/((1+$Y$16)^AG$34))</f>
        <v>201673.08260766789</v>
      </c>
      <c r="AH747" s="201">
        <f>(((K747*'Appendix B'!$C$14*1000)-('Appendix B'!$E$40+'Appendix B'!$F$40+'Appendix B'!$G$40))/((1+$Y$16)^AH$34))</f>
        <v>319129.30208010174</v>
      </c>
      <c r="AI747" s="201">
        <f>(((L747*'Appendix B'!$C$15*1000)-('Appendix B'!$E$41+'Appendix B'!$F$41+'Appendix B'!$G$41))/((1+$Y$16)^AI$34))</f>
        <v>335708.12254003744</v>
      </c>
      <c r="AJ747" s="201">
        <f>(((M747*'Appendix B'!$C$16*1000)-('Appendix B'!$E$42+'Appendix B'!$F$42+'Appendix B'!$G$42))/((1+$Y$16)^AJ$34))</f>
        <v>584805.44844338868</v>
      </c>
      <c r="AK747" s="201">
        <f>(((N747*'Appendix B'!$C$17*1000)-('Appendix B'!$E$43+'Appendix B'!$F$43+'Appendix B'!$G$43))/((1+$Y$16)^AK$34))</f>
        <v>503419.34431693616</v>
      </c>
      <c r="AL747" s="201">
        <f>(((O747*'Appendix B'!$C$18*1000)-('Appendix B'!$E$44+'Appendix B'!$F$44+'Appendix B'!$G$44))/((1+$Y$16)^AL$34))</f>
        <v>233035.0040896509</v>
      </c>
      <c r="AM747" s="201">
        <f>(((P747*'Appendix B'!$C$19*1000)-('Appendix B'!$E$45+'Appendix B'!$F$45+'Appendix B'!$G$45))/((1+$Y$16)^AM$34))</f>
        <v>298584.99055774428</v>
      </c>
      <c r="AN747" s="201">
        <f>(((Q747*'Appendix B'!$C$20*1000)-('Appendix B'!$E$46+'Appendix B'!$F$46+'Appendix B'!$G$46))/((1+$Y$16)^AN$34))</f>
        <v>237569.82201146655</v>
      </c>
      <c r="AO747" s="201">
        <f>(((R747*'Appendix B'!$C$21*1000)-('Appendix B'!$E$47+'Appendix B'!$F$47+'Appendix B'!$G$47))/((1+$Y$16)^AO$34))</f>
        <v>534199.00061076006</v>
      </c>
      <c r="AP747" s="201">
        <f>(((S747*'Appendix B'!$C$22*1000)-('Appendix B'!$E$48+'Appendix B'!$F$48+'Appendix B'!$G$48))/((1+$Y$16)^AP$34))</f>
        <v>303221.73385921691</v>
      </c>
      <c r="AQ747" s="201">
        <f>(((T747*'Appendix B'!$C$23*1000)-('Appendix B'!$E$49+'Appendix B'!$F$49+'Appendix B'!$G$49))/((1+$Y$16)^AQ$34))</f>
        <v>333993.23488545109</v>
      </c>
      <c r="AR747" s="201">
        <f>(((U747*'Appendix B'!$C$24*1000)-('Appendix B'!$E$50+'Appendix B'!$F$50+'Appendix B'!$G$50))/((1+$Y$16)^AR$34))</f>
        <v>316391.98849527794</v>
      </c>
      <c r="AS747" s="217">
        <f t="shared" si="38"/>
        <v>33848469.143939495</v>
      </c>
      <c r="AU747" s="207">
        <f t="shared" si="37"/>
        <v>1.3173255388541416E-8</v>
      </c>
    </row>
    <row r="748" spans="1:47" x14ac:dyDescent="0.35">
      <c r="A748">
        <v>714</v>
      </c>
      <c r="B748" s="75">
        <v>56</v>
      </c>
      <c r="C748" s="75">
        <v>60.413089093531823</v>
      </c>
      <c r="D748" s="75">
        <v>43.315257649854203</v>
      </c>
      <c r="E748" s="75">
        <v>55.814744958194183</v>
      </c>
      <c r="F748" s="75">
        <v>42.652900877126747</v>
      </c>
      <c r="G748" s="75">
        <v>54.649793982207143</v>
      </c>
      <c r="H748" s="75">
        <v>40.445099273125535</v>
      </c>
      <c r="I748" s="75">
        <v>48.889738906256802</v>
      </c>
      <c r="J748" s="75">
        <v>49.65069272710813</v>
      </c>
      <c r="K748" s="75">
        <v>67.406348213532965</v>
      </c>
      <c r="L748" s="75">
        <v>108.46259171181299</v>
      </c>
      <c r="M748" s="75">
        <v>114.49967132558844</v>
      </c>
      <c r="N748" s="75">
        <v>108.60908230647041</v>
      </c>
      <c r="O748" s="75">
        <v>90.004743943760275</v>
      </c>
      <c r="P748" s="75">
        <v>80.472891512677677</v>
      </c>
      <c r="Q748" s="75">
        <v>91.114210540139624</v>
      </c>
      <c r="R748" s="75">
        <v>127.04921553793258</v>
      </c>
      <c r="S748" s="75">
        <v>173.13312246540804</v>
      </c>
      <c r="T748" s="75">
        <v>252.28018026368147</v>
      </c>
      <c r="U748" s="75">
        <v>157.8861733266483</v>
      </c>
      <c r="V748" s="75">
        <v>231.49361961898956</v>
      </c>
      <c r="X748" s="201">
        <f>((0-('Appendix B'!$H$30))/(1+$Y$16)^0)</f>
        <v>-30932906.678150136</v>
      </c>
      <c r="Y748" s="201">
        <f>(((B748*'Appendix B'!$C$5*1000)-('Appendix B'!$E$31+'Appendix B'!$F$31+'Appendix B'!$G$31))/((1+$Y$16)^1))</f>
        <v>36555647.970511056</v>
      </c>
      <c r="Z748" s="201">
        <f>+(((C748*'Appendix B'!$C$6*1000)-('Appendix B'!$E$32+'Appendix B'!$F$32+'Appendix B'!$G$32))/((1+$Y$16)^2))</f>
        <v>13056021.123356681</v>
      </c>
      <c r="AA748" s="201">
        <f>(((D748*'Appendix B'!$C$7*1000)-('Appendix B'!$E$33+'Appendix B'!$F$33+'Appendix B'!$G$33))/((1+$Y$16)^3))</f>
        <v>3766892.9773416319</v>
      </c>
      <c r="AB748" s="201">
        <f>(((E748*'Appendix B'!$C$8*1000)-('Appendix B'!$E$34+'Appendix B'!$F$34+'Appendix B'!$G$34))/((1+$Y$16)^4))</f>
        <v>3047973.1444309815</v>
      </c>
      <c r="AC748" s="201">
        <f>(((F748*'Appendix B'!$C$9*1000)-('Appendix B'!$E$35+'Appendix B'!$F$35+'Appendix B'!$G$35))/((1+$Y$16)^AC$34))</f>
        <v>1179066.938663424</v>
      </c>
      <c r="AD748" s="201">
        <f>(((G748*'Appendix B'!$C$10*1000)-('Appendix B'!$E$36+'Appendix B'!$F$36+'Appendix B'!$G$36))/((1+$Y$16)^AD$34))</f>
        <v>1202729.9931416407</v>
      </c>
      <c r="AE748" s="201">
        <f>(((H748*'Appendix B'!$C$11*1000)-('Appendix B'!$E$37+'Appendix B'!$F$37+'Appendix B'!$G$37))/((1+$Y$16)^AE$34))</f>
        <v>309602.20415263943</v>
      </c>
      <c r="AF748" s="201">
        <f>(((I748*'Appendix B'!$C$12*1000)-('Appendix B'!$E$38+'Appendix B'!$F$38+'Appendix B'!$G$38))/((1+$Y$16)^AF$34))</f>
        <v>353570.81723265251</v>
      </c>
      <c r="AG748" s="201">
        <f>(((J748*'Appendix B'!$C$13*1000)-('Appendix B'!$E$39+'Appendix B'!$F$39+'Appendix B'!$G$39))/((1+$Y$16)^AG$34))</f>
        <v>211008.4736701966</v>
      </c>
      <c r="AH748" s="201">
        <f>(((K748*'Appendix B'!$C$14*1000)-('Appendix B'!$E$40+'Appendix B'!$F$40+'Appendix B'!$G$40))/((1+$Y$16)^AH$34))</f>
        <v>397988.81448918045</v>
      </c>
      <c r="AI748" s="201">
        <f>(((L748*'Appendix B'!$C$15*1000)-('Appendix B'!$E$41+'Appendix B'!$F$41+'Appendix B'!$G$41))/((1+$Y$16)^AI$34))</f>
        <v>859838.69354872545</v>
      </c>
      <c r="AJ748" s="201">
        <f>(((M748*'Appendix B'!$C$16*1000)-('Appendix B'!$E$42+'Appendix B'!$F$42+'Appendix B'!$G$42))/((1+$Y$16)^AJ$34))</f>
        <v>737926.89642118523</v>
      </c>
      <c r="AK748" s="201">
        <f>(((N748*'Appendix B'!$C$17*1000)-('Appendix B'!$E$43+'Appendix B'!$F$43+'Appendix B'!$G$43))/((1+$Y$16)^AK$34))</f>
        <v>519487.33109133667</v>
      </c>
      <c r="AL748" s="201">
        <f>(((O748*'Appendix B'!$C$18*1000)-('Appendix B'!$E$44+'Appendix B'!$F$44+'Appendix B'!$G$44))/((1+$Y$16)^AL$34))</f>
        <v>248367.24541098494</v>
      </c>
      <c r="AM748" s="201">
        <f>(((P748*'Appendix B'!$C$19*1000)-('Appendix B'!$E$45+'Appendix B'!$F$45+'Appendix B'!$G$45))/((1+$Y$16)^AM$34))</f>
        <v>114030.9930742765</v>
      </c>
      <c r="AN748" s="201">
        <f>(((Q748*'Appendix B'!$C$20*1000)-('Appendix B'!$E$46+'Appendix B'!$F$46+'Appendix B'!$G$46))/((1+$Y$16)^AN$34))</f>
        <v>134140.87090827528</v>
      </c>
      <c r="AO748" s="201">
        <f>(((R748*'Appendix B'!$C$21*1000)-('Appendix B'!$E$47+'Appendix B'!$F$47+'Appendix B'!$G$47))/((1+$Y$16)^AO$34))</f>
        <v>282909.96344534954</v>
      </c>
      <c r="AP748" s="201">
        <f>(((S748*'Appendix B'!$C$22*1000)-('Appendix B'!$E$48+'Appendix B'!$F$48+'Appendix B'!$G$48))/((1+$Y$16)^AP$34))</f>
        <v>430137.47963477694</v>
      </c>
      <c r="AQ748" s="201">
        <f>(((T748*'Appendix B'!$C$23*1000)-('Appendix B'!$E$49+'Appendix B'!$F$49+'Appendix B'!$G$49))/((1+$Y$16)^AQ$34))</f>
        <v>658705.08197869535</v>
      </c>
      <c r="AR748" s="201">
        <f>(((U748*'Appendix B'!$C$24*1000)-('Appendix B'!$E$50+'Appendix B'!$F$50+'Appendix B'!$G$50))/((1+$Y$16)^AR$34))</f>
        <v>243033.90115026059</v>
      </c>
      <c r="AS748" s="217">
        <f t="shared" si="38"/>
        <v>33376174.235503811</v>
      </c>
      <c r="AU748" s="207">
        <f t="shared" si="37"/>
        <v>1.3018786212133352E-8</v>
      </c>
    </row>
    <row r="749" spans="1:47" x14ac:dyDescent="0.35">
      <c r="A749">
        <v>715</v>
      </c>
      <c r="B749" s="75">
        <v>56</v>
      </c>
      <c r="C749" s="75">
        <v>43.379678664829193</v>
      </c>
      <c r="D749" s="75">
        <v>32.662814928330228</v>
      </c>
      <c r="E749" s="75">
        <v>33.089325049469181</v>
      </c>
      <c r="F749" s="75">
        <v>34.073553240020161</v>
      </c>
      <c r="G749" s="75">
        <v>53.733490298071708</v>
      </c>
      <c r="H749" s="75">
        <v>53.943685145811415</v>
      </c>
      <c r="I749" s="75">
        <v>48.980601222718768</v>
      </c>
      <c r="J749" s="75">
        <v>57.695626815868934</v>
      </c>
      <c r="K749" s="75">
        <v>49.627294754646513</v>
      </c>
      <c r="L749" s="75">
        <v>64.87821355384709</v>
      </c>
      <c r="M749" s="75">
        <v>81.609058829374334</v>
      </c>
      <c r="N749" s="75">
        <v>124.71467106028614</v>
      </c>
      <c r="O749" s="75">
        <v>67.461035676173125</v>
      </c>
      <c r="P749" s="75">
        <v>86.692069693460212</v>
      </c>
      <c r="Q749" s="75">
        <v>97.255342024868312</v>
      </c>
      <c r="R749" s="75">
        <v>109.82471933228084</v>
      </c>
      <c r="S749" s="75">
        <v>107.70355256191453</v>
      </c>
      <c r="T749" s="75">
        <v>143.10111415975319</v>
      </c>
      <c r="U749" s="75">
        <v>168.25153898100007</v>
      </c>
      <c r="V749" s="75">
        <v>179.44710037355819</v>
      </c>
      <c r="X749" s="201">
        <f>((0-('Appendix B'!$H$30))/(1+$Y$16)^0)</f>
        <v>-30932906.678150136</v>
      </c>
      <c r="Y749" s="201">
        <f>(((B749*'Appendix B'!$C$5*1000)-('Appendix B'!$E$31+'Appendix B'!$F$31+'Appendix B'!$G$31))/((1+$Y$16)^1))</f>
        <v>36555647.970511056</v>
      </c>
      <c r="Z749" s="201">
        <f>+(((C749*'Appendix B'!$C$6*1000)-('Appendix B'!$E$32+'Appendix B'!$F$32+'Appendix B'!$G$32))/((1+$Y$16)^2))</f>
        <v>8753090.3245342243</v>
      </c>
      <c r="AA749" s="201">
        <f>(((D749*'Appendix B'!$C$7*1000)-('Appendix B'!$E$33+'Appendix B'!$F$33+'Appendix B'!$G$33))/((1+$Y$16)^3))</f>
        <v>2415732.0605437797</v>
      </c>
      <c r="AB749" s="201">
        <f>(((E749*'Appendix B'!$C$8*1000)-('Appendix B'!$E$34+'Appendix B'!$F$34+'Appendix B'!$G$34))/((1+$Y$16)^4))</f>
        <v>1213122.7870026224</v>
      </c>
      <c r="AC749" s="201">
        <f>(((F749*'Appendix B'!$C$9*1000)-('Appendix B'!$E$35+'Appendix B'!$F$35+'Appendix B'!$G$35))/((1+$Y$16)^AC$34))</f>
        <v>680331.07832735695</v>
      </c>
      <c r="AD749" s="201">
        <f>(((G749*'Appendix B'!$C$10*1000)-('Appendix B'!$E$36+'Appendix B'!$F$36+'Appendix B'!$G$36))/((1+$Y$16)^AD$34))</f>
        <v>1163190.2751603571</v>
      </c>
      <c r="AE749" s="201">
        <f>(((H749*'Appendix B'!$C$11*1000)-('Appendix B'!$E$37+'Appendix B'!$F$37+'Appendix B'!$G$37))/((1+$Y$16)^AE$34))</f>
        <v>757912.51467062766</v>
      </c>
      <c r="AF749" s="201">
        <f>(((I749*'Appendix B'!$C$12*1000)-('Appendix B'!$E$38+'Appendix B'!$F$38+'Appendix B'!$G$38))/((1+$Y$16)^AF$34))</f>
        <v>355953.45906920213</v>
      </c>
      <c r="AG749" s="201">
        <f>(((J749*'Appendix B'!$C$13*1000)-('Appendix B'!$E$39+'Appendix B'!$F$39+'Appendix B'!$G$39))/((1+$Y$16)^AG$34))</f>
        <v>380678.75813567394</v>
      </c>
      <c r="AH749" s="201">
        <f>(((K749*'Appendix B'!$C$14*1000)-('Appendix B'!$E$40+'Appendix B'!$F$40+'Appendix B'!$G$40))/((1+$Y$16)^AH$34))</f>
        <v>96900.970342443718</v>
      </c>
      <c r="AI749" s="201">
        <f>(((L749*'Appendix B'!$C$15*1000)-('Appendix B'!$E$41+'Appendix B'!$F$41+'Appendix B'!$G$41))/((1+$Y$16)^AI$34))</f>
        <v>240457.68986303618</v>
      </c>
      <c r="AJ749" s="201">
        <f>(((M749*'Appendix B'!$C$16*1000)-('Appendix B'!$E$42+'Appendix B'!$F$42+'Appendix B'!$G$42))/((1+$Y$16)^AJ$34))</f>
        <v>348930.01621841773</v>
      </c>
      <c r="AK749" s="201">
        <f>(((N749*'Appendix B'!$C$17*1000)-('Appendix B'!$E$43+'Appendix B'!$F$43+'Appendix B'!$G$43))/((1+$Y$16)^AK$34))</f>
        <v>679216.20145175827</v>
      </c>
      <c r="AL749" s="201">
        <f>(((O749*'Appendix B'!$C$18*1000)-('Appendix B'!$E$44+'Appendix B'!$F$44+'Appendix B'!$G$44))/((1+$Y$16)^AL$34))</f>
        <v>59690.158660989095</v>
      </c>
      <c r="AM749" s="201">
        <f>(((P749*'Appendix B'!$C$19*1000)-('Appendix B'!$E$45+'Appendix B'!$F$45+'Appendix B'!$G$45))/((1+$Y$16)^AM$34))</f>
        <v>158191.2576687416</v>
      </c>
      <c r="AN749" s="201">
        <f>(((Q749*'Appendix B'!$C$20*1000)-('Appendix B'!$E$46+'Appendix B'!$F$46+'Appendix B'!$G$46))/((1+$Y$16)^AN$34))</f>
        <v>170715.29923910901</v>
      </c>
      <c r="AO749" s="201">
        <f>(((R749*'Appendix B'!$C$21*1000)-('Appendix B'!$E$47+'Appendix B'!$F$47+'Appendix B'!$G$47))/((1+$Y$16)^AO$34))</f>
        <v>193617.79824045557</v>
      </c>
      <c r="AP749" s="201">
        <f>(((S749*'Appendix B'!$C$22*1000)-('Appendix B'!$E$48+'Appendix B'!$F$48+'Appendix B'!$G$48))/((1+$Y$16)^AP$34))</f>
        <v>138842.00280495698</v>
      </c>
      <c r="AQ749" s="201">
        <f>(((T749*'Appendix B'!$C$23*1000)-('Appendix B'!$E$49+'Appendix B'!$F$49+'Appendix B'!$G$49))/((1+$Y$16)^AQ$34))</f>
        <v>239937.24785773008</v>
      </c>
      <c r="AR749" s="201">
        <f>(((U749*'Appendix B'!$C$24*1000)-('Appendix B'!$E$50+'Appendix B'!$F$50+'Appendix B'!$G$50))/((1+$Y$16)^AR$34))</f>
        <v>277386.76618440496</v>
      </c>
      <c r="AS749" s="217">
        <f t="shared" si="38"/>
        <v>23946637.958336789</v>
      </c>
      <c r="AU749" s="207">
        <f t="shared" si="37"/>
        <v>9.5495105461661302E-9</v>
      </c>
    </row>
    <row r="750" spans="1:47" x14ac:dyDescent="0.35">
      <c r="A750">
        <v>716</v>
      </c>
      <c r="B750" s="75">
        <v>56</v>
      </c>
      <c r="C750" s="75">
        <v>69.660717218002304</v>
      </c>
      <c r="D750" s="75">
        <v>121.85283523686867</v>
      </c>
      <c r="E750" s="75">
        <v>83.378064736721868</v>
      </c>
      <c r="F750" s="75">
        <v>115.72477288732067</v>
      </c>
      <c r="G750" s="75">
        <v>118.25951536040451</v>
      </c>
      <c r="H750" s="75">
        <v>107.03624598147752</v>
      </c>
      <c r="I750" s="75">
        <v>154.35696643271245</v>
      </c>
      <c r="J750" s="75">
        <v>145.32292350283552</v>
      </c>
      <c r="K750" s="75">
        <v>248.14063225738909</v>
      </c>
      <c r="L750" s="75">
        <v>396.351858346038</v>
      </c>
      <c r="M750" s="75">
        <v>500</v>
      </c>
      <c r="N750" s="75">
        <v>500</v>
      </c>
      <c r="O750" s="75">
        <v>277.44587664513273</v>
      </c>
      <c r="P750" s="75">
        <v>295.1840589552346</v>
      </c>
      <c r="Q750" s="75">
        <v>314.37866886808229</v>
      </c>
      <c r="R750" s="75">
        <v>347.50995544440218</v>
      </c>
      <c r="S750" s="75">
        <v>405.84283939891804</v>
      </c>
      <c r="T750" s="75">
        <v>263.28873081678495</v>
      </c>
      <c r="U750" s="75">
        <v>337.45617978950372</v>
      </c>
      <c r="V750" s="75">
        <v>500</v>
      </c>
      <c r="X750" s="201">
        <f>((0-('Appendix B'!$H$30))/(1+$Y$16)^0)</f>
        <v>-30932906.678150136</v>
      </c>
      <c r="Y750" s="201">
        <f>(((B750*'Appendix B'!$C$5*1000)-('Appendix B'!$E$31+'Appendix B'!$F$31+'Appendix B'!$G$31))/((1+$Y$16)^1))</f>
        <v>36555647.970511056</v>
      </c>
      <c r="Z750" s="201">
        <f>+(((C750*'Appendix B'!$C$6*1000)-('Appendix B'!$E$32+'Appendix B'!$F$32+'Appendix B'!$G$32))/((1+$Y$16)^2))</f>
        <v>15392130.150929242</v>
      </c>
      <c r="AA750" s="201">
        <f>(((D750*'Appendix B'!$C$7*1000)-('Appendix B'!$E$33+'Appendix B'!$F$33+'Appendix B'!$G$33))/((1+$Y$16)^3))</f>
        <v>13728636.786687497</v>
      </c>
      <c r="AB750" s="201">
        <f>(((E750*'Appendix B'!$C$8*1000)-('Appendix B'!$E$34+'Appendix B'!$F$34+'Appendix B'!$G$34))/((1+$Y$16)^4))</f>
        <v>5273435.5275540547</v>
      </c>
      <c r="AC750" s="201">
        <f>(((F750*'Appendix B'!$C$9*1000)-('Appendix B'!$E$35+'Appendix B'!$F$35+'Appendix B'!$G$35))/((1+$Y$16)^AC$34))</f>
        <v>5426891.4230972705</v>
      </c>
      <c r="AD750" s="201">
        <f>(((G750*'Appendix B'!$C$10*1000)-('Appendix B'!$E$36+'Appendix B'!$F$36+'Appendix B'!$G$36))/((1+$Y$16)^AD$34))</f>
        <v>3947573.7471368392</v>
      </c>
      <c r="AE750" s="201">
        <f>(((H750*'Appendix B'!$C$11*1000)-('Appendix B'!$E$37+'Appendix B'!$F$37+'Appendix B'!$G$37))/((1+$Y$16)^AE$34))</f>
        <v>2521204.0667579756</v>
      </c>
      <c r="AF750" s="201">
        <f>(((I750*'Appendix B'!$C$12*1000)-('Appendix B'!$E$38+'Appendix B'!$F$38+'Appendix B'!$G$38))/((1+$Y$16)^AF$34))</f>
        <v>3119190.6965652467</v>
      </c>
      <c r="AG750" s="201">
        <f>(((J750*'Appendix B'!$C$13*1000)-('Appendix B'!$E$39+'Appendix B'!$F$39+'Appendix B'!$G$39))/((1+$Y$16)^AG$34))</f>
        <v>2228767.0322943688</v>
      </c>
      <c r="AH750" s="201">
        <f>(((K750*'Appendix B'!$C$14*1000)-('Appendix B'!$E$40+'Appendix B'!$F$40+'Appendix B'!$G$40))/((1+$Y$16)^AH$34))</f>
        <v>3458719.5824125758</v>
      </c>
      <c r="AI750" s="201">
        <f>(((L750*'Appendix B'!$C$15*1000)-('Appendix B'!$E$41+'Appendix B'!$F$41+'Appendix B'!$G$41))/((1+$Y$16)^AI$34))</f>
        <v>4951055.5573518658</v>
      </c>
      <c r="AJ750" s="201">
        <f>(((M750*'Appendix B'!$C$16*1000)-('Appendix B'!$E$42+'Appendix B'!$F$42+'Appendix B'!$G$42))/((1+$Y$16)^AJ$34))</f>
        <v>5297234.668167565</v>
      </c>
      <c r="AK750" s="201">
        <f>(((N750*'Appendix B'!$C$17*1000)-('Appendix B'!$E$43+'Appendix B'!$F$43+'Appendix B'!$G$43))/((1+$Y$16)^AK$34))</f>
        <v>4401147.9215931827</v>
      </c>
      <c r="AL750" s="201">
        <f>(((O750*'Appendix B'!$C$18*1000)-('Appendix B'!$E$44+'Appendix B'!$F$44+'Appendix B'!$G$44))/((1+$Y$16)^AL$34))</f>
        <v>1817135.188795994</v>
      </c>
      <c r="AM750" s="201">
        <f>(((P750*'Appendix B'!$C$19*1000)-('Appendix B'!$E$45+'Appendix B'!$F$45+'Appendix B'!$G$45))/((1+$Y$16)^AM$34))</f>
        <v>1638621.8136023951</v>
      </c>
      <c r="AN750" s="201">
        <f>(((Q750*'Appendix B'!$C$20*1000)-('Appendix B'!$E$46+'Appendix B'!$F$46+'Appendix B'!$G$46))/((1+$Y$16)^AN$34))</f>
        <v>1463825.7913897575</v>
      </c>
      <c r="AO750" s="201">
        <f>(((R750*'Appendix B'!$C$21*1000)-('Appendix B'!$E$47+'Appendix B'!$F$47+'Appendix B'!$G$47))/((1+$Y$16)^AO$34))</f>
        <v>1425783.2628375492</v>
      </c>
      <c r="AP750" s="201">
        <f>(((S750*'Appendix B'!$C$22*1000)-('Appendix B'!$E$48+'Appendix B'!$F$48+'Appendix B'!$G$48))/((1+$Y$16)^AP$34))</f>
        <v>1466171.9218153269</v>
      </c>
      <c r="AQ750" s="201">
        <f>(((T750*'Appendix B'!$C$23*1000)-('Appendix B'!$E$49+'Appendix B'!$F$49+'Appendix B'!$G$49))/((1+$Y$16)^AQ$34))</f>
        <v>700929.53980237723</v>
      </c>
      <c r="AR750" s="201">
        <f>(((U750*'Appendix B'!$C$24*1000)-('Appendix B'!$E$50+'Appendix B'!$F$50+'Appendix B'!$G$50))/((1+$Y$16)^AR$34))</f>
        <v>838164.30000975891</v>
      </c>
      <c r="AS750" s="217">
        <f t="shared" si="38"/>
        <v>84719360.27116175</v>
      </c>
      <c r="AU750" s="207">
        <f t="shared" si="37"/>
        <v>5.8546497515176309E-9</v>
      </c>
    </row>
    <row r="751" spans="1:47" x14ac:dyDescent="0.35">
      <c r="A751">
        <v>717</v>
      </c>
      <c r="B751" s="75">
        <v>56</v>
      </c>
      <c r="C751" s="75">
        <v>38.563440826978571</v>
      </c>
      <c r="D751" s="75">
        <v>49.053619009691097</v>
      </c>
      <c r="E751" s="75">
        <v>59.986812968436368</v>
      </c>
      <c r="F751" s="75">
        <v>38.112740528063725</v>
      </c>
      <c r="G751" s="75">
        <v>29.496509082064719</v>
      </c>
      <c r="H751" s="75">
        <v>38.611952719007604</v>
      </c>
      <c r="I751" s="75">
        <v>43.661221412357591</v>
      </c>
      <c r="J751" s="75">
        <v>61.639903575597472</v>
      </c>
      <c r="K751" s="75">
        <v>76.552362926105388</v>
      </c>
      <c r="L751" s="75">
        <v>88.292371852876471</v>
      </c>
      <c r="M751" s="75">
        <v>63.49925442442175</v>
      </c>
      <c r="N751" s="75">
        <v>55.911093232527328</v>
      </c>
      <c r="O751" s="75">
        <v>42.006676778626286</v>
      </c>
      <c r="P751" s="75">
        <v>38.105903511832629</v>
      </c>
      <c r="Q751" s="75">
        <v>39.877769987251618</v>
      </c>
      <c r="R751" s="75">
        <v>54.160946601165193</v>
      </c>
      <c r="S751" s="75">
        <v>66.556400235075202</v>
      </c>
      <c r="T751" s="75">
        <v>76.231385353628141</v>
      </c>
      <c r="U751" s="75">
        <v>94.530429070632167</v>
      </c>
      <c r="V751" s="75">
        <v>123.60356256492969</v>
      </c>
      <c r="X751" s="201">
        <f>((0-('Appendix B'!$H$30))/(1+$Y$16)^0)</f>
        <v>-30932906.678150136</v>
      </c>
      <c r="Y751" s="201">
        <f>(((B751*'Appendix B'!$C$5*1000)-('Appendix B'!$E$31+'Appendix B'!$F$31+'Appendix B'!$G$31))/((1+$Y$16)^1))</f>
        <v>36555647.970511056</v>
      </c>
      <c r="Z751" s="201">
        <f>+(((C751*'Appendix B'!$C$6*1000)-('Appendix B'!$E$32+'Appendix B'!$F$32+'Appendix B'!$G$32))/((1+$Y$16)^2))</f>
        <v>7536426.2739797905</v>
      </c>
      <c r="AA751" s="201">
        <f>(((D751*'Appendix B'!$C$7*1000)-('Appendix B'!$E$33+'Appendix B'!$F$33+'Appendix B'!$G$33))/((1+$Y$16)^3))</f>
        <v>4494749.4698443534</v>
      </c>
      <c r="AB751" s="201">
        <f>(((E751*'Appendix B'!$C$8*1000)-('Appendix B'!$E$34+'Appendix B'!$F$34+'Appendix B'!$G$34))/((1+$Y$16)^4))</f>
        <v>3384825.9071325972</v>
      </c>
      <c r="AC751" s="201">
        <f>(((F751*'Appendix B'!$C$9*1000)-('Appendix B'!$E$35+'Appendix B'!$F$35+'Appendix B'!$G$35))/((1+$Y$16)^AC$34))</f>
        <v>915137.6897820601</v>
      </c>
      <c r="AD751" s="201">
        <f>(((G751*'Appendix B'!$C$10*1000)-('Appendix B'!$E$36+'Appendix B'!$F$36+'Appendix B'!$G$36))/((1+$Y$16)^AD$34))</f>
        <v>117332.42411090729</v>
      </c>
      <c r="AE751" s="201">
        <f>(((H751*'Appendix B'!$C$11*1000)-('Appendix B'!$E$37+'Appendix B'!$F$37+'Appendix B'!$G$37))/((1+$Y$16)^AE$34))</f>
        <v>248720.38226013162</v>
      </c>
      <c r="AF751" s="201">
        <f>(((I751*'Appendix B'!$C$12*1000)-('Appendix B'!$E$38+'Appendix B'!$F$38+'Appendix B'!$G$38))/((1+$Y$16)^AF$34))</f>
        <v>216465.74431378147</v>
      </c>
      <c r="AG751" s="201">
        <f>(((J751*'Appendix B'!$C$13*1000)-('Appendix B'!$E$39+'Appendix B'!$F$39+'Appendix B'!$G$39))/((1+$Y$16)^AG$34))</f>
        <v>463864.84175675147</v>
      </c>
      <c r="AH751" s="201">
        <f>(((K751*'Appendix B'!$C$14*1000)-('Appendix B'!$E$40+'Appendix B'!$F$40+'Appendix B'!$G$40))/((1+$Y$16)^AH$34))</f>
        <v>552876.35440860002</v>
      </c>
      <c r="AI751" s="201">
        <f>(((L751*'Appendix B'!$C$15*1000)-('Appendix B'!$E$41+'Appendix B'!$F$41+'Appendix B'!$G$41))/((1+$Y$16)^AI$34))</f>
        <v>573198.12303261785</v>
      </c>
      <c r="AJ751" s="201">
        <f>(((M751*'Appendix B'!$C$16*1000)-('Appendix B'!$E$42+'Appendix B'!$F$42+'Appendix B'!$G$42))/((1+$Y$16)^AJ$34))</f>
        <v>134745.57634458522</v>
      </c>
      <c r="AK751" s="201">
        <f>(((N751*'Appendix B'!$C$17*1000)-('Appendix B'!$E$43+'Appendix B'!$F$43+'Appendix B'!$G$43))/((1+$Y$16)^AK$34))</f>
        <v>-3150.5180250161638</v>
      </c>
      <c r="AL751" s="201">
        <f>(((O751*'Appendix B'!$C$18*1000)-('Appendix B'!$E$44+'Appendix B'!$F$44+'Appendix B'!$G$44))/((1+$Y$16)^AL$34))</f>
        <v>-153347.29839229968</v>
      </c>
      <c r="AM751" s="201">
        <f>(((P751*'Appendix B'!$C$19*1000)-('Appendix B'!$E$45+'Appendix B'!$F$45+'Appendix B'!$G$45))/((1+$Y$16)^AM$34))</f>
        <v>-186802.54888293959</v>
      </c>
      <c r="AN751" s="201">
        <f>(((Q751*'Appendix B'!$C$20*1000)-('Appendix B'!$E$46+'Appendix B'!$F$46+'Appendix B'!$G$46))/((1+$Y$16)^AN$34))</f>
        <v>-171005.42462189193</v>
      </c>
      <c r="AO751" s="201">
        <f>(((R751*'Appendix B'!$C$21*1000)-('Appendix B'!$E$47+'Appendix B'!$F$47+'Appendix B'!$G$47))/((1+$Y$16)^AO$34))</f>
        <v>-94944.417530103048</v>
      </c>
      <c r="AP751" s="201">
        <f>(((S751*'Appendix B'!$C$22*1000)-('Appendix B'!$E$48+'Appendix B'!$F$48+'Appendix B'!$G$48))/((1+$Y$16)^AP$34))</f>
        <v>-44347.025869919278</v>
      </c>
      <c r="AQ751" s="201">
        <f>(((T751*'Appendix B'!$C$23*1000)-('Appendix B'!$E$49+'Appendix B'!$F$49+'Appendix B'!$G$49))/((1+$Y$16)^AQ$34))</f>
        <v>-16548.656443202344</v>
      </c>
      <c r="AR751" s="201">
        <f>(((U751*'Appendix B'!$C$24*1000)-('Appendix B'!$E$50+'Appendix B'!$F$50+'Appendix B'!$G$50))/((1+$Y$16)^AR$34))</f>
        <v>33060.475789145923</v>
      </c>
      <c r="AS751" s="217">
        <f t="shared" si="38"/>
        <v>24294144.55511624</v>
      </c>
      <c r="AU751" s="207">
        <f t="shared" si="37"/>
        <v>9.6835237818043638E-9</v>
      </c>
    </row>
    <row r="752" spans="1:47" x14ac:dyDescent="0.35">
      <c r="A752">
        <v>718</v>
      </c>
      <c r="B752" s="75">
        <v>56</v>
      </c>
      <c r="C752" s="75">
        <v>48.059658439814747</v>
      </c>
      <c r="D752" s="75">
        <v>41.357791741538975</v>
      </c>
      <c r="E752" s="75">
        <v>38.863638927560437</v>
      </c>
      <c r="F752" s="75">
        <v>51.652610990124977</v>
      </c>
      <c r="G752" s="75">
        <v>59.942240936592341</v>
      </c>
      <c r="H752" s="75">
        <v>79.578918638380799</v>
      </c>
      <c r="I752" s="75">
        <v>54.98840274791673</v>
      </c>
      <c r="J752" s="75">
        <v>56.281906166901216</v>
      </c>
      <c r="K752" s="75">
        <v>72.77708378302458</v>
      </c>
      <c r="L752" s="75">
        <v>88.151261251805096</v>
      </c>
      <c r="M752" s="75">
        <v>74.833079596643671</v>
      </c>
      <c r="N752" s="75">
        <v>106.92091428852552</v>
      </c>
      <c r="O752" s="75">
        <v>98.904568161606278</v>
      </c>
      <c r="P752" s="75">
        <v>110.93098758729479</v>
      </c>
      <c r="Q752" s="75">
        <v>80.508429014492506</v>
      </c>
      <c r="R752" s="75">
        <v>67.273407207874328</v>
      </c>
      <c r="S752" s="75">
        <v>74.587643814807251</v>
      </c>
      <c r="T752" s="75">
        <v>89.283365200113977</v>
      </c>
      <c r="U752" s="75">
        <v>91.592443562719481</v>
      </c>
      <c r="V752" s="75">
        <v>80.933606514576084</v>
      </c>
      <c r="X752" s="201">
        <f>((0-('Appendix B'!$H$30))/(1+$Y$16)^0)</f>
        <v>-30932906.678150136</v>
      </c>
      <c r="Y752" s="201">
        <f>(((B752*'Appendix B'!$C$5*1000)-('Appendix B'!$E$31+'Appendix B'!$F$31+'Appendix B'!$G$31))/((1+$Y$16)^1))</f>
        <v>36555647.970511056</v>
      </c>
      <c r="Z752" s="201">
        <f>+(((C752*'Appendix B'!$C$6*1000)-('Appendix B'!$E$32+'Appendix B'!$F$32+'Appendix B'!$G$32))/((1+$Y$16)^2))</f>
        <v>9935333.2579703871</v>
      </c>
      <c r="AA752" s="201">
        <f>(((D752*'Appendix B'!$C$7*1000)-('Appendix B'!$E$33+'Appendix B'!$F$33+'Appendix B'!$G$33))/((1+$Y$16)^3))</f>
        <v>3518607.0676755183</v>
      </c>
      <c r="AB752" s="201">
        <f>(((E752*'Appendix B'!$C$8*1000)-('Appendix B'!$E$34+'Appendix B'!$F$34+'Appendix B'!$G$34))/((1+$Y$16)^4))</f>
        <v>1679340.8778310136</v>
      </c>
      <c r="AC752" s="201">
        <f>(((F752*'Appendix B'!$C$9*1000)-('Appendix B'!$E$35+'Appendix B'!$F$35+'Appendix B'!$G$35))/((1+$Y$16)^AC$34))</f>
        <v>1702239.370395673</v>
      </c>
      <c r="AD752" s="201">
        <f>(((G752*'Appendix B'!$C$10*1000)-('Appendix B'!$E$36+'Appendix B'!$F$36+'Appendix B'!$G$36))/((1+$Y$16)^AD$34))</f>
        <v>1431106.0911868417</v>
      </c>
      <c r="AE752" s="201">
        <f>(((H752*'Appendix B'!$C$11*1000)-('Appendix B'!$E$37+'Appendix B'!$F$37+'Appendix B'!$G$37))/((1+$Y$16)^AE$34))</f>
        <v>1609300.919030067</v>
      </c>
      <c r="AF752" s="201">
        <f>(((I752*'Appendix B'!$C$12*1000)-('Appendix B'!$E$38+'Appendix B'!$F$38+'Appendix B'!$G$38))/((1+$Y$16)^AF$34))</f>
        <v>513493.34817839816</v>
      </c>
      <c r="AG752" s="201">
        <f>(((J752*'Appendix B'!$C$13*1000)-('Appendix B'!$E$39+'Appendix B'!$F$39+'Appendix B'!$G$39))/((1+$Y$16)^AG$34))</f>
        <v>350862.92844476597</v>
      </c>
      <c r="AH752" s="201">
        <f>(((K752*'Appendix B'!$C$14*1000)-('Appendix B'!$E$40+'Appendix B'!$F$40+'Appendix B'!$G$40))/((1+$Y$16)^AH$34))</f>
        <v>488942.0926172788</v>
      </c>
      <c r="AI752" s="201">
        <f>(((L752*'Appendix B'!$C$15*1000)-('Appendix B'!$E$41+'Appendix B'!$F$41+'Appendix B'!$G$41))/((1+$Y$16)^AI$34))</f>
        <v>571192.78925441182</v>
      </c>
      <c r="AJ752" s="201">
        <f>(((M752*'Appendix B'!$C$16*1000)-('Appendix B'!$E$42+'Appendix B'!$F$42+'Appendix B'!$G$42))/((1+$Y$16)^AJ$34))</f>
        <v>268790.59095978586</v>
      </c>
      <c r="AK752" s="201">
        <f>(((N752*'Appendix B'!$C$17*1000)-('Appendix B'!$E$43+'Appendix B'!$F$43+'Appendix B'!$G$43))/((1+$Y$16)^AK$34))</f>
        <v>502744.74722143338</v>
      </c>
      <c r="AL752" s="201">
        <f>(((O752*'Appendix B'!$C$18*1000)-('Appendix B'!$E$44+'Appendix B'!$F$44+'Appendix B'!$G$44))/((1+$Y$16)^AL$34))</f>
        <v>322853.3453054087</v>
      </c>
      <c r="AM752" s="201">
        <f>(((P752*'Appendix B'!$C$19*1000)-('Appendix B'!$E$45+'Appendix B'!$F$45+'Appendix B'!$G$45))/((1+$Y$16)^AM$34))</f>
        <v>330303.5523418244</v>
      </c>
      <c r="AN752" s="201">
        <f>(((Q752*'Appendix B'!$C$20*1000)-('Appendix B'!$E$46+'Appendix B'!$F$46+'Appendix B'!$G$46))/((1+$Y$16)^AN$34))</f>
        <v>70976.550576286711</v>
      </c>
      <c r="AO752" s="201">
        <f>(((R752*'Appendix B'!$C$21*1000)-('Appendix B'!$E$47+'Appendix B'!$F$47+'Appendix B'!$G$47))/((1+$Y$16)^AO$34))</f>
        <v>-26969.134842139323</v>
      </c>
      <c r="AP752" s="201">
        <f>(((S752*'Appendix B'!$C$22*1000)-('Appendix B'!$E$48+'Appendix B'!$F$48+'Appendix B'!$G$48))/((1+$Y$16)^AP$34))</f>
        <v>-8591.5573326033045</v>
      </c>
      <c r="AQ752" s="201">
        <f>(((T752*'Appendix B'!$C$23*1000)-('Appendix B'!$E$49+'Appendix B'!$F$49+'Appendix B'!$G$49))/((1+$Y$16)^AQ$34))</f>
        <v>33513.590160926702</v>
      </c>
      <c r="AR752" s="201">
        <f>(((U752*'Appendix B'!$C$24*1000)-('Appendix B'!$E$50+'Appendix B'!$F$50+'Appendix B'!$G$50))/((1+$Y$16)^AR$34))</f>
        <v>23323.412670371803</v>
      </c>
      <c r="AS752" s="217">
        <f t="shared" si="38"/>
        <v>28975665.824181322</v>
      </c>
      <c r="AU752" s="207">
        <f t="shared" si="37"/>
        <v>1.1466223565732394E-8</v>
      </c>
    </row>
    <row r="753" spans="1:47" x14ac:dyDescent="0.35">
      <c r="A753">
        <v>719</v>
      </c>
      <c r="B753" s="75">
        <v>56</v>
      </c>
      <c r="C753" s="75">
        <v>80.465521524691553</v>
      </c>
      <c r="D753" s="75">
        <v>66.092934306558632</v>
      </c>
      <c r="E753" s="75">
        <v>78.052128728060524</v>
      </c>
      <c r="F753" s="75">
        <v>90.704720539179931</v>
      </c>
      <c r="G753" s="75">
        <v>103.19949762653212</v>
      </c>
      <c r="H753" s="75">
        <v>179.03784174221772</v>
      </c>
      <c r="I753" s="75">
        <v>163.05516603231749</v>
      </c>
      <c r="J753" s="75">
        <v>258.17687017138525</v>
      </c>
      <c r="K753" s="75">
        <v>239.00024248279081</v>
      </c>
      <c r="L753" s="75">
        <v>300.9280571923648</v>
      </c>
      <c r="M753" s="75">
        <v>411.11315125214304</v>
      </c>
      <c r="N753" s="75">
        <v>378.91681368184953</v>
      </c>
      <c r="O753" s="75">
        <v>442.14273008491267</v>
      </c>
      <c r="P753" s="75">
        <v>263.86526104539047</v>
      </c>
      <c r="Q753" s="75">
        <v>317.35652450069756</v>
      </c>
      <c r="R753" s="75">
        <v>325.85414119884507</v>
      </c>
      <c r="S753" s="75">
        <v>251.95912468791954</v>
      </c>
      <c r="T753" s="75">
        <v>235.8417589215197</v>
      </c>
      <c r="U753" s="75">
        <v>159.03245042008075</v>
      </c>
      <c r="V753" s="75">
        <v>159.53278039030334</v>
      </c>
      <c r="X753" s="201">
        <f>((0-('Appendix B'!$H$30))/(1+$Y$16)^0)</f>
        <v>-30932906.678150136</v>
      </c>
      <c r="Y753" s="201">
        <f>(((B753*'Appendix B'!$C$5*1000)-('Appendix B'!$E$31+'Appendix B'!$F$31+'Appendix B'!$G$31))/((1+$Y$16)^1))</f>
        <v>36555647.970511056</v>
      </c>
      <c r="Z753" s="201">
        <f>+(((C753*'Appendix B'!$C$6*1000)-('Appendix B'!$E$32+'Appendix B'!$F$32+'Appendix B'!$G$32))/((1+$Y$16)^2))</f>
        <v>18121608.514707722</v>
      </c>
      <c r="AA753" s="201">
        <f>(((D753*'Appendix B'!$C$7*1000)-('Appendix B'!$E$33+'Appendix B'!$F$33+'Appendix B'!$G$33))/((1+$Y$16)^3))</f>
        <v>6656024.3511074055</v>
      </c>
      <c r="AB753" s="201">
        <f>(((E753*'Appendix B'!$C$8*1000)-('Appendix B'!$E$34+'Appendix B'!$F$34+'Appendix B'!$G$34))/((1+$Y$16)^4))</f>
        <v>4843419.4649958033</v>
      </c>
      <c r="AC753" s="201">
        <f>(((F753*'Appendix B'!$C$9*1000)-('Appendix B'!$E$35+'Appendix B'!$F$35+'Appendix B'!$G$35))/((1+$Y$16)^AC$34))</f>
        <v>3972422.1719000102</v>
      </c>
      <c r="AD753" s="201">
        <f>(((G753*'Appendix B'!$C$10*1000)-('Appendix B'!$E$36+'Appendix B'!$F$36+'Appendix B'!$G$36))/((1+$Y$16)^AD$34))</f>
        <v>3297714.0289012999</v>
      </c>
      <c r="AE753" s="201">
        <f>(((H753*'Appendix B'!$C$11*1000)-('Appendix B'!$E$37+'Appendix B'!$F$37+'Appendix B'!$G$37))/((1+$Y$16)^AE$34))</f>
        <v>4912495.8700426528</v>
      </c>
      <c r="AF753" s="201">
        <f>(((I753*'Appendix B'!$C$12*1000)-('Appendix B'!$E$38+'Appendix B'!$F$38+'Appendix B'!$G$38))/((1+$Y$16)^AF$34))</f>
        <v>3347279.6896226993</v>
      </c>
      <c r="AG753" s="201">
        <f>(((J753*'Appendix B'!$C$13*1000)-('Appendix B'!$E$39+'Appendix B'!$F$39+'Appendix B'!$G$39))/((1+$Y$16)^AG$34))</f>
        <v>4608893.584363373</v>
      </c>
      <c r="AH753" s="201">
        <f>(((K753*'Appendix B'!$C$14*1000)-('Appendix B'!$E$40+'Appendix B'!$F$40+'Appendix B'!$G$40))/((1+$Y$16)^AH$34))</f>
        <v>3303927.300682914</v>
      </c>
      <c r="AI753" s="201">
        <f>(((L753*'Appendix B'!$C$15*1000)-('Appendix B'!$E$41+'Appendix B'!$F$41+'Appendix B'!$G$41))/((1+$Y$16)^AI$34))</f>
        <v>3594980.4627422299</v>
      </c>
      <c r="AJ753" s="201">
        <f>(((M753*'Appendix B'!$C$16*1000)-('Appendix B'!$E$42+'Appendix B'!$F$42+'Appendix B'!$G$42))/((1+$Y$16)^AJ$34))</f>
        <v>4245970.9722436415</v>
      </c>
      <c r="AK753" s="201">
        <f>(((N753*'Appendix B'!$C$17*1000)-('Appendix B'!$E$43+'Appendix B'!$F$43+'Appendix B'!$G$43))/((1+$Y$16)^AK$34))</f>
        <v>3200292.6864403225</v>
      </c>
      <c r="AL753" s="201">
        <f>(((O753*'Appendix B'!$C$18*1000)-('Appendix B'!$E$44+'Appendix B'!$F$44+'Appendix B'!$G$44))/((1+$Y$16)^AL$34))</f>
        <v>3195547.3885575989</v>
      </c>
      <c r="AM753" s="201">
        <f>(((P753*'Appendix B'!$C$19*1000)-('Appendix B'!$E$45+'Appendix B'!$F$45+'Appendix B'!$G$45))/((1+$Y$16)^AM$34))</f>
        <v>1416237.7039537991</v>
      </c>
      <c r="AN753" s="201">
        <f>(((Q753*'Appendix B'!$C$20*1000)-('Appendix B'!$E$46+'Appendix B'!$F$46+'Appendix B'!$G$46))/((1+$Y$16)^AN$34))</f>
        <v>1481560.8566111249</v>
      </c>
      <c r="AO753" s="201">
        <f>(((R753*'Appendix B'!$C$21*1000)-('Appendix B'!$E$47+'Appendix B'!$F$47+'Appendix B'!$G$47))/((1+$Y$16)^AO$34))</f>
        <v>1313519.0479558222</v>
      </c>
      <c r="AP753" s="201">
        <f>(((S753*'Appendix B'!$C$22*1000)-('Appendix B'!$E$48+'Appendix B'!$F$48+'Appendix B'!$G$48))/((1+$Y$16)^AP$34))</f>
        <v>781074.49386034254</v>
      </c>
      <c r="AQ753" s="201">
        <f>(((T753*'Appendix B'!$C$23*1000)-('Appendix B'!$E$49+'Appendix B'!$F$49+'Appendix B'!$G$49))/((1+$Y$16)^AQ$34))</f>
        <v>595653.78150986636</v>
      </c>
      <c r="AR753" s="201">
        <f>(((U753*'Appendix B'!$C$24*1000)-('Appendix B'!$E$50+'Appendix B'!$F$50+'Appendix B'!$G$50))/((1+$Y$16)^AR$34))</f>
        <v>246832.88939587871</v>
      </c>
      <c r="AS753" s="217">
        <f t="shared" si="38"/>
        <v>78758196.551955402</v>
      </c>
      <c r="AU753" s="207">
        <f t="shared" si="37"/>
        <v>7.9693959915435959E-9</v>
      </c>
    </row>
    <row r="754" spans="1:47" x14ac:dyDescent="0.35">
      <c r="A754">
        <v>720</v>
      </c>
      <c r="B754" s="75">
        <v>56</v>
      </c>
      <c r="C754" s="75">
        <v>74.861906290574922</v>
      </c>
      <c r="D754" s="75">
        <v>37.03755955101078</v>
      </c>
      <c r="E754" s="75">
        <v>19.715767061068615</v>
      </c>
      <c r="F754" s="75">
        <v>20.628589444235157</v>
      </c>
      <c r="G754" s="75">
        <v>24.309346113600835</v>
      </c>
      <c r="H754" s="75">
        <v>32.79134241898528</v>
      </c>
      <c r="I754" s="75">
        <v>34.258151019093347</v>
      </c>
      <c r="J754" s="75">
        <v>38.80955677371599</v>
      </c>
      <c r="K754" s="75">
        <v>50.014033293904632</v>
      </c>
      <c r="L754" s="75">
        <v>26.116180445108402</v>
      </c>
      <c r="M754" s="75">
        <v>36.518850940532651</v>
      </c>
      <c r="N754" s="75">
        <v>40.518044503147841</v>
      </c>
      <c r="O754" s="75">
        <v>20.083606309824702</v>
      </c>
      <c r="P754" s="75">
        <v>7.3093544847081375</v>
      </c>
      <c r="Q754" s="75">
        <v>10.794187906265918</v>
      </c>
      <c r="R754" s="75">
        <v>13.046895168008568</v>
      </c>
      <c r="S754" s="75">
        <v>16.536725866900998</v>
      </c>
      <c r="T754" s="75">
        <v>21.608744905982494</v>
      </c>
      <c r="U754" s="75">
        <v>20.356604143253051</v>
      </c>
      <c r="V754" s="75">
        <v>20.46320990137265</v>
      </c>
      <c r="X754" s="201">
        <f>((0-('Appendix B'!$H$30))/(1+$Y$16)^0)</f>
        <v>-30932906.678150136</v>
      </c>
      <c r="Y754" s="201">
        <f>(((B754*'Appendix B'!$C$5*1000)-('Appendix B'!$E$31+'Appendix B'!$F$31+'Appendix B'!$G$31))/((1+$Y$16)^1))</f>
        <v>36555647.970511056</v>
      </c>
      <c r="Z754" s="201">
        <f>+(((C754*'Appendix B'!$C$6*1000)-('Appendix B'!$E$32+'Appendix B'!$F$32+'Appendix B'!$G$32))/((1+$Y$16)^2))</f>
        <v>16706039.467243185</v>
      </c>
      <c r="AA754" s="201">
        <f>(((D754*'Appendix B'!$C$7*1000)-('Appendix B'!$E$33+'Appendix B'!$F$33+'Appendix B'!$G$33))/((1+$Y$16)^3))</f>
        <v>2970626.7555599739</v>
      </c>
      <c r="AB754" s="201">
        <f>(((E754*'Appendix B'!$C$8*1000)-('Appendix B'!$E$34+'Appendix B'!$F$34+'Appendix B'!$G$34))/((1+$Y$16)^4))</f>
        <v>133341.74209068314</v>
      </c>
      <c r="AC754" s="201">
        <f>(((F754*'Appendix B'!$C$9*1000)-('Appendix B'!$E$35+'Appendix B'!$F$35+'Appendix B'!$G$35))/((1+$Y$16)^AC$34))</f>
        <v>-101253.47442769953</v>
      </c>
      <c r="AD754" s="201">
        <f>(((G754*'Appendix B'!$C$10*1000)-('Appendix B'!$E$36+'Appendix B'!$F$36+'Appendix B'!$G$36))/((1+$Y$16)^AD$34))</f>
        <v>-106500.53045102578</v>
      </c>
      <c r="AE754" s="201">
        <f>(((H754*'Appendix B'!$C$11*1000)-('Appendix B'!$E$37+'Appendix B'!$F$37+'Appendix B'!$G$37))/((1+$Y$16)^AE$34))</f>
        <v>55408.309749828193</v>
      </c>
      <c r="AF754" s="201">
        <f>(((I754*'Appendix B'!$C$12*1000)-('Appendix B'!$E$38+'Appendix B'!$F$38+'Appendix B'!$G$38))/((1+$Y$16)^AF$34))</f>
        <v>-30106.759925529346</v>
      </c>
      <c r="AG754" s="201">
        <f>(((J754*'Appendix B'!$C$13*1000)-('Appendix B'!$E$39+'Appendix B'!$F$39+'Appendix B'!$G$39))/((1+$Y$16)^AG$34))</f>
        <v>-17634.62033733823</v>
      </c>
      <c r="AH754" s="201">
        <f>(((K754*'Appendix B'!$C$14*1000)-('Appendix B'!$E$40+'Appendix B'!$F$40+'Appendix B'!$G$40))/((1+$Y$16)^AH$34))</f>
        <v>103450.37823431793</v>
      </c>
      <c r="AI754" s="201">
        <f>(((L754*'Appendix B'!$C$15*1000)-('Appendix B'!$E$41+'Appendix B'!$F$41+'Appendix B'!$G$41))/((1+$Y$16)^AI$34))</f>
        <v>-310392.59151009569</v>
      </c>
      <c r="AJ754" s="201">
        <f>(((M754*'Appendix B'!$C$16*1000)-('Appendix B'!$E$42+'Appendix B'!$F$42+'Appendix B'!$G$42))/((1+$Y$16)^AJ$34))</f>
        <v>-184351.33263066749</v>
      </c>
      <c r="AK754" s="201">
        <f>(((N754*'Appendix B'!$C$17*1000)-('Appendix B'!$E$43+'Appendix B'!$F$43+'Appendix B'!$G$43))/((1+$Y$16)^AK$34))</f>
        <v>-155812.69775217405</v>
      </c>
      <c r="AL754" s="201">
        <f>(((O754*'Appendix B'!$C$18*1000)-('Appendix B'!$E$44+'Appendix B'!$F$44+'Appendix B'!$G$44))/((1+$Y$16)^AL$34))</f>
        <v>-336830.02534967178</v>
      </c>
      <c r="AM754" s="201">
        <f>(((P754*'Appendix B'!$C$19*1000)-('Appendix B'!$E$45+'Appendix B'!$F$45+'Appendix B'!$G$45))/((1+$Y$16)^AM$34))</f>
        <v>-405478.34721215122</v>
      </c>
      <c r="AN754" s="201">
        <f>(((Q754*'Appendix B'!$C$20*1000)-('Appendix B'!$E$46+'Appendix B'!$F$46+'Appendix B'!$G$46))/((1+$Y$16)^AN$34))</f>
        <v>-344217.05363034189</v>
      </c>
      <c r="AO754" s="201">
        <f>(((R754*'Appendix B'!$C$21*1000)-('Appendix B'!$E$47+'Appendix B'!$F$47+'Appendix B'!$G$47))/((1+$Y$16)^AO$34))</f>
        <v>-308080.55974175956</v>
      </c>
      <c r="AP754" s="201">
        <f>(((S754*'Appendix B'!$C$22*1000)-('Appendix B'!$E$48+'Appendix B'!$F$48+'Appendix B'!$G$48))/((1+$Y$16)^AP$34))</f>
        <v>-267036.9337730378</v>
      </c>
      <c r="AQ754" s="201">
        <f>(((T754*'Appendix B'!$C$23*1000)-('Appendix B'!$E$49+'Appendix B'!$F$49+'Appendix B'!$G$49))/((1+$Y$16)^AQ$34))</f>
        <v>-226059.56041498302</v>
      </c>
      <c r="AR754" s="201">
        <f>(((U754*'Appendix B'!$C$24*1000)-('Appendix B'!$E$50+'Appendix B'!$F$50+'Appendix B'!$G$50))/((1+$Y$16)^AR$34))</f>
        <v>-212766.2014131899</v>
      </c>
      <c r="AS754" s="217">
        <f t="shared" si="38"/>
        <v>25591607.945238907</v>
      </c>
      <c r="AU754" s="207">
        <f t="shared" si="37"/>
        <v>1.0183378653104442E-8</v>
      </c>
    </row>
    <row r="755" spans="1:47" x14ac:dyDescent="0.35">
      <c r="A755">
        <v>721</v>
      </c>
      <c r="B755" s="75">
        <v>56</v>
      </c>
      <c r="C755" s="75">
        <v>37.089761531591989</v>
      </c>
      <c r="D755" s="75">
        <v>31.389048459044698</v>
      </c>
      <c r="E755" s="75">
        <v>38.45819875063966</v>
      </c>
      <c r="F755" s="75">
        <v>68.691105045991819</v>
      </c>
      <c r="G755" s="75">
        <v>64.932821674290864</v>
      </c>
      <c r="H755" s="75">
        <v>103.66568583649746</v>
      </c>
      <c r="I755" s="75">
        <v>136.52861539929015</v>
      </c>
      <c r="J755" s="75">
        <v>129.7231671706964</v>
      </c>
      <c r="K755" s="75">
        <v>134.44850926216523</v>
      </c>
      <c r="L755" s="75">
        <v>95.531443493963451</v>
      </c>
      <c r="M755" s="75">
        <v>84.919328133857334</v>
      </c>
      <c r="N755" s="75">
        <v>98.393550257709109</v>
      </c>
      <c r="O755" s="75">
        <v>137.52567871438166</v>
      </c>
      <c r="P755" s="75">
        <v>156.87227572475226</v>
      </c>
      <c r="Q755" s="75">
        <v>102.19371242343561</v>
      </c>
      <c r="R755" s="75">
        <v>175.49865142200281</v>
      </c>
      <c r="S755" s="75">
        <v>185.07601292618892</v>
      </c>
      <c r="T755" s="75">
        <v>214.38191550542362</v>
      </c>
      <c r="U755" s="75">
        <v>237.07422058425911</v>
      </c>
      <c r="V755" s="75">
        <v>363.41717750485225</v>
      </c>
      <c r="X755" s="201">
        <f>((0-('Appendix B'!$H$30))/(1+$Y$16)^0)</f>
        <v>-30932906.678150136</v>
      </c>
      <c r="Y755" s="201">
        <f>(((B755*'Appendix B'!$C$5*1000)-('Appendix B'!$E$31+'Appendix B'!$F$31+'Appendix B'!$G$31))/((1+$Y$16)^1))</f>
        <v>36555647.970511056</v>
      </c>
      <c r="Z755" s="201">
        <f>+(((C755*'Appendix B'!$C$6*1000)-('Appendix B'!$E$32+'Appendix B'!$F$32+'Appendix B'!$G$32))/((1+$Y$16)^2))</f>
        <v>7164149.6794452863</v>
      </c>
      <c r="AA755" s="201">
        <f>(((D755*'Appendix B'!$C$7*1000)-('Appendix B'!$E$33+'Appendix B'!$F$33+'Appendix B'!$G$33))/((1+$Y$16)^3))</f>
        <v>2254166.9138991819</v>
      </c>
      <c r="AB755" s="201">
        <f>(((E755*'Appendix B'!$C$8*1000)-('Appendix B'!$E$34+'Appendix B'!$F$34+'Appendix B'!$G$34))/((1+$Y$16)^4))</f>
        <v>1646605.6387671451</v>
      </c>
      <c r="AC755" s="201">
        <f>(((F755*'Appendix B'!$C$9*1000)-('Appendix B'!$E$35+'Appendix B'!$F$35+'Appendix B'!$G$35))/((1+$Y$16)^AC$34))</f>
        <v>2692723.5367010715</v>
      </c>
      <c r="AD755" s="201">
        <f>(((G755*'Appendix B'!$C$10*1000)-('Appendix B'!$E$36+'Appendix B'!$F$36+'Appendix B'!$G$36))/((1+$Y$16)^AD$34))</f>
        <v>1646456.2620394332</v>
      </c>
      <c r="AE755" s="201">
        <f>(((H755*'Appendix B'!$C$11*1000)-('Appendix B'!$E$37+'Appendix B'!$F$37+'Appendix B'!$G$37))/((1+$Y$16)^AE$34))</f>
        <v>2409262.2026644079</v>
      </c>
      <c r="AF755" s="201">
        <f>(((I755*'Appendix B'!$C$12*1000)-('Appendix B'!$E$38+'Appendix B'!$F$38+'Appendix B'!$G$38))/((1+$Y$16)^AF$34))</f>
        <v>2651685.8309292896</v>
      </c>
      <c r="AG755" s="201">
        <f>(((J755*'Appendix B'!$C$13*1000)-('Appendix B'!$E$39+'Appendix B'!$F$39+'Appendix B'!$G$39))/((1+$Y$16)^AG$34))</f>
        <v>1899763.0820738294</v>
      </c>
      <c r="AH755" s="201">
        <f>(((K755*'Appendix B'!$C$14*1000)-('Appendix B'!$E$40+'Appendix B'!$F$40+'Appendix B'!$G$40))/((1+$Y$16)^AH$34))</f>
        <v>1533346.2047883656</v>
      </c>
      <c r="AI755" s="201">
        <f>(((L755*'Appendix B'!$C$15*1000)-('Appendix B'!$E$41+'Appendix B'!$F$41+'Appendix B'!$G$41))/((1+$Y$16)^AI$34))</f>
        <v>676073.13578508457</v>
      </c>
      <c r="AJ755" s="201">
        <f>(((M755*'Appendix B'!$C$16*1000)-('Appendix B'!$E$42+'Appendix B'!$F$42+'Appendix B'!$G$42))/((1+$Y$16)^AJ$34))</f>
        <v>388080.5316496244</v>
      </c>
      <c r="AK755" s="201">
        <f>(((N755*'Appendix B'!$C$17*1000)-('Appendix B'!$E$43+'Appendix B'!$F$43+'Appendix B'!$G$43))/((1+$Y$16)^AK$34))</f>
        <v>418173.71758604067</v>
      </c>
      <c r="AL755" s="201">
        <f>(((O755*'Appendix B'!$C$18*1000)-('Appendix B'!$E$44+'Appendix B'!$F$44+'Appendix B'!$G$44))/((1+$Y$16)^AL$34))</f>
        <v>646088.48211846547</v>
      </c>
      <c r="AM755" s="201">
        <f>(((P755*'Appendix B'!$C$19*1000)-('Appendix B'!$E$45+'Appendix B'!$F$45+'Appendix B'!$G$45))/((1+$Y$16)^AM$34))</f>
        <v>656516.98134916124</v>
      </c>
      <c r="AN755" s="201">
        <f>(((Q755*'Appendix B'!$C$20*1000)-('Appendix B'!$E$46+'Appendix B'!$F$46+'Appendix B'!$G$46))/((1+$Y$16)^AN$34))</f>
        <v>200126.50378059456</v>
      </c>
      <c r="AO755" s="201">
        <f>(((R755*'Appendix B'!$C$21*1000)-('Appendix B'!$E$47+'Appendix B'!$F$47+'Appendix B'!$G$47))/((1+$Y$16)^AO$34))</f>
        <v>534072.89914995397</v>
      </c>
      <c r="AP755" s="201">
        <f>(((S755*'Appendix B'!$C$22*1000)-('Appendix B'!$E$48+'Appendix B'!$F$48+'Appendix B'!$G$48))/((1+$Y$16)^AP$34))</f>
        <v>483307.78132911422</v>
      </c>
      <c r="AQ755" s="201">
        <f>(((T755*'Appendix B'!$C$23*1000)-('Appendix B'!$E$49+'Appendix B'!$F$49+'Appendix B'!$G$49))/((1+$Y$16)^AQ$34))</f>
        <v>513342.28656284855</v>
      </c>
      <c r="AR755" s="201">
        <f>(((U755*'Appendix B'!$C$24*1000)-('Appendix B'!$E$50+'Appendix B'!$F$50+'Appendix B'!$G$50))/((1+$Y$16)^AR$34))</f>
        <v>505478.69957529783</v>
      </c>
      <c r="AS755" s="217">
        <f t="shared" si="38"/>
        <v>34542161.662555113</v>
      </c>
      <c r="AU755" s="207">
        <f t="shared" si="37"/>
        <v>1.3394827454759849E-8</v>
      </c>
    </row>
    <row r="756" spans="1:47" x14ac:dyDescent="0.35">
      <c r="A756">
        <v>722</v>
      </c>
      <c r="B756" s="75">
        <v>56</v>
      </c>
      <c r="C756" s="75">
        <v>61.861846016792846</v>
      </c>
      <c r="D756" s="75">
        <v>61.32009474417903</v>
      </c>
      <c r="E756" s="75">
        <v>53.855506215743645</v>
      </c>
      <c r="F756" s="75">
        <v>49.773685053752047</v>
      </c>
      <c r="G756" s="75">
        <v>68.7087274323342</v>
      </c>
      <c r="H756" s="75">
        <v>84.776186761589742</v>
      </c>
      <c r="I756" s="75">
        <v>122.60567749327996</v>
      </c>
      <c r="J756" s="75">
        <v>59.327591350718158</v>
      </c>
      <c r="K756" s="75">
        <v>39.92645466979252</v>
      </c>
      <c r="L756" s="75">
        <v>52.433552825346013</v>
      </c>
      <c r="M756" s="75">
        <v>85.762151448359305</v>
      </c>
      <c r="N756" s="75">
        <v>47.870965245029176</v>
      </c>
      <c r="O756" s="75">
        <v>26.725189948550163</v>
      </c>
      <c r="P756" s="75">
        <v>24.443097883640686</v>
      </c>
      <c r="Q756" s="75">
        <v>23.561205507575</v>
      </c>
      <c r="R756" s="75">
        <v>28.457060742864137</v>
      </c>
      <c r="S756" s="75">
        <v>47.549473033298298</v>
      </c>
      <c r="T756" s="75">
        <v>74.675231303980297</v>
      </c>
      <c r="U756" s="75">
        <v>59.576065253928931</v>
      </c>
      <c r="V756" s="75">
        <v>71.856613181629442</v>
      </c>
      <c r="X756" s="201">
        <f>((0-('Appendix B'!$H$30))/(1+$Y$16)^0)</f>
        <v>-30932906.678150136</v>
      </c>
      <c r="Y756" s="201">
        <f>(((B756*'Appendix B'!$C$5*1000)-('Appendix B'!$E$31+'Appendix B'!$F$31+'Appendix B'!$G$31))/((1+$Y$16)^1))</f>
        <v>36555647.970511056</v>
      </c>
      <c r="Z756" s="201">
        <f>+(((C756*'Appendix B'!$C$6*1000)-('Appendix B'!$E$32+'Appendix B'!$F$32+'Appendix B'!$G$32))/((1+$Y$16)^2))</f>
        <v>13422001.900441844</v>
      </c>
      <c r="AA756" s="201">
        <f>(((D756*'Appendix B'!$C$7*1000)-('Appendix B'!$E$33+'Appendix B'!$F$33+'Appendix B'!$G$33))/((1+$Y$16)^3))</f>
        <v>6050635.1040191762</v>
      </c>
      <c r="AB756" s="201">
        <f>(((E756*'Appendix B'!$C$8*1000)-('Appendix B'!$E$34+'Appendix B'!$F$34+'Appendix B'!$G$34))/((1+$Y$16)^4))</f>
        <v>2889784.2123315288</v>
      </c>
      <c r="AC756" s="201">
        <f>(((F756*'Appendix B'!$C$9*1000)-('Appendix B'!$E$35+'Appendix B'!$F$35+'Appendix B'!$G$35))/((1+$Y$16)^AC$34))</f>
        <v>1593013.3799099042</v>
      </c>
      <c r="AD756" s="201">
        <f>(((G756*'Appendix B'!$C$10*1000)-('Appendix B'!$E$36+'Appendix B'!$F$36+'Appendix B'!$G$36))/((1+$Y$16)^AD$34))</f>
        <v>1809391.5981969053</v>
      </c>
      <c r="AE756" s="201">
        <f>(((H756*'Appendix B'!$C$11*1000)-('Appendix B'!$E$37+'Appendix B'!$F$37+'Appendix B'!$G$37))/((1+$Y$16)^AE$34))</f>
        <v>1781910.7692867322</v>
      </c>
      <c r="AF756" s="201">
        <f>(((I756*'Appendix B'!$C$12*1000)-('Appendix B'!$E$38+'Appendix B'!$F$38+'Appendix B'!$G$38))/((1+$Y$16)^AF$34))</f>
        <v>2286590.8648943072</v>
      </c>
      <c r="AG756" s="201">
        <f>(((J756*'Appendix B'!$C$13*1000)-('Appendix B'!$E$39+'Appendix B'!$F$39+'Appendix B'!$G$39))/((1+$Y$16)^AG$34))</f>
        <v>415097.42257846618</v>
      </c>
      <c r="AH756" s="201">
        <f>(((K756*'Appendix B'!$C$14*1000)-('Appendix B'!$E$40+'Appendix B'!$F$40+'Appendix B'!$G$40))/((1+$Y$16)^AH$34))</f>
        <v>-67382.523956913516</v>
      </c>
      <c r="AI756" s="201">
        <f>(((L756*'Appendix B'!$C$15*1000)-('Appendix B'!$E$41+'Appendix B'!$F$41+'Appendix B'!$G$41))/((1+$Y$16)^AI$34))</f>
        <v>63605.643824653067</v>
      </c>
      <c r="AJ756" s="201">
        <f>(((M756*'Appendix B'!$C$16*1000)-('Appendix B'!$E$42+'Appendix B'!$F$42+'Appendix B'!$G$42))/((1+$Y$16)^AJ$34))</f>
        <v>398048.59289935522</v>
      </c>
      <c r="AK756" s="201">
        <f>(((N756*'Appendix B'!$C$17*1000)-('Appendix B'!$E$43+'Appendix B'!$F$43+'Appendix B'!$G$43))/((1+$Y$16)^AK$34))</f>
        <v>-82889.332956077196</v>
      </c>
      <c r="AL756" s="201">
        <f>(((O756*'Appendix B'!$C$18*1000)-('Appendix B'!$E$44+'Appendix B'!$F$44+'Appendix B'!$G$44))/((1+$Y$16)^AL$34))</f>
        <v>-281244.02159700362</v>
      </c>
      <c r="AM756" s="201">
        <f>(((P756*'Appendix B'!$C$19*1000)-('Appendix B'!$E$45+'Appendix B'!$F$45+'Appendix B'!$G$45))/((1+$Y$16)^AM$34))</f>
        <v>-283817.4749881418</v>
      </c>
      <c r="AN756" s="201">
        <f>(((Q756*'Appendix B'!$C$20*1000)-('Appendix B'!$E$46+'Appendix B'!$F$46+'Appendix B'!$G$46))/((1+$Y$16)^AN$34))</f>
        <v>-268181.16815569572</v>
      </c>
      <c r="AO756" s="201">
        <f>(((R756*'Appendix B'!$C$21*1000)-('Appendix B'!$E$47+'Appendix B'!$F$47+'Appendix B'!$G$47))/((1+$Y$16)^AO$34))</f>
        <v>-228193.92422476402</v>
      </c>
      <c r="AP756" s="201">
        <f>(((S756*'Appendix B'!$C$22*1000)-('Appendix B'!$E$48+'Appendix B'!$F$48+'Appendix B'!$G$48))/((1+$Y$16)^AP$34))</f>
        <v>-128966.74644087258</v>
      </c>
      <c r="AQ756" s="201">
        <f>(((T756*'Appendix B'!$C$23*1000)-('Appendix B'!$E$49+'Appendix B'!$F$49+'Appendix B'!$G$49))/((1+$Y$16)^AQ$34))</f>
        <v>-22517.449584455931</v>
      </c>
      <c r="AR756" s="201">
        <f>(((U756*'Appendix B'!$C$24*1000)-('Appendix B'!$E$50+'Appendix B'!$F$50+'Appendix B'!$G$50))/((1+$Y$16)^AR$34))</f>
        <v>-82785.176220771682</v>
      </c>
      <c r="AS756" s="217">
        <f t="shared" si="38"/>
        <v>36332820.780743808</v>
      </c>
      <c r="AU756" s="207">
        <f t="shared" si="37"/>
        <v>1.3934672830033325E-8</v>
      </c>
    </row>
    <row r="757" spans="1:47" x14ac:dyDescent="0.35">
      <c r="A757">
        <v>723</v>
      </c>
      <c r="B757" s="75">
        <v>56</v>
      </c>
      <c r="C757" s="75">
        <v>83.156351354151269</v>
      </c>
      <c r="D757" s="75">
        <v>85.95580067327532</v>
      </c>
      <c r="E757" s="75">
        <v>70.827845452638485</v>
      </c>
      <c r="F757" s="75">
        <v>88.808592577339596</v>
      </c>
      <c r="G757" s="75">
        <v>142.06597481671702</v>
      </c>
      <c r="H757" s="75">
        <v>165.98928303521041</v>
      </c>
      <c r="I757" s="75">
        <v>258.00612810516395</v>
      </c>
      <c r="J757" s="75">
        <v>288.3948891808372</v>
      </c>
      <c r="K757" s="75">
        <v>314.8527461470315</v>
      </c>
      <c r="L757" s="75">
        <v>439.20554310618422</v>
      </c>
      <c r="M757" s="75">
        <v>466.3083360049668</v>
      </c>
      <c r="N757" s="75">
        <v>500</v>
      </c>
      <c r="O757" s="75">
        <v>441.52742758672196</v>
      </c>
      <c r="P757" s="75">
        <v>302.90673016273445</v>
      </c>
      <c r="Q757" s="75">
        <v>379.79552666143331</v>
      </c>
      <c r="R757" s="75">
        <v>421.53785886848414</v>
      </c>
      <c r="S757" s="75">
        <v>500</v>
      </c>
      <c r="T757" s="75">
        <v>500</v>
      </c>
      <c r="U757" s="75">
        <v>448.31474468027977</v>
      </c>
      <c r="V757" s="75">
        <v>310.29363041422687</v>
      </c>
      <c r="X757" s="201">
        <f>((0-('Appendix B'!$H$30))/(1+$Y$16)^0)</f>
        <v>-30932906.678150136</v>
      </c>
      <c r="Y757" s="201">
        <f>(((B757*'Appendix B'!$C$5*1000)-('Appendix B'!$E$31+'Appendix B'!$F$31+'Appendix B'!$G$31))/((1+$Y$16)^1))</f>
        <v>36555647.970511056</v>
      </c>
      <c r="Z757" s="201">
        <f>+(((C757*'Appendix B'!$C$6*1000)-('Appendix B'!$E$32+'Appendix B'!$F$32+'Appendix B'!$G$32))/((1+$Y$16)^2))</f>
        <v>18801358.15122572</v>
      </c>
      <c r="AA757" s="201">
        <f>(((D757*'Appendix B'!$C$7*1000)-('Appendix B'!$E$33+'Appendix B'!$F$33+'Appendix B'!$G$33))/((1+$Y$16)^3))</f>
        <v>9175439.7971119452</v>
      </c>
      <c r="AB757" s="201">
        <f>(((E757*'Appendix B'!$C$8*1000)-('Appendix B'!$E$34+'Appendix B'!$F$34+'Appendix B'!$G$34))/((1+$Y$16)^4))</f>
        <v>4260130.8479620367</v>
      </c>
      <c r="AC757" s="201">
        <f>(((F757*'Appendix B'!$C$9*1000)-('Appendix B'!$E$35+'Appendix B'!$F$35+'Appendix B'!$G$35))/((1+$Y$16)^AC$34))</f>
        <v>3862196.1908166003</v>
      </c>
      <c r="AD757" s="201">
        <f>(((G757*'Appendix B'!$C$10*1000)-('Appendix B'!$E$36+'Appendix B'!$F$36+'Appendix B'!$G$36))/((1+$Y$16)^AD$34))</f>
        <v>4974854.0138571514</v>
      </c>
      <c r="AE757" s="201">
        <f>(((H757*'Appendix B'!$C$11*1000)-('Appendix B'!$E$37+'Appendix B'!$F$37+'Appendix B'!$G$37))/((1+$Y$16)^AE$34))</f>
        <v>4479131.7042756602</v>
      </c>
      <c r="AF757" s="201">
        <f>(((I757*'Appendix B'!$C$12*1000)-('Appendix B'!$E$38+'Appendix B'!$F$38+'Appendix B'!$G$38))/((1+$Y$16)^AF$34))</f>
        <v>5837136.2491359236</v>
      </c>
      <c r="AG757" s="201">
        <f>(((J757*'Appendix B'!$C$13*1000)-('Appendix B'!$E$39+'Appendix B'!$F$39+'Appendix B'!$G$39))/((1+$Y$16)^AG$34))</f>
        <v>5246201.4634272596</v>
      </c>
      <c r="AH757" s="201">
        <f>(((K757*'Appendix B'!$C$14*1000)-('Appendix B'!$E$40+'Appendix B'!$F$40+'Appendix B'!$G$40))/((1+$Y$16)^AH$34))</f>
        <v>4588487.6319857882</v>
      </c>
      <c r="AI757" s="201">
        <f>(((L757*'Appendix B'!$C$15*1000)-('Appendix B'!$E$41+'Appendix B'!$F$41+'Appendix B'!$G$41))/((1+$Y$16)^AI$34))</f>
        <v>5560052.6200647661</v>
      </c>
      <c r="AJ757" s="201">
        <f>(((M757*'Appendix B'!$C$16*1000)-('Appendix B'!$E$42+'Appendix B'!$F$42+'Appendix B'!$G$42))/((1+$Y$16)^AJ$34))</f>
        <v>4898763.7614790276</v>
      </c>
      <c r="AK757" s="201">
        <f>(((N757*'Appendix B'!$C$17*1000)-('Appendix B'!$E$43+'Appendix B'!$F$43+'Appendix B'!$G$43))/((1+$Y$16)^AK$34))</f>
        <v>4401147.9215931827</v>
      </c>
      <c r="AL757" s="201">
        <f>(((O757*'Appendix B'!$C$18*1000)-('Appendix B'!$E$44+'Appendix B'!$F$44+'Appendix B'!$G$44))/((1+$Y$16)^AL$34))</f>
        <v>3190397.6819764716</v>
      </c>
      <c r="AM757" s="201">
        <f>(((P757*'Appendix B'!$C$19*1000)-('Appendix B'!$E$45+'Appendix B'!$F$45+'Appendix B'!$G$45))/((1+$Y$16)^AM$34))</f>
        <v>1693457.8697477328</v>
      </c>
      <c r="AN757" s="201">
        <f>(((Q757*'Appendix B'!$C$20*1000)-('Appendix B'!$E$46+'Appendix B'!$F$46+'Appendix B'!$G$46))/((1+$Y$16)^AN$34))</f>
        <v>1853425.6856341606</v>
      </c>
      <c r="AO757" s="201">
        <f>(((R757*'Appendix B'!$C$21*1000)-('Appendix B'!$E$47+'Appendix B'!$F$47+'Appendix B'!$G$47))/((1+$Y$16)^AO$34))</f>
        <v>1809545.5339306297</v>
      </c>
      <c r="AP757" s="201">
        <f>(((S757*'Appendix B'!$C$22*1000)-('Appendix B'!$E$48+'Appendix B'!$F$48+'Appendix B'!$G$48))/((1+$Y$16)^AP$34))</f>
        <v>1885363.9634975337</v>
      </c>
      <c r="AQ757" s="201">
        <f>(((T757*'Appendix B'!$C$23*1000)-('Appendix B'!$E$49+'Appendix B'!$F$49+'Appendix B'!$G$49))/((1+$Y$16)^AQ$34))</f>
        <v>1608860.6024615879</v>
      </c>
      <c r="AR757" s="201">
        <f>(((U757*'Appendix B'!$C$24*1000)-('Appendix B'!$E$50+'Appendix B'!$F$50+'Appendix B'!$G$50))/((1+$Y$16)^AR$34))</f>
        <v>1205571.4368697014</v>
      </c>
      <c r="AS757" s="217">
        <f t="shared" si="38"/>
        <v>94954264.419413805</v>
      </c>
      <c r="AU757" s="207">
        <f t="shared" si="37"/>
        <v>3.0212858645425324E-9</v>
      </c>
    </row>
    <row r="758" spans="1:47" x14ac:dyDescent="0.35">
      <c r="A758">
        <v>724</v>
      </c>
      <c r="B758" s="75">
        <v>56</v>
      </c>
      <c r="C758" s="75">
        <v>96.649396908272166</v>
      </c>
      <c r="D758" s="75">
        <v>127.81399068911946</v>
      </c>
      <c r="E758" s="75">
        <v>120.27985927698674</v>
      </c>
      <c r="F758" s="75">
        <v>161.02268129706488</v>
      </c>
      <c r="G758" s="75">
        <v>154.55864438144474</v>
      </c>
      <c r="H758" s="75">
        <v>128.50011810922794</v>
      </c>
      <c r="I758" s="75">
        <v>146.65236104880606</v>
      </c>
      <c r="J758" s="75">
        <v>178.23514066810503</v>
      </c>
      <c r="K758" s="75">
        <v>223.30654737738314</v>
      </c>
      <c r="L758" s="75">
        <v>313.27473800748186</v>
      </c>
      <c r="M758" s="75">
        <v>500</v>
      </c>
      <c r="N758" s="75">
        <v>500</v>
      </c>
      <c r="O758" s="75">
        <v>500</v>
      </c>
      <c r="P758" s="75">
        <v>500</v>
      </c>
      <c r="Q758" s="75">
        <v>500</v>
      </c>
      <c r="R758" s="75">
        <v>500</v>
      </c>
      <c r="S758" s="75">
        <v>493.07494523666492</v>
      </c>
      <c r="T758" s="75">
        <v>208.35232367446355</v>
      </c>
      <c r="U758" s="75">
        <v>178.72602628336213</v>
      </c>
      <c r="V758" s="75">
        <v>241.5563268396034</v>
      </c>
      <c r="X758" s="201">
        <f>((0-('Appendix B'!$H$30))/(1+$Y$16)^0)</f>
        <v>-30932906.678150136</v>
      </c>
      <c r="Y758" s="201">
        <f>(((B758*'Appendix B'!$C$5*1000)-('Appendix B'!$E$31+'Appendix B'!$F$31+'Appendix B'!$G$31))/((1+$Y$16)^1))</f>
        <v>36555647.970511056</v>
      </c>
      <c r="Z758" s="201">
        <f>+(((C758*'Appendix B'!$C$6*1000)-('Appendix B'!$E$32+'Appendix B'!$F$32+'Appendix B'!$G$32))/((1+$Y$16)^2))</f>
        <v>22209932.231429067</v>
      </c>
      <c r="AA758" s="201">
        <f>(((D758*'Appendix B'!$C$7*1000)-('Appendix B'!$E$33+'Appendix B'!$F$33+'Appendix B'!$G$33))/((1+$Y$16)^3))</f>
        <v>14484752.588161187</v>
      </c>
      <c r="AB758" s="201">
        <f>(((E758*'Appendix B'!$C$8*1000)-('Appendix B'!$E$34+'Appendix B'!$F$34+'Appendix B'!$G$34))/((1+$Y$16)^4))</f>
        <v>8252886.3440363137</v>
      </c>
      <c r="AC758" s="201">
        <f>(((F758*'Appendix B'!$C$9*1000)-('Appendix B'!$E$35+'Appendix B'!$F$35+'Appendix B'!$G$35))/((1+$Y$16)^AC$34))</f>
        <v>8060155.8946809461</v>
      </c>
      <c r="AD758" s="201">
        <f>(((G758*'Appendix B'!$C$10*1000)-('Appendix B'!$E$36+'Appendix B'!$F$36+'Appendix B'!$G$36))/((1+$Y$16)^AD$34))</f>
        <v>5513929.2571142633</v>
      </c>
      <c r="AE758" s="201">
        <f>(((H758*'Appendix B'!$C$11*1000)-('Appendix B'!$E$37+'Appendix B'!$F$37+'Appendix B'!$G$37))/((1+$Y$16)^AE$34))</f>
        <v>3234054.6771305087</v>
      </c>
      <c r="AF758" s="201">
        <f>(((I758*'Appendix B'!$C$12*1000)-('Appendix B'!$E$38+'Appendix B'!$F$38+'Appendix B'!$G$38))/((1+$Y$16)^AF$34))</f>
        <v>2917156.2796958024</v>
      </c>
      <c r="AG758" s="201">
        <f>(((J758*'Appendix B'!$C$13*1000)-('Appendix B'!$E$39+'Appendix B'!$F$39+'Appendix B'!$G$39))/((1+$Y$16)^AG$34))</f>
        <v>2922896.4294043216</v>
      </c>
      <c r="AH758" s="201">
        <f>(((K758*'Appendix B'!$C$14*1000)-('Appendix B'!$E$40+'Appendix B'!$F$40+'Appendix B'!$G$40))/((1+$Y$16)^AH$34))</f>
        <v>3038154.950264472</v>
      </c>
      <c r="AI758" s="201">
        <f>(((L758*'Appendix B'!$C$15*1000)-('Appendix B'!$E$41+'Appendix B'!$F$41+'Appendix B'!$G$41))/((1+$Y$16)^AI$34))</f>
        <v>3770440.1085753636</v>
      </c>
      <c r="AJ758" s="201">
        <f>(((M758*'Appendix B'!$C$16*1000)-('Appendix B'!$E$42+'Appendix B'!$F$42+'Appendix B'!$G$42))/((1+$Y$16)^AJ$34))</f>
        <v>5297234.668167565</v>
      </c>
      <c r="AK758" s="201">
        <f>(((N758*'Appendix B'!$C$17*1000)-('Appendix B'!$E$43+'Appendix B'!$F$43+'Appendix B'!$G$43))/((1+$Y$16)^AK$34))</f>
        <v>4401147.9215931827</v>
      </c>
      <c r="AL758" s="201">
        <f>(((O758*'Appendix B'!$C$18*1000)-('Appendix B'!$E$44+'Appendix B'!$F$44+'Appendix B'!$G$44))/((1+$Y$16)^AL$34))</f>
        <v>3679777.4453571774</v>
      </c>
      <c r="AM758" s="201">
        <f>(((P758*'Appendix B'!$C$19*1000)-('Appendix B'!$E$45+'Appendix B'!$F$45+'Appendix B'!$G$45))/((1+$Y$16)^AM$34))</f>
        <v>3092950.00404558</v>
      </c>
      <c r="AN758" s="201">
        <f>(((Q758*'Appendix B'!$C$20*1000)-('Appendix B'!$E$46+'Appendix B'!$F$46+'Appendix B'!$G$46))/((1+$Y$16)^AN$34))</f>
        <v>2569321.4299444244</v>
      </c>
      <c r="AO758" s="201">
        <f>(((R758*'Appendix B'!$C$21*1000)-('Appendix B'!$E$47+'Appendix B'!$F$47+'Appendix B'!$G$47))/((1+$Y$16)^AO$34))</f>
        <v>2216294.9903208939</v>
      </c>
      <c r="AP758" s="201">
        <f>(((S758*'Appendix B'!$C$22*1000)-('Appendix B'!$E$48+'Appendix B'!$F$48+'Appendix B'!$G$48))/((1+$Y$16)^AP$34))</f>
        <v>1854533.2988250672</v>
      </c>
      <c r="AQ758" s="201">
        <f>(((T758*'Appendix B'!$C$23*1000)-('Appendix B'!$E$49+'Appendix B'!$F$49+'Appendix B'!$G$49))/((1+$Y$16)^AQ$34))</f>
        <v>490215.15054868755</v>
      </c>
      <c r="AR758" s="201">
        <f>(((U758*'Appendix B'!$C$24*1000)-('Appendix B'!$E$50+'Appendix B'!$F$50+'Appendix B'!$G$50))/((1+$Y$16)^AR$34))</f>
        <v>312101.28187048057</v>
      </c>
      <c r="AS758" s="217">
        <f t="shared" si="38"/>
        <v>103940676.24352621</v>
      </c>
      <c r="AU758" s="207">
        <f t="shared" si="37"/>
        <v>1.4728177985616297E-9</v>
      </c>
    </row>
    <row r="759" spans="1:47" x14ac:dyDescent="0.35">
      <c r="A759">
        <v>725</v>
      </c>
      <c r="B759" s="75">
        <v>56</v>
      </c>
      <c r="C759" s="75">
        <v>56.776242676534594</v>
      </c>
      <c r="D759" s="75">
        <v>45.614840879209822</v>
      </c>
      <c r="E759" s="75">
        <v>59.120130112954044</v>
      </c>
      <c r="F759" s="75">
        <v>69.612880721074532</v>
      </c>
      <c r="G759" s="75">
        <v>82.055747338135689</v>
      </c>
      <c r="H759" s="75">
        <v>95.192832213062104</v>
      </c>
      <c r="I759" s="75">
        <v>156.76497492474041</v>
      </c>
      <c r="J759" s="75">
        <v>94.066371771887972</v>
      </c>
      <c r="K759" s="75">
        <v>91.379014055800326</v>
      </c>
      <c r="L759" s="75">
        <v>112.42710220812897</v>
      </c>
      <c r="M759" s="75">
        <v>101.18318094402362</v>
      </c>
      <c r="N759" s="75">
        <v>109.44081580370487</v>
      </c>
      <c r="O759" s="75">
        <v>96.200375166420685</v>
      </c>
      <c r="P759" s="75">
        <v>82.31608466216683</v>
      </c>
      <c r="Q759" s="75">
        <v>75.346592136827354</v>
      </c>
      <c r="R759" s="75">
        <v>50.81429921294496</v>
      </c>
      <c r="S759" s="75">
        <v>48.902813114209785</v>
      </c>
      <c r="T759" s="75">
        <v>72.131634879203943</v>
      </c>
      <c r="U759" s="75">
        <v>73.634193163022516</v>
      </c>
      <c r="V759" s="75">
        <v>74.102966904184868</v>
      </c>
      <c r="X759" s="201">
        <f>((0-('Appendix B'!$H$30))/(1+$Y$16)^0)</f>
        <v>-30932906.678150136</v>
      </c>
      <c r="Y759" s="201">
        <f>(((B759*'Appendix B'!$C$5*1000)-('Appendix B'!$E$31+'Appendix B'!$F$31+'Appendix B'!$G$31))/((1+$Y$16)^1))</f>
        <v>36555647.970511056</v>
      </c>
      <c r="Z759" s="201">
        <f>+(((C759*'Appendix B'!$C$6*1000)-('Appendix B'!$E$32+'Appendix B'!$F$32+'Appendix B'!$G$32))/((1+$Y$16)^2))</f>
        <v>12137291.516987627</v>
      </c>
      <c r="AA759" s="201">
        <f>(((D759*'Appendix B'!$C$7*1000)-('Appendix B'!$E$33+'Appendix B'!$F$33+'Appendix B'!$G$33))/((1+$Y$16)^3))</f>
        <v>4058573.2112236666</v>
      </c>
      <c r="AB759" s="201">
        <f>(((E759*'Appendix B'!$C$8*1000)-('Appendix B'!$E$34+'Appendix B'!$F$34+'Appendix B'!$G$34))/((1+$Y$16)^4))</f>
        <v>3314849.9351353426</v>
      </c>
      <c r="AC759" s="201">
        <f>(((F759*'Appendix B'!$C$9*1000)-('Appendix B'!$E$35+'Appendix B'!$F$35+'Appendix B'!$G$35))/((1+$Y$16)^AC$34))</f>
        <v>2746308.3316988735</v>
      </c>
      <c r="AD759" s="201">
        <f>(((G759*'Appendix B'!$C$10*1000)-('Appendix B'!$E$36+'Appendix B'!$F$36+'Appendix B'!$G$36))/((1+$Y$16)^AD$34))</f>
        <v>2385333.1906001992</v>
      </c>
      <c r="AE759" s="201">
        <f>(((H759*'Appendix B'!$C$11*1000)-('Appendix B'!$E$37+'Appendix B'!$F$37+'Appendix B'!$G$37))/((1+$Y$16)^AE$34))</f>
        <v>2127864.7529817792</v>
      </c>
      <c r="AF759" s="201">
        <f>(((I759*'Appendix B'!$C$12*1000)-('Appendix B'!$E$38+'Appendix B'!$F$38+'Appendix B'!$G$38))/((1+$Y$16)^AF$34))</f>
        <v>3182334.8249484799</v>
      </c>
      <c r="AG759" s="201">
        <f>(((J759*'Appendix B'!$C$13*1000)-('Appendix B'!$E$39+'Appendix B'!$F$39+'Appendix B'!$G$39))/((1+$Y$16)^AG$34))</f>
        <v>1147749.6346429579</v>
      </c>
      <c r="AH759" s="201">
        <f>(((K759*'Appendix B'!$C$14*1000)-('Appendix B'!$E$40+'Appendix B'!$F$40+'Appendix B'!$G$40))/((1+$Y$16)^AH$34))</f>
        <v>803965.33588215197</v>
      </c>
      <c r="AI759" s="201">
        <f>(((L759*'Appendix B'!$C$15*1000)-('Appendix B'!$E$41+'Appendix B'!$F$41+'Appendix B'!$G$41))/((1+$Y$16)^AI$34))</f>
        <v>916178.66199867905</v>
      </c>
      <c r="AJ759" s="201">
        <f>(((M759*'Appendix B'!$C$16*1000)-('Appendix B'!$E$42+'Appendix B'!$F$42+'Appendix B'!$G$42))/((1+$Y$16)^AJ$34))</f>
        <v>580432.92411297315</v>
      </c>
      <c r="AK759" s="201">
        <f>(((N759*'Appendix B'!$C$17*1000)-('Appendix B'!$E$43+'Appendix B'!$F$43+'Appendix B'!$G$43))/((1+$Y$16)^AK$34))</f>
        <v>527736.1355271698</v>
      </c>
      <c r="AL759" s="201">
        <f>(((O759*'Appendix B'!$C$18*1000)-('Appendix B'!$E$44+'Appendix B'!$F$44+'Appendix B'!$G$44))/((1+$Y$16)^AL$34))</f>
        <v>300220.89946796204</v>
      </c>
      <c r="AM759" s="201">
        <f>(((P759*'Appendix B'!$C$19*1000)-('Appendix B'!$E$45+'Appendix B'!$F$45+'Appendix B'!$G$45))/((1+$Y$16)^AM$34))</f>
        <v>127118.87941779089</v>
      </c>
      <c r="AN759" s="201">
        <f>(((Q759*'Appendix B'!$C$20*1000)-('Appendix B'!$E$46+'Appendix B'!$F$46+'Appendix B'!$G$46))/((1+$Y$16)^AN$34))</f>
        <v>40234.457949367432</v>
      </c>
      <c r="AO759" s="201">
        <f>(((R759*'Appendix B'!$C$21*1000)-('Appendix B'!$E$47+'Appendix B'!$F$47+'Appendix B'!$G$47))/((1+$Y$16)^AO$34))</f>
        <v>-112293.51081582918</v>
      </c>
      <c r="AP759" s="201">
        <f>(((S759*'Appendix B'!$C$22*1000)-('Appendix B'!$E$48+'Appendix B'!$F$48+'Appendix B'!$G$48))/((1+$Y$16)^AP$34))</f>
        <v>-122941.61369487586</v>
      </c>
      <c r="AQ759" s="201">
        <f>(((T759*'Appendix B'!$C$23*1000)-('Appendix B'!$E$49+'Appendix B'!$F$49+'Appendix B'!$G$49))/((1+$Y$16)^AQ$34))</f>
        <v>-32273.682200216474</v>
      </c>
      <c r="AR759" s="201">
        <f>(((U759*'Appendix B'!$C$24*1000)-('Appendix B'!$E$50+'Appendix B'!$F$50+'Appendix B'!$G$50))/((1+$Y$16)^AR$34))</f>
        <v>-36193.769144739061</v>
      </c>
      <c r="AS759" s="217">
        <f t="shared" si="38"/>
        <v>40018933.984935954</v>
      </c>
      <c r="AU759" s="207">
        <f t="shared" si="37"/>
        <v>1.4874192815436409E-8</v>
      </c>
    </row>
    <row r="760" spans="1:47" x14ac:dyDescent="0.35">
      <c r="A760">
        <v>726</v>
      </c>
      <c r="B760" s="75">
        <v>56</v>
      </c>
      <c r="C760" s="75">
        <v>79.010464210518663</v>
      </c>
      <c r="D760" s="75">
        <v>83.414895228639324</v>
      </c>
      <c r="E760" s="75">
        <v>109.06694075395428</v>
      </c>
      <c r="F760" s="75">
        <v>134.01508919463754</v>
      </c>
      <c r="G760" s="75">
        <v>186.12621928370945</v>
      </c>
      <c r="H760" s="75">
        <v>211.66302578867206</v>
      </c>
      <c r="I760" s="75">
        <v>286.14113323353132</v>
      </c>
      <c r="J760" s="75">
        <v>337.28703363565921</v>
      </c>
      <c r="K760" s="75">
        <v>307.98165578247477</v>
      </c>
      <c r="L760" s="75">
        <v>404.13052239417038</v>
      </c>
      <c r="M760" s="75">
        <v>500</v>
      </c>
      <c r="N760" s="75">
        <v>500</v>
      </c>
      <c r="O760" s="75">
        <v>464.12723159548756</v>
      </c>
      <c r="P760" s="75">
        <v>500</v>
      </c>
      <c r="Q760" s="75">
        <v>462.52615928770922</v>
      </c>
      <c r="R760" s="75">
        <v>472.70541595343201</v>
      </c>
      <c r="S760" s="75">
        <v>500</v>
      </c>
      <c r="T760" s="75">
        <v>500</v>
      </c>
      <c r="U760" s="75">
        <v>500</v>
      </c>
      <c r="V760" s="75">
        <v>500</v>
      </c>
      <c r="X760" s="201">
        <f>((0-('Appendix B'!$H$30))/(1+$Y$16)^0)</f>
        <v>-30932906.678150136</v>
      </c>
      <c r="Y760" s="201">
        <f>(((B760*'Appendix B'!$C$5*1000)-('Appendix B'!$E$31+'Appendix B'!$F$31+'Appendix B'!$G$31))/((1+$Y$16)^1))</f>
        <v>36555647.970511056</v>
      </c>
      <c r="Z760" s="201">
        <f>+(((C760*'Appendix B'!$C$6*1000)-('Appendix B'!$E$32+'Appendix B'!$F$32+'Appendix B'!$G$32))/((1+$Y$16)^2))</f>
        <v>17754036.151121859</v>
      </c>
      <c r="AA760" s="201">
        <f>(((D760*'Appendix B'!$C$7*1000)-('Appendix B'!$E$33+'Appendix B'!$F$33+'Appendix B'!$G$33))/((1+$Y$16)^3))</f>
        <v>8853150.1383152753</v>
      </c>
      <c r="AB760" s="201">
        <f>(((E760*'Appendix B'!$C$8*1000)-('Appendix B'!$E$34+'Appendix B'!$F$34+'Appendix B'!$G$34))/((1+$Y$16)^4))</f>
        <v>7347555.3251845064</v>
      </c>
      <c r="AC760" s="201">
        <f>(((F760*'Appendix B'!$C$9*1000)-('Appendix B'!$E$35+'Appendix B'!$F$35+'Appendix B'!$G$35))/((1+$Y$16)^AC$34))</f>
        <v>6490146.6990456069</v>
      </c>
      <c r="AD760" s="201">
        <f>(((G760*'Appendix B'!$C$10*1000)-('Appendix B'!$E$36+'Appendix B'!$F$36+'Appendix B'!$G$36))/((1+$Y$16)^AD$34))</f>
        <v>6876111.9380300138</v>
      </c>
      <c r="AE760" s="201">
        <f>(((H760*'Appendix B'!$C$11*1000)-('Appendix B'!$E$37+'Appendix B'!$F$37+'Appendix B'!$G$37))/((1+$Y$16)^AE$34))</f>
        <v>5996032.0662429016</v>
      </c>
      <c r="AF760" s="201">
        <f>(((I760*'Appendix B'!$C$12*1000)-('Appendix B'!$E$38+'Appendix B'!$F$38+'Appendix B'!$G$38))/((1+$Y$16)^AF$34))</f>
        <v>6574907.8897967059</v>
      </c>
      <c r="AG760" s="201">
        <f>(((J760*'Appendix B'!$C$13*1000)-('Appendix B'!$E$39+'Appendix B'!$F$39+'Appendix B'!$G$39))/((1+$Y$16)^AG$34))</f>
        <v>6277352.7402744098</v>
      </c>
      <c r="AH760" s="201">
        <f>(((K760*'Appendix B'!$C$14*1000)-('Appendix B'!$E$40+'Appendix B'!$F$40+'Appendix B'!$G$40))/((1+$Y$16)^AH$34))</f>
        <v>4472125.881368082</v>
      </c>
      <c r="AI760" s="201">
        <f>(((L760*'Appendix B'!$C$15*1000)-('Appendix B'!$E$41+'Appendix B'!$F$41+'Appendix B'!$G$41))/((1+$Y$16)^AI$34))</f>
        <v>5061598.7599645993</v>
      </c>
      <c r="AJ760" s="201">
        <f>(((M760*'Appendix B'!$C$16*1000)-('Appendix B'!$E$42+'Appendix B'!$F$42+'Appendix B'!$G$42))/((1+$Y$16)^AJ$34))</f>
        <v>5297234.668167565</v>
      </c>
      <c r="AK760" s="201">
        <f>(((N760*'Appendix B'!$C$17*1000)-('Appendix B'!$E$43+'Appendix B'!$F$43+'Appendix B'!$G$43))/((1+$Y$16)^AK$34))</f>
        <v>4401147.9215931827</v>
      </c>
      <c r="AL760" s="201">
        <f>(((O760*'Appendix B'!$C$18*1000)-('Appendix B'!$E$44+'Appendix B'!$F$44+'Appendix B'!$G$44))/((1+$Y$16)^AL$34))</f>
        <v>3379544.2558622565</v>
      </c>
      <c r="AM760" s="201">
        <f>(((P760*'Appendix B'!$C$19*1000)-('Appendix B'!$E$45+'Appendix B'!$F$45+'Appendix B'!$G$45))/((1+$Y$16)^AM$34))</f>
        <v>3092950.00404558</v>
      </c>
      <c r="AN760" s="201">
        <f>(((Q760*'Appendix B'!$C$20*1000)-('Appendix B'!$E$46+'Appendix B'!$F$46+'Appendix B'!$G$46))/((1+$Y$16)^AN$34))</f>
        <v>2346140.3590259734</v>
      </c>
      <c r="AO760" s="201">
        <f>(((R760*'Appendix B'!$C$21*1000)-('Appendix B'!$E$47+'Appendix B'!$F$47+'Appendix B'!$G$47))/((1+$Y$16)^AO$34))</f>
        <v>2074799.2694135208</v>
      </c>
      <c r="AP760" s="201">
        <f>(((S760*'Appendix B'!$C$22*1000)-('Appendix B'!$E$48+'Appendix B'!$F$48+'Appendix B'!$G$48))/((1+$Y$16)^AP$34))</f>
        <v>1885363.9634975337</v>
      </c>
      <c r="AQ760" s="201">
        <f>(((T760*'Appendix B'!$C$23*1000)-('Appendix B'!$E$49+'Appendix B'!$F$49+'Appendix B'!$G$49))/((1+$Y$16)^AQ$34))</f>
        <v>1608860.6024615879</v>
      </c>
      <c r="AR760" s="201">
        <f>(((U760*'Appendix B'!$C$24*1000)-('Appendix B'!$E$50+'Appendix B'!$F$50+'Appendix B'!$G$50))/((1+$Y$16)^AR$34))</f>
        <v>1376866.5613700326</v>
      </c>
      <c r="AS760" s="217">
        <f t="shared" si="38"/>
        <v>106788666.48714213</v>
      </c>
      <c r="AU760" s="207">
        <f t="shared" si="37"/>
        <v>1.1418026860694763E-9</v>
      </c>
    </row>
    <row r="761" spans="1:47" x14ac:dyDescent="0.35">
      <c r="A761">
        <v>727</v>
      </c>
      <c r="B761" s="75">
        <v>56</v>
      </c>
      <c r="C761" s="75">
        <v>56.414201657877051</v>
      </c>
      <c r="D761" s="75">
        <v>67.100495230066883</v>
      </c>
      <c r="E761" s="75">
        <v>71.812881615506242</v>
      </c>
      <c r="F761" s="75">
        <v>27.75361247993947</v>
      </c>
      <c r="G761" s="75">
        <v>28.172962874269324</v>
      </c>
      <c r="H761" s="75">
        <v>30.694095699089083</v>
      </c>
      <c r="I761" s="75">
        <v>37.690100888390788</v>
      </c>
      <c r="J761" s="75">
        <v>43.86240370545238</v>
      </c>
      <c r="K761" s="75">
        <v>48.029728650196077</v>
      </c>
      <c r="L761" s="75">
        <v>49.568011662040888</v>
      </c>
      <c r="M761" s="75">
        <v>38.882844459678722</v>
      </c>
      <c r="N761" s="75">
        <v>32.303907713507883</v>
      </c>
      <c r="O761" s="75">
        <v>30.040303089032808</v>
      </c>
      <c r="P761" s="75">
        <v>34.505935133384561</v>
      </c>
      <c r="Q761" s="75">
        <v>40.407797087560724</v>
      </c>
      <c r="R761" s="75">
        <v>46.225308161071077</v>
      </c>
      <c r="S761" s="75">
        <v>70.165086613610796</v>
      </c>
      <c r="T761" s="75">
        <v>59.162441567123487</v>
      </c>
      <c r="U761" s="75">
        <v>80.659063415083395</v>
      </c>
      <c r="V761" s="75">
        <v>94.258798881322505</v>
      </c>
      <c r="X761" s="201">
        <f>((0-('Appendix B'!$H$30))/(1+$Y$16)^0)</f>
        <v>-30932906.678150136</v>
      </c>
      <c r="Y761" s="201">
        <f>(((B761*'Appendix B'!$C$5*1000)-('Appendix B'!$E$31+'Appendix B'!$F$31+'Appendix B'!$G$31))/((1+$Y$16)^1))</f>
        <v>36555647.970511056</v>
      </c>
      <c r="Z761" s="201">
        <f>+(((C761*'Appendix B'!$C$6*1000)-('Appendix B'!$E$32+'Appendix B'!$F$32+'Appendix B'!$G$32))/((1+$Y$16)^2))</f>
        <v>12045833.763642266</v>
      </c>
      <c r="AA761" s="201">
        <f>(((D761*'Appendix B'!$C$7*1000)-('Appendix B'!$E$33+'Appendix B'!$F$33+'Appendix B'!$G$33))/((1+$Y$16)^3))</f>
        <v>6783823.8593259612</v>
      </c>
      <c r="AB761" s="201">
        <f>(((E761*'Appendix B'!$C$8*1000)-('Appendix B'!$E$34+'Appendix B'!$F$34+'Appendix B'!$G$34))/((1+$Y$16)^4))</f>
        <v>4339662.6657580128</v>
      </c>
      <c r="AC761" s="201">
        <f>(((F761*'Appendix B'!$C$9*1000)-('Appendix B'!$E$35+'Appendix B'!$F$35+'Appendix B'!$G$35))/((1+$Y$16)^AC$34))</f>
        <v>312939.38077926292</v>
      </c>
      <c r="AD761" s="201">
        <f>(((G761*'Appendix B'!$C$10*1000)-('Appendix B'!$E$36+'Appendix B'!$F$36+'Appendix B'!$G$36))/((1+$Y$16)^AD$34))</f>
        <v>60219.65167803783</v>
      </c>
      <c r="AE761" s="201">
        <f>(((H761*'Appendix B'!$C$11*1000)-('Appendix B'!$E$37+'Appendix B'!$F$37+'Appendix B'!$G$37))/((1+$Y$16)^AE$34))</f>
        <v>-14244.714433394407</v>
      </c>
      <c r="AF761" s="201">
        <f>(((I761*'Appendix B'!$C$12*1000)-('Appendix B'!$E$38+'Appendix B'!$F$38+'Appendix B'!$G$38))/((1+$Y$16)^AF$34))</f>
        <v>59887.72467416327</v>
      </c>
      <c r="AG761" s="201">
        <f>(((J761*'Appendix B'!$C$13*1000)-('Appendix B'!$E$39+'Appendix B'!$F$39+'Appendix B'!$G$39))/((1+$Y$16)^AG$34))</f>
        <v>88931.569865008598</v>
      </c>
      <c r="AH761" s="201">
        <f>(((K761*'Appendix B'!$C$14*1000)-('Appendix B'!$E$40+'Appendix B'!$F$40+'Appendix B'!$G$40))/((1+$Y$16)^AH$34))</f>
        <v>69846.226658636049</v>
      </c>
      <c r="AI761" s="201">
        <f>(((L761*'Appendix B'!$C$15*1000)-('Appendix B'!$E$41+'Appendix B'!$F$41+'Appendix B'!$G$41))/((1+$Y$16)^AI$34))</f>
        <v>22883.214439568568</v>
      </c>
      <c r="AJ761" s="201">
        <f>(((M761*'Appendix B'!$C$16*1000)-('Appendix B'!$E$42+'Appendix B'!$F$42+'Appendix B'!$G$42))/((1+$Y$16)^AJ$34))</f>
        <v>-156392.40958314948</v>
      </c>
      <c r="AK761" s="201">
        <f>(((N761*'Appendix B'!$C$17*1000)-('Appendix B'!$E$43+'Appendix B'!$F$43+'Appendix B'!$G$43))/((1+$Y$16)^AK$34))</f>
        <v>-237277.26327973502</v>
      </c>
      <c r="AL761" s="201">
        <f>(((O761*'Appendix B'!$C$18*1000)-('Appendix B'!$E$44+'Appendix B'!$F$44+'Appendix B'!$G$44))/((1+$Y$16)^AL$34))</f>
        <v>-253498.54679895521</v>
      </c>
      <c r="AM761" s="201">
        <f>(((P761*'Appendix B'!$C$19*1000)-('Appendix B'!$E$45+'Appendix B'!$F$45+'Appendix B'!$G$45))/((1+$Y$16)^AM$34))</f>
        <v>-212364.69736989145</v>
      </c>
      <c r="AN761" s="201">
        <f>(((Q761*'Appendix B'!$C$20*1000)-('Appendix B'!$E$46+'Appendix B'!$F$46+'Appendix B'!$G$46))/((1+$Y$16)^AN$34))</f>
        <v>-167848.76884243803</v>
      </c>
      <c r="AO761" s="201">
        <f>(((R761*'Appendix B'!$C$21*1000)-('Appendix B'!$E$47+'Appendix B'!$F$47+'Appendix B'!$G$47))/((1+$Y$16)^AO$34))</f>
        <v>-136082.94083661851</v>
      </c>
      <c r="AP761" s="201">
        <f>(((S761*'Appendix B'!$C$22*1000)-('Appendix B'!$E$48+'Appendix B'!$F$48+'Appendix B'!$G$48))/((1+$Y$16)^AP$34))</f>
        <v>-28280.986907485636</v>
      </c>
      <c r="AQ761" s="201">
        <f>(((T761*'Appendix B'!$C$23*1000)-('Appendix B'!$E$49+'Appendix B'!$F$49+'Appendix B'!$G$49))/((1+$Y$16)^AQ$34))</f>
        <v>-82018.392311824908</v>
      </c>
      <c r="AR761" s="201">
        <f>(((U761*'Appendix B'!$C$24*1000)-('Appendix B'!$E$50+'Appendix B'!$F$50+'Appendix B'!$G$50))/((1+$Y$16)^AR$34))</f>
        <v>-12911.964363437746</v>
      </c>
      <c r="AS761" s="217">
        <f t="shared" si="38"/>
        <v>29406769.34918185</v>
      </c>
      <c r="AU761" s="207">
        <f t="shared" si="37"/>
        <v>1.1625603906966883E-8</v>
      </c>
    </row>
    <row r="762" spans="1:47" x14ac:dyDescent="0.35">
      <c r="A762">
        <v>728</v>
      </c>
      <c r="B762" s="75">
        <v>56</v>
      </c>
      <c r="C762" s="75">
        <v>76.643942991038955</v>
      </c>
      <c r="D762" s="75">
        <v>68.03869348859773</v>
      </c>
      <c r="E762" s="75">
        <v>72.760897283061183</v>
      </c>
      <c r="F762" s="75">
        <v>101.09201425872892</v>
      </c>
      <c r="G762" s="75">
        <v>76.8046506781576</v>
      </c>
      <c r="H762" s="75">
        <v>97.572399781444972</v>
      </c>
      <c r="I762" s="75">
        <v>94.739362948721705</v>
      </c>
      <c r="J762" s="75">
        <v>146.64234906398033</v>
      </c>
      <c r="K762" s="75">
        <v>124.2039804838308</v>
      </c>
      <c r="L762" s="75">
        <v>106.69468979861107</v>
      </c>
      <c r="M762" s="75">
        <v>145.26808117974338</v>
      </c>
      <c r="N762" s="75">
        <v>212.63858543285031</v>
      </c>
      <c r="O762" s="75">
        <v>223.82011787642941</v>
      </c>
      <c r="P762" s="75">
        <v>301.11110759818968</v>
      </c>
      <c r="Q762" s="75">
        <v>371.70437840024454</v>
      </c>
      <c r="R762" s="75">
        <v>457.20011580299456</v>
      </c>
      <c r="S762" s="75">
        <v>500</v>
      </c>
      <c r="T762" s="75">
        <v>364.99715826213833</v>
      </c>
      <c r="U762" s="75">
        <v>357.24507045395433</v>
      </c>
      <c r="V762" s="75">
        <v>264.78994791960497</v>
      </c>
      <c r="X762" s="201">
        <f>((0-('Appendix B'!$H$30))/(1+$Y$16)^0)</f>
        <v>-30932906.678150136</v>
      </c>
      <c r="Y762" s="201">
        <f>(((B762*'Appendix B'!$C$5*1000)-('Appendix B'!$E$31+'Appendix B'!$F$31+'Appendix B'!$G$31))/((1+$Y$16)^1))</f>
        <v>36555647.970511056</v>
      </c>
      <c r="Z762" s="201">
        <f>+(((C762*'Appendix B'!$C$6*1000)-('Appendix B'!$E$32+'Appendix B'!$F$32+'Appendix B'!$G$32))/((1+$Y$16)^2))</f>
        <v>17156212.416175213</v>
      </c>
      <c r="AA762" s="201">
        <f>(((D762*'Appendix B'!$C$7*1000)-('Appendix B'!$E$33+'Appendix B'!$F$33+'Appendix B'!$G$33))/((1+$Y$16)^3))</f>
        <v>6902825.3740276825</v>
      </c>
      <c r="AB762" s="201">
        <f>(((E762*'Appendix B'!$C$8*1000)-('Appendix B'!$E$34+'Appendix B'!$F$34+'Appendix B'!$G$34))/((1+$Y$16)^4))</f>
        <v>4416205.4488373697</v>
      </c>
      <c r="AC762" s="201">
        <f>(((F762*'Appendix B'!$C$9*1000)-('Appendix B'!$E$35+'Appendix B'!$F$35+'Appendix B'!$G$35))/((1+$Y$16)^AC$34))</f>
        <v>4576257.8117307611</v>
      </c>
      <c r="AD762" s="201">
        <f>(((G762*'Appendix B'!$C$10*1000)-('Appendix B'!$E$36+'Appendix B'!$F$36+'Appendix B'!$G$36))/((1+$Y$16)^AD$34))</f>
        <v>2158741.412543674</v>
      </c>
      <c r="AE762" s="201">
        <f>(((H762*'Appendix B'!$C$11*1000)-('Appendix B'!$E$37+'Appendix B'!$F$37+'Appendix B'!$G$37))/((1+$Y$16)^AE$34))</f>
        <v>2206894.1183939651</v>
      </c>
      <c r="AF762" s="201">
        <f>(((I762*'Appendix B'!$C$12*1000)-('Appendix B'!$E$38+'Appendix B'!$F$38+'Appendix B'!$G$38))/((1+$Y$16)^AF$34))</f>
        <v>1555864.9770934405</v>
      </c>
      <c r="AG762" s="201">
        <f>(((J762*'Appendix B'!$C$13*1000)-('Appendix B'!$E$39+'Appendix B'!$F$39+'Appendix B'!$G$39))/((1+$Y$16)^AG$34))</f>
        <v>2256594.1478207987</v>
      </c>
      <c r="AH762" s="201">
        <f>(((K762*'Appendix B'!$C$14*1000)-('Appendix B'!$E$40+'Appendix B'!$F$40+'Appendix B'!$G$40))/((1+$Y$16)^AH$34))</f>
        <v>1359855.3554976124</v>
      </c>
      <c r="AI762" s="201">
        <f>(((L762*'Appendix B'!$C$15*1000)-('Appendix B'!$E$41+'Appendix B'!$F$41+'Appendix B'!$G$41))/((1+$Y$16)^AI$34))</f>
        <v>834714.9013163764</v>
      </c>
      <c r="AJ762" s="201">
        <f>(((M762*'Appendix B'!$C$16*1000)-('Appendix B'!$E$42+'Appendix B'!$F$42+'Appendix B'!$G$42))/((1+$Y$16)^AJ$34))</f>
        <v>1101824.5113848485</v>
      </c>
      <c r="AK762" s="201">
        <f>(((N762*'Appendix B'!$C$17*1000)-('Appendix B'!$E$43+'Appendix B'!$F$43+'Appendix B'!$G$43))/((1+$Y$16)^AK$34))</f>
        <v>1551210.8695801632</v>
      </c>
      <c r="AL762" s="201">
        <f>(((O762*'Appendix B'!$C$18*1000)-('Appendix B'!$E$44+'Appendix B'!$F$44+'Appendix B'!$G$44))/((1+$Y$16)^AL$34))</f>
        <v>1368320.2991097057</v>
      </c>
      <c r="AM762" s="201">
        <f>(((P762*'Appendix B'!$C$19*1000)-('Appendix B'!$E$45+'Appendix B'!$F$45+'Appendix B'!$G$45))/((1+$Y$16)^AM$34))</f>
        <v>1680707.7659145428</v>
      </c>
      <c r="AN762" s="201">
        <f>(((Q762*'Appendix B'!$C$20*1000)-('Appendix B'!$E$46+'Appendix B'!$F$46+'Appendix B'!$G$46))/((1+$Y$16)^AN$34))</f>
        <v>1805237.6403319398</v>
      </c>
      <c r="AO762" s="201">
        <f>(((R762*'Appendix B'!$C$21*1000)-('Appendix B'!$E$47+'Appendix B'!$F$47+'Appendix B'!$G$47))/((1+$Y$16)^AO$34))</f>
        <v>1994419.4541751486</v>
      </c>
      <c r="AP762" s="201">
        <f>(((S762*'Appendix B'!$C$22*1000)-('Appendix B'!$E$48+'Appendix B'!$F$48+'Appendix B'!$G$48))/((1+$Y$16)^AP$34))</f>
        <v>1885363.9634975337</v>
      </c>
      <c r="AQ762" s="201">
        <f>(((T762*'Appendix B'!$C$23*1000)-('Appendix B'!$E$49+'Appendix B'!$F$49+'Appendix B'!$G$49))/((1+$Y$16)^AQ$34))</f>
        <v>1091042.9506699534</v>
      </c>
      <c r="AR762" s="201">
        <f>(((U762*'Appendix B'!$C$24*1000)-('Appendix B'!$E$50+'Appendix B'!$F$50+'Appendix B'!$G$50))/((1+$Y$16)^AR$34))</f>
        <v>903748.58452420856</v>
      </c>
      <c r="AS762" s="217">
        <f t="shared" si="38"/>
        <v>62428783.294985875</v>
      </c>
      <c r="AU762" s="207">
        <f t="shared" si="37"/>
        <v>1.3877456356356201E-8</v>
      </c>
    </row>
    <row r="763" spans="1:47" x14ac:dyDescent="0.35">
      <c r="A763">
        <v>729</v>
      </c>
      <c r="B763" s="75">
        <v>56</v>
      </c>
      <c r="C763" s="75">
        <v>59.555230224302555</v>
      </c>
      <c r="D763" s="75">
        <v>70.877408693575077</v>
      </c>
      <c r="E763" s="75">
        <v>65.551544159799107</v>
      </c>
      <c r="F763" s="75">
        <v>62.437992552948842</v>
      </c>
      <c r="G763" s="75">
        <v>46.562283985513076</v>
      </c>
      <c r="H763" s="75">
        <v>59.578307679369061</v>
      </c>
      <c r="I763" s="75">
        <v>72.079047828640455</v>
      </c>
      <c r="J763" s="75">
        <v>57.635794542006693</v>
      </c>
      <c r="K763" s="75">
        <v>52.873838052140115</v>
      </c>
      <c r="L763" s="75">
        <v>70.630248211138252</v>
      </c>
      <c r="M763" s="75">
        <v>75.920469901807053</v>
      </c>
      <c r="N763" s="75">
        <v>88.503148941806842</v>
      </c>
      <c r="O763" s="75">
        <v>124.64135182290116</v>
      </c>
      <c r="P763" s="75">
        <v>172.43852673822911</v>
      </c>
      <c r="Q763" s="75">
        <v>176.80524273204097</v>
      </c>
      <c r="R763" s="75">
        <v>287.00348073618875</v>
      </c>
      <c r="S763" s="75">
        <v>257.32710920141125</v>
      </c>
      <c r="T763" s="75">
        <v>138.00375497157827</v>
      </c>
      <c r="U763" s="75">
        <v>150.1631288956157</v>
      </c>
      <c r="V763" s="75">
        <v>172.38977140919607</v>
      </c>
      <c r="X763" s="201">
        <f>((0-('Appendix B'!$H$30))/(1+$Y$16)^0)</f>
        <v>-30932906.678150136</v>
      </c>
      <c r="Y763" s="201">
        <f>(((B763*'Appendix B'!$C$5*1000)-('Appendix B'!$E$31+'Appendix B'!$F$31+'Appendix B'!$G$31))/((1+$Y$16)^1))</f>
        <v>36555647.970511056</v>
      </c>
      <c r="Z763" s="201">
        <f>+(((C763*'Appendix B'!$C$6*1000)-('Appendix B'!$E$32+'Appendix B'!$F$32+'Appendix B'!$G$32))/((1+$Y$16)^2))</f>
        <v>12839311.300922679</v>
      </c>
      <c r="AA763" s="201">
        <f>(((D763*'Appendix B'!$C$7*1000)-('Appendix B'!$E$33+'Appendix B'!$F$33+'Appendix B'!$G$33))/((1+$Y$16)^3))</f>
        <v>7262889.3649032395</v>
      </c>
      <c r="AB763" s="201">
        <f>(((E763*'Appendix B'!$C$8*1000)-('Appendix B'!$E$34+'Appendix B'!$F$34+'Appendix B'!$G$34))/((1+$Y$16)^4))</f>
        <v>3834122.2922587772</v>
      </c>
      <c r="AC763" s="201">
        <f>(((F763*'Appendix B'!$C$9*1000)-('Appendix B'!$E$35+'Appendix B'!$F$35+'Appendix B'!$G$35))/((1+$Y$16)^AC$34))</f>
        <v>2329216.7095027543</v>
      </c>
      <c r="AD763" s="201">
        <f>(((G763*'Appendix B'!$C$10*1000)-('Appendix B'!$E$36+'Appendix B'!$F$36+'Appendix B'!$G$36))/((1+$Y$16)^AD$34))</f>
        <v>853743.22164151783</v>
      </c>
      <c r="AE763" s="201">
        <f>(((H763*'Appendix B'!$C$11*1000)-('Appendix B'!$E$37+'Appendix B'!$F$37+'Appendix B'!$G$37))/((1+$Y$16)^AE$34))</f>
        <v>945047.62656277861</v>
      </c>
      <c r="AF763" s="201">
        <f>(((I763*'Appendix B'!$C$12*1000)-('Appendix B'!$E$38+'Appendix B'!$F$38+'Appendix B'!$G$38))/((1+$Y$16)^AF$34))</f>
        <v>961653.68096055044</v>
      </c>
      <c r="AG763" s="201">
        <f>(((J763*'Appendix B'!$C$13*1000)-('Appendix B'!$E$39+'Appendix B'!$F$39+'Appendix B'!$G$39))/((1+$Y$16)^AG$34))</f>
        <v>379416.87596057873</v>
      </c>
      <c r="AH763" s="201">
        <f>(((K763*'Appendix B'!$C$14*1000)-('Appendix B'!$E$40+'Appendix B'!$F$40+'Appendix B'!$G$40))/((1+$Y$16)^AH$34))</f>
        <v>151881.10326300739</v>
      </c>
      <c r="AI763" s="201">
        <f>(((L763*'Appendix B'!$C$15*1000)-('Appendix B'!$E$41+'Appendix B'!$F$41+'Appendix B'!$G$41))/((1+$Y$16)^AI$34))</f>
        <v>322200.30384172656</v>
      </c>
      <c r="AJ763" s="201">
        <f>(((M763*'Appendix B'!$C$16*1000)-('Appendix B'!$E$42+'Appendix B'!$F$42+'Appendix B'!$G$42))/((1+$Y$16)^AJ$34))</f>
        <v>281651.14307993808</v>
      </c>
      <c r="AK763" s="201">
        <f>(((N763*'Appendix B'!$C$17*1000)-('Appendix B'!$E$43+'Appendix B'!$F$43+'Appendix B'!$G$43))/((1+$Y$16)^AK$34))</f>
        <v>320084.62231928017</v>
      </c>
      <c r="AL763" s="201">
        <f>(((O763*'Appendix B'!$C$18*1000)-('Appendix B'!$E$44+'Appendix B'!$F$44+'Appendix B'!$G$44))/((1+$Y$16)^AL$34))</f>
        <v>538254.52535482275</v>
      </c>
      <c r="AM763" s="201">
        <f>(((P763*'Appendix B'!$C$19*1000)-('Appendix B'!$E$45+'Appendix B'!$F$45+'Appendix B'!$G$45))/((1+$Y$16)^AM$34))</f>
        <v>767047.62438864168</v>
      </c>
      <c r="AN763" s="201">
        <f>(((Q763*'Appendix B'!$C$20*1000)-('Appendix B'!$E$46+'Appendix B'!$F$46+'Appendix B'!$G$46))/((1+$Y$16)^AN$34))</f>
        <v>644486.64730005688</v>
      </c>
      <c r="AO763" s="201">
        <f>(((R763*'Appendix B'!$C$21*1000)-('Appendix B'!$E$47+'Appendix B'!$F$47+'Appendix B'!$G$47))/((1+$Y$16)^AO$34))</f>
        <v>1112116.374058604</v>
      </c>
      <c r="AP763" s="201">
        <f>(((S763*'Appendix B'!$C$22*1000)-('Appendix B'!$E$48+'Appendix B'!$F$48+'Appendix B'!$G$48))/((1+$Y$16)^AP$34))</f>
        <v>804973.00963507569</v>
      </c>
      <c r="AQ763" s="201">
        <f>(((T763*'Appendix B'!$C$23*1000)-('Appendix B'!$E$49+'Appendix B'!$F$49+'Appendix B'!$G$49))/((1+$Y$16)^AQ$34))</f>
        <v>220385.78856115878</v>
      </c>
      <c r="AR763" s="201">
        <f>(((U763*'Appendix B'!$C$24*1000)-('Appendix B'!$E$50+'Appendix B'!$F$50+'Appendix B'!$G$50))/((1+$Y$16)^AR$34))</f>
        <v>217438.20951341256</v>
      </c>
      <c r="AS763" s="217">
        <f t="shared" si="38"/>
        <v>40408661.716389522</v>
      </c>
      <c r="AU763" s="207">
        <f t="shared" si="37"/>
        <v>1.4958210611341525E-8</v>
      </c>
    </row>
    <row r="764" spans="1:47" x14ac:dyDescent="0.35">
      <c r="A764">
        <v>730</v>
      </c>
      <c r="B764" s="75">
        <v>56</v>
      </c>
      <c r="C764" s="75">
        <v>80.015166273485477</v>
      </c>
      <c r="D764" s="75">
        <v>101.70702707024164</v>
      </c>
      <c r="E764" s="75">
        <v>118.05823684239667</v>
      </c>
      <c r="F764" s="75">
        <v>156.14928690552827</v>
      </c>
      <c r="G764" s="75">
        <v>192.13097422677774</v>
      </c>
      <c r="H764" s="75">
        <v>197.02420309618441</v>
      </c>
      <c r="I764" s="75">
        <v>200.12967405859172</v>
      </c>
      <c r="J764" s="75">
        <v>261.30826860742673</v>
      </c>
      <c r="K764" s="75">
        <v>405.86967798909876</v>
      </c>
      <c r="L764" s="75">
        <v>321.61057195965964</v>
      </c>
      <c r="M764" s="75">
        <v>460.0101437744039</v>
      </c>
      <c r="N764" s="75">
        <v>288.18254616397354</v>
      </c>
      <c r="O764" s="75">
        <v>221.77656196438932</v>
      </c>
      <c r="P764" s="75">
        <v>185.87121772152273</v>
      </c>
      <c r="Q764" s="75">
        <v>224.57268935341631</v>
      </c>
      <c r="R764" s="75">
        <v>319.12781635170512</v>
      </c>
      <c r="S764" s="75">
        <v>458.66358553145062</v>
      </c>
      <c r="T764" s="75">
        <v>500</v>
      </c>
      <c r="U764" s="75">
        <v>408.86981286393552</v>
      </c>
      <c r="V764" s="75">
        <v>473.86551791124742</v>
      </c>
      <c r="X764" s="201">
        <f>((0-('Appendix B'!$H$30))/(1+$Y$16)^0)</f>
        <v>-30932906.678150136</v>
      </c>
      <c r="Y764" s="201">
        <f>(((B764*'Appendix B'!$C$5*1000)-('Appendix B'!$E$31+'Appendix B'!$F$31+'Appendix B'!$G$31))/((1+$Y$16)^1))</f>
        <v>36555647.970511056</v>
      </c>
      <c r="Z764" s="201">
        <f>+(((C764*'Appendix B'!$C$6*1000)-('Appendix B'!$E$32+'Appendix B'!$F$32+'Appendix B'!$G$32))/((1+$Y$16)^2))</f>
        <v>18007841.075771328</v>
      </c>
      <c r="AA764" s="201">
        <f>(((D764*'Appendix B'!$C$7*1000)-('Appendix B'!$E$33+'Appendix B'!$F$33+'Appendix B'!$G$33))/((1+$Y$16)^3))</f>
        <v>11173332.867798252</v>
      </c>
      <c r="AB764" s="201">
        <f>(((E764*'Appendix B'!$C$8*1000)-('Appendix B'!$E$34+'Appendix B'!$F$34+'Appendix B'!$G$34))/((1+$Y$16)^4))</f>
        <v>8073512.553164647</v>
      </c>
      <c r="AC764" s="201">
        <f>(((F764*'Appendix B'!$C$9*1000)-('Appendix B'!$E$35+'Appendix B'!$F$35+'Appendix B'!$G$35))/((1+$Y$16)^AC$34))</f>
        <v>7776855.0369201954</v>
      </c>
      <c r="AD764" s="201">
        <f>(((G764*'Appendix B'!$C$10*1000)-('Appendix B'!$E$36+'Appendix B'!$F$36+'Appendix B'!$G$36))/((1+$Y$16)^AD$34))</f>
        <v>7135225.0695238141</v>
      </c>
      <c r="AE764" s="201">
        <f>(((H764*'Appendix B'!$C$11*1000)-('Appendix B'!$E$37+'Appendix B'!$F$37+'Appendix B'!$G$37))/((1+$Y$16)^AE$34))</f>
        <v>5509852.6094624335</v>
      </c>
      <c r="AF764" s="201">
        <f>(((I764*'Appendix B'!$C$12*1000)-('Appendix B'!$E$38+'Appendix B'!$F$38+'Appendix B'!$G$38))/((1+$Y$16)^AF$34))</f>
        <v>4319467.9116769852</v>
      </c>
      <c r="AG764" s="201">
        <f>(((J764*'Appendix B'!$C$13*1000)-('Appendix B'!$E$39+'Appendix B'!$F$39+'Appendix B'!$G$39))/((1+$Y$16)^AG$34))</f>
        <v>4674935.7989490917</v>
      </c>
      <c r="AH764" s="201">
        <f>(((K764*'Appendix B'!$C$14*1000)-('Appendix B'!$E$40+'Appendix B'!$F$40+'Appendix B'!$G$40))/((1+$Y$16)^AH$34))</f>
        <v>6129857.1909755114</v>
      </c>
      <c r="AI764" s="201">
        <f>(((L764*'Appendix B'!$C$15*1000)-('Appendix B'!$E$41+'Appendix B'!$F$41+'Appendix B'!$G$41))/((1+$Y$16)^AI$34))</f>
        <v>3888901.2962317364</v>
      </c>
      <c r="AJ764" s="201">
        <f>(((M764*'Appendix B'!$C$16*1000)-('Appendix B'!$E$42+'Appendix B'!$F$42+'Appendix B'!$G$42))/((1+$Y$16)^AJ$34))</f>
        <v>4824275.1173746241</v>
      </c>
      <c r="AK764" s="201">
        <f>(((N764*'Appendix B'!$C$17*1000)-('Appendix B'!$E$43+'Appendix B'!$F$43+'Appendix B'!$G$43))/((1+$Y$16)^AK$34))</f>
        <v>2300426.0454162881</v>
      </c>
      <c r="AL764" s="201">
        <f>(((O764*'Appendix B'!$C$18*1000)-('Appendix B'!$E$44+'Appendix B'!$F$44+'Appendix B'!$G$44))/((1+$Y$16)^AL$34))</f>
        <v>1351216.9826757887</v>
      </c>
      <c r="AM764" s="201">
        <f>(((P764*'Appendix B'!$C$19*1000)-('Appendix B'!$E$45+'Appendix B'!$F$45+'Appendix B'!$G$45))/((1+$Y$16)^AM$34))</f>
        <v>862428.58482983173</v>
      </c>
      <c r="AN764" s="201">
        <f>(((Q764*'Appendix B'!$C$20*1000)-('Appendix B'!$E$46+'Appendix B'!$F$46+'Appendix B'!$G$46))/((1+$Y$16)^AN$34))</f>
        <v>928972.82991068845</v>
      </c>
      <c r="AO764" s="201">
        <f>(((R764*'Appendix B'!$C$21*1000)-('Appendix B'!$E$47+'Appendix B'!$F$47+'Appendix B'!$G$47))/((1+$Y$16)^AO$34))</f>
        <v>1278649.6327751603</v>
      </c>
      <c r="AP764" s="201">
        <f>(((S764*'Appendix B'!$C$22*1000)-('Appendix B'!$E$48+'Appendix B'!$F$48+'Appendix B'!$G$48))/((1+$Y$16)^AP$34))</f>
        <v>1701332.3309984754</v>
      </c>
      <c r="AQ764" s="201">
        <f>(((T764*'Appendix B'!$C$23*1000)-('Appendix B'!$E$49+'Appendix B'!$F$49+'Appendix B'!$G$49))/((1+$Y$16)^AQ$34))</f>
        <v>1608860.6024615879</v>
      </c>
      <c r="AR764" s="201">
        <f>(((U764*'Appendix B'!$C$24*1000)-('Appendix B'!$E$50+'Appendix B'!$F$50+'Appendix B'!$G$50))/((1+$Y$16)^AR$34))</f>
        <v>1074843.1573131569</v>
      </c>
      <c r="AS764" s="217">
        <f t="shared" si="38"/>
        <v>98243527.986590549</v>
      </c>
      <c r="AU764" s="207">
        <f t="shared" si="37"/>
        <v>2.3575531957349742E-9</v>
      </c>
    </row>
    <row r="765" spans="1:47" x14ac:dyDescent="0.35">
      <c r="A765">
        <v>731</v>
      </c>
      <c r="B765" s="75">
        <v>56</v>
      </c>
      <c r="C765" s="75">
        <v>20.296803950654287</v>
      </c>
      <c r="D765" s="75">
        <v>10.035664263596699</v>
      </c>
      <c r="E765" s="75">
        <v>9.9751558014674018</v>
      </c>
      <c r="F765" s="75">
        <v>7.8521300410797599</v>
      </c>
      <c r="G765" s="75">
        <v>9.8708228417427382</v>
      </c>
      <c r="H765" s="75">
        <v>10.927226338949481</v>
      </c>
      <c r="I765" s="75">
        <v>12.107933410226643</v>
      </c>
      <c r="J765" s="75">
        <v>16.47582160683767</v>
      </c>
      <c r="K765" s="75">
        <v>15.935356798073594</v>
      </c>
      <c r="L765" s="75">
        <v>19.93819705663131</v>
      </c>
      <c r="M765" s="75">
        <v>7.1692284239693951</v>
      </c>
      <c r="N765" s="75">
        <v>6.2026847268788066</v>
      </c>
      <c r="O765" s="75">
        <v>8.9148481137541591</v>
      </c>
      <c r="P765" s="75">
        <v>7.4990790564867744</v>
      </c>
      <c r="Q765" s="75">
        <v>11.738951663316104</v>
      </c>
      <c r="R765" s="75">
        <v>13.062105870181446</v>
      </c>
      <c r="S765" s="75">
        <v>17.99762822947531</v>
      </c>
      <c r="T765" s="75">
        <v>16.96336368930266</v>
      </c>
      <c r="U765" s="75">
        <v>16.682368699442094</v>
      </c>
      <c r="V765" s="75">
        <v>25.037958036189032</v>
      </c>
      <c r="X765" s="201">
        <f>((0-('Appendix B'!$H$30))/(1+$Y$16)^0)</f>
        <v>-30932906.678150136</v>
      </c>
      <c r="Y765" s="201">
        <f>(((B765*'Appendix B'!$C$5*1000)-('Appendix B'!$E$31+'Appendix B'!$F$31+'Appendix B'!$G$31))/((1+$Y$16)^1))</f>
        <v>36555647.970511056</v>
      </c>
      <c r="Z765" s="201">
        <f>+(((C765*'Appendix B'!$C$6*1000)-('Appendix B'!$E$32+'Appendix B'!$F$32+'Appendix B'!$G$32))/((1+$Y$16)^2))</f>
        <v>2921961.3824631451</v>
      </c>
      <c r="AA765" s="201">
        <f>(((D765*'Appendix B'!$C$7*1000)-('Appendix B'!$E$33+'Appendix B'!$F$33+'Appendix B'!$G$33))/((1+$Y$16)^3))</f>
        <v>-454306.52458842105</v>
      </c>
      <c r="AB765" s="201">
        <f>(((E765*'Appendix B'!$C$8*1000)-('Appendix B'!$E$34+'Appendix B'!$F$34+'Appendix B'!$G$34))/((1+$Y$16)^4))</f>
        <v>-653115.19129201514</v>
      </c>
      <c r="AC765" s="201">
        <f>(((F765*'Appendix B'!$C$9*1000)-('Appendix B'!$E$35+'Appendix B'!$F$35+'Appendix B'!$G$35))/((1+$Y$16)^AC$34))</f>
        <v>-843976.43449538865</v>
      </c>
      <c r="AD765" s="201">
        <f>(((G765*'Appendix B'!$C$10*1000)-('Appendix B'!$E$36+'Appendix B'!$F$36+'Appendix B'!$G$36))/((1+$Y$16)^AD$34))</f>
        <v>-729541.93923257675</v>
      </c>
      <c r="AE765" s="201">
        <f>(((H765*'Appendix B'!$C$11*1000)-('Appendix B'!$E$37+'Appendix B'!$F$37+'Appendix B'!$G$37))/((1+$Y$16)^AE$34))</f>
        <v>-670735.06271084945</v>
      </c>
      <c r="AF765" s="201">
        <f>(((I765*'Appendix B'!$C$12*1000)-('Appendix B'!$E$38+'Appendix B'!$F$38+'Appendix B'!$G$38))/((1+$Y$16)^AF$34))</f>
        <v>-610941.99744287331</v>
      </c>
      <c r="AG765" s="201">
        <f>(((J765*'Appendix B'!$C$13*1000)-('Appendix B'!$E$39+'Appendix B'!$F$39+'Appendix B'!$G$39))/((1+$Y$16)^AG$34))</f>
        <v>-488660.38103745773</v>
      </c>
      <c r="AH765" s="201">
        <f>(((K765*'Appendix B'!$C$14*1000)-('Appendix B'!$E$40+'Appendix B'!$F$40+'Appendix B'!$G$40))/((1+$Y$16)^AH$34))</f>
        <v>-473671.19132681529</v>
      </c>
      <c r="AI765" s="201">
        <f>(((L765*'Appendix B'!$C$15*1000)-('Appendix B'!$E$41+'Appendix B'!$F$41+'Appendix B'!$G$41))/((1+$Y$16)^AI$34))</f>
        <v>-398188.3961912985</v>
      </c>
      <c r="AJ765" s="201">
        <f>(((M765*'Appendix B'!$C$16*1000)-('Appendix B'!$E$42+'Appendix B'!$F$42+'Appendix B'!$G$42))/((1+$Y$16)^AJ$34))</f>
        <v>-531468.96673937119</v>
      </c>
      <c r="AK765" s="201">
        <f>(((N765*'Appendix B'!$C$17*1000)-('Appendix B'!$E$43+'Appendix B'!$F$43+'Appendix B'!$G$43))/((1+$Y$16)^AK$34))</f>
        <v>-496138.88742818404</v>
      </c>
      <c r="AL765" s="201">
        <f>(((O765*'Appendix B'!$C$18*1000)-('Appendix B'!$E$44+'Appendix B'!$F$44+'Appendix B'!$G$44))/((1+$Y$16)^AL$34))</f>
        <v>-430305.71861347882</v>
      </c>
      <c r="AM765" s="201">
        <f>(((P765*'Appendix B'!$C$19*1000)-('Appendix B'!$E$45+'Appendix B'!$F$45+'Appendix B'!$G$45))/((1+$Y$16)^AM$34))</f>
        <v>-404131.17769131239</v>
      </c>
      <c r="AN765" s="201">
        <f>(((Q765*'Appendix B'!$C$20*1000)-('Appendix B'!$E$46+'Appendix B'!$F$46+'Appendix B'!$G$46))/((1+$Y$16)^AN$34))</f>
        <v>-338590.37157545862</v>
      </c>
      <c r="AO765" s="201">
        <f>(((R765*'Appendix B'!$C$21*1000)-('Appendix B'!$E$47+'Appendix B'!$F$47+'Appendix B'!$G$47))/((1+$Y$16)^AO$34))</f>
        <v>-308001.7071288827</v>
      </c>
      <c r="AP765" s="201">
        <f>(((S765*'Appendix B'!$C$22*1000)-('Appendix B'!$E$48+'Appendix B'!$F$48+'Appendix B'!$G$48))/((1+$Y$16)^AP$34))</f>
        <v>-260532.92876527796</v>
      </c>
      <c r="AQ765" s="201">
        <f>(((T765*'Appendix B'!$C$23*1000)-('Appendix B'!$E$49+'Appendix B'!$F$49+'Appendix B'!$G$49))/((1+$Y$16)^AQ$34))</f>
        <v>-243877.41048638269</v>
      </c>
      <c r="AR765" s="201">
        <f>(((U765*'Appendix B'!$C$24*1000)-('Appendix B'!$E$50+'Appendix B'!$F$50+'Appendix B'!$G$50))/((1+$Y$16)^AR$34))</f>
        <v>-224943.34195158625</v>
      </c>
      <c r="AS765" s="217">
        <f t="shared" si="38"/>
        <v>8544702.6748240627</v>
      </c>
      <c r="AU765" s="207">
        <f t="shared" si="37"/>
        <v>4.2440718852978328E-9</v>
      </c>
    </row>
    <row r="766" spans="1:47" x14ac:dyDescent="0.35">
      <c r="A766">
        <v>732</v>
      </c>
      <c r="B766" s="75">
        <v>56</v>
      </c>
      <c r="C766" s="75">
        <v>31.414896075275077</v>
      </c>
      <c r="D766" s="75">
        <v>51.722467996717569</v>
      </c>
      <c r="E766" s="75">
        <v>39.905699381734848</v>
      </c>
      <c r="F766" s="75">
        <v>35.098590887315083</v>
      </c>
      <c r="G766" s="75">
        <v>42.69541288108158</v>
      </c>
      <c r="H766" s="75">
        <v>33.918526954865975</v>
      </c>
      <c r="I766" s="75">
        <v>41.624337784048905</v>
      </c>
      <c r="J766" s="75">
        <v>54.783513525724999</v>
      </c>
      <c r="K766" s="75">
        <v>81.88316854499476</v>
      </c>
      <c r="L766" s="75">
        <v>109.1043793482749</v>
      </c>
      <c r="M766" s="75">
        <v>169.55386451198873</v>
      </c>
      <c r="N766" s="75">
        <v>146.10679162489072</v>
      </c>
      <c r="O766" s="75">
        <v>161.36737100897309</v>
      </c>
      <c r="P766" s="75">
        <v>214.1826054626188</v>
      </c>
      <c r="Q766" s="75">
        <v>254.13569761969356</v>
      </c>
      <c r="R766" s="75">
        <v>187.4164913559211</v>
      </c>
      <c r="S766" s="75">
        <v>151.55617507212281</v>
      </c>
      <c r="T766" s="75">
        <v>153.20105740370172</v>
      </c>
      <c r="U766" s="75">
        <v>155.94419229790873</v>
      </c>
      <c r="V766" s="75">
        <v>144.23114070739845</v>
      </c>
      <c r="X766" s="201">
        <f>((0-('Appendix B'!$H$30))/(1+$Y$16)^0)</f>
        <v>-30932906.678150136</v>
      </c>
      <c r="Y766" s="201">
        <f>(((B766*'Appendix B'!$C$5*1000)-('Appendix B'!$E$31+'Appendix B'!$F$31+'Appendix B'!$G$31))/((1+$Y$16)^1))</f>
        <v>36555647.970511056</v>
      </c>
      <c r="Z766" s="201">
        <f>+(((C766*'Appendix B'!$C$6*1000)-('Appendix B'!$E$32+'Appendix B'!$F$32+'Appendix B'!$G$32))/((1+$Y$16)^2))</f>
        <v>5730581.607251565</v>
      </c>
      <c r="AA766" s="201">
        <f>(((D766*'Appendix B'!$C$7*1000)-('Appendix B'!$E$33+'Appendix B'!$F$33+'Appendix B'!$G$33))/((1+$Y$16)^3))</f>
        <v>4833267.5485963225</v>
      </c>
      <c r="AB766" s="201">
        <f>(((E766*'Appendix B'!$C$8*1000)-('Appendix B'!$E$34+'Appendix B'!$F$34+'Appendix B'!$G$34))/((1+$Y$16)^4))</f>
        <v>1763476.8367916567</v>
      </c>
      <c r="AC766" s="201">
        <f>(((F766*'Appendix B'!$C$9*1000)-('Appendix B'!$E$35+'Appendix B'!$F$35+'Appendix B'!$G$35))/((1+$Y$16)^AC$34))</f>
        <v>739918.71301992948</v>
      </c>
      <c r="AD766" s="201">
        <f>(((G766*'Appendix B'!$C$10*1000)-('Appendix B'!$E$36+'Appendix B'!$F$36+'Appendix B'!$G$36))/((1+$Y$16)^AD$34))</f>
        <v>686882.61026740004</v>
      </c>
      <c r="AE766" s="201">
        <f>(((H766*'Appendix B'!$C$11*1000)-('Appendix B'!$E$37+'Appendix B'!$F$37+'Appendix B'!$G$37))/((1+$Y$16)^AE$34))</f>
        <v>92843.968126034175</v>
      </c>
      <c r="AF766" s="201">
        <f>(((I766*'Appendix B'!$C$12*1000)-('Appendix B'!$E$38+'Appendix B'!$F$38+'Appendix B'!$G$38))/((1+$Y$16)^AF$34))</f>
        <v>163053.45704260471</v>
      </c>
      <c r="AG766" s="201">
        <f>(((J766*'Appendix B'!$C$13*1000)-('Appendix B'!$E$39+'Appendix B'!$F$39+'Appendix B'!$G$39))/((1+$Y$16)^AG$34))</f>
        <v>319261.3388152718</v>
      </c>
      <c r="AH766" s="201">
        <f>(((K766*'Appendix B'!$C$14*1000)-('Appendix B'!$E$40+'Appendix B'!$F$40+'Appendix B'!$G$40))/((1+$Y$16)^AH$34))</f>
        <v>643153.41978040512</v>
      </c>
      <c r="AI766" s="201">
        <f>(((L766*'Appendix B'!$C$15*1000)-('Appendix B'!$E$41+'Appendix B'!$F$41+'Appendix B'!$G$41))/((1+$Y$16)^AI$34))</f>
        <v>868959.18779976456</v>
      </c>
      <c r="AJ766" s="201">
        <f>(((M766*'Appendix B'!$C$16*1000)-('Appendix B'!$E$42+'Appendix B'!$F$42+'Appendix B'!$G$42))/((1+$Y$16)^AJ$34))</f>
        <v>1389052.1800885317</v>
      </c>
      <c r="AK766" s="201">
        <f>(((N766*'Appendix B'!$C$17*1000)-('Appendix B'!$E$43+'Appendix B'!$F$43+'Appendix B'!$G$43))/((1+$Y$16)^AK$34))</f>
        <v>891374.80705310241</v>
      </c>
      <c r="AL766" s="201">
        <f>(((O766*'Appendix B'!$C$18*1000)-('Appendix B'!$E$44+'Appendix B'!$F$44+'Appendix B'!$G$44))/((1+$Y$16)^AL$34))</f>
        <v>845628.90341645619</v>
      </c>
      <c r="AM766" s="201">
        <f>(((P766*'Appendix B'!$C$19*1000)-('Appendix B'!$E$45+'Appendix B'!$F$45+'Appendix B'!$G$45))/((1+$Y$16)^AM$34))</f>
        <v>1063458.0998783917</v>
      </c>
      <c r="AN766" s="201">
        <f>(((Q766*'Appendix B'!$C$20*1000)-('Appendix B'!$E$46+'Appendix B'!$F$46+'Appendix B'!$G$46))/((1+$Y$16)^AN$34))</f>
        <v>1105039.7533705721</v>
      </c>
      <c r="AO766" s="201">
        <f>(((R766*'Appendix B'!$C$21*1000)-('Appendix B'!$E$47+'Appendix B'!$F$47+'Appendix B'!$G$47))/((1+$Y$16)^AO$34))</f>
        <v>595855.24213167408</v>
      </c>
      <c r="AP766" s="201">
        <f>(((S766*'Appendix B'!$C$22*1000)-('Appendix B'!$E$48+'Appendix B'!$F$48+'Appendix B'!$G$48))/((1+$Y$16)^AP$34))</f>
        <v>334075.91009168612</v>
      </c>
      <c r="AQ766" s="201">
        <f>(((T766*'Appendix B'!$C$23*1000)-('Appendix B'!$E$49+'Appendix B'!$F$49+'Appendix B'!$G$49))/((1+$Y$16)^AQ$34))</f>
        <v>278676.64642509719</v>
      </c>
      <c r="AR766" s="201">
        <f>(((U766*'Appendix B'!$C$24*1000)-('Appendix B'!$E$50+'Appendix B'!$F$50+'Appendix B'!$G$50))/((1+$Y$16)^AR$34))</f>
        <v>236597.79321120775</v>
      </c>
      <c r="AS766" s="217">
        <f t="shared" si="38"/>
        <v>28203899.315518599</v>
      </c>
      <c r="AU766" s="207">
        <f t="shared" si="37"/>
        <v>1.1178063911451521E-8</v>
      </c>
    </row>
    <row r="767" spans="1:47" x14ac:dyDescent="0.35">
      <c r="A767">
        <v>733</v>
      </c>
      <c r="B767" s="75">
        <v>56</v>
      </c>
      <c r="C767" s="75">
        <v>63.856882384923011</v>
      </c>
      <c r="D767" s="75">
        <v>74.922535800752769</v>
      </c>
      <c r="E767" s="75">
        <v>82.442875711757253</v>
      </c>
      <c r="F767" s="75">
        <v>124.50311775654339</v>
      </c>
      <c r="G767" s="75">
        <v>142.09257469994893</v>
      </c>
      <c r="H767" s="75">
        <v>182.5345574995811</v>
      </c>
      <c r="I767" s="75">
        <v>188.35107376361864</v>
      </c>
      <c r="J767" s="75">
        <v>112.37368476727929</v>
      </c>
      <c r="K767" s="75">
        <v>124.28242288941077</v>
      </c>
      <c r="L767" s="75">
        <v>151.836317544228</v>
      </c>
      <c r="M767" s="75">
        <v>161.3372915957822</v>
      </c>
      <c r="N767" s="75">
        <v>125.47209857005836</v>
      </c>
      <c r="O767" s="75">
        <v>72.745598241165496</v>
      </c>
      <c r="P767" s="75">
        <v>70.19717316459915</v>
      </c>
      <c r="Q767" s="75">
        <v>103.79142929993557</v>
      </c>
      <c r="R767" s="75">
        <v>136.2054390937983</v>
      </c>
      <c r="S767" s="75">
        <v>132.93078706949407</v>
      </c>
      <c r="T767" s="75">
        <v>116.60075721555958</v>
      </c>
      <c r="U767" s="75">
        <v>127.88733350843691</v>
      </c>
      <c r="V767" s="75">
        <v>166.19153903750876</v>
      </c>
      <c r="X767" s="201">
        <f>((0-('Appendix B'!$H$30))/(1+$Y$16)^0)</f>
        <v>-30932906.678150136</v>
      </c>
      <c r="Y767" s="201">
        <f>(((B767*'Appendix B'!$C$5*1000)-('Appendix B'!$E$31+'Appendix B'!$F$31+'Appendix B'!$G$31))/((1+$Y$16)^1))</f>
        <v>36555647.970511056</v>
      </c>
      <c r="Z767" s="201">
        <f>+(((C767*'Appendix B'!$C$6*1000)-('Appendix B'!$E$32+'Appendix B'!$F$32+'Appendix B'!$G$32))/((1+$Y$16)^2))</f>
        <v>13925982.208386082</v>
      </c>
      <c r="AA767" s="201">
        <f>(((D767*'Appendix B'!$C$7*1000)-('Appendix B'!$E$33+'Appendix B'!$F$33+'Appendix B'!$G$33))/((1+$Y$16)^3))</f>
        <v>7775975.2170012193</v>
      </c>
      <c r="AB767" s="201">
        <f>(((E767*'Appendix B'!$C$8*1000)-('Appendix B'!$E$34+'Appendix B'!$F$34+'Appendix B'!$G$34))/((1+$Y$16)^4))</f>
        <v>5197928.367571475</v>
      </c>
      <c r="AC767" s="201">
        <f>(((F767*'Appendix B'!$C$9*1000)-('Appendix B'!$E$35+'Appendix B'!$F$35+'Appendix B'!$G$35))/((1+$Y$16)^AC$34))</f>
        <v>5937195.4189095926</v>
      </c>
      <c r="AD767" s="201">
        <f>(((G767*'Appendix B'!$C$10*1000)-('Appendix B'!$E$36+'Appendix B'!$F$36+'Appendix B'!$G$36))/((1+$Y$16)^AD$34))</f>
        <v>4976001.8340607956</v>
      </c>
      <c r="AE767" s="201">
        <f>(((H767*'Appendix B'!$C$11*1000)-('Appendix B'!$E$37+'Appendix B'!$F$37+'Appendix B'!$G$37))/((1+$Y$16)^AE$34))</f>
        <v>5028627.570189761</v>
      </c>
      <c r="AF767" s="201">
        <f>(((I767*'Appendix B'!$C$12*1000)-('Appendix B'!$E$38+'Appendix B'!$F$38+'Appendix B'!$G$38))/((1+$Y$16)^AF$34))</f>
        <v>4010602.9505845066</v>
      </c>
      <c r="AG767" s="201">
        <f>(((J767*'Appendix B'!$C$13*1000)-('Appendix B'!$E$39+'Appendix B'!$F$39+'Appendix B'!$G$39))/((1+$Y$16)^AG$34))</f>
        <v>1533856.8381893623</v>
      </c>
      <c r="AH767" s="201">
        <f>(((K767*'Appendix B'!$C$14*1000)-('Appendix B'!$E$40+'Appendix B'!$F$40+'Appendix B'!$G$40))/((1+$Y$16)^AH$34))</f>
        <v>1361183.7757557759</v>
      </c>
      <c r="AI767" s="201">
        <f>(((L767*'Appendix B'!$C$15*1000)-('Appendix B'!$E$41+'Appendix B'!$F$41+'Appendix B'!$G$41))/((1+$Y$16)^AI$34))</f>
        <v>1476226.1005756406</v>
      </c>
      <c r="AJ767" s="201">
        <f>(((M767*'Appendix B'!$C$16*1000)-('Appendix B'!$E$42+'Appendix B'!$F$42+'Appendix B'!$G$42))/((1+$Y$16)^AJ$34))</f>
        <v>1291874.8705832497</v>
      </c>
      <c r="AK767" s="201">
        <f>(((N767*'Appendix B'!$C$17*1000)-('Appendix B'!$E$43+'Appendix B'!$F$43+'Appendix B'!$G$43))/((1+$Y$16)^AK$34))</f>
        <v>686728.06844185281</v>
      </c>
      <c r="AL767" s="201">
        <f>(((O767*'Appendix B'!$C$18*1000)-('Appendix B'!$E$44+'Appendix B'!$F$44+'Appendix B'!$G$44))/((1+$Y$16)^AL$34))</f>
        <v>103918.72379658479</v>
      </c>
      <c r="AM767" s="201">
        <f>(((P767*'Appendix B'!$C$19*1000)-('Appendix B'!$E$45+'Appendix B'!$F$45+'Appendix B'!$G$45))/((1+$Y$16)^AM$34))</f>
        <v>41066.619332495349</v>
      </c>
      <c r="AN767" s="201">
        <f>(((Q767*'Appendix B'!$C$20*1000)-('Appendix B'!$E$46+'Appendix B'!$F$46+'Appendix B'!$G$46))/((1+$Y$16)^AN$34))</f>
        <v>209641.94593287946</v>
      </c>
      <c r="AO767" s="201">
        <f>(((R767*'Appendix B'!$C$21*1000)-('Appendix B'!$E$47+'Appendix B'!$F$47+'Appendix B'!$G$47))/((1+$Y$16)^AO$34))</f>
        <v>330376.02669862699</v>
      </c>
      <c r="AP767" s="201">
        <f>(((S767*'Appendix B'!$C$22*1000)-('Appendix B'!$E$48+'Appendix B'!$F$48+'Appendix B'!$G$48))/((1+$Y$16)^AP$34))</f>
        <v>251154.81971361136</v>
      </c>
      <c r="AQ767" s="201">
        <f>(((T767*'Appendix B'!$C$23*1000)-('Appendix B'!$E$49+'Appendix B'!$F$49+'Appendix B'!$G$49))/((1+$Y$16)^AQ$34))</f>
        <v>138292.33114458772</v>
      </c>
      <c r="AR767" s="201">
        <f>(((U767*'Appendix B'!$C$24*1000)-('Appendix B'!$E$50+'Appendix B'!$F$50+'Appendix B'!$G$50))/((1+$Y$16)^AR$34))</f>
        <v>143611.83252084651</v>
      </c>
      <c r="AS767" s="217">
        <f t="shared" si="38"/>
        <v>60042986.811749861</v>
      </c>
      <c r="AU767" s="207">
        <f t="shared" si="37"/>
        <v>1.4522816690466867E-8</v>
      </c>
    </row>
    <row r="768" spans="1:47" x14ac:dyDescent="0.35">
      <c r="A768">
        <v>734</v>
      </c>
      <c r="B768" s="75">
        <v>56</v>
      </c>
      <c r="C768" s="75">
        <v>59.819473852202393</v>
      </c>
      <c r="D768" s="75">
        <v>44.741478071100559</v>
      </c>
      <c r="E768" s="75">
        <v>65.579924464868796</v>
      </c>
      <c r="F768" s="75">
        <v>95.76423181456903</v>
      </c>
      <c r="G768" s="75">
        <v>113.63105455625998</v>
      </c>
      <c r="H768" s="75">
        <v>144.14807228068477</v>
      </c>
      <c r="I768" s="75">
        <v>193.98838886252966</v>
      </c>
      <c r="J768" s="75">
        <v>222.03375223616726</v>
      </c>
      <c r="K768" s="75">
        <v>290.30608422577137</v>
      </c>
      <c r="L768" s="75">
        <v>349.7487498657315</v>
      </c>
      <c r="M768" s="75">
        <v>344.36214558123271</v>
      </c>
      <c r="N768" s="75">
        <v>311.0518172710797</v>
      </c>
      <c r="O768" s="75">
        <v>293.29961470452088</v>
      </c>
      <c r="P768" s="75">
        <v>315.6574949453003</v>
      </c>
      <c r="Q768" s="75">
        <v>268.29127320908702</v>
      </c>
      <c r="R768" s="75">
        <v>248.39153130470817</v>
      </c>
      <c r="S768" s="75">
        <v>236.25507437666312</v>
      </c>
      <c r="T768" s="75">
        <v>102.36405324083327</v>
      </c>
      <c r="U768" s="75">
        <v>92.827728402975055</v>
      </c>
      <c r="V768" s="75">
        <v>54.960647681595702</v>
      </c>
      <c r="X768" s="201">
        <f>((0-('Appendix B'!$H$30))/(1+$Y$16)^0)</f>
        <v>-30932906.678150136</v>
      </c>
      <c r="Y768" s="201">
        <f>(((B768*'Appendix B'!$C$5*1000)-('Appendix B'!$E$31+'Appendix B'!$F$31+'Appendix B'!$G$31))/((1+$Y$16)^1))</f>
        <v>36555647.970511056</v>
      </c>
      <c r="Z768" s="201">
        <f>+(((C768*'Appendix B'!$C$6*1000)-('Appendix B'!$E$32+'Appendix B'!$F$32+'Appendix B'!$G$32))/((1+$Y$16)^2))</f>
        <v>12906063.760721738</v>
      </c>
      <c r="AA768" s="201">
        <f>(((D768*'Appendix B'!$C$7*1000)-('Appendix B'!$E$33+'Appendix B'!$F$33+'Appendix B'!$G$33))/((1+$Y$16)^3))</f>
        <v>3947795.4559847042</v>
      </c>
      <c r="AB768" s="201">
        <f>(((E768*'Appendix B'!$C$8*1000)-('Appendix B'!$E$34+'Appendix B'!$F$34+'Appendix B'!$G$34))/((1+$Y$16)^4))</f>
        <v>3836413.7180326539</v>
      </c>
      <c r="AC768" s="201">
        <f>(((F768*'Appendix B'!$C$9*1000)-('Appendix B'!$E$35+'Appendix B'!$F$35+'Appendix B'!$G$35))/((1+$Y$16)^AC$34))</f>
        <v>4266542.4028948965</v>
      </c>
      <c r="AD768" s="201">
        <f>(((G768*'Appendix B'!$C$10*1000)-('Appendix B'!$E$36+'Appendix B'!$F$36+'Appendix B'!$G$36))/((1+$Y$16)^AD$34))</f>
        <v>3747849.531189838</v>
      </c>
      <c r="AE768" s="201">
        <f>(((H768*'Appendix B'!$C$11*1000)-('Appendix B'!$E$37+'Appendix B'!$F$37+'Appendix B'!$G$37))/((1+$Y$16)^AE$34))</f>
        <v>3753749.0554706915</v>
      </c>
      <c r="AF768" s="201">
        <f>(((I768*'Appendix B'!$C$12*1000)-('Appendix B'!$E$38+'Appendix B'!$F$38+'Appendix B'!$G$38))/((1+$Y$16)^AF$34))</f>
        <v>4158427.7400405421</v>
      </c>
      <c r="AG768" s="201">
        <f>(((J768*'Appendix B'!$C$13*1000)-('Appendix B'!$E$39+'Appendix B'!$F$39+'Appendix B'!$G$39))/((1+$Y$16)^AG$34))</f>
        <v>3846623.4359845268</v>
      </c>
      <c r="AH768" s="201">
        <f>(((K768*'Appendix B'!$C$14*1000)-('Appendix B'!$E$40+'Appendix B'!$F$40+'Appendix B'!$G$40))/((1+$Y$16)^AH$34))</f>
        <v>4172790.5007542633</v>
      </c>
      <c r="AI768" s="201">
        <f>(((L768*'Appendix B'!$C$15*1000)-('Appendix B'!$E$41+'Appendix B'!$F$41+'Appendix B'!$G$41))/((1+$Y$16)^AI$34))</f>
        <v>4288775.1411718391</v>
      </c>
      <c r="AJ768" s="201">
        <f>(((M768*'Appendix B'!$C$16*1000)-('Appendix B'!$E$42+'Appendix B'!$F$42+'Appendix B'!$G$42))/((1+$Y$16)^AJ$34))</f>
        <v>3456507.6273646066</v>
      </c>
      <c r="AK768" s="201">
        <f>(((N768*'Appendix B'!$C$17*1000)-('Appendix B'!$E$43+'Appendix B'!$F$43+'Appendix B'!$G$43))/((1+$Y$16)^AK$34))</f>
        <v>2527234.4468812058</v>
      </c>
      <c r="AL768" s="201">
        <f>(((O768*'Appendix B'!$C$18*1000)-('Appendix B'!$E$44+'Appendix B'!$F$44+'Appendix B'!$G$44))/((1+$Y$16)^AL$34))</f>
        <v>1949821.3057221791</v>
      </c>
      <c r="AM768" s="201">
        <f>(((P768*'Appendix B'!$C$19*1000)-('Appendix B'!$E$45+'Appendix B'!$F$45+'Appendix B'!$G$45))/((1+$Y$16)^AM$34))</f>
        <v>1783996.7046567923</v>
      </c>
      <c r="AN768" s="201">
        <f>(((Q768*'Appendix B'!$C$20*1000)-('Appendix B'!$E$46+'Appendix B'!$F$46+'Appendix B'!$G$46))/((1+$Y$16)^AN$34))</f>
        <v>1189345.4039112634</v>
      </c>
      <c r="AO768" s="201">
        <f>(((R768*'Appendix B'!$C$21*1000)-('Appendix B'!$E$47+'Appendix B'!$F$47+'Appendix B'!$G$47))/((1+$Y$16)^AO$34))</f>
        <v>911951.18337003724</v>
      </c>
      <c r="AP768" s="201">
        <f>(((S768*'Appendix B'!$C$22*1000)-('Appendix B'!$E$48+'Appendix B'!$F$48+'Appendix B'!$G$48))/((1+$Y$16)^AP$34))</f>
        <v>711159.33424177556</v>
      </c>
      <c r="AQ768" s="201">
        <f>(((T768*'Appendix B'!$C$23*1000)-('Appendix B'!$E$49+'Appendix B'!$F$49+'Appendix B'!$G$49))/((1+$Y$16)^AQ$34))</f>
        <v>83685.950074774213</v>
      </c>
      <c r="AR768" s="201">
        <f>(((U768*'Appendix B'!$C$24*1000)-('Appendix B'!$E$50+'Appendix B'!$F$50+'Appendix B'!$G$50))/((1+$Y$16)^AR$34))</f>
        <v>27417.390134467158</v>
      </c>
      <c r="AS768" s="217">
        <f t="shared" si="38"/>
        <v>67188891.380963728</v>
      </c>
      <c r="AU768" s="207">
        <f t="shared" si="37"/>
        <v>1.233532240074357E-8</v>
      </c>
    </row>
    <row r="769" spans="1:47" x14ac:dyDescent="0.35">
      <c r="A769">
        <v>735</v>
      </c>
      <c r="B769" s="75">
        <v>56</v>
      </c>
      <c r="C769" s="75">
        <v>48.968705713368365</v>
      </c>
      <c r="D769" s="75">
        <v>43.5468077480487</v>
      </c>
      <c r="E769" s="75">
        <v>29.581143028377305</v>
      </c>
      <c r="F769" s="75">
        <v>37.885702327344418</v>
      </c>
      <c r="G769" s="75">
        <v>49.541937584492587</v>
      </c>
      <c r="H769" s="75">
        <v>58.844552514821906</v>
      </c>
      <c r="I769" s="75">
        <v>74.529178404652299</v>
      </c>
      <c r="J769" s="75">
        <v>70.443260648848437</v>
      </c>
      <c r="K769" s="75">
        <v>122.03642904823576</v>
      </c>
      <c r="L769" s="75">
        <v>170.46955437901903</v>
      </c>
      <c r="M769" s="75">
        <v>201.2694079107564</v>
      </c>
      <c r="N769" s="75">
        <v>251.17504314539522</v>
      </c>
      <c r="O769" s="75">
        <v>226.87244215012811</v>
      </c>
      <c r="P769" s="75">
        <v>223.68504272519883</v>
      </c>
      <c r="Q769" s="75">
        <v>195.07541632714913</v>
      </c>
      <c r="R769" s="75">
        <v>135.73649233589157</v>
      </c>
      <c r="S769" s="75">
        <v>118.66595576958881</v>
      </c>
      <c r="T769" s="75">
        <v>176.62316725866856</v>
      </c>
      <c r="U769" s="75">
        <v>313.03350945732819</v>
      </c>
      <c r="V769" s="75">
        <v>454.3218059092967</v>
      </c>
      <c r="X769" s="201">
        <f>((0-('Appendix B'!$H$30))/(1+$Y$16)^0)</f>
        <v>-30932906.678150136</v>
      </c>
      <c r="Y769" s="201">
        <f>(((B769*'Appendix B'!$C$5*1000)-('Appendix B'!$E$31+'Appendix B'!$F$31+'Appendix B'!$G$31))/((1+$Y$16)^1))</f>
        <v>36555647.970511056</v>
      </c>
      <c r="Z769" s="201">
        <f>+(((C769*'Appendix B'!$C$6*1000)-('Appendix B'!$E$32+'Appendix B'!$F$32+'Appendix B'!$G$32))/((1+$Y$16)^2))</f>
        <v>10164974.146818353</v>
      </c>
      <c r="AA769" s="201">
        <f>(((D769*'Appendix B'!$C$7*1000)-('Appendix B'!$E$33+'Appendix B'!$F$33+'Appendix B'!$G$33))/((1+$Y$16)^3))</f>
        <v>3796262.9022630723</v>
      </c>
      <c r="AB769" s="201">
        <f>(((E769*'Appendix B'!$C$8*1000)-('Appendix B'!$E$34+'Appendix B'!$F$34+'Appendix B'!$G$34))/((1+$Y$16)^4))</f>
        <v>929872.17772112763</v>
      </c>
      <c r="AC769" s="201">
        <f>(((F769*'Appendix B'!$C$9*1000)-('Appendix B'!$E$35+'Appendix B'!$F$35+'Appendix B'!$G$35))/((1+$Y$16)^AC$34))</f>
        <v>901939.47272005957</v>
      </c>
      <c r="AD769" s="201">
        <f>(((G769*'Appendix B'!$C$10*1000)-('Appendix B'!$E$36+'Appendix B'!$F$36+'Appendix B'!$G$36))/((1+$Y$16)^AD$34))</f>
        <v>982319.22218082426</v>
      </c>
      <c r="AE769" s="201">
        <f>(((H769*'Appendix B'!$C$11*1000)-('Appendix B'!$E$37+'Appendix B'!$F$37+'Appendix B'!$G$37))/((1+$Y$16)^AE$34))</f>
        <v>920678.40679673385</v>
      </c>
      <c r="AF769" s="201">
        <f>(((I769*'Appendix B'!$C$12*1000)-('Appendix B'!$E$38+'Appendix B'!$F$38+'Appendix B'!$G$38))/((1+$Y$16)^AF$34))</f>
        <v>1025902.3578898762</v>
      </c>
      <c r="AG769" s="201">
        <f>(((J769*'Appendix B'!$C$13*1000)-('Appendix B'!$E$39+'Appendix B'!$F$39+'Appendix B'!$G$39))/((1+$Y$16)^AG$34))</f>
        <v>649530.51438872458</v>
      </c>
      <c r="AH769" s="201">
        <f>(((K769*'Appendix B'!$C$14*1000)-('Appendix B'!$E$40+'Appendix B'!$F$40+'Appendix B'!$G$40))/((1+$Y$16)^AH$34))</f>
        <v>1323147.9238939197</v>
      </c>
      <c r="AI769" s="201">
        <f>(((L769*'Appendix B'!$C$15*1000)-('Appendix B'!$E$41+'Appendix B'!$F$41+'Appendix B'!$G$41))/((1+$Y$16)^AI$34))</f>
        <v>1741024.48523578</v>
      </c>
      <c r="AJ769" s="201">
        <f>(((M769*'Appendix B'!$C$16*1000)-('Appendix B'!$E$42+'Appendix B'!$F$42+'Appendix B'!$G$42))/((1+$Y$16)^AJ$34))</f>
        <v>1764151.5321445689</v>
      </c>
      <c r="AK769" s="201">
        <f>(((N769*'Appendix B'!$C$17*1000)-('Appendix B'!$E$43+'Appendix B'!$F$43+'Appendix B'!$G$43))/((1+$Y$16)^AK$34))</f>
        <v>1933400.2419903225</v>
      </c>
      <c r="AL769" s="201">
        <f>(((O769*'Appendix B'!$C$18*1000)-('Appendix B'!$E$44+'Appendix B'!$F$44+'Appendix B'!$G$44))/((1+$Y$16)^AL$34))</f>
        <v>1393866.3913915062</v>
      </c>
      <c r="AM769" s="201">
        <f>(((P769*'Appendix B'!$C$19*1000)-('Appendix B'!$E$45+'Appendix B'!$F$45+'Appendix B'!$G$45))/((1+$Y$16)^AM$34))</f>
        <v>1130931.668187547</v>
      </c>
      <c r="AN769" s="201">
        <f>(((Q769*'Appendix B'!$C$20*1000)-('Appendix B'!$E$46+'Appendix B'!$F$46+'Appendix B'!$G$46))/((1+$Y$16)^AN$34))</f>
        <v>753297.40251802618</v>
      </c>
      <c r="AO769" s="201">
        <f>(((R769*'Appendix B'!$C$21*1000)-('Appendix B'!$E$47+'Appendix B'!$F$47+'Appendix B'!$G$47))/((1+$Y$16)^AO$34))</f>
        <v>327944.99644500663</v>
      </c>
      <c r="AP769" s="201">
        <f>(((S769*'Appendix B'!$C$22*1000)-('Appendix B'!$E$48+'Appendix B'!$F$48+'Appendix B'!$G$48))/((1+$Y$16)^AP$34))</f>
        <v>187647.12981848067</v>
      </c>
      <c r="AQ769" s="201">
        <f>(((T769*'Appendix B'!$C$23*1000)-('Appendix B'!$E$49+'Appendix B'!$F$49+'Appendix B'!$G$49))/((1+$Y$16)^AQ$34))</f>
        <v>368514.62145568657</v>
      </c>
      <c r="AR769" s="201">
        <f>(((U769*'Appendix B'!$C$24*1000)-('Appendix B'!$E$50+'Appendix B'!$F$50+'Appendix B'!$G$50))/((1+$Y$16)^AR$34))</f>
        <v>757222.75625028799</v>
      </c>
      <c r="AS769" s="217">
        <f t="shared" si="38"/>
        <v>36675369.642470822</v>
      </c>
      <c r="AU769" s="207">
        <f t="shared" si="37"/>
        <v>1.4032223010690736E-8</v>
      </c>
    </row>
    <row r="770" spans="1:47" x14ac:dyDescent="0.35">
      <c r="A770">
        <v>736</v>
      </c>
      <c r="B770" s="75">
        <v>56</v>
      </c>
      <c r="C770" s="75">
        <v>62.846402316807804</v>
      </c>
      <c r="D770" s="75">
        <v>60.01746010279146</v>
      </c>
      <c r="E770" s="75">
        <v>68.756935772363661</v>
      </c>
      <c r="F770" s="75">
        <v>59.562487395068366</v>
      </c>
      <c r="G770" s="75">
        <v>57.476591805667312</v>
      </c>
      <c r="H770" s="75">
        <v>72.386969206606139</v>
      </c>
      <c r="I770" s="75">
        <v>94.554496757126088</v>
      </c>
      <c r="J770" s="75">
        <v>47.672335187840709</v>
      </c>
      <c r="K770" s="75">
        <v>15.722351468183867</v>
      </c>
      <c r="L770" s="75">
        <v>18.843545616223196</v>
      </c>
      <c r="M770" s="75">
        <v>18.39118788474385</v>
      </c>
      <c r="N770" s="75">
        <v>15.335063757332811</v>
      </c>
      <c r="O770" s="75">
        <v>13.487682397477656</v>
      </c>
      <c r="P770" s="75">
        <v>7.2045621612610962</v>
      </c>
      <c r="Q770" s="75">
        <v>11.281808787283119</v>
      </c>
      <c r="R770" s="75">
        <v>19.487896158204023</v>
      </c>
      <c r="S770" s="75">
        <v>19.055410383261886</v>
      </c>
      <c r="T770" s="75">
        <v>26.454575173998414</v>
      </c>
      <c r="U770" s="75">
        <v>33.446043226178062</v>
      </c>
      <c r="V770" s="75">
        <v>19.575877429764972</v>
      </c>
      <c r="X770" s="201">
        <f>((0-('Appendix B'!$H$30))/(1+$Y$16)^0)</f>
        <v>-30932906.678150136</v>
      </c>
      <c r="Y770" s="201">
        <f>(((B770*'Appendix B'!$C$5*1000)-('Appendix B'!$E$31+'Appendix B'!$F$31+'Appendix B'!$G$31))/((1+$Y$16)^1))</f>
        <v>36555647.970511056</v>
      </c>
      <c r="Z770" s="201">
        <f>+(((C770*'Appendix B'!$C$6*1000)-('Appendix B'!$E$32+'Appendix B'!$F$32+'Appendix B'!$G$32))/((1+$Y$16)^2))</f>
        <v>13670717.660814192</v>
      </c>
      <c r="AA770" s="201">
        <f>(((D770*'Appendix B'!$C$7*1000)-('Appendix B'!$E$33+'Appendix B'!$F$33+'Appendix B'!$G$33))/((1+$Y$16)^3))</f>
        <v>5885408.3046529125</v>
      </c>
      <c r="AB770" s="201">
        <f>(((E770*'Appendix B'!$C$8*1000)-('Appendix B'!$E$34+'Appendix B'!$F$34+'Appendix B'!$G$34))/((1+$Y$16)^4))</f>
        <v>4092925.6045687012</v>
      </c>
      <c r="AC770" s="201">
        <f>(((F770*'Appendix B'!$C$9*1000)-('Appendix B'!$E$35+'Appendix B'!$F$35+'Appendix B'!$G$35))/((1+$Y$16)^AC$34))</f>
        <v>2162057.4335907246</v>
      </c>
      <c r="AD770" s="201">
        <f>(((G770*'Appendix B'!$C$10*1000)-('Appendix B'!$E$36+'Appendix B'!$F$36+'Appendix B'!$G$36))/((1+$Y$16)^AD$34))</f>
        <v>1324710.064448656</v>
      </c>
      <c r="AE770" s="201">
        <f>(((H770*'Appendix B'!$C$11*1000)-('Appendix B'!$E$37+'Appendix B'!$F$37+'Appendix B'!$G$37))/((1+$Y$16)^AE$34))</f>
        <v>1370444.4111411399</v>
      </c>
      <c r="AF770" s="201">
        <f>(((I770*'Appendix B'!$C$12*1000)-('Appendix B'!$E$38+'Appendix B'!$F$38+'Appendix B'!$G$38))/((1+$Y$16)^AF$34))</f>
        <v>1551017.3137340799</v>
      </c>
      <c r="AG770" s="201">
        <f>(((J770*'Appendix B'!$C$13*1000)-('Appendix B'!$E$39+'Appendix B'!$F$39+'Appendix B'!$G$39))/((1+$Y$16)^AG$34))</f>
        <v>169284.26775894227</v>
      </c>
      <c r="AH770" s="201">
        <f>(((K770*'Appendix B'!$C$14*1000)-('Appendix B'!$E$40+'Appendix B'!$F$40+'Appendix B'!$G$40))/((1+$Y$16)^AH$34))</f>
        <v>-477278.43148257321</v>
      </c>
      <c r="AI770" s="201">
        <f>(((L770*'Appendix B'!$C$15*1000)-('Appendix B'!$E$41+'Appendix B'!$F$41+'Appendix B'!$G$41))/((1+$Y$16)^AI$34))</f>
        <v>-413744.57334698981</v>
      </c>
      <c r="AJ770" s="201">
        <f>(((M770*'Appendix B'!$C$16*1000)-('Appendix B'!$E$42+'Appendix B'!$F$42+'Appendix B'!$G$42))/((1+$Y$16)^AJ$34))</f>
        <v>-398746.98655412323</v>
      </c>
      <c r="AK770" s="201">
        <f>(((N770*'Appendix B'!$C$17*1000)-('Appendix B'!$E$43+'Appendix B'!$F$43+'Appendix B'!$G$43))/((1+$Y$16)^AK$34))</f>
        <v>-405567.55790184019</v>
      </c>
      <c r="AL770" s="201">
        <f>(((O770*'Appendix B'!$C$18*1000)-('Appendix B'!$E$44+'Appendix B'!$F$44+'Appendix B'!$G$44))/((1+$Y$16)^AL$34))</f>
        <v>-392033.88504455565</v>
      </c>
      <c r="AM770" s="201">
        <f>(((P770*'Appendix B'!$C$19*1000)-('Appendix B'!$E$45+'Appendix B'!$F$45+'Appendix B'!$G$45))/((1+$Y$16)^AM$34))</f>
        <v>-406222.44178483763</v>
      </c>
      <c r="AN770" s="201">
        <f>(((Q770*'Appendix B'!$C$20*1000)-('Appendix B'!$E$46+'Appendix B'!$F$46+'Appendix B'!$G$46))/((1+$Y$16)^AN$34))</f>
        <v>-341312.95444117277</v>
      </c>
      <c r="AO770" s="201">
        <f>(((R770*'Appendix B'!$C$21*1000)-('Appendix B'!$E$47+'Appendix B'!$F$47+'Appendix B'!$G$47))/((1+$Y$16)^AO$34))</f>
        <v>-274690.26967843075</v>
      </c>
      <c r="AP770" s="201">
        <f>(((S770*'Appendix B'!$C$22*1000)-('Appendix B'!$E$48+'Appendix B'!$F$48+'Appendix B'!$G$48))/((1+$Y$16)^AP$34))</f>
        <v>-255823.63360524841</v>
      </c>
      <c r="AQ770" s="201">
        <f>(((T770*'Appendix B'!$C$23*1000)-('Appendix B'!$E$49+'Appendix B'!$F$49+'Appendix B'!$G$49))/((1+$Y$16)^AQ$34))</f>
        <v>-207472.8668456942</v>
      </c>
      <c r="AR770" s="201">
        <f>(((U770*'Appendix B'!$C$24*1000)-('Appendix B'!$E$50+'Appendix B'!$F$50+'Appendix B'!$G$50))/((1+$Y$16)^AR$34))</f>
        <v>-169385.2200582684</v>
      </c>
      <c r="AS770" s="217">
        <f t="shared" si="38"/>
        <v>35849306.353070274</v>
      </c>
      <c r="AU770" s="207">
        <f t="shared" si="37"/>
        <v>1.3793740744972719E-8</v>
      </c>
    </row>
    <row r="771" spans="1:47" x14ac:dyDescent="0.35">
      <c r="A771">
        <v>737</v>
      </c>
      <c r="B771" s="75">
        <v>56</v>
      </c>
      <c r="C771" s="75">
        <v>83.673407890814786</v>
      </c>
      <c r="D771" s="75">
        <v>77.063868422668889</v>
      </c>
      <c r="E771" s="75">
        <v>60.762590191603806</v>
      </c>
      <c r="F771" s="75">
        <v>114.44691685078405</v>
      </c>
      <c r="G771" s="75">
        <v>164.65886799961416</v>
      </c>
      <c r="H771" s="75">
        <v>196.00797859945641</v>
      </c>
      <c r="I771" s="75">
        <v>177.22712939125398</v>
      </c>
      <c r="J771" s="75">
        <v>154.35942958397612</v>
      </c>
      <c r="K771" s="75">
        <v>100.64088616172006</v>
      </c>
      <c r="L771" s="75">
        <v>97.776974498008258</v>
      </c>
      <c r="M771" s="75">
        <v>78.8903484356386</v>
      </c>
      <c r="N771" s="75">
        <v>139.55502456612669</v>
      </c>
      <c r="O771" s="75">
        <v>113.4136291685694</v>
      </c>
      <c r="P771" s="75">
        <v>107.50421329548439</v>
      </c>
      <c r="Q771" s="75">
        <v>121.24696550102317</v>
      </c>
      <c r="R771" s="75">
        <v>92.776683877473033</v>
      </c>
      <c r="S771" s="75">
        <v>87.047646030484458</v>
      </c>
      <c r="T771" s="75">
        <v>108.19667384443738</v>
      </c>
      <c r="U771" s="75">
        <v>67.071631532742146</v>
      </c>
      <c r="V771" s="75">
        <v>85.134987823178548</v>
      </c>
      <c r="X771" s="201">
        <f>((0-('Appendix B'!$H$30))/(1+$Y$16)^0)</f>
        <v>-30932906.678150136</v>
      </c>
      <c r="Y771" s="201">
        <f>(((B771*'Appendix B'!$C$5*1000)-('Appendix B'!$E$31+'Appendix B'!$F$31+'Appendix B'!$G$31))/((1+$Y$16)^1))</f>
        <v>36555647.970511056</v>
      </c>
      <c r="Z771" s="201">
        <f>+(((C771*'Appendix B'!$C$6*1000)-('Appendix B'!$E$32+'Appendix B'!$F$32+'Appendix B'!$G$32))/((1+$Y$16)^2))</f>
        <v>18931975.475669026</v>
      </c>
      <c r="AA771" s="201">
        <f>(((D771*'Appendix B'!$C$7*1000)-('Appendix B'!$E$33+'Appendix B'!$F$33+'Appendix B'!$G$33))/((1+$Y$16)^3))</f>
        <v>8047582.8683384331</v>
      </c>
      <c r="AB771" s="201">
        <f>(((E771*'Appendix B'!$C$8*1000)-('Appendix B'!$E$34+'Appendix B'!$F$34+'Appendix B'!$G$34))/((1+$Y$16)^4))</f>
        <v>3447462.1585607631</v>
      </c>
      <c r="AC771" s="201">
        <f>(((F771*'Appendix B'!$C$9*1000)-('Appendix B'!$E$35+'Appendix B'!$F$35+'Appendix B'!$G$35))/((1+$Y$16)^AC$34))</f>
        <v>5352606.9137470163</v>
      </c>
      <c r="AD771" s="201">
        <f>(((G771*'Appendix B'!$C$10*1000)-('Appendix B'!$E$36+'Appendix B'!$F$36+'Appendix B'!$G$36))/((1+$Y$16)^AD$34))</f>
        <v>5949767.2880255189</v>
      </c>
      <c r="AE771" s="201">
        <f>(((H771*'Appendix B'!$C$11*1000)-('Appendix B'!$E$37+'Appendix B'!$F$37+'Appendix B'!$G$37))/((1+$Y$16)^AE$34))</f>
        <v>5476102.1170789339</v>
      </c>
      <c r="AF771" s="201">
        <f>(((I771*'Appendix B'!$C$12*1000)-('Appendix B'!$E$38+'Appendix B'!$F$38+'Appendix B'!$G$38))/((1+$Y$16)^AF$34))</f>
        <v>3718904.7385964785</v>
      </c>
      <c r="AG771" s="201">
        <f>(((J771*'Appendix B'!$C$13*1000)-('Appendix B'!$E$39+'Appendix B'!$F$39+'Appendix B'!$G$39))/((1+$Y$16)^AG$34))</f>
        <v>2419349.8935639397</v>
      </c>
      <c r="AH771" s="201">
        <f>(((K771*'Appendix B'!$C$14*1000)-('Appendix B'!$E$40+'Appendix B'!$F$40+'Appendix B'!$G$40))/((1+$Y$16)^AH$34))</f>
        <v>960814.91798070469</v>
      </c>
      <c r="AI771" s="201">
        <f>(((L771*'Appendix B'!$C$15*1000)-('Appendix B'!$E$41+'Appendix B'!$F$41+'Appendix B'!$G$41))/((1+$Y$16)^AI$34))</f>
        <v>707984.5523493333</v>
      </c>
      <c r="AJ771" s="201">
        <f>(((M771*'Appendix B'!$C$16*1000)-('Appendix B'!$E$42+'Appendix B'!$F$42+'Appendix B'!$G$42))/((1+$Y$16)^AJ$34))</f>
        <v>316775.8609420521</v>
      </c>
      <c r="AK771" s="201">
        <f>(((N771*'Appendix B'!$C$17*1000)-('Appendix B'!$E$43+'Appendix B'!$F$43+'Appendix B'!$G$43))/((1+$Y$16)^AK$34))</f>
        <v>826396.96817012073</v>
      </c>
      <c r="AL771" s="201">
        <f>(((O771*'Appendix B'!$C$18*1000)-('Appendix B'!$E$44+'Appendix B'!$F$44+'Appendix B'!$G$44))/((1+$Y$16)^AL$34))</f>
        <v>444285.33554313355</v>
      </c>
      <c r="AM771" s="201">
        <f>(((P771*'Appendix B'!$C$19*1000)-('Appendix B'!$E$45+'Appendix B'!$F$45+'Appendix B'!$G$45))/((1+$Y$16)^AM$34))</f>
        <v>305971.19603476999</v>
      </c>
      <c r="AN771" s="201">
        <f>(((Q771*'Appendix B'!$C$20*1000)-('Appendix B'!$E$46+'Appendix B'!$F$46+'Appendix B'!$G$46))/((1+$Y$16)^AN$34))</f>
        <v>313601.00614035857</v>
      </c>
      <c r="AO771" s="201">
        <f>(((R771*'Appendix B'!$C$21*1000)-('Appendix B'!$E$47+'Appendix B'!$F$47+'Appendix B'!$G$47))/((1+$Y$16)^AO$34))</f>
        <v>105240.40942892675</v>
      </c>
      <c r="AP771" s="201">
        <f>(((S771*'Appendix B'!$C$22*1000)-('Appendix B'!$E$48+'Appendix B'!$F$48+'Appendix B'!$G$48))/((1+$Y$16)^AP$34))</f>
        <v>46880.949854433966</v>
      </c>
      <c r="AQ771" s="201">
        <f>(((T771*'Appendix B'!$C$23*1000)-('Appendix B'!$E$49+'Appendix B'!$F$49+'Appendix B'!$G$49))/((1+$Y$16)^AQ$34))</f>
        <v>106057.582152077</v>
      </c>
      <c r="AR771" s="201">
        <f>(((U771*'Appendix B'!$C$24*1000)-('Appendix B'!$E$50+'Appendix B'!$F$50+'Appendix B'!$G$50))/((1+$Y$16)^AR$34))</f>
        <v>-57943.392021634587</v>
      </c>
      <c r="AS771" s="217">
        <f t="shared" si="38"/>
        <v>63100501.524536937</v>
      </c>
      <c r="AU771" s="207">
        <f t="shared" si="37"/>
        <v>1.3678580113561533E-8</v>
      </c>
    </row>
    <row r="772" spans="1:47" x14ac:dyDescent="0.35">
      <c r="A772">
        <v>738</v>
      </c>
      <c r="B772" s="75">
        <v>56</v>
      </c>
      <c r="C772" s="75">
        <v>66.400332570673584</v>
      </c>
      <c r="D772" s="75">
        <v>87.60857912942285</v>
      </c>
      <c r="E772" s="75">
        <v>120.6447007673367</v>
      </c>
      <c r="F772" s="75">
        <v>119.38457255791477</v>
      </c>
      <c r="G772" s="75">
        <v>181.10493178259259</v>
      </c>
      <c r="H772" s="75">
        <v>200.7071448461333</v>
      </c>
      <c r="I772" s="75">
        <v>160.62903651121641</v>
      </c>
      <c r="J772" s="75">
        <v>268.70317282171783</v>
      </c>
      <c r="K772" s="75">
        <v>315.14205735211652</v>
      </c>
      <c r="L772" s="75">
        <v>468.4406613208983</v>
      </c>
      <c r="M772" s="75">
        <v>500</v>
      </c>
      <c r="N772" s="75">
        <v>385.9008817803408</v>
      </c>
      <c r="O772" s="75">
        <v>136.70106698464727</v>
      </c>
      <c r="P772" s="75">
        <v>153.68847071205843</v>
      </c>
      <c r="Q772" s="75">
        <v>136.55913895956922</v>
      </c>
      <c r="R772" s="75">
        <v>137.79394676516822</v>
      </c>
      <c r="S772" s="75">
        <v>229.76231591880855</v>
      </c>
      <c r="T772" s="75">
        <v>246.93381794769411</v>
      </c>
      <c r="U772" s="75">
        <v>181.55161392382982</v>
      </c>
      <c r="V772" s="75">
        <v>124.92275164339696</v>
      </c>
      <c r="X772" s="201">
        <f>((0-('Appendix B'!$H$30))/(1+$Y$16)^0)</f>
        <v>-30932906.678150136</v>
      </c>
      <c r="Y772" s="201">
        <f>(((B772*'Appendix B'!$C$5*1000)-('Appendix B'!$E$31+'Appendix B'!$F$31+'Appendix B'!$G$31))/((1+$Y$16)^1))</f>
        <v>36555647.970511056</v>
      </c>
      <c r="Z772" s="201">
        <f>+(((C772*'Appendix B'!$C$6*1000)-('Appendix B'!$E$32+'Appendix B'!$F$32+'Appendix B'!$G$32))/((1+$Y$16)^2))</f>
        <v>14568501.226250812</v>
      </c>
      <c r="AA772" s="201">
        <f>(((D772*'Appendix B'!$C$7*1000)-('Appendix B'!$E$33+'Appendix B'!$F$33+'Appendix B'!$G$33))/((1+$Y$16)^3))</f>
        <v>9385079.0049867518</v>
      </c>
      <c r="AB772" s="201">
        <f>(((E772*'Appendix B'!$C$8*1000)-('Appendix B'!$E$34+'Appendix B'!$F$34+'Appendix B'!$G$34))/((1+$Y$16)^4))</f>
        <v>8282343.6452286365</v>
      </c>
      <c r="AC772" s="201">
        <f>(((F772*'Appendix B'!$C$9*1000)-('Appendix B'!$E$35+'Appendix B'!$F$35+'Appendix B'!$G$35))/((1+$Y$16)^AC$34))</f>
        <v>5639643.4194701528</v>
      </c>
      <c r="AD772" s="201">
        <f>(((G772*'Appendix B'!$C$10*1000)-('Appendix B'!$E$36+'Appendix B'!$F$36+'Appendix B'!$G$36))/((1+$Y$16)^AD$34))</f>
        <v>6659436.7296525268</v>
      </c>
      <c r="AE772" s="201">
        <f>(((H772*'Appendix B'!$C$11*1000)-('Appendix B'!$E$37+'Appendix B'!$F$37+'Appendix B'!$G$37))/((1+$Y$16)^AE$34))</f>
        <v>5632169.1821102565</v>
      </c>
      <c r="AF772" s="201">
        <f>(((I772*'Appendix B'!$C$12*1000)-('Appendix B'!$E$38+'Appendix B'!$F$38+'Appendix B'!$G$38))/((1+$Y$16)^AF$34))</f>
        <v>3283660.3816086547</v>
      </c>
      <c r="AG772" s="201">
        <f>(((J772*'Appendix B'!$C$13*1000)-('Appendix B'!$E$39+'Appendix B'!$F$39+'Appendix B'!$G$39))/((1+$Y$16)^AG$34))</f>
        <v>4830896.7412999552</v>
      </c>
      <c r="AH772" s="201">
        <f>(((K772*'Appendix B'!$C$14*1000)-('Appendix B'!$E$40+'Appendix B'!$F$40+'Appendix B'!$G$40))/((1+$Y$16)^AH$34))</f>
        <v>4593387.1103088595</v>
      </c>
      <c r="AI772" s="201">
        <f>(((L772*'Appendix B'!$C$15*1000)-('Appendix B'!$E$41+'Appendix B'!$F$41+'Appendix B'!$G$41))/((1+$Y$16)^AI$34))</f>
        <v>5975515.1694458881</v>
      </c>
      <c r="AJ772" s="201">
        <f>(((M772*'Appendix B'!$C$16*1000)-('Appendix B'!$E$42+'Appendix B'!$F$42+'Appendix B'!$G$42))/((1+$Y$16)^AJ$34))</f>
        <v>5297234.668167565</v>
      </c>
      <c r="AK772" s="201">
        <f>(((N772*'Appendix B'!$C$17*1000)-('Appendix B'!$E$43+'Appendix B'!$F$43+'Appendix B'!$G$43))/((1+$Y$16)^AK$34))</f>
        <v>3269557.9163517701</v>
      </c>
      <c r="AL772" s="201">
        <f>(((O772*'Appendix B'!$C$18*1000)-('Appendix B'!$E$44+'Appendix B'!$F$44+'Appendix B'!$G$44))/((1+$Y$16)^AL$34))</f>
        <v>639186.98494597699</v>
      </c>
      <c r="AM772" s="201">
        <f>(((P772*'Appendix B'!$C$19*1000)-('Appendix B'!$E$45+'Appendix B'!$F$45+'Appendix B'!$G$45))/((1+$Y$16)^AM$34))</f>
        <v>633909.86708248942</v>
      </c>
      <c r="AN772" s="201">
        <f>(((Q772*'Appendix B'!$C$20*1000)-('Appendix B'!$E$46+'Appendix B'!$F$46+'Appendix B'!$G$46))/((1+$Y$16)^AN$34))</f>
        <v>404794.94851751509</v>
      </c>
      <c r="AO772" s="201">
        <f>(((R772*'Appendix B'!$C$21*1000)-('Appendix B'!$E$47+'Appendix B'!$F$47+'Appendix B'!$G$47))/((1+$Y$16)^AO$34))</f>
        <v>338610.88522381638</v>
      </c>
      <c r="AP772" s="201">
        <f>(((S772*'Appendix B'!$C$22*1000)-('Appendix B'!$E$48+'Appendix B'!$F$48+'Appendix B'!$G$48))/((1+$Y$16)^AP$34))</f>
        <v>682253.27275136369</v>
      </c>
      <c r="AQ772" s="201">
        <f>(((T772*'Appendix B'!$C$23*1000)-('Appendix B'!$E$49+'Appendix B'!$F$49+'Appendix B'!$G$49))/((1+$Y$16)^AQ$34))</f>
        <v>638198.54489803605</v>
      </c>
      <c r="AR772" s="201">
        <f>(((U772*'Appendix B'!$C$24*1000)-('Appendix B'!$E$50+'Appendix B'!$F$50+'Appendix B'!$G$50))/((1+$Y$16)^AR$34))</f>
        <v>321465.83630029752</v>
      </c>
      <c r="AS772" s="217">
        <f t="shared" si="38"/>
        <v>86698586.826962233</v>
      </c>
      <c r="AU772" s="207">
        <f t="shared" si="37"/>
        <v>5.2191065210776443E-9</v>
      </c>
    </row>
    <row r="773" spans="1:47" x14ac:dyDescent="0.35">
      <c r="A773">
        <v>739</v>
      </c>
      <c r="B773" s="75">
        <v>56</v>
      </c>
      <c r="C773" s="75">
        <v>28.440044093424312</v>
      </c>
      <c r="D773" s="75">
        <v>15.123550554128022</v>
      </c>
      <c r="E773" s="75">
        <v>12.407659706313577</v>
      </c>
      <c r="F773" s="75">
        <v>16.563664829963642</v>
      </c>
      <c r="G773" s="75">
        <v>20.954702589388845</v>
      </c>
      <c r="H773" s="75">
        <v>28.495490647664365</v>
      </c>
      <c r="I773" s="75">
        <v>11.27827363865433</v>
      </c>
      <c r="J773" s="75">
        <v>11.229989777064063</v>
      </c>
      <c r="K773" s="75">
        <v>18.407572384485899</v>
      </c>
      <c r="L773" s="75">
        <v>15.347974654022607</v>
      </c>
      <c r="M773" s="75">
        <v>14.501049210476337</v>
      </c>
      <c r="N773" s="75">
        <v>19.011097804378103</v>
      </c>
      <c r="O773" s="75">
        <v>16.36592598462375</v>
      </c>
      <c r="P773" s="75">
        <v>22.312709123852915</v>
      </c>
      <c r="Q773" s="75">
        <v>15.92910233113189</v>
      </c>
      <c r="R773" s="75">
        <v>18.81560087700942</v>
      </c>
      <c r="S773" s="75">
        <v>22.060094477482359</v>
      </c>
      <c r="T773" s="75">
        <v>24.181781354380529</v>
      </c>
      <c r="U773" s="75">
        <v>23.272509898317761</v>
      </c>
      <c r="V773" s="75">
        <v>30.983301175774809</v>
      </c>
      <c r="X773" s="201">
        <f>((0-('Appendix B'!$H$30))/(1+$Y$16)^0)</f>
        <v>-30932906.678150136</v>
      </c>
      <c r="Y773" s="201">
        <f>(((B773*'Appendix B'!$C$5*1000)-('Appendix B'!$E$31+'Appendix B'!$F$31+'Appendix B'!$G$31))/((1+$Y$16)^1))</f>
        <v>36555647.970511056</v>
      </c>
      <c r="Z773" s="201">
        <f>+(((C773*'Appendix B'!$C$6*1000)-('Appendix B'!$E$32+'Appendix B'!$F$32+'Appendix B'!$G$32))/((1+$Y$16)^2))</f>
        <v>4979083.1173734786</v>
      </c>
      <c r="AA773" s="201">
        <f>(((D773*'Appendix B'!$C$7*1000)-('Appendix B'!$E$33+'Appendix B'!$F$33+'Appendix B'!$G$33))/((1+$Y$16)^3))</f>
        <v>191043.39979906511</v>
      </c>
      <c r="AB773" s="201">
        <f>(((E773*'Appendix B'!$C$8*1000)-('Appendix B'!$E$34+'Appendix B'!$F$34+'Appendix B'!$G$34))/((1+$Y$16)^4))</f>
        <v>-456714.83093874867</v>
      </c>
      <c r="AC773" s="201">
        <f>(((F773*'Appendix B'!$C$9*1000)-('Appendix B'!$E$35+'Appendix B'!$F$35+'Appendix B'!$G$35))/((1+$Y$16)^AC$34))</f>
        <v>-337556.25180107111</v>
      </c>
      <c r="AD773" s="201">
        <f>(((G773*'Appendix B'!$C$10*1000)-('Appendix B'!$E$36+'Appendix B'!$F$36+'Appendix B'!$G$36))/((1+$Y$16)^AD$34))</f>
        <v>-251257.84308830166</v>
      </c>
      <c r="AE773" s="201">
        <f>(((H773*'Appendix B'!$C$11*1000)-('Appendix B'!$E$37+'Appendix B'!$F$37+'Appendix B'!$G$37))/((1+$Y$16)^AE$34))</f>
        <v>-87264.016055580563</v>
      </c>
      <c r="AF773" s="201">
        <f>(((I773*'Appendix B'!$C$12*1000)-('Appendix B'!$E$38+'Appendix B'!$F$38+'Appendix B'!$G$38))/((1+$Y$16)^AF$34))</f>
        <v>-632697.79411219759</v>
      </c>
      <c r="AG773" s="201">
        <f>(((J773*'Appendix B'!$C$13*1000)-('Appendix B'!$E$39+'Appendix B'!$F$39+'Appendix B'!$G$39))/((1+$Y$16)^AG$34))</f>
        <v>-599296.68569770432</v>
      </c>
      <c r="AH773" s="201">
        <f>(((K773*'Appendix B'!$C$14*1000)-('Appendix B'!$E$40+'Appendix B'!$F$40+'Appendix B'!$G$40))/((1+$Y$16)^AH$34))</f>
        <v>-431804.2796320988</v>
      </c>
      <c r="AI773" s="201">
        <f>(((L773*'Appendix B'!$C$15*1000)-('Appendix B'!$E$41+'Appendix B'!$F$41+'Appendix B'!$G$41))/((1+$Y$16)^AI$34))</f>
        <v>-463420.40543469944</v>
      </c>
      <c r="AJ773" s="201">
        <f>(((M773*'Appendix B'!$C$16*1000)-('Appendix B'!$E$42+'Appendix B'!$F$42+'Appendix B'!$G$42))/((1+$Y$16)^AJ$34))</f>
        <v>-444755.61007916037</v>
      </c>
      <c r="AK773" s="201">
        <f>(((N773*'Appendix B'!$C$17*1000)-('Appendix B'!$E$43+'Appendix B'!$F$43+'Appendix B'!$G$43))/((1+$Y$16)^AK$34))</f>
        <v>-369110.10361586243</v>
      </c>
      <c r="AL773" s="201">
        <f>(((O773*'Appendix B'!$C$18*1000)-('Appendix B'!$E$44+'Appendix B'!$F$44+'Appendix B'!$G$44))/((1+$Y$16)^AL$34))</f>
        <v>-367944.74192162143</v>
      </c>
      <c r="AM773" s="201">
        <f>(((P773*'Appendix B'!$C$19*1000)-('Appendix B'!$E$45+'Appendix B'!$F$45+'Appendix B'!$G$45))/((1+$Y$16)^AM$34))</f>
        <v>-298944.63947621</v>
      </c>
      <c r="AN773" s="201">
        <f>(((Q773*'Appendix B'!$C$20*1000)-('Appendix B'!$E$46+'Appendix B'!$F$46+'Appendix B'!$G$46))/((1+$Y$16)^AN$34))</f>
        <v>-313635.30170331523</v>
      </c>
      <c r="AO773" s="201">
        <f>(((R773*'Appendix B'!$C$21*1000)-('Appendix B'!$E$47+'Appendix B'!$F$47+'Appendix B'!$G$47))/((1+$Y$16)^AO$34))</f>
        <v>-278175.46312607429</v>
      </c>
      <c r="AP773" s="201">
        <f>(((S773*'Appendix B'!$C$22*1000)-('Appendix B'!$E$48+'Appendix B'!$F$48+'Appendix B'!$G$48))/((1+$Y$16)^AP$34))</f>
        <v>-242446.64079848089</v>
      </c>
      <c r="AQ773" s="201">
        <f>(((T773*'Appendix B'!$C$23*1000)-('Appendix B'!$E$49+'Appendix B'!$F$49+'Appendix B'!$G$49))/((1+$Y$16)^AQ$34))</f>
        <v>-216190.40748062596</v>
      </c>
      <c r="AR773" s="201">
        <f>(((U773*'Appendix B'!$C$24*1000)-('Appendix B'!$E$50+'Appendix B'!$F$50+'Appendix B'!$G$50))/((1+$Y$16)^AR$34))</f>
        <v>-203102.31494778889</v>
      </c>
      <c r="AS773" s="217">
        <f t="shared" si="38"/>
        <v>10792867.809533466</v>
      </c>
      <c r="AU773" s="207">
        <f t="shared" si="37"/>
        <v>4.8913242189964175E-9</v>
      </c>
    </row>
    <row r="774" spans="1:47" x14ac:dyDescent="0.35">
      <c r="A774">
        <v>740</v>
      </c>
      <c r="B774" s="75">
        <v>56</v>
      </c>
      <c r="C774" s="75">
        <v>68.776676032956217</v>
      </c>
      <c r="D774" s="75">
        <v>62.721903709675367</v>
      </c>
      <c r="E774" s="75">
        <v>76.223621641421175</v>
      </c>
      <c r="F774" s="75">
        <v>88.605272195316701</v>
      </c>
      <c r="G774" s="75">
        <v>126.44242175077356</v>
      </c>
      <c r="H774" s="75">
        <v>107.89513250801122</v>
      </c>
      <c r="I774" s="75">
        <v>118.450895160006</v>
      </c>
      <c r="J774" s="75">
        <v>148.79849113361666</v>
      </c>
      <c r="K774" s="75">
        <v>77.646119665704049</v>
      </c>
      <c r="L774" s="75">
        <v>74.292284632296273</v>
      </c>
      <c r="M774" s="75">
        <v>66.180787992730515</v>
      </c>
      <c r="N774" s="75">
        <v>77.190825029864158</v>
      </c>
      <c r="O774" s="75">
        <v>84.649670600546855</v>
      </c>
      <c r="P774" s="75">
        <v>93.606394928512714</v>
      </c>
      <c r="Q774" s="75">
        <v>114.66137047740561</v>
      </c>
      <c r="R774" s="75">
        <v>106.07186391907379</v>
      </c>
      <c r="S774" s="75">
        <v>121.99361501180053</v>
      </c>
      <c r="T774" s="75">
        <v>176.38403714120253</v>
      </c>
      <c r="U774" s="75">
        <v>265.11461571859797</v>
      </c>
      <c r="V774" s="75">
        <v>262.82991918448033</v>
      </c>
      <c r="X774" s="201">
        <f>((0-('Appendix B'!$H$30))/(1+$Y$16)^0)</f>
        <v>-30932906.678150136</v>
      </c>
      <c r="Y774" s="201">
        <f>(((B774*'Appendix B'!$C$5*1000)-('Appendix B'!$E$31+'Appendix B'!$F$31+'Appendix B'!$G$31))/((1+$Y$16)^1))</f>
        <v>36555647.970511056</v>
      </c>
      <c r="Z774" s="201">
        <f>+(((C774*'Appendix B'!$C$6*1000)-('Appendix B'!$E$32+'Appendix B'!$F$32+'Appendix B'!$G$32))/((1+$Y$16)^2))</f>
        <v>15168806.22772051</v>
      </c>
      <c r="AA774" s="201">
        <f>(((D774*'Appendix B'!$C$7*1000)-('Appendix B'!$E$33+'Appendix B'!$F$33+'Appendix B'!$G$33))/((1+$Y$16)^3))</f>
        <v>6228441.2219688529</v>
      </c>
      <c r="AB774" s="201">
        <f>(((E774*'Appendix B'!$C$8*1000)-('Appendix B'!$E$34+'Appendix B'!$F$34+'Appendix B'!$G$34))/((1+$Y$16)^4))</f>
        <v>4695785.8065219112</v>
      </c>
      <c r="AC774" s="201">
        <f>(((F774*'Appendix B'!$C$9*1000)-('Appendix B'!$E$35+'Appendix B'!$F$35+'Appendix B'!$G$35))/((1+$Y$16)^AC$34))</f>
        <v>3850376.7413734435</v>
      </c>
      <c r="AD774" s="201">
        <f>(((G774*'Appendix B'!$C$10*1000)-('Appendix B'!$E$36+'Appendix B'!$F$36+'Appendix B'!$G$36))/((1+$Y$16)^AD$34))</f>
        <v>4300676.999414729</v>
      </c>
      <c r="AE774" s="201">
        <f>(((H774*'Appendix B'!$C$11*1000)-('Appendix B'!$E$37+'Appendix B'!$F$37+'Appendix B'!$G$37))/((1+$Y$16)^AE$34))</f>
        <v>2549729.1055317917</v>
      </c>
      <c r="AF774" s="201">
        <f>(((I774*'Appendix B'!$C$12*1000)-('Appendix B'!$E$38+'Appendix B'!$F$38+'Appendix B'!$G$38))/((1+$Y$16)^AF$34))</f>
        <v>2177641.8682752387</v>
      </c>
      <c r="AG774" s="201">
        <f>(((J774*'Appendix B'!$C$13*1000)-('Appendix B'!$E$39+'Appendix B'!$F$39+'Appendix B'!$G$39))/((1+$Y$16)^AG$34))</f>
        <v>2302067.8874769467</v>
      </c>
      <c r="AH774" s="201">
        <f>(((K774*'Appendix B'!$C$14*1000)-('Appendix B'!$E$40+'Appendix B'!$F$40+'Appendix B'!$G$40))/((1+$Y$16)^AH$34))</f>
        <v>571399.09857539495</v>
      </c>
      <c r="AI774" s="201">
        <f>(((L774*'Appendix B'!$C$15*1000)-('Appendix B'!$E$41+'Appendix B'!$F$41+'Appendix B'!$G$41))/((1+$Y$16)^AI$34))</f>
        <v>374241.78957428923</v>
      </c>
      <c r="AJ774" s="201">
        <f>(((M774*'Appendix B'!$C$16*1000)-('Appendix B'!$E$42+'Appendix B'!$F$42+'Appendix B'!$G$42))/((1+$Y$16)^AJ$34))</f>
        <v>166460.04175173354</v>
      </c>
      <c r="AK774" s="201">
        <f>(((N774*'Appendix B'!$C$17*1000)-('Appendix B'!$E$43+'Appendix B'!$F$43+'Appendix B'!$G$43))/((1+$Y$16)^AK$34))</f>
        <v>207893.46015653721</v>
      </c>
      <c r="AL774" s="201">
        <f>(((O774*'Appendix B'!$C$18*1000)-('Appendix B'!$E$44+'Appendix B'!$F$44+'Appendix B'!$G$44))/((1+$Y$16)^AL$34))</f>
        <v>203548.54807258962</v>
      </c>
      <c r="AM774" s="201">
        <f>(((P774*'Appendix B'!$C$19*1000)-('Appendix B'!$E$45+'Appendix B'!$F$45+'Appendix B'!$G$45))/((1+$Y$16)^AM$34))</f>
        <v>207287.52457030938</v>
      </c>
      <c r="AN774" s="201">
        <f>(((Q774*'Appendix B'!$C$20*1000)-('Appendix B'!$E$46+'Appendix B'!$F$46+'Appendix B'!$G$46))/((1+$Y$16)^AN$34))</f>
        <v>274379.50863519026</v>
      </c>
      <c r="AO774" s="201">
        <f>(((R774*'Appendix B'!$C$21*1000)-('Appendix B'!$E$47+'Appendix B'!$F$47+'Appendix B'!$G$47))/((1+$Y$16)^AO$34))</f>
        <v>174162.91366529983</v>
      </c>
      <c r="AP774" s="201">
        <f>(((S774*'Appendix B'!$C$22*1000)-('Appendix B'!$E$48+'Appendix B'!$F$48+'Appendix B'!$G$48))/((1+$Y$16)^AP$34))</f>
        <v>202462.02294886432</v>
      </c>
      <c r="AQ774" s="201">
        <f>(((T774*'Appendix B'!$C$23*1000)-('Appendix B'!$E$49+'Appendix B'!$F$49+'Appendix B'!$G$49))/((1+$Y$16)^AQ$34))</f>
        <v>367597.41264507995</v>
      </c>
      <c r="AR774" s="201">
        <f>(((U774*'Appendix B'!$C$24*1000)-('Appendix B'!$E$50+'Appendix B'!$F$50+'Appendix B'!$G$50))/((1+$Y$16)^AR$34))</f>
        <v>598410.0964671775</v>
      </c>
      <c r="AS774" s="217">
        <f t="shared" si="38"/>
        <v>50244109.567706838</v>
      </c>
      <c r="AU774" s="207">
        <f t="shared" si="37"/>
        <v>1.591506476302426E-8</v>
      </c>
    </row>
    <row r="775" spans="1:47" x14ac:dyDescent="0.35">
      <c r="A775">
        <v>741</v>
      </c>
      <c r="B775" s="75">
        <v>56</v>
      </c>
      <c r="C775" s="75">
        <v>65.833679475804928</v>
      </c>
      <c r="D775" s="75">
        <v>63.427855154134818</v>
      </c>
      <c r="E775" s="75">
        <v>47.045965422652188</v>
      </c>
      <c r="F775" s="75">
        <v>69.503714645508438</v>
      </c>
      <c r="G775" s="75">
        <v>61.431216730019024</v>
      </c>
      <c r="H775" s="75">
        <v>71.430613307484791</v>
      </c>
      <c r="I775" s="75">
        <v>55.457826045387186</v>
      </c>
      <c r="J775" s="75">
        <v>61.051739772216322</v>
      </c>
      <c r="K775" s="75">
        <v>83.919359537714968</v>
      </c>
      <c r="L775" s="75">
        <v>81.203180164913192</v>
      </c>
      <c r="M775" s="75">
        <v>83.408610145405532</v>
      </c>
      <c r="N775" s="75">
        <v>114.31050540182667</v>
      </c>
      <c r="O775" s="75">
        <v>145.36780487156213</v>
      </c>
      <c r="P775" s="75">
        <v>165.21192262589574</v>
      </c>
      <c r="Q775" s="75">
        <v>96.138600481817491</v>
      </c>
      <c r="R775" s="75">
        <v>183.89091532258277</v>
      </c>
      <c r="S775" s="75">
        <v>147.43080677025512</v>
      </c>
      <c r="T775" s="75">
        <v>98.429961701862652</v>
      </c>
      <c r="U775" s="75">
        <v>109.56223673703745</v>
      </c>
      <c r="V775" s="75">
        <v>93.40224618279403</v>
      </c>
      <c r="X775" s="201">
        <f>((0-('Appendix B'!$H$30))/(1+$Y$16)^0)</f>
        <v>-30932906.678150136</v>
      </c>
      <c r="Y775" s="201">
        <f>(((B775*'Appendix B'!$C$5*1000)-('Appendix B'!$E$31+'Appendix B'!$F$31+'Appendix B'!$G$31))/((1+$Y$16)^1))</f>
        <v>36555647.970511056</v>
      </c>
      <c r="Z775" s="201">
        <f>+(((C775*'Appendix B'!$C$6*1000)-('Appendix B'!$E$32+'Appendix B'!$F$32+'Appendix B'!$G$32))/((1+$Y$16)^2))</f>
        <v>14425354.962948794</v>
      </c>
      <c r="AA775" s="201">
        <f>(((D775*'Appendix B'!$C$7*1000)-('Appendix B'!$E$33+'Appendix B'!$F$33+'Appendix B'!$G$33))/((1+$Y$16)^3))</f>
        <v>6317984.4399749245</v>
      </c>
      <c r="AB775" s="201">
        <f>(((E775*'Appendix B'!$C$8*1000)-('Appendix B'!$E$34+'Appendix B'!$F$34+'Appendix B'!$G$34))/((1+$Y$16)^4))</f>
        <v>2339981.9024815867</v>
      </c>
      <c r="AC775" s="201">
        <f>(((F775*'Appendix B'!$C$9*1000)-('Appendix B'!$E$35+'Appendix B'!$F$35+'Appendix B'!$G$35))/((1+$Y$16)^AC$34))</f>
        <v>2739962.2738259551</v>
      </c>
      <c r="AD775" s="201">
        <f>(((G775*'Appendix B'!$C$10*1000)-('Appendix B'!$E$36+'Appendix B'!$F$36+'Appendix B'!$G$36))/((1+$Y$16)^AD$34))</f>
        <v>1495357.3694173754</v>
      </c>
      <c r="AE775" s="201">
        <f>(((H775*'Appendix B'!$C$11*1000)-('Appendix B'!$E$37+'Appendix B'!$F$37+'Appendix B'!$G$37))/((1+$Y$16)^AE$34))</f>
        <v>1338682.2536718631</v>
      </c>
      <c r="AF775" s="201">
        <f>(((I775*'Appendix B'!$C$12*1000)-('Appendix B'!$E$38+'Appendix B'!$F$38+'Appendix B'!$G$38))/((1+$Y$16)^AF$34))</f>
        <v>525802.82510079572</v>
      </c>
      <c r="AG775" s="201">
        <f>(((J775*'Appendix B'!$C$13*1000)-('Appendix B'!$E$39+'Appendix B'!$F$39+'Appendix B'!$G$39))/((1+$Y$16)^AG$34))</f>
        <v>451460.27526423108</v>
      </c>
      <c r="AH775" s="201">
        <f>(((K775*'Appendix B'!$C$14*1000)-('Appendix B'!$E$40+'Appendix B'!$F$40+'Appendix B'!$G$40))/((1+$Y$16)^AH$34))</f>
        <v>677636.26543283788</v>
      </c>
      <c r="AI775" s="201">
        <f>(((L775*'Appendix B'!$C$15*1000)-('Appendix B'!$E$41+'Appendix B'!$F$41+'Appendix B'!$G$41))/((1+$Y$16)^AI$34))</f>
        <v>472453.06600561034</v>
      </c>
      <c r="AJ775" s="201">
        <f>(((M775*'Appendix B'!$C$16*1000)-('Appendix B'!$E$42+'Appendix B'!$F$42+'Appendix B'!$G$42))/((1+$Y$16)^AJ$34))</f>
        <v>370213.28808760218</v>
      </c>
      <c r="AK775" s="201">
        <f>(((N775*'Appendix B'!$C$17*1000)-('Appendix B'!$E$43+'Appendix B'!$F$43+'Appendix B'!$G$43))/((1+$Y$16)^AK$34))</f>
        <v>576031.79428286781</v>
      </c>
      <c r="AL775" s="201">
        <f>(((O775*'Appendix B'!$C$18*1000)-('Appendix B'!$E$44+'Appendix B'!$F$44+'Appendix B'!$G$44))/((1+$Y$16)^AL$34))</f>
        <v>711722.29443097347</v>
      </c>
      <c r="AM775" s="201">
        <f>(((P775*'Appendix B'!$C$19*1000)-('Appendix B'!$E$45+'Appendix B'!$F$45+'Appendix B'!$G$45))/((1+$Y$16)^AM$34))</f>
        <v>715733.97161274776</v>
      </c>
      <c r="AN775" s="201">
        <f>(((Q775*'Appendix B'!$C$20*1000)-('Appendix B'!$E$46+'Appendix B'!$F$46+'Appendix B'!$G$46))/((1+$Y$16)^AN$34))</f>
        <v>164064.37772213045</v>
      </c>
      <c r="AO775" s="201">
        <f>(((R775*'Appendix B'!$C$21*1000)-('Appendix B'!$E$47+'Appendix B'!$F$47+'Appendix B'!$G$47))/((1+$Y$16)^AO$34))</f>
        <v>577578.57883466803</v>
      </c>
      <c r="AP775" s="201">
        <f>(((S775*'Appendix B'!$C$22*1000)-('Appendix B'!$E$48+'Appendix B'!$F$48+'Appendix B'!$G$48))/((1+$Y$16)^AP$34))</f>
        <v>315709.57926659216</v>
      </c>
      <c r="AQ775" s="201">
        <f>(((T775*'Appendix B'!$C$23*1000)-('Appendix B'!$E$49+'Appendix B'!$F$49+'Appendix B'!$G$49))/((1+$Y$16)^AQ$34))</f>
        <v>68596.326653374825</v>
      </c>
      <c r="AR775" s="201">
        <f>(((U775*'Appendix B'!$C$24*1000)-('Appendix B'!$E$50+'Appendix B'!$F$50+'Appendix B'!$G$50))/((1+$Y$16)^AR$34))</f>
        <v>82878.849515927111</v>
      </c>
      <c r="AS775" s="217">
        <f t="shared" si="38"/>
        <v>39989945.986891791</v>
      </c>
      <c r="AU775" s="207">
        <f t="shared" si="37"/>
        <v>1.4867818638050452E-8</v>
      </c>
    </row>
    <row r="776" spans="1:47" x14ac:dyDescent="0.35">
      <c r="A776">
        <v>742</v>
      </c>
      <c r="B776" s="75">
        <v>56</v>
      </c>
      <c r="C776" s="75">
        <v>66.514918285187321</v>
      </c>
      <c r="D776" s="75">
        <v>36.653589442506785</v>
      </c>
      <c r="E776" s="75">
        <v>15.869697937655726</v>
      </c>
      <c r="F776" s="75">
        <v>16.276908285937459</v>
      </c>
      <c r="G776" s="75">
        <v>17.224970042669835</v>
      </c>
      <c r="H776" s="75">
        <v>20.263915910716289</v>
      </c>
      <c r="I776" s="75">
        <v>21.582184549924104</v>
      </c>
      <c r="J776" s="75">
        <v>30.325750488507964</v>
      </c>
      <c r="K776" s="75">
        <v>41.301834075874666</v>
      </c>
      <c r="L776" s="75">
        <v>54.668827246242358</v>
      </c>
      <c r="M776" s="75">
        <v>58.925836214712639</v>
      </c>
      <c r="N776" s="75">
        <v>63.355329200415412</v>
      </c>
      <c r="O776" s="75">
        <v>64.754543563552815</v>
      </c>
      <c r="P776" s="75">
        <v>100.996061575205</v>
      </c>
      <c r="Q776" s="75">
        <v>97.257240751735679</v>
      </c>
      <c r="R776" s="75">
        <v>88.689818801398062</v>
      </c>
      <c r="S776" s="75">
        <v>83.838228638371831</v>
      </c>
      <c r="T776" s="75">
        <v>90.255446065610116</v>
      </c>
      <c r="U776" s="75">
        <v>98.453920603663306</v>
      </c>
      <c r="V776" s="75">
        <v>53.131735221639964</v>
      </c>
      <c r="X776" s="201">
        <f>((0-('Appendix B'!$H$30))/(1+$Y$16)^0)</f>
        <v>-30932906.678150136</v>
      </c>
      <c r="Y776" s="201">
        <f>(((B776*'Appendix B'!$C$5*1000)-('Appendix B'!$E$31+'Appendix B'!$F$31+'Appendix B'!$G$31))/((1+$Y$16)^1))</f>
        <v>36555647.970511056</v>
      </c>
      <c r="Z776" s="201">
        <f>+(((C776*'Appendix B'!$C$6*1000)-('Appendix B'!$E$32+'Appendix B'!$F$32+'Appendix B'!$G$32))/((1+$Y$16)^2))</f>
        <v>14597447.537510676</v>
      </c>
      <c r="AA776" s="201">
        <f>(((D776*'Appendix B'!$C$7*1000)-('Appendix B'!$E$33+'Appendix B'!$F$33+'Appendix B'!$G$33))/((1+$Y$16)^3))</f>
        <v>2921923.8038153057</v>
      </c>
      <c r="AB776" s="201">
        <f>(((E776*'Appendix B'!$C$8*1000)-('Appendix B'!$E$34+'Appendix B'!$F$34+'Appendix B'!$G$34))/((1+$Y$16)^4))</f>
        <v>-177189.87114823991</v>
      </c>
      <c r="AC776" s="201">
        <f>(((F776*'Appendix B'!$C$9*1000)-('Appendix B'!$E$35+'Appendix B'!$F$35+'Appendix B'!$G$35))/((1+$Y$16)^AC$34))</f>
        <v>-354226.02411258547</v>
      </c>
      <c r="AD776" s="201">
        <f>(((G776*'Appendix B'!$C$10*1000)-('Appendix B'!$E$36+'Appendix B'!$F$36+'Appendix B'!$G$36))/((1+$Y$16)^AD$34))</f>
        <v>-412200.74400223751</v>
      </c>
      <c r="AE776" s="201">
        <f>(((H776*'Appendix B'!$C$11*1000)-('Appendix B'!$E$37+'Appendix B'!$F$37+'Appendix B'!$G$37))/((1+$Y$16)^AE$34))</f>
        <v>-360648.19578958279</v>
      </c>
      <c r="AF776" s="201">
        <f>(((I776*'Appendix B'!$C$12*1000)-('Appendix B'!$E$38+'Appendix B'!$F$38+'Appendix B'!$G$38))/((1+$Y$16)^AF$34))</f>
        <v>-362502.95236449421</v>
      </c>
      <c r="AG776" s="201">
        <f>(((J776*'Appendix B'!$C$13*1000)-('Appendix B'!$E$39+'Appendix B'!$F$39+'Appendix B'!$G$39))/((1+$Y$16)^AG$34))</f>
        <v>-196560.86260105521</v>
      </c>
      <c r="AH776" s="201">
        <f>(((K776*'Appendix B'!$C$14*1000)-('Appendix B'!$E$40+'Appendix B'!$F$40+'Appendix B'!$G$40))/((1+$Y$16)^AH$34))</f>
        <v>-44090.506683963096</v>
      </c>
      <c r="AI776" s="201">
        <f>(((L776*'Appendix B'!$C$15*1000)-('Appendix B'!$E$41+'Appendix B'!$F$41+'Appendix B'!$G$41))/((1+$Y$16)^AI$34))</f>
        <v>95371.303284329959</v>
      </c>
      <c r="AJ776" s="201">
        <f>(((M776*'Appendix B'!$C$16*1000)-('Appendix B'!$E$42+'Appendix B'!$F$42+'Appendix B'!$G$42))/((1+$Y$16)^AJ$34))</f>
        <v>80655.813934592166</v>
      </c>
      <c r="AK776" s="201">
        <f>(((N776*'Appendix B'!$C$17*1000)-('Appendix B'!$E$43+'Appendix B'!$F$43+'Appendix B'!$G$43))/((1+$Y$16)^AK$34))</f>
        <v>70678.475129020124</v>
      </c>
      <c r="AL776" s="201">
        <f>(((O776*'Appendix B'!$C$18*1000)-('Appendix B'!$E$44+'Appendix B'!$F$44+'Appendix B'!$G$44))/((1+$Y$16)^AL$34))</f>
        <v>37038.470613054051</v>
      </c>
      <c r="AM776" s="201">
        <f>(((P776*'Appendix B'!$C$19*1000)-('Appendix B'!$E$45+'Appendix B'!$F$45+'Appendix B'!$G$45))/((1+$Y$16)^AM$34))</f>
        <v>259759.02882648169</v>
      </c>
      <c r="AN776" s="201">
        <f>(((Q776*'Appendix B'!$C$20*1000)-('Appendix B'!$E$46+'Appendix B'!$F$46+'Appendix B'!$G$46))/((1+$Y$16)^AN$34))</f>
        <v>170726.60739134514</v>
      </c>
      <c r="AO776" s="201">
        <f>(((R776*'Appendix B'!$C$21*1000)-('Appendix B'!$E$47+'Appendix B'!$F$47+'Appendix B'!$G$47))/((1+$Y$16)^AO$34))</f>
        <v>84054.01145327749</v>
      </c>
      <c r="AP776" s="201">
        <f>(((S776*'Appendix B'!$C$22*1000)-('Appendix B'!$E$48+'Appendix B'!$F$48+'Appendix B'!$G$48))/((1+$Y$16)^AP$34))</f>
        <v>32592.474919319848</v>
      </c>
      <c r="AQ776" s="201">
        <f>(((T776*'Appendix B'!$C$23*1000)-('Appendix B'!$E$49+'Appendix B'!$F$49+'Appendix B'!$G$49))/((1+$Y$16)^AQ$34))</f>
        <v>37242.1089435178</v>
      </c>
      <c r="AR776" s="201">
        <f>(((U776*'Appendix B'!$C$24*1000)-('Appendix B'!$E$50+'Appendix B'!$F$50+'Appendix B'!$G$50))/((1+$Y$16)^AR$34))</f>
        <v>46063.700141413756</v>
      </c>
      <c r="AS776" s="217">
        <f t="shared" si="38"/>
        <v>24056294.628323261</v>
      </c>
      <c r="AU776" s="207">
        <f t="shared" si="37"/>
        <v>9.5917966473729137E-9</v>
      </c>
    </row>
    <row r="777" spans="1:47" x14ac:dyDescent="0.35">
      <c r="A777">
        <v>743</v>
      </c>
      <c r="B777" s="75">
        <v>56</v>
      </c>
      <c r="C777" s="75">
        <v>70.474979665845524</v>
      </c>
      <c r="D777" s="75">
        <v>71.991547917263944</v>
      </c>
      <c r="E777" s="75">
        <v>71.218546076637779</v>
      </c>
      <c r="F777" s="75">
        <v>93.25923782239289</v>
      </c>
      <c r="G777" s="75">
        <v>111.29716108099889</v>
      </c>
      <c r="H777" s="75">
        <v>104.78548925861136</v>
      </c>
      <c r="I777" s="75">
        <v>107.78477974724962</v>
      </c>
      <c r="J777" s="75">
        <v>106.83785894558245</v>
      </c>
      <c r="K777" s="75">
        <v>128.82925005844746</v>
      </c>
      <c r="L777" s="75">
        <v>125.31189804617719</v>
      </c>
      <c r="M777" s="75">
        <v>128.29503781395988</v>
      </c>
      <c r="N777" s="75">
        <v>68.809690337816448</v>
      </c>
      <c r="O777" s="75">
        <v>60.018791865520811</v>
      </c>
      <c r="P777" s="75">
        <v>31.399744135707465</v>
      </c>
      <c r="Q777" s="75">
        <v>37.557987760094733</v>
      </c>
      <c r="R777" s="75">
        <v>45.941986053980479</v>
      </c>
      <c r="S777" s="75">
        <v>65.704690170916649</v>
      </c>
      <c r="T777" s="75">
        <v>75.912407469919543</v>
      </c>
      <c r="U777" s="75">
        <v>122.96519960146045</v>
      </c>
      <c r="V777" s="75">
        <v>138.94358713156376</v>
      </c>
      <c r="X777" s="201">
        <f>((0-('Appendix B'!$H$30))/(1+$Y$16)^0)</f>
        <v>-30932906.678150136</v>
      </c>
      <c r="Y777" s="201">
        <f>(((B777*'Appendix B'!$C$5*1000)-('Appendix B'!$E$31+'Appendix B'!$F$31+'Appendix B'!$G$31))/((1+$Y$16)^1))</f>
        <v>36555647.970511056</v>
      </c>
      <c r="Z777" s="201">
        <f>+(((C777*'Appendix B'!$C$6*1000)-('Appendix B'!$E$32+'Appendix B'!$F$32+'Appendix B'!$G$32))/((1+$Y$16)^2))</f>
        <v>15597826.771686122</v>
      </c>
      <c r="AA777" s="201">
        <f>(((D777*'Appendix B'!$C$7*1000)-('Appendix B'!$E$33+'Appendix B'!$F$33+'Appendix B'!$G$33))/((1+$Y$16)^3))</f>
        <v>7404207.3155624028</v>
      </c>
      <c r="AB777" s="201">
        <f>(((E777*'Appendix B'!$C$8*1000)-('Appendix B'!$E$34+'Appendix B'!$F$34+'Appendix B'!$G$34))/((1+$Y$16)^4))</f>
        <v>4291676.0155528616</v>
      </c>
      <c r="AC777" s="201">
        <f>(((F777*'Appendix B'!$C$9*1000)-('Appendix B'!$E$35+'Appendix B'!$F$35+'Appendix B'!$G$35))/((1+$Y$16)^AC$34))</f>
        <v>4120921.734905974</v>
      </c>
      <c r="AD777" s="201">
        <f>(((G777*'Appendix B'!$C$10*1000)-('Appendix B'!$E$36+'Appendix B'!$F$36+'Appendix B'!$G$36))/((1+$Y$16)^AD$34))</f>
        <v>3647138.935556632</v>
      </c>
      <c r="AE777" s="201">
        <f>(((H777*'Appendix B'!$C$11*1000)-('Appendix B'!$E$37+'Appendix B'!$F$37+'Appendix B'!$G$37))/((1+$Y$16)^AE$34))</f>
        <v>2446452.7220730237</v>
      </c>
      <c r="AF777" s="201">
        <f>(((I777*'Appendix B'!$C$12*1000)-('Appendix B'!$E$38+'Appendix B'!$F$38+'Appendix B'!$G$38))/((1+$Y$16)^AF$34))</f>
        <v>1897949.1000797786</v>
      </c>
      <c r="AG777" s="201">
        <f>(((J777*'Appendix B'!$C$13*1000)-('Appendix B'!$E$39+'Appendix B'!$F$39+'Appendix B'!$G$39))/((1+$Y$16)^AG$34))</f>
        <v>1417104.4656334652</v>
      </c>
      <c r="AH777" s="201">
        <f>(((K777*'Appendix B'!$C$14*1000)-('Appendix B'!$E$40+'Appendix B'!$F$40+'Appendix B'!$G$40))/((1+$Y$16)^AH$34))</f>
        <v>1438184.184871977</v>
      </c>
      <c r="AI777" s="201">
        <f>(((L777*'Appendix B'!$C$15*1000)-('Appendix B'!$E$41+'Appendix B'!$F$41+'Appendix B'!$G$41))/((1+$Y$16)^AI$34))</f>
        <v>1099285.5024709892</v>
      </c>
      <c r="AJ777" s="201">
        <f>(((M777*'Appendix B'!$C$16*1000)-('Appendix B'!$E$42+'Appendix B'!$F$42+'Appendix B'!$G$42))/((1+$Y$16)^AJ$34))</f>
        <v>901084.53071115154</v>
      </c>
      <c r="AK777" s="201">
        <f>(((N777*'Appendix B'!$C$17*1000)-('Appendix B'!$E$43+'Appendix B'!$F$43+'Appendix B'!$G$43))/((1+$Y$16)^AK$34))</f>
        <v>124772.67536795535</v>
      </c>
      <c r="AL777" s="201">
        <f>(((O777*'Appendix B'!$C$18*1000)-('Appendix B'!$E$44+'Appendix B'!$F$44+'Appendix B'!$G$44))/((1+$Y$16)^AL$34))</f>
        <v>-2596.8823355430854</v>
      </c>
      <c r="AM777" s="201">
        <f>(((P777*'Appendix B'!$C$19*1000)-('Appendix B'!$E$45+'Appendix B'!$F$45+'Appendix B'!$G$45))/((1+$Y$16)^AM$34))</f>
        <v>-234420.7009689243</v>
      </c>
      <c r="AN777" s="201">
        <f>(((Q777*'Appendix B'!$C$20*1000)-('Appendix B'!$E$46+'Appendix B'!$F$46+'Appendix B'!$G$46))/((1+$Y$16)^AN$34))</f>
        <v>-184821.23511565477</v>
      </c>
      <c r="AO777" s="201">
        <f>(((R777*'Appendix B'!$C$21*1000)-('Appendix B'!$E$47+'Appendix B'!$F$47+'Appendix B'!$G$47))/((1+$Y$16)^AO$34))</f>
        <v>-137551.6888389102</v>
      </c>
      <c r="AP777" s="201">
        <f>(((S777*'Appendix B'!$C$22*1000)-('Appendix B'!$E$48+'Appendix B'!$F$48+'Appendix B'!$G$48))/((1+$Y$16)^AP$34))</f>
        <v>-48138.878538762474</v>
      </c>
      <c r="AQ777" s="201">
        <f>(((T777*'Appendix B'!$C$23*1000)-('Appendix B'!$E$49+'Appendix B'!$F$49+'Appendix B'!$G$49))/((1+$Y$16)^AQ$34))</f>
        <v>-17772.129790794355</v>
      </c>
      <c r="AR777" s="201">
        <f>(((U777*'Appendix B'!$C$24*1000)-('Appendix B'!$E$50+'Appendix B'!$F$50+'Appendix B'!$G$50))/((1+$Y$16)^AR$34))</f>
        <v>127298.91048559165</v>
      </c>
      <c r="AS777" s="217">
        <f t="shared" si="38"/>
        <v>50136644.15731883</v>
      </c>
      <c r="AU777" s="207">
        <f t="shared" si="37"/>
        <v>1.5917541462893761E-8</v>
      </c>
    </row>
    <row r="778" spans="1:47" x14ac:dyDescent="0.35">
      <c r="A778">
        <v>744</v>
      </c>
      <c r="B778" s="75">
        <v>56</v>
      </c>
      <c r="C778" s="75">
        <v>65.828624275597974</v>
      </c>
      <c r="D778" s="75">
        <v>88.375692140576945</v>
      </c>
      <c r="E778" s="75">
        <v>74.532510485355289</v>
      </c>
      <c r="F778" s="75">
        <v>92.591669116942342</v>
      </c>
      <c r="G778" s="75">
        <v>118.57556355260361</v>
      </c>
      <c r="H778" s="75">
        <v>155.66205171943818</v>
      </c>
      <c r="I778" s="75">
        <v>136.67366300695042</v>
      </c>
      <c r="J778" s="75">
        <v>142.91167697942663</v>
      </c>
      <c r="K778" s="75">
        <v>172.95916631695482</v>
      </c>
      <c r="L778" s="75">
        <v>131.39924249799401</v>
      </c>
      <c r="M778" s="75">
        <v>173.85681083006745</v>
      </c>
      <c r="N778" s="75">
        <v>237.16718920110398</v>
      </c>
      <c r="O778" s="75">
        <v>313.18390588066217</v>
      </c>
      <c r="P778" s="75">
        <v>415.82882133191441</v>
      </c>
      <c r="Q778" s="75">
        <v>445.24802684798067</v>
      </c>
      <c r="R778" s="75">
        <v>462.35290163749556</v>
      </c>
      <c r="S778" s="75">
        <v>500</v>
      </c>
      <c r="T778" s="75">
        <v>477.27995043340366</v>
      </c>
      <c r="U778" s="75">
        <v>328.09959979470159</v>
      </c>
      <c r="V778" s="75">
        <v>392.25440743561541</v>
      </c>
      <c r="X778" s="201">
        <f>((0-('Appendix B'!$H$30))/(1+$Y$16)^0)</f>
        <v>-30932906.678150136</v>
      </c>
      <c r="Y778" s="201">
        <f>(((B778*'Appendix B'!$C$5*1000)-('Appendix B'!$E$31+'Appendix B'!$F$31+'Appendix B'!$G$31))/((1+$Y$16)^1))</f>
        <v>36555647.970511056</v>
      </c>
      <c r="Z778" s="201">
        <f>+(((C778*'Appendix B'!$C$6*1000)-('Appendix B'!$E$32+'Appendix B'!$F$32+'Appendix B'!$G$32))/((1+$Y$16)^2))</f>
        <v>14424077.932916801</v>
      </c>
      <c r="AA778" s="201">
        <f>(((D778*'Appendix B'!$C$7*1000)-('Appendix B'!$E$33+'Appendix B'!$F$33+'Appendix B'!$G$33))/((1+$Y$16)^3))</f>
        <v>9482379.9852909427</v>
      </c>
      <c r="AB778" s="201">
        <f>(((E778*'Appendix B'!$C$8*1000)-('Appendix B'!$E$34+'Appendix B'!$F$34+'Appendix B'!$G$34))/((1+$Y$16)^4))</f>
        <v>4559245.4952043965</v>
      </c>
      <c r="AC778" s="201">
        <f>(((F778*'Appendix B'!$C$9*1000)-('Appendix B'!$E$35+'Appendix B'!$F$35+'Appendix B'!$G$35))/((1+$Y$16)^AC$34))</f>
        <v>4082114.5357191367</v>
      </c>
      <c r="AD778" s="201">
        <f>(((G778*'Appendix B'!$C$10*1000)-('Appendix B'!$E$36+'Appendix B'!$F$36+'Appendix B'!$G$36))/((1+$Y$16)^AD$34))</f>
        <v>3961211.6453625117</v>
      </c>
      <c r="AE778" s="201">
        <f>(((H778*'Appendix B'!$C$11*1000)-('Appendix B'!$E$37+'Appendix B'!$F$37+'Appendix B'!$G$37))/((1+$Y$16)^AE$34))</f>
        <v>4136147.3115672912</v>
      </c>
      <c r="AF778" s="201">
        <f>(((I778*'Appendix B'!$C$12*1000)-('Appendix B'!$E$38+'Appendix B'!$F$38+'Appendix B'!$G$38))/((1+$Y$16)^AF$34))</f>
        <v>2655489.3493928262</v>
      </c>
      <c r="AG778" s="201">
        <f>(((J778*'Appendix B'!$C$13*1000)-('Appendix B'!$E$39+'Appendix B'!$F$39+'Appendix B'!$G$39))/((1+$Y$16)^AG$34))</f>
        <v>2177913.0564843323</v>
      </c>
      <c r="AH778" s="201">
        <f>(((K778*'Appendix B'!$C$14*1000)-('Appendix B'!$E$40+'Appendix B'!$F$40+'Appendix B'!$G$40))/((1+$Y$16)^AH$34))</f>
        <v>2185523.2588770008</v>
      </c>
      <c r="AI778" s="201">
        <f>(((L778*'Appendix B'!$C$15*1000)-('Appendix B'!$E$41+'Appendix B'!$F$41+'Appendix B'!$G$41))/((1+$Y$16)^AI$34))</f>
        <v>1185793.2301407871</v>
      </c>
      <c r="AJ778" s="201">
        <f>(((M778*'Appendix B'!$C$16*1000)-('Appendix B'!$E$42+'Appendix B'!$F$42+'Appendix B'!$G$42))/((1+$Y$16)^AJ$34))</f>
        <v>1439943.074674495</v>
      </c>
      <c r="AK778" s="201">
        <f>(((N778*'Appendix B'!$C$17*1000)-('Appendix B'!$E$43+'Appendix B'!$F$43+'Appendix B'!$G$43))/((1+$Y$16)^AK$34))</f>
        <v>1794475.8772312067</v>
      </c>
      <c r="AL778" s="201">
        <f>(((O778*'Appendix B'!$C$18*1000)-('Appendix B'!$E$44+'Appendix B'!$F$44+'Appendix B'!$G$44))/((1+$Y$16)^AL$34))</f>
        <v>2116240.6936361501</v>
      </c>
      <c r="AM778" s="201">
        <f>(((P778*'Appendix B'!$C$19*1000)-('Appendix B'!$E$45+'Appendix B'!$F$45+'Appendix B'!$G$45))/((1+$Y$16)^AM$34))</f>
        <v>2495279.1521802363</v>
      </c>
      <c r="AN778" s="201">
        <f>(((Q778*'Appendix B'!$C$20*1000)-('Appendix B'!$E$46+'Appendix B'!$F$46+'Appendix B'!$G$46))/((1+$Y$16)^AN$34))</f>
        <v>2243237.8534894995</v>
      </c>
      <c r="AO778" s="201">
        <f>(((R778*'Appendix B'!$C$21*1000)-('Appendix B'!$E$47+'Appendix B'!$F$47+'Appendix B'!$G$47))/((1+$Y$16)^AO$34))</f>
        <v>2021131.6086849987</v>
      </c>
      <c r="AP778" s="201">
        <f>(((S778*'Appendix B'!$C$22*1000)-('Appendix B'!$E$48+'Appendix B'!$F$48+'Appendix B'!$G$48))/((1+$Y$16)^AP$34))</f>
        <v>1885363.9634975337</v>
      </c>
      <c r="AQ778" s="201">
        <f>(((T778*'Appendix B'!$C$23*1000)-('Appendix B'!$E$49+'Appendix B'!$F$49+'Appendix B'!$G$49))/((1+$Y$16)^AQ$34))</f>
        <v>1521715.4537838399</v>
      </c>
      <c r="AR778" s="201">
        <f>(((U778*'Appendix B'!$C$24*1000)-('Appendix B'!$E$50+'Appendix B'!$F$50+'Appendix B'!$G$50))/((1+$Y$16)^AR$34))</f>
        <v>807154.74950657249</v>
      </c>
      <c r="AS778" s="217">
        <f t="shared" si="38"/>
        <v>70797179.520001501</v>
      </c>
      <c r="AU778" s="207">
        <f t="shared" si="37"/>
        <v>1.1013361412209552E-8</v>
      </c>
    </row>
    <row r="779" spans="1:47" x14ac:dyDescent="0.35">
      <c r="A779">
        <v>745</v>
      </c>
      <c r="B779" s="75">
        <v>56</v>
      </c>
      <c r="C779" s="75">
        <v>46.0841719754727</v>
      </c>
      <c r="D779" s="75">
        <v>54.093368143437722</v>
      </c>
      <c r="E779" s="75">
        <v>71.218172761402286</v>
      </c>
      <c r="F779" s="75">
        <v>81.69749575025844</v>
      </c>
      <c r="G779" s="75">
        <v>95.511096890703556</v>
      </c>
      <c r="H779" s="75">
        <v>93.484988044080623</v>
      </c>
      <c r="I779" s="75">
        <v>112.81257903525383</v>
      </c>
      <c r="J779" s="75">
        <v>108.23068758560868</v>
      </c>
      <c r="K779" s="75">
        <v>132.00753961055389</v>
      </c>
      <c r="L779" s="75">
        <v>88.118250682153374</v>
      </c>
      <c r="M779" s="75">
        <v>105.35983164734149</v>
      </c>
      <c r="N779" s="75">
        <v>62.697793512820162</v>
      </c>
      <c r="O779" s="75">
        <v>75.535249562706269</v>
      </c>
      <c r="P779" s="75">
        <v>86.957731289196417</v>
      </c>
      <c r="Q779" s="75">
        <v>123.2761208370321</v>
      </c>
      <c r="R779" s="75">
        <v>163.7132691880841</v>
      </c>
      <c r="S779" s="75">
        <v>192.75272585563047</v>
      </c>
      <c r="T779" s="75">
        <v>214.36269373797666</v>
      </c>
      <c r="U779" s="75">
        <v>370.28513577625591</v>
      </c>
      <c r="V779" s="75">
        <v>500</v>
      </c>
      <c r="X779" s="201">
        <f>((0-('Appendix B'!$H$30))/(1+$Y$16)^0)</f>
        <v>-30932906.678150136</v>
      </c>
      <c r="Y779" s="201">
        <f>(((B779*'Appendix B'!$C$5*1000)-('Appendix B'!$E$31+'Appendix B'!$F$31+'Appendix B'!$G$31))/((1+$Y$16)^1))</f>
        <v>36555647.970511056</v>
      </c>
      <c r="Z779" s="201">
        <f>+(((C779*'Appendix B'!$C$6*1000)-('Appendix B'!$E$32+'Appendix B'!$F$32+'Appendix B'!$G$32))/((1+$Y$16)^2))</f>
        <v>9436291.5900874585</v>
      </c>
      <c r="AA779" s="201">
        <f>(((D779*'Appendix B'!$C$7*1000)-('Appendix B'!$E$33+'Appendix B'!$F$33+'Appendix B'!$G$33))/((1+$Y$16)^3))</f>
        <v>5133993.6543002985</v>
      </c>
      <c r="AB779" s="201">
        <f>(((E779*'Appendix B'!$C$8*1000)-('Appendix B'!$E$34+'Appendix B'!$F$34+'Appendix B'!$G$34))/((1+$Y$16)^4))</f>
        <v>4291645.8740815027</v>
      </c>
      <c r="AC779" s="201">
        <f>(((F779*'Appendix B'!$C$9*1000)-('Appendix B'!$E$35+'Appendix B'!$F$35+'Appendix B'!$G$35))/((1+$Y$16)^AC$34))</f>
        <v>3448812.8959553274</v>
      </c>
      <c r="AD779" s="201">
        <f>(((G779*'Appendix B'!$C$10*1000)-('Appendix B'!$E$36+'Appendix B'!$F$36+'Appendix B'!$G$36))/((1+$Y$16)^AD$34))</f>
        <v>2965949.3507874212</v>
      </c>
      <c r="AE779" s="201">
        <f>(((H779*'Appendix B'!$C$11*1000)-('Appendix B'!$E$37+'Appendix B'!$F$37+'Appendix B'!$G$37))/((1+$Y$16)^AE$34))</f>
        <v>2071144.4300580509</v>
      </c>
      <c r="AF779" s="201">
        <f>(((I779*'Appendix B'!$C$12*1000)-('Appendix B'!$E$38+'Appendix B'!$F$38+'Appendix B'!$G$38))/((1+$Y$16)^AF$34))</f>
        <v>2029790.829366829</v>
      </c>
      <c r="AG779" s="201">
        <f>(((J779*'Appendix B'!$C$13*1000)-('Appendix B'!$E$39+'Appendix B'!$F$39+'Appendix B'!$G$39))/((1+$Y$16)^AG$34))</f>
        <v>1446479.6760401072</v>
      </c>
      <c r="AH779" s="201">
        <f>(((K779*'Appendix B'!$C$14*1000)-('Appendix B'!$E$40+'Appendix B'!$F$40+'Appendix B'!$G$40))/((1+$Y$16)^AH$34))</f>
        <v>1492008.4422505109</v>
      </c>
      <c r="AI779" s="201">
        <f>(((L779*'Appendix B'!$C$15*1000)-('Appendix B'!$E$41+'Appendix B'!$F$41+'Appendix B'!$G$41))/((1+$Y$16)^AI$34))</f>
        <v>570723.67346964555</v>
      </c>
      <c r="AJ779" s="201">
        <f>(((M779*'Appendix B'!$C$16*1000)-('Appendix B'!$E$42+'Appendix B'!$F$42+'Appendix B'!$G$42))/((1+$Y$16)^AJ$34))</f>
        <v>629830.1219752616</v>
      </c>
      <c r="AK779" s="201">
        <f>(((N779*'Appendix B'!$C$17*1000)-('Appendix B'!$E$43+'Appendix B'!$F$43+'Appendix B'!$G$43))/((1+$Y$16)^AK$34))</f>
        <v>64157.29579142094</v>
      </c>
      <c r="AL779" s="201">
        <f>(((O779*'Appendix B'!$C$18*1000)-('Appendix B'!$E$44+'Appendix B'!$F$44+'Appendix B'!$G$44))/((1+$Y$16)^AL$34))</f>
        <v>127266.40369685016</v>
      </c>
      <c r="AM779" s="201">
        <f>(((P779*'Appendix B'!$C$19*1000)-('Appendix B'!$E$45+'Appendix B'!$F$45+'Appendix B'!$G$45))/((1+$Y$16)^AM$34))</f>
        <v>160077.6301152732</v>
      </c>
      <c r="AN779" s="201">
        <f>(((Q779*'Appendix B'!$C$20*1000)-('Appendix B'!$E$46+'Appendix B'!$F$46+'Appendix B'!$G$46))/((1+$Y$16)^AN$34))</f>
        <v>325685.94465593022</v>
      </c>
      <c r="AO779" s="201">
        <f>(((R779*'Appendix B'!$C$21*1000)-('Appendix B'!$E$47+'Appendix B'!$F$47+'Appendix B'!$G$47))/((1+$Y$16)^AO$34))</f>
        <v>472977.21978322795</v>
      </c>
      <c r="AP779" s="201">
        <f>(((S779*'Appendix B'!$C$22*1000)-('Appendix B'!$E$48+'Appendix B'!$F$48+'Appendix B'!$G$48))/((1+$Y$16)^AP$34))</f>
        <v>517484.86298448232</v>
      </c>
      <c r="AQ779" s="201">
        <f>(((T779*'Appendix B'!$C$23*1000)-('Appendix B'!$E$49+'Appendix B'!$F$49+'Appendix B'!$G$49))/((1+$Y$16)^AQ$34))</f>
        <v>513268.55944455572</v>
      </c>
      <c r="AR779" s="201">
        <f>(((U779*'Appendix B'!$C$24*1000)-('Appendix B'!$E$50+'Appendix B'!$F$50+'Appendix B'!$G$50))/((1+$Y$16)^AR$34))</f>
        <v>946965.931503703</v>
      </c>
      <c r="AS779" s="217">
        <f t="shared" si="38"/>
        <v>42267295.678708747</v>
      </c>
      <c r="AU779" s="207">
        <f t="shared" si="37"/>
        <v>1.5314386703060092E-8</v>
      </c>
    </row>
    <row r="780" spans="1:47" x14ac:dyDescent="0.35">
      <c r="A780">
        <v>746</v>
      </c>
      <c r="B780" s="75">
        <v>56</v>
      </c>
      <c r="C780" s="75">
        <v>70.079270473849562</v>
      </c>
      <c r="D780" s="75">
        <v>34.827303185185201</v>
      </c>
      <c r="E780" s="75">
        <v>34.964325028404133</v>
      </c>
      <c r="F780" s="75">
        <v>32.766224157164075</v>
      </c>
      <c r="G780" s="75">
        <v>21.811850453725143</v>
      </c>
      <c r="H780" s="75">
        <v>26.818049127448162</v>
      </c>
      <c r="I780" s="75">
        <v>19.243807562478374</v>
      </c>
      <c r="J780" s="75">
        <v>21.66354069950712</v>
      </c>
      <c r="K780" s="75">
        <v>20.952403268803401</v>
      </c>
      <c r="L780" s="75">
        <v>25.114953712334067</v>
      </c>
      <c r="M780" s="75">
        <v>28.621657861947163</v>
      </c>
      <c r="N780" s="75">
        <v>20.535101482358844</v>
      </c>
      <c r="O780" s="75">
        <v>21.179594188281754</v>
      </c>
      <c r="P780" s="75">
        <v>22.732545582872564</v>
      </c>
      <c r="Q780" s="75">
        <v>17.545216335320681</v>
      </c>
      <c r="R780" s="75">
        <v>12.716444099179739</v>
      </c>
      <c r="S780" s="75">
        <v>6.6306841916357708</v>
      </c>
      <c r="T780" s="75">
        <v>7.0460432308012919</v>
      </c>
      <c r="U780" s="75">
        <v>9.3320448797764293</v>
      </c>
      <c r="V780" s="75">
        <v>9.831457075126032</v>
      </c>
      <c r="X780" s="201">
        <f>((0-('Appendix B'!$H$30))/(1+$Y$16)^0)</f>
        <v>-30932906.678150136</v>
      </c>
      <c r="Y780" s="201">
        <f>(((B780*'Appendix B'!$C$5*1000)-('Appendix B'!$E$31+'Appendix B'!$F$31+'Appendix B'!$G$31))/((1+$Y$16)^1))</f>
        <v>36555647.970511056</v>
      </c>
      <c r="Z780" s="201">
        <f>+(((C780*'Appendix B'!$C$6*1000)-('Appendix B'!$E$32+'Appendix B'!$F$32+'Appendix B'!$G$32))/((1+$Y$16)^2))</f>
        <v>15497863.861924527</v>
      </c>
      <c r="AA780" s="201">
        <f>(((D780*'Appendix B'!$C$7*1000)-('Appendix B'!$E$33+'Appendix B'!$F$33+'Appendix B'!$G$33))/((1+$Y$16)^3))</f>
        <v>2690276.7836635816</v>
      </c>
      <c r="AB780" s="201">
        <f>(((E780*'Appendix B'!$C$8*1000)-('Appendix B'!$E$34+'Appendix B'!$F$34+'Appendix B'!$G$34))/((1+$Y$16)^4))</f>
        <v>1364510.2815063484</v>
      </c>
      <c r="AC780" s="201">
        <f>(((F780*'Appendix B'!$C$9*1000)-('Appendix B'!$E$35+'Appendix B'!$F$35+'Appendix B'!$G$35))/((1+$Y$16)^AC$34))</f>
        <v>604333.2376453256</v>
      </c>
      <c r="AD780" s="201">
        <f>(((G780*'Appendix B'!$C$10*1000)-('Appendix B'!$E$36+'Appendix B'!$F$36+'Appendix B'!$G$36))/((1+$Y$16)^AD$34))</f>
        <v>-214270.77710690247</v>
      </c>
      <c r="AE780" s="201">
        <f>(((H780*'Appendix B'!$C$11*1000)-('Appendix B'!$E$37+'Appendix B'!$F$37+'Appendix B'!$G$37))/((1+$Y$16)^AE$34))</f>
        <v>-142974.61684714773</v>
      </c>
      <c r="AF780" s="201">
        <f>(((I780*'Appendix B'!$C$12*1000)-('Appendix B'!$E$38+'Appendix B'!$F$38+'Appendix B'!$G$38))/((1+$Y$16)^AF$34))</f>
        <v>-423821.16498396947</v>
      </c>
      <c r="AG780" s="201">
        <f>(((J780*'Appendix B'!$C$13*1000)-('Appendix B'!$E$39+'Appendix B'!$F$39+'Appendix B'!$G$39))/((1+$Y$16)^AG$34))</f>
        <v>-379249.69296110648</v>
      </c>
      <c r="AH780" s="201">
        <f>(((K780*'Appendix B'!$C$14*1000)-('Appendix B'!$E$40+'Appendix B'!$F$40+'Appendix B'!$G$40))/((1+$Y$16)^AH$34))</f>
        <v>-388707.62960801029</v>
      </c>
      <c r="AI780" s="201">
        <f>(((L780*'Appendix B'!$C$15*1000)-('Appendix B'!$E$41+'Appendix B'!$F$41+'Appendix B'!$G$41))/((1+$Y$16)^AI$34))</f>
        <v>-324621.10284539772</v>
      </c>
      <c r="AJ780" s="201">
        <f>(((M780*'Appendix B'!$C$16*1000)-('Appendix B'!$E$42+'Appendix B'!$F$42+'Appendix B'!$G$42))/((1+$Y$16)^AJ$34))</f>
        <v>-277751.34062024951</v>
      </c>
      <c r="AK780" s="201">
        <f>(((N780*'Appendix B'!$C$17*1000)-('Appendix B'!$E$43+'Appendix B'!$F$43+'Appendix B'!$G$43))/((1+$Y$16)^AK$34))</f>
        <v>-353995.63685342774</v>
      </c>
      <c r="AL780" s="201">
        <f>(((O780*'Appendix B'!$C$18*1000)-('Appendix B'!$E$44+'Appendix B'!$F$44+'Appendix B'!$G$44))/((1+$Y$16)^AL$34))</f>
        <v>-327657.27534926921</v>
      </c>
      <c r="AM780" s="201">
        <f>(((P780*'Appendix B'!$C$19*1000)-('Appendix B'!$E$45+'Appendix B'!$F$45+'Appendix B'!$G$45))/((1+$Y$16)^AM$34))</f>
        <v>-295963.52387254382</v>
      </c>
      <c r="AN780" s="201">
        <f>(((Q780*'Appendix B'!$C$20*1000)-('Appendix B'!$E$46+'Appendix B'!$F$46+'Appendix B'!$G$46))/((1+$Y$16)^AN$34))</f>
        <v>-304010.29270169284</v>
      </c>
      <c r="AO780" s="201">
        <f>(((R780*'Appendix B'!$C$21*1000)-('Appendix B'!$E$47+'Appendix B'!$F$47+'Appendix B'!$G$47))/((1+$Y$16)^AO$34))</f>
        <v>-309793.62531289161</v>
      </c>
      <c r="AP780" s="201">
        <f>(((S780*'Appendix B'!$C$22*1000)-('Appendix B'!$E$48+'Appendix B'!$F$48+'Appendix B'!$G$48))/((1+$Y$16)^AP$34))</f>
        <v>-311139.09029872785</v>
      </c>
      <c r="AQ780" s="201">
        <f>(((T780*'Appendix B'!$C$23*1000)-('Appendix B'!$E$49+'Appendix B'!$F$49+'Appendix B'!$G$49))/((1+$Y$16)^AQ$34))</f>
        <v>-281916.34008060396</v>
      </c>
      <c r="AR780" s="201">
        <f>(((U780*'Appendix B'!$C$24*1000)-('Appendix B'!$E$50+'Appendix B'!$F$50+'Appendix B'!$G$50))/((1+$Y$16)^AR$34))</f>
        <v>-249303.76401042796</v>
      </c>
      <c r="AS780" s="217">
        <f t="shared" si="38"/>
        <v>25779725.457100701</v>
      </c>
      <c r="AU780" s="207">
        <f t="shared" si="37"/>
        <v>1.0255678622407401E-8</v>
      </c>
    </row>
    <row r="781" spans="1:47" x14ac:dyDescent="0.35">
      <c r="A781">
        <v>747</v>
      </c>
      <c r="B781" s="75">
        <v>56</v>
      </c>
      <c r="C781" s="75">
        <v>81.56812100368586</v>
      </c>
      <c r="D781" s="75">
        <v>78.986721680600823</v>
      </c>
      <c r="E781" s="75">
        <v>125.32446153681354</v>
      </c>
      <c r="F781" s="75">
        <v>104.70697001181416</v>
      </c>
      <c r="G781" s="75">
        <v>146.43952157983387</v>
      </c>
      <c r="H781" s="75">
        <v>152.63842422829009</v>
      </c>
      <c r="I781" s="75">
        <v>205.11460494627309</v>
      </c>
      <c r="J781" s="75">
        <v>248.53717051998987</v>
      </c>
      <c r="K781" s="75">
        <v>309.05279371196229</v>
      </c>
      <c r="L781" s="75">
        <v>352.74655894758024</v>
      </c>
      <c r="M781" s="75">
        <v>282.19818237920788</v>
      </c>
      <c r="N781" s="75">
        <v>368.52466349364471</v>
      </c>
      <c r="O781" s="75">
        <v>500</v>
      </c>
      <c r="P781" s="75">
        <v>332.07788863071994</v>
      </c>
      <c r="Q781" s="75">
        <v>427.56016158520856</v>
      </c>
      <c r="R781" s="75">
        <v>479.52892735043719</v>
      </c>
      <c r="S781" s="75">
        <v>500</v>
      </c>
      <c r="T781" s="75">
        <v>500</v>
      </c>
      <c r="U781" s="75">
        <v>234.44460775530018</v>
      </c>
      <c r="V781" s="75">
        <v>261.44446687694523</v>
      </c>
      <c r="X781" s="201">
        <f>((0-('Appendix B'!$H$30))/(1+$Y$16)^0)</f>
        <v>-30932906.678150136</v>
      </c>
      <c r="Y781" s="201">
        <f>(((B781*'Appendix B'!$C$5*1000)-('Appendix B'!$E$31+'Appendix B'!$F$31+'Appendix B'!$G$31))/((1+$Y$16)^1))</f>
        <v>36555647.970511056</v>
      </c>
      <c r="Z781" s="201">
        <f>+(((C781*'Appendix B'!$C$6*1000)-('Appendix B'!$E$32+'Appendix B'!$F$32+'Appendix B'!$G$32))/((1+$Y$16)^2))</f>
        <v>18400144.000997394</v>
      </c>
      <c r="AA781" s="201">
        <f>(((D781*'Appendix B'!$C$7*1000)-('Appendix B'!$E$33+'Appendix B'!$F$33+'Appendix B'!$G$33))/((1+$Y$16)^3))</f>
        <v>8291478.4929171447</v>
      </c>
      <c r="AB781" s="201">
        <f>(((E781*'Appendix B'!$C$8*1000)-('Appendix B'!$E$34+'Appendix B'!$F$34+'Appendix B'!$G$34))/((1+$Y$16)^4))</f>
        <v>8660187.520283157</v>
      </c>
      <c r="AC781" s="201">
        <f>(((F781*'Appendix B'!$C$9*1000)-('Appendix B'!$E$35+'Appendix B'!$F$35+'Appendix B'!$G$35))/((1+$Y$16)^AC$34))</f>
        <v>4786402.9350958541</v>
      </c>
      <c r="AD781" s="201">
        <f>(((G781*'Appendix B'!$C$10*1000)-('Appendix B'!$E$36+'Appendix B'!$F$36+'Appendix B'!$G$36))/((1+$Y$16)^AD$34))</f>
        <v>5163578.3511981713</v>
      </c>
      <c r="AE781" s="201">
        <f>(((H781*'Appendix B'!$C$11*1000)-('Appendix B'!$E$37+'Appendix B'!$F$37+'Appendix B'!$G$37))/((1+$Y$16)^AE$34))</f>
        <v>4035727.6533725611</v>
      </c>
      <c r="AF781" s="201">
        <f>(((I781*'Appendix B'!$C$12*1000)-('Appendix B'!$E$38+'Appendix B'!$F$38+'Appendix B'!$G$38))/((1+$Y$16)^AF$34))</f>
        <v>4450185.5220987862</v>
      </c>
      <c r="AG781" s="201">
        <f>(((J781*'Appendix B'!$C$13*1000)-('Appendix B'!$E$39+'Appendix B'!$F$39+'Appendix B'!$G$39))/((1+$Y$16)^AG$34))</f>
        <v>4405589.1739146914</v>
      </c>
      <c r="AH781" s="201">
        <f>(((K781*'Appendix B'!$C$14*1000)-('Appendix B'!$E$40+'Appendix B'!$F$40+'Appendix B'!$G$40))/((1+$Y$16)^AH$34))</f>
        <v>4490265.5765278386</v>
      </c>
      <c r="AI781" s="201">
        <f>(((L781*'Appendix B'!$C$15*1000)-('Appendix B'!$E$41+'Appendix B'!$F$41+'Appendix B'!$G$41))/((1+$Y$16)^AI$34))</f>
        <v>4331377.2402827609</v>
      </c>
      <c r="AJ781" s="201">
        <f>(((M781*'Appendix B'!$C$16*1000)-('Appendix B'!$E$42+'Appendix B'!$F$42+'Appendix B'!$G$42))/((1+$Y$16)^AJ$34))</f>
        <v>2721295.1788457255</v>
      </c>
      <c r="AK781" s="201">
        <f>(((N781*'Appendix B'!$C$17*1000)-('Appendix B'!$E$43+'Appendix B'!$F$43+'Appendix B'!$G$43))/((1+$Y$16)^AK$34))</f>
        <v>3097227.4439614019</v>
      </c>
      <c r="AL781" s="201">
        <f>(((O781*'Appendix B'!$C$18*1000)-('Appendix B'!$E$44+'Appendix B'!$F$44+'Appendix B'!$G$44))/((1+$Y$16)^AL$34))</f>
        <v>3679777.4453571774</v>
      </c>
      <c r="AM781" s="201">
        <f>(((P781*'Appendix B'!$C$19*1000)-('Appendix B'!$E$45+'Appendix B'!$F$45+'Appendix B'!$G$45))/((1+$Y$16)^AM$34))</f>
        <v>1900592.323694383</v>
      </c>
      <c r="AN781" s="201">
        <f>(((Q781*'Appendix B'!$C$20*1000)-('Appendix B'!$E$46+'Appendix B'!$F$46+'Appendix B'!$G$46))/((1+$Y$16)^AN$34))</f>
        <v>2137895.1227586195</v>
      </c>
      <c r="AO781" s="201">
        <f>(((R781*'Appendix B'!$C$21*1000)-('Appendix B'!$E$47+'Appendix B'!$F$47+'Appendix B'!$G$47))/((1+$Y$16)^AO$34))</f>
        <v>2110172.501795141</v>
      </c>
      <c r="AP781" s="201">
        <f>(((S781*'Appendix B'!$C$22*1000)-('Appendix B'!$E$48+'Appendix B'!$F$48+'Appendix B'!$G$48))/((1+$Y$16)^AP$34))</f>
        <v>1885363.9634975337</v>
      </c>
      <c r="AQ781" s="201">
        <f>(((T781*'Appendix B'!$C$23*1000)-('Appendix B'!$E$49+'Appendix B'!$F$49+'Appendix B'!$G$49))/((1+$Y$16)^AQ$34))</f>
        <v>1608860.6024615879</v>
      </c>
      <c r="AR781" s="201">
        <f>(((U781*'Appendix B'!$C$24*1000)-('Appendix B'!$E$50+'Appendix B'!$F$50+'Appendix B'!$G$50))/((1+$Y$16)^AR$34))</f>
        <v>496763.64430203254</v>
      </c>
      <c r="AS781" s="217">
        <f t="shared" si="38"/>
        <v>92275625.98572284</v>
      </c>
      <c r="AU781" s="207">
        <f t="shared" si="37"/>
        <v>3.6508189516572895E-9</v>
      </c>
    </row>
    <row r="782" spans="1:47" x14ac:dyDescent="0.35">
      <c r="A782">
        <v>748</v>
      </c>
      <c r="B782" s="75">
        <v>56</v>
      </c>
      <c r="C782" s="75">
        <v>86.323315239542382</v>
      </c>
      <c r="D782" s="75">
        <v>59.866495404845196</v>
      </c>
      <c r="E782" s="75">
        <v>32.040640940478795</v>
      </c>
      <c r="F782" s="75">
        <v>49.896275590092884</v>
      </c>
      <c r="G782" s="75">
        <v>57.404032246187768</v>
      </c>
      <c r="H782" s="75">
        <v>83.814215398346334</v>
      </c>
      <c r="I782" s="75">
        <v>124.44684896768345</v>
      </c>
      <c r="J782" s="75">
        <v>133.3888014553084</v>
      </c>
      <c r="K782" s="75">
        <v>118.26844752047894</v>
      </c>
      <c r="L782" s="75">
        <v>69.431018633897281</v>
      </c>
      <c r="M782" s="75">
        <v>75.000309272262413</v>
      </c>
      <c r="N782" s="75">
        <v>66.21531570210027</v>
      </c>
      <c r="O782" s="75">
        <v>64.06547616651585</v>
      </c>
      <c r="P782" s="75">
        <v>42.008872383272688</v>
      </c>
      <c r="Q782" s="75">
        <v>41.980946973109752</v>
      </c>
      <c r="R782" s="75">
        <v>32.815243564687307</v>
      </c>
      <c r="S782" s="75">
        <v>39.364182163143965</v>
      </c>
      <c r="T782" s="75">
        <v>55.413899693121564</v>
      </c>
      <c r="U782" s="75">
        <v>60.053425805734051</v>
      </c>
      <c r="V782" s="75">
        <v>53.024666973207239</v>
      </c>
      <c r="X782" s="201">
        <f>((0-('Appendix B'!$H$30))/(1+$Y$16)^0)</f>
        <v>-30932906.678150136</v>
      </c>
      <c r="Y782" s="201">
        <f>(((B782*'Appendix B'!$C$5*1000)-('Appendix B'!$E$31+'Appendix B'!$F$31+'Appendix B'!$G$31))/((1+$Y$16)^1))</f>
        <v>36555647.970511056</v>
      </c>
      <c r="Z782" s="201">
        <f>+(((C782*'Appendix B'!$C$6*1000)-('Appendix B'!$E$32+'Appendix B'!$F$32+'Appendix B'!$G$32))/((1+$Y$16)^2))</f>
        <v>19601387.393651821</v>
      </c>
      <c r="AA782" s="201">
        <f>(((D782*'Appendix B'!$C$7*1000)-('Appendix B'!$E$33+'Appendix B'!$F$33+'Appendix B'!$G$33))/((1+$Y$16)^3))</f>
        <v>5866259.8703441275</v>
      </c>
      <c r="AB782" s="201">
        <f>(((E782*'Appendix B'!$C$8*1000)-('Appendix B'!$E$34+'Appendix B'!$F$34+'Appendix B'!$G$34))/((1+$Y$16)^4))</f>
        <v>1128452.0341655454</v>
      </c>
      <c r="AC782" s="201">
        <f>(((F782*'Appendix B'!$C$9*1000)-('Appendix B'!$E$35+'Appendix B'!$F$35+'Appendix B'!$G$35))/((1+$Y$16)^AC$34))</f>
        <v>1600139.8304510347</v>
      </c>
      <c r="AD782" s="201">
        <f>(((G782*'Appendix B'!$C$10*1000)-('Appendix B'!$E$36+'Appendix B'!$F$36+'Appendix B'!$G$36))/((1+$Y$16)^AD$34))</f>
        <v>1321579.0233229462</v>
      </c>
      <c r="AE782" s="201">
        <f>(((H782*'Appendix B'!$C$11*1000)-('Appendix B'!$E$37+'Appendix B'!$F$37+'Appendix B'!$G$37))/((1+$Y$16)^AE$34))</f>
        <v>1749962.1129880222</v>
      </c>
      <c r="AF782" s="201">
        <f>(((I782*'Appendix B'!$C$12*1000)-('Appendix B'!$E$38+'Appendix B'!$F$38+'Appendix B'!$G$38))/((1+$Y$16)^AF$34))</f>
        <v>2334871.0799932876</v>
      </c>
      <c r="AG782" s="201">
        <f>(((J782*'Appendix B'!$C$13*1000)-('Appendix B'!$E$39+'Appendix B'!$F$39+'Appendix B'!$G$39))/((1+$Y$16)^AG$34))</f>
        <v>1977072.5049919642</v>
      </c>
      <c r="AH782" s="201">
        <f>(((K782*'Appendix B'!$C$14*1000)-('Appendix B'!$E$40+'Appendix B'!$F$40+'Appendix B'!$G$40))/((1+$Y$16)^AH$34))</f>
        <v>1259337.2470431798</v>
      </c>
      <c r="AI782" s="201">
        <f>(((L782*'Appendix B'!$C$15*1000)-('Appendix B'!$E$41+'Appendix B'!$F$41+'Appendix B'!$G$41))/((1+$Y$16)^AI$34))</f>
        <v>305157.95861176885</v>
      </c>
      <c r="AJ782" s="201">
        <f>(((M782*'Appendix B'!$C$16*1000)-('Appendix B'!$E$42+'Appendix B'!$F$42+'Appendix B'!$G$42))/((1+$Y$16)^AJ$34))</f>
        <v>270768.41433113534</v>
      </c>
      <c r="AK782" s="201">
        <f>(((N782*'Appendix B'!$C$17*1000)-('Appendix B'!$E$43+'Appendix B'!$F$43+'Appendix B'!$G$43))/((1+$Y$16)^AK$34))</f>
        <v>99042.692056634507</v>
      </c>
      <c r="AL782" s="201">
        <f>(((O782*'Appendix B'!$C$18*1000)-('Appendix B'!$E$44+'Appendix B'!$F$44+'Appendix B'!$G$44))/((1+$Y$16)^AL$34))</f>
        <v>31271.39682447664</v>
      </c>
      <c r="AM782" s="201">
        <f>(((P782*'Appendix B'!$C$19*1000)-('Appendix B'!$E$45+'Appendix B'!$F$45+'Appendix B'!$G$45))/((1+$Y$16)^AM$34))</f>
        <v>-159088.89716616776</v>
      </c>
      <c r="AN782" s="201">
        <f>(((Q782*'Appendix B'!$C$20*1000)-('Appendix B'!$E$46+'Appendix B'!$F$46+'Appendix B'!$G$46))/((1+$Y$16)^AN$34))</f>
        <v>-158479.63908422471</v>
      </c>
      <c r="AO782" s="201">
        <f>(((R782*'Appendix B'!$C$21*1000)-('Appendix B'!$E$47+'Appendix B'!$F$47+'Appendix B'!$G$47))/((1+$Y$16)^AO$34))</f>
        <v>-205601.0091186795</v>
      </c>
      <c r="AP782" s="201">
        <f>(((S782*'Appendix B'!$C$22*1000)-('Appendix B'!$E$48+'Appendix B'!$F$48+'Appendix B'!$G$48))/((1+$Y$16)^AP$34))</f>
        <v>-165408.04065278932</v>
      </c>
      <c r="AQ782" s="201">
        <f>(((T782*'Appendix B'!$C$23*1000)-('Appendix B'!$E$49+'Appendix B'!$F$49+'Appendix B'!$G$49))/((1+$Y$16)^AQ$34))</f>
        <v>-96396.320404681624</v>
      </c>
      <c r="AR782" s="201">
        <f>(((U782*'Appendix B'!$C$24*1000)-('Appendix B'!$E$50+'Appendix B'!$F$50+'Appendix B'!$G$50))/((1+$Y$16)^AR$34))</f>
        <v>-81203.109253177448</v>
      </c>
      <c r="AS782" s="217">
        <f t="shared" si="38"/>
        <v>43168042.851136878</v>
      </c>
      <c r="AU782" s="207">
        <f t="shared" si="37"/>
        <v>1.5459387486493423E-8</v>
      </c>
    </row>
    <row r="783" spans="1:47" x14ac:dyDescent="0.35">
      <c r="A783">
        <v>749</v>
      </c>
      <c r="B783" s="75">
        <v>56</v>
      </c>
      <c r="C783" s="75">
        <v>65.627988168332081</v>
      </c>
      <c r="D783" s="75">
        <v>68.684858634105666</v>
      </c>
      <c r="E783" s="75">
        <v>95.639897128327036</v>
      </c>
      <c r="F783" s="75">
        <v>119.73636453046848</v>
      </c>
      <c r="G783" s="75">
        <v>116.90003223729195</v>
      </c>
      <c r="H783" s="75">
        <v>180.57233984837814</v>
      </c>
      <c r="I783" s="75">
        <v>269.5656115206117</v>
      </c>
      <c r="J783" s="75">
        <v>329.24243173097125</v>
      </c>
      <c r="K783" s="75">
        <v>416.3126560526656</v>
      </c>
      <c r="L783" s="75">
        <v>289.26682584236704</v>
      </c>
      <c r="M783" s="75">
        <v>345.23052186456869</v>
      </c>
      <c r="N783" s="75">
        <v>293.46279482974126</v>
      </c>
      <c r="O783" s="75">
        <v>230.68680970868806</v>
      </c>
      <c r="P783" s="75">
        <v>299.32050120855206</v>
      </c>
      <c r="Q783" s="75">
        <v>348.57208033971057</v>
      </c>
      <c r="R783" s="75">
        <v>476.16740754035402</v>
      </c>
      <c r="S783" s="75">
        <v>448.29685125340484</v>
      </c>
      <c r="T783" s="75">
        <v>500</v>
      </c>
      <c r="U783" s="75">
        <v>500</v>
      </c>
      <c r="V783" s="75">
        <v>456.4717472007876</v>
      </c>
      <c r="X783" s="201">
        <f>((0-('Appendix B'!$H$30))/(1+$Y$16)^0)</f>
        <v>-30932906.678150136</v>
      </c>
      <c r="Y783" s="201">
        <f>(((B783*'Appendix B'!$C$5*1000)-('Appendix B'!$E$31+'Appendix B'!$F$31+'Appendix B'!$G$31))/((1+$Y$16)^1))</f>
        <v>36555647.970511056</v>
      </c>
      <c r="Z783" s="201">
        <f>+(((C783*'Appendix B'!$C$6*1000)-('Appendix B'!$E$32+'Appendix B'!$F$32+'Appendix B'!$G$32))/((1+$Y$16)^2))</f>
        <v>14373393.820717199</v>
      </c>
      <c r="AA783" s="201">
        <f>(((D783*'Appendix B'!$C$7*1000)-('Appendix B'!$E$33+'Appendix B'!$F$33+'Appendix B'!$G$33))/((1+$Y$16)^3))</f>
        <v>6984785.269352274</v>
      </c>
      <c r="AB783" s="201">
        <f>(((E783*'Appendix B'!$C$8*1000)-('Appendix B'!$E$34+'Appendix B'!$F$34+'Appendix B'!$G$34))/((1+$Y$16)^4))</f>
        <v>6263455.8500311533</v>
      </c>
      <c r="AC783" s="201">
        <f>(((F783*'Appendix B'!$C$9*1000)-('Appendix B'!$E$35+'Appendix B'!$F$35+'Appendix B'!$G$35))/((1+$Y$16)^AC$34))</f>
        <v>5660093.8405874958</v>
      </c>
      <c r="AD783" s="201">
        <f>(((G783*'Appendix B'!$C$10*1000)-('Appendix B'!$E$36+'Appendix B'!$F$36+'Appendix B'!$G$36))/((1+$Y$16)^AD$34))</f>
        <v>3888910.2491952116</v>
      </c>
      <c r="AE783" s="201">
        <f>(((H783*'Appendix B'!$C$11*1000)-('Appendix B'!$E$37+'Appendix B'!$F$37+'Appendix B'!$G$37))/((1+$Y$16)^AE$34))</f>
        <v>4963459.0841859998</v>
      </c>
      <c r="AF783" s="201">
        <f>(((I783*'Appendix B'!$C$12*1000)-('Appendix B'!$E$38+'Appendix B'!$F$38+'Appendix B'!$G$38))/((1+$Y$16)^AF$34))</f>
        <v>6140255.4064168753</v>
      </c>
      <c r="AG783" s="201">
        <f>(((J783*'Appendix B'!$C$13*1000)-('Appendix B'!$E$39+'Appendix B'!$F$39+'Appendix B'!$G$39))/((1+$Y$16)^AG$34))</f>
        <v>6107689.4616793981</v>
      </c>
      <c r="AH783" s="201">
        <f>(((K783*'Appendix B'!$C$14*1000)-('Appendix B'!$E$40+'Appendix B'!$F$40+'Appendix B'!$G$40))/((1+$Y$16)^AH$34))</f>
        <v>6306708.7741546724</v>
      </c>
      <c r="AI783" s="201">
        <f>(((L783*'Appendix B'!$C$15*1000)-('Appendix B'!$E$41+'Appendix B'!$F$41+'Appendix B'!$G$41))/((1+$Y$16)^AI$34))</f>
        <v>3429261.7928189207</v>
      </c>
      <c r="AJ783" s="201">
        <f>(((M783*'Appendix B'!$C$16*1000)-('Appendix B'!$E$42+'Appendix B'!$F$42+'Appendix B'!$G$42))/((1+$Y$16)^AJ$34))</f>
        <v>3466777.9032707987</v>
      </c>
      <c r="AK783" s="201">
        <f>(((N783*'Appendix B'!$C$17*1000)-('Appendix B'!$E$43+'Appendix B'!$F$43+'Appendix B'!$G$43))/((1+$Y$16)^AK$34))</f>
        <v>2352793.4669056386</v>
      </c>
      <c r="AL783" s="201">
        <f>(((O783*'Appendix B'!$C$18*1000)-('Appendix B'!$E$44+'Appendix B'!$F$44+'Appendix B'!$G$44))/((1+$Y$16)^AL$34))</f>
        <v>1425790.3211283688</v>
      </c>
      <c r="AM783" s="201">
        <f>(((P783*'Appendix B'!$C$19*1000)-('Appendix B'!$E$45+'Appendix B'!$F$45+'Appendix B'!$G$45))/((1+$Y$16)^AM$34))</f>
        <v>1667993.2802297175</v>
      </c>
      <c r="AN783" s="201">
        <f>(((Q783*'Appendix B'!$C$20*1000)-('Appendix B'!$E$46+'Appendix B'!$F$46+'Appendix B'!$G$46))/((1+$Y$16)^AN$34))</f>
        <v>1667469.7746468645</v>
      </c>
      <c r="AO783" s="201">
        <f>(((R783*'Appendix B'!$C$21*1000)-('Appendix B'!$E$47+'Appendix B'!$F$47+'Appendix B'!$G$47))/((1+$Y$16)^AO$34))</f>
        <v>2092746.3095490667</v>
      </c>
      <c r="AP783" s="201">
        <f>(((S783*'Appendix B'!$C$22*1000)-('Appendix B'!$E$48+'Appendix B'!$F$48+'Appendix B'!$G$48))/((1+$Y$16)^AP$34))</f>
        <v>1655179.1496594346</v>
      </c>
      <c r="AQ783" s="201">
        <f>(((T783*'Appendix B'!$C$23*1000)-('Appendix B'!$E$49+'Appendix B'!$F$49+'Appendix B'!$G$49))/((1+$Y$16)^AQ$34))</f>
        <v>1608860.6024615879</v>
      </c>
      <c r="AR783" s="201">
        <f>(((U783*'Appendix B'!$C$24*1000)-('Appendix B'!$E$50+'Appendix B'!$F$50+'Appendix B'!$G$50))/((1+$Y$16)^AR$34))</f>
        <v>1376866.5613700326</v>
      </c>
      <c r="AS783" s="217">
        <f t="shared" si="38"/>
        <v>87055232.210721642</v>
      </c>
      <c r="AU783" s="207">
        <f t="shared" si="37"/>
        <v>5.1087574615250918E-9</v>
      </c>
    </row>
    <row r="784" spans="1:47" x14ac:dyDescent="0.35">
      <c r="A784">
        <v>750</v>
      </c>
      <c r="B784" s="75">
        <v>56</v>
      </c>
      <c r="C784" s="75">
        <v>91.084248767658849</v>
      </c>
      <c r="D784" s="75">
        <v>55.199767739194129</v>
      </c>
      <c r="E784" s="75">
        <v>60.684562953897</v>
      </c>
      <c r="F784" s="75">
        <v>55.986147981634062</v>
      </c>
      <c r="G784" s="75">
        <v>55.375115943767085</v>
      </c>
      <c r="H784" s="75">
        <v>22.296135684062605</v>
      </c>
      <c r="I784" s="75">
        <v>30.825858791852241</v>
      </c>
      <c r="J784" s="75">
        <v>23.38197485466943</v>
      </c>
      <c r="K784" s="75">
        <v>26.388901998254841</v>
      </c>
      <c r="L784" s="75">
        <v>41.603904095267637</v>
      </c>
      <c r="M784" s="75">
        <v>55.973030086986093</v>
      </c>
      <c r="N784" s="75">
        <v>50.402062940550699</v>
      </c>
      <c r="O784" s="75">
        <v>73.910471081426266</v>
      </c>
      <c r="P784" s="75">
        <v>106.59739711316905</v>
      </c>
      <c r="Q784" s="75">
        <v>100.19183160196469</v>
      </c>
      <c r="R784" s="75">
        <v>114.59557091785761</v>
      </c>
      <c r="S784" s="75">
        <v>151.91441313358013</v>
      </c>
      <c r="T784" s="75">
        <v>179.73592697076253</v>
      </c>
      <c r="U784" s="75">
        <v>122.93899527557713</v>
      </c>
      <c r="V784" s="75">
        <v>156.45773360589834</v>
      </c>
      <c r="X784" s="201">
        <f>((0-('Appendix B'!$H$30))/(1+$Y$16)^0)</f>
        <v>-30932906.678150136</v>
      </c>
      <c r="Y784" s="201">
        <f>(((B784*'Appendix B'!$C$5*1000)-('Appendix B'!$E$31+'Appendix B'!$F$31+'Appendix B'!$G$31))/((1+$Y$16)^1))</f>
        <v>36555647.970511056</v>
      </c>
      <c r="Z784" s="201">
        <f>+(((C784*'Appendix B'!$C$6*1000)-('Appendix B'!$E$32+'Appendix B'!$F$32+'Appendix B'!$G$32))/((1+$Y$16)^2))</f>
        <v>20804080.629690938</v>
      </c>
      <c r="AA784" s="201">
        <f>(((D784*'Appendix B'!$C$7*1000)-('Appendix B'!$E$33+'Appendix B'!$F$33+'Appendix B'!$G$33))/((1+$Y$16)^3))</f>
        <v>5274329.9068601364</v>
      </c>
      <c r="AB784" s="201">
        <f>(((E784*'Appendix B'!$C$8*1000)-('Appendix B'!$E$34+'Appendix B'!$F$34+'Appendix B'!$G$34))/((1+$Y$16)^4))</f>
        <v>3441162.2395462627</v>
      </c>
      <c r="AC784" s="201">
        <f>(((F784*'Appendix B'!$C$9*1000)-('Appendix B'!$E$35+'Appendix B'!$F$35+'Appendix B'!$G$35))/((1+$Y$16)^AC$34))</f>
        <v>1954157.1607892739</v>
      </c>
      <c r="AD784" s="201">
        <f>(((G784*'Appendix B'!$C$10*1000)-('Appendix B'!$E$36+'Appendix B'!$F$36+'Appendix B'!$G$36))/((1+$Y$16)^AD$34))</f>
        <v>1234028.5967620886</v>
      </c>
      <c r="AE784" s="201">
        <f>(((H784*'Appendix B'!$C$11*1000)-('Appendix B'!$E$37+'Appendix B'!$F$37+'Appendix B'!$G$37))/((1+$Y$16)^AE$34))</f>
        <v>-293154.82380065427</v>
      </c>
      <c r="AF784" s="201">
        <f>(((I784*'Appendix B'!$C$12*1000)-('Appendix B'!$E$38+'Appendix B'!$F$38+'Appendix B'!$G$38))/((1+$Y$16)^AF$34))</f>
        <v>-120110.22202427147</v>
      </c>
      <c r="AG784" s="201">
        <f>(((J784*'Appendix B'!$C$13*1000)-('Appendix B'!$E$39+'Appendix B'!$F$39+'Appendix B'!$G$39))/((1+$Y$16)^AG$34))</f>
        <v>-343007.35601655452</v>
      </c>
      <c r="AH784" s="201">
        <f>(((K784*'Appendix B'!$C$14*1000)-('Appendix B'!$E$40+'Appendix B'!$F$40+'Appendix B'!$G$40))/((1+$Y$16)^AH$34))</f>
        <v>-296640.65394239308</v>
      </c>
      <c r="AI784" s="201">
        <f>(((L784*'Appendix B'!$C$15*1000)-('Appendix B'!$E$41+'Appendix B'!$F$41+'Appendix B'!$G$41))/((1+$Y$16)^AI$34))</f>
        <v>-90295.340507124842</v>
      </c>
      <c r="AJ784" s="201">
        <f>(((M784*'Appendix B'!$C$16*1000)-('Appendix B'!$E$42+'Appendix B'!$F$42+'Appendix B'!$G$42))/((1+$Y$16)^AJ$34))</f>
        <v>45733.01121507887</v>
      </c>
      <c r="AK784" s="201">
        <f>(((N784*'Appendix B'!$C$17*1000)-('Appendix B'!$E$43+'Appendix B'!$F$43+'Appendix B'!$G$43))/((1+$Y$16)^AK$34))</f>
        <v>-57786.905354246352</v>
      </c>
      <c r="AL784" s="201">
        <f>(((O784*'Appendix B'!$C$18*1000)-('Appendix B'!$E$44+'Appendix B'!$F$44+'Appendix B'!$G$44))/((1+$Y$16)^AL$34))</f>
        <v>113667.99890810673</v>
      </c>
      <c r="AM784" s="201">
        <f>(((P784*'Appendix B'!$C$19*1000)-('Appendix B'!$E$45+'Appendix B'!$F$45+'Appendix B'!$G$45))/((1+$Y$16)^AM$34))</f>
        <v>299532.20339208795</v>
      </c>
      <c r="AN784" s="201">
        <f>(((Q784*'Appendix B'!$C$20*1000)-('Appendix B'!$E$46+'Appendix B'!$F$46+'Appendix B'!$G$46))/((1+$Y$16)^AN$34))</f>
        <v>188204.00272133021</v>
      </c>
      <c r="AO784" s="201">
        <f>(((R784*'Appendix B'!$C$21*1000)-('Appendix B'!$E$47+'Appendix B'!$F$47+'Appendix B'!$G$47))/((1+$Y$16)^AO$34))</f>
        <v>218349.99724709895</v>
      </c>
      <c r="AP784" s="201">
        <f>(((S784*'Appendix B'!$C$22*1000)-('Appendix B'!$E$48+'Appendix B'!$F$48+'Appendix B'!$G$48))/((1+$Y$16)^AP$34))</f>
        <v>335670.80253992806</v>
      </c>
      <c r="AQ784" s="201">
        <f>(((T784*'Appendix B'!$C$23*1000)-('Appendix B'!$E$49+'Appendix B'!$F$49+'Appendix B'!$G$49))/((1+$Y$16)^AQ$34))</f>
        <v>380453.9399467585</v>
      </c>
      <c r="AR784" s="201">
        <f>(((U784*'Appendix B'!$C$24*1000)-('Appendix B'!$E$50+'Appendix B'!$F$50+'Appendix B'!$G$50))/((1+$Y$16)^AR$34))</f>
        <v>127212.06418412976</v>
      </c>
      <c r="AS784" s="217">
        <f t="shared" si="38"/>
        <v>40039323.846164137</v>
      </c>
      <c r="AU784" s="207">
        <f t="shared" si="37"/>
        <v>1.4878666046009483E-8</v>
      </c>
    </row>
    <row r="785" spans="1:47" x14ac:dyDescent="0.35">
      <c r="A785">
        <v>751</v>
      </c>
      <c r="B785" s="75">
        <v>56</v>
      </c>
      <c r="C785" s="75">
        <v>26.879986446498641</v>
      </c>
      <c r="D785" s="75">
        <v>17.253958587980335</v>
      </c>
      <c r="E785" s="75">
        <v>17.45710658800111</v>
      </c>
      <c r="F785" s="75">
        <v>10.206926232789481</v>
      </c>
      <c r="G785" s="75">
        <v>7.4574137743403393</v>
      </c>
      <c r="H785" s="75">
        <v>8.7467597864961046</v>
      </c>
      <c r="I785" s="75">
        <v>7.1130206721691902</v>
      </c>
      <c r="J785" s="75">
        <v>9.178453454731434</v>
      </c>
      <c r="K785" s="75">
        <v>10.835904930370663</v>
      </c>
      <c r="L785" s="75">
        <v>10.493713285046605</v>
      </c>
      <c r="M785" s="75">
        <v>10.50961529479134</v>
      </c>
      <c r="N785" s="75">
        <v>11.326770040752885</v>
      </c>
      <c r="O785" s="75">
        <v>8.4001609733526124</v>
      </c>
      <c r="P785" s="75">
        <v>6.3788938415326086</v>
      </c>
      <c r="Q785" s="75">
        <v>6.0885814294906142</v>
      </c>
      <c r="R785" s="75">
        <v>5.834211462846854</v>
      </c>
      <c r="S785" s="75">
        <v>6.6978002259563043</v>
      </c>
      <c r="T785" s="75">
        <v>4.4698070493987965</v>
      </c>
      <c r="U785" s="75">
        <v>4.6761462259133575</v>
      </c>
      <c r="V785" s="75">
        <v>3.1896140563028075</v>
      </c>
      <c r="X785" s="201">
        <f>((0-('Appendix B'!$H$30))/(1+$Y$16)^0)</f>
        <v>-30932906.678150136</v>
      </c>
      <c r="Y785" s="201">
        <f>(((B785*'Appendix B'!$C$5*1000)-('Appendix B'!$E$31+'Appendix B'!$F$31+'Appendix B'!$G$31))/((1+$Y$16)^1))</f>
        <v>36555647.970511056</v>
      </c>
      <c r="Z785" s="201">
        <f>+(((C785*'Appendix B'!$C$6*1000)-('Appendix B'!$E$32+'Appendix B'!$F$32+'Appendix B'!$G$32))/((1+$Y$16)^2))</f>
        <v>4584985.8739005364</v>
      </c>
      <c r="AA785" s="201">
        <f>(((D785*'Appendix B'!$C$7*1000)-('Appendix B'!$E$33+'Appendix B'!$F$33+'Appendix B'!$G$33))/((1+$Y$16)^3))</f>
        <v>461265.37117443315</v>
      </c>
      <c r="AB785" s="201">
        <f>(((E785*'Appendix B'!$C$8*1000)-('Appendix B'!$E$34+'Appendix B'!$F$34+'Appendix B'!$G$34))/((1+$Y$16)^4))</f>
        <v>-49022.499932676918</v>
      </c>
      <c r="AC785" s="201">
        <f>(((F785*'Appendix B'!$C$9*1000)-('Appendix B'!$E$35+'Appendix B'!$F$35+'Appendix B'!$G$35))/((1+$Y$16)^AC$34))</f>
        <v>-707087.08646280097</v>
      </c>
      <c r="AD785" s="201">
        <f>(((G785*'Appendix B'!$C$10*1000)-('Appendix B'!$E$36+'Appendix B'!$F$36+'Appendix B'!$G$36))/((1+$Y$16)^AD$34))</f>
        <v>-833683.7380168963</v>
      </c>
      <c r="AE785" s="201">
        <f>(((H785*'Appendix B'!$C$11*1000)-('Appendix B'!$E$37+'Appendix B'!$F$37+'Appendix B'!$G$37))/((1+$Y$16)^AE$34))</f>
        <v>-743151.95485230442</v>
      </c>
      <c r="AF785" s="201">
        <f>(((I785*'Appendix B'!$C$12*1000)-('Appendix B'!$E$38+'Appendix B'!$F$38+'Appendix B'!$G$38))/((1+$Y$16)^AF$34))</f>
        <v>-741921.35745722614</v>
      </c>
      <c r="AG785" s="201">
        <f>(((J785*'Appendix B'!$C$13*1000)-('Appendix B'!$E$39+'Appendix B'!$F$39+'Appendix B'!$G$39))/((1+$Y$16)^AG$34))</f>
        <v>-642564.25601723371</v>
      </c>
      <c r="AH785" s="201">
        <f>(((K785*'Appendix B'!$C$14*1000)-('Appendix B'!$E$40+'Appendix B'!$F$40+'Appendix B'!$G$40))/((1+$Y$16)^AH$34))</f>
        <v>-560030.28646803054</v>
      </c>
      <c r="AI785" s="201">
        <f>(((L785*'Appendix B'!$C$15*1000)-('Appendix B'!$E$41+'Appendix B'!$F$41+'Appendix B'!$G$41))/((1+$Y$16)^AI$34))</f>
        <v>-532404.69306114805</v>
      </c>
      <c r="AJ785" s="201">
        <f>(((M785*'Appendix B'!$C$16*1000)-('Appendix B'!$E$42+'Appendix B'!$F$42+'Appendix B'!$G$42))/((1+$Y$16)^AJ$34))</f>
        <v>-491962.25121166278</v>
      </c>
      <c r="AK785" s="201">
        <f>(((N785*'Appendix B'!$C$17*1000)-('Appendix B'!$E$43+'Appendix B'!$F$43+'Appendix B'!$G$43))/((1+$Y$16)^AK$34))</f>
        <v>-445320.23240561469</v>
      </c>
      <c r="AL785" s="201">
        <f>(((O785*'Appendix B'!$C$18*1000)-('Appendix B'!$E$44+'Appendix B'!$F$44+'Appendix B'!$G$44))/((1+$Y$16)^AL$34))</f>
        <v>-434613.33602433186</v>
      </c>
      <c r="AM785" s="201">
        <f>(((P785*'Appendix B'!$C$19*1000)-('Appendix B'!$E$45+'Appendix B'!$F$45+'Appendix B'!$G$45))/((1+$Y$16)^AM$34))</f>
        <v>-412085.23111271788</v>
      </c>
      <c r="AN785" s="201">
        <f>(((Q785*'Appendix B'!$C$20*1000)-('Appendix B'!$E$46+'Appendix B'!$F$46+'Appendix B'!$G$46))/((1+$Y$16)^AN$34))</f>
        <v>-372241.99777392583</v>
      </c>
      <c r="AO785" s="201">
        <f>(((R785*'Appendix B'!$C$21*1000)-('Appendix B'!$E$47+'Appendix B'!$F$47+'Appendix B'!$G$47))/((1+$Y$16)^AO$34))</f>
        <v>-345471.26988401747</v>
      </c>
      <c r="AP785" s="201">
        <f>(((S785*'Appendix B'!$C$22*1000)-('Appendix B'!$E$48+'Appendix B'!$F$48+'Appendix B'!$G$48))/((1+$Y$16)^AP$34))</f>
        <v>-310840.28660417261</v>
      </c>
      <c r="AQ785" s="201">
        <f>(((T785*'Appendix B'!$C$23*1000)-('Appendix B'!$E$49+'Appendix B'!$F$49+'Appendix B'!$G$49))/((1+$Y$16)^AQ$34))</f>
        <v>-291797.76592869678</v>
      </c>
      <c r="AR785" s="201">
        <f>(((U785*'Appendix B'!$C$24*1000)-('Appendix B'!$E$50+'Appendix B'!$F$50+'Appendix B'!$G$50))/((1+$Y$16)^AR$34))</f>
        <v>-264734.3299356795</v>
      </c>
      <c r="AS785" s="217">
        <f t="shared" si="38"/>
        <v>10668992.537435893</v>
      </c>
      <c r="AU785" s="207">
        <f t="shared" si="37"/>
        <v>4.8542363416021564E-9</v>
      </c>
    </row>
    <row r="786" spans="1:47" x14ac:dyDescent="0.35">
      <c r="A786">
        <v>752</v>
      </c>
      <c r="B786" s="75">
        <v>56</v>
      </c>
      <c r="C786" s="75">
        <v>68.143156354554606</v>
      </c>
      <c r="D786" s="75">
        <v>92.532302054124443</v>
      </c>
      <c r="E786" s="75">
        <v>106.46488156655683</v>
      </c>
      <c r="F786" s="75">
        <v>108.83296363932789</v>
      </c>
      <c r="G786" s="75">
        <v>138.96006108568076</v>
      </c>
      <c r="H786" s="75">
        <v>149.54610447263917</v>
      </c>
      <c r="I786" s="75">
        <v>239.25998779292729</v>
      </c>
      <c r="J786" s="75">
        <v>240.02553251641652</v>
      </c>
      <c r="K786" s="75">
        <v>360.11848254253584</v>
      </c>
      <c r="L786" s="75">
        <v>419.29383028403942</v>
      </c>
      <c r="M786" s="75">
        <v>500</v>
      </c>
      <c r="N786" s="75">
        <v>500</v>
      </c>
      <c r="O786" s="75">
        <v>489.11152343989966</v>
      </c>
      <c r="P786" s="75">
        <v>380.06155691162019</v>
      </c>
      <c r="Q786" s="75">
        <v>500</v>
      </c>
      <c r="R786" s="75">
        <v>446.17392614869328</v>
      </c>
      <c r="S786" s="75">
        <v>500</v>
      </c>
      <c r="T786" s="75">
        <v>500</v>
      </c>
      <c r="U786" s="75">
        <v>413.39839262747427</v>
      </c>
      <c r="V786" s="75">
        <v>450.02853975546611</v>
      </c>
      <c r="X786" s="201">
        <f>((0-('Appendix B'!$H$30))/(1+$Y$16)^0)</f>
        <v>-30932906.678150136</v>
      </c>
      <c r="Y786" s="201">
        <f>(((B786*'Appendix B'!$C$5*1000)-('Appendix B'!$E$31+'Appendix B'!$F$31+'Appendix B'!$G$31))/((1+$Y$16)^1))</f>
        <v>36555647.970511056</v>
      </c>
      <c r="Z786" s="201">
        <f>+(((C786*'Appendix B'!$C$6*1000)-('Appendix B'!$E$32+'Appendix B'!$F$32+'Appendix B'!$G$32))/((1+$Y$16)^2))</f>
        <v>15008768.321790593</v>
      </c>
      <c r="AA786" s="201">
        <f>(((D786*'Appendix B'!$C$7*1000)-('Appendix B'!$E$33+'Appendix B'!$F$33+'Appendix B'!$G$33))/((1+$Y$16)^3))</f>
        <v>10009606.369734377</v>
      </c>
      <c r="AB786" s="201">
        <f>(((E786*'Appendix B'!$C$8*1000)-('Appendix B'!$E$34+'Appendix B'!$F$34+'Appendix B'!$G$34))/((1+$Y$16)^4))</f>
        <v>7137465.0716612721</v>
      </c>
      <c r="AC786" s="201">
        <f>(((F786*'Appendix B'!$C$9*1000)-('Appendix B'!$E$35+'Appendix B'!$F$35+'Appendix B'!$G$35))/((1+$Y$16)^AC$34))</f>
        <v>5026255.7850560378</v>
      </c>
      <c r="AD786" s="201">
        <f>(((G786*'Appendix B'!$C$10*1000)-('Appendix B'!$E$36+'Appendix B'!$F$36+'Appendix B'!$G$36))/((1+$Y$16)^AD$34))</f>
        <v>4840829.7213375354</v>
      </c>
      <c r="AE786" s="201">
        <f>(((H786*'Appendix B'!$C$11*1000)-('Appendix B'!$E$37+'Appendix B'!$F$37+'Appendix B'!$G$37))/((1+$Y$16)^AE$34))</f>
        <v>3933026.6117262677</v>
      </c>
      <c r="AF786" s="201">
        <f>(((I786*'Appendix B'!$C$12*1000)-('Appendix B'!$E$38+'Appendix B'!$F$38+'Appendix B'!$G$38))/((1+$Y$16)^AF$34))</f>
        <v>5345564.6062265169</v>
      </c>
      <c r="AG786" s="201">
        <f>(((J786*'Appendix B'!$C$13*1000)-('Appendix B'!$E$39+'Appendix B'!$F$39+'Appendix B'!$G$39))/((1+$Y$16)^AG$34))</f>
        <v>4226075.9516309882</v>
      </c>
      <c r="AH786" s="201">
        <f>(((K786*'Appendix B'!$C$14*1000)-('Appendix B'!$E$40+'Appendix B'!$F$40+'Appendix B'!$G$40))/((1+$Y$16)^AH$34))</f>
        <v>5355061.7927842503</v>
      </c>
      <c r="AI786" s="201">
        <f>(((L786*'Appendix B'!$C$15*1000)-('Appendix B'!$E$41+'Appendix B'!$F$41+'Appendix B'!$G$41))/((1+$Y$16)^AI$34))</f>
        <v>5277085.7132482417</v>
      </c>
      <c r="AJ786" s="201">
        <f>(((M786*'Appendix B'!$C$16*1000)-('Appendix B'!$E$42+'Appendix B'!$F$42+'Appendix B'!$G$42))/((1+$Y$16)^AJ$34))</f>
        <v>5297234.668167565</v>
      </c>
      <c r="AK786" s="201">
        <f>(((N786*'Appendix B'!$C$17*1000)-('Appendix B'!$E$43+'Appendix B'!$F$43+'Appendix B'!$G$43))/((1+$Y$16)^AK$34))</f>
        <v>4401147.9215931827</v>
      </c>
      <c r="AL786" s="201">
        <f>(((O786*'Appendix B'!$C$18*1000)-('Appendix B'!$E$44+'Appendix B'!$F$44+'Appendix B'!$G$44))/((1+$Y$16)^AL$34))</f>
        <v>3588647.5384172825</v>
      </c>
      <c r="AM786" s="201">
        <f>(((P786*'Appendix B'!$C$19*1000)-('Appendix B'!$E$45+'Appendix B'!$F$45+'Appendix B'!$G$45))/((1+$Y$16)^AM$34))</f>
        <v>2241307.9980008835</v>
      </c>
      <c r="AN786" s="201">
        <f>(((Q786*'Appendix B'!$C$20*1000)-('Appendix B'!$E$46+'Appendix B'!$F$46+'Appendix B'!$G$46))/((1+$Y$16)^AN$34))</f>
        <v>2569321.4299444244</v>
      </c>
      <c r="AO786" s="201">
        <f>(((R786*'Appendix B'!$C$21*1000)-('Appendix B'!$E$47+'Appendix B'!$F$47+'Appendix B'!$G$47))/((1+$Y$16)^AO$34))</f>
        <v>1937259.4457524172</v>
      </c>
      <c r="AP786" s="201">
        <f>(((S786*'Appendix B'!$C$22*1000)-('Appendix B'!$E$48+'Appendix B'!$F$48+'Appendix B'!$G$48))/((1+$Y$16)^AP$34))</f>
        <v>1885363.9634975337</v>
      </c>
      <c r="AQ786" s="201">
        <f>(((T786*'Appendix B'!$C$23*1000)-('Appendix B'!$E$49+'Appendix B'!$F$49+'Appendix B'!$G$49))/((1+$Y$16)^AQ$34))</f>
        <v>1608860.6024615879</v>
      </c>
      <c r="AR786" s="201">
        <f>(((U786*'Appendix B'!$C$24*1000)-('Appendix B'!$E$50+'Appendix B'!$F$50+'Appendix B'!$G$50))/((1+$Y$16)^AR$34))</f>
        <v>1089851.7633383474</v>
      </c>
      <c r="AS786" s="217">
        <f t="shared" si="38"/>
        <v>96401476.568730235</v>
      </c>
      <c r="AU786" s="207">
        <f t="shared" si="37"/>
        <v>2.7146584483565449E-9</v>
      </c>
    </row>
    <row r="787" spans="1:47" x14ac:dyDescent="0.35">
      <c r="A787">
        <v>753</v>
      </c>
      <c r="B787" s="75">
        <v>56</v>
      </c>
      <c r="C787" s="75">
        <v>80.267257651837866</v>
      </c>
      <c r="D787" s="75">
        <v>85.199160340568767</v>
      </c>
      <c r="E787" s="75">
        <v>85.871313673965204</v>
      </c>
      <c r="F787" s="75">
        <v>78.441834650460237</v>
      </c>
      <c r="G787" s="75">
        <v>118.33437651916628</v>
      </c>
      <c r="H787" s="75">
        <v>164.86434070571818</v>
      </c>
      <c r="I787" s="75">
        <v>183.11840447558498</v>
      </c>
      <c r="J787" s="75">
        <v>192.11068106074177</v>
      </c>
      <c r="K787" s="75">
        <v>146.70819601946476</v>
      </c>
      <c r="L787" s="75">
        <v>109.53193329891354</v>
      </c>
      <c r="M787" s="75">
        <v>143.13466556014419</v>
      </c>
      <c r="N787" s="75">
        <v>208.70033355175678</v>
      </c>
      <c r="O787" s="75">
        <v>275.51989366439341</v>
      </c>
      <c r="P787" s="75">
        <v>285.19648838901986</v>
      </c>
      <c r="Q787" s="75">
        <v>385.5808841269328</v>
      </c>
      <c r="R787" s="75">
        <v>490.96100110588554</v>
      </c>
      <c r="S787" s="75">
        <v>328.73655412749872</v>
      </c>
      <c r="T787" s="75">
        <v>278.36463870834444</v>
      </c>
      <c r="U787" s="75">
        <v>373.42724343493433</v>
      </c>
      <c r="V787" s="75">
        <v>500</v>
      </c>
      <c r="X787" s="201">
        <f>((0-('Appendix B'!$H$30))/(1+$Y$16)^0)</f>
        <v>-30932906.678150136</v>
      </c>
      <c r="Y787" s="201">
        <f>(((B787*'Appendix B'!$C$5*1000)-('Appendix B'!$E$31+'Appendix B'!$F$31+'Appendix B'!$G$31))/((1+$Y$16)^1))</f>
        <v>36555647.970511056</v>
      </c>
      <c r="Z787" s="201">
        <f>+(((C787*'Appendix B'!$C$6*1000)-('Appendix B'!$E$32+'Appendix B'!$F$32+'Appendix B'!$G$32))/((1+$Y$16)^2))</f>
        <v>18071523.669493265</v>
      </c>
      <c r="AA787" s="201">
        <f>(((D787*'Appendix B'!$C$7*1000)-('Appendix B'!$E$33+'Appendix B'!$F$33+'Appendix B'!$G$33))/((1+$Y$16)^3))</f>
        <v>9079467.1763382778</v>
      </c>
      <c r="AB787" s="201">
        <f>(((E787*'Appendix B'!$C$8*1000)-('Appendix B'!$E$34+'Appendix B'!$F$34+'Appendix B'!$G$34))/((1+$Y$16)^4))</f>
        <v>5474740.4417001056</v>
      </c>
      <c r="AC787" s="201">
        <f>(((F787*'Appendix B'!$C$9*1000)-('Appendix B'!$E$35+'Appendix B'!$F$35+'Appendix B'!$G$35))/((1+$Y$16)^AC$34))</f>
        <v>3259554.3406139184</v>
      </c>
      <c r="AD787" s="201">
        <f>(((G787*'Appendix B'!$C$10*1000)-('Appendix B'!$E$36+'Appendix B'!$F$36+'Appendix B'!$G$36))/((1+$Y$16)^AD$34))</f>
        <v>3950804.1053209668</v>
      </c>
      <c r="AE787" s="201">
        <f>(((H787*'Appendix B'!$C$11*1000)-('Appendix B'!$E$37+'Appendix B'!$F$37+'Appendix B'!$G$37))/((1+$Y$16)^AE$34))</f>
        <v>4441770.5132734254</v>
      </c>
      <c r="AF787" s="201">
        <f>(((I787*'Appendix B'!$C$12*1000)-('Appendix B'!$E$38+'Appendix B'!$F$38+'Appendix B'!$G$38))/((1+$Y$16)^AF$34))</f>
        <v>3873389.0070272158</v>
      </c>
      <c r="AG787" s="201">
        <f>(((J787*'Appendix B'!$C$13*1000)-('Appendix B'!$E$39+'Appendix B'!$F$39+'Appendix B'!$G$39))/((1+$Y$16)^AG$34))</f>
        <v>3215536.1029623603</v>
      </c>
      <c r="AH787" s="201">
        <f>(((K787*'Appendix B'!$C$14*1000)-('Appendix B'!$E$40+'Appendix B'!$F$40+'Appendix B'!$G$40))/((1+$Y$16)^AH$34))</f>
        <v>1740963.7061477888</v>
      </c>
      <c r="AI787" s="201">
        <f>(((L787*'Appendix B'!$C$15*1000)-('Appendix B'!$E$41+'Appendix B'!$F$41+'Appendix B'!$G$41))/((1+$Y$16)^AI$34))</f>
        <v>875035.19040135155</v>
      </c>
      <c r="AJ787" s="201">
        <f>(((M787*'Appendix B'!$C$16*1000)-('Appendix B'!$E$42+'Appendix B'!$F$42+'Appendix B'!$G$42))/((1+$Y$16)^AJ$34))</f>
        <v>1076592.6303946276</v>
      </c>
      <c r="AK787" s="201">
        <f>(((N787*'Appendix B'!$C$17*1000)-('Appendix B'!$E$43+'Appendix B'!$F$43+'Appendix B'!$G$43))/((1+$Y$16)^AK$34))</f>
        <v>1512152.842346428</v>
      </c>
      <c r="AL787" s="201">
        <f>(((O787*'Appendix B'!$C$18*1000)-('Appendix B'!$E$44+'Appendix B'!$F$44+'Appendix B'!$G$44))/((1+$Y$16)^AL$34))</f>
        <v>1801015.8860786832</v>
      </c>
      <c r="AM787" s="201">
        <f>(((P787*'Appendix B'!$C$19*1000)-('Appendix B'!$E$45+'Appendix B'!$F$45+'Appendix B'!$G$45))/((1+$Y$16)^AM$34))</f>
        <v>1567703.4790509257</v>
      </c>
      <c r="AN787" s="201">
        <f>(((Q787*'Appendix B'!$C$20*1000)-('Appendix B'!$E$46+'Appendix B'!$F$46+'Appendix B'!$G$46))/((1+$Y$16)^AN$34))</f>
        <v>1887881.2485082573</v>
      </c>
      <c r="AO787" s="201">
        <f>(((R787*'Appendix B'!$C$21*1000)-('Appendix B'!$E$47+'Appendix B'!$F$47+'Appendix B'!$G$47))/((1+$Y$16)^AO$34))</f>
        <v>2169436.6222790298</v>
      </c>
      <c r="AP787" s="201">
        <f>(((S787*'Appendix B'!$C$22*1000)-('Appendix B'!$E$48+'Appendix B'!$F$48+'Appendix B'!$G$48))/((1+$Y$16)^AP$34))</f>
        <v>1122891.1671375409</v>
      </c>
      <c r="AQ787" s="201">
        <f>(((T787*'Appendix B'!$C$23*1000)-('Appendix B'!$E$49+'Appendix B'!$F$49+'Appendix B'!$G$49))/((1+$Y$16)^AQ$34))</f>
        <v>758754.77609031065</v>
      </c>
      <c r="AR787" s="201">
        <f>(((U787*'Appendix B'!$C$24*1000)-('Appendix B'!$E$50+'Appendix B'!$F$50+'Appendix B'!$G$50))/((1+$Y$16)^AR$34))</f>
        <v>957379.49566735711</v>
      </c>
      <c r="AS787" s="217">
        <f t="shared" si="38"/>
        <v>72459333.693192735</v>
      </c>
      <c r="AU787" s="207">
        <f t="shared" si="37"/>
        <v>1.0380302085645557E-8</v>
      </c>
    </row>
    <row r="788" spans="1:47" x14ac:dyDescent="0.35">
      <c r="A788">
        <v>754</v>
      </c>
      <c r="B788" s="75">
        <v>56</v>
      </c>
      <c r="C788" s="75">
        <v>52.029981342020797</v>
      </c>
      <c r="D788" s="75">
        <v>58.332076088083234</v>
      </c>
      <c r="E788" s="75">
        <v>48.700817332717762</v>
      </c>
      <c r="F788" s="75">
        <v>38.201603378505915</v>
      </c>
      <c r="G788" s="75">
        <v>36.372729562208079</v>
      </c>
      <c r="H788" s="75">
        <v>48.606100558555362</v>
      </c>
      <c r="I788" s="75">
        <v>81.221270240043594</v>
      </c>
      <c r="J788" s="75">
        <v>77.301540260818328</v>
      </c>
      <c r="K788" s="75">
        <v>82.166476644034788</v>
      </c>
      <c r="L788" s="75">
        <v>109.44693520678618</v>
      </c>
      <c r="M788" s="75">
        <v>91.640355531684207</v>
      </c>
      <c r="N788" s="75">
        <v>117.60154187409485</v>
      </c>
      <c r="O788" s="75">
        <v>120.04160792480999</v>
      </c>
      <c r="P788" s="75">
        <v>143.90069656199657</v>
      </c>
      <c r="Q788" s="75">
        <v>162.54860276857491</v>
      </c>
      <c r="R788" s="75">
        <v>193.28127467707222</v>
      </c>
      <c r="S788" s="75">
        <v>200.44940887725642</v>
      </c>
      <c r="T788" s="75">
        <v>268.72270995352369</v>
      </c>
      <c r="U788" s="75">
        <v>393.29815911305906</v>
      </c>
      <c r="V788" s="75">
        <v>377.91599781522467</v>
      </c>
      <c r="X788" s="201">
        <f>((0-('Appendix B'!$H$30))/(1+$Y$16)^0)</f>
        <v>-30932906.678150136</v>
      </c>
      <c r="Y788" s="201">
        <f>(((B788*'Appendix B'!$C$5*1000)-('Appendix B'!$E$31+'Appendix B'!$F$31+'Appendix B'!$G$31))/((1+$Y$16)^1))</f>
        <v>36555647.970511056</v>
      </c>
      <c r="Z788" s="201">
        <f>+(((C788*'Appendix B'!$C$6*1000)-('Appendix B'!$E$32+'Appendix B'!$F$32+'Appendix B'!$G$32))/((1+$Y$16)^2))</f>
        <v>10938304.727992894</v>
      </c>
      <c r="AA788" s="201">
        <f>(((D788*'Appendix B'!$C$7*1000)-('Appendix B'!$E$33+'Appendix B'!$F$33+'Appendix B'!$G$33))/((1+$Y$16)^3))</f>
        <v>5671633.3921750141</v>
      </c>
      <c r="AB788" s="201">
        <f>(((E788*'Appendix B'!$C$8*1000)-('Appendix B'!$E$34+'Appendix B'!$F$34+'Appendix B'!$G$34))/((1+$Y$16)^4))</f>
        <v>2473594.6423504357</v>
      </c>
      <c r="AC788" s="201">
        <f>(((F788*'Appendix B'!$C$9*1000)-('Appendix B'!$E$35+'Appendix B'!$F$35+'Appendix B'!$G$35))/((1+$Y$16)^AC$34))</f>
        <v>920303.47767664527</v>
      </c>
      <c r="AD788" s="201">
        <f>(((G788*'Appendix B'!$C$10*1000)-('Appendix B'!$E$36+'Appendix B'!$F$36+'Appendix B'!$G$36))/((1+$Y$16)^AD$34))</f>
        <v>414050.44813426986</v>
      </c>
      <c r="AE788" s="201">
        <f>(((H788*'Appendix B'!$C$11*1000)-('Appendix B'!$E$37+'Appendix B'!$F$37+'Appendix B'!$G$37))/((1+$Y$16)^AE$34))</f>
        <v>580642.52311019611</v>
      </c>
      <c r="AF788" s="201">
        <f>(((I788*'Appendix B'!$C$12*1000)-('Appendix B'!$E$38+'Appendix B'!$F$38+'Appendix B'!$G$38))/((1+$Y$16)^AF$34))</f>
        <v>1201386.0853789202</v>
      </c>
      <c r="AG788" s="201">
        <f>(((J788*'Appendix B'!$C$13*1000)-('Appendix B'!$E$39+'Appendix B'!$F$39+'Appendix B'!$G$39))/((1+$Y$16)^AG$34))</f>
        <v>794173.86881127837</v>
      </c>
      <c r="AH788" s="201">
        <f>(((K788*'Appendix B'!$C$14*1000)-('Appendix B'!$E$40+'Appendix B'!$F$40+'Appendix B'!$G$40))/((1+$Y$16)^AH$34))</f>
        <v>647951.23564650444</v>
      </c>
      <c r="AI788" s="201">
        <f>(((L788*'Appendix B'!$C$15*1000)-('Appendix B'!$E$41+'Appendix B'!$F$41+'Appendix B'!$G$41))/((1+$Y$16)^AI$34))</f>
        <v>873827.27587237954</v>
      </c>
      <c r="AJ788" s="201">
        <f>(((M788*'Appendix B'!$C$16*1000)-('Appendix B'!$E$42+'Appendix B'!$F$42+'Appendix B'!$G$42))/((1+$Y$16)^AJ$34))</f>
        <v>467570.04221477185</v>
      </c>
      <c r="AK788" s="201">
        <f>(((N788*'Appendix B'!$C$17*1000)-('Appendix B'!$E$43+'Appendix B'!$F$43+'Appendix B'!$G$43))/((1+$Y$16)^AK$34))</f>
        <v>608670.99462913279</v>
      </c>
      <c r="AL788" s="201">
        <f>(((O788*'Appendix B'!$C$18*1000)-('Appendix B'!$E$44+'Appendix B'!$F$44+'Appendix B'!$G$44))/((1+$Y$16)^AL$34))</f>
        <v>499757.47472825361</v>
      </c>
      <c r="AM788" s="201">
        <f>(((P788*'Appendix B'!$C$19*1000)-('Appendix B'!$E$45+'Appendix B'!$F$45+'Appendix B'!$G$45))/((1+$Y$16)^AM$34))</f>
        <v>564410.2187859983</v>
      </c>
      <c r="AN788" s="201">
        <f>(((Q788*'Appendix B'!$C$20*1000)-('Appendix B'!$E$46+'Appendix B'!$F$46+'Appendix B'!$G$46))/((1+$Y$16)^AN$34))</f>
        <v>559579.09274289722</v>
      </c>
      <c r="AO788" s="201">
        <f>(((R788*'Appendix B'!$C$21*1000)-('Appendix B'!$E$47+'Appendix B'!$F$47+'Appendix B'!$G$47))/((1+$Y$16)^AO$34))</f>
        <v>626258.40719094034</v>
      </c>
      <c r="AP788" s="201">
        <f>(((S788*'Appendix B'!$C$22*1000)-('Appendix B'!$E$48+'Appendix B'!$F$48+'Appendix B'!$G$48))/((1+$Y$16)^AP$34))</f>
        <v>551750.85241555155</v>
      </c>
      <c r="AQ788" s="201">
        <f>(((T788*'Appendix B'!$C$23*1000)-('Appendix B'!$E$49+'Appendix B'!$F$49+'Appendix B'!$G$49))/((1+$Y$16)^AQ$34))</f>
        <v>721772.14044877281</v>
      </c>
      <c r="AR788" s="201">
        <f>(((U788*'Appendix B'!$C$24*1000)-('Appendix B'!$E$50+'Appendix B'!$F$50+'Appendix B'!$G$50))/((1+$Y$16)^AR$34))</f>
        <v>1023235.6272461684</v>
      </c>
      <c r="AS788" s="217">
        <f t="shared" si="38"/>
        <v>35761613.819911957</v>
      </c>
      <c r="AU788" s="207">
        <f t="shared" si="37"/>
        <v>1.3767784148474028E-8</v>
      </c>
    </row>
    <row r="789" spans="1:47" x14ac:dyDescent="0.35">
      <c r="A789">
        <v>755</v>
      </c>
      <c r="B789" s="75">
        <v>56</v>
      </c>
      <c r="C789" s="75">
        <v>49.86883795379152</v>
      </c>
      <c r="D789" s="75">
        <v>80.336027514761184</v>
      </c>
      <c r="E789" s="75">
        <v>71.001741984317349</v>
      </c>
      <c r="F789" s="75">
        <v>59.935102884079924</v>
      </c>
      <c r="G789" s="75">
        <v>91.301295050407475</v>
      </c>
      <c r="H789" s="75">
        <v>93.23880688963466</v>
      </c>
      <c r="I789" s="75">
        <v>130.37472022702178</v>
      </c>
      <c r="J789" s="75">
        <v>159.60400199949703</v>
      </c>
      <c r="K789" s="75">
        <v>128.31066690680839</v>
      </c>
      <c r="L789" s="75">
        <v>69.01596701560743</v>
      </c>
      <c r="M789" s="75">
        <v>72.403892451010577</v>
      </c>
      <c r="N789" s="75">
        <v>100.5728289393424</v>
      </c>
      <c r="O789" s="75">
        <v>139.00423080333366</v>
      </c>
      <c r="P789" s="75">
        <v>120.34860689800992</v>
      </c>
      <c r="Q789" s="75">
        <v>89.752895703817288</v>
      </c>
      <c r="R789" s="75">
        <v>88.66880165617799</v>
      </c>
      <c r="S789" s="75">
        <v>150.27100618704307</v>
      </c>
      <c r="T789" s="75">
        <v>137.5964220149969</v>
      </c>
      <c r="U789" s="75">
        <v>124.18830147507373</v>
      </c>
      <c r="V789" s="75">
        <v>121.67807356836221</v>
      </c>
      <c r="X789" s="201">
        <f>((0-('Appendix B'!$H$30))/(1+$Y$16)^0)</f>
        <v>-30932906.678150136</v>
      </c>
      <c r="Y789" s="201">
        <f>(((B789*'Appendix B'!$C$5*1000)-('Appendix B'!$E$31+'Appendix B'!$F$31+'Appendix B'!$G$31))/((1+$Y$16)^1))</f>
        <v>36555647.970511056</v>
      </c>
      <c r="Z789" s="201">
        <f>+(((C789*'Appendix B'!$C$6*1000)-('Appendix B'!$E$32+'Appendix B'!$F$32+'Appendix B'!$G$32))/((1+$Y$16)^2))</f>
        <v>10392362.945822643</v>
      </c>
      <c r="AA789" s="201">
        <f>(((D789*'Appendix B'!$C$7*1000)-('Appendix B'!$E$33+'Appendix B'!$F$33+'Appendix B'!$G$33))/((1+$Y$16)^3))</f>
        <v>8462625.0886403099</v>
      </c>
      <c r="AB789" s="201">
        <f>(((E789*'Appendix B'!$C$8*1000)-('Appendix B'!$E$34+'Appendix B'!$F$34+'Appendix B'!$G$34))/((1+$Y$16)^4))</f>
        <v>4274171.2535777763</v>
      </c>
      <c r="AC789" s="201">
        <f>(((F789*'Appendix B'!$C$9*1000)-('Appendix B'!$E$35+'Appendix B'!$F$35+'Appendix B'!$G$35))/((1+$Y$16)^AC$34))</f>
        <v>2183718.3703364232</v>
      </c>
      <c r="AD789" s="201">
        <f>(((G789*'Appendix B'!$C$10*1000)-('Appendix B'!$E$36+'Appendix B'!$F$36+'Appendix B'!$G$36))/((1+$Y$16)^AD$34))</f>
        <v>2784290.8238117811</v>
      </c>
      <c r="AE789" s="201">
        <f>(((H789*'Appendix B'!$C$11*1000)-('Appendix B'!$E$37+'Appendix B'!$F$37+'Appendix B'!$G$37))/((1+$Y$16)^AE$34))</f>
        <v>2062968.3477014038</v>
      </c>
      <c r="AF789" s="201">
        <f>(((I789*'Appendix B'!$C$12*1000)-('Appendix B'!$E$38+'Appendix B'!$F$38+'Appendix B'!$G$38))/((1+$Y$16)^AF$34))</f>
        <v>2490314.9935335205</v>
      </c>
      <c r="AG789" s="201">
        <f>(((J789*'Appendix B'!$C$13*1000)-('Appendix B'!$E$39+'Appendix B'!$F$39+'Appendix B'!$G$39))/((1+$Y$16)^AG$34))</f>
        <v>2529959.6367667327</v>
      </c>
      <c r="AH789" s="201">
        <f>(((K789*'Appendix B'!$C$14*1000)-('Appendix B'!$E$40+'Appendix B'!$F$40+'Appendix B'!$G$40))/((1+$Y$16)^AH$34))</f>
        <v>1429401.9916298627</v>
      </c>
      <c r="AI789" s="201">
        <f>(((L789*'Appendix B'!$C$15*1000)-('Appendix B'!$E$41+'Appendix B'!$F$41+'Appendix B'!$G$41))/((1+$Y$16)^AI$34))</f>
        <v>299259.62763212284</v>
      </c>
      <c r="AJ789" s="201">
        <f>(((M789*'Appendix B'!$C$16*1000)-('Appendix B'!$E$42+'Appendix B'!$F$42+'Appendix B'!$G$42))/((1+$Y$16)^AJ$34))</f>
        <v>240060.62367235072</v>
      </c>
      <c r="AK789" s="201">
        <f>(((N789*'Appendix B'!$C$17*1000)-('Appendix B'!$E$43+'Appendix B'!$F$43+'Appendix B'!$G$43))/((1+$Y$16)^AK$34))</f>
        <v>439786.94311530702</v>
      </c>
      <c r="AL789" s="201">
        <f>(((O789*'Appendix B'!$C$18*1000)-('Appendix B'!$E$44+'Appendix B'!$F$44+'Appendix B'!$G$44))/((1+$Y$16)^AL$34))</f>
        <v>658463.06120014598</v>
      </c>
      <c r="AM789" s="201">
        <f>(((P789*'Appendix B'!$C$19*1000)-('Appendix B'!$E$45+'Appendix B'!$F$45+'Appendix B'!$G$45))/((1+$Y$16)^AM$34))</f>
        <v>397174.85728308174</v>
      </c>
      <c r="AN789" s="201">
        <f>(((Q789*'Appendix B'!$C$20*1000)-('Appendix B'!$E$46+'Appendix B'!$F$46+'Appendix B'!$G$46))/((1+$Y$16)^AN$34))</f>
        <v>126033.35651282793</v>
      </c>
      <c r="AO789" s="201">
        <f>(((R789*'Appendix B'!$C$21*1000)-('Appendix B'!$E$47+'Appendix B'!$F$47+'Appendix B'!$G$47))/((1+$Y$16)^AO$34))</f>
        <v>83945.058112598155</v>
      </c>
      <c r="AP789" s="201">
        <f>(((S789*'Appendix B'!$C$22*1000)-('Appendix B'!$E$48+'Appendix B'!$F$48+'Appendix B'!$G$48))/((1+$Y$16)^AP$34))</f>
        <v>328354.27866818267</v>
      </c>
      <c r="AQ789" s="201">
        <f>(((T789*'Appendix B'!$C$23*1000)-('Appendix B'!$E$49+'Appendix B'!$F$49+'Appendix B'!$G$49))/((1+$Y$16)^AQ$34))</f>
        <v>218823.42000388162</v>
      </c>
      <c r="AR789" s="201">
        <f>(((U789*'Appendix B'!$C$24*1000)-('Appendix B'!$E$50+'Appendix B'!$F$50+'Appendix B'!$G$50))/((1+$Y$16)^AR$34))</f>
        <v>131352.51119668726</v>
      </c>
      <c r="AS789" s="217">
        <f t="shared" si="38"/>
        <v>45155808.481578559</v>
      </c>
      <c r="AU789" s="207">
        <f t="shared" si="37"/>
        <v>1.5712193788687978E-8</v>
      </c>
    </row>
    <row r="790" spans="1:47" x14ac:dyDescent="0.35">
      <c r="A790">
        <v>756</v>
      </c>
      <c r="B790" s="75">
        <v>56</v>
      </c>
      <c r="C790" s="75">
        <v>33.777597535854412</v>
      </c>
      <c r="D790" s="75">
        <v>43.429282786449079</v>
      </c>
      <c r="E790" s="75">
        <v>31.80315411601838</v>
      </c>
      <c r="F790" s="75">
        <v>36.688873436332777</v>
      </c>
      <c r="G790" s="75">
        <v>41.978474128727633</v>
      </c>
      <c r="H790" s="75">
        <v>50.991276312839538</v>
      </c>
      <c r="I790" s="75">
        <v>53.958805737793227</v>
      </c>
      <c r="J790" s="75">
        <v>33.061938272092398</v>
      </c>
      <c r="K790" s="75">
        <v>29.798701854770055</v>
      </c>
      <c r="L790" s="75">
        <v>45.535773043233675</v>
      </c>
      <c r="M790" s="75">
        <v>33.907177654368311</v>
      </c>
      <c r="N790" s="75">
        <v>38.032779626051052</v>
      </c>
      <c r="O790" s="75">
        <v>50.997248663314693</v>
      </c>
      <c r="P790" s="75">
        <v>49.394460880400679</v>
      </c>
      <c r="Q790" s="75">
        <v>60.955081436172719</v>
      </c>
      <c r="R790" s="75">
        <v>61.174267845854317</v>
      </c>
      <c r="S790" s="75">
        <v>50.750310051305007</v>
      </c>
      <c r="T790" s="75">
        <v>41.042662728905604</v>
      </c>
      <c r="U790" s="75">
        <v>35.649258731047581</v>
      </c>
      <c r="V790" s="75">
        <v>31.553228258631439</v>
      </c>
      <c r="X790" s="201">
        <f>((0-('Appendix B'!$H$30))/(1+$Y$16)^0)</f>
        <v>-30932906.678150136</v>
      </c>
      <c r="Y790" s="201">
        <f>(((B790*'Appendix B'!$C$5*1000)-('Appendix B'!$E$31+'Appendix B'!$F$31+'Appendix B'!$G$31))/((1+$Y$16)^1))</f>
        <v>36555647.970511056</v>
      </c>
      <c r="Z790" s="201">
        <f>+(((C790*'Appendix B'!$C$6*1000)-('Appendix B'!$E$32+'Appendix B'!$F$32+'Appendix B'!$G$32))/((1+$Y$16)^2))</f>
        <v>6327440.4057701631</v>
      </c>
      <c r="AA790" s="201">
        <f>(((D790*'Appendix B'!$C$7*1000)-('Appendix B'!$E$33+'Appendix B'!$F$33+'Appendix B'!$G$33))/((1+$Y$16)^3))</f>
        <v>3781355.9800657136</v>
      </c>
      <c r="AB790" s="201">
        <f>(((E790*'Appendix B'!$C$8*1000)-('Appendix B'!$E$34+'Appendix B'!$F$34+'Appendix B'!$G$34))/((1+$Y$16)^4))</f>
        <v>1109277.3484393456</v>
      </c>
      <c r="AC790" s="201">
        <f>(((F790*'Appendix B'!$C$9*1000)-('Appendix B'!$E$35+'Appendix B'!$F$35+'Appendix B'!$G$35))/((1+$Y$16)^AC$34))</f>
        <v>832365.24494869739</v>
      </c>
      <c r="AD790" s="201">
        <f>(((G790*'Appendix B'!$C$10*1000)-('Appendix B'!$E$36+'Appendix B'!$F$36+'Appendix B'!$G$36))/((1+$Y$16)^AD$34))</f>
        <v>655945.75323110481</v>
      </c>
      <c r="AE790" s="201">
        <f>(((H790*'Appendix B'!$C$11*1000)-('Appendix B'!$E$37+'Appendix B'!$F$37+'Appendix B'!$G$37))/((1+$Y$16)^AE$34))</f>
        <v>659858.14563009422</v>
      </c>
      <c r="AF790" s="201">
        <f>(((I790*'Appendix B'!$C$12*1000)-('Appendix B'!$E$38+'Appendix B'!$F$38+'Appendix B'!$G$38))/((1+$Y$16)^AF$34))</f>
        <v>486494.68683419336</v>
      </c>
      <c r="AG790" s="201">
        <f>(((J790*'Appendix B'!$C$13*1000)-('Appendix B'!$E$39+'Appendix B'!$F$39+'Appendix B'!$G$39))/((1+$Y$16)^AG$34))</f>
        <v>-138853.76960692907</v>
      </c>
      <c r="AH790" s="201">
        <f>(((K790*'Appendix B'!$C$14*1000)-('Appendix B'!$E$40+'Appendix B'!$F$40+'Appendix B'!$G$40))/((1+$Y$16)^AH$34))</f>
        <v>-238895.77510820105</v>
      </c>
      <c r="AI790" s="201">
        <f>(((L790*'Appendix B'!$C$15*1000)-('Appendix B'!$E$41+'Appendix B'!$F$41+'Appendix B'!$G$41))/((1+$Y$16)^AI$34))</f>
        <v>-34419.243651382669</v>
      </c>
      <c r="AJ790" s="201">
        <f>(((M790*'Appendix B'!$C$16*1000)-('Appendix B'!$E$42+'Appendix B'!$F$42+'Appendix B'!$G$42))/((1+$Y$16)^AJ$34))</f>
        <v>-215239.56131731099</v>
      </c>
      <c r="AK790" s="201">
        <f>(((N790*'Appendix B'!$C$17*1000)-('Appendix B'!$E$43+'Appendix B'!$F$43+'Appendix B'!$G$43))/((1+$Y$16)^AK$34))</f>
        <v>-180460.5735568417</v>
      </c>
      <c r="AL790" s="201">
        <f>(((O790*'Appendix B'!$C$18*1000)-('Appendix B'!$E$44+'Appendix B'!$F$44+'Appendix B'!$G$44))/((1+$Y$16)^AL$34))</f>
        <v>-78101.695881627049</v>
      </c>
      <c r="AM790" s="201">
        <f>(((P790*'Appendix B'!$C$19*1000)-('Appendix B'!$E$45+'Appendix B'!$F$45+'Appendix B'!$G$45))/((1+$Y$16)^AM$34))</f>
        <v>-106646.35046010575</v>
      </c>
      <c r="AN790" s="201">
        <f>(((Q790*'Appendix B'!$C$20*1000)-('Appendix B'!$E$46+'Appendix B'!$F$46+'Appendix B'!$G$46))/((1+$Y$16)^AN$34))</f>
        <v>-45476.339483066404</v>
      </c>
      <c r="AO790" s="201">
        <f>(((R790*'Appendix B'!$C$21*1000)-('Appendix B'!$E$47+'Appendix B'!$F$47+'Appendix B'!$G$47))/((1+$Y$16)^AO$34))</f>
        <v>-58587.206745018302</v>
      </c>
      <c r="AP790" s="201">
        <f>(((S790*'Appendix B'!$C$22*1000)-('Appendix B'!$E$48+'Appendix B'!$F$48+'Appendix B'!$G$48))/((1+$Y$16)^AP$34))</f>
        <v>-114716.47172884182</v>
      </c>
      <c r="AQ790" s="201">
        <f>(((T790*'Appendix B'!$C$23*1000)-('Appendix B'!$E$49+'Appendix B'!$F$49+'Appendix B'!$G$49))/((1+$Y$16)^AQ$34))</f>
        <v>-151518.71695838633</v>
      </c>
      <c r="AR790" s="201">
        <f>(((U790*'Appendix B'!$C$24*1000)-('Appendix B'!$E$50+'Appendix B'!$F$50+'Appendix B'!$G$50))/((1+$Y$16)^AR$34))</f>
        <v>-162083.3295699053</v>
      </c>
      <c r="AS790" s="217">
        <f t="shared" si="38"/>
        <v>19475478.857280228</v>
      </c>
      <c r="AU790" s="207">
        <f t="shared" si="37"/>
        <v>7.8460865047754864E-9</v>
      </c>
    </row>
    <row r="791" spans="1:47" x14ac:dyDescent="0.35">
      <c r="A791">
        <v>757</v>
      </c>
      <c r="B791" s="75">
        <v>56</v>
      </c>
      <c r="C791" s="75">
        <v>67.374485825444367</v>
      </c>
      <c r="D791" s="75">
        <v>52.837478530007871</v>
      </c>
      <c r="E791" s="75">
        <v>49.472424012531768</v>
      </c>
      <c r="F791" s="75">
        <v>59.154025525127579</v>
      </c>
      <c r="G791" s="75">
        <v>59.702205836297473</v>
      </c>
      <c r="H791" s="75">
        <v>75.439338722996411</v>
      </c>
      <c r="I791" s="75">
        <v>87.942642535693594</v>
      </c>
      <c r="J791" s="75">
        <v>57.606110426573267</v>
      </c>
      <c r="K791" s="75">
        <v>57.271165993721418</v>
      </c>
      <c r="L791" s="75">
        <v>70.401472339657403</v>
      </c>
      <c r="M791" s="75">
        <v>74.900649291645948</v>
      </c>
      <c r="N791" s="75">
        <v>77.88191434141082</v>
      </c>
      <c r="O791" s="75">
        <v>96.864774476811448</v>
      </c>
      <c r="P791" s="75">
        <v>187.93500350869286</v>
      </c>
      <c r="Q791" s="75">
        <v>190.44157769944945</v>
      </c>
      <c r="R791" s="75">
        <v>230.1527852219248</v>
      </c>
      <c r="S791" s="75">
        <v>270.62652007655907</v>
      </c>
      <c r="T791" s="75">
        <v>289.18983156003776</v>
      </c>
      <c r="U791" s="75">
        <v>248.8192750229781</v>
      </c>
      <c r="V791" s="75">
        <v>414.52715130430801</v>
      </c>
      <c r="X791" s="201">
        <f>((0-('Appendix B'!$H$30))/(1+$Y$16)^0)</f>
        <v>-30932906.678150136</v>
      </c>
      <c r="Y791" s="201">
        <f>(((B791*'Appendix B'!$C$5*1000)-('Appendix B'!$E$31+'Appendix B'!$F$31+'Appendix B'!$G$31))/((1+$Y$16)^1))</f>
        <v>36555647.970511056</v>
      </c>
      <c r="Z791" s="201">
        <f>+(((C791*'Appendix B'!$C$6*1000)-('Appendix B'!$E$32+'Appendix B'!$F$32+'Appendix B'!$G$32))/((1+$Y$16)^2))</f>
        <v>14814588.999469906</v>
      </c>
      <c r="AA791" s="201">
        <f>(((D791*'Appendix B'!$C$7*1000)-('Appendix B'!$E$33+'Appendix B'!$F$33+'Appendix B'!$G$33))/((1+$Y$16)^3))</f>
        <v>4974696.016581011</v>
      </c>
      <c r="AB791" s="201">
        <f>(((E791*'Appendix B'!$C$8*1000)-('Appendix B'!$E$34+'Appendix B'!$F$34+'Appendix B'!$G$34))/((1+$Y$16)^4))</f>
        <v>2535894.1641166881</v>
      </c>
      <c r="AC791" s="201">
        <f>(((F791*'Appendix B'!$C$9*1000)-('Appendix B'!$E$35+'Appendix B'!$F$35+'Appendix B'!$G$35))/((1+$Y$16)^AC$34))</f>
        <v>2138312.669916817</v>
      </c>
      <c r="AD791" s="201">
        <f>(((G791*'Appendix B'!$C$10*1000)-('Appendix B'!$E$36+'Appendix B'!$F$36+'Appendix B'!$G$36))/((1+$Y$16)^AD$34))</f>
        <v>1420748.2585865909</v>
      </c>
      <c r="AE791" s="201">
        <f>(((H791*'Appendix B'!$C$11*1000)-('Appendix B'!$E$37+'Appendix B'!$F$37+'Appendix B'!$G$37))/((1+$Y$16)^AE$34))</f>
        <v>1471818.6394206746</v>
      </c>
      <c r="AF791" s="201">
        <f>(((I791*'Appendix B'!$C$12*1000)-('Appendix B'!$E$38+'Appendix B'!$F$38+'Appendix B'!$G$38))/((1+$Y$16)^AF$34))</f>
        <v>1377637.6212655741</v>
      </c>
      <c r="AG791" s="201">
        <f>(((J791*'Appendix B'!$C$13*1000)-('Appendix B'!$E$39+'Appendix B'!$F$39+'Appendix B'!$G$39))/((1+$Y$16)^AG$34))</f>
        <v>378790.82828211103</v>
      </c>
      <c r="AH791" s="201">
        <f>(((K791*'Appendix B'!$C$14*1000)-('Appendix B'!$E$40+'Appendix B'!$F$40+'Appendix B'!$G$40))/((1+$Y$16)^AH$34))</f>
        <v>226349.74654587911</v>
      </c>
      <c r="AI791" s="201">
        <f>(((L791*'Appendix B'!$C$15*1000)-('Appendix B'!$E$41+'Appendix B'!$F$41+'Appendix B'!$G$41))/((1+$Y$16)^AI$34))</f>
        <v>318949.152055568</v>
      </c>
      <c r="AJ791" s="201">
        <f>(((M791*'Appendix B'!$C$16*1000)-('Appendix B'!$E$42+'Appendix B'!$F$42+'Appendix B'!$G$42))/((1+$Y$16)^AJ$34))</f>
        <v>269589.73693358508</v>
      </c>
      <c r="AK791" s="201">
        <f>(((N791*'Appendix B'!$C$17*1000)-('Appendix B'!$E$43+'Appendix B'!$F$43+'Appendix B'!$G$43))/((1+$Y$16)^AK$34))</f>
        <v>214747.41108865422</v>
      </c>
      <c r="AL791" s="201">
        <f>(((O791*'Appendix B'!$C$18*1000)-('Appendix B'!$E$44+'Appendix B'!$F$44+'Appendix B'!$G$44))/((1+$Y$16)^AL$34))</f>
        <v>305781.51641861134</v>
      </c>
      <c r="AM791" s="201">
        <f>(((P791*'Appendix B'!$C$19*1000)-('Appendix B'!$E$45+'Appendix B'!$F$45+'Appendix B'!$G$45))/((1+$Y$16)^AM$34))</f>
        <v>877082.82430947013</v>
      </c>
      <c r="AN791" s="201">
        <f>(((Q791*'Appendix B'!$C$20*1000)-('Appendix B'!$E$46+'Appendix B'!$F$46+'Appendix B'!$G$46))/((1+$Y$16)^AN$34))</f>
        <v>725699.88254847296</v>
      </c>
      <c r="AO791" s="201">
        <f>(((R791*'Appendix B'!$C$21*1000)-('Appendix B'!$E$47+'Appendix B'!$F$47+'Appendix B'!$G$47))/((1+$Y$16)^AO$34))</f>
        <v>817401.12461013999</v>
      </c>
      <c r="AP791" s="201">
        <f>(((S791*'Appendix B'!$C$22*1000)-('Appendix B'!$E$48+'Appendix B'!$F$48+'Appendix B'!$G$48))/((1+$Y$16)^AP$34))</f>
        <v>864182.60306731111</v>
      </c>
      <c r="AQ791" s="201">
        <f>(((T791*'Appendix B'!$C$23*1000)-('Appendix B'!$E$49+'Appendix B'!$F$49+'Appendix B'!$G$49))/((1+$Y$16)^AQ$34))</f>
        <v>800275.94609308534</v>
      </c>
      <c r="AR791" s="201">
        <f>(((U791*'Appendix B'!$C$24*1000)-('Appendix B'!$E$50+'Appendix B'!$F$50+'Appendix B'!$G$50))/((1+$Y$16)^AR$34))</f>
        <v>544404.12520971301</v>
      </c>
      <c r="AS791" s="217">
        <f t="shared" si="38"/>
        <v>40699692.558880791</v>
      </c>
      <c r="AU791" s="207">
        <f t="shared" si="37"/>
        <v>1.5018889192517044E-8</v>
      </c>
    </row>
    <row r="792" spans="1:47" x14ac:dyDescent="0.35">
      <c r="A792">
        <v>758</v>
      </c>
      <c r="B792" s="75">
        <v>56</v>
      </c>
      <c r="C792" s="75">
        <v>87.104183482403286</v>
      </c>
      <c r="D792" s="75">
        <v>84.066868873272909</v>
      </c>
      <c r="E792" s="75">
        <v>82.289481390761722</v>
      </c>
      <c r="F792" s="75">
        <v>63.958346366143104</v>
      </c>
      <c r="G792" s="75">
        <v>87.648517861154914</v>
      </c>
      <c r="H792" s="75">
        <v>97.610381359588672</v>
      </c>
      <c r="I792" s="75">
        <v>140.04819411852054</v>
      </c>
      <c r="J792" s="75">
        <v>170.53428694907169</v>
      </c>
      <c r="K792" s="75">
        <v>107.05978773369709</v>
      </c>
      <c r="L792" s="75">
        <v>88.206868390716622</v>
      </c>
      <c r="M792" s="75">
        <v>98.814979999005942</v>
      </c>
      <c r="N792" s="75">
        <v>32.253120878637844</v>
      </c>
      <c r="O792" s="75">
        <v>41.564745925627264</v>
      </c>
      <c r="P792" s="75">
        <v>38.434681734154672</v>
      </c>
      <c r="Q792" s="75">
        <v>55.379687791142544</v>
      </c>
      <c r="R792" s="75">
        <v>55.764779946505072</v>
      </c>
      <c r="S792" s="75">
        <v>41.477506466842527</v>
      </c>
      <c r="T792" s="75">
        <v>48.815944508771715</v>
      </c>
      <c r="U792" s="75">
        <v>64.572685268274228</v>
      </c>
      <c r="V792" s="75">
        <v>82.020776384154757</v>
      </c>
      <c r="X792" s="201">
        <f>((0-('Appendix B'!$H$30))/(1+$Y$16)^0)</f>
        <v>-30932906.678150136</v>
      </c>
      <c r="Y792" s="201">
        <f>(((B792*'Appendix B'!$C$5*1000)-('Appendix B'!$E$31+'Appendix B'!$F$31+'Appendix B'!$G$31))/((1+$Y$16)^1))</f>
        <v>36555647.970511056</v>
      </c>
      <c r="Z792" s="201">
        <f>+(((C792*'Appendix B'!$C$6*1000)-('Appendix B'!$E$32+'Appendix B'!$F$32+'Appendix B'!$G$32))/((1+$Y$16)^2))</f>
        <v>19798648.067084938</v>
      </c>
      <c r="AA792" s="201">
        <f>(((D792*'Appendix B'!$C$7*1000)-('Appendix B'!$E$33+'Appendix B'!$F$33+'Appendix B'!$G$33))/((1+$Y$16)^3))</f>
        <v>8935846.7864400465</v>
      </c>
      <c r="AB792" s="201">
        <f>(((E792*'Appendix B'!$C$8*1000)-('Appendix B'!$E$34+'Appendix B'!$F$34+'Appendix B'!$G$34))/((1+$Y$16)^4))</f>
        <v>5185543.3104048055</v>
      </c>
      <c r="AC792" s="201">
        <f>(((F792*'Appendix B'!$C$9*1000)-('Appendix B'!$E$35+'Appendix B'!$F$35+'Appendix B'!$G$35))/((1+$Y$16)^AC$34))</f>
        <v>2417598.1341881375</v>
      </c>
      <c r="AD792" s="201">
        <f>(((G792*'Appendix B'!$C$10*1000)-('Appendix B'!$E$36+'Appendix B'!$F$36+'Appendix B'!$G$36))/((1+$Y$16)^AD$34))</f>
        <v>2626668.6485306835</v>
      </c>
      <c r="AE792" s="201">
        <f>(((H792*'Appendix B'!$C$11*1000)-('Appendix B'!$E$37+'Appendix B'!$F$37+'Appendix B'!$G$37))/((1+$Y$16)^AE$34))</f>
        <v>2208155.5492765894</v>
      </c>
      <c r="AF792" s="201">
        <f>(((I792*'Appendix B'!$C$12*1000)-('Appendix B'!$E$38+'Appendix B'!$F$38+'Appendix B'!$G$38))/((1+$Y$16)^AF$34))</f>
        <v>2743978.1676206836</v>
      </c>
      <c r="AG792" s="201">
        <f>(((J792*'Appendix B'!$C$13*1000)-('Appendix B'!$E$39+'Appendix B'!$F$39+'Appendix B'!$G$39))/((1+$Y$16)^AG$34))</f>
        <v>2760482.9121872182</v>
      </c>
      <c r="AH792" s="201">
        <f>(((K792*'Appendix B'!$C$14*1000)-('Appendix B'!$E$40+'Appendix B'!$F$40+'Appendix B'!$G$40))/((1+$Y$16)^AH$34))</f>
        <v>1069518.8622354348</v>
      </c>
      <c r="AI792" s="201">
        <f>(((L792*'Appendix B'!$C$15*1000)-('Appendix B'!$E$41+'Appendix B'!$F$41+'Appendix B'!$G$41))/((1+$Y$16)^AI$34))</f>
        <v>571983.0266506247</v>
      </c>
      <c r="AJ792" s="201">
        <f>(((M792*'Appendix B'!$C$16*1000)-('Appendix B'!$E$42+'Appendix B'!$F$42+'Appendix B'!$G$42))/((1+$Y$16)^AJ$34))</f>
        <v>552424.23989004607</v>
      </c>
      <c r="AK792" s="201">
        <f>(((N792*'Appendix B'!$C$17*1000)-('Appendix B'!$E$43+'Appendix B'!$F$43+'Appendix B'!$G$43))/((1+$Y$16)^AK$34))</f>
        <v>-237780.94705602981</v>
      </c>
      <c r="AL792" s="201">
        <f>(((O792*'Appendix B'!$C$18*1000)-('Appendix B'!$E$44+'Appendix B'!$F$44+'Appendix B'!$G$44))/((1+$Y$16)^AL$34))</f>
        <v>-157045.99005824362</v>
      </c>
      <c r="AM792" s="201">
        <f>(((P792*'Appendix B'!$C$19*1000)-('Appendix B'!$E$45+'Appendix B'!$F$45+'Appendix B'!$G$45))/((1+$Y$16)^AM$34))</f>
        <v>-184468.00678290724</v>
      </c>
      <c r="AN792" s="201">
        <f>(((Q792*'Appendix B'!$C$20*1000)-('Appendix B'!$E$46+'Appendix B'!$F$46+'Appendix B'!$G$46))/((1+$Y$16)^AN$34))</f>
        <v>-78681.431377520741</v>
      </c>
      <c r="AO792" s="201">
        <f>(((R792*'Appendix B'!$C$21*1000)-('Appendix B'!$E$47+'Appendix B'!$F$47+'Appendix B'!$G$47))/((1+$Y$16)^AO$34))</f>
        <v>-86630.110375725097</v>
      </c>
      <c r="AP792" s="201">
        <f>(((S792*'Appendix B'!$C$22*1000)-('Appendix B'!$E$48+'Appendix B'!$F$48+'Appendix B'!$G$48))/((1+$Y$16)^AP$34))</f>
        <v>-155999.42293376848</v>
      </c>
      <c r="AQ792" s="201">
        <f>(((T792*'Appendix B'!$C$23*1000)-('Appendix B'!$E$49+'Appendix B'!$F$49+'Appendix B'!$G$49))/((1+$Y$16)^AQ$34))</f>
        <v>-121703.47406312426</v>
      </c>
      <c r="AR792" s="201">
        <f>(((U792*'Appendix B'!$C$24*1000)-('Appendix B'!$E$50+'Appendix B'!$F$50+'Appendix B'!$G$50))/((1+$Y$16)^AR$34))</f>
        <v>-66225.392542745409</v>
      </c>
      <c r="AS792" s="217">
        <f t="shared" si="38"/>
        <v>54493588.996870115</v>
      </c>
      <c r="AU792" s="207">
        <f t="shared" si="37"/>
        <v>1.5585771897060541E-8</v>
      </c>
    </row>
    <row r="793" spans="1:47" x14ac:dyDescent="0.35">
      <c r="A793">
        <v>759</v>
      </c>
      <c r="B793" s="75">
        <v>56</v>
      </c>
      <c r="C793" s="75">
        <v>44.559123034123445</v>
      </c>
      <c r="D793" s="75">
        <v>62.461217487700431</v>
      </c>
      <c r="E793" s="75">
        <v>91.320542420285321</v>
      </c>
      <c r="F793" s="75">
        <v>50.74286092428158</v>
      </c>
      <c r="G793" s="75">
        <v>54.322140635339686</v>
      </c>
      <c r="H793" s="75">
        <v>66.542979096917804</v>
      </c>
      <c r="I793" s="75">
        <v>65.967419355103587</v>
      </c>
      <c r="J793" s="75">
        <v>77.569583453078764</v>
      </c>
      <c r="K793" s="75">
        <v>55.896390073296061</v>
      </c>
      <c r="L793" s="75">
        <v>47.518789768894969</v>
      </c>
      <c r="M793" s="75">
        <v>50.455942456746662</v>
      </c>
      <c r="N793" s="75">
        <v>73.102841901127022</v>
      </c>
      <c r="O793" s="75">
        <v>70.883903006587332</v>
      </c>
      <c r="P793" s="75">
        <v>76.039892083386107</v>
      </c>
      <c r="Q793" s="75">
        <v>140.87701138895525</v>
      </c>
      <c r="R793" s="75">
        <v>164.56393914789163</v>
      </c>
      <c r="S793" s="75">
        <v>176.41473940790863</v>
      </c>
      <c r="T793" s="75">
        <v>254.16068352471535</v>
      </c>
      <c r="U793" s="75">
        <v>363.41121594711058</v>
      </c>
      <c r="V793" s="75">
        <v>326.8633548142958</v>
      </c>
      <c r="X793" s="201">
        <f>((0-('Appendix B'!$H$30))/(1+$Y$16)^0)</f>
        <v>-30932906.678150136</v>
      </c>
      <c r="Y793" s="201">
        <f>(((B793*'Appendix B'!$C$5*1000)-('Appendix B'!$E$31+'Appendix B'!$F$31+'Appendix B'!$G$31))/((1+$Y$16)^1))</f>
        <v>36555647.970511056</v>
      </c>
      <c r="Z793" s="201">
        <f>+(((C793*'Appendix B'!$C$6*1000)-('Appendix B'!$E$32+'Appendix B'!$F$32+'Appendix B'!$G$32))/((1+$Y$16)^2))</f>
        <v>9051038.1444013547</v>
      </c>
      <c r="AA793" s="201">
        <f>(((D793*'Appendix B'!$C$7*1000)-('Appendix B'!$E$33+'Appendix B'!$F$33+'Appendix B'!$G$33))/((1+$Y$16)^3))</f>
        <v>6195375.6572070261</v>
      </c>
      <c r="AB793" s="201">
        <f>(((E793*'Appendix B'!$C$8*1000)-('Appendix B'!$E$34+'Appendix B'!$F$34+'Appendix B'!$G$34))/((1+$Y$16)^4))</f>
        <v>5914711.1596473511</v>
      </c>
      <c r="AC793" s="201">
        <f>(((F793*'Appendix B'!$C$9*1000)-('Appendix B'!$E$35+'Appendix B'!$F$35+'Appendix B'!$G$35))/((1+$Y$16)^AC$34))</f>
        <v>1649353.6498291353</v>
      </c>
      <c r="AD793" s="201">
        <f>(((G793*'Appendix B'!$C$10*1000)-('Appendix B'!$E$36+'Appendix B'!$F$36+'Appendix B'!$G$36))/((1+$Y$16)^AD$34))</f>
        <v>1188591.3171163588</v>
      </c>
      <c r="AE793" s="201">
        <f>(((H793*'Appendix B'!$C$11*1000)-('Appendix B'!$E$37+'Appendix B'!$F$37+'Appendix B'!$G$37))/((1+$Y$16)^AE$34))</f>
        <v>1176355.8565733766</v>
      </c>
      <c r="AF793" s="201">
        <f>(((I793*'Appendix B'!$C$12*1000)-('Appendix B'!$E$38+'Appendix B'!$F$38+'Appendix B'!$G$38))/((1+$Y$16)^AF$34))</f>
        <v>801391.18427864194</v>
      </c>
      <c r="AG793" s="201">
        <f>(((J793*'Appendix B'!$C$13*1000)-('Appendix B'!$E$39+'Appendix B'!$F$39+'Appendix B'!$G$39))/((1+$Y$16)^AG$34))</f>
        <v>799826.9871809365</v>
      </c>
      <c r="AH793" s="201">
        <f>(((K793*'Appendix B'!$C$14*1000)-('Appendix B'!$E$40+'Appendix B'!$F$40+'Appendix B'!$G$40))/((1+$Y$16)^AH$34))</f>
        <v>203067.94928806036</v>
      </c>
      <c r="AI793" s="201">
        <f>(((L793*'Appendix B'!$C$15*1000)-('Appendix B'!$E$41+'Appendix B'!$F$41+'Appendix B'!$G$41))/((1+$Y$16)^AI$34))</f>
        <v>-6238.4380101045563</v>
      </c>
      <c r="AJ793" s="201">
        <f>(((M793*'Appendix B'!$C$16*1000)-('Appendix B'!$E$42+'Appendix B'!$F$42+'Appendix B'!$G$42))/((1+$Y$16)^AJ$34))</f>
        <v>-19517.518133240465</v>
      </c>
      <c r="AK793" s="201">
        <f>(((N793*'Appendix B'!$C$17*1000)-('Appendix B'!$E$43+'Appendix B'!$F$43+'Appendix B'!$G$43))/((1+$Y$16)^AK$34))</f>
        <v>167350.45752641326</v>
      </c>
      <c r="AL793" s="201">
        <f>(((O793*'Appendix B'!$C$18*1000)-('Appendix B'!$E$44+'Appendix B'!$F$44+'Appendix B'!$G$44))/((1+$Y$16)^AL$34))</f>
        <v>88337.47029972382</v>
      </c>
      <c r="AM793" s="201">
        <f>(((P793*'Appendix B'!$C$19*1000)-('Appendix B'!$E$45+'Appendix B'!$F$45+'Appendix B'!$G$45))/((1+$Y$16)^AM$34))</f>
        <v>82553.775015218285</v>
      </c>
      <c r="AN793" s="201">
        <f>(((Q793*'Appendix B'!$C$20*1000)-('Appendix B'!$E$46+'Appendix B'!$F$46+'Appendix B'!$G$46))/((1+$Y$16)^AN$34))</f>
        <v>430510.68446991662</v>
      </c>
      <c r="AO793" s="201">
        <f>(((R793*'Appendix B'!$C$21*1000)-('Appendix B'!$E$47+'Appendix B'!$F$47+'Appendix B'!$G$47))/((1+$Y$16)^AO$34))</f>
        <v>477387.11146766809</v>
      </c>
      <c r="AP793" s="201">
        <f>(((S793*'Appendix B'!$C$22*1000)-('Appendix B'!$E$48+'Appendix B'!$F$48+'Appendix B'!$G$48))/((1+$Y$16)^AP$34))</f>
        <v>444747.39031351864</v>
      </c>
      <c r="AQ793" s="201">
        <f>(((T793*'Appendix B'!$C$23*1000)-('Appendix B'!$E$49+'Appendix B'!$F$49+'Appendix B'!$G$49))/((1+$Y$16)^AQ$34))</f>
        <v>665917.9507619011</v>
      </c>
      <c r="AR793" s="201">
        <f>(((U793*'Appendix B'!$C$24*1000)-('Appendix B'!$E$50+'Appendix B'!$F$50+'Appendix B'!$G$50))/((1+$Y$16)^AR$34))</f>
        <v>924184.4061797969</v>
      </c>
      <c r="AS793" s="217">
        <f t="shared" si="38"/>
        <v>35883442.443917319</v>
      </c>
      <c r="AU793" s="207">
        <f t="shared" si="37"/>
        <v>1.3803812354277061E-8</v>
      </c>
    </row>
    <row r="794" spans="1:47" x14ac:dyDescent="0.35">
      <c r="A794">
        <v>760</v>
      </c>
      <c r="B794" s="75">
        <v>56</v>
      </c>
      <c r="C794" s="75">
        <v>41.629068077723204</v>
      </c>
      <c r="D794" s="75">
        <v>57.162009408636564</v>
      </c>
      <c r="E794" s="75">
        <v>41.762999255781864</v>
      </c>
      <c r="F794" s="75">
        <v>41.160113985305429</v>
      </c>
      <c r="G794" s="75">
        <v>40.844453649165182</v>
      </c>
      <c r="H794" s="75">
        <v>48.622422650296159</v>
      </c>
      <c r="I794" s="75">
        <v>45.233469444997532</v>
      </c>
      <c r="J794" s="75">
        <v>58.746866676308152</v>
      </c>
      <c r="K794" s="75">
        <v>61.06028189919256</v>
      </c>
      <c r="L794" s="75">
        <v>75.662268540791246</v>
      </c>
      <c r="M794" s="75">
        <v>96.398051568244938</v>
      </c>
      <c r="N794" s="75">
        <v>83.434728143673723</v>
      </c>
      <c r="O794" s="75">
        <v>57.966583412584654</v>
      </c>
      <c r="P794" s="75">
        <v>72.017484506482006</v>
      </c>
      <c r="Q794" s="75">
        <v>62.844023089172865</v>
      </c>
      <c r="R794" s="75">
        <v>69.411752493004698</v>
      </c>
      <c r="S794" s="75">
        <v>79.708289097869965</v>
      </c>
      <c r="T794" s="75">
        <v>104.26357682147881</v>
      </c>
      <c r="U794" s="75">
        <v>106.68665625597167</v>
      </c>
      <c r="V794" s="75">
        <v>144.77824576760025</v>
      </c>
      <c r="X794" s="201">
        <f>((0-('Appendix B'!$H$30))/(1+$Y$16)^0)</f>
        <v>-30932906.678150136</v>
      </c>
      <c r="Y794" s="201">
        <f>(((B794*'Appendix B'!$C$5*1000)-('Appendix B'!$E$31+'Appendix B'!$F$31+'Appendix B'!$G$31))/((1+$Y$16)^1))</f>
        <v>36555647.970511056</v>
      </c>
      <c r="Z794" s="201">
        <f>+(((C794*'Appendix B'!$C$6*1000)-('Appendix B'!$E$32+'Appendix B'!$F$32+'Appendix B'!$G$32))/((1+$Y$16)^2))</f>
        <v>8310856.1493211556</v>
      </c>
      <c r="AA794" s="201">
        <f>(((D794*'Appendix B'!$C$7*1000)-('Appendix B'!$E$33+'Appendix B'!$F$33+'Appendix B'!$G$33))/((1+$Y$16)^3))</f>
        <v>5523221.5763460146</v>
      </c>
      <c r="AB794" s="201">
        <f>(((E794*'Appendix B'!$C$8*1000)-('Appendix B'!$E$34+'Appendix B'!$F$34+'Appendix B'!$G$34))/((1+$Y$16)^4))</f>
        <v>1913435.2248625602</v>
      </c>
      <c r="AC794" s="201">
        <f>(((F794*'Appendix B'!$C$9*1000)-('Appendix B'!$E$35+'Appendix B'!$F$35+'Appendix B'!$G$35))/((1+$Y$16)^AC$34))</f>
        <v>1092288.038182595</v>
      </c>
      <c r="AD794" s="201">
        <f>(((G794*'Appendix B'!$C$10*1000)-('Appendix B'!$E$36+'Appendix B'!$F$36+'Appendix B'!$G$36))/((1+$Y$16)^AD$34))</f>
        <v>607011.26707414282</v>
      </c>
      <c r="AE794" s="201">
        <f>(((H794*'Appendix B'!$C$11*1000)-('Appendix B'!$E$37+'Appendix B'!$F$37+'Appendix B'!$G$37))/((1+$Y$16)^AE$34))</f>
        <v>581184.60670959181</v>
      </c>
      <c r="AF794" s="201">
        <f>(((I794*'Appendix B'!$C$12*1000)-('Appendix B'!$E$38+'Appendix B'!$F$38+'Appendix B'!$G$38))/((1+$Y$16)^AF$34))</f>
        <v>257694.10042297997</v>
      </c>
      <c r="AG794" s="201">
        <f>(((J794*'Appendix B'!$C$13*1000)-('Appendix B'!$E$39+'Appendix B'!$F$39+'Appendix B'!$G$39))/((1+$Y$16)^AG$34))</f>
        <v>402849.74974284641</v>
      </c>
      <c r="AH794" s="201">
        <f>(((K794*'Appendix B'!$C$14*1000)-('Appendix B'!$E$40+'Appendix B'!$F$40+'Appendix B'!$G$40))/((1+$Y$16)^AH$34))</f>
        <v>290518.33357660129</v>
      </c>
      <c r="AI794" s="201">
        <f>(((L794*'Appendix B'!$C$15*1000)-('Appendix B'!$E$41+'Appendix B'!$F$41+'Appendix B'!$G$41))/((1+$Y$16)^AI$34))</f>
        <v>393710.73794843908</v>
      </c>
      <c r="AJ794" s="201">
        <f>(((M794*'Appendix B'!$C$16*1000)-('Appendix B'!$E$42+'Appendix B'!$F$42+'Appendix B'!$G$42))/((1+$Y$16)^AJ$34))</f>
        <v>523839.25627663289</v>
      </c>
      <c r="AK794" s="201">
        <f>(((N794*'Appendix B'!$C$17*1000)-('Appendix B'!$E$43+'Appendix B'!$F$43+'Appendix B'!$G$43))/((1+$Y$16)^AK$34))</f>
        <v>269818.02598604985</v>
      </c>
      <c r="AL794" s="201">
        <f>(((O794*'Appendix B'!$C$18*1000)-('Appendix B'!$E$44+'Appendix B'!$F$44+'Appendix B'!$G$44))/((1+$Y$16)^AL$34))</f>
        <v>-19772.615258791768</v>
      </c>
      <c r="AM794" s="201">
        <f>(((P794*'Appendix B'!$C$19*1000)-('Appendix B'!$E$45+'Appendix B'!$F$45+'Appendix B'!$G$45))/((1+$Y$16)^AM$34))</f>
        <v>53992.029758947887</v>
      </c>
      <c r="AN794" s="201">
        <f>(((Q794*'Appendix B'!$C$20*1000)-('Appendix B'!$E$46+'Appendix B'!$F$46+'Appendix B'!$G$46))/((1+$Y$16)^AN$34))</f>
        <v>-34226.464556828294</v>
      </c>
      <c r="AO794" s="201">
        <f>(((R794*'Appendix B'!$C$21*1000)-('Appendix B'!$E$47+'Appendix B'!$F$47+'Appendix B'!$G$47))/((1+$Y$16)^AO$34))</f>
        <v>-15883.906096678798</v>
      </c>
      <c r="AP794" s="201">
        <f>(((S794*'Appendix B'!$C$22*1000)-('Appendix B'!$E$48+'Appendix B'!$F$48+'Appendix B'!$G$48))/((1+$Y$16)^AP$34))</f>
        <v>14205.792728022345</v>
      </c>
      <c r="AQ794" s="201">
        <f>(((T794*'Appendix B'!$C$23*1000)-('Appendix B'!$E$49+'Appendix B'!$F$49+'Appendix B'!$G$49))/((1+$Y$16)^AQ$34))</f>
        <v>90971.773301833324</v>
      </c>
      <c r="AR794" s="201">
        <f>(((U794*'Appendix B'!$C$24*1000)-('Appendix B'!$E$50+'Appendix B'!$F$50+'Appendix B'!$G$50))/((1+$Y$16)^AR$34))</f>
        <v>73348.608957611708</v>
      </c>
      <c r="AS794" s="217">
        <f t="shared" si="38"/>
        <v>26021686.563556943</v>
      </c>
      <c r="AU794" s="207">
        <f t="shared" si="37"/>
        <v>1.034856953485465E-8</v>
      </c>
    </row>
    <row r="795" spans="1:47" x14ac:dyDescent="0.35">
      <c r="A795">
        <v>761</v>
      </c>
      <c r="B795" s="75">
        <v>56</v>
      </c>
      <c r="C795" s="75">
        <v>48.934740987076722</v>
      </c>
      <c r="D795" s="75">
        <v>62.114634058991342</v>
      </c>
      <c r="E795" s="75">
        <v>73.932981866526916</v>
      </c>
      <c r="F795" s="75">
        <v>34.850960980157538</v>
      </c>
      <c r="G795" s="75">
        <v>50.483792477554914</v>
      </c>
      <c r="H795" s="75">
        <v>83.659505450283348</v>
      </c>
      <c r="I795" s="75">
        <v>67.304932136085313</v>
      </c>
      <c r="J795" s="75">
        <v>111.94577620468635</v>
      </c>
      <c r="K795" s="75">
        <v>87.228979659262876</v>
      </c>
      <c r="L795" s="75">
        <v>78.461764608172928</v>
      </c>
      <c r="M795" s="75">
        <v>38.845489889841339</v>
      </c>
      <c r="N795" s="75">
        <v>37.307646079342334</v>
      </c>
      <c r="O795" s="75">
        <v>41.594245623918695</v>
      </c>
      <c r="P795" s="75">
        <v>29.702979405515602</v>
      </c>
      <c r="Q795" s="75">
        <v>43.457383809994141</v>
      </c>
      <c r="R795" s="75">
        <v>63.470476123555343</v>
      </c>
      <c r="S795" s="75">
        <v>77.008795440606264</v>
      </c>
      <c r="T795" s="75">
        <v>122.51263864919849</v>
      </c>
      <c r="U795" s="75">
        <v>147.73296720646994</v>
      </c>
      <c r="V795" s="75">
        <v>176.11174786585696</v>
      </c>
      <c r="X795" s="201">
        <f>((0-('Appendix B'!$H$30))/(1+$Y$16)^0)</f>
        <v>-30932906.678150136</v>
      </c>
      <c r="Y795" s="201">
        <f>(((B795*'Appendix B'!$C$5*1000)-('Appendix B'!$E$31+'Appendix B'!$F$31+'Appendix B'!$G$31))/((1+$Y$16)^1))</f>
        <v>36555647.970511056</v>
      </c>
      <c r="Z795" s="201">
        <f>+(((C795*'Appendix B'!$C$6*1000)-('Appendix B'!$E$32+'Appendix B'!$F$32+'Appendix B'!$G$32))/((1+$Y$16)^2))</f>
        <v>10156394.076054154</v>
      </c>
      <c r="AA795" s="201">
        <f>(((D795*'Appendix B'!$C$7*1000)-('Appendix B'!$E$33+'Appendix B'!$F$33+'Appendix B'!$G$33))/((1+$Y$16)^3))</f>
        <v>6151414.8497637426</v>
      </c>
      <c r="AB795" s="201">
        <f>(((E795*'Appendix B'!$C$8*1000)-('Appendix B'!$E$34+'Appendix B'!$F$34+'Appendix B'!$G$34))/((1+$Y$16)^4))</f>
        <v>4510839.5557337934</v>
      </c>
      <c r="AC795" s="201">
        <f>(((F795*'Appendix B'!$C$9*1000)-('Appendix B'!$E$35+'Appendix B'!$F$35+'Appendix B'!$G$35))/((1+$Y$16)^AC$34))</f>
        <v>725523.45594268979</v>
      </c>
      <c r="AD795" s="201">
        <f>(((G795*'Appendix B'!$C$10*1000)-('Appendix B'!$E$36+'Appendix B'!$F$36+'Appendix B'!$G$36))/((1+$Y$16)^AD$34))</f>
        <v>1022961.5086801019</v>
      </c>
      <c r="AE795" s="201">
        <f>(((H795*'Appendix B'!$C$11*1000)-('Appendix B'!$E$37+'Appendix B'!$F$37+'Appendix B'!$G$37))/((1+$Y$16)^AE$34))</f>
        <v>1744823.9403297526</v>
      </c>
      <c r="AF795" s="201">
        <f>(((I795*'Appendix B'!$C$12*1000)-('Appendix B'!$E$38+'Appendix B'!$F$38+'Appendix B'!$G$38))/((1+$Y$16)^AF$34))</f>
        <v>836464.18299776164</v>
      </c>
      <c r="AG795" s="201">
        <f>(((J795*'Appendix B'!$C$13*1000)-('Appendix B'!$E$39+'Appendix B'!$F$39+'Appendix B'!$G$39))/((1+$Y$16)^AG$34))</f>
        <v>1524832.1070058232</v>
      </c>
      <c r="AH795" s="201">
        <f>(((K795*'Appendix B'!$C$14*1000)-('Appendix B'!$E$40+'Appendix B'!$F$40+'Appendix B'!$G$40))/((1+$Y$16)^AH$34))</f>
        <v>733684.60285675456</v>
      </c>
      <c r="AI795" s="201">
        <f>(((L795*'Appendix B'!$C$15*1000)-('Appendix B'!$E$41+'Appendix B'!$F$41+'Appendix B'!$G$41))/((1+$Y$16)^AI$34))</f>
        <v>433494.59531459259</v>
      </c>
      <c r="AJ795" s="201">
        <f>(((M795*'Appendix B'!$C$16*1000)-('Appendix B'!$E$42+'Appendix B'!$F$42+'Appendix B'!$G$42))/((1+$Y$16)^AJ$34))</f>
        <v>-156834.20163338061</v>
      </c>
      <c r="AK795" s="201">
        <f>(((N795*'Appendix B'!$C$17*1000)-('Appendix B'!$E$43+'Appendix B'!$F$43+'Appendix B'!$G$43))/((1+$Y$16)^AK$34))</f>
        <v>-187652.16177175799</v>
      </c>
      <c r="AL795" s="201">
        <f>(((O795*'Appendix B'!$C$18*1000)-('Appendix B'!$E$44+'Appendix B'!$F$44+'Appendix B'!$G$44))/((1+$Y$16)^AL$34))</f>
        <v>-156799.0955780824</v>
      </c>
      <c r="AM795" s="201">
        <f>(((P795*'Appendix B'!$C$19*1000)-('Appendix B'!$E$45+'Appendix B'!$F$45+'Appendix B'!$G$45))/((1+$Y$16)^AM$34))</f>
        <v>-246468.84901384829</v>
      </c>
      <c r="AN795" s="201">
        <f>(((Q795*'Appendix B'!$C$20*1000)-('Appendix B'!$E$46+'Appendix B'!$F$46+'Appendix B'!$G$46))/((1+$Y$16)^AN$34))</f>
        <v>-149686.49837230312</v>
      </c>
      <c r="AO795" s="201">
        <f>(((R795*'Appendix B'!$C$21*1000)-('Appendix B'!$E$47+'Appendix B'!$F$47+'Appendix B'!$G$47))/((1+$Y$16)^AO$34))</f>
        <v>-46683.612792003347</v>
      </c>
      <c r="AP795" s="201">
        <f>(((S795*'Appendix B'!$C$22*1000)-('Appendix B'!$E$48+'Appendix B'!$F$48+'Appendix B'!$G$48))/((1+$Y$16)^AP$34))</f>
        <v>2187.5218873070326</v>
      </c>
      <c r="AQ795" s="201">
        <f>(((T795*'Appendix B'!$C$23*1000)-('Appendix B'!$E$49+'Appendix B'!$F$49+'Appendix B'!$G$49))/((1+$Y$16)^AQ$34))</f>
        <v>160967.97650308785</v>
      </c>
      <c r="AR795" s="201">
        <f>(((U795*'Appendix B'!$C$24*1000)-('Appendix B'!$E$50+'Appendix B'!$F$50+'Appendix B'!$G$50))/((1+$Y$16)^AR$34))</f>
        <v>209384.17463396533</v>
      </c>
      <c r="AS795" s="217">
        <f t="shared" si="38"/>
        <v>33835713.840064451</v>
      </c>
      <c r="AU795" s="207">
        <f t="shared" si="37"/>
        <v>1.3169121158857132E-8</v>
      </c>
    </row>
    <row r="796" spans="1:47" x14ac:dyDescent="0.35">
      <c r="A796">
        <v>762</v>
      </c>
      <c r="B796" s="75">
        <v>56</v>
      </c>
      <c r="C796" s="75">
        <v>89.911887082002465</v>
      </c>
      <c r="D796" s="75">
        <v>82.974000266560068</v>
      </c>
      <c r="E796" s="75">
        <v>76.096946199532553</v>
      </c>
      <c r="F796" s="75">
        <v>91.383475190817052</v>
      </c>
      <c r="G796" s="75">
        <v>74.967473735066235</v>
      </c>
      <c r="H796" s="75">
        <v>81.149587251841908</v>
      </c>
      <c r="I796" s="75">
        <v>64.729465936043908</v>
      </c>
      <c r="J796" s="75">
        <v>85.690622251379978</v>
      </c>
      <c r="K796" s="75">
        <v>108.5739778780688</v>
      </c>
      <c r="L796" s="75">
        <v>145.99564686389976</v>
      </c>
      <c r="M796" s="75">
        <v>118.83900238957416</v>
      </c>
      <c r="N796" s="75">
        <v>116.82821284593568</v>
      </c>
      <c r="O796" s="75">
        <v>143.63673736170782</v>
      </c>
      <c r="P796" s="75">
        <v>157.74926518971006</v>
      </c>
      <c r="Q796" s="75">
        <v>151.01793926066287</v>
      </c>
      <c r="R796" s="75">
        <v>134.81301087134835</v>
      </c>
      <c r="S796" s="75">
        <v>156.29141812786028</v>
      </c>
      <c r="T796" s="75">
        <v>229.39945812555675</v>
      </c>
      <c r="U796" s="75">
        <v>264.1476156515273</v>
      </c>
      <c r="V796" s="75">
        <v>357.80098279180237</v>
      </c>
      <c r="X796" s="201">
        <f>((0-('Appendix B'!$H$30))/(1+$Y$16)^0)</f>
        <v>-30932906.678150136</v>
      </c>
      <c r="Y796" s="201">
        <f>(((B796*'Appendix B'!$C$5*1000)-('Appendix B'!$E$31+'Appendix B'!$F$31+'Appendix B'!$G$31))/((1+$Y$16)^1))</f>
        <v>36555647.970511056</v>
      </c>
      <c r="Z796" s="201">
        <f>+(((C796*'Appendix B'!$C$6*1000)-('Appendix B'!$E$32+'Appendix B'!$F$32+'Appendix B'!$G$32))/((1+$Y$16)^2))</f>
        <v>20507922.01684675</v>
      </c>
      <c r="AA796" s="201">
        <f>(((D796*'Appendix B'!$C$7*1000)-('Appendix B'!$E$33+'Appendix B'!$F$33+'Appendix B'!$G$33))/((1+$Y$16)^3))</f>
        <v>8797226.8109857738</v>
      </c>
      <c r="AB796" s="201">
        <f>(((E796*'Appendix B'!$C$8*1000)-('Appendix B'!$E$34+'Appendix B'!$F$34+'Appendix B'!$G$34))/((1+$Y$16)^4))</f>
        <v>4685558.0316002481</v>
      </c>
      <c r="AC796" s="201">
        <f>(((F796*'Appendix B'!$C$9*1000)-('Appendix B'!$E$35+'Appendix B'!$F$35+'Appendix B'!$G$35))/((1+$Y$16)^AC$34))</f>
        <v>4011879.6341057862</v>
      </c>
      <c r="AD796" s="201">
        <f>(((G796*'Appendix B'!$C$10*1000)-('Appendix B'!$E$36+'Appendix B'!$F$36+'Appendix B'!$G$36))/((1+$Y$16)^AD$34))</f>
        <v>2079464.7933733729</v>
      </c>
      <c r="AE796" s="201">
        <f>(((H796*'Appendix B'!$C$11*1000)-('Appendix B'!$E$37+'Appendix B'!$F$37+'Appendix B'!$G$37))/((1+$Y$16)^AE$34))</f>
        <v>1661465.4154049386</v>
      </c>
      <c r="AF796" s="201">
        <f>(((I796*'Appendix B'!$C$12*1000)-('Appendix B'!$E$38+'Appendix B'!$F$38+'Appendix B'!$G$38))/((1+$Y$16)^AF$34))</f>
        <v>768928.88612464548</v>
      </c>
      <c r="AG796" s="201">
        <f>(((J796*'Appendix B'!$C$13*1000)-('Appendix B'!$E$39+'Appendix B'!$F$39+'Appendix B'!$G$39))/((1+$Y$16)^AG$34))</f>
        <v>971102.34479858889</v>
      </c>
      <c r="AH796" s="201">
        <f>(((K796*'Appendix B'!$C$14*1000)-('Appendix B'!$E$40+'Appendix B'!$F$40+'Appendix B'!$G$40))/((1+$Y$16)^AH$34))</f>
        <v>1095161.6360339043</v>
      </c>
      <c r="AI796" s="201">
        <f>(((L796*'Appendix B'!$C$15*1000)-('Appendix B'!$E$41+'Appendix B'!$F$41+'Appendix B'!$G$41))/((1+$Y$16)^AI$34))</f>
        <v>1393223.8731475526</v>
      </c>
      <c r="AJ796" s="201">
        <f>(((M796*'Appendix B'!$C$16*1000)-('Appendix B'!$E$42+'Appendix B'!$F$42+'Appendix B'!$G$42))/((1+$Y$16)^AJ$34))</f>
        <v>789248.11296136666</v>
      </c>
      <c r="AK796" s="201">
        <f>(((N796*'Appendix B'!$C$17*1000)-('Appendix B'!$E$43+'Appendix B'!$F$43+'Appendix B'!$G$43))/((1+$Y$16)^AK$34))</f>
        <v>601001.42265800433</v>
      </c>
      <c r="AL796" s="201">
        <f>(((O796*'Appendix B'!$C$18*1000)-('Appendix B'!$E$44+'Appendix B'!$F$44+'Appendix B'!$G$44))/((1+$Y$16)^AL$34))</f>
        <v>697234.31530836958</v>
      </c>
      <c r="AM796" s="201">
        <f>(((P796*'Appendix B'!$C$19*1000)-('Appendix B'!$E$45+'Appendix B'!$F$45+'Appendix B'!$G$45))/((1+$Y$16)^AM$34))</f>
        <v>662744.18463765457</v>
      </c>
      <c r="AN796" s="201">
        <f>(((Q796*'Appendix B'!$C$20*1000)-('Appendix B'!$E$46+'Appendix B'!$F$46+'Appendix B'!$G$46))/((1+$Y$16)^AN$34))</f>
        <v>490906.49924350507</v>
      </c>
      <c r="AO796" s="201">
        <f>(((R796*'Appendix B'!$C$21*1000)-('Appendix B'!$E$47+'Appendix B'!$F$47+'Appendix B'!$G$47))/((1+$Y$16)^AO$34))</f>
        <v>323157.64832688909</v>
      </c>
      <c r="AP796" s="201">
        <f>(((S796*'Appendix B'!$C$22*1000)-('Appendix B'!$E$48+'Appendix B'!$F$48+'Appendix B'!$G$48))/((1+$Y$16)^AP$34))</f>
        <v>355157.43157899904</v>
      </c>
      <c r="AQ796" s="201">
        <f>(((T796*'Appendix B'!$C$23*1000)-('Appendix B'!$E$49+'Appendix B'!$F$49+'Appendix B'!$G$49))/((1+$Y$16)^AQ$34))</f>
        <v>570943.65669058007</v>
      </c>
      <c r="AR796" s="201">
        <f>(((U796*'Appendix B'!$C$24*1000)-('Appendix B'!$E$50+'Appendix B'!$F$50+'Appendix B'!$G$50))/((1+$Y$16)^AR$34))</f>
        <v>595205.26762661058</v>
      </c>
      <c r="AS796" s="217">
        <f t="shared" si="38"/>
        <v>56680273.27381447</v>
      </c>
      <c r="AU796" s="207">
        <f t="shared" si="37"/>
        <v>1.5247022986504705E-8</v>
      </c>
    </row>
    <row r="797" spans="1:47" x14ac:dyDescent="0.35">
      <c r="A797">
        <v>763</v>
      </c>
      <c r="B797" s="75">
        <v>56</v>
      </c>
      <c r="C797" s="75">
        <v>43.118069679226863</v>
      </c>
      <c r="D797" s="75">
        <v>32.387388050271461</v>
      </c>
      <c r="E797" s="75">
        <v>36.15234006796944</v>
      </c>
      <c r="F797" s="75">
        <v>26.273588221167721</v>
      </c>
      <c r="G797" s="75">
        <v>44.024420296989739</v>
      </c>
      <c r="H797" s="75">
        <v>33.339447641149945</v>
      </c>
      <c r="I797" s="75">
        <v>49.528027232932857</v>
      </c>
      <c r="J797" s="75">
        <v>60.295554975074602</v>
      </c>
      <c r="K797" s="75">
        <v>62.793770847817754</v>
      </c>
      <c r="L797" s="75">
        <v>32.57011672915462</v>
      </c>
      <c r="M797" s="75">
        <v>37.201015733688486</v>
      </c>
      <c r="N797" s="75">
        <v>59.800254297345816</v>
      </c>
      <c r="O797" s="75">
        <v>89.104471007439599</v>
      </c>
      <c r="P797" s="75">
        <v>83.728539420510302</v>
      </c>
      <c r="Q797" s="75">
        <v>81.702559991316647</v>
      </c>
      <c r="R797" s="75">
        <v>61.990889132242209</v>
      </c>
      <c r="S797" s="75">
        <v>68.33139897354576</v>
      </c>
      <c r="T797" s="75">
        <v>46.648253081729806</v>
      </c>
      <c r="U797" s="75">
        <v>55.842824947823836</v>
      </c>
      <c r="V797" s="75">
        <v>53.515067354256722</v>
      </c>
      <c r="X797" s="201">
        <f>((0-('Appendix B'!$H$30))/(1+$Y$16)^0)</f>
        <v>-30932906.678150136</v>
      </c>
      <c r="Y797" s="201">
        <f>(((B797*'Appendix B'!$C$5*1000)-('Appendix B'!$E$31+'Appendix B'!$F$31+'Appendix B'!$G$31))/((1+$Y$16)^1))</f>
        <v>36555647.970511056</v>
      </c>
      <c r="Z797" s="201">
        <f>+(((C797*'Appendix B'!$C$6*1000)-('Appendix B'!$E$32+'Appendix B'!$F$32+'Appendix B'!$G$32))/((1+$Y$16)^2))</f>
        <v>8687003.4204401337</v>
      </c>
      <c r="AA797" s="201">
        <f>(((D797*'Appendix B'!$C$7*1000)-('Appendix B'!$E$33+'Appendix B'!$F$33+'Appendix B'!$G$33))/((1+$Y$16)^3))</f>
        <v>2380796.7839318994</v>
      </c>
      <c r="AB797" s="201">
        <f>(((E797*'Appendix B'!$C$8*1000)-('Appendix B'!$E$34+'Appendix B'!$F$34+'Appendix B'!$G$34))/((1+$Y$16)^4))</f>
        <v>1460430.6133960029</v>
      </c>
      <c r="AC797" s="201">
        <f>(((F797*'Appendix B'!$C$9*1000)-('Appendix B'!$E$35+'Appendix B'!$F$35+'Appendix B'!$G$35))/((1+$Y$16)^AC$34))</f>
        <v>226902.39950294327</v>
      </c>
      <c r="AD797" s="201">
        <f>(((G797*'Appendix B'!$C$10*1000)-('Appendix B'!$E$36+'Appendix B'!$F$36+'Appendix B'!$G$36))/((1+$Y$16)^AD$34))</f>
        <v>744231.04106589046</v>
      </c>
      <c r="AE797" s="201">
        <f>(((H797*'Appendix B'!$C$11*1000)-('Appendix B'!$E$37+'Appendix B'!$F$37+'Appendix B'!$G$37))/((1+$Y$16)^AE$34))</f>
        <v>73611.788592925601</v>
      </c>
      <c r="AF797" s="201">
        <f>(((I797*'Appendix B'!$C$12*1000)-('Appendix B'!$E$38+'Appendix B'!$F$38+'Appendix B'!$G$38))/((1+$Y$16)^AF$34))</f>
        <v>370308.36619835801</v>
      </c>
      <c r="AG797" s="201">
        <f>(((J797*'Appendix B'!$C$13*1000)-('Appendix B'!$E$39+'Appendix B'!$F$39+'Appendix B'!$G$39))/((1+$Y$16)^AG$34))</f>
        <v>435512.09119908744</v>
      </c>
      <c r="AH797" s="201">
        <f>(((K797*'Appendix B'!$C$14*1000)-('Appendix B'!$E$40+'Appendix B'!$F$40+'Appendix B'!$G$40))/((1+$Y$16)^AH$34))</f>
        <v>319874.92736831849</v>
      </c>
      <c r="AI797" s="201">
        <f>(((L797*'Appendix B'!$C$15*1000)-('Appendix B'!$E$41+'Appendix B'!$F$41+'Appendix B'!$G$41))/((1+$Y$16)^AI$34))</f>
        <v>-218675.19866700366</v>
      </c>
      <c r="AJ797" s="201">
        <f>(((M797*'Appendix B'!$C$16*1000)-('Appendix B'!$E$42+'Appendix B'!$F$42+'Appendix B'!$G$42))/((1+$Y$16)^AJ$34))</f>
        <v>-176283.37778937857</v>
      </c>
      <c r="AK797" s="201">
        <f>(((N797*'Appendix B'!$C$17*1000)-('Appendix B'!$E$43+'Appendix B'!$F$43+'Appendix B'!$G$43))/((1+$Y$16)^AK$34))</f>
        <v>35420.645875217815</v>
      </c>
      <c r="AL797" s="201">
        <f>(((O797*'Appendix B'!$C$18*1000)-('Appendix B'!$E$44+'Appendix B'!$F$44+'Appendix B'!$G$44))/((1+$Y$16)^AL$34))</f>
        <v>240832.51009199253</v>
      </c>
      <c r="AM797" s="201">
        <f>(((P797*'Appendix B'!$C$19*1000)-('Appendix B'!$E$45+'Appendix B'!$F$45+'Appendix B'!$G$45))/((1+$Y$16)^AM$34))</f>
        <v>137148.23925329099</v>
      </c>
      <c r="AN797" s="201">
        <f>(((Q797*'Appendix B'!$C$20*1000)-('Appendix B'!$E$46+'Appendix B'!$F$46+'Appendix B'!$G$46))/((1+$Y$16)^AN$34))</f>
        <v>78088.37645692291</v>
      </c>
      <c r="AO797" s="201">
        <f>(((R797*'Appendix B'!$C$21*1000)-('Appendix B'!$E$47+'Appendix B'!$F$47+'Appendix B'!$G$47))/((1+$Y$16)^AO$34))</f>
        <v>-54353.824128576096</v>
      </c>
      <c r="AP797" s="201">
        <f>(((S797*'Appendix B'!$C$22*1000)-('Appendix B'!$E$48+'Appendix B'!$F$48+'Appendix B'!$G$48))/((1+$Y$16)^AP$34))</f>
        <v>-36444.649243300155</v>
      </c>
      <c r="AQ797" s="201">
        <f>(((T797*'Appendix B'!$C$23*1000)-('Appendix B'!$E$49+'Appendix B'!$F$49+'Appendix B'!$G$49))/((1+$Y$16)^AQ$34))</f>
        <v>-130017.88337562769</v>
      </c>
      <c r="AR797" s="201">
        <f>(((U797*'Appendix B'!$C$24*1000)-('Appendix B'!$E$50+'Appendix B'!$F$50+'Appendix B'!$G$50))/((1+$Y$16)^AR$34))</f>
        <v>-95157.870504046994</v>
      </c>
      <c r="AS797" s="217">
        <f t="shared" si="38"/>
        <v>20812902.495733898</v>
      </c>
      <c r="AU797" s="207">
        <f t="shared" si="37"/>
        <v>8.348859043792441E-9</v>
      </c>
    </row>
    <row r="798" spans="1:47" x14ac:dyDescent="0.35">
      <c r="A798">
        <v>764</v>
      </c>
      <c r="B798" s="75">
        <v>56</v>
      </c>
      <c r="C798" s="75">
        <v>50.382654257258203</v>
      </c>
      <c r="D798" s="75">
        <v>67.138114755544862</v>
      </c>
      <c r="E798" s="75">
        <v>66.597286798300544</v>
      </c>
      <c r="F798" s="75">
        <v>76.420030436865559</v>
      </c>
      <c r="G798" s="75">
        <v>99.920014312418047</v>
      </c>
      <c r="H798" s="75">
        <v>97.551484777683569</v>
      </c>
      <c r="I798" s="75">
        <v>77.829662430932842</v>
      </c>
      <c r="J798" s="75">
        <v>99.591702887234703</v>
      </c>
      <c r="K798" s="75">
        <v>86.020976495093379</v>
      </c>
      <c r="L798" s="75">
        <v>108.89151322320185</v>
      </c>
      <c r="M798" s="75">
        <v>102.50954120302146</v>
      </c>
      <c r="N798" s="75">
        <v>104.40560336696828</v>
      </c>
      <c r="O798" s="75">
        <v>166.27970906754777</v>
      </c>
      <c r="P798" s="75">
        <v>181.9916921191145</v>
      </c>
      <c r="Q798" s="75">
        <v>136.48616628312246</v>
      </c>
      <c r="R798" s="75">
        <v>169.31290752311779</v>
      </c>
      <c r="S798" s="75">
        <v>140.18179167116631</v>
      </c>
      <c r="T798" s="75">
        <v>151.08549303506652</v>
      </c>
      <c r="U798" s="75">
        <v>199.135729828655</v>
      </c>
      <c r="V798" s="75">
        <v>168.90841155037685</v>
      </c>
      <c r="X798" s="201">
        <f>((0-('Appendix B'!$H$30))/(1+$Y$16)^0)</f>
        <v>-30932906.678150136</v>
      </c>
      <c r="Y798" s="201">
        <f>(((B798*'Appendix B'!$C$5*1000)-('Appendix B'!$E$31+'Appendix B'!$F$31+'Appendix B'!$G$31))/((1+$Y$16)^1))</f>
        <v>36555647.970511056</v>
      </c>
      <c r="Z798" s="201">
        <f>+(((C798*'Appendix B'!$C$6*1000)-('Appendix B'!$E$32+'Appendix B'!$F$32+'Appendix B'!$G$32))/((1+$Y$16)^2))</f>
        <v>10522161.731942322</v>
      </c>
      <c r="AA798" s="201">
        <f>(((D798*'Appendix B'!$C$7*1000)-('Appendix B'!$E$33+'Appendix B'!$F$33+'Appendix B'!$G$33))/((1+$Y$16)^3))</f>
        <v>6788595.5378848724</v>
      </c>
      <c r="AB798" s="201">
        <f>(((E798*'Appendix B'!$C$8*1000)-('Appendix B'!$E$34+'Appendix B'!$F$34+'Appendix B'!$G$34))/((1+$Y$16)^4))</f>
        <v>3918555.5507745305</v>
      </c>
      <c r="AC798" s="201">
        <f>(((F798*'Appendix B'!$C$9*1000)-('Appendix B'!$E$35+'Appendix B'!$F$35+'Appendix B'!$G$35))/((1+$Y$16)^AC$34))</f>
        <v>3142022.5297409077</v>
      </c>
      <c r="AD798" s="201">
        <f>(((G798*'Appendix B'!$C$10*1000)-('Appendix B'!$E$36+'Appendix B'!$F$36+'Appendix B'!$G$36))/((1+$Y$16)^AD$34))</f>
        <v>3156199.9789095186</v>
      </c>
      <c r="AE798" s="201">
        <f>(((H798*'Appendix B'!$C$11*1000)-('Appendix B'!$E$37+'Appendix B'!$F$37+'Appendix B'!$G$37))/((1+$Y$16)^AE$34))</f>
        <v>2206199.4966077129</v>
      </c>
      <c r="AF798" s="201">
        <f>(((I798*'Appendix B'!$C$12*1000)-('Appendix B'!$E$38+'Appendix B'!$F$38+'Appendix B'!$G$38))/((1+$Y$16)^AF$34))</f>
        <v>1112449.4725583785</v>
      </c>
      <c r="AG798" s="201">
        <f>(((J798*'Appendix B'!$C$13*1000)-('Appendix B'!$E$39+'Appendix B'!$F$39+'Appendix B'!$G$39))/((1+$Y$16)^AG$34))</f>
        <v>1264280.6704181982</v>
      </c>
      <c r="AH798" s="201">
        <f>(((K798*'Appendix B'!$C$14*1000)-('Appendix B'!$E$40+'Appendix B'!$F$40+'Appendix B'!$G$40))/((1+$Y$16)^AH$34))</f>
        <v>713227.09822843957</v>
      </c>
      <c r="AI798" s="201">
        <f>(((L798*'Appendix B'!$C$15*1000)-('Appendix B'!$E$41+'Appendix B'!$F$41+'Appendix B'!$G$41))/((1+$Y$16)^AI$34))</f>
        <v>865934.13066299492</v>
      </c>
      <c r="AJ798" s="201">
        <f>(((M798*'Appendix B'!$C$16*1000)-('Appendix B'!$E$42+'Appendix B'!$F$42+'Appendix B'!$G$42))/((1+$Y$16)^AJ$34))</f>
        <v>596119.77101600613</v>
      </c>
      <c r="AK798" s="201">
        <f>(((N798*'Appendix B'!$C$17*1000)-('Appendix B'!$E$43+'Appendix B'!$F$43+'Appendix B'!$G$43))/((1+$Y$16)^AK$34))</f>
        <v>477798.88661075674</v>
      </c>
      <c r="AL798" s="201">
        <f>(((O798*'Appendix B'!$C$18*1000)-('Appendix B'!$E$44+'Appendix B'!$F$44+'Appendix B'!$G$44))/((1+$Y$16)^AL$34))</f>
        <v>886742.17648677889</v>
      </c>
      <c r="AM798" s="201">
        <f>(((P798*'Appendix B'!$C$19*1000)-('Appendix B'!$E$45+'Appendix B'!$F$45+'Appendix B'!$G$45))/((1+$Y$16)^AM$34))</f>
        <v>834881.39577634295</v>
      </c>
      <c r="AN798" s="201">
        <f>(((Q798*'Appendix B'!$C$20*1000)-('Appendix B'!$E$46+'Appendix B'!$F$46+'Appendix B'!$G$46))/((1+$Y$16)^AN$34))</f>
        <v>404360.34881362523</v>
      </c>
      <c r="AO798" s="201">
        <f>(((R798*'Appendix B'!$C$21*1000)-('Appendix B'!$E$47+'Appendix B'!$F$47+'Appendix B'!$G$47))/((1+$Y$16)^AO$34))</f>
        <v>502005.86743304553</v>
      </c>
      <c r="AP798" s="201">
        <f>(((S798*'Appendix B'!$C$22*1000)-('Appendix B'!$E$48+'Appendix B'!$F$48+'Appendix B'!$G$48))/((1+$Y$16)^AP$34))</f>
        <v>283436.6281689434</v>
      </c>
      <c r="AQ798" s="201">
        <f>(((T798*'Appendix B'!$C$23*1000)-('Appendix B'!$E$49+'Appendix B'!$F$49+'Appendix B'!$G$49))/((1+$Y$16)^AQ$34))</f>
        <v>270562.17594818794</v>
      </c>
      <c r="AR798" s="201">
        <f>(((U798*'Appendix B'!$C$24*1000)-('Appendix B'!$E$50+'Appendix B'!$F$50+'Appendix B'!$G$50))/((1+$Y$16)^AR$34))</f>
        <v>379743.06264875759</v>
      </c>
      <c r="AS798" s="217">
        <f t="shared" si="38"/>
        <v>43948017.802991226</v>
      </c>
      <c r="AU798" s="207">
        <f t="shared" si="37"/>
        <v>1.5569781247987903E-8</v>
      </c>
    </row>
    <row r="799" spans="1:47" x14ac:dyDescent="0.35">
      <c r="A799">
        <v>765</v>
      </c>
      <c r="B799" s="75">
        <v>56</v>
      </c>
      <c r="C799" s="75">
        <v>83.547781878790317</v>
      </c>
      <c r="D799" s="75">
        <v>116.82082460114182</v>
      </c>
      <c r="E799" s="75">
        <v>161.82512517191168</v>
      </c>
      <c r="F799" s="75">
        <v>119.37708558813539</v>
      </c>
      <c r="G799" s="75">
        <v>105.41417911319324</v>
      </c>
      <c r="H799" s="75">
        <v>72.078838303361593</v>
      </c>
      <c r="I799" s="75">
        <v>57.426505387902992</v>
      </c>
      <c r="J799" s="75">
        <v>20.963943777917521</v>
      </c>
      <c r="K799" s="75">
        <v>21.11976244634727</v>
      </c>
      <c r="L799" s="75">
        <v>21.050676028412543</v>
      </c>
      <c r="M799" s="75">
        <v>25.888850029255458</v>
      </c>
      <c r="N799" s="75">
        <v>21.102958296670145</v>
      </c>
      <c r="O799" s="75">
        <v>35.641863670900783</v>
      </c>
      <c r="P799" s="75">
        <v>31.523150309454525</v>
      </c>
      <c r="Q799" s="75">
        <v>38.322583605001022</v>
      </c>
      <c r="R799" s="75">
        <v>44.17820372800665</v>
      </c>
      <c r="S799" s="75">
        <v>35.744985026971079</v>
      </c>
      <c r="T799" s="75">
        <v>39.068046780992177</v>
      </c>
      <c r="U799" s="75">
        <v>41.07100060017499</v>
      </c>
      <c r="V799" s="75">
        <v>44.789340508532682</v>
      </c>
      <c r="X799" s="201">
        <f>((0-('Appendix B'!$H$30))/(1+$Y$16)^0)</f>
        <v>-30932906.678150136</v>
      </c>
      <c r="Y799" s="201">
        <f>(((B799*'Appendix B'!$C$5*1000)-('Appendix B'!$E$31+'Appendix B'!$F$31+'Appendix B'!$G$31))/((1+$Y$16)^1))</f>
        <v>36555647.970511056</v>
      </c>
      <c r="Z799" s="201">
        <f>+(((C799*'Appendix B'!$C$6*1000)-('Appendix B'!$E$32+'Appendix B'!$F$32+'Appendix B'!$G$32))/((1+$Y$16)^2))</f>
        <v>18900240.196434375</v>
      </c>
      <c r="AA799" s="201">
        <f>(((D799*'Appendix B'!$C$7*1000)-('Appendix B'!$E$33+'Appendix B'!$F$33+'Appendix B'!$G$33))/((1+$Y$16)^3))</f>
        <v>13090374.157012213</v>
      </c>
      <c r="AB799" s="201">
        <f>(((E799*'Appendix B'!$C$8*1000)-('Appendix B'!$E$34+'Appendix B'!$F$34+'Appendix B'!$G$34))/((1+$Y$16)^4))</f>
        <v>11607251.028294245</v>
      </c>
      <c r="AC799" s="201">
        <f>(((F799*'Appendix B'!$C$9*1000)-('Appendix B'!$E$35+'Appendix B'!$F$35+'Appendix B'!$G$35))/((1+$Y$16)^AC$34))</f>
        <v>5639208.1858752267</v>
      </c>
      <c r="AD799" s="201">
        <f>(((G799*'Appendix B'!$C$10*1000)-('Appendix B'!$E$36+'Appendix B'!$F$36+'Appendix B'!$G$36))/((1+$Y$16)^AD$34))</f>
        <v>3393280.4692824422</v>
      </c>
      <c r="AE799" s="201">
        <f>(((H799*'Appendix B'!$C$11*1000)-('Appendix B'!$E$37+'Appendix B'!$F$37+'Appendix B'!$G$37))/((1+$Y$16)^AE$34))</f>
        <v>1360210.8754051281</v>
      </c>
      <c r="AF799" s="201">
        <f>(((I799*'Appendix B'!$C$12*1000)-('Appendix B'!$E$38+'Appendix B'!$F$38+'Appendix B'!$G$38))/((1+$Y$16)^AF$34))</f>
        <v>577426.62192742026</v>
      </c>
      <c r="AG799" s="201">
        <f>(((J799*'Appendix B'!$C$13*1000)-('Appendix B'!$E$39+'Appendix B'!$F$39+'Appendix B'!$G$39))/((1+$Y$16)^AG$34))</f>
        <v>-394004.4202699493</v>
      </c>
      <c r="AH799" s="201">
        <f>(((K799*'Appendix B'!$C$14*1000)-('Appendix B'!$E$40+'Appendix B'!$F$40+'Appendix B'!$G$40))/((1+$Y$16)^AH$34))</f>
        <v>-385873.40594805119</v>
      </c>
      <c r="AI799" s="201">
        <f>(((L799*'Appendix B'!$C$15*1000)-('Appendix B'!$E$41+'Appendix B'!$F$41+'Appendix B'!$G$41))/((1+$Y$16)^AI$34))</f>
        <v>-382378.87059422064</v>
      </c>
      <c r="AJ799" s="201">
        <f>(((M799*'Appendix B'!$C$16*1000)-('Appendix B'!$E$42+'Appendix B'!$F$42+'Appendix B'!$G$42))/((1+$Y$16)^AJ$34))</f>
        <v>-310072.22613836266</v>
      </c>
      <c r="AK799" s="201">
        <f>(((N799*'Appendix B'!$C$17*1000)-('Appendix B'!$E$43+'Appendix B'!$F$43+'Appendix B'!$G$43))/((1+$Y$16)^AK$34))</f>
        <v>-348363.85717353725</v>
      </c>
      <c r="AL799" s="201">
        <f>(((O799*'Appendix B'!$C$18*1000)-('Appendix B'!$E$44+'Appendix B'!$F$44+'Appendix B'!$G$44))/((1+$Y$16)^AL$34))</f>
        <v>-206616.90162791521</v>
      </c>
      <c r="AM799" s="201">
        <f>(((P799*'Appendix B'!$C$19*1000)-('Appendix B'!$E$45+'Appendix B'!$F$45+'Appendix B'!$G$45))/((1+$Y$16)^AM$34))</f>
        <v>-233544.43578937044</v>
      </c>
      <c r="AN799" s="201">
        <f>(((Q799*'Appendix B'!$C$20*1000)-('Appendix B'!$E$46+'Appendix B'!$F$46+'Appendix B'!$G$46))/((1+$Y$16)^AN$34))</f>
        <v>-180267.57004577003</v>
      </c>
      <c r="AO799" s="201">
        <f>(((R799*'Appendix B'!$C$21*1000)-('Appendix B'!$E$47+'Appendix B'!$F$47+'Appendix B'!$G$47))/((1+$Y$16)^AO$34))</f>
        <v>-146695.17500860442</v>
      </c>
      <c r="AP799" s="201">
        <f>(((S799*'Appendix B'!$C$22*1000)-('Appendix B'!$E$48+'Appendix B'!$F$48+'Appendix B'!$G$48))/((1+$Y$16)^AP$34))</f>
        <v>-181520.87399523056</v>
      </c>
      <c r="AQ799" s="201">
        <f>(((T799*'Appendix B'!$C$23*1000)-('Appendix B'!$E$49+'Appendix B'!$F$49+'Appendix B'!$G$49))/((1+$Y$16)^AQ$34))</f>
        <v>-159092.56488763393</v>
      </c>
      <c r="AR799" s="201">
        <f>(((U799*'Appendix B'!$C$24*1000)-('Appendix B'!$E$50+'Appendix B'!$F$50+'Appendix B'!$G$50))/((1+$Y$16)^AR$34))</f>
        <v>-144114.60826368607</v>
      </c>
      <c r="AS799" s="217">
        <f t="shared" si="38"/>
        <v>60190732.826591983</v>
      </c>
      <c r="AU799" s="207">
        <f t="shared" si="37"/>
        <v>1.4485810147007108E-8</v>
      </c>
    </row>
    <row r="800" spans="1:47" x14ac:dyDescent="0.35">
      <c r="A800">
        <v>766</v>
      </c>
      <c r="B800" s="75">
        <v>56</v>
      </c>
      <c r="C800" s="75">
        <v>82.877671661291316</v>
      </c>
      <c r="D800" s="75">
        <v>93.632623022752256</v>
      </c>
      <c r="E800" s="75">
        <v>126.4006123526618</v>
      </c>
      <c r="F800" s="75">
        <v>112.61194936159649</v>
      </c>
      <c r="G800" s="75">
        <v>105.10347973547152</v>
      </c>
      <c r="H800" s="75">
        <v>77.785420175089016</v>
      </c>
      <c r="I800" s="75">
        <v>82.754718969882063</v>
      </c>
      <c r="J800" s="75">
        <v>115.01265762691649</v>
      </c>
      <c r="K800" s="75">
        <v>99.823983563222725</v>
      </c>
      <c r="L800" s="75">
        <v>107.26565631319117</v>
      </c>
      <c r="M800" s="75">
        <v>160.58372660361681</v>
      </c>
      <c r="N800" s="75">
        <v>159.84159683562098</v>
      </c>
      <c r="O800" s="75">
        <v>170.90195397786272</v>
      </c>
      <c r="P800" s="75">
        <v>165.75606438828106</v>
      </c>
      <c r="Q800" s="75">
        <v>180.72758711421662</v>
      </c>
      <c r="R800" s="75">
        <v>261.52577184472926</v>
      </c>
      <c r="S800" s="75">
        <v>233.50703674419501</v>
      </c>
      <c r="T800" s="75">
        <v>156.77012916656957</v>
      </c>
      <c r="U800" s="75">
        <v>148.11271252226987</v>
      </c>
      <c r="V800" s="75">
        <v>118.71509236512924</v>
      </c>
      <c r="X800" s="201">
        <f>((0-('Appendix B'!$H$30))/(1+$Y$16)^0)</f>
        <v>-30932906.678150136</v>
      </c>
      <c r="Y800" s="201">
        <f>(((B800*'Appendix B'!$C$5*1000)-('Appendix B'!$E$31+'Appendix B'!$F$31+'Appendix B'!$G$31))/((1+$Y$16)^1))</f>
        <v>36555647.970511056</v>
      </c>
      <c r="Z800" s="201">
        <f>+(((C800*'Appendix B'!$C$6*1000)-('Appendix B'!$E$32+'Appendix B'!$F$32+'Appendix B'!$G$32))/((1+$Y$16)^2))</f>
        <v>18730958.894515928</v>
      </c>
      <c r="AA800" s="201">
        <f>(((D800*'Appendix B'!$C$7*1000)-('Appendix B'!$E$33+'Appendix B'!$F$33+'Appendix B'!$G$33))/((1+$Y$16)^3))</f>
        <v>10149171.606329272</v>
      </c>
      <c r="AB800" s="201">
        <f>(((E800*'Appendix B'!$C$8*1000)-('Appendix B'!$E$34+'Appendix B'!$F$34+'Appendix B'!$G$34))/((1+$Y$16)^4))</f>
        <v>8747075.9349763393</v>
      </c>
      <c r="AC800" s="201">
        <f>(((F800*'Appendix B'!$C$9*1000)-('Appendix B'!$E$35+'Appendix B'!$F$35+'Appendix B'!$G$35))/((1+$Y$16)^AC$34))</f>
        <v>5245936.3219819162</v>
      </c>
      <c r="AD800" s="201">
        <f>(((G800*'Appendix B'!$C$10*1000)-('Appendix B'!$E$36+'Appendix B'!$F$36+'Appendix B'!$G$36))/((1+$Y$16)^AD$34))</f>
        <v>3379873.3794881147</v>
      </c>
      <c r="AE800" s="201">
        <f>(((H800*'Appendix B'!$C$11*1000)-('Appendix B'!$E$37+'Appendix B'!$F$37+'Appendix B'!$G$37))/((1+$Y$16)^AE$34))</f>
        <v>1549735.8756562395</v>
      </c>
      <c r="AF800" s="201">
        <f>(((I800*'Appendix B'!$C$12*1000)-('Appendix B'!$E$38+'Appendix B'!$F$38+'Appendix B'!$G$38))/((1+$Y$16)^AF$34))</f>
        <v>1241597.0247450352</v>
      </c>
      <c r="AG800" s="201">
        <f>(((J800*'Appendix B'!$C$13*1000)-('Appendix B'!$E$39+'Appendix B'!$F$39+'Appendix B'!$G$39))/((1+$Y$16)^AG$34))</f>
        <v>1589513.636722598</v>
      </c>
      <c r="AH800" s="201">
        <f>(((K800*'Appendix B'!$C$14*1000)-('Appendix B'!$E$40+'Appendix B'!$F$40+'Appendix B'!$G$40))/((1+$Y$16)^AH$34))</f>
        <v>946980.69205702422</v>
      </c>
      <c r="AI800" s="201">
        <f>(((L800*'Appendix B'!$C$15*1000)-('Appendix B'!$E$41+'Appendix B'!$F$41+'Appendix B'!$G$41))/((1+$Y$16)^AI$34))</f>
        <v>842828.95107039169</v>
      </c>
      <c r="AJ800" s="201">
        <f>(((M800*'Appendix B'!$C$16*1000)-('Appendix B'!$E$42+'Appendix B'!$F$42+'Appendix B'!$G$42))/((1+$Y$16)^AJ$34))</f>
        <v>1282962.4664431291</v>
      </c>
      <c r="AK800" s="201">
        <f>(((N800*'Appendix B'!$C$17*1000)-('Appendix B'!$E$43+'Appendix B'!$F$43+'Appendix B'!$G$43))/((1+$Y$16)^AK$34))</f>
        <v>1027591.1822794108</v>
      </c>
      <c r="AL800" s="201">
        <f>(((O800*'Appendix B'!$C$18*1000)-('Appendix B'!$E$44+'Appendix B'!$F$44+'Appendix B'!$G$44))/((1+$Y$16)^AL$34))</f>
        <v>925427.54686025553</v>
      </c>
      <c r="AM800" s="201">
        <f>(((P800*'Appendix B'!$C$19*1000)-('Appendix B'!$E$45+'Appendix B'!$F$45+'Appendix B'!$G$45))/((1+$Y$16)^AM$34))</f>
        <v>719597.73680894123</v>
      </c>
      <c r="AN800" s="201">
        <f>(((Q800*'Appendix B'!$C$20*1000)-('Appendix B'!$E$46+'Appendix B'!$F$46+'Appendix B'!$G$46))/((1+$Y$16)^AN$34))</f>
        <v>667846.7567280134</v>
      </c>
      <c r="AO800" s="201">
        <f>(((R800*'Appendix B'!$C$21*1000)-('Appendix B'!$E$47+'Appendix B'!$F$47+'Appendix B'!$G$47))/((1+$Y$16)^AO$34))</f>
        <v>980039.37370883871</v>
      </c>
      <c r="AP800" s="201">
        <f>(((S800*'Appendix B'!$C$22*1000)-('Appendix B'!$E$48+'Appendix B'!$F$48+'Appendix B'!$G$48))/((1+$Y$16)^AP$34))</f>
        <v>698924.94337420934</v>
      </c>
      <c r="AQ800" s="201">
        <f>(((T800*'Appendix B'!$C$23*1000)-('Appendix B'!$E$49+'Appendix B'!$F$49+'Appendix B'!$G$49))/((1+$Y$16)^AQ$34))</f>
        <v>292366.19795996504</v>
      </c>
      <c r="AR800" s="201">
        <f>(((U800*'Appendix B'!$C$24*1000)-('Appendix B'!$E$50+'Appendix B'!$F$50+'Appendix B'!$G$50))/((1+$Y$16)^AR$34))</f>
        <v>210642.72546719585</v>
      </c>
      <c r="AS800" s="217">
        <f t="shared" si="38"/>
        <v>64851812.539533734</v>
      </c>
      <c r="AU800" s="207">
        <f t="shared" si="37"/>
        <v>1.3128894711527641E-8</v>
      </c>
    </row>
    <row r="801" spans="1:47" x14ac:dyDescent="0.35">
      <c r="A801">
        <v>767</v>
      </c>
      <c r="B801" s="75">
        <v>56</v>
      </c>
      <c r="C801" s="75">
        <v>88.685878228853881</v>
      </c>
      <c r="D801" s="75">
        <v>105.77725817396994</v>
      </c>
      <c r="E801" s="75">
        <v>116.45294875103458</v>
      </c>
      <c r="F801" s="75">
        <v>113.7739364205996</v>
      </c>
      <c r="G801" s="75">
        <v>133.58997030786122</v>
      </c>
      <c r="H801" s="75">
        <v>151.18693820010546</v>
      </c>
      <c r="I801" s="75">
        <v>162.54071510979998</v>
      </c>
      <c r="J801" s="75">
        <v>159.10730076492433</v>
      </c>
      <c r="K801" s="75">
        <v>202.01366226481389</v>
      </c>
      <c r="L801" s="75">
        <v>259.67564360548033</v>
      </c>
      <c r="M801" s="75">
        <v>249.54663606715985</v>
      </c>
      <c r="N801" s="75">
        <v>309.71306873526265</v>
      </c>
      <c r="O801" s="75">
        <v>432.17552239010081</v>
      </c>
      <c r="P801" s="75">
        <v>306.09783742248203</v>
      </c>
      <c r="Q801" s="75">
        <v>175.96554570301609</v>
      </c>
      <c r="R801" s="75">
        <v>152.59485840617828</v>
      </c>
      <c r="S801" s="75">
        <v>67.033900770842465</v>
      </c>
      <c r="T801" s="75">
        <v>60.672528750430082</v>
      </c>
      <c r="U801" s="75">
        <v>50.750361745399587</v>
      </c>
      <c r="V801" s="75">
        <v>25.111749860410747</v>
      </c>
      <c r="X801" s="201">
        <f>((0-('Appendix B'!$H$30))/(1+$Y$16)^0)</f>
        <v>-30932906.678150136</v>
      </c>
      <c r="Y801" s="201">
        <f>(((B801*'Appendix B'!$C$5*1000)-('Appendix B'!$E$31+'Appendix B'!$F$31+'Appendix B'!$G$31))/((1+$Y$16)^1))</f>
        <v>36555647.970511056</v>
      </c>
      <c r="Z801" s="201">
        <f>+(((C801*'Appendix B'!$C$6*1000)-('Appendix B'!$E$32+'Appendix B'!$F$32+'Appendix B'!$G$32))/((1+$Y$16)^2))</f>
        <v>20198211.211959872</v>
      </c>
      <c r="AA801" s="201">
        <f>(((D801*'Appendix B'!$C$7*1000)-('Appendix B'!$E$33+'Appendix B'!$F$33+'Appendix B'!$G$33))/((1+$Y$16)^3))</f>
        <v>11689602.922795165</v>
      </c>
      <c r="AB801" s="201">
        <f>(((E801*'Appendix B'!$C$8*1000)-('Appendix B'!$E$34+'Appendix B'!$F$34+'Appendix B'!$G$34))/((1+$Y$16)^4))</f>
        <v>7943901.5959175881</v>
      </c>
      <c r="AC801" s="201">
        <f>(((F801*'Appendix B'!$C$9*1000)-('Appendix B'!$E$35+'Appendix B'!$F$35+'Appendix B'!$G$35))/((1+$Y$16)^AC$34))</f>
        <v>5313485.119406186</v>
      </c>
      <c r="AD801" s="201">
        <f>(((G801*'Appendix B'!$C$10*1000)-('Appendix B'!$E$36+'Appendix B'!$F$36+'Appendix B'!$G$36))/((1+$Y$16)^AD$34))</f>
        <v>4609103.1894408334</v>
      </c>
      <c r="AE801" s="201">
        <f>(((H801*'Appendix B'!$C$11*1000)-('Appendix B'!$E$37+'Appendix B'!$F$37+'Appendix B'!$G$37))/((1+$Y$16)^AE$34))</f>
        <v>3987521.4073149874</v>
      </c>
      <c r="AF801" s="201">
        <f>(((I801*'Appendix B'!$C$12*1000)-('Appendix B'!$E$38+'Appendix B'!$F$38+'Appendix B'!$G$38))/((1+$Y$16)^AF$34))</f>
        <v>3333789.4734520074</v>
      </c>
      <c r="AG801" s="201">
        <f>(((J801*'Appendix B'!$C$13*1000)-('Appendix B'!$E$39+'Appendix B'!$F$39+'Appendix B'!$G$39))/((1+$Y$16)^AG$34))</f>
        <v>2519484.0456886105</v>
      </c>
      <c r="AH801" s="201">
        <f>(((K801*'Appendix B'!$C$14*1000)-('Appendix B'!$E$40+'Appendix B'!$F$40+'Appendix B'!$G$40))/((1+$Y$16)^AH$34))</f>
        <v>2677560.4512922429</v>
      </c>
      <c r="AI801" s="201">
        <f>(((L801*'Appendix B'!$C$15*1000)-('Appendix B'!$E$41+'Appendix B'!$F$41+'Appendix B'!$G$41))/((1+$Y$16)^AI$34))</f>
        <v>3008739.1897958652</v>
      </c>
      <c r="AJ801" s="201">
        <f>(((M801*'Appendix B'!$C$16*1000)-('Appendix B'!$E$42+'Appendix B'!$F$42+'Appendix B'!$G$42))/((1+$Y$16)^AJ$34))</f>
        <v>2335125.7315408187</v>
      </c>
      <c r="AK801" s="201">
        <f>(((N801*'Appendix B'!$C$17*1000)-('Appendix B'!$E$43+'Appendix B'!$F$43+'Appendix B'!$G$43))/((1+$Y$16)^AK$34))</f>
        <v>2513957.2674752637</v>
      </c>
      <c r="AL801" s="201">
        <f>(((O801*'Appendix B'!$C$18*1000)-('Appendix B'!$E$44+'Appendix B'!$F$44+'Appendix B'!$G$44))/((1+$Y$16)^AL$34))</f>
        <v>3112127.9400548381</v>
      </c>
      <c r="AM801" s="201">
        <f>(((P801*'Appendix B'!$C$19*1000)-('Appendix B'!$E$45+'Appendix B'!$F$45+'Appendix B'!$G$45))/((1+$Y$16)^AM$34))</f>
        <v>1716116.8347819264</v>
      </c>
      <c r="AN801" s="201">
        <f>(((Q801*'Appendix B'!$C$20*1000)-('Appendix B'!$E$46+'Appendix B'!$F$46+'Appendix B'!$G$46))/((1+$Y$16)^AN$34))</f>
        <v>639485.70588005055</v>
      </c>
      <c r="AO801" s="201">
        <f>(((R801*'Appendix B'!$C$21*1000)-('Appendix B'!$E$47+'Appendix B'!$F$47+'Appendix B'!$G$47))/((1+$Y$16)^AO$34))</f>
        <v>415339.13501718093</v>
      </c>
      <c r="AP801" s="201">
        <f>(((S801*'Appendix B'!$C$22*1000)-('Appendix B'!$E$48+'Appendix B'!$F$48+'Appendix B'!$G$48))/((1+$Y$16)^AP$34))</f>
        <v>-42221.171360131448</v>
      </c>
      <c r="AQ801" s="201">
        <f>(((T801*'Appendix B'!$C$23*1000)-('Appendix B'!$E$49+'Appendix B'!$F$49+'Appendix B'!$G$49))/((1+$Y$16)^AQ$34))</f>
        <v>-76226.293499721389</v>
      </c>
      <c r="AR801" s="201">
        <f>(((U801*'Appendix B'!$C$24*1000)-('Appendix B'!$E$50+'Appendix B'!$F$50+'Appendix B'!$G$50))/((1+$Y$16)^AR$34))</f>
        <v>-112035.29740029745</v>
      </c>
      <c r="AS801" s="217">
        <f t="shared" si="38"/>
        <v>81636292.514174357</v>
      </c>
      <c r="AU801" s="207">
        <f t="shared" si="37"/>
        <v>6.9157077312927356E-9</v>
      </c>
    </row>
    <row r="802" spans="1:47" x14ac:dyDescent="0.35">
      <c r="A802">
        <v>768</v>
      </c>
      <c r="B802" s="75">
        <v>56</v>
      </c>
      <c r="C802" s="75">
        <v>47.799363071708903</v>
      </c>
      <c r="D802" s="75">
        <v>32.606664749099622</v>
      </c>
      <c r="E802" s="75">
        <v>45.830102828272203</v>
      </c>
      <c r="F802" s="75">
        <v>66.637912038595829</v>
      </c>
      <c r="G802" s="75">
        <v>38.141858188566914</v>
      </c>
      <c r="H802" s="75">
        <v>49.980276446643707</v>
      </c>
      <c r="I802" s="75">
        <v>39.592329348295628</v>
      </c>
      <c r="J802" s="75">
        <v>31.450733808961548</v>
      </c>
      <c r="K802" s="75">
        <v>39.222678839797467</v>
      </c>
      <c r="L802" s="75">
        <v>44.881797075702195</v>
      </c>
      <c r="M802" s="75">
        <v>48.236561590783019</v>
      </c>
      <c r="N802" s="75">
        <v>54.102426818328453</v>
      </c>
      <c r="O802" s="75">
        <v>82.200603775932876</v>
      </c>
      <c r="P802" s="75">
        <v>123.38932825078047</v>
      </c>
      <c r="Q802" s="75">
        <v>109.21746139593175</v>
      </c>
      <c r="R802" s="75">
        <v>73.853387858192377</v>
      </c>
      <c r="S802" s="75">
        <v>112.95996931809869</v>
      </c>
      <c r="T802" s="75">
        <v>131.11086546916272</v>
      </c>
      <c r="U802" s="75">
        <v>236.68632299566474</v>
      </c>
      <c r="V802" s="75">
        <v>302.52613246293225</v>
      </c>
      <c r="X802" s="201">
        <f>((0-('Appendix B'!$H$30))/(1+$Y$16)^0)</f>
        <v>-30932906.678150136</v>
      </c>
      <c r="Y802" s="201">
        <f>(((B802*'Appendix B'!$C$5*1000)-('Appendix B'!$E$31+'Appendix B'!$F$31+'Appendix B'!$G$31))/((1+$Y$16)^1))</f>
        <v>36555647.970511056</v>
      </c>
      <c r="Z802" s="201">
        <f>+(((C802*'Appendix B'!$C$6*1000)-('Appendix B'!$E$32+'Appendix B'!$F$32+'Appendix B'!$G$32))/((1+$Y$16)^2))</f>
        <v>9869578.1961228717</v>
      </c>
      <c r="AA802" s="201">
        <f>(((D802*'Appendix B'!$C$7*1000)-('Appendix B'!$E$33+'Appendix B'!$F$33+'Appendix B'!$G$33))/((1+$Y$16)^3))</f>
        <v>2408609.9450223986</v>
      </c>
      <c r="AB802" s="201">
        <f>(((E802*'Appendix B'!$C$8*1000)-('Appendix B'!$E$34+'Appendix B'!$F$34+'Appendix B'!$G$34))/((1+$Y$16)^4))</f>
        <v>2241813.1590725663</v>
      </c>
      <c r="AC802" s="201">
        <f>(((F802*'Appendix B'!$C$9*1000)-('Appendix B'!$E$35+'Appendix B'!$F$35+'Appendix B'!$G$35))/((1+$Y$16)^AC$34))</f>
        <v>2573367.0279904651</v>
      </c>
      <c r="AD802" s="201">
        <f>(((G802*'Appendix B'!$C$10*1000)-('Appendix B'!$E$36+'Appendix B'!$F$36+'Appendix B'!$G$36))/((1+$Y$16)^AD$34))</f>
        <v>490390.69228034129</v>
      </c>
      <c r="AE802" s="201">
        <f>(((H802*'Appendix B'!$C$11*1000)-('Appendix B'!$E$37+'Appendix B'!$F$37+'Appendix B'!$G$37))/((1+$Y$16)^AE$34))</f>
        <v>626281.17184760177</v>
      </c>
      <c r="AF802" s="201">
        <f>(((I802*'Appendix B'!$C$12*1000)-('Appendix B'!$E$38+'Appendix B'!$F$38+'Appendix B'!$G$38))/((1+$Y$16)^AF$34))</f>
        <v>109769.0097627033</v>
      </c>
      <c r="AG802" s="201">
        <f>(((J802*'Appendix B'!$C$13*1000)-('Appendix B'!$E$39+'Appendix B'!$F$39+'Appendix B'!$G$39))/((1+$Y$16)^AG$34))</f>
        <v>-172834.5973645332</v>
      </c>
      <c r="AH802" s="201">
        <f>(((K802*'Appendix B'!$C$14*1000)-('Appendix B'!$E$40+'Appendix B'!$F$40+'Appendix B'!$G$40))/((1+$Y$16)^AH$34))</f>
        <v>-79300.950767755887</v>
      </c>
      <c r="AI802" s="201">
        <f>(((L802*'Appendix B'!$C$15*1000)-('Appendix B'!$E$41+'Appendix B'!$F$41+'Appendix B'!$G$41))/((1+$Y$16)^AI$34))</f>
        <v>-43712.947227647463</v>
      </c>
      <c r="AJ802" s="201">
        <f>(((M802*'Appendix B'!$C$16*1000)-('Appendix B'!$E$42+'Appendix B'!$F$42+'Appendix B'!$G$42))/((1+$Y$16)^AJ$34))</f>
        <v>-45766.109062976073</v>
      </c>
      <c r="AK802" s="201">
        <f>(((N802*'Appendix B'!$C$17*1000)-('Appendix B'!$E$43+'Appendix B'!$F$43+'Appendix B'!$G$43))/((1+$Y$16)^AK$34))</f>
        <v>-21088.157413105924</v>
      </c>
      <c r="AL802" s="201">
        <f>(((O802*'Appendix B'!$C$18*1000)-('Appendix B'!$E$44+'Appendix B'!$F$44+'Appendix B'!$G$44))/((1+$Y$16)^AL$34))</f>
        <v>183051.35265826649</v>
      </c>
      <c r="AM802" s="201">
        <f>(((P802*'Appendix B'!$C$19*1000)-('Appendix B'!$E$45+'Appendix B'!$F$45+'Appendix B'!$G$45))/((1+$Y$16)^AM$34))</f>
        <v>418765.983247492</v>
      </c>
      <c r="AN802" s="201">
        <f>(((Q802*'Appendix B'!$C$20*1000)-('Appendix B'!$E$46+'Appendix B'!$F$46+'Appendix B'!$G$46))/((1+$Y$16)^AN$34))</f>
        <v>241957.49275178686</v>
      </c>
      <c r="AO802" s="201">
        <f>(((R802*'Appendix B'!$C$21*1000)-('Appendix B'!$E$47+'Appendix B'!$F$47+'Appendix B'!$G$47))/((1+$Y$16)^AO$34))</f>
        <v>7141.6288201626603</v>
      </c>
      <c r="AP802" s="201">
        <f>(((S802*'Appendix B'!$C$22*1000)-('Appendix B'!$E$48+'Appendix B'!$F$48+'Appendix B'!$G$48))/((1+$Y$16)^AP$34))</f>
        <v>162243.81375476677</v>
      </c>
      <c r="AQ802" s="201">
        <f>(((T802*'Appendix B'!$C$23*1000)-('Appendix B'!$E$49+'Appendix B'!$F$49+'Appendix B'!$G$49))/((1+$Y$16)^AQ$34))</f>
        <v>193947.38318943672</v>
      </c>
      <c r="AR802" s="201">
        <f>(((U802*'Appendix B'!$C$24*1000)-('Appendix B'!$E$50+'Appendix B'!$F$50+'Appendix B'!$G$50))/((1+$Y$16)^AR$34))</f>
        <v>504193.13050302304</v>
      </c>
      <c r="AS802" s="217">
        <f t="shared" si="38"/>
        <v>25653851.279384803</v>
      </c>
      <c r="AU802" s="207">
        <f t="shared" si="37"/>
        <v>1.0207308017842449E-8</v>
      </c>
    </row>
    <row r="803" spans="1:47" x14ac:dyDescent="0.35">
      <c r="A803">
        <v>769</v>
      </c>
      <c r="B803" s="75">
        <v>56</v>
      </c>
      <c r="C803" s="75">
        <v>62.886927732609294</v>
      </c>
      <c r="D803" s="75">
        <v>39.851758499601942</v>
      </c>
      <c r="E803" s="75">
        <v>38.570405009204848</v>
      </c>
      <c r="F803" s="75">
        <v>48.825675963341368</v>
      </c>
      <c r="G803" s="75">
        <v>50.184580338436213</v>
      </c>
      <c r="H803" s="75">
        <v>55.48025883057155</v>
      </c>
      <c r="I803" s="75">
        <v>53.647424844545682</v>
      </c>
      <c r="J803" s="75">
        <v>39.929913599286323</v>
      </c>
      <c r="K803" s="75">
        <v>29.994421400855209</v>
      </c>
      <c r="L803" s="75">
        <v>42.029033358081982</v>
      </c>
      <c r="M803" s="75">
        <v>30.006796391299947</v>
      </c>
      <c r="N803" s="75">
        <v>34.061261358633509</v>
      </c>
      <c r="O803" s="75">
        <v>36.075363519850512</v>
      </c>
      <c r="P803" s="75">
        <v>63.778820082370572</v>
      </c>
      <c r="Q803" s="75">
        <v>76.484539847330637</v>
      </c>
      <c r="R803" s="75">
        <v>97.606886921058489</v>
      </c>
      <c r="S803" s="75">
        <v>60.40012954339187</v>
      </c>
      <c r="T803" s="75">
        <v>78.936100695457455</v>
      </c>
      <c r="U803" s="75">
        <v>112.8211086946845</v>
      </c>
      <c r="V803" s="75">
        <v>65.219429156259707</v>
      </c>
      <c r="X803" s="201">
        <f>((0-('Appendix B'!$H$30))/(1+$Y$16)^0)</f>
        <v>-30932906.678150136</v>
      </c>
      <c r="Y803" s="201">
        <f>(((B803*'Appendix B'!$C$5*1000)-('Appendix B'!$E$31+'Appendix B'!$F$31+'Appendix B'!$G$31))/((1+$Y$16)^1))</f>
        <v>36555647.970511056</v>
      </c>
      <c r="Z803" s="201">
        <f>+(((C803*'Appendix B'!$C$6*1000)-('Appendix B'!$E$32+'Appendix B'!$F$32+'Appendix B'!$G$32))/((1+$Y$16)^2))</f>
        <v>13680955.073956862</v>
      </c>
      <c r="AA803" s="201">
        <f>(((D803*'Appendix B'!$C$7*1000)-('Appendix B'!$E$33+'Appendix B'!$F$33+'Appendix B'!$G$33))/((1+$Y$16)^3))</f>
        <v>3327581.0927794459</v>
      </c>
      <c r="AB803" s="201">
        <f>(((E803*'Appendix B'!$C$8*1000)-('Appendix B'!$E$34+'Appendix B'!$F$34+'Appendix B'!$G$34))/((1+$Y$16)^4))</f>
        <v>1655665.1718565645</v>
      </c>
      <c r="AC803" s="201">
        <f>(((F803*'Appendix B'!$C$9*1000)-('Appendix B'!$E$35+'Appendix B'!$F$35+'Appendix B'!$G$35))/((1+$Y$16)^AC$34))</f>
        <v>1537903.5802711251</v>
      </c>
      <c r="AD803" s="201">
        <f>(((G803*'Appendix B'!$C$10*1000)-('Appendix B'!$E$36+'Appendix B'!$F$36+'Appendix B'!$G$36))/((1+$Y$16)^AD$34))</f>
        <v>1010050.1084509381</v>
      </c>
      <c r="AE803" s="201">
        <f>(((H803*'Appendix B'!$C$11*1000)-('Appendix B'!$E$37+'Appendix B'!$F$37+'Appendix B'!$G$37))/((1+$Y$16)^AE$34))</f>
        <v>808944.66220413207</v>
      </c>
      <c r="AF803" s="201">
        <f>(((I803*'Appendix B'!$C$12*1000)-('Appendix B'!$E$38+'Appendix B'!$F$38+'Appendix B'!$G$38))/((1+$Y$16)^AF$34))</f>
        <v>478329.48510654079</v>
      </c>
      <c r="AG803" s="201">
        <f>(((J803*'Appendix B'!$C$13*1000)-('Appendix B'!$E$39+'Appendix B'!$F$39+'Appendix B'!$G$39))/((1+$Y$16)^AG$34))</f>
        <v>5994.070612774628</v>
      </c>
      <c r="AH803" s="201">
        <f>(((K803*'Appendix B'!$C$14*1000)-('Appendix B'!$E$40+'Appendix B'!$F$40+'Appendix B'!$G$40))/((1+$Y$16)^AH$34))</f>
        <v>-235581.26928681819</v>
      </c>
      <c r="AI803" s="201">
        <f>(((L803*'Appendix B'!$C$15*1000)-('Appendix B'!$E$41+'Appendix B'!$F$41+'Appendix B'!$G$41))/((1+$Y$16)^AI$34))</f>
        <v>-84253.795333674236</v>
      </c>
      <c r="AJ803" s="201">
        <f>(((M803*'Appendix B'!$C$16*1000)-('Appendix B'!$E$42+'Appendix B'!$F$42+'Appendix B'!$G$42))/((1+$Y$16)^AJ$34))</f>
        <v>-261369.32381746409</v>
      </c>
      <c r="AK803" s="201">
        <f>(((N803*'Appendix B'!$C$17*1000)-('Appendix B'!$E$43+'Appendix B'!$F$43+'Appendix B'!$G$43))/((1+$Y$16)^AK$34))</f>
        <v>-219848.52367571514</v>
      </c>
      <c r="AL803" s="201">
        <f>(((O803*'Appendix B'!$C$18*1000)-('Appendix B'!$E$44+'Appendix B'!$F$44+'Appendix B'!$G$44))/((1+$Y$16)^AL$34))</f>
        <v>-202988.7723230308</v>
      </c>
      <c r="AM803" s="201">
        <f>(((P803*'Appendix B'!$C$19*1000)-('Appendix B'!$E$45+'Appendix B'!$F$45+'Appendix B'!$G$45))/((1+$Y$16)^AM$34))</f>
        <v>-4507.9183528441463</v>
      </c>
      <c r="AN803" s="201">
        <f>(((Q803*'Appendix B'!$C$20*1000)-('Appendix B'!$E$46+'Appendix B'!$F$46+'Appendix B'!$G$46))/((1+$Y$16)^AN$34))</f>
        <v>47011.67597271315</v>
      </c>
      <c r="AO803" s="201">
        <f>(((R803*'Appendix B'!$C$21*1000)-('Appendix B'!$E$47+'Appendix B'!$F$47+'Appendix B'!$G$47))/((1+$Y$16)^AO$34))</f>
        <v>130280.28769250668</v>
      </c>
      <c r="AP803" s="201">
        <f>(((S803*'Appendix B'!$C$22*1000)-('Appendix B'!$E$48+'Appendix B'!$F$48+'Appendix B'!$G$48))/((1+$Y$16)^AP$34))</f>
        <v>-71755.028234483048</v>
      </c>
      <c r="AQ803" s="201">
        <f>(((T803*'Appendix B'!$C$23*1000)-('Appendix B'!$E$49+'Appendix B'!$F$49+'Appendix B'!$G$49))/((1+$Y$16)^AQ$34))</f>
        <v>-6174.4352116941964</v>
      </c>
      <c r="AR803" s="201">
        <f>(((U803*'Appendix B'!$C$24*1000)-('Appendix B'!$E$50+'Appendix B'!$F$50+'Appendix B'!$G$50))/((1+$Y$16)^AR$34))</f>
        <v>93679.393583333469</v>
      </c>
      <c r="AS803" s="217">
        <f t="shared" si="38"/>
        <v>28399135.894847866</v>
      </c>
      <c r="AU803" s="207">
        <f t="shared" ref="AU803:AU866" si="39">_xlfn.NORM.DIST(AS803,$Y$17,$Y$19,FALSE)</f>
        <v>1.1251278341901405E-8</v>
      </c>
    </row>
    <row r="804" spans="1:47" x14ac:dyDescent="0.35">
      <c r="A804">
        <v>770</v>
      </c>
      <c r="B804" s="75">
        <v>56</v>
      </c>
      <c r="C804" s="75">
        <v>53.531788514357899</v>
      </c>
      <c r="D804" s="75">
        <v>64.516836964397029</v>
      </c>
      <c r="E804" s="75">
        <v>53.260301057989807</v>
      </c>
      <c r="F804" s="75">
        <v>73.971475875239562</v>
      </c>
      <c r="G804" s="75">
        <v>83.499758279402045</v>
      </c>
      <c r="H804" s="75">
        <v>63.821496652272295</v>
      </c>
      <c r="I804" s="75">
        <v>46.694740249316254</v>
      </c>
      <c r="J804" s="75">
        <v>61.928418441647118</v>
      </c>
      <c r="K804" s="75">
        <v>106.99939080353759</v>
      </c>
      <c r="L804" s="75">
        <v>135.98885229070848</v>
      </c>
      <c r="M804" s="75">
        <v>129.71482236899396</v>
      </c>
      <c r="N804" s="75">
        <v>140.74492036882151</v>
      </c>
      <c r="O804" s="75">
        <v>174.7136124378514</v>
      </c>
      <c r="P804" s="75">
        <v>185.94116497640783</v>
      </c>
      <c r="Q804" s="75">
        <v>229.1969669509013</v>
      </c>
      <c r="R804" s="75">
        <v>234.4446318575211</v>
      </c>
      <c r="S804" s="75">
        <v>300.11485445544542</v>
      </c>
      <c r="T804" s="75">
        <v>403.48238885161817</v>
      </c>
      <c r="U804" s="75">
        <v>483.28411089204951</v>
      </c>
      <c r="V804" s="75">
        <v>500</v>
      </c>
      <c r="X804" s="201">
        <f>((0-('Appendix B'!$H$30))/(1+$Y$16)^0)</f>
        <v>-30932906.678150136</v>
      </c>
      <c r="Y804" s="201">
        <f>(((B804*'Appendix B'!$C$5*1000)-('Appendix B'!$E$31+'Appendix B'!$F$31+'Appendix B'!$G$31))/((1+$Y$16)^1))</f>
        <v>36555647.970511056</v>
      </c>
      <c r="Z804" s="201">
        <f>+(((C804*'Appendix B'!$C$6*1000)-('Appendix B'!$E$32+'Appendix B'!$F$32+'Appendix B'!$G$32))/((1+$Y$16)^2))</f>
        <v>11317686.90531967</v>
      </c>
      <c r="AA804" s="201">
        <f>(((D804*'Appendix B'!$C$7*1000)-('Appendix B'!$E$33+'Appendix B'!$F$33+'Appendix B'!$G$33))/((1+$Y$16)^3))</f>
        <v>6456111.4123131121</v>
      </c>
      <c r="AB804" s="201">
        <f>(((E804*'Appendix B'!$C$8*1000)-('Appendix B'!$E$34+'Appendix B'!$F$34+'Appendix B'!$G$34))/((1+$Y$16)^4))</f>
        <v>2841727.3490993325</v>
      </c>
      <c r="AC804" s="201">
        <f>(((F804*'Appendix B'!$C$9*1000)-('Appendix B'!$E$35+'Appendix B'!$F$35+'Appendix B'!$G$35))/((1+$Y$16)^AC$34))</f>
        <v>2999682.8067775206</v>
      </c>
      <c r="AD804" s="201">
        <f>(((G804*'Appendix B'!$C$10*1000)-('Appendix B'!$E$36+'Appendix B'!$F$36+'Appendix B'!$G$36))/((1+$Y$16)^AD$34))</f>
        <v>2447644.1758860778</v>
      </c>
      <c r="AE804" s="201">
        <f>(((H804*'Appendix B'!$C$11*1000)-('Appendix B'!$E$37+'Appendix B'!$F$37+'Appendix B'!$G$37))/((1+$Y$16)^AE$34))</f>
        <v>1085970.9339351419</v>
      </c>
      <c r="AF804" s="201">
        <f>(((I804*'Appendix B'!$C$12*1000)-('Appendix B'!$E$38+'Appendix B'!$F$38+'Appendix B'!$G$38))/((1+$Y$16)^AF$34))</f>
        <v>296012.35036937619</v>
      </c>
      <c r="AG804" s="201">
        <f>(((J804*'Appendix B'!$C$13*1000)-('Appendix B'!$E$39+'Appendix B'!$F$39+'Appendix B'!$G$39))/((1+$Y$16)^AG$34))</f>
        <v>469949.71440518647</v>
      </c>
      <c r="AH804" s="201">
        <f>(((K804*'Appendix B'!$C$14*1000)-('Appendix B'!$E$40+'Appendix B'!$F$40+'Appendix B'!$G$40))/((1+$Y$16)^AH$34))</f>
        <v>1068496.0416709515</v>
      </c>
      <c r="AI804" s="201">
        <f>(((L804*'Appendix B'!$C$15*1000)-('Appendix B'!$E$41+'Appendix B'!$F$41+'Appendix B'!$G$41))/((1+$Y$16)^AI$34))</f>
        <v>1251016.5335371119</v>
      </c>
      <c r="AJ804" s="201">
        <f>(((M804*'Appendix B'!$C$16*1000)-('Appendix B'!$E$42+'Appendix B'!$F$42+'Appendix B'!$G$42))/((1+$Y$16)^AJ$34))</f>
        <v>917876.3056448627</v>
      </c>
      <c r="AK804" s="201">
        <f>(((N804*'Appendix B'!$C$17*1000)-('Appendix B'!$E$43+'Appendix B'!$F$43+'Appendix B'!$G$43))/((1+$Y$16)^AK$34))</f>
        <v>838197.88493983657</v>
      </c>
      <c r="AL804" s="201">
        <f>(((O804*'Appendix B'!$C$18*1000)-('Appendix B'!$E$44+'Appendix B'!$F$44+'Appendix B'!$G$44))/((1+$Y$16)^AL$34))</f>
        <v>957328.80309460149</v>
      </c>
      <c r="AM804" s="201">
        <f>(((P804*'Appendix B'!$C$19*1000)-('Appendix B'!$E$45+'Appendix B'!$F$45+'Appendix B'!$G$45))/((1+$Y$16)^AM$34))</f>
        <v>862925.25644681917</v>
      </c>
      <c r="AN804" s="201">
        <f>(((Q804*'Appendix B'!$C$20*1000)-('Appendix B'!$E$46+'Appendix B'!$F$46+'Appendix B'!$G$46))/((1+$Y$16)^AN$34))</f>
        <v>956513.40773281723</v>
      </c>
      <c r="AO804" s="201">
        <f>(((R804*'Appendix B'!$C$21*1000)-('Appendix B'!$E$47+'Appendix B'!$F$47+'Appendix B'!$G$47))/((1+$Y$16)^AO$34))</f>
        <v>839650.15147537773</v>
      </c>
      <c r="AP804" s="201">
        <f>(((S804*'Appendix B'!$C$22*1000)-('Appendix B'!$E$48+'Appendix B'!$F$48+'Appendix B'!$G$48))/((1+$Y$16)^AP$34))</f>
        <v>995466.03403720085</v>
      </c>
      <c r="AQ804" s="201">
        <f>(((T804*'Appendix B'!$C$23*1000)-('Appendix B'!$E$49+'Appendix B'!$F$49+'Appendix B'!$G$49))/((1+$Y$16)^AQ$34))</f>
        <v>1238657.1154976788</v>
      </c>
      <c r="AR804" s="201">
        <f>(((U804*'Appendix B'!$C$24*1000)-('Appendix B'!$E$50+'Appendix B'!$F$50+'Appendix B'!$G$50))/((1+$Y$16)^AR$34))</f>
        <v>1321466.8097741918</v>
      </c>
      <c r="AS804" s="217">
        <f t="shared" ref="AS804:AS867" si="40">SUMIF(Y804:AR804,"&gt;0")+X804</f>
        <v>44785121.284317791</v>
      </c>
      <c r="AU804" s="207">
        <f t="shared" si="39"/>
        <v>1.5672222466120558E-8</v>
      </c>
    </row>
    <row r="805" spans="1:47" x14ac:dyDescent="0.35">
      <c r="A805">
        <v>771</v>
      </c>
      <c r="B805" s="75">
        <v>56</v>
      </c>
      <c r="C805" s="75">
        <v>55.151313027292893</v>
      </c>
      <c r="D805" s="75">
        <v>67.460552560864699</v>
      </c>
      <c r="E805" s="75">
        <v>37.976307293798023</v>
      </c>
      <c r="F805" s="75">
        <v>38.067288876759271</v>
      </c>
      <c r="G805" s="75">
        <v>40.393395255454905</v>
      </c>
      <c r="H805" s="75">
        <v>44.640284796156386</v>
      </c>
      <c r="I805" s="75">
        <v>46.745537397405798</v>
      </c>
      <c r="J805" s="75">
        <v>42.16977982573637</v>
      </c>
      <c r="K805" s="75">
        <v>25.539130712370461</v>
      </c>
      <c r="L805" s="75">
        <v>46.876980920218386</v>
      </c>
      <c r="M805" s="75">
        <v>56.910655205285721</v>
      </c>
      <c r="N805" s="75">
        <v>71.825463564379334</v>
      </c>
      <c r="O805" s="75">
        <v>91.734982749536783</v>
      </c>
      <c r="P805" s="75">
        <v>104.78809730886198</v>
      </c>
      <c r="Q805" s="75">
        <v>136.48369241492824</v>
      </c>
      <c r="R805" s="75">
        <v>145.97742360218757</v>
      </c>
      <c r="S805" s="75">
        <v>125.4303395837829</v>
      </c>
      <c r="T805" s="75">
        <v>152.1987214217578</v>
      </c>
      <c r="U805" s="75">
        <v>137.33721710704464</v>
      </c>
      <c r="V805" s="75">
        <v>214.78620584600495</v>
      </c>
      <c r="X805" s="201">
        <f>((0-('Appendix B'!$H$30))/(1+$Y$16)^0)</f>
        <v>-30932906.678150136</v>
      </c>
      <c r="Y805" s="201">
        <f>(((B805*'Appendix B'!$C$5*1000)-('Appendix B'!$E$31+'Appendix B'!$F$31+'Appendix B'!$G$31))/((1+$Y$16)^1))</f>
        <v>36555647.970511056</v>
      </c>
      <c r="Z805" s="201">
        <f>+(((C805*'Appendix B'!$C$6*1000)-('Appendix B'!$E$32+'Appendix B'!$F$32+'Appendix B'!$G$32))/((1+$Y$16)^2))</f>
        <v>11726806.496215755</v>
      </c>
      <c r="AA805" s="201">
        <f>(((D805*'Appendix B'!$C$7*1000)-('Appendix B'!$E$33+'Appendix B'!$F$33+'Appendix B'!$G$33))/((1+$Y$16)^3))</f>
        <v>6829493.7029382214</v>
      </c>
      <c r="AB805" s="201">
        <f>(((E805*'Appendix B'!$C$8*1000)-('Appendix B'!$E$34+'Appendix B'!$F$34+'Appendix B'!$G$34))/((1+$Y$16)^4))</f>
        <v>1607697.723517224</v>
      </c>
      <c r="AC805" s="201">
        <f>(((F805*'Appendix B'!$C$9*1000)-('Appendix B'!$E$35+'Appendix B'!$F$35+'Appendix B'!$G$35))/((1+$Y$16)^AC$34))</f>
        <v>912495.48790659616</v>
      </c>
      <c r="AD805" s="201">
        <f>(((G805*'Appendix B'!$C$10*1000)-('Appendix B'!$E$36+'Appendix B'!$F$36+'Appendix B'!$G$36))/((1+$Y$16)^AD$34))</f>
        <v>587547.49977823498</v>
      </c>
      <c r="AE805" s="201">
        <f>(((H805*'Appendix B'!$C$11*1000)-('Appendix B'!$E$37+'Appendix B'!$F$37+'Appendix B'!$G$37))/((1+$Y$16)^AE$34))</f>
        <v>448931.23774542351</v>
      </c>
      <c r="AF805" s="201">
        <f>(((I805*'Appendix B'!$C$12*1000)-('Appendix B'!$E$38+'Appendix B'!$F$38+'Appendix B'!$G$38))/((1+$Y$16)^AF$34))</f>
        <v>297344.38123682869</v>
      </c>
      <c r="AG805" s="201">
        <f>(((J805*'Appendix B'!$C$13*1000)-('Appendix B'!$E$39+'Appendix B'!$F$39+'Appendix B'!$G$39))/((1+$Y$16)^AG$34))</f>
        <v>53233.580049816308</v>
      </c>
      <c r="AH805" s="201">
        <f>(((K805*'Appendix B'!$C$14*1000)-('Appendix B'!$E$40+'Appendix B'!$F$40+'Appendix B'!$G$40))/((1+$Y$16)^AH$34))</f>
        <v>-311031.51029908197</v>
      </c>
      <c r="AI805" s="201">
        <f>(((L805*'Appendix B'!$C$15*1000)-('Appendix B'!$E$41+'Appendix B'!$F$41+'Appendix B'!$G$41))/((1+$Y$16)^AI$34))</f>
        <v>-15359.233709583923</v>
      </c>
      <c r="AJ805" s="201">
        <f>(((M805*'Appendix B'!$C$16*1000)-('Appendix B'!$E$42+'Appendix B'!$F$42+'Appendix B'!$G$42))/((1+$Y$16)^AJ$34))</f>
        <v>56822.292263289601</v>
      </c>
      <c r="AK805" s="201">
        <f>(((N805*'Appendix B'!$C$17*1000)-('Appendix B'!$E$43+'Appendix B'!$F$43+'Appendix B'!$G$43))/((1+$Y$16)^AK$34))</f>
        <v>154681.92352431145</v>
      </c>
      <c r="AL805" s="201">
        <f>(((O805*'Appendix B'!$C$18*1000)-('Appendix B'!$E$44+'Appendix B'!$F$44+'Appendix B'!$G$44))/((1+$Y$16)^AL$34))</f>
        <v>262848.28878595942</v>
      </c>
      <c r="AM805" s="201">
        <f>(((P805*'Appendix B'!$C$19*1000)-('Appendix B'!$E$45+'Appendix B'!$F$45+'Appendix B'!$G$45))/((1+$Y$16)^AM$34))</f>
        <v>286684.9821409256</v>
      </c>
      <c r="AN805" s="201">
        <f>(((Q805*'Appendix B'!$C$20*1000)-('Appendix B'!$E$46+'Appendix B'!$F$46+'Appendix B'!$G$46))/((1+$Y$16)^AN$34))</f>
        <v>404345.61532107677</v>
      </c>
      <c r="AO805" s="201">
        <f>(((R805*'Appendix B'!$C$21*1000)-('Appendix B'!$E$47+'Appendix B'!$F$47+'Appendix B'!$G$47))/((1+$Y$16)^AO$34))</f>
        <v>381034.20820273692</v>
      </c>
      <c r="AP805" s="201">
        <f>(((S805*'Appendix B'!$C$22*1000)-('Appendix B'!$E$48+'Appendix B'!$F$48+'Appendix B'!$G$48))/((1+$Y$16)^AP$34))</f>
        <v>217762.47998082949</v>
      </c>
      <c r="AQ805" s="201">
        <f>(((T805*'Appendix B'!$C$23*1000)-('Appendix B'!$E$49+'Appendix B'!$F$49+'Appendix B'!$G$49))/((1+$Y$16)^AQ$34))</f>
        <v>274832.08094932546</v>
      </c>
      <c r="AR805" s="201">
        <f>(((U805*'Appendix B'!$C$24*1000)-('Appendix B'!$E$50+'Appendix B'!$F$50+'Appendix B'!$G$50))/((1+$Y$16)^AR$34))</f>
        <v>174930.60955936357</v>
      </c>
      <c r="AS805" s="217">
        <f t="shared" si="40"/>
        <v>30300233.88247684</v>
      </c>
      <c r="AU805" s="207">
        <f t="shared" si="39"/>
        <v>1.1951732154163542E-8</v>
      </c>
    </row>
    <row r="806" spans="1:47" x14ac:dyDescent="0.35">
      <c r="A806">
        <v>772</v>
      </c>
      <c r="B806" s="75">
        <v>56</v>
      </c>
      <c r="C806" s="75">
        <v>40.965677155772639</v>
      </c>
      <c r="D806" s="75">
        <v>10.934910609218889</v>
      </c>
      <c r="E806" s="75">
        <v>11.672114128942718</v>
      </c>
      <c r="F806" s="75">
        <v>9.6879842626514652</v>
      </c>
      <c r="G806" s="75">
        <v>14.248622701657457</v>
      </c>
      <c r="H806" s="75">
        <v>13.683694974580781</v>
      </c>
      <c r="I806" s="75">
        <v>17.105738687677707</v>
      </c>
      <c r="J806" s="75">
        <v>15.242123773611379</v>
      </c>
      <c r="K806" s="75">
        <v>10.944129955673688</v>
      </c>
      <c r="L806" s="75">
        <v>12.023895059426446</v>
      </c>
      <c r="M806" s="75">
        <v>10.241805580280475</v>
      </c>
      <c r="N806" s="75">
        <v>9.8889035991268681</v>
      </c>
      <c r="O806" s="75">
        <v>12.249908482488616</v>
      </c>
      <c r="P806" s="75">
        <v>13.591808427766562</v>
      </c>
      <c r="Q806" s="75">
        <v>25.688465098462455</v>
      </c>
      <c r="R806" s="75">
        <v>23.83485653968269</v>
      </c>
      <c r="S806" s="75">
        <v>41.867635893254935</v>
      </c>
      <c r="T806" s="75">
        <v>59.337376609399556</v>
      </c>
      <c r="U806" s="75">
        <v>45.271000195696224</v>
      </c>
      <c r="V806" s="75">
        <v>64.113391735803077</v>
      </c>
      <c r="X806" s="201">
        <f>((0-('Appendix B'!$H$30))/(1+$Y$16)^0)</f>
        <v>-30932906.678150136</v>
      </c>
      <c r="Y806" s="201">
        <f>(((B806*'Appendix B'!$C$5*1000)-('Appendix B'!$E$31+'Appendix B'!$F$31+'Appendix B'!$G$31))/((1+$Y$16)^1))</f>
        <v>36555647.970511056</v>
      </c>
      <c r="Z806" s="201">
        <f>+(((C806*'Appendix B'!$C$6*1000)-('Appendix B'!$E$32+'Appendix B'!$F$32+'Appendix B'!$G$32))/((1+$Y$16)^2))</f>
        <v>8143272.256379188</v>
      </c>
      <c r="AA806" s="201">
        <f>(((D806*'Appendix B'!$C$7*1000)-('Appendix B'!$E$33+'Appendix B'!$F$33+'Appendix B'!$G$33))/((1+$Y$16)^3))</f>
        <v>-340245.6891029643</v>
      </c>
      <c r="AB806" s="201">
        <f>(((E806*'Appendix B'!$C$8*1000)-('Appendix B'!$E$34+'Appendix B'!$F$34+'Appendix B'!$G$34))/((1+$Y$16)^4))</f>
        <v>-516102.77936673834</v>
      </c>
      <c r="AC806" s="201">
        <f>(((F806*'Appendix B'!$C$9*1000)-('Appendix B'!$E$35+'Appendix B'!$F$35+'Appendix B'!$G$35))/((1+$Y$16)^AC$34))</f>
        <v>-737254.29507687746</v>
      </c>
      <c r="AD806" s="201">
        <f>(((G806*'Appendix B'!$C$10*1000)-('Appendix B'!$E$36+'Appendix B'!$F$36+'Appendix B'!$G$36))/((1+$Y$16)^AD$34))</f>
        <v>-540634.07512980048</v>
      </c>
      <c r="AE806" s="201">
        <f>(((H806*'Appendix B'!$C$11*1000)-('Appendix B'!$E$37+'Appendix B'!$F$37+'Appendix B'!$G$37))/((1+$Y$16)^AE$34))</f>
        <v>-579188.19094011944</v>
      </c>
      <c r="AF806" s="201">
        <f>(((I806*'Appendix B'!$C$12*1000)-('Appendix B'!$E$38+'Appendix B'!$F$38+'Appendix B'!$G$38))/((1+$Y$16)^AF$34))</f>
        <v>-479886.78766327753</v>
      </c>
      <c r="AG806" s="201">
        <f>(((J806*'Appendix B'!$C$13*1000)-('Appendix B'!$E$39+'Appendix B'!$F$39+'Appendix B'!$G$39))/((1+$Y$16)^AG$34))</f>
        <v>-514679.47081476019</v>
      </c>
      <c r="AH806" s="201">
        <f>(((K806*'Appendix B'!$C$14*1000)-('Appendix B'!$E$40+'Appendix B'!$F$40+'Appendix B'!$G$40))/((1+$Y$16)^AH$34))</f>
        <v>-558197.49825877254</v>
      </c>
      <c r="AI806" s="201">
        <f>(((L806*'Appendix B'!$C$15*1000)-('Appendix B'!$E$41+'Appendix B'!$F$41+'Appendix B'!$G$41))/((1+$Y$16)^AI$34))</f>
        <v>-510659.16029704892</v>
      </c>
      <c r="AJ806" s="201">
        <f>(((M806*'Appendix B'!$C$16*1000)-('Appendix B'!$E$42+'Appendix B'!$F$42+'Appendix B'!$G$42))/((1+$Y$16)^AJ$34))</f>
        <v>-495129.6334987731</v>
      </c>
      <c r="AK806" s="201">
        <f>(((N806*'Appendix B'!$C$17*1000)-('Appendix B'!$E$43+'Appendix B'!$F$43+'Appendix B'!$G$43))/((1+$Y$16)^AK$34))</f>
        <v>-459580.42406707566</v>
      </c>
      <c r="AL806" s="201">
        <f>(((O806*'Appendix B'!$C$18*1000)-('Appendix B'!$E$44+'Appendix B'!$F$44+'Appendix B'!$G$44))/((1+$Y$16)^AL$34))</f>
        <v>-402393.29768258415</v>
      </c>
      <c r="AM806" s="201">
        <f>(((P806*'Appendix B'!$C$19*1000)-('Appendix B'!$E$45+'Appendix B'!$F$45+'Appendix B'!$G$45))/((1+$Y$16)^AM$34))</f>
        <v>-360868.78299588809</v>
      </c>
      <c r="AN806" s="201">
        <f>(((Q806*'Appendix B'!$C$20*1000)-('Appendix B'!$E$46+'Appendix B'!$F$46+'Appendix B'!$G$46))/((1+$Y$16)^AN$34))</f>
        <v>-255511.95505686081</v>
      </c>
      <c r="AO806" s="201">
        <f>(((R806*'Appendix B'!$C$21*1000)-('Appendix B'!$E$47+'Appendix B'!$F$47+'Appendix B'!$G$47))/((1+$Y$16)^AO$34))</f>
        <v>-252155.53194864094</v>
      </c>
      <c r="AP806" s="201">
        <f>(((S806*'Appendix B'!$C$22*1000)-('Appendix B'!$E$48+'Appendix B'!$F$48+'Appendix B'!$G$48))/((1+$Y$16)^AP$34))</f>
        <v>-154262.54865108919</v>
      </c>
      <c r="AQ806" s="201">
        <f>(((T806*'Appendix B'!$C$23*1000)-('Appendix B'!$E$49+'Appendix B'!$F$49+'Appendix B'!$G$49))/((1+$Y$16)^AQ$34))</f>
        <v>-81347.410489209971</v>
      </c>
      <c r="AR806" s="201">
        <f>(((U806*'Appendix B'!$C$24*1000)-('Appendix B'!$E$50+'Appendix B'!$F$50+'Appendix B'!$G$50))/((1+$Y$16)^AR$34))</f>
        <v>-130194.98168612998</v>
      </c>
      <c r="AS806" s="217">
        <f t="shared" si="40"/>
        <v>13766013.548740108</v>
      </c>
      <c r="AU806" s="207">
        <f t="shared" si="39"/>
        <v>5.8287601848426044E-9</v>
      </c>
    </row>
    <row r="807" spans="1:47" x14ac:dyDescent="0.35">
      <c r="A807">
        <v>773</v>
      </c>
      <c r="B807" s="75">
        <v>56</v>
      </c>
      <c r="C807" s="75">
        <v>68.573994088329755</v>
      </c>
      <c r="D807" s="75">
        <v>116.82205283995668</v>
      </c>
      <c r="E807" s="75">
        <v>159.38625939451919</v>
      </c>
      <c r="F807" s="75">
        <v>215.10951054123842</v>
      </c>
      <c r="G807" s="75">
        <v>291.8641929459443</v>
      </c>
      <c r="H807" s="75">
        <v>313.31652446272807</v>
      </c>
      <c r="I807" s="75">
        <v>500</v>
      </c>
      <c r="J807" s="75">
        <v>500</v>
      </c>
      <c r="K807" s="75">
        <v>500</v>
      </c>
      <c r="L807" s="75">
        <v>500</v>
      </c>
      <c r="M807" s="75">
        <v>500</v>
      </c>
      <c r="N807" s="75">
        <v>278.25807606409643</v>
      </c>
      <c r="O807" s="75">
        <v>245.76701637212813</v>
      </c>
      <c r="P807" s="75">
        <v>236.81013613865909</v>
      </c>
      <c r="Q807" s="75">
        <v>350.14820826395851</v>
      </c>
      <c r="R807" s="75">
        <v>434.48498035533873</v>
      </c>
      <c r="S807" s="75">
        <v>336.81386973971871</v>
      </c>
      <c r="T807" s="75">
        <v>257.9640438770042</v>
      </c>
      <c r="U807" s="75">
        <v>283.72617506800174</v>
      </c>
      <c r="V807" s="75">
        <v>144.16259179675802</v>
      </c>
      <c r="X807" s="201">
        <f>((0-('Appendix B'!$H$30))/(1+$Y$16)^0)</f>
        <v>-30932906.678150136</v>
      </c>
      <c r="Y807" s="201">
        <f>(((B807*'Appendix B'!$C$5*1000)-('Appendix B'!$E$31+'Appendix B'!$F$31+'Appendix B'!$G$31))/((1+$Y$16)^1))</f>
        <v>36555647.970511056</v>
      </c>
      <c r="Z807" s="201">
        <f>+(((C807*'Appendix B'!$C$6*1000)-('Appendix B'!$E$32+'Appendix B'!$F$32+'Appendix B'!$G$32))/((1+$Y$16)^2))</f>
        <v>15117605.302013418</v>
      </c>
      <c r="AA807" s="201">
        <f>(((D807*'Appendix B'!$C$7*1000)-('Appendix B'!$E$33+'Appendix B'!$F$33+'Appendix B'!$G$33))/((1+$Y$16)^3))</f>
        <v>13090529.947409451</v>
      </c>
      <c r="AB807" s="201">
        <f>(((E807*'Appendix B'!$C$8*1000)-('Appendix B'!$E$34+'Appendix B'!$F$34+'Appendix B'!$G$34))/((1+$Y$16)^4))</f>
        <v>11410337.010364467</v>
      </c>
      <c r="AC807" s="201">
        <f>(((F807*'Appendix B'!$C$9*1000)-('Appendix B'!$E$35+'Appendix B'!$F$35+'Appendix B'!$G$35))/((1+$Y$16)^AC$34))</f>
        <v>11204339.16559457</v>
      </c>
      <c r="AD807" s="201">
        <f>(((G807*'Appendix B'!$C$10*1000)-('Appendix B'!$E$36+'Appendix B'!$F$36+'Appendix B'!$G$36))/((1+$Y$16)^AD$34))</f>
        <v>11438845.593806943</v>
      </c>
      <c r="AE807" s="201">
        <f>(((H807*'Appendix B'!$C$11*1000)-('Appendix B'!$E$37+'Appendix B'!$F$37+'Appendix B'!$G$37))/((1+$Y$16)^AE$34))</f>
        <v>9372112.4931578878</v>
      </c>
      <c r="AF807" s="201">
        <f>(((I807*'Appendix B'!$C$12*1000)-('Appendix B'!$E$38+'Appendix B'!$F$38+'Appendix B'!$G$38))/((1+$Y$16)^AF$34))</f>
        <v>12182833.187278569</v>
      </c>
      <c r="AG807" s="201">
        <f>(((J807*'Appendix B'!$C$13*1000)-('Appendix B'!$E$39+'Appendix B'!$F$39+'Appendix B'!$G$39))/((1+$Y$16)^AG$34))</f>
        <v>9709022.283450475</v>
      </c>
      <c r="AH807" s="201">
        <f>(((K807*'Appendix B'!$C$14*1000)-('Appendix B'!$E$40+'Appendix B'!$F$40+'Appendix B'!$G$40))/((1+$Y$16)^AH$34))</f>
        <v>7723951.9378437446</v>
      </c>
      <c r="AI807" s="201">
        <f>(((L807*'Appendix B'!$C$15*1000)-('Appendix B'!$E$41+'Appendix B'!$F$41+'Appendix B'!$G$41))/((1+$Y$16)^AI$34))</f>
        <v>6424007.3974609841</v>
      </c>
      <c r="AJ807" s="201">
        <f>(((M807*'Appendix B'!$C$16*1000)-('Appendix B'!$E$42+'Appendix B'!$F$42+'Appendix B'!$G$42))/((1+$Y$16)^AJ$34))</f>
        <v>5297234.668167565</v>
      </c>
      <c r="AK807" s="201">
        <f>(((N807*'Appendix B'!$C$17*1000)-('Appendix B'!$E$43+'Appendix B'!$F$43+'Appendix B'!$G$43))/((1+$Y$16)^AK$34))</f>
        <v>2201999.0694012959</v>
      </c>
      <c r="AL807" s="201">
        <f>(((O807*'Appendix B'!$C$18*1000)-('Appendix B'!$E$44+'Appendix B'!$F$44+'Appendix B'!$G$44))/((1+$Y$16)^AL$34))</f>
        <v>1552002.4521173348</v>
      </c>
      <c r="AM807" s="201">
        <f>(((P807*'Appendix B'!$C$19*1000)-('Appendix B'!$E$45+'Appendix B'!$F$45+'Appendix B'!$G$45))/((1+$Y$16)^AM$34))</f>
        <v>1224128.4831230773</v>
      </c>
      <c r="AN807" s="201">
        <f>(((Q807*'Appendix B'!$C$20*1000)-('Appendix B'!$E$46+'Appendix B'!$F$46+'Appendix B'!$G$46))/((1+$Y$16)^AN$34))</f>
        <v>1676856.6405605776</v>
      </c>
      <c r="AO807" s="201">
        <f>(((R807*'Appendix B'!$C$21*1000)-('Appendix B'!$E$47+'Appendix B'!$F$47+'Appendix B'!$G$47))/((1+$Y$16)^AO$34))</f>
        <v>1876663.6950036203</v>
      </c>
      <c r="AP807" s="201">
        <f>(((S807*'Appendix B'!$C$22*1000)-('Appendix B'!$E$48+'Appendix B'!$F$48+'Appendix B'!$G$48))/((1+$Y$16)^AP$34))</f>
        <v>1158851.7504981989</v>
      </c>
      <c r="AQ807" s="201">
        <f>(((T807*'Appendix B'!$C$23*1000)-('Appendix B'!$E$49+'Appendix B'!$F$49+'Appendix B'!$G$49))/((1+$Y$16)^AQ$34))</f>
        <v>680506.1409154369</v>
      </c>
      <c r="AR807" s="201">
        <f>(((U807*'Appendix B'!$C$24*1000)-('Appendix B'!$E$50+'Appendix B'!$F$50+'Appendix B'!$G$50))/((1+$Y$16)^AR$34))</f>
        <v>660092.47292406671</v>
      </c>
      <c r="AS807" s="217">
        <f t="shared" si="40"/>
        <v>129624660.98345257</v>
      </c>
      <c r="AU807" s="207">
        <f t="shared" si="39"/>
        <v>9.2921478242305979E-11</v>
      </c>
    </row>
    <row r="808" spans="1:47" x14ac:dyDescent="0.35">
      <c r="A808">
        <v>774</v>
      </c>
      <c r="B808" s="75">
        <v>56</v>
      </c>
      <c r="C808" s="75">
        <v>46.538956873613266</v>
      </c>
      <c r="D808" s="75">
        <v>33.769623765521445</v>
      </c>
      <c r="E808" s="75">
        <v>30.155117154441658</v>
      </c>
      <c r="F808" s="75">
        <v>34.555049297511772</v>
      </c>
      <c r="G808" s="75">
        <v>25.4474180918453</v>
      </c>
      <c r="H808" s="75">
        <v>25.949411028981793</v>
      </c>
      <c r="I808" s="75">
        <v>34.06322280031354</v>
      </c>
      <c r="J808" s="75">
        <v>31.103987521393439</v>
      </c>
      <c r="K808" s="75">
        <v>48.66127370112514</v>
      </c>
      <c r="L808" s="75">
        <v>56.485312588257941</v>
      </c>
      <c r="M808" s="75">
        <v>55.104364718951601</v>
      </c>
      <c r="N808" s="75">
        <v>47.018520705608992</v>
      </c>
      <c r="O808" s="75">
        <v>56.675323075898675</v>
      </c>
      <c r="P808" s="75">
        <v>80.369927924812771</v>
      </c>
      <c r="Q808" s="75">
        <v>88.808462418400993</v>
      </c>
      <c r="R808" s="75">
        <v>120.59560757424967</v>
      </c>
      <c r="S808" s="75">
        <v>122.20487085568169</v>
      </c>
      <c r="T808" s="75">
        <v>124.73000442267207</v>
      </c>
      <c r="U808" s="75">
        <v>116.53763712785988</v>
      </c>
      <c r="V808" s="75">
        <v>206.00145149214893</v>
      </c>
      <c r="X808" s="201">
        <f>((0-('Appendix B'!$H$30))/(1+$Y$16)^0)</f>
        <v>-30932906.678150136</v>
      </c>
      <c r="Y808" s="201">
        <f>(((B808*'Appendix B'!$C$5*1000)-('Appendix B'!$E$31+'Appendix B'!$F$31+'Appendix B'!$G$31))/((1+$Y$16)^1))</f>
        <v>36555647.970511056</v>
      </c>
      <c r="Z808" s="201">
        <f>+(((C808*'Appendix B'!$C$6*1000)-('Appendix B'!$E$32+'Appendix B'!$F$32+'Appendix B'!$G$32))/((1+$Y$16)^2))</f>
        <v>9551178.033600308</v>
      </c>
      <c r="AA808" s="201">
        <f>(((D808*'Appendix B'!$C$7*1000)-('Appendix B'!$E$33+'Appendix B'!$F$33+'Appendix B'!$G$33))/((1+$Y$16)^3))</f>
        <v>2556120.2214824469</v>
      </c>
      <c r="AB808" s="201">
        <f>(((E808*'Appendix B'!$C$8*1000)-('Appendix B'!$E$34+'Appendix B'!$F$34+'Appendix B'!$G$34))/((1+$Y$16)^4))</f>
        <v>976214.8474976921</v>
      </c>
      <c r="AC808" s="201">
        <f>(((F808*'Appendix B'!$C$9*1000)-('Appendix B'!$E$35+'Appendix B'!$F$35+'Appendix B'!$G$35))/((1+$Y$16)^AC$34))</f>
        <v>708321.47580733255</v>
      </c>
      <c r="AD808" s="201">
        <f>(((G808*'Appendix B'!$C$10*1000)-('Appendix B'!$E$36+'Appendix B'!$F$36+'Appendix B'!$G$36))/((1+$Y$16)^AD$34))</f>
        <v>-57391.216758103634</v>
      </c>
      <c r="AE808" s="201">
        <f>(((H808*'Appendix B'!$C$11*1000)-('Appendix B'!$E$37+'Appendix B'!$F$37+'Appendix B'!$G$37))/((1+$Y$16)^AE$34))</f>
        <v>-171823.52141567707</v>
      </c>
      <c r="AF808" s="201">
        <f>(((I808*'Appendix B'!$C$12*1000)-('Appendix B'!$E$38+'Appendix B'!$F$38+'Appendix B'!$G$38))/((1+$Y$16)^AF$34))</f>
        <v>-35218.275317977757</v>
      </c>
      <c r="AG808" s="201">
        <f>(((J808*'Appendix B'!$C$13*1000)-('Appendix B'!$E$39+'Appendix B'!$F$39+'Appendix B'!$G$39))/((1+$Y$16)^AG$34))</f>
        <v>-180147.58968988014</v>
      </c>
      <c r="AH808" s="201">
        <f>(((K808*'Appendix B'!$C$14*1000)-('Appendix B'!$E$40+'Appendix B'!$F$40+'Appendix B'!$G$40))/((1+$Y$16)^AH$34))</f>
        <v>80541.426957431016</v>
      </c>
      <c r="AI808" s="201">
        <f>(((L808*'Appendix B'!$C$15*1000)-('Appendix B'!$E$41+'Appendix B'!$F$41+'Appendix B'!$G$41))/((1+$Y$16)^AI$34))</f>
        <v>121185.51841985842</v>
      </c>
      <c r="AJ808" s="201">
        <f>(((M808*'Appendix B'!$C$16*1000)-('Appendix B'!$E$42+'Appendix B'!$F$42+'Appendix B'!$G$42))/((1+$Y$16)^AJ$34))</f>
        <v>35459.316307618508</v>
      </c>
      <c r="AK808" s="201">
        <f>(((N808*'Appendix B'!$C$17*1000)-('Appendix B'!$E$43+'Appendix B'!$F$43+'Appendix B'!$G$43))/((1+$Y$16)^AK$34))</f>
        <v>-91343.541331057364</v>
      </c>
      <c r="AL808" s="201">
        <f>(((O808*'Appendix B'!$C$18*1000)-('Appendix B'!$E$44+'Appendix B'!$F$44+'Appendix B'!$G$44))/((1+$Y$16)^AL$34))</f>
        <v>-30579.676620210201</v>
      </c>
      <c r="AM808" s="201">
        <f>(((P808*'Appendix B'!$C$19*1000)-('Appendix B'!$E$45+'Appendix B'!$F$45+'Appendix B'!$G$45))/((1+$Y$16)^AM$34))</f>
        <v>113299.88372967526</v>
      </c>
      <c r="AN808" s="201">
        <f>(((Q808*'Appendix B'!$C$20*1000)-('Appendix B'!$E$46+'Appendix B'!$F$46+'Appendix B'!$G$46))/((1+$Y$16)^AN$34))</f>
        <v>120408.64263125591</v>
      </c>
      <c r="AO808" s="201">
        <f>(((R808*'Appendix B'!$C$21*1000)-('Appendix B'!$E$47+'Appendix B'!$F$47+'Appendix B'!$G$47))/((1+$Y$16)^AO$34))</f>
        <v>249454.3185556191</v>
      </c>
      <c r="AP808" s="201">
        <f>(((S808*'Appendix B'!$C$22*1000)-('Appendix B'!$E$48+'Appendix B'!$F$48+'Appendix B'!$G$48))/((1+$Y$16)^AP$34))</f>
        <v>203402.54375417015</v>
      </c>
      <c r="AQ808" s="201">
        <f>(((T808*'Appendix B'!$C$23*1000)-('Appendix B'!$E$49+'Appendix B'!$F$49+'Appendix B'!$G$49))/((1+$Y$16)^AQ$34))</f>
        <v>169472.91701547126</v>
      </c>
      <c r="AR808" s="201">
        <f>(((U808*'Appendix B'!$C$24*1000)-('Appendix B'!$E$50+'Appendix B'!$F$50+'Appendix B'!$G$50))/((1+$Y$16)^AR$34))</f>
        <v>105996.70142541931</v>
      </c>
      <c r="AS808" s="217">
        <f t="shared" si="40"/>
        <v>20613797.139545213</v>
      </c>
      <c r="AU808" s="207">
        <f t="shared" si="39"/>
        <v>8.2735116278495135E-9</v>
      </c>
    </row>
    <row r="809" spans="1:47" x14ac:dyDescent="0.35">
      <c r="A809">
        <v>775</v>
      </c>
      <c r="B809" s="75">
        <v>56</v>
      </c>
      <c r="C809" s="75">
        <v>86.831799718393015</v>
      </c>
      <c r="D809" s="75">
        <v>114.77667135510548</v>
      </c>
      <c r="E809" s="75">
        <v>32.829282260540907</v>
      </c>
      <c r="F809" s="75">
        <v>39.855332809660581</v>
      </c>
      <c r="G809" s="75">
        <v>24.632286848555328</v>
      </c>
      <c r="H809" s="75">
        <v>27.473040452991839</v>
      </c>
      <c r="I809" s="75">
        <v>25.650500453843978</v>
      </c>
      <c r="J809" s="75">
        <v>35.879657993473764</v>
      </c>
      <c r="K809" s="75">
        <v>26.096073330227739</v>
      </c>
      <c r="L809" s="75">
        <v>39.132923824799633</v>
      </c>
      <c r="M809" s="75">
        <v>28.706232393945964</v>
      </c>
      <c r="N809" s="75">
        <v>29.249783585726803</v>
      </c>
      <c r="O809" s="75">
        <v>27.756515904491213</v>
      </c>
      <c r="P809" s="75">
        <v>26.099208723583445</v>
      </c>
      <c r="Q809" s="75">
        <v>31.33175756254553</v>
      </c>
      <c r="R809" s="75">
        <v>47.525097302110623</v>
      </c>
      <c r="S809" s="75">
        <v>64.946182804917839</v>
      </c>
      <c r="T809" s="75">
        <v>59.684779163065713</v>
      </c>
      <c r="U809" s="75">
        <v>61.946057249351838</v>
      </c>
      <c r="V809" s="75">
        <v>69.73450502792582</v>
      </c>
      <c r="X809" s="201">
        <f>((0-('Appendix B'!$H$30))/(1+$Y$16)^0)</f>
        <v>-30932906.678150136</v>
      </c>
      <c r="Y809" s="201">
        <f>(((B809*'Appendix B'!$C$5*1000)-('Appendix B'!$E$31+'Appendix B'!$F$31+'Appendix B'!$G$31))/((1+$Y$16)^1))</f>
        <v>36555647.970511056</v>
      </c>
      <c r="Z809" s="201">
        <f>+(((C809*'Appendix B'!$C$6*1000)-('Appendix B'!$E$32+'Appendix B'!$F$32+'Appendix B'!$G$32))/((1+$Y$16)^2))</f>
        <v>19729839.269682627</v>
      </c>
      <c r="AA809" s="201">
        <f>(((D809*'Appendix B'!$C$7*1000)-('Appendix B'!$E$33+'Appendix B'!$F$33+'Appendix B'!$G$33))/((1+$Y$16)^3))</f>
        <v>12831092.78407331</v>
      </c>
      <c r="AB809" s="201">
        <f>(((E809*'Appendix B'!$C$8*1000)-('Appendix B'!$E$34+'Appendix B'!$F$34+'Appendix B'!$G$34))/((1+$Y$16)^4))</f>
        <v>1192126.9327509473</v>
      </c>
      <c r="AC809" s="201">
        <f>(((F809*'Appendix B'!$C$9*1000)-('Appendix B'!$E$35+'Appendix B'!$F$35+'Appendix B'!$G$35))/((1+$Y$16)^AC$34))</f>
        <v>1016438.3128059224</v>
      </c>
      <c r="AD809" s="201">
        <f>(((G809*'Appendix B'!$C$10*1000)-('Appendix B'!$E$36+'Appendix B'!$F$36+'Appendix B'!$G$36))/((1+$Y$16)^AD$34))</f>
        <v>-92565.209873528671</v>
      </c>
      <c r="AE809" s="201">
        <f>(((H809*'Appendix B'!$C$11*1000)-('Appendix B'!$E$37+'Appendix B'!$F$37+'Appendix B'!$G$37))/((1+$Y$16)^AE$34))</f>
        <v>-121221.2741406908</v>
      </c>
      <c r="AF809" s="201">
        <f>(((I809*'Appendix B'!$C$12*1000)-('Appendix B'!$E$38+'Appendix B'!$F$38+'Appendix B'!$G$38))/((1+$Y$16)^AF$34))</f>
        <v>-255821.3262028184</v>
      </c>
      <c r="AG809" s="201">
        <f>(((J809*'Appendix B'!$C$13*1000)-('Appendix B'!$E$39+'Appendix B'!$F$39+'Appendix B'!$G$39))/((1+$Y$16)^AG$34))</f>
        <v>-79427.141446150315</v>
      </c>
      <c r="AH809" s="201">
        <f>(((K809*'Appendix B'!$C$14*1000)-('Appendix B'!$E$40+'Appendix B'!$F$40+'Appendix B'!$G$40))/((1+$Y$16)^AH$34))</f>
        <v>-301599.70041607192</v>
      </c>
      <c r="AI809" s="201">
        <f>(((L809*'Appendix B'!$C$15*1000)-('Appendix B'!$E$41+'Appendix B'!$F$41+'Appendix B'!$G$41))/((1+$Y$16)^AI$34))</f>
        <v>-125410.63421311723</v>
      </c>
      <c r="AJ809" s="201">
        <f>(((M809*'Appendix B'!$C$16*1000)-('Appendix B'!$E$42+'Appendix B'!$F$42+'Appendix B'!$G$42))/((1+$Y$16)^AJ$34))</f>
        <v>-276751.07864288654</v>
      </c>
      <c r="AK809" s="201">
        <f>(((N809*'Appendix B'!$C$17*1000)-('Appendix B'!$E$43+'Appendix B'!$F$43+'Appendix B'!$G$43))/((1+$Y$16)^AK$34))</f>
        <v>-267566.86053245288</v>
      </c>
      <c r="AL809" s="201">
        <f>(((O809*'Appendix B'!$C$18*1000)-('Appendix B'!$E$44+'Appendix B'!$F$44+'Appendix B'!$G$44))/((1+$Y$16)^AL$34))</f>
        <v>-272612.45244489633</v>
      </c>
      <c r="AM809" s="201">
        <f>(((P809*'Appendix B'!$C$19*1000)-('Appendix B'!$E$45+'Appendix B'!$F$45+'Appendix B'!$G$45))/((1+$Y$16)^AM$34))</f>
        <v>-272057.99636191083</v>
      </c>
      <c r="AN809" s="201">
        <f>(((Q809*'Appendix B'!$C$20*1000)-('Appendix B'!$E$46+'Appendix B'!$F$46+'Appendix B'!$G$46))/((1+$Y$16)^AN$34))</f>
        <v>-221902.48157615092</v>
      </c>
      <c r="AO809" s="201">
        <f>(((R809*'Appendix B'!$C$21*1000)-('Appendix B'!$E$47+'Appendix B'!$F$47+'Appendix B'!$G$47))/((1+$Y$16)^AO$34))</f>
        <v>-129344.80548987038</v>
      </c>
      <c r="AP809" s="201">
        <f>(((S809*'Appendix B'!$C$22*1000)-('Appendix B'!$E$48+'Appendix B'!$F$48+'Appendix B'!$G$48))/((1+$Y$16)^AP$34))</f>
        <v>-51515.788476936403</v>
      </c>
      <c r="AQ809" s="201">
        <f>(((T809*'Appendix B'!$C$23*1000)-('Appendix B'!$E$49+'Appendix B'!$F$49+'Appendix B'!$G$49))/((1+$Y$16)^AQ$34))</f>
        <v>-80014.911319191597</v>
      </c>
      <c r="AR809" s="201">
        <f>(((U809*'Appendix B'!$C$24*1000)-('Appendix B'!$E$50+'Appendix B'!$F$50+'Appendix B'!$G$50))/((1+$Y$16)^AR$34))</f>
        <v>-74930.555567173782</v>
      </c>
      <c r="AS809" s="217">
        <f t="shared" si="40"/>
        <v>40392238.591673717</v>
      </c>
      <c r="AU809" s="207">
        <f t="shared" si="39"/>
        <v>1.4954733606701028E-8</v>
      </c>
    </row>
    <row r="810" spans="1:47" x14ac:dyDescent="0.35">
      <c r="A810">
        <v>776</v>
      </c>
      <c r="B810" s="75">
        <v>56</v>
      </c>
      <c r="C810" s="75">
        <v>39.144770514960939</v>
      </c>
      <c r="D810" s="75">
        <v>30.765525368899116</v>
      </c>
      <c r="E810" s="75">
        <v>19.74131709327003</v>
      </c>
      <c r="F810" s="75">
        <v>30.882939024783745</v>
      </c>
      <c r="G810" s="75">
        <v>23.503510502272242</v>
      </c>
      <c r="H810" s="75">
        <v>27.340640330822769</v>
      </c>
      <c r="I810" s="75">
        <v>30.244509351376159</v>
      </c>
      <c r="J810" s="75">
        <v>39.337608137653369</v>
      </c>
      <c r="K810" s="75">
        <v>52.52072921814063</v>
      </c>
      <c r="L810" s="75">
        <v>76.263835068093456</v>
      </c>
      <c r="M810" s="75">
        <v>36.03488409896076</v>
      </c>
      <c r="N810" s="75">
        <v>44.891044083354075</v>
      </c>
      <c r="O810" s="75">
        <v>58.991967623061328</v>
      </c>
      <c r="P810" s="75">
        <v>56.406529658575892</v>
      </c>
      <c r="Q810" s="75">
        <v>92.347872672791794</v>
      </c>
      <c r="R810" s="75">
        <v>111.03398526799867</v>
      </c>
      <c r="S810" s="75">
        <v>134.48568737199102</v>
      </c>
      <c r="T810" s="75">
        <v>192.36791859910414</v>
      </c>
      <c r="U810" s="75">
        <v>173.80268240312571</v>
      </c>
      <c r="V810" s="75">
        <v>136.77284514601894</v>
      </c>
      <c r="X810" s="201">
        <f>((0-('Appendix B'!$H$30))/(1+$Y$16)^0)</f>
        <v>-30932906.678150136</v>
      </c>
      <c r="Y810" s="201">
        <f>(((B810*'Appendix B'!$C$5*1000)-('Appendix B'!$E$31+'Appendix B'!$F$31+'Appendix B'!$G$31))/((1+$Y$16)^1))</f>
        <v>36555647.970511056</v>
      </c>
      <c r="Z810" s="201">
        <f>+(((C810*'Appendix B'!$C$6*1000)-('Appendix B'!$E$32+'Appendix B'!$F$32+'Appendix B'!$G$32))/((1+$Y$16)^2))</f>
        <v>7683280.0957179256</v>
      </c>
      <c r="AA810" s="201">
        <f>(((D810*'Appendix B'!$C$7*1000)-('Appendix B'!$E$33+'Appendix B'!$F$33+'Appendix B'!$G$33))/((1+$Y$16)^3))</f>
        <v>2175078.9476786791</v>
      </c>
      <c r="AB810" s="201">
        <f>(((E810*'Appendix B'!$C$8*1000)-('Appendix B'!$E$34+'Appendix B'!$F$34+'Appendix B'!$G$34))/((1+$Y$16)^4))</f>
        <v>135404.65163890578</v>
      </c>
      <c r="AC810" s="201">
        <f>(((F810*'Appendix B'!$C$9*1000)-('Appendix B'!$E$35+'Appendix B'!$F$35+'Appendix B'!$G$35))/((1+$Y$16)^AC$34))</f>
        <v>494853.83775559248</v>
      </c>
      <c r="AD810" s="201">
        <f>(((G810*'Appendix B'!$C$10*1000)-('Appendix B'!$E$36+'Appendix B'!$F$36+'Appendix B'!$G$36))/((1+$Y$16)^AD$34))</f>
        <v>-141273.40473153381</v>
      </c>
      <c r="AE810" s="201">
        <f>(((H810*'Appendix B'!$C$11*1000)-('Appendix B'!$E$37+'Appendix B'!$F$37+'Appendix B'!$G$37))/((1+$Y$16)^AE$34))</f>
        <v>-125618.50066812595</v>
      </c>
      <c r="AF810" s="201">
        <f>(((I810*'Appendix B'!$C$12*1000)-('Appendix B'!$E$38+'Appendix B'!$F$38+'Appendix B'!$G$38))/((1+$Y$16)^AF$34))</f>
        <v>-135354.68807431741</v>
      </c>
      <c r="AG810" s="201">
        <f>(((J810*'Appendix B'!$C$13*1000)-('Appendix B'!$E$39+'Appendix B'!$F$39+'Appendix B'!$G$39))/((1+$Y$16)^AG$34))</f>
        <v>-6497.844803427306</v>
      </c>
      <c r="AH810" s="201">
        <f>(((K810*'Appendix B'!$C$14*1000)-('Appendix B'!$E$40+'Appendix B'!$F$40+'Appendix B'!$G$40))/((1+$Y$16)^AH$34))</f>
        <v>145901.21362355465</v>
      </c>
      <c r="AI810" s="201">
        <f>(((L810*'Appendix B'!$C$15*1000)-('Appendix B'!$E$41+'Appendix B'!$F$41+'Appendix B'!$G$41))/((1+$Y$16)^AI$34))</f>
        <v>402259.64687433274</v>
      </c>
      <c r="AJ810" s="201">
        <f>(((M810*'Appendix B'!$C$16*1000)-('Appendix B'!$E$42+'Appendix B'!$F$42+'Appendix B'!$G$42))/((1+$Y$16)^AJ$34))</f>
        <v>-190075.2026715407</v>
      </c>
      <c r="AK810" s="201">
        <f>(((N810*'Appendix B'!$C$17*1000)-('Appendix B'!$E$43+'Appendix B'!$F$43+'Appendix B'!$G$43))/((1+$Y$16)^AK$34))</f>
        <v>-112443.01448819194</v>
      </c>
      <c r="AL810" s="201">
        <f>(((O810*'Appendix B'!$C$18*1000)-('Appendix B'!$E$44+'Appendix B'!$F$44+'Appendix B'!$G$44))/((1+$Y$16)^AL$34))</f>
        <v>-11190.774891812574</v>
      </c>
      <c r="AM810" s="201">
        <f>(((P810*'Appendix B'!$C$19*1000)-('Appendix B'!$E$45+'Appendix B'!$F$45+'Appendix B'!$G$45))/((1+$Y$16)^AM$34))</f>
        <v>-56856.039972516126</v>
      </c>
      <c r="AN810" s="201">
        <f>(((Q810*'Appendix B'!$C$20*1000)-('Appendix B'!$E$46+'Appendix B'!$F$46+'Appendix B'!$G$46))/((1+$Y$16)^AN$34))</f>
        <v>141488.13050813114</v>
      </c>
      <c r="AO810" s="201">
        <f>(((R810*'Appendix B'!$C$21*1000)-('Appendix B'!$E$47+'Appendix B'!$F$47+'Appendix B'!$G$47))/((1+$Y$16)^AO$34))</f>
        <v>199886.65931015345</v>
      </c>
      <c r="AP810" s="201">
        <f>(((S810*'Appendix B'!$C$22*1000)-('Appendix B'!$E$48+'Appendix B'!$F$48+'Appendix B'!$G$48))/((1+$Y$16)^AP$34))</f>
        <v>258077.30790521562</v>
      </c>
      <c r="AQ810" s="201">
        <f>(((T810*'Appendix B'!$C$23*1000)-('Appendix B'!$E$49+'Appendix B'!$F$49+'Appendix B'!$G$49))/((1+$Y$16)^AQ$34))</f>
        <v>428905.27740186476</v>
      </c>
      <c r="AR810" s="201">
        <f>(((U810*'Appendix B'!$C$24*1000)-('Appendix B'!$E$50+'Appendix B'!$F$50+'Appendix B'!$G$50))/((1+$Y$16)^AR$34))</f>
        <v>295784.34974532825</v>
      </c>
      <c r="AS810" s="217">
        <f t="shared" si="40"/>
        <v>17983661.410520595</v>
      </c>
      <c r="AU810" s="207">
        <f t="shared" si="39"/>
        <v>7.2963285894643124E-9</v>
      </c>
    </row>
    <row r="811" spans="1:47" x14ac:dyDescent="0.35">
      <c r="A811">
        <v>777</v>
      </c>
      <c r="B811" s="75">
        <v>56</v>
      </c>
      <c r="C811" s="75">
        <v>53.075931641683063</v>
      </c>
      <c r="D811" s="75">
        <v>51.849471152836955</v>
      </c>
      <c r="E811" s="75">
        <v>73.001145864760531</v>
      </c>
      <c r="F811" s="75">
        <v>77.468939284076896</v>
      </c>
      <c r="G811" s="75">
        <v>86.673020352672879</v>
      </c>
      <c r="H811" s="75">
        <v>99.034128041635</v>
      </c>
      <c r="I811" s="75">
        <v>135.71673050133836</v>
      </c>
      <c r="J811" s="75">
        <v>96.91491672147518</v>
      </c>
      <c r="K811" s="75">
        <v>82.077863870762982</v>
      </c>
      <c r="L811" s="75">
        <v>67.968437939044392</v>
      </c>
      <c r="M811" s="75">
        <v>60.224606569482901</v>
      </c>
      <c r="N811" s="75">
        <v>47.855944828958783</v>
      </c>
      <c r="O811" s="75">
        <v>52.340309565713063</v>
      </c>
      <c r="P811" s="75">
        <v>65.327643930456588</v>
      </c>
      <c r="Q811" s="75">
        <v>84.179571797591066</v>
      </c>
      <c r="R811" s="75">
        <v>134.75155897798271</v>
      </c>
      <c r="S811" s="75">
        <v>141.66492959314454</v>
      </c>
      <c r="T811" s="75">
        <v>230.78170907082438</v>
      </c>
      <c r="U811" s="75">
        <v>254.28699908604102</v>
      </c>
      <c r="V811" s="75">
        <v>256.6440691022533</v>
      </c>
      <c r="X811" s="201">
        <f>((0-('Appendix B'!$H$30))/(1+$Y$16)^0)</f>
        <v>-30932906.678150136</v>
      </c>
      <c r="Y811" s="201">
        <f>(((B811*'Appendix B'!$C$5*1000)-('Appendix B'!$E$31+'Appendix B'!$F$31+'Appendix B'!$G$31))/((1+$Y$16)^1))</f>
        <v>36555647.970511056</v>
      </c>
      <c r="Z811" s="201">
        <f>+(((C811*'Appendix B'!$C$6*1000)-('Appendix B'!$E$32+'Appendix B'!$F$32+'Appendix B'!$G$32))/((1+$Y$16)^2))</f>
        <v>11202529.662705347</v>
      </c>
      <c r="AA811" s="201">
        <f>(((D811*'Appendix B'!$C$7*1000)-('Appendix B'!$E$33+'Appendix B'!$F$33+'Appendix B'!$G$33))/((1+$Y$16)^3))</f>
        <v>4849376.6895083655</v>
      </c>
      <c r="AB811" s="201">
        <f>(((E811*'Appendix B'!$C$8*1000)-('Appendix B'!$E$34+'Appendix B'!$F$34+'Appendix B'!$G$34))/((1+$Y$16)^4))</f>
        <v>4435603.1188374506</v>
      </c>
      <c r="AC811" s="201">
        <f>(((F811*'Appendix B'!$C$9*1000)-('Appendix B'!$E$35+'Appendix B'!$F$35+'Appendix B'!$G$35))/((1+$Y$16)^AC$34))</f>
        <v>3202997.848431279</v>
      </c>
      <c r="AD811" s="201">
        <f>(((G811*'Appendix B'!$C$10*1000)-('Appendix B'!$E$36+'Appendix B'!$F$36+'Appendix B'!$G$36))/((1+$Y$16)^AD$34))</f>
        <v>2584574.6386029413</v>
      </c>
      <c r="AE811" s="201">
        <f>(((H811*'Appendix B'!$C$11*1000)-('Appendix B'!$E$37+'Appendix B'!$F$37+'Appendix B'!$G$37))/((1+$Y$16)^AE$34))</f>
        <v>2255440.5258768937</v>
      </c>
      <c r="AF811" s="201">
        <f>(((I811*'Appendix B'!$C$12*1000)-('Appendix B'!$E$38+'Appendix B'!$F$38+'Appendix B'!$G$38))/((1+$Y$16)^AF$34))</f>
        <v>2630396.1368113495</v>
      </c>
      <c r="AG811" s="201">
        <f>(((J811*'Appendix B'!$C$13*1000)-('Appendix B'!$E$39+'Appendix B'!$F$39+'Appendix B'!$G$39))/((1+$Y$16)^AG$34))</f>
        <v>1207826.3769228449</v>
      </c>
      <c r="AH811" s="201">
        <f>(((K811*'Appendix B'!$C$14*1000)-('Appendix B'!$E$40+'Appendix B'!$F$40+'Appendix B'!$G$40))/((1+$Y$16)^AH$34))</f>
        <v>646450.58045527246</v>
      </c>
      <c r="AI811" s="201">
        <f>(((L811*'Appendix B'!$C$15*1000)-('Appendix B'!$E$41+'Appendix B'!$F$41+'Appendix B'!$G$41))/((1+$Y$16)^AI$34))</f>
        <v>284373.11007117498</v>
      </c>
      <c r="AJ811" s="201">
        <f>(((M811*'Appendix B'!$C$16*1000)-('Appendix B'!$E$42+'Appendix B'!$F$42+'Appendix B'!$G$42))/((1+$Y$16)^AJ$34))</f>
        <v>96016.355370651581</v>
      </c>
      <c r="AK811" s="201">
        <f>(((N811*'Appendix B'!$C$17*1000)-('Appendix B'!$E$43+'Appendix B'!$F$43+'Appendix B'!$G$43))/((1+$Y$16)^AK$34))</f>
        <v>-83038.299512217432</v>
      </c>
      <c r="AL811" s="201">
        <f>(((O811*'Appendix B'!$C$18*1000)-('Appendix B'!$E$44+'Appendix B'!$F$44+'Appendix B'!$G$44))/((1+$Y$16)^AL$34))</f>
        <v>-66861.095383053078</v>
      </c>
      <c r="AM811" s="201">
        <f>(((P811*'Appendix B'!$C$19*1000)-('Appendix B'!$E$45+'Appendix B'!$F$45+'Appendix B'!$G$45))/((1+$Y$16)^AM$34))</f>
        <v>6489.7519105748033</v>
      </c>
      <c r="AN811" s="201">
        <f>(((Q811*'Appendix B'!$C$20*1000)-('Appendix B'!$E$46+'Appendix B'!$F$46+'Appendix B'!$G$46))/((1+$Y$16)^AN$34))</f>
        <v>92840.591257810767</v>
      </c>
      <c r="AO811" s="201">
        <f>(((R811*'Appendix B'!$C$21*1000)-('Appendix B'!$E$47+'Appendix B'!$F$47+'Appendix B'!$G$47))/((1+$Y$16)^AO$34))</f>
        <v>322839.08036710409</v>
      </c>
      <c r="AP811" s="201">
        <f>(((S811*'Appendix B'!$C$22*1000)-('Appendix B'!$E$48+'Appendix B'!$F$48+'Appendix B'!$G$48))/((1+$Y$16)^AP$34))</f>
        <v>290039.62691743387</v>
      </c>
      <c r="AQ811" s="201">
        <f>(((T811*'Appendix B'!$C$23*1000)-('Appendix B'!$E$49+'Appendix B'!$F$49+'Appendix B'!$G$49))/((1+$Y$16)^AQ$34))</f>
        <v>576245.42611596046</v>
      </c>
      <c r="AR811" s="201">
        <f>(((U811*'Appendix B'!$C$24*1000)-('Appendix B'!$E$50+'Appendix B'!$F$50+'Appendix B'!$G$50))/((1+$Y$16)^AR$34))</f>
        <v>562525.24057079875</v>
      </c>
      <c r="AS811" s="217">
        <f t="shared" si="40"/>
        <v>40869306.053094208</v>
      </c>
      <c r="AU811" s="207">
        <f t="shared" si="39"/>
        <v>1.5053428976513285E-8</v>
      </c>
    </row>
    <row r="812" spans="1:47" x14ac:dyDescent="0.35">
      <c r="A812">
        <v>778</v>
      </c>
      <c r="B812" s="75">
        <v>56</v>
      </c>
      <c r="C812" s="75">
        <v>63.664273246793137</v>
      </c>
      <c r="D812" s="75">
        <v>58.305320051753291</v>
      </c>
      <c r="E812" s="75">
        <v>97.232143695130759</v>
      </c>
      <c r="F812" s="75">
        <v>106.80793458808601</v>
      </c>
      <c r="G812" s="75">
        <v>85.375274354104988</v>
      </c>
      <c r="H812" s="75">
        <v>100.75523422022215</v>
      </c>
      <c r="I812" s="75">
        <v>123.41644213974385</v>
      </c>
      <c r="J812" s="75">
        <v>131.92976555091587</v>
      </c>
      <c r="K812" s="75">
        <v>132.14736050517743</v>
      </c>
      <c r="L812" s="75">
        <v>195.43604546502965</v>
      </c>
      <c r="M812" s="75">
        <v>236.46050208318496</v>
      </c>
      <c r="N812" s="75">
        <v>250.7115134586727</v>
      </c>
      <c r="O812" s="75">
        <v>314.1673478279987</v>
      </c>
      <c r="P812" s="75">
        <v>288.29680270591905</v>
      </c>
      <c r="Q812" s="75">
        <v>441.91260244252771</v>
      </c>
      <c r="R812" s="75">
        <v>500</v>
      </c>
      <c r="S812" s="75">
        <v>475.04196401780843</v>
      </c>
      <c r="T812" s="75">
        <v>353.62329035325837</v>
      </c>
      <c r="U812" s="75">
        <v>399.88891891715122</v>
      </c>
      <c r="V812" s="75">
        <v>500</v>
      </c>
      <c r="X812" s="201">
        <f>((0-('Appendix B'!$H$30))/(1+$Y$16)^0)</f>
        <v>-30932906.678150136</v>
      </c>
      <c r="Y812" s="201">
        <f>(((B812*'Appendix B'!$C$5*1000)-('Appendix B'!$E$31+'Appendix B'!$F$31+'Appendix B'!$G$31))/((1+$Y$16)^1))</f>
        <v>36555647.970511056</v>
      </c>
      <c r="Z812" s="201">
        <f>+(((C812*'Appendix B'!$C$6*1000)-('Appendix B'!$E$32+'Appendix B'!$F$32+'Appendix B'!$G$32))/((1+$Y$16)^2))</f>
        <v>13877325.845876487</v>
      </c>
      <c r="AA812" s="201">
        <f>(((D812*'Appendix B'!$C$7*1000)-('Appendix B'!$E$33+'Appendix B'!$F$33+'Appendix B'!$G$33))/((1+$Y$16)^3))</f>
        <v>5668239.6437623231</v>
      </c>
      <c r="AB812" s="201">
        <f>(((E812*'Appendix B'!$C$8*1000)-('Appendix B'!$E$34+'Appendix B'!$F$34+'Appendix B'!$G$34))/((1+$Y$16)^4))</f>
        <v>6392013.8346117688</v>
      </c>
      <c r="AC812" s="201">
        <f>(((F812*'Appendix B'!$C$9*1000)-('Appendix B'!$E$35+'Appendix B'!$F$35+'Appendix B'!$G$35))/((1+$Y$16)^AC$34))</f>
        <v>4908536.5074610282</v>
      </c>
      <c r="AD812" s="201">
        <f>(((G812*'Appendix B'!$C$10*1000)-('Appendix B'!$E$36+'Appendix B'!$F$36+'Appendix B'!$G$36))/((1+$Y$16)^AD$34))</f>
        <v>2528575.1793809375</v>
      </c>
      <c r="AE812" s="201">
        <f>(((H812*'Appendix B'!$C$11*1000)-('Appendix B'!$E$37+'Appendix B'!$F$37+'Appendix B'!$G$37))/((1+$Y$16)^AE$34))</f>
        <v>2312601.3020229433</v>
      </c>
      <c r="AF812" s="201">
        <f>(((I812*'Appendix B'!$C$12*1000)-('Appendix B'!$E$38+'Appendix B'!$F$38+'Appendix B'!$G$38))/((1+$Y$16)^AF$34))</f>
        <v>2307851.1831591269</v>
      </c>
      <c r="AG812" s="201">
        <f>(((J812*'Appendix B'!$C$13*1000)-('Appendix B'!$E$39+'Appendix B'!$F$39+'Appendix B'!$G$39))/((1+$Y$16)^AG$34))</f>
        <v>1946300.9617807558</v>
      </c>
      <c r="AH812" s="201">
        <f>(((K812*'Appendix B'!$C$14*1000)-('Appendix B'!$E$40+'Appendix B'!$F$40+'Appendix B'!$G$40))/((1+$Y$16)^AH$34))</f>
        <v>1494376.3057493314</v>
      </c>
      <c r="AI812" s="201">
        <f>(((L812*'Appendix B'!$C$15*1000)-('Appendix B'!$E$41+'Appendix B'!$F$41+'Appendix B'!$G$41))/((1+$Y$16)^AI$34))</f>
        <v>2095825.2409404193</v>
      </c>
      <c r="AJ812" s="201">
        <f>(((M812*'Appendix B'!$C$16*1000)-('Appendix B'!$E$42+'Appendix B'!$F$42+'Appendix B'!$G$42))/((1+$Y$16)^AJ$34))</f>
        <v>2180356.1815889115</v>
      </c>
      <c r="AK812" s="201">
        <f>(((N812*'Appendix B'!$C$17*1000)-('Appendix B'!$E$43+'Appendix B'!$F$43+'Appendix B'!$G$43))/((1+$Y$16)^AK$34))</f>
        <v>1928803.1375708298</v>
      </c>
      <c r="AL812" s="201">
        <f>(((O812*'Appendix B'!$C$18*1000)-('Appendix B'!$E$44+'Appendix B'!$F$44+'Appendix B'!$G$44))/((1+$Y$16)^AL$34))</f>
        <v>2124471.5028450321</v>
      </c>
      <c r="AM812" s="201">
        <f>(((P812*'Appendix B'!$C$19*1000)-('Appendix B'!$E$45+'Appendix B'!$F$45+'Appendix B'!$G$45))/((1+$Y$16)^AM$34))</f>
        <v>1589717.7543426892</v>
      </c>
      <c r="AN812" s="201">
        <f>(((Q812*'Appendix B'!$C$20*1000)-('Appendix B'!$E$46+'Appendix B'!$F$46+'Appendix B'!$G$46))/((1+$Y$16)^AN$34))</f>
        <v>2223373.233887475</v>
      </c>
      <c r="AO812" s="201">
        <f>(((R812*'Appendix B'!$C$21*1000)-('Appendix B'!$E$47+'Appendix B'!$F$47+'Appendix B'!$G$47))/((1+$Y$16)^AO$34))</f>
        <v>2216294.9903208939</v>
      </c>
      <c r="AP812" s="201">
        <f>(((S812*'Appendix B'!$C$22*1000)-('Appendix B'!$E$48+'Appendix B'!$F$48+'Appendix B'!$G$48))/((1+$Y$16)^AP$34))</f>
        <v>1774249.6308969748</v>
      </c>
      <c r="AQ812" s="201">
        <f>(((T812*'Appendix B'!$C$23*1000)-('Appendix B'!$E$49+'Appendix B'!$F$49+'Appendix B'!$G$49))/((1+$Y$16)^AQ$34))</f>
        <v>1047417.2795614856</v>
      </c>
      <c r="AR812" s="201">
        <f>(((U812*'Appendix B'!$C$24*1000)-('Appendix B'!$E$50+'Appendix B'!$F$50+'Appendix B'!$G$50))/((1+$Y$16)^AR$34))</f>
        <v>1045078.704429595</v>
      </c>
      <c r="AS812" s="217">
        <f t="shared" si="40"/>
        <v>65284149.71254994</v>
      </c>
      <c r="AU812" s="207">
        <f t="shared" si="39"/>
        <v>1.2986857095296628E-8</v>
      </c>
    </row>
    <row r="813" spans="1:47" x14ac:dyDescent="0.35">
      <c r="A813">
        <v>779</v>
      </c>
      <c r="B813" s="75">
        <v>56</v>
      </c>
      <c r="C813" s="75">
        <v>84.146382176684156</v>
      </c>
      <c r="D813" s="75">
        <v>68.604120093678176</v>
      </c>
      <c r="E813" s="75">
        <v>84.871707875347468</v>
      </c>
      <c r="F813" s="75">
        <v>96.226322534403792</v>
      </c>
      <c r="G813" s="75">
        <v>114.16733924316765</v>
      </c>
      <c r="H813" s="75">
        <v>142.16753744876934</v>
      </c>
      <c r="I813" s="75">
        <v>109.09970931241864</v>
      </c>
      <c r="J813" s="75">
        <v>42.987236767819439</v>
      </c>
      <c r="K813" s="75">
        <v>44.925068782192419</v>
      </c>
      <c r="L813" s="75">
        <v>39.391531814364832</v>
      </c>
      <c r="M813" s="75">
        <v>50.799013419364492</v>
      </c>
      <c r="N813" s="75">
        <v>62.005021043156916</v>
      </c>
      <c r="O813" s="75">
        <v>91.367161842120737</v>
      </c>
      <c r="P813" s="75">
        <v>97.569637611156793</v>
      </c>
      <c r="Q813" s="75">
        <v>118.47248504764497</v>
      </c>
      <c r="R813" s="75">
        <v>176.58496462054276</v>
      </c>
      <c r="S813" s="75">
        <v>114.81411126882286</v>
      </c>
      <c r="T813" s="75">
        <v>150.19980653588777</v>
      </c>
      <c r="U813" s="75">
        <v>201.44682889490667</v>
      </c>
      <c r="V813" s="75">
        <v>241.82534768466127</v>
      </c>
      <c r="X813" s="201">
        <f>((0-('Appendix B'!$H$30))/(1+$Y$16)^0)</f>
        <v>-30932906.678150136</v>
      </c>
      <c r="Y813" s="201">
        <f>(((B813*'Appendix B'!$C$5*1000)-('Appendix B'!$E$31+'Appendix B'!$F$31+'Appendix B'!$G$31))/((1+$Y$16)^1))</f>
        <v>36555647.970511056</v>
      </c>
      <c r="Z813" s="201">
        <f>+(((C813*'Appendix B'!$C$6*1000)-('Appendix B'!$E$32+'Appendix B'!$F$32+'Appendix B'!$G$32))/((1+$Y$16)^2))</f>
        <v>19051456.869617533</v>
      </c>
      <c r="AA813" s="201">
        <f>(((D813*'Appendix B'!$C$7*1000)-('Appendix B'!$E$33+'Appendix B'!$F$33+'Appendix B'!$G$33))/((1+$Y$16)^3))</f>
        <v>6974544.3543662215</v>
      </c>
      <c r="AB813" s="201">
        <f>(((E813*'Appendix B'!$C$8*1000)-('Appendix B'!$E$34+'Appendix B'!$F$34+'Appendix B'!$G$34))/((1+$Y$16)^4))</f>
        <v>5394032.2715431685</v>
      </c>
      <c r="AC813" s="201">
        <f>(((F813*'Appendix B'!$C$9*1000)-('Appendix B'!$E$35+'Appendix B'!$F$35+'Appendix B'!$G$35))/((1+$Y$16)^AC$34))</f>
        <v>4293404.72651882</v>
      </c>
      <c r="AD813" s="201">
        <f>(((G813*'Appendix B'!$C$10*1000)-('Appendix B'!$E$36+'Appendix B'!$F$36+'Appendix B'!$G$36))/((1+$Y$16)^AD$34))</f>
        <v>3770990.9259535368</v>
      </c>
      <c r="AE813" s="201">
        <f>(((H813*'Appendix B'!$C$11*1000)-('Appendix B'!$E$37+'Appendix B'!$F$37+'Appendix B'!$G$37))/((1+$Y$16)^AE$34))</f>
        <v>3687972.2256707391</v>
      </c>
      <c r="AF813" s="201">
        <f>(((I813*'Appendix B'!$C$12*1000)-('Appendix B'!$E$38+'Appendix B'!$F$38+'Appendix B'!$G$38))/((1+$Y$16)^AF$34))</f>
        <v>1932429.9092433781</v>
      </c>
      <c r="AG813" s="201">
        <f>(((J813*'Appendix B'!$C$13*1000)-('Appendix B'!$E$39+'Appendix B'!$F$39+'Appendix B'!$G$39))/((1+$Y$16)^AG$34))</f>
        <v>70474.01364084892</v>
      </c>
      <c r="AH813" s="201">
        <f>(((K813*'Appendix B'!$C$14*1000)-('Appendix B'!$E$40+'Appendix B'!$F$40+'Appendix B'!$G$40))/((1+$Y$16)^AH$34))</f>
        <v>17268.886215414313</v>
      </c>
      <c r="AI813" s="201">
        <f>(((L813*'Appendix B'!$C$15*1000)-('Appendix B'!$E$41+'Appendix B'!$F$41+'Appendix B'!$G$41))/((1+$Y$16)^AI$34))</f>
        <v>-121735.53586578066</v>
      </c>
      <c r="AJ813" s="201">
        <f>(((M813*'Appendix B'!$C$16*1000)-('Appendix B'!$E$42+'Appendix B'!$F$42+'Appendix B'!$G$42))/((1+$Y$16)^AJ$34))</f>
        <v>-15460.02196585055</v>
      </c>
      <c r="AK813" s="201">
        <f>(((N813*'Appendix B'!$C$17*1000)-('Appendix B'!$E$43+'Appendix B'!$F$43+'Appendix B'!$G$43))/((1+$Y$16)^AK$34))</f>
        <v>57286.651961657473</v>
      </c>
      <c r="AL813" s="201">
        <f>(((O813*'Appendix B'!$C$18*1000)-('Appendix B'!$E$44+'Appendix B'!$F$44+'Appendix B'!$G$44))/((1+$Y$16)^AL$34))</f>
        <v>259769.85215817639</v>
      </c>
      <c r="AM813" s="201">
        <f>(((P813*'Appendix B'!$C$19*1000)-('Appendix B'!$E$45+'Appendix B'!$F$45+'Appendix B'!$G$45))/((1+$Y$16)^AM$34))</f>
        <v>235429.16007746549</v>
      </c>
      <c r="AN813" s="201">
        <f>(((Q813*'Appendix B'!$C$20*1000)-('Appendix B'!$E$46+'Appendix B'!$F$46+'Appendix B'!$G$46))/((1+$Y$16)^AN$34))</f>
        <v>297077.17225897667</v>
      </c>
      <c r="AO813" s="201">
        <f>(((R813*'Appendix B'!$C$21*1000)-('Appendix B'!$E$47+'Appendix B'!$F$47+'Appendix B'!$G$47))/((1+$Y$16)^AO$34))</f>
        <v>539704.37053989572</v>
      </c>
      <c r="AP813" s="201">
        <f>(((S813*'Appendix B'!$C$22*1000)-('Appendix B'!$E$48+'Appendix B'!$F$48+'Appendix B'!$G$48))/((1+$Y$16)^AP$34))</f>
        <v>170498.53962936759</v>
      </c>
      <c r="AQ813" s="201">
        <f>(((T813*'Appendix B'!$C$23*1000)-('Appendix B'!$E$49+'Appendix B'!$F$49+'Appendix B'!$G$49))/((1+$Y$16)^AQ$34))</f>
        <v>267165.03187829629</v>
      </c>
      <c r="AR813" s="201">
        <f>(((U813*'Appendix B'!$C$24*1000)-('Appendix B'!$E$50+'Appendix B'!$F$50+'Appendix B'!$G$50))/((1+$Y$16)^AR$34))</f>
        <v>387402.50052591047</v>
      </c>
      <c r="AS813" s="217">
        <f t="shared" si="40"/>
        <v>53029648.754160315</v>
      </c>
      <c r="AU813" s="207">
        <f t="shared" si="39"/>
        <v>1.5749534191982783E-8</v>
      </c>
    </row>
    <row r="814" spans="1:47" x14ac:dyDescent="0.35">
      <c r="A814">
        <v>780</v>
      </c>
      <c r="B814" s="75">
        <v>56</v>
      </c>
      <c r="C814" s="75">
        <v>76.784798208020646</v>
      </c>
      <c r="D814" s="75">
        <v>34.901645802662344</v>
      </c>
      <c r="E814" s="75">
        <v>43.021841290177704</v>
      </c>
      <c r="F814" s="75">
        <v>79.013842776610971</v>
      </c>
      <c r="G814" s="75">
        <v>83.021398550098553</v>
      </c>
      <c r="H814" s="75">
        <v>125.44825038601778</v>
      </c>
      <c r="I814" s="75">
        <v>101.74482941975396</v>
      </c>
      <c r="J814" s="75">
        <v>119.42247030722731</v>
      </c>
      <c r="K814" s="75">
        <v>121.73902211781713</v>
      </c>
      <c r="L814" s="75">
        <v>123.60250547730926</v>
      </c>
      <c r="M814" s="75">
        <v>136.30516382646638</v>
      </c>
      <c r="N814" s="75">
        <v>145.22970843265716</v>
      </c>
      <c r="O814" s="75">
        <v>116.63293536490949</v>
      </c>
      <c r="P814" s="75">
        <v>127.00493004045967</v>
      </c>
      <c r="Q814" s="75">
        <v>142.59076137993199</v>
      </c>
      <c r="R814" s="75">
        <v>172.69267975724014</v>
      </c>
      <c r="S814" s="75">
        <v>194.67424627533364</v>
      </c>
      <c r="T814" s="75">
        <v>268.5498535665925</v>
      </c>
      <c r="U814" s="75">
        <v>233.05199883915191</v>
      </c>
      <c r="V814" s="75">
        <v>211.77231879054904</v>
      </c>
      <c r="X814" s="201">
        <f>((0-('Appendix B'!$H$30))/(1+$Y$16)^0)</f>
        <v>-30932906.678150136</v>
      </c>
      <c r="Y814" s="201">
        <f>(((B814*'Appendix B'!$C$5*1000)-('Appendix B'!$E$31+'Appendix B'!$F$31+'Appendix B'!$G$31))/((1+$Y$16)^1))</f>
        <v>36555647.970511056</v>
      </c>
      <c r="Z814" s="201">
        <f>+(((C814*'Appendix B'!$C$6*1000)-('Appendix B'!$E$32+'Appendix B'!$F$32+'Appendix B'!$G$32))/((1+$Y$16)^2))</f>
        <v>17191794.853049044</v>
      </c>
      <c r="AA814" s="201">
        <f>(((D814*'Appendix B'!$C$7*1000)-('Appendix B'!$E$33+'Appendix B'!$F$33+'Appendix B'!$G$33))/((1+$Y$16)^3))</f>
        <v>2699706.4367312859</v>
      </c>
      <c r="AB814" s="201">
        <f>(((E814*'Appendix B'!$C$8*1000)-('Appendix B'!$E$34+'Appendix B'!$F$34+'Appendix B'!$G$34))/((1+$Y$16)^4))</f>
        <v>2015074.1281714605</v>
      </c>
      <c r="AC814" s="201">
        <f>(((F814*'Appendix B'!$C$9*1000)-('Appendix B'!$E$35+'Appendix B'!$F$35+'Appendix B'!$G$35))/((1+$Y$16)^AC$34))</f>
        <v>3292806.3985770601</v>
      </c>
      <c r="AD814" s="201">
        <f>(((G814*'Appendix B'!$C$10*1000)-('Appendix B'!$E$36+'Appendix B'!$F$36+'Appendix B'!$G$36))/((1+$Y$16)^AD$34))</f>
        <v>2427002.3197877808</v>
      </c>
      <c r="AE814" s="201">
        <f>(((H814*'Appendix B'!$C$11*1000)-('Appendix B'!$E$37+'Appendix B'!$F$37+'Appendix B'!$G$37))/((1+$Y$16)^AE$34))</f>
        <v>3132697.1142304824</v>
      </c>
      <c r="AF814" s="201">
        <f>(((I814*'Appendix B'!$C$12*1000)-('Appendix B'!$E$38+'Appendix B'!$F$38+'Appendix B'!$G$38))/((1+$Y$16)^AF$34))</f>
        <v>1739566.1873241237</v>
      </c>
      <c r="AG814" s="201">
        <f>(((J814*'Appendix B'!$C$13*1000)-('Appendix B'!$E$39+'Appendix B'!$F$39+'Appendix B'!$G$39))/((1+$Y$16)^AG$34))</f>
        <v>1682518.0247825449</v>
      </c>
      <c r="AH814" s="201">
        <f>(((K814*'Appendix B'!$C$14*1000)-('Appendix B'!$E$40+'Appendix B'!$F$40+'Appendix B'!$G$40))/((1+$Y$16)^AH$34))</f>
        <v>1318111.344656385</v>
      </c>
      <c r="AI814" s="201">
        <f>(((L814*'Appendix B'!$C$15*1000)-('Appendix B'!$E$41+'Appendix B'!$F$41+'Appendix B'!$G$41))/((1+$Y$16)^AI$34))</f>
        <v>1074993.1911028903</v>
      </c>
      <c r="AJ814" s="201">
        <f>(((M814*'Appendix B'!$C$16*1000)-('Appendix B'!$E$42+'Appendix B'!$F$42+'Appendix B'!$G$42))/((1+$Y$16)^AJ$34))</f>
        <v>995820.19515810383</v>
      </c>
      <c r="AK814" s="201">
        <f>(((N814*'Appendix B'!$C$17*1000)-('Appendix B'!$E$43+'Appendix B'!$F$43+'Appendix B'!$G$43))/((1+$Y$16)^AK$34))</f>
        <v>882676.24224749196</v>
      </c>
      <c r="AL814" s="201">
        <f>(((O814*'Appendix B'!$C$18*1000)-('Appendix B'!$E$44+'Appendix B'!$F$44+'Appendix B'!$G$44))/((1+$Y$16)^AL$34))</f>
        <v>471228.9646600422</v>
      </c>
      <c r="AM814" s="201">
        <f>(((P814*'Appendix B'!$C$19*1000)-('Appendix B'!$E$45+'Appendix B'!$F$45+'Appendix B'!$G$45))/((1+$Y$16)^AM$34))</f>
        <v>444439.13925929897</v>
      </c>
      <c r="AN814" s="201">
        <f>(((Q814*'Appendix B'!$C$20*1000)-('Appendix B'!$E$46+'Appendix B'!$F$46+'Appendix B'!$G$46))/((1+$Y$16)^AN$34))</f>
        <v>440717.17921405495</v>
      </c>
      <c r="AO814" s="201">
        <f>(((R814*'Appendix B'!$C$21*1000)-('Appendix B'!$E$47+'Appendix B'!$F$47+'Appendix B'!$G$47))/((1+$Y$16)^AO$34))</f>
        <v>519526.68064470531</v>
      </c>
      <c r="AP814" s="201">
        <f>(((S814*'Appendix B'!$C$22*1000)-('Appendix B'!$E$48+'Appendix B'!$F$48+'Appendix B'!$G$48))/((1+$Y$16)^AP$34))</f>
        <v>526039.56092489755</v>
      </c>
      <c r="AQ814" s="201">
        <f>(((T814*'Appendix B'!$C$23*1000)-('Appendix B'!$E$49+'Appendix B'!$F$49+'Appendix B'!$G$49))/((1+$Y$16)^AQ$34))</f>
        <v>721109.13152817776</v>
      </c>
      <c r="AR814" s="201">
        <f>(((U814*'Appendix B'!$C$24*1000)-('Appendix B'!$E$50+'Appendix B'!$F$50+'Appendix B'!$G$50))/((1+$Y$16)^AR$34))</f>
        <v>492148.26383817947</v>
      </c>
      <c r="AS814" s="217">
        <f t="shared" si="40"/>
        <v>47690716.648248941</v>
      </c>
      <c r="AU814" s="207">
        <f t="shared" si="39"/>
        <v>1.5894710449915703E-8</v>
      </c>
    </row>
    <row r="815" spans="1:47" x14ac:dyDescent="0.35">
      <c r="A815">
        <v>781</v>
      </c>
      <c r="B815" s="75">
        <v>56</v>
      </c>
      <c r="C815" s="75">
        <v>67.144069273253194</v>
      </c>
      <c r="D815" s="75">
        <v>54.348970838932573</v>
      </c>
      <c r="E815" s="75">
        <v>68.265490369705759</v>
      </c>
      <c r="F815" s="75">
        <v>72.49071825654643</v>
      </c>
      <c r="G815" s="75">
        <v>104.08216928469766</v>
      </c>
      <c r="H815" s="75">
        <v>109.2348283214221</v>
      </c>
      <c r="I815" s="75">
        <v>139.62240621948013</v>
      </c>
      <c r="J815" s="75">
        <v>145.27884489413117</v>
      </c>
      <c r="K815" s="75">
        <v>146.09069481919957</v>
      </c>
      <c r="L815" s="75">
        <v>94.254066369694641</v>
      </c>
      <c r="M815" s="75">
        <v>131.14860001331007</v>
      </c>
      <c r="N815" s="75">
        <v>189.01438938358189</v>
      </c>
      <c r="O815" s="75">
        <v>237.09384422014148</v>
      </c>
      <c r="P815" s="75">
        <v>222.07735441907892</v>
      </c>
      <c r="Q815" s="75">
        <v>186.47898562653472</v>
      </c>
      <c r="R815" s="75">
        <v>221.46016703749473</v>
      </c>
      <c r="S815" s="75">
        <v>220.57975628497309</v>
      </c>
      <c r="T815" s="75">
        <v>314.78422186472397</v>
      </c>
      <c r="U815" s="75">
        <v>500</v>
      </c>
      <c r="V815" s="75">
        <v>500</v>
      </c>
      <c r="X815" s="201">
        <f>((0-('Appendix B'!$H$30))/(1+$Y$16)^0)</f>
        <v>-30932906.678150136</v>
      </c>
      <c r="Y815" s="201">
        <f>(((B815*'Appendix B'!$C$5*1000)-('Appendix B'!$E$31+'Appendix B'!$F$31+'Appendix B'!$G$31))/((1+$Y$16)^1))</f>
        <v>36555647.970511056</v>
      </c>
      <c r="Z815" s="201">
        <f>+(((C815*'Appendix B'!$C$6*1000)-('Appendix B'!$E$32+'Appendix B'!$F$32+'Appendix B'!$G$32))/((1+$Y$16)^2))</f>
        <v>14756381.837543534</v>
      </c>
      <c r="AA815" s="201">
        <f>(((D815*'Appendix B'!$C$7*1000)-('Appendix B'!$E$33+'Appendix B'!$F$33+'Appendix B'!$G$33))/((1+$Y$16)^3))</f>
        <v>5166414.4221381759</v>
      </c>
      <c r="AB815" s="201">
        <f>(((E815*'Appendix B'!$C$8*1000)-('Appendix B'!$E$34+'Appendix B'!$F$34+'Appendix B'!$G$34))/((1+$Y$16)^4))</f>
        <v>4053246.3037529141</v>
      </c>
      <c r="AC815" s="201">
        <f>(((F815*'Appendix B'!$C$9*1000)-('Appendix B'!$E$35+'Appendix B'!$F$35+'Appendix B'!$G$35))/((1+$Y$16)^AC$34))</f>
        <v>2913603.1937176664</v>
      </c>
      <c r="AD815" s="201">
        <f>(((G815*'Appendix B'!$C$10*1000)-('Appendix B'!$E$36+'Appendix B'!$F$36+'Appendix B'!$G$36))/((1+$Y$16)^AD$34))</f>
        <v>3335802.4804029074</v>
      </c>
      <c r="AE815" s="201">
        <f>(((H815*'Appendix B'!$C$11*1000)-('Appendix B'!$E$37+'Appendix B'!$F$37+'Appendix B'!$G$37))/((1+$Y$16)^AE$34))</f>
        <v>2594222.614094432</v>
      </c>
      <c r="AF815" s="201">
        <f>(((I815*'Appendix B'!$C$12*1000)-('Appendix B'!$E$38+'Appendix B'!$F$38+'Appendix B'!$G$38))/((1+$Y$16)^AF$34))</f>
        <v>2732812.9222114403</v>
      </c>
      <c r="AG815" s="201">
        <f>(((J815*'Appendix B'!$C$13*1000)-('Appendix B'!$E$39+'Appendix B'!$F$39+'Appendix B'!$G$39))/((1+$Y$16)^AG$34))</f>
        <v>2227837.400056839</v>
      </c>
      <c r="AH815" s="201">
        <f>(((K815*'Appendix B'!$C$14*1000)-('Appendix B'!$E$40+'Appendix B'!$F$40+'Appendix B'!$G$40))/((1+$Y$16)^AH$34))</f>
        <v>1730506.3381233434</v>
      </c>
      <c r="AI815" s="201">
        <f>(((L815*'Appendix B'!$C$15*1000)-('Appendix B'!$E$41+'Appendix B'!$F$41+'Appendix B'!$G$41))/((1+$Y$16)^AI$34))</f>
        <v>657920.22965786571</v>
      </c>
      <c r="AJ815" s="201">
        <f>(((M815*'Appendix B'!$C$16*1000)-('Appendix B'!$E$42+'Appendix B'!$F$42+'Appendix B'!$G$42))/((1+$Y$16)^AJ$34))</f>
        <v>934833.57667797711</v>
      </c>
      <c r="AK815" s="201">
        <f>(((N815*'Appendix B'!$C$17*1000)-('Appendix B'!$E$43+'Appendix B'!$F$43+'Appendix B'!$G$43))/((1+$Y$16)^AK$34))</f>
        <v>1316915.4206026292</v>
      </c>
      <c r="AL815" s="201">
        <f>(((O815*'Appendix B'!$C$18*1000)-('Appendix B'!$E$44+'Appendix B'!$F$44+'Appendix B'!$G$44))/((1+$Y$16)^AL$34))</f>
        <v>1479413.2917585287</v>
      </c>
      <c r="AM815" s="201">
        <f>(((P815*'Appendix B'!$C$19*1000)-('Appendix B'!$E$45+'Appendix B'!$F$45+'Appendix B'!$G$45))/((1+$Y$16)^AM$34))</f>
        <v>1119516.0214702587</v>
      </c>
      <c r="AN815" s="201">
        <f>(((Q815*'Appendix B'!$C$20*1000)-('Appendix B'!$E$46+'Appendix B'!$F$46+'Appendix B'!$G$46))/((1+$Y$16)^AN$34))</f>
        <v>702100.07197031623</v>
      </c>
      <c r="AO815" s="201">
        <f>(((R815*'Appendix B'!$C$21*1000)-('Appendix B'!$E$47+'Appendix B'!$F$47+'Appendix B'!$G$47))/((1+$Y$16)^AO$34))</f>
        <v>772338.40174614615</v>
      </c>
      <c r="AP815" s="201">
        <f>(((S815*'Appendix B'!$C$22*1000)-('Appendix B'!$E$48+'Appendix B'!$F$48+'Appendix B'!$G$48))/((1+$Y$16)^AP$34))</f>
        <v>641372.09179599967</v>
      </c>
      <c r="AQ815" s="201">
        <f>(((T815*'Appendix B'!$C$23*1000)-('Appendix B'!$E$49+'Appendix B'!$F$49+'Appendix B'!$G$49))/((1+$Y$16)^AQ$34))</f>
        <v>898445.93211712246</v>
      </c>
      <c r="AR815" s="201">
        <f>(((U815*'Appendix B'!$C$24*1000)-('Appendix B'!$E$50+'Appendix B'!$F$50+'Appendix B'!$G$50))/((1+$Y$16)^AR$34))</f>
        <v>1376866.5613700326</v>
      </c>
      <c r="AS815" s="217">
        <f t="shared" si="40"/>
        <v>55033290.403569028</v>
      </c>
      <c r="AU815" s="207">
        <f t="shared" si="39"/>
        <v>1.5512455628176581E-8</v>
      </c>
    </row>
    <row r="816" spans="1:47" x14ac:dyDescent="0.35">
      <c r="A816">
        <v>782</v>
      </c>
      <c r="B816" s="75">
        <v>56</v>
      </c>
      <c r="C816" s="75">
        <v>59.188606663315952</v>
      </c>
      <c r="D816" s="75">
        <v>70.828110570263448</v>
      </c>
      <c r="E816" s="75">
        <v>64.098281716091861</v>
      </c>
      <c r="F816" s="75">
        <v>67.310544101071343</v>
      </c>
      <c r="G816" s="75">
        <v>67.457193677408682</v>
      </c>
      <c r="H816" s="75">
        <v>112.56943859428353</v>
      </c>
      <c r="I816" s="75">
        <v>158.66747998602085</v>
      </c>
      <c r="J816" s="75">
        <v>184.92483048096457</v>
      </c>
      <c r="K816" s="75">
        <v>165.97199395420478</v>
      </c>
      <c r="L816" s="75">
        <v>234.81841085088735</v>
      </c>
      <c r="M816" s="75">
        <v>314.42285215704572</v>
      </c>
      <c r="N816" s="75">
        <v>375.61515497478524</v>
      </c>
      <c r="O816" s="75">
        <v>448.10532502517839</v>
      </c>
      <c r="P816" s="75">
        <v>500</v>
      </c>
      <c r="Q816" s="75">
        <v>500</v>
      </c>
      <c r="R816" s="75">
        <v>500</v>
      </c>
      <c r="S816" s="75">
        <v>500</v>
      </c>
      <c r="T816" s="75">
        <v>500</v>
      </c>
      <c r="U816" s="75">
        <v>500</v>
      </c>
      <c r="V816" s="75">
        <v>500</v>
      </c>
      <c r="X816" s="201">
        <f>((0-('Appendix B'!$H$30))/(1+$Y$16)^0)</f>
        <v>-30932906.678150136</v>
      </c>
      <c r="Y816" s="201">
        <f>(((B816*'Appendix B'!$C$5*1000)-('Appendix B'!$E$31+'Appendix B'!$F$31+'Appendix B'!$G$31))/((1+$Y$16)^1))</f>
        <v>36555647.970511056</v>
      </c>
      <c r="Z816" s="201">
        <f>+(((C816*'Appendix B'!$C$6*1000)-('Appendix B'!$E$32+'Appendix B'!$F$32+'Appendix B'!$G$32))/((1+$Y$16)^2))</f>
        <v>12746695.919009207</v>
      </c>
      <c r="AA816" s="201">
        <f>(((D816*'Appendix B'!$C$7*1000)-('Appendix B'!$E$33+'Appendix B'!$F$33+'Appendix B'!$G$33))/((1+$Y$16)^3))</f>
        <v>7256636.3674235558</v>
      </c>
      <c r="AB816" s="201">
        <f>(((E816*'Appendix B'!$C$8*1000)-('Appendix B'!$E$34+'Appendix B'!$F$34+'Appendix B'!$G$34))/((1+$Y$16)^4))</f>
        <v>3716785.885495631</v>
      </c>
      <c r="AC816" s="201">
        <f>(((F816*'Appendix B'!$C$9*1000)-('Appendix B'!$E$35+'Appendix B'!$F$35+'Appendix B'!$G$35))/((1+$Y$16)^AC$34))</f>
        <v>2612468.5709699597</v>
      </c>
      <c r="AD816" s="201">
        <f>(((G816*'Appendix B'!$C$10*1000)-('Appendix B'!$E$36+'Appendix B'!$F$36+'Appendix B'!$G$36))/((1+$Y$16)^AD$34))</f>
        <v>1755386.2585146772</v>
      </c>
      <c r="AE816" s="201">
        <f>(((H816*'Appendix B'!$C$11*1000)-('Appendix B'!$E$37+'Appendix B'!$F$37+'Appendix B'!$G$37))/((1+$Y$16)^AE$34))</f>
        <v>2704970.523614936</v>
      </c>
      <c r="AF816" s="201">
        <f>(((I816*'Appendix B'!$C$12*1000)-('Appendix B'!$E$38+'Appendix B'!$F$38+'Appendix B'!$G$38))/((1+$Y$16)^AF$34))</f>
        <v>3232223.3632310303</v>
      </c>
      <c r="AG816" s="201">
        <f>(((J816*'Appendix B'!$C$13*1000)-('Appendix B'!$E$39+'Appendix B'!$F$39+'Appendix B'!$G$39))/((1+$Y$16)^AG$34))</f>
        <v>3063984.1699638618</v>
      </c>
      <c r="AH816" s="201">
        <f>(((K816*'Appendix B'!$C$14*1000)-('Appendix B'!$E$40+'Appendix B'!$F$40+'Appendix B'!$G$40))/((1+$Y$16)^AH$34))</f>
        <v>2067195.6624024785</v>
      </c>
      <c r="AI816" s="201">
        <f>(((L816*'Appendix B'!$C$15*1000)-('Appendix B'!$E$41+'Appendix B'!$F$41+'Appendix B'!$G$41))/((1+$Y$16)^AI$34))</f>
        <v>2655491.1127764462</v>
      </c>
      <c r="AJ816" s="201">
        <f>(((M816*'Appendix B'!$C$16*1000)-('Appendix B'!$E$42+'Appendix B'!$F$42+'Appendix B'!$G$42))/((1+$Y$16)^AJ$34))</f>
        <v>3102415.9624914001</v>
      </c>
      <c r="AK816" s="201">
        <f>(((N816*'Appendix B'!$C$17*1000)-('Appendix B'!$E$43+'Appendix B'!$F$43+'Appendix B'!$G$43))/((1+$Y$16)^AK$34))</f>
        <v>3167548.1389632812</v>
      </c>
      <c r="AL816" s="201">
        <f>(((O816*'Appendix B'!$C$18*1000)-('Appendix B'!$E$44+'Appendix B'!$F$44+'Appendix B'!$G$44))/((1+$Y$16)^AL$34))</f>
        <v>3245450.6710808701</v>
      </c>
      <c r="AM816" s="201">
        <f>(((P816*'Appendix B'!$C$19*1000)-('Appendix B'!$E$45+'Appendix B'!$F$45+'Appendix B'!$G$45))/((1+$Y$16)^AM$34))</f>
        <v>3092950.00404558</v>
      </c>
      <c r="AN816" s="201">
        <f>(((Q816*'Appendix B'!$C$20*1000)-('Appendix B'!$E$46+'Appendix B'!$F$46+'Appendix B'!$G$46))/((1+$Y$16)^AN$34))</f>
        <v>2569321.4299444244</v>
      </c>
      <c r="AO816" s="201">
        <f>(((R816*'Appendix B'!$C$21*1000)-('Appendix B'!$E$47+'Appendix B'!$F$47+'Appendix B'!$G$47))/((1+$Y$16)^AO$34))</f>
        <v>2216294.9903208939</v>
      </c>
      <c r="AP816" s="201">
        <f>(((S816*'Appendix B'!$C$22*1000)-('Appendix B'!$E$48+'Appendix B'!$F$48+'Appendix B'!$G$48))/((1+$Y$16)^AP$34))</f>
        <v>1885363.9634975337</v>
      </c>
      <c r="AQ816" s="201">
        <f>(((T816*'Appendix B'!$C$23*1000)-('Appendix B'!$E$49+'Appendix B'!$F$49+'Appendix B'!$G$49))/((1+$Y$16)^AQ$34))</f>
        <v>1608860.6024615879</v>
      </c>
      <c r="AR816" s="201">
        <f>(((U816*'Appendix B'!$C$24*1000)-('Appendix B'!$E$50+'Appendix B'!$F$50+'Appendix B'!$G$50))/((1+$Y$16)^AR$34))</f>
        <v>1376866.5613700326</v>
      </c>
      <c r="AS816" s="217">
        <f t="shared" si="40"/>
        <v>69699651.449938327</v>
      </c>
      <c r="AU816" s="207">
        <f t="shared" si="39"/>
        <v>1.1424784100160523E-8</v>
      </c>
    </row>
    <row r="817" spans="1:47" x14ac:dyDescent="0.35">
      <c r="A817">
        <v>783</v>
      </c>
      <c r="B817" s="75">
        <v>56</v>
      </c>
      <c r="C817" s="75">
        <v>42.425304249518184</v>
      </c>
      <c r="D817" s="75">
        <v>35.264199899276498</v>
      </c>
      <c r="E817" s="75">
        <v>50.080774854802357</v>
      </c>
      <c r="F817" s="75">
        <v>48.370670483502735</v>
      </c>
      <c r="G817" s="75">
        <v>45.562406223088061</v>
      </c>
      <c r="H817" s="75">
        <v>61.162035490017651</v>
      </c>
      <c r="I817" s="75">
        <v>66.679210952244517</v>
      </c>
      <c r="J817" s="75">
        <v>95.278794805791421</v>
      </c>
      <c r="K817" s="75">
        <v>67.224433984532396</v>
      </c>
      <c r="L817" s="75">
        <v>94.492607811348535</v>
      </c>
      <c r="M817" s="75">
        <v>54.057653600985788</v>
      </c>
      <c r="N817" s="75">
        <v>34.208122007003119</v>
      </c>
      <c r="O817" s="75">
        <v>31.540093242631052</v>
      </c>
      <c r="P817" s="75">
        <v>50.043043957086951</v>
      </c>
      <c r="Q817" s="75">
        <v>56.827843494822034</v>
      </c>
      <c r="R817" s="75">
        <v>61.6461699849906</v>
      </c>
      <c r="S817" s="75">
        <v>35.46040958616036</v>
      </c>
      <c r="T817" s="75">
        <v>40.532905115304665</v>
      </c>
      <c r="U817" s="75">
        <v>21.384450931661423</v>
      </c>
      <c r="V817" s="75">
        <v>15.438597461690167</v>
      </c>
      <c r="X817" s="201">
        <f>((0-('Appendix B'!$H$30))/(1+$Y$16)^0)</f>
        <v>-30932906.678150136</v>
      </c>
      <c r="Y817" s="201">
        <f>(((B817*'Appendix B'!$C$5*1000)-('Appendix B'!$E$31+'Appendix B'!$F$31+'Appendix B'!$G$31))/((1+$Y$16)^1))</f>
        <v>36555647.970511056</v>
      </c>
      <c r="Z817" s="201">
        <f>+(((C817*'Appendix B'!$C$6*1000)-('Appendix B'!$E$32+'Appendix B'!$F$32+'Appendix B'!$G$32))/((1+$Y$16)^2))</f>
        <v>8511999.024442615</v>
      </c>
      <c r="AA817" s="201">
        <f>(((D817*'Appendix B'!$C$7*1000)-('Appendix B'!$E$33+'Appendix B'!$F$33+'Appendix B'!$G$33))/((1+$Y$16)^3))</f>
        <v>2745692.9713108325</v>
      </c>
      <c r="AB817" s="201">
        <f>(((E817*'Appendix B'!$C$8*1000)-('Appendix B'!$E$34+'Appendix B'!$F$34+'Appendix B'!$G$34))/((1+$Y$16)^4))</f>
        <v>2585012.4098901572</v>
      </c>
      <c r="AC817" s="201">
        <f>(((F817*'Appendix B'!$C$9*1000)-('Appendix B'!$E$35+'Appendix B'!$F$35+'Appendix B'!$G$35))/((1+$Y$16)^AC$34))</f>
        <v>1511453.136829078</v>
      </c>
      <c r="AD817" s="201">
        <f>(((G817*'Appendix B'!$C$10*1000)-('Appendix B'!$E$36+'Appendix B'!$F$36+'Appendix B'!$G$36))/((1+$Y$16)^AD$34))</f>
        <v>810597.17145473452</v>
      </c>
      <c r="AE817" s="201">
        <f>(((H817*'Appendix B'!$C$11*1000)-('Appendix B'!$E$37+'Appendix B'!$F$37+'Appendix B'!$G$37))/((1+$Y$16)^AE$34))</f>
        <v>997645.84042490751</v>
      </c>
      <c r="AF817" s="201">
        <f>(((I817*'Appendix B'!$C$12*1000)-('Appendix B'!$E$38+'Appendix B'!$F$38+'Appendix B'!$G$38))/((1+$Y$16)^AF$34))</f>
        <v>820056.17659107433</v>
      </c>
      <c r="AG817" s="201">
        <f>(((J817*'Appendix B'!$C$13*1000)-('Appendix B'!$E$39+'Appendix B'!$F$39+'Appendix B'!$G$39))/((1+$Y$16)^AG$34))</f>
        <v>1173320.0319619719</v>
      </c>
      <c r="AH817" s="201">
        <f>(((K817*'Appendix B'!$C$14*1000)-('Appendix B'!$E$40+'Appendix B'!$F$40+'Appendix B'!$G$40))/((1+$Y$16)^AH$34))</f>
        <v>394908.10138169938</v>
      </c>
      <c r="AI817" s="201">
        <f>(((L817*'Appendix B'!$C$15*1000)-('Appendix B'!$E$41+'Appendix B'!$F$41+'Appendix B'!$G$41))/((1+$Y$16)^AI$34))</f>
        <v>661310.16072483489</v>
      </c>
      <c r="AJ817" s="201">
        <f>(((M817*'Appendix B'!$C$16*1000)-('Appendix B'!$E$42+'Appendix B'!$F$42+'Appendix B'!$G$42))/((1+$Y$16)^AJ$34))</f>
        <v>23079.876447411632</v>
      </c>
      <c r="AK817" s="201">
        <f>(((N817*'Appendix B'!$C$17*1000)-('Appendix B'!$E$43+'Appendix B'!$F$43+'Appendix B'!$G$43))/((1+$Y$16)^AK$34))</f>
        <v>-218392.01774953975</v>
      </c>
      <c r="AL817" s="201">
        <f>(((O817*'Appendix B'!$C$18*1000)-('Appendix B'!$E$44+'Appendix B'!$F$44+'Appendix B'!$G$44))/((1+$Y$16)^AL$34))</f>
        <v>-240946.2180712054</v>
      </c>
      <c r="AM817" s="201">
        <f>(((P817*'Appendix B'!$C$19*1000)-('Appendix B'!$E$45+'Appendix B'!$F$45+'Appendix B'!$G$45))/((1+$Y$16)^AM$34))</f>
        <v>-102040.98308753847</v>
      </c>
      <c r="AN817" s="201">
        <f>(((Q817*'Appendix B'!$C$20*1000)-('Appendix B'!$E$46+'Appendix B'!$F$46+'Appendix B'!$G$46))/((1+$Y$16)^AN$34))</f>
        <v>-70056.723190141158</v>
      </c>
      <c r="AO817" s="201">
        <f>(((R817*'Appendix B'!$C$21*1000)-('Appendix B'!$E$47+'Appendix B'!$F$47+'Appendix B'!$G$47))/((1+$Y$16)^AO$34))</f>
        <v>-56140.855730439747</v>
      </c>
      <c r="AP817" s="201">
        <f>(((S817*'Appendix B'!$C$22*1000)-('Appendix B'!$E$48+'Appendix B'!$F$48+'Appendix B'!$G$48))/((1+$Y$16)^AP$34))</f>
        <v>-182787.81704326344</v>
      </c>
      <c r="AQ817" s="201">
        <f>(((T817*'Appendix B'!$C$23*1000)-('Appendix B'!$E$49+'Appendix B'!$F$49+'Appendix B'!$G$49))/((1+$Y$16)^AQ$34))</f>
        <v>-153473.9461006757</v>
      </c>
      <c r="AR817" s="201">
        <f>(((U817*'Appendix B'!$C$24*1000)-('Appendix B'!$E$50+'Appendix B'!$F$50+'Appendix B'!$G$50))/((1+$Y$16)^AR$34))</f>
        <v>-209359.71454380028</v>
      </c>
      <c r="AS817" s="217">
        <f t="shared" si="40"/>
        <v>25857816.193820234</v>
      </c>
      <c r="AU817" s="207">
        <f t="shared" si="39"/>
        <v>1.0285671717648722E-8</v>
      </c>
    </row>
    <row r="818" spans="1:47" x14ac:dyDescent="0.35">
      <c r="A818">
        <v>784</v>
      </c>
      <c r="B818" s="75">
        <v>56</v>
      </c>
      <c r="C818" s="75">
        <v>65.764763775580334</v>
      </c>
      <c r="D818" s="75">
        <v>62.858674019224409</v>
      </c>
      <c r="E818" s="75">
        <v>81.590728384746669</v>
      </c>
      <c r="F818" s="75">
        <v>102.45440249282473</v>
      </c>
      <c r="G818" s="75">
        <v>168.48811476657653</v>
      </c>
      <c r="H818" s="75">
        <v>219.01486205266249</v>
      </c>
      <c r="I818" s="75">
        <v>229.74156457896552</v>
      </c>
      <c r="J818" s="75">
        <v>248.97828016949944</v>
      </c>
      <c r="K818" s="75">
        <v>400.24745013932784</v>
      </c>
      <c r="L818" s="75">
        <v>82.923440385027789</v>
      </c>
      <c r="M818" s="75">
        <v>112.28531003775795</v>
      </c>
      <c r="N818" s="75">
        <v>140.19252681444183</v>
      </c>
      <c r="O818" s="75">
        <v>209.1465819982559</v>
      </c>
      <c r="P818" s="75">
        <v>294.92968908745877</v>
      </c>
      <c r="Q818" s="75">
        <v>283.43740096275116</v>
      </c>
      <c r="R818" s="75">
        <v>249.97154919792627</v>
      </c>
      <c r="S818" s="75">
        <v>325.09713632726778</v>
      </c>
      <c r="T818" s="75">
        <v>315.51427331456233</v>
      </c>
      <c r="U818" s="75">
        <v>315.67288758302573</v>
      </c>
      <c r="V818" s="75">
        <v>345.25748544057296</v>
      </c>
      <c r="X818" s="201">
        <f>((0-('Appendix B'!$H$30))/(1+$Y$16)^0)</f>
        <v>-30932906.678150136</v>
      </c>
      <c r="Y818" s="201">
        <f>(((B818*'Appendix B'!$C$5*1000)-('Appendix B'!$E$31+'Appendix B'!$F$31+'Appendix B'!$G$31))/((1+$Y$16)^1))</f>
        <v>36555647.970511056</v>
      </c>
      <c r="Z818" s="201">
        <f>+(((C818*'Appendix B'!$C$6*1000)-('Appendix B'!$E$32+'Appendix B'!$F$32+'Appendix B'!$G$32))/((1+$Y$16)^2))</f>
        <v>14407945.678398289</v>
      </c>
      <c r="AA818" s="201">
        <f>(((D818*'Appendix B'!$C$7*1000)-('Appendix B'!$E$33+'Appendix B'!$F$33+'Appendix B'!$G$33))/((1+$Y$16)^3))</f>
        <v>6245789.2332815658</v>
      </c>
      <c r="AB818" s="201">
        <f>(((E818*'Appendix B'!$C$8*1000)-('Appendix B'!$E$34+'Appendix B'!$F$34+'Appendix B'!$G$34))/((1+$Y$16)^4))</f>
        <v>5129125.9941136064</v>
      </c>
      <c r="AC818" s="201">
        <f>(((F818*'Appendix B'!$C$9*1000)-('Appendix B'!$E$35+'Appendix B'!$F$35+'Appendix B'!$G$35))/((1+$Y$16)^AC$34))</f>
        <v>4655456.3588446137</v>
      </c>
      <c r="AD818" s="201">
        <f>(((G818*'Appendix B'!$C$10*1000)-('Appendix B'!$E$36+'Appendix B'!$F$36+'Appendix B'!$G$36))/((1+$Y$16)^AD$34))</f>
        <v>6115004.3593893545</v>
      </c>
      <c r="AE818" s="201">
        <f>(((H818*'Appendix B'!$C$11*1000)-('Appendix B'!$E$37+'Appendix B'!$F$37+'Appendix B'!$G$37))/((1+$Y$16)^AE$34))</f>
        <v>6240198.679655062</v>
      </c>
      <c r="AF818" s="201">
        <f>(((I818*'Appendix B'!$C$12*1000)-('Appendix B'!$E$38+'Appendix B'!$F$38+'Appendix B'!$G$38))/((1+$Y$16)^AF$34))</f>
        <v>5095967.2566249063</v>
      </c>
      <c r="AG818" s="201">
        <f>(((J818*'Appendix B'!$C$13*1000)-('Appendix B'!$E$39+'Appendix B'!$F$39+'Appendix B'!$G$39))/((1+$Y$16)^AG$34))</f>
        <v>4414892.3203279497</v>
      </c>
      <c r="AH818" s="201">
        <f>(((K818*'Appendix B'!$C$14*1000)-('Appendix B'!$E$40+'Appendix B'!$F$40+'Appendix B'!$G$40))/((1+$Y$16)^AH$34))</f>
        <v>6034644.8971093744</v>
      </c>
      <c r="AI818" s="201">
        <f>(((L818*'Appendix B'!$C$15*1000)-('Appendix B'!$E$41+'Appendix B'!$F$41+'Appendix B'!$G$41))/((1+$Y$16)^AI$34))</f>
        <v>496899.81841477373</v>
      </c>
      <c r="AJ818" s="201">
        <f>(((M818*'Appendix B'!$C$16*1000)-('Appendix B'!$E$42+'Appendix B'!$F$42+'Appendix B'!$G$42))/((1+$Y$16)^AJ$34))</f>
        <v>711737.6719819326</v>
      </c>
      <c r="AK818" s="201">
        <f>(((N818*'Appendix B'!$C$17*1000)-('Appendix B'!$E$43+'Appendix B'!$F$43+'Appendix B'!$G$43))/((1+$Y$16)^AK$34))</f>
        <v>832719.46376665588</v>
      </c>
      <c r="AL818" s="201">
        <f>(((O818*'Appendix B'!$C$18*1000)-('Appendix B'!$E$44+'Appendix B'!$F$44+'Appendix B'!$G$44))/((1+$Y$16)^AL$34))</f>
        <v>1245511.7545280724</v>
      </c>
      <c r="AM818" s="201">
        <f>(((P818*'Appendix B'!$C$19*1000)-('Appendix B'!$E$45+'Appendix B'!$F$45+'Appendix B'!$G$45))/((1+$Y$16)^AM$34))</f>
        <v>1636815.6198675777</v>
      </c>
      <c r="AN818" s="201">
        <f>(((Q818*'Appendix B'!$C$20*1000)-('Appendix B'!$E$46+'Appendix B'!$F$46+'Appendix B'!$G$46))/((1+$Y$16)^AN$34))</f>
        <v>1279550.4362238909</v>
      </c>
      <c r="AO818" s="201">
        <f>(((R818*'Appendix B'!$C$21*1000)-('Appendix B'!$E$47+'Appendix B'!$F$47+'Appendix B'!$G$47))/((1+$Y$16)^AO$34))</f>
        <v>920142.03069952992</v>
      </c>
      <c r="AP818" s="201">
        <f>(((S818*'Appendix B'!$C$22*1000)-('Appendix B'!$E$48+'Appendix B'!$F$48+'Appendix B'!$G$48))/((1+$Y$16)^AP$34))</f>
        <v>1106688.3104618071</v>
      </c>
      <c r="AQ818" s="201">
        <f>(((T818*'Appendix B'!$C$23*1000)-('Appendix B'!$E$49+'Appendix B'!$F$49+'Appendix B'!$G$49))/((1+$Y$16)^AQ$34))</f>
        <v>901246.12152481219</v>
      </c>
      <c r="AR818" s="201">
        <f>(((U818*'Appendix B'!$C$24*1000)-('Appendix B'!$E$50+'Appendix B'!$F$50+'Appendix B'!$G$50))/((1+$Y$16)^AR$34))</f>
        <v>765970.17564191308</v>
      </c>
      <c r="AS818" s="217">
        <f t="shared" si="40"/>
        <v>73859047.473216623</v>
      </c>
      <c r="AU818" s="207">
        <f t="shared" si="39"/>
        <v>9.8418380201762315E-9</v>
      </c>
    </row>
    <row r="819" spans="1:47" x14ac:dyDescent="0.35">
      <c r="A819">
        <v>785</v>
      </c>
      <c r="B819" s="75">
        <v>56</v>
      </c>
      <c r="C819" s="75">
        <v>76.924610381164158</v>
      </c>
      <c r="D819" s="75">
        <v>128.00921323271504</v>
      </c>
      <c r="E819" s="75">
        <v>127.36434600947872</v>
      </c>
      <c r="F819" s="75">
        <v>176.1115358882</v>
      </c>
      <c r="G819" s="75">
        <v>271.18353535642223</v>
      </c>
      <c r="H819" s="75">
        <v>363.35087669257553</v>
      </c>
      <c r="I819" s="75">
        <v>483.91332039633289</v>
      </c>
      <c r="J819" s="75">
        <v>500</v>
      </c>
      <c r="K819" s="75">
        <v>369.69759093855168</v>
      </c>
      <c r="L819" s="75">
        <v>500</v>
      </c>
      <c r="M819" s="75">
        <v>415.0067329765044</v>
      </c>
      <c r="N819" s="75">
        <v>289.22054605313906</v>
      </c>
      <c r="O819" s="75">
        <v>399.42030264221978</v>
      </c>
      <c r="P819" s="75">
        <v>317.6956599935005</v>
      </c>
      <c r="Q819" s="75">
        <v>342.54592539561156</v>
      </c>
      <c r="R819" s="75">
        <v>328.27628239400082</v>
      </c>
      <c r="S819" s="75">
        <v>296.98724740924774</v>
      </c>
      <c r="T819" s="75">
        <v>343.65869718841009</v>
      </c>
      <c r="U819" s="75">
        <v>205.92810559820646</v>
      </c>
      <c r="V819" s="75">
        <v>292.90974386906038</v>
      </c>
      <c r="X819" s="201">
        <f>((0-('Appendix B'!$H$30))/(1+$Y$16)^0)</f>
        <v>-30932906.678150136</v>
      </c>
      <c r="Y819" s="201">
        <f>(((B819*'Appendix B'!$C$5*1000)-('Appendix B'!$E$31+'Appendix B'!$F$31+'Appendix B'!$G$31))/((1+$Y$16)^1))</f>
        <v>36555647.970511056</v>
      </c>
      <c r="Z819" s="201">
        <f>+(((C819*'Appendix B'!$C$6*1000)-('Appendix B'!$E$32+'Appendix B'!$F$32+'Appendix B'!$G$32))/((1+$Y$16)^2))</f>
        <v>17227113.799210042</v>
      </c>
      <c r="AA819" s="201">
        <f>(((D819*'Appendix B'!$C$7*1000)-('Appendix B'!$E$33+'Appendix B'!$F$33+'Appendix B'!$G$33))/((1+$Y$16)^3))</f>
        <v>14509514.708726384</v>
      </c>
      <c r="AB819" s="201">
        <f>(((E819*'Appendix B'!$C$8*1000)-('Appendix B'!$E$34+'Appendix B'!$F$34+'Appendix B'!$G$34))/((1+$Y$16)^4))</f>
        <v>8824887.7884768918</v>
      </c>
      <c r="AC819" s="201">
        <f>(((F819*'Appendix B'!$C$9*1000)-('Appendix B'!$E$35+'Appendix B'!$F$35+'Appendix B'!$G$35))/((1+$Y$16)^AC$34))</f>
        <v>8937303.3415856082</v>
      </c>
      <c r="AD819" s="201">
        <f>(((G819*'Appendix B'!$C$10*1000)-('Appendix B'!$E$36+'Appendix B'!$F$36+'Appendix B'!$G$36))/((1+$Y$16)^AD$34))</f>
        <v>10546447.81901383</v>
      </c>
      <c r="AE819" s="201">
        <f>(((H819*'Appendix B'!$C$11*1000)-('Appendix B'!$E$37+'Appendix B'!$F$37+'Appendix B'!$G$37))/((1+$Y$16)^AE$34))</f>
        <v>11033835.891170846</v>
      </c>
      <c r="AF819" s="201">
        <f>(((I819*'Appendix B'!$C$12*1000)-('Appendix B'!$E$38+'Appendix B'!$F$38+'Appendix B'!$G$38))/((1+$Y$16)^AF$34))</f>
        <v>11760999.391626777</v>
      </c>
      <c r="AG819" s="201">
        <f>(((J819*'Appendix B'!$C$13*1000)-('Appendix B'!$E$39+'Appendix B'!$F$39+'Appendix B'!$G$39))/((1+$Y$16)^AG$34))</f>
        <v>9709022.283450475</v>
      </c>
      <c r="AH819" s="201">
        <f>(((K819*'Appendix B'!$C$14*1000)-('Appendix B'!$E$40+'Appendix B'!$F$40+'Appendix B'!$G$40))/((1+$Y$16)^AH$34))</f>
        <v>5517283.763851149</v>
      </c>
      <c r="AI819" s="201">
        <f>(((L819*'Appendix B'!$C$15*1000)-('Appendix B'!$E$41+'Appendix B'!$F$41+'Appendix B'!$G$41))/((1+$Y$16)^AI$34))</f>
        <v>6424007.3974609841</v>
      </c>
      <c r="AJ819" s="201">
        <f>(((M819*'Appendix B'!$C$16*1000)-('Appendix B'!$E$42+'Appendix B'!$F$42+'Appendix B'!$G$42))/((1+$Y$16)^AJ$34))</f>
        <v>4292020.3166809166</v>
      </c>
      <c r="AK819" s="201">
        <f>(((N819*'Appendix B'!$C$17*1000)-('Appendix B'!$E$43+'Appendix B'!$F$43+'Appendix B'!$G$43))/((1+$Y$16)^AK$34))</f>
        <v>2310720.5184880267</v>
      </c>
      <c r="AL819" s="201">
        <f>(((O819*'Appendix B'!$C$18*1000)-('Appendix B'!$E$44+'Appendix B'!$F$44+'Appendix B'!$G$44))/((1+$Y$16)^AL$34))</f>
        <v>2837986.7311406056</v>
      </c>
      <c r="AM819" s="201">
        <f>(((P819*'Appendix B'!$C$19*1000)-('Appendix B'!$E$45+'Appendix B'!$F$45+'Appendix B'!$G$45))/((1+$Y$16)^AM$34))</f>
        <v>1798469.0200012592</v>
      </c>
      <c r="AN819" s="201">
        <f>(((Q819*'Appendix B'!$C$20*1000)-('Appendix B'!$E$46+'Appendix B'!$F$46+'Appendix B'!$G$46))/((1+$Y$16)^AN$34))</f>
        <v>1631580.1063240916</v>
      </c>
      <c r="AO819" s="201">
        <f>(((R819*'Appendix B'!$C$21*1000)-('Appendix B'!$E$47+'Appendix B'!$F$47+'Appendix B'!$G$47))/((1+$Y$16)^AO$34))</f>
        <v>1326075.4809083552</v>
      </c>
      <c r="AP819" s="201">
        <f>(((S819*'Appendix B'!$C$22*1000)-('Appendix B'!$E$48+'Appendix B'!$F$48+'Appendix B'!$G$48))/((1+$Y$16)^AP$34))</f>
        <v>981541.78255270806</v>
      </c>
      <c r="AQ819" s="201">
        <f>(((T819*'Appendix B'!$C$23*1000)-('Appendix B'!$E$49+'Appendix B'!$F$49+'Appendix B'!$G$49))/((1+$Y$16)^AQ$34))</f>
        <v>1009197.0305114716</v>
      </c>
      <c r="AR819" s="201">
        <f>(((U819*'Appendix B'!$C$24*1000)-('Appendix B'!$E$50+'Appendix B'!$F$50+'Appendix B'!$G$50))/((1+$Y$16)^AR$34))</f>
        <v>402254.33488493093</v>
      </c>
      <c r="AS819" s="217">
        <f t="shared" si="40"/>
        <v>126703002.79842632</v>
      </c>
      <c r="AU819" s="207">
        <f t="shared" si="39"/>
        <v>1.3416560255874321E-10</v>
      </c>
    </row>
    <row r="820" spans="1:47" x14ac:dyDescent="0.35">
      <c r="A820">
        <v>786</v>
      </c>
      <c r="B820" s="75">
        <v>56</v>
      </c>
      <c r="C820" s="75">
        <v>55.567949072341754</v>
      </c>
      <c r="D820" s="75">
        <v>52.934345077707789</v>
      </c>
      <c r="E820" s="75">
        <v>53.523127623117972</v>
      </c>
      <c r="F820" s="75">
        <v>12.937206713241245</v>
      </c>
      <c r="G820" s="75">
        <v>10.803525756055905</v>
      </c>
      <c r="H820" s="75">
        <v>13.870822473427239</v>
      </c>
      <c r="I820" s="75">
        <v>18.658868718107747</v>
      </c>
      <c r="J820" s="75">
        <v>23.823148628197899</v>
      </c>
      <c r="K820" s="75">
        <v>24.909978429922241</v>
      </c>
      <c r="L820" s="75">
        <v>37.476300811658916</v>
      </c>
      <c r="M820" s="75">
        <v>40.191297005331144</v>
      </c>
      <c r="N820" s="75">
        <v>64.052376525453155</v>
      </c>
      <c r="O820" s="75">
        <v>60.044750800296697</v>
      </c>
      <c r="P820" s="75">
        <v>70.962770426076787</v>
      </c>
      <c r="Q820" s="75">
        <v>74.791188371704123</v>
      </c>
      <c r="R820" s="75">
        <v>67.13590845778451</v>
      </c>
      <c r="S820" s="75">
        <v>95.603935869124911</v>
      </c>
      <c r="T820" s="75">
        <v>96.416238838182124</v>
      </c>
      <c r="U820" s="75">
        <v>114.77439871575277</v>
      </c>
      <c r="V820" s="75">
        <v>142.23278484215103</v>
      </c>
      <c r="X820" s="201">
        <f>((0-('Appendix B'!$H$30))/(1+$Y$16)^0)</f>
        <v>-30932906.678150136</v>
      </c>
      <c r="Y820" s="201">
        <f>(((B820*'Appendix B'!$C$5*1000)-('Appendix B'!$E$31+'Appendix B'!$F$31+'Appendix B'!$G$31))/((1+$Y$16)^1))</f>
        <v>36555647.970511056</v>
      </c>
      <c r="Z820" s="201">
        <f>+(((C820*'Appendix B'!$C$6*1000)-('Appendix B'!$E$32+'Appendix B'!$F$32+'Appendix B'!$G$32))/((1+$Y$16)^2))</f>
        <v>11832055.886973072</v>
      </c>
      <c r="AA820" s="201">
        <f>(((D820*'Appendix B'!$C$7*1000)-('Appendix B'!$E$33+'Appendix B'!$F$33+'Appendix B'!$G$33))/((1+$Y$16)^3))</f>
        <v>4986982.6157037457</v>
      </c>
      <c r="AB820" s="201">
        <f>(((E820*'Appendix B'!$C$8*1000)-('Appendix B'!$E$34+'Appendix B'!$F$34+'Appendix B'!$G$34))/((1+$Y$16)^4))</f>
        <v>2862947.9654357522</v>
      </c>
      <c r="AC820" s="201">
        <f>(((F820*'Appendix B'!$C$9*1000)-('Appendix B'!$E$35+'Appendix B'!$F$35+'Appendix B'!$G$35))/((1+$Y$16)^AC$34))</f>
        <v>-548370.03220946458</v>
      </c>
      <c r="AD820" s="201">
        <f>(((G820*'Appendix B'!$C$10*1000)-('Appendix B'!$E$36+'Appendix B'!$F$36+'Appendix B'!$G$36))/((1+$Y$16)^AD$34))</f>
        <v>-689294.57274178264</v>
      </c>
      <c r="AE820" s="201">
        <f>(((H820*'Appendix B'!$C$11*1000)-('Appendix B'!$E$37+'Appendix B'!$F$37+'Appendix B'!$G$37))/((1+$Y$16)^AE$34))</f>
        <v>-572973.37792892382</v>
      </c>
      <c r="AF820" s="201">
        <f>(((I820*'Appendix B'!$C$12*1000)-('Appendix B'!$E$38+'Appendix B'!$F$38+'Appendix B'!$G$38))/((1+$Y$16)^AF$34))</f>
        <v>-439159.75436501153</v>
      </c>
      <c r="AG820" s="201">
        <f>(((J820*'Appendix B'!$C$13*1000)-('Appendix B'!$E$39+'Appendix B'!$F$39+'Appendix B'!$G$39))/((1+$Y$16)^AG$34))</f>
        <v>-333702.85720681795</v>
      </c>
      <c r="AH820" s="201">
        <f>(((K820*'Appendix B'!$C$14*1000)-('Appendix B'!$E$40+'Appendix B'!$F$40+'Appendix B'!$G$40))/((1+$Y$16)^AH$34))</f>
        <v>-321686.18912101048</v>
      </c>
      <c r="AI820" s="201">
        <f>(((L820*'Appendix B'!$C$15*1000)-('Appendix B'!$E$41+'Appendix B'!$F$41+'Appendix B'!$G$41))/((1+$Y$16)^AI$34))</f>
        <v>-148953.03330136416</v>
      </c>
      <c r="AJ820" s="201">
        <f>(((M820*'Appendix B'!$C$16*1000)-('Appendix B'!$E$42+'Appendix B'!$F$42+'Appendix B'!$G$42))/((1+$Y$16)^AJ$34))</f>
        <v>-140917.35699144879</v>
      </c>
      <c r="AK820" s="201">
        <f>(((N820*'Appendix B'!$C$17*1000)-('Appendix B'!$E$43+'Appendix B'!$F$43+'Appendix B'!$G$43))/((1+$Y$16)^AK$34))</f>
        <v>77591.515286565016</v>
      </c>
      <c r="AL820" s="201">
        <f>(((O820*'Appendix B'!$C$18*1000)-('Appendix B'!$E$44+'Appendix B'!$F$44+'Appendix B'!$G$44))/((1+$Y$16)^AL$34))</f>
        <v>-2379.6218861746897</v>
      </c>
      <c r="AM820" s="201">
        <f>(((P820*'Appendix B'!$C$19*1000)-('Appendix B'!$E$45+'Appendix B'!$F$45+'Appendix B'!$G$45))/((1+$Y$16)^AM$34))</f>
        <v>46502.864549607955</v>
      </c>
      <c r="AN820" s="201">
        <f>(((Q820*'Appendix B'!$C$20*1000)-('Appendix B'!$E$46+'Appendix B'!$F$46+'Appendix B'!$G$46))/((1+$Y$16)^AN$34))</f>
        <v>36926.667641882697</v>
      </c>
      <c r="AO820" s="201">
        <f>(((R820*'Appendix B'!$C$21*1000)-('Appendix B'!$E$47+'Appendix B'!$F$47+'Appendix B'!$G$47))/((1+$Y$16)^AO$34))</f>
        <v>-27681.931371100141</v>
      </c>
      <c r="AP820" s="201">
        <f>(((S820*'Appendix B'!$C$22*1000)-('Appendix B'!$E$48+'Appendix B'!$F$48+'Appendix B'!$G$48))/((1+$Y$16)^AP$34))</f>
        <v>84973.948663949879</v>
      </c>
      <c r="AQ820" s="201">
        <f>(((T820*'Appendix B'!$C$23*1000)-('Appendix B'!$E$49+'Appendix B'!$F$49+'Appendix B'!$G$49))/((1+$Y$16)^AQ$34))</f>
        <v>60872.480020169176</v>
      </c>
      <c r="AR820" s="201">
        <f>(((U820*'Appendix B'!$C$24*1000)-('Appendix B'!$E$50+'Appendix B'!$F$50+'Appendix B'!$G$50))/((1+$Y$16)^AR$34))</f>
        <v>100152.98175223013</v>
      </c>
      <c r="AS820" s="217">
        <f t="shared" si="40"/>
        <v>25711748.218387906</v>
      </c>
      <c r="AU820" s="207">
        <f t="shared" si="39"/>
        <v>1.0229560188268336E-8</v>
      </c>
    </row>
    <row r="821" spans="1:47" x14ac:dyDescent="0.35">
      <c r="A821">
        <v>787</v>
      </c>
      <c r="B821" s="75">
        <v>56</v>
      </c>
      <c r="C821" s="75">
        <v>88.234677556100507</v>
      </c>
      <c r="D821" s="75">
        <v>89.479975998896577</v>
      </c>
      <c r="E821" s="75">
        <v>72.372206012861795</v>
      </c>
      <c r="F821" s="75">
        <v>99.555163768531983</v>
      </c>
      <c r="G821" s="75">
        <v>143.35526332406158</v>
      </c>
      <c r="H821" s="75">
        <v>122.54581898565415</v>
      </c>
      <c r="I821" s="75">
        <v>57.164976548771349</v>
      </c>
      <c r="J821" s="75">
        <v>89.002583352784356</v>
      </c>
      <c r="K821" s="75">
        <v>81.468022882840515</v>
      </c>
      <c r="L821" s="75">
        <v>120.93575132741393</v>
      </c>
      <c r="M821" s="75">
        <v>154.89367302516399</v>
      </c>
      <c r="N821" s="75">
        <v>211.49440141679148</v>
      </c>
      <c r="O821" s="75">
        <v>267.62409313041525</v>
      </c>
      <c r="P821" s="75">
        <v>310.46086692728454</v>
      </c>
      <c r="Q821" s="75">
        <v>426.81417809770858</v>
      </c>
      <c r="R821" s="75">
        <v>460.8811656160247</v>
      </c>
      <c r="S821" s="75">
        <v>500</v>
      </c>
      <c r="T821" s="75">
        <v>164.89919233428327</v>
      </c>
      <c r="U821" s="75">
        <v>120.08239035772296</v>
      </c>
      <c r="V821" s="75">
        <v>114.27403276237784</v>
      </c>
      <c r="X821" s="201">
        <f>((0-('Appendix B'!$H$30))/(1+$Y$16)^0)</f>
        <v>-30932906.678150136</v>
      </c>
      <c r="Y821" s="201">
        <f>(((B821*'Appendix B'!$C$5*1000)-('Appendix B'!$E$31+'Appendix B'!$F$31+'Appendix B'!$G$31))/((1+$Y$16)^1))</f>
        <v>36555647.970511056</v>
      </c>
      <c r="Z821" s="201">
        <f>+(((C821*'Appendix B'!$C$6*1000)-('Appendix B'!$E$32+'Appendix B'!$F$32+'Appendix B'!$G$32))/((1+$Y$16)^2))</f>
        <v>20084230.205081277</v>
      </c>
      <c r="AA821" s="201">
        <f>(((D821*'Appendix B'!$C$7*1000)-('Appendix B'!$E$33+'Appendix B'!$F$33+'Appendix B'!$G$33))/((1+$Y$16)^3))</f>
        <v>9622447.8767049368</v>
      </c>
      <c r="AB821" s="201">
        <f>(((E821*'Appendix B'!$C$8*1000)-('Appendix B'!$E$34+'Appendix B'!$F$34+'Appendix B'!$G$34))/((1+$Y$16)^4))</f>
        <v>4384822.5164682828</v>
      </c>
      <c r="AC821" s="201">
        <f>(((F821*'Appendix B'!$C$9*1000)-('Appendix B'!$E$35+'Appendix B'!$F$35+'Appendix B'!$G$35))/((1+$Y$16)^AC$34))</f>
        <v>4486917.3998652752</v>
      </c>
      <c r="AD821" s="201">
        <f>(((G821*'Appendix B'!$C$10*1000)-('Appendix B'!$E$36+'Appendix B'!$F$36+'Appendix B'!$G$36))/((1+$Y$16)^AD$34))</f>
        <v>5030488.5211275369</v>
      </c>
      <c r="AE821" s="201">
        <f>(((H821*'Appendix B'!$C$11*1000)-('Appendix B'!$E$37+'Appendix B'!$F$37+'Appendix B'!$G$37))/((1+$Y$16)^AE$34))</f>
        <v>3036302.578193407</v>
      </c>
      <c r="AF821" s="201">
        <f>(((I821*'Appendix B'!$C$12*1000)-('Appendix B'!$E$38+'Appendix B'!$F$38+'Appendix B'!$G$38))/((1+$Y$16)^AF$34))</f>
        <v>570568.66829116072</v>
      </c>
      <c r="AG821" s="201">
        <f>(((J821*'Appendix B'!$C$13*1000)-('Appendix B'!$E$39+'Appendix B'!$F$39+'Appendix B'!$G$39))/((1+$Y$16)^AG$34))</f>
        <v>1040952.6849025477</v>
      </c>
      <c r="AH821" s="201">
        <f>(((K821*'Appendix B'!$C$14*1000)-('Appendix B'!$E$40+'Appendix B'!$F$40+'Appendix B'!$G$40))/((1+$Y$16)^AH$34))</f>
        <v>636122.93794322875</v>
      </c>
      <c r="AI821" s="201">
        <f>(((L821*'Appendix B'!$C$15*1000)-('Appendix B'!$E$41+'Appendix B'!$F$41+'Appendix B'!$G$41))/((1+$Y$16)^AI$34))</f>
        <v>1037095.7394985873</v>
      </c>
      <c r="AJ821" s="201">
        <f>(((M821*'Appendix B'!$C$16*1000)-('Appendix B'!$E$42+'Appendix B'!$F$42+'Appendix B'!$G$42))/((1+$Y$16)^AJ$34))</f>
        <v>1215666.2708961621</v>
      </c>
      <c r="AK821" s="201">
        <f>(((N821*'Appendix B'!$C$17*1000)-('Appendix B'!$E$43+'Appendix B'!$F$43+'Appendix B'!$G$43))/((1+$Y$16)^AK$34))</f>
        <v>1539863.3042621161</v>
      </c>
      <c r="AL821" s="201">
        <f>(((O821*'Appendix B'!$C$18*1000)-('Appendix B'!$E$44+'Appendix B'!$F$44+'Appendix B'!$G$44))/((1+$Y$16)^AL$34))</f>
        <v>1734932.8519732428</v>
      </c>
      <c r="AM821" s="201">
        <f>(((P821*'Appendix B'!$C$19*1000)-('Appendix B'!$E$45+'Appendix B'!$F$45+'Appendix B'!$G$45))/((1+$Y$16)^AM$34))</f>
        <v>1747097.2202548662</v>
      </c>
      <c r="AN821" s="201">
        <f>(((Q821*'Appendix B'!$C$20*1000)-('Appendix B'!$E$46+'Appendix B'!$F$46+'Appendix B'!$G$46))/((1+$Y$16)^AN$34))</f>
        <v>2133452.3063708902</v>
      </c>
      <c r="AO821" s="201">
        <f>(((R821*'Appendix B'!$C$21*1000)-('Appendix B'!$E$47+'Appendix B'!$F$47+'Appendix B'!$G$47))/((1+$Y$16)^AO$34))</f>
        <v>2013502.0969478691</v>
      </c>
      <c r="AP821" s="201">
        <f>(((S821*'Appendix B'!$C$22*1000)-('Appendix B'!$E$48+'Appendix B'!$F$48+'Appendix B'!$G$48))/((1+$Y$16)^AP$34))</f>
        <v>1885363.9634975337</v>
      </c>
      <c r="AQ821" s="201">
        <f>(((T821*'Appendix B'!$C$23*1000)-('Appendix B'!$E$49+'Appendix B'!$F$49+'Appendix B'!$G$49))/((1+$Y$16)^AQ$34))</f>
        <v>323546.07792830537</v>
      </c>
      <c r="AR821" s="201">
        <f>(((U821*'Appendix B'!$C$24*1000)-('Appendix B'!$E$50+'Appendix B'!$F$50+'Appendix B'!$G$50))/((1+$Y$16)^AR$34))</f>
        <v>117744.71238282428</v>
      </c>
      <c r="AS821" s="217">
        <f t="shared" si="40"/>
        <v>68263859.224950969</v>
      </c>
      <c r="AU821" s="207">
        <f t="shared" si="39"/>
        <v>1.1951609484366195E-8</v>
      </c>
    </row>
    <row r="822" spans="1:47" x14ac:dyDescent="0.35">
      <c r="A822">
        <v>788</v>
      </c>
      <c r="B822" s="75">
        <v>56</v>
      </c>
      <c r="C822" s="75">
        <v>81.439046489872453</v>
      </c>
      <c r="D822" s="75">
        <v>98.389679519536642</v>
      </c>
      <c r="E822" s="75">
        <v>90.981538028719854</v>
      </c>
      <c r="F822" s="75">
        <v>115.27794684900067</v>
      </c>
      <c r="G822" s="75">
        <v>59.891692478744119</v>
      </c>
      <c r="H822" s="75">
        <v>71.511785267399944</v>
      </c>
      <c r="I822" s="75">
        <v>111.98541273860539</v>
      </c>
      <c r="J822" s="75">
        <v>121.09521417484126</v>
      </c>
      <c r="K822" s="75">
        <v>78.577722076306742</v>
      </c>
      <c r="L822" s="75">
        <v>103.03295961752757</v>
      </c>
      <c r="M822" s="75">
        <v>52.422114959343887</v>
      </c>
      <c r="N822" s="75">
        <v>26.62388477444</v>
      </c>
      <c r="O822" s="75">
        <v>28.826171247040072</v>
      </c>
      <c r="P822" s="75">
        <v>18.212377082417369</v>
      </c>
      <c r="Q822" s="75">
        <v>24.976891575550816</v>
      </c>
      <c r="R822" s="75">
        <v>33.2654053253545</v>
      </c>
      <c r="S822" s="75">
        <v>39.773993358262921</v>
      </c>
      <c r="T822" s="75">
        <v>32.284936927879656</v>
      </c>
      <c r="U822" s="75">
        <v>45.285618412484908</v>
      </c>
      <c r="V822" s="75">
        <v>52.920891342177462</v>
      </c>
      <c r="X822" s="201">
        <f>((0-('Appendix B'!$H$30))/(1+$Y$16)^0)</f>
        <v>-30932906.678150136</v>
      </c>
      <c r="Y822" s="201">
        <f>(((B822*'Appendix B'!$C$5*1000)-('Appendix B'!$E$31+'Appendix B'!$F$31+'Appendix B'!$G$31))/((1+$Y$16)^1))</f>
        <v>36555647.970511056</v>
      </c>
      <c r="Z822" s="201">
        <f>+(((C822*'Appendix B'!$C$6*1000)-('Appendix B'!$E$32+'Appendix B'!$F$32+'Appendix B'!$G$32))/((1+$Y$16)^2))</f>
        <v>18367537.571230702</v>
      </c>
      <c r="AA822" s="201">
        <f>(((D822*'Appendix B'!$C$7*1000)-('Appendix B'!$E$33+'Appendix B'!$F$33+'Appendix B'!$G$33))/((1+$Y$16)^3))</f>
        <v>10752558.921847718</v>
      </c>
      <c r="AB822" s="201">
        <f>(((E822*'Appendix B'!$C$8*1000)-('Appendix B'!$E$34+'Appendix B'!$F$34+'Appendix B'!$G$34))/((1+$Y$16)^4))</f>
        <v>5887339.9457585867</v>
      </c>
      <c r="AC822" s="201">
        <f>(((F822*'Appendix B'!$C$9*1000)-('Appendix B'!$E$35+'Appendix B'!$F$35+'Appendix B'!$G$35))/((1+$Y$16)^AC$34))</f>
        <v>5400916.4681160497</v>
      </c>
      <c r="AD822" s="201">
        <f>(((G822*'Appendix B'!$C$10*1000)-('Appendix B'!$E$36+'Appendix B'!$F$36+'Appendix B'!$G$36))/((1+$Y$16)^AD$34))</f>
        <v>1428924.8582590343</v>
      </c>
      <c r="AE822" s="201">
        <f>(((H822*'Appendix B'!$C$11*1000)-('Appendix B'!$E$37+'Appendix B'!$F$37+'Appendix B'!$G$37))/((1+$Y$16)^AE$34))</f>
        <v>1341378.108400509</v>
      </c>
      <c r="AF822" s="201">
        <f>(((I822*'Appendix B'!$C$12*1000)-('Appendix B'!$E$38+'Appendix B'!$F$38+'Appendix B'!$G$38))/((1+$Y$16)^AF$34))</f>
        <v>2008100.4179738581</v>
      </c>
      <c r="AG822" s="201">
        <f>(((J822*'Appendix B'!$C$13*1000)-('Appendix B'!$E$39+'Appendix B'!$F$39+'Appendix B'!$G$39))/((1+$Y$16)^AG$34))</f>
        <v>1717796.7386569625</v>
      </c>
      <c r="AH822" s="201">
        <f>(((K822*'Appendix B'!$C$14*1000)-('Appendix B'!$E$40+'Appendix B'!$F$40+'Appendix B'!$G$40))/((1+$Y$16)^AH$34))</f>
        <v>587175.76306762465</v>
      </c>
      <c r="AI822" s="201">
        <f>(((L822*'Appendix B'!$C$15*1000)-('Appendix B'!$E$41+'Appendix B'!$F$41+'Appendix B'!$G$41))/((1+$Y$16)^AI$34))</f>
        <v>782677.76758544252</v>
      </c>
      <c r="AJ822" s="201">
        <f>(((M822*'Appendix B'!$C$16*1000)-('Appendix B'!$E$42+'Appendix B'!$F$42+'Appendix B'!$G$42))/((1+$Y$16)^AJ$34))</f>
        <v>3736.3805145523074</v>
      </c>
      <c r="AK822" s="201">
        <f>(((N822*'Appendix B'!$C$17*1000)-('Appendix B'!$E$43+'Appendix B'!$F$43+'Appendix B'!$G$43))/((1+$Y$16)^AK$34))</f>
        <v>-293609.48817052931</v>
      </c>
      <c r="AL822" s="201">
        <f>(((O822*'Appendix B'!$C$18*1000)-('Appendix B'!$E$44+'Appendix B'!$F$44+'Appendix B'!$G$44))/((1+$Y$16)^AL$34))</f>
        <v>-263660.08970744646</v>
      </c>
      <c r="AM822" s="201">
        <f>(((P822*'Appendix B'!$C$19*1000)-('Appendix B'!$E$45+'Appendix B'!$F$45+'Appendix B'!$G$45))/((1+$Y$16)^AM$34))</f>
        <v>-328059.69979631377</v>
      </c>
      <c r="AN822" s="201">
        <f>(((Q822*'Appendix B'!$C$20*1000)-('Appendix B'!$E$46+'Appendix B'!$F$46+'Appendix B'!$G$46))/((1+$Y$16)^AN$34))</f>
        <v>-259749.83774681279</v>
      </c>
      <c r="AO822" s="201">
        <f>(((R822*'Appendix B'!$C$21*1000)-('Appendix B'!$E$47+'Appendix B'!$F$47+'Appendix B'!$G$47))/((1+$Y$16)^AO$34))</f>
        <v>-203267.36070176779</v>
      </c>
      <c r="AP822" s="201">
        <f>(((S822*'Appendix B'!$C$22*1000)-('Appendix B'!$E$48+'Appendix B'!$F$48+'Appendix B'!$G$48))/((1+$Y$16)^AP$34))</f>
        <v>-163583.54222389162</v>
      </c>
      <c r="AQ822" s="201">
        <f>(((T822*'Appendix B'!$C$23*1000)-('Appendix B'!$E$49+'Appendix B'!$F$49+'Appendix B'!$G$49))/((1+$Y$16)^AQ$34))</f>
        <v>-185109.89882497108</v>
      </c>
      <c r="AR822" s="201">
        <f>(((U822*'Appendix B'!$C$24*1000)-('Appendix B'!$E$50+'Appendix B'!$F$50+'Appendix B'!$G$50))/((1+$Y$16)^AR$34))</f>
        <v>-130146.53403410039</v>
      </c>
      <c r="AS822" s="217">
        <f t="shared" si="40"/>
        <v>53900884.23377195</v>
      </c>
      <c r="AU822" s="207">
        <f t="shared" si="39"/>
        <v>1.5658310350880483E-8</v>
      </c>
    </row>
    <row r="823" spans="1:47" x14ac:dyDescent="0.35">
      <c r="A823">
        <v>789</v>
      </c>
      <c r="B823" s="75">
        <v>56</v>
      </c>
      <c r="C823" s="75">
        <v>88.68931270195003</v>
      </c>
      <c r="D823" s="75">
        <v>118.01221429224626</v>
      </c>
      <c r="E823" s="75">
        <v>60.661358940411297</v>
      </c>
      <c r="F823" s="75">
        <v>57.982574010284267</v>
      </c>
      <c r="G823" s="75">
        <v>68.13793423016898</v>
      </c>
      <c r="H823" s="75">
        <v>80.397295074932444</v>
      </c>
      <c r="I823" s="75">
        <v>125.03910561349929</v>
      </c>
      <c r="J823" s="75">
        <v>109.03270473048933</v>
      </c>
      <c r="K823" s="75">
        <v>83.937099866990962</v>
      </c>
      <c r="L823" s="75">
        <v>133.42166966900106</v>
      </c>
      <c r="M823" s="75">
        <v>150.99921248293228</v>
      </c>
      <c r="N823" s="75">
        <v>151.25270955620044</v>
      </c>
      <c r="O823" s="75">
        <v>136.39485643741483</v>
      </c>
      <c r="P823" s="75">
        <v>123.71608046760201</v>
      </c>
      <c r="Q823" s="75">
        <v>150.13191629641008</v>
      </c>
      <c r="R823" s="75">
        <v>240.94451942464889</v>
      </c>
      <c r="S823" s="75">
        <v>152.42173159558317</v>
      </c>
      <c r="T823" s="75">
        <v>102.20902009893712</v>
      </c>
      <c r="U823" s="75">
        <v>103.6814439786624</v>
      </c>
      <c r="V823" s="75">
        <v>57.545100640445064</v>
      </c>
      <c r="X823" s="201">
        <f>((0-('Appendix B'!$H$30))/(1+$Y$16)^0)</f>
        <v>-30932906.678150136</v>
      </c>
      <c r="Y823" s="201">
        <f>(((B823*'Appendix B'!$C$5*1000)-('Appendix B'!$E$31+'Appendix B'!$F$31+'Appendix B'!$G$31))/((1+$Y$16)^1))</f>
        <v>36555647.970511056</v>
      </c>
      <c r="Z823" s="201">
        <f>+(((C823*'Appendix B'!$C$6*1000)-('Appendix B'!$E$32+'Appendix B'!$F$32+'Appendix B'!$G$32))/((1+$Y$16)^2))</f>
        <v>20199078.818604182</v>
      </c>
      <c r="AA823" s="201">
        <f>(((D823*'Appendix B'!$C$7*1000)-('Appendix B'!$E$33+'Appendix B'!$F$33+'Appendix B'!$G$33))/((1+$Y$16)^3))</f>
        <v>13241490.593812531</v>
      </c>
      <c r="AB823" s="201">
        <f>(((E823*'Appendix B'!$C$8*1000)-('Appendix B'!$E$34+'Appendix B'!$F$34+'Appendix B'!$G$34))/((1+$Y$16)^4))</f>
        <v>3439288.7475443981</v>
      </c>
      <c r="AC823" s="201">
        <f>(((F823*'Appendix B'!$C$9*1000)-('Appendix B'!$E$35+'Appendix B'!$F$35+'Appendix B'!$G$35))/((1+$Y$16)^AC$34))</f>
        <v>2070213.6833959243</v>
      </c>
      <c r="AD823" s="201">
        <f>(((G823*'Appendix B'!$C$10*1000)-('Appendix B'!$E$36+'Appendix B'!$F$36+'Appendix B'!$G$36))/((1+$Y$16)^AD$34))</f>
        <v>1784761.1152795083</v>
      </c>
      <c r="AE823" s="201">
        <f>(((H823*'Appendix B'!$C$11*1000)-('Appendix B'!$E$37+'Appendix B'!$F$37+'Appendix B'!$G$37))/((1+$Y$16)^AE$34))</f>
        <v>1636480.5508708707</v>
      </c>
      <c r="AF823" s="201">
        <f>(((I823*'Appendix B'!$C$12*1000)-('Appendix B'!$E$38+'Appendix B'!$F$38+'Appendix B'!$G$38))/((1+$Y$16)^AF$34))</f>
        <v>2350401.5608047252</v>
      </c>
      <c r="AG823" s="201">
        <f>(((J823*'Appendix B'!$C$13*1000)-('Appendix B'!$E$39+'Appendix B'!$F$39+'Appendix B'!$G$39))/((1+$Y$16)^AG$34))</f>
        <v>1463394.4792711488</v>
      </c>
      <c r="AH823" s="201">
        <f>(((K823*'Appendix B'!$C$14*1000)-('Appendix B'!$E$40+'Appendix B'!$F$40+'Appendix B'!$G$40))/((1+$Y$16)^AH$34))</f>
        <v>677936.69748387556</v>
      </c>
      <c r="AI823" s="201">
        <f>(((L823*'Appendix B'!$C$15*1000)-('Appendix B'!$E$41+'Appendix B'!$F$41+'Appendix B'!$G$41))/((1+$Y$16)^AI$34))</f>
        <v>1214534.1007004057</v>
      </c>
      <c r="AJ823" s="201">
        <f>(((M823*'Appendix B'!$C$16*1000)-('Appendix B'!$E$42+'Appendix B'!$F$42+'Appendix B'!$G$42))/((1+$Y$16)^AJ$34))</f>
        <v>1169606.5326904568</v>
      </c>
      <c r="AK823" s="201">
        <f>(((N823*'Appendix B'!$C$17*1000)-('Appendix B'!$E$43+'Appendix B'!$F$43+'Appendix B'!$G$43))/((1+$Y$16)^AK$34))</f>
        <v>942409.98935532046</v>
      </c>
      <c r="AL823" s="201">
        <f>(((O823*'Appendix B'!$C$18*1000)-('Appendix B'!$E$44+'Appendix B'!$F$44+'Appendix B'!$G$44))/((1+$Y$16)^AL$34))</f>
        <v>636624.18945119146</v>
      </c>
      <c r="AM823" s="201">
        <f>(((P823*'Appendix B'!$C$19*1000)-('Appendix B'!$E$45+'Appendix B'!$F$45+'Appendix B'!$G$45))/((1+$Y$16)^AM$34))</f>
        <v>421086.13937298389</v>
      </c>
      <c r="AN823" s="201">
        <f>(((Q823*'Appendix B'!$C$20*1000)-('Appendix B'!$E$46+'Appendix B'!$F$46+'Appendix B'!$G$46))/((1+$Y$16)^AN$34))</f>
        <v>485629.65677789098</v>
      </c>
      <c r="AO823" s="201">
        <f>(((R823*'Appendix B'!$C$21*1000)-('Appendix B'!$E$47+'Appendix B'!$F$47+'Appendix B'!$G$47))/((1+$Y$16)^AO$34))</f>
        <v>873345.7108419718</v>
      </c>
      <c r="AP823" s="201">
        <f>(((S823*'Appendix B'!$C$22*1000)-('Appendix B'!$E$48+'Appendix B'!$F$48+'Appendix B'!$G$48))/((1+$Y$16)^AP$34))</f>
        <v>337929.40783890401</v>
      </c>
      <c r="AQ823" s="201">
        <f>(((T823*'Appendix B'!$C$23*1000)-('Appendix B'!$E$49+'Appendix B'!$F$49+'Appendix B'!$G$49))/((1+$Y$16)^AQ$34))</f>
        <v>83091.30409211824</v>
      </c>
      <c r="AR823" s="201">
        <f>(((U823*'Appendix B'!$C$24*1000)-('Appendix B'!$E$50+'Appendix B'!$F$50+'Appendix B'!$G$50))/((1+$Y$16)^AR$34))</f>
        <v>63388.743073091144</v>
      </c>
      <c r="AS823" s="217">
        <f t="shared" si="40"/>
        <v>58713433.313622415</v>
      </c>
      <c r="AU823" s="207">
        <f t="shared" si="39"/>
        <v>1.4836876247507788E-8</v>
      </c>
    </row>
    <row r="824" spans="1:47" x14ac:dyDescent="0.35">
      <c r="A824">
        <v>790</v>
      </c>
      <c r="B824" s="75">
        <v>56</v>
      </c>
      <c r="C824" s="75">
        <v>84.510359960485374</v>
      </c>
      <c r="D824" s="75">
        <v>94.3100879807334</v>
      </c>
      <c r="E824" s="75">
        <v>102.74138428949834</v>
      </c>
      <c r="F824" s="75">
        <v>115.61980291785369</v>
      </c>
      <c r="G824" s="75">
        <v>118.48908473031064</v>
      </c>
      <c r="H824" s="75">
        <v>88.824067101811607</v>
      </c>
      <c r="I824" s="75">
        <v>67.395590515329232</v>
      </c>
      <c r="J824" s="75">
        <v>58.115714427125411</v>
      </c>
      <c r="K824" s="75">
        <v>68.705895428853083</v>
      </c>
      <c r="L824" s="75">
        <v>66.532255625963927</v>
      </c>
      <c r="M824" s="75">
        <v>54.433093394022649</v>
      </c>
      <c r="N824" s="75">
        <v>49.18400298883833</v>
      </c>
      <c r="O824" s="75">
        <v>39.24352929729006</v>
      </c>
      <c r="P824" s="75">
        <v>45.96266960559668</v>
      </c>
      <c r="Q824" s="75">
        <v>61.645897528091552</v>
      </c>
      <c r="R824" s="75">
        <v>56.24067970155572</v>
      </c>
      <c r="S824" s="75">
        <v>70.047082559170661</v>
      </c>
      <c r="T824" s="75">
        <v>72.615433237120016</v>
      </c>
      <c r="U824" s="75">
        <v>104.30524089644453</v>
      </c>
      <c r="V824" s="75">
        <v>113.55199368567853</v>
      </c>
      <c r="X824" s="201">
        <f>((0-('Appendix B'!$H$30))/(1+$Y$16)^0)</f>
        <v>-30932906.678150136</v>
      </c>
      <c r="Y824" s="201">
        <f>(((B824*'Appendix B'!$C$5*1000)-('Appendix B'!$E$31+'Appendix B'!$F$31+'Appendix B'!$G$31))/((1+$Y$16)^1))</f>
        <v>36555647.970511056</v>
      </c>
      <c r="Z824" s="201">
        <f>+(((C824*'Appendix B'!$C$6*1000)-('Appendix B'!$E$32+'Appendix B'!$F$32+'Appendix B'!$G$32))/((1+$Y$16)^2))</f>
        <v>19143403.88296292</v>
      </c>
      <c r="AA824" s="201">
        <f>(((D824*'Appendix B'!$C$7*1000)-('Appendix B'!$E$33+'Appendix B'!$F$33+'Appendix B'!$G$33))/((1+$Y$16)^3))</f>
        <v>10235101.584800281</v>
      </c>
      <c r="AB824" s="201">
        <f>(((E824*'Appendix B'!$C$8*1000)-('Appendix B'!$E$34+'Appendix B'!$F$34+'Appendix B'!$G$34))/((1+$Y$16)^4))</f>
        <v>6836829.909048887</v>
      </c>
      <c r="AC824" s="201">
        <f>(((F824*'Appendix B'!$C$9*1000)-('Appendix B'!$E$35+'Appendix B'!$F$35+'Appendix B'!$G$35))/((1+$Y$16)^AC$34))</f>
        <v>5420789.2938625105</v>
      </c>
      <c r="AD824" s="201">
        <f>(((G824*'Appendix B'!$C$10*1000)-('Appendix B'!$E$36+'Appendix B'!$F$36+'Appendix B'!$G$36))/((1+$Y$16)^AD$34))</f>
        <v>3957479.9696047693</v>
      </c>
      <c r="AE824" s="201">
        <f>(((H824*'Appendix B'!$C$11*1000)-('Appendix B'!$E$37+'Appendix B'!$F$37+'Appendix B'!$G$37))/((1+$Y$16)^AE$34))</f>
        <v>1916347.5546937538</v>
      </c>
      <c r="AF824" s="201">
        <f>(((I824*'Appendix B'!$C$12*1000)-('Appendix B'!$E$38+'Appendix B'!$F$38+'Appendix B'!$G$38))/((1+$Y$16)^AF$34))</f>
        <v>838841.47707996506</v>
      </c>
      <c r="AG824" s="201">
        <f>(((J824*'Appendix B'!$C$13*1000)-('Appendix B'!$E$39+'Appendix B'!$F$39+'Appendix B'!$G$39))/((1+$Y$16)^AG$34))</f>
        <v>389538.54290406458</v>
      </c>
      <c r="AH824" s="201">
        <f>(((K824*'Appendix B'!$C$14*1000)-('Appendix B'!$E$40+'Appendix B'!$F$40+'Appendix B'!$G$40))/((1+$Y$16)^AH$34))</f>
        <v>419996.61542934011</v>
      </c>
      <c r="AI824" s="201">
        <f>(((L824*'Appendix B'!$C$15*1000)-('Appendix B'!$E$41+'Appendix B'!$F$41+'Appendix B'!$G$41))/((1+$Y$16)^AI$34))</f>
        <v>263963.41099671798</v>
      </c>
      <c r="AJ824" s="201">
        <f>(((M824*'Appendix B'!$C$16*1000)-('Appendix B'!$E$42+'Appendix B'!$F$42+'Appendix B'!$G$42))/((1+$Y$16)^AJ$34))</f>
        <v>27520.19838462468</v>
      </c>
      <c r="AK824" s="201">
        <f>(((N824*'Appendix B'!$C$17*1000)-('Appendix B'!$E$43+'Appendix B'!$F$43+'Appendix B'!$G$43))/((1+$Y$16)^AK$34))</f>
        <v>-69867.143033989123</v>
      </c>
      <c r="AL824" s="201">
        <f>(((O824*'Appendix B'!$C$18*1000)-('Appendix B'!$E$44+'Appendix B'!$F$44+'Appendix B'!$G$44))/((1+$Y$16)^AL$34))</f>
        <v>-176473.15731714576</v>
      </c>
      <c r="AM824" s="201">
        <f>(((P824*'Appendix B'!$C$19*1000)-('Appendix B'!$E$45+'Appendix B'!$F$45+'Appendix B'!$G$45))/((1+$Y$16)^AM$34))</f>
        <v>-131014.33065347149</v>
      </c>
      <c r="AN824" s="201">
        <f>(((Q824*'Appendix B'!$C$20*1000)-('Appendix B'!$E$46+'Appendix B'!$F$46+'Appendix B'!$G$46))/((1+$Y$16)^AN$34))</f>
        <v>-41362.080782287529</v>
      </c>
      <c r="AO824" s="201">
        <f>(((R824*'Appendix B'!$C$21*1000)-('Appendix B'!$E$47+'Appendix B'!$F$47+'Appendix B'!$G$47))/((1+$Y$16)^AO$34))</f>
        <v>-84163.035632778076</v>
      </c>
      <c r="AP824" s="201">
        <f>(((S824*'Appendix B'!$C$22*1000)-('Appendix B'!$E$48+'Appendix B'!$F$48+'Appendix B'!$G$48))/((1+$Y$16)^AP$34))</f>
        <v>-28806.346425463373</v>
      </c>
      <c r="AQ824" s="201">
        <f>(((T824*'Appendix B'!$C$23*1000)-('Appendix B'!$E$49+'Appendix B'!$F$49+'Appendix B'!$G$49))/((1+$Y$16)^AQ$34))</f>
        <v>-30418.022523635875</v>
      </c>
      <c r="AR824" s="201">
        <f>(((U824*'Appendix B'!$C$24*1000)-('Appendix B'!$E$50+'Appendix B'!$F$50+'Appendix B'!$G$50))/((1+$Y$16)^AR$34))</f>
        <v>65456.12902356049</v>
      </c>
      <c r="AS824" s="217">
        <f t="shared" si="40"/>
        <v>55138009.861152336</v>
      </c>
      <c r="AU824" s="207">
        <f t="shared" si="39"/>
        <v>1.5497436469017277E-8</v>
      </c>
    </row>
    <row r="825" spans="1:47" x14ac:dyDescent="0.35">
      <c r="A825">
        <v>791</v>
      </c>
      <c r="B825" s="75">
        <v>56</v>
      </c>
      <c r="C825" s="75">
        <v>54.478818500051403</v>
      </c>
      <c r="D825" s="75">
        <v>61.621907379618037</v>
      </c>
      <c r="E825" s="75">
        <v>69.029375080350476</v>
      </c>
      <c r="F825" s="75">
        <v>80.578099280958781</v>
      </c>
      <c r="G825" s="75">
        <v>103.94403225495026</v>
      </c>
      <c r="H825" s="75">
        <v>109.82874043153078</v>
      </c>
      <c r="I825" s="75">
        <v>75.791172004842494</v>
      </c>
      <c r="J825" s="75">
        <v>76.58862318598382</v>
      </c>
      <c r="K825" s="75">
        <v>103.9695217549353</v>
      </c>
      <c r="L825" s="75">
        <v>145.92813733072506</v>
      </c>
      <c r="M825" s="75">
        <v>112.48864269149405</v>
      </c>
      <c r="N825" s="75">
        <v>126.90718601003103</v>
      </c>
      <c r="O825" s="75">
        <v>88.709072409755635</v>
      </c>
      <c r="P825" s="75">
        <v>102.64747341271583</v>
      </c>
      <c r="Q825" s="75">
        <v>136.45105342868465</v>
      </c>
      <c r="R825" s="75">
        <v>188.68840110725012</v>
      </c>
      <c r="S825" s="75">
        <v>247.25214693987527</v>
      </c>
      <c r="T825" s="75">
        <v>325.90544947879135</v>
      </c>
      <c r="U825" s="75">
        <v>470.50427442044668</v>
      </c>
      <c r="V825" s="75">
        <v>403.75291238505139</v>
      </c>
      <c r="X825" s="201">
        <f>((0-('Appendix B'!$H$30))/(1+$Y$16)^0)</f>
        <v>-30932906.678150136</v>
      </c>
      <c r="Y825" s="201">
        <f>(((B825*'Appendix B'!$C$5*1000)-('Appendix B'!$E$31+'Appendix B'!$F$31+'Appendix B'!$G$31))/((1+$Y$16)^1))</f>
        <v>36555647.970511056</v>
      </c>
      <c r="Z825" s="201">
        <f>+(((C825*'Appendix B'!$C$6*1000)-('Appendix B'!$E$32+'Appendix B'!$F$32+'Appendix B'!$G$32))/((1+$Y$16)^2))</f>
        <v>11556922.876877207</v>
      </c>
      <c r="AA825" s="201">
        <f>(((D825*'Appendix B'!$C$7*1000)-('Appendix B'!$E$33+'Appendix B'!$F$33+'Appendix B'!$G$33))/((1+$Y$16)^3))</f>
        <v>6088917.1626851168</v>
      </c>
      <c r="AB825" s="201">
        <f>(((E825*'Appendix B'!$C$8*1000)-('Appendix B'!$E$34+'Appendix B'!$F$34+'Appendix B'!$G$34))/((1+$Y$16)^4))</f>
        <v>4114922.3537440696</v>
      </c>
      <c r="AC825" s="201">
        <f>(((F825*'Appendix B'!$C$9*1000)-('Appendix B'!$E$35+'Appendix B'!$F$35+'Appendix B'!$G$35))/((1+$Y$16)^AC$34))</f>
        <v>3383739.9807655192</v>
      </c>
      <c r="AD825" s="201">
        <f>(((G825*'Appendix B'!$C$10*1000)-('Appendix B'!$E$36+'Appendix B'!$F$36+'Appendix B'!$G$36))/((1+$Y$16)^AD$34))</f>
        <v>3329841.6845515426</v>
      </c>
      <c r="AE825" s="201">
        <f>(((H825*'Appendix B'!$C$11*1000)-('Appendix B'!$E$37+'Appendix B'!$F$37+'Appendix B'!$G$37))/((1+$Y$16)^AE$34))</f>
        <v>2613947.4152709735</v>
      </c>
      <c r="AF825" s="201">
        <f>(((I825*'Appendix B'!$C$12*1000)-('Appendix B'!$E$38+'Appendix B'!$F$38+'Appendix B'!$G$38))/((1+$Y$16)^AF$34))</f>
        <v>1058995.050948495</v>
      </c>
      <c r="AG825" s="201">
        <f>(((J825*'Appendix B'!$C$13*1000)-('Appendix B'!$E$39+'Appendix B'!$F$39+'Appendix B'!$G$39))/((1+$Y$16)^AG$34))</f>
        <v>779138.21512500942</v>
      </c>
      <c r="AH825" s="201">
        <f>(((K825*'Appendix B'!$C$14*1000)-('Appendix B'!$E$40+'Appendix B'!$F$40+'Appendix B'!$G$40))/((1+$Y$16)^AH$34))</f>
        <v>1017185.2819614902</v>
      </c>
      <c r="AI825" s="201">
        <f>(((L825*'Appendix B'!$C$15*1000)-('Appendix B'!$E$41+'Appendix B'!$F$41+'Appendix B'!$G$41))/((1+$Y$16)^AI$34))</f>
        <v>1392264.4898964129</v>
      </c>
      <c r="AJ825" s="201">
        <f>(((M825*'Appendix B'!$C$16*1000)-('Appendix B'!$E$42+'Appendix B'!$F$42+'Appendix B'!$G$42))/((1+$Y$16)^AJ$34))</f>
        <v>714142.48484322533</v>
      </c>
      <c r="AK825" s="201">
        <f>(((N825*'Appendix B'!$C$17*1000)-('Appendix B'!$E$43+'Appendix B'!$F$43+'Appendix B'!$G$43))/((1+$Y$16)^AK$34))</f>
        <v>700960.69906213717</v>
      </c>
      <c r="AL825" s="201">
        <f>(((O825*'Appendix B'!$C$18*1000)-('Appendix B'!$E$44+'Appendix B'!$F$44+'Appendix B'!$G$44))/((1+$Y$16)^AL$34))</f>
        <v>237523.26501879812</v>
      </c>
      <c r="AM825" s="201">
        <f>(((P825*'Appendix B'!$C$19*1000)-('Appendix B'!$E$45+'Appendix B'!$F$45+'Appendix B'!$G$45))/((1+$Y$16)^AM$34))</f>
        <v>271485.14143799304</v>
      </c>
      <c r="AN825" s="201">
        <f>(((Q825*'Appendix B'!$C$20*1000)-('Appendix B'!$E$46+'Appendix B'!$F$46+'Appendix B'!$G$46))/((1+$Y$16)^AN$34))</f>
        <v>404151.22895007569</v>
      </c>
      <c r="AO825" s="201">
        <f>(((R825*'Appendix B'!$C$21*1000)-('Appendix B'!$E$47+'Appendix B'!$F$47+'Appendix B'!$G$47))/((1+$Y$16)^AO$34))</f>
        <v>602448.85011215741</v>
      </c>
      <c r="AP825" s="201">
        <f>(((S825*'Appendix B'!$C$22*1000)-('Appendix B'!$E$48+'Appendix B'!$F$48+'Appendix B'!$G$48))/((1+$Y$16)^AP$34))</f>
        <v>760118.81083252688</v>
      </c>
      <c r="AQ825" s="201">
        <f>(((T825*'Appendix B'!$C$23*1000)-('Appendix B'!$E$49+'Appendix B'!$F$49+'Appendix B'!$G$49))/((1+$Y$16)^AQ$34))</f>
        <v>941102.57470349572</v>
      </c>
      <c r="AR825" s="201">
        <f>(((U825*'Appendix B'!$C$24*1000)-('Appendix B'!$E$50+'Appendix B'!$F$50+'Appendix B'!$G$50))/((1+$Y$16)^AR$34))</f>
        <v>1279111.9125030965</v>
      </c>
      <c r="AS825" s="217">
        <f t="shared" si="40"/>
        <v>46869660.77165027</v>
      </c>
      <c r="AU825" s="207">
        <f t="shared" si="39"/>
        <v>1.5853129858171696E-8</v>
      </c>
    </row>
    <row r="826" spans="1:47" x14ac:dyDescent="0.35">
      <c r="A826">
        <v>792</v>
      </c>
      <c r="B826" s="75">
        <v>56</v>
      </c>
      <c r="C826" s="75">
        <v>83.655544616954174</v>
      </c>
      <c r="D826" s="75">
        <v>63.886861479505242</v>
      </c>
      <c r="E826" s="75">
        <v>71.011262576286981</v>
      </c>
      <c r="F826" s="75">
        <v>67.502206658339162</v>
      </c>
      <c r="G826" s="75">
        <v>96.224805827116043</v>
      </c>
      <c r="H826" s="75">
        <v>87.401354245310543</v>
      </c>
      <c r="I826" s="75">
        <v>83.965006680571364</v>
      </c>
      <c r="J826" s="75">
        <v>119.91569321318472</v>
      </c>
      <c r="K826" s="75">
        <v>127.05417983438389</v>
      </c>
      <c r="L826" s="75">
        <v>180.47829212217476</v>
      </c>
      <c r="M826" s="75">
        <v>182.51565256144002</v>
      </c>
      <c r="N826" s="75">
        <v>191.06465546383833</v>
      </c>
      <c r="O826" s="75">
        <v>267.68395989326666</v>
      </c>
      <c r="P826" s="75">
        <v>310.44321923859337</v>
      </c>
      <c r="Q826" s="75">
        <v>500</v>
      </c>
      <c r="R826" s="75">
        <v>500</v>
      </c>
      <c r="S826" s="75">
        <v>500</v>
      </c>
      <c r="T826" s="75">
        <v>500</v>
      </c>
      <c r="U826" s="75">
        <v>413.78526489372047</v>
      </c>
      <c r="V826" s="75">
        <v>500</v>
      </c>
      <c r="X826" s="201">
        <f>((0-('Appendix B'!$H$30))/(1+$Y$16)^0)</f>
        <v>-30932906.678150136</v>
      </c>
      <c r="Y826" s="201">
        <f>(((B826*'Appendix B'!$C$5*1000)-('Appendix B'!$E$31+'Appendix B'!$F$31+'Appendix B'!$G$31))/((1+$Y$16)^1))</f>
        <v>36555647.970511056</v>
      </c>
      <c r="Z826" s="201">
        <f>+(((C826*'Appendix B'!$C$6*1000)-('Appendix B'!$E$32+'Appendix B'!$F$32+'Appendix B'!$G$32))/((1+$Y$16)^2))</f>
        <v>18927462.907174047</v>
      </c>
      <c r="AA826" s="201">
        <f>(((D826*'Appendix B'!$C$7*1000)-('Appendix B'!$E$33+'Appendix B'!$F$33+'Appendix B'!$G$33))/((1+$Y$16)^3))</f>
        <v>6376205.0212647337</v>
      </c>
      <c r="AB826" s="201">
        <f>(((E826*'Appendix B'!$C$8*1000)-('Appendix B'!$E$34+'Appendix B'!$F$34+'Appendix B'!$G$34))/((1+$Y$16)^4))</f>
        <v>4274939.9461541334</v>
      </c>
      <c r="AC826" s="201">
        <f>(((F826*'Appendix B'!$C$9*1000)-('Appendix B'!$E$35+'Appendix B'!$F$35+'Appendix B'!$G$35))/((1+$Y$16)^AC$34))</f>
        <v>2623610.3260819386</v>
      </c>
      <c r="AD826" s="201">
        <f>(((G826*'Appendix B'!$C$10*1000)-('Appendix B'!$E$36+'Appendix B'!$F$36+'Appendix B'!$G$36))/((1+$Y$16)^AD$34))</f>
        <v>2996746.8369866586</v>
      </c>
      <c r="AE826" s="201">
        <f>(((H826*'Appendix B'!$C$11*1000)-('Appendix B'!$E$37+'Appendix B'!$F$37+'Appendix B'!$G$37))/((1+$Y$16)^AE$34))</f>
        <v>1869096.9131456984</v>
      </c>
      <c r="AF826" s="201">
        <f>(((I826*'Appendix B'!$C$12*1000)-('Appendix B'!$E$38+'Appendix B'!$F$38+'Appendix B'!$G$38))/((1+$Y$16)^AF$34))</f>
        <v>1273333.857417105</v>
      </c>
      <c r="AG826" s="201">
        <f>(((J826*'Appendix B'!$C$13*1000)-('Appendix B'!$E$39+'Appendix B'!$F$39+'Appendix B'!$G$39))/((1+$Y$16)^AG$34))</f>
        <v>1692920.2567754206</v>
      </c>
      <c r="AH826" s="201">
        <f>(((K826*'Appendix B'!$C$14*1000)-('Appendix B'!$E$40+'Appendix B'!$F$40+'Appendix B'!$G$40))/((1+$Y$16)^AH$34))</f>
        <v>1408123.4131774507</v>
      </c>
      <c r="AI826" s="201">
        <f>(((L826*'Appendix B'!$C$15*1000)-('Appendix B'!$E$41+'Appendix B'!$F$41+'Appendix B'!$G$41))/((1+$Y$16)^AI$34))</f>
        <v>1883259.4393864248</v>
      </c>
      <c r="AJ826" s="201">
        <f>(((M826*'Appendix B'!$C$16*1000)-('Appendix B'!$E$42+'Appendix B'!$F$42+'Appendix B'!$G$42))/((1+$Y$16)^AJ$34))</f>
        <v>1542351.092161587</v>
      </c>
      <c r="AK826" s="201">
        <f>(((N826*'Appendix B'!$C$17*1000)-('Appendix B'!$E$43+'Appendix B'!$F$43+'Appendix B'!$G$43))/((1+$Y$16)^AK$34))</f>
        <v>1337249.1500889272</v>
      </c>
      <c r="AL826" s="201">
        <f>(((O826*'Appendix B'!$C$18*1000)-('Appendix B'!$E$44+'Appendix B'!$F$44+'Appendix B'!$G$44))/((1+$Y$16)^AL$34))</f>
        <v>1735433.9002601476</v>
      </c>
      <c r="AM826" s="201">
        <f>(((P826*'Appendix B'!$C$19*1000)-('Appendix B'!$E$45+'Appendix B'!$F$45+'Appendix B'!$G$45))/((1+$Y$16)^AM$34))</f>
        <v>1746971.9100322886</v>
      </c>
      <c r="AN826" s="201">
        <f>(((Q826*'Appendix B'!$C$20*1000)-('Appendix B'!$E$46+'Appendix B'!$F$46+'Appendix B'!$G$46))/((1+$Y$16)^AN$34))</f>
        <v>2569321.4299444244</v>
      </c>
      <c r="AO826" s="201">
        <f>(((R826*'Appendix B'!$C$21*1000)-('Appendix B'!$E$47+'Appendix B'!$F$47+'Appendix B'!$G$47))/((1+$Y$16)^AO$34))</f>
        <v>2216294.9903208939</v>
      </c>
      <c r="AP826" s="201">
        <f>(((S826*'Appendix B'!$C$22*1000)-('Appendix B'!$E$48+'Appendix B'!$F$48+'Appendix B'!$G$48))/((1+$Y$16)^AP$34))</f>
        <v>1885363.9634975337</v>
      </c>
      <c r="AQ826" s="201">
        <f>(((T826*'Appendix B'!$C$23*1000)-('Appendix B'!$E$49+'Appendix B'!$F$49+'Appendix B'!$G$49))/((1+$Y$16)^AQ$34))</f>
        <v>1608860.6024615879</v>
      </c>
      <c r="AR826" s="201">
        <f>(((U826*'Appendix B'!$C$24*1000)-('Appendix B'!$E$50+'Appendix B'!$F$50+'Appendix B'!$G$50))/((1+$Y$16)^AR$34))</f>
        <v>1091133.9342902449</v>
      </c>
      <c r="AS826" s="217">
        <f t="shared" si="40"/>
        <v>64681421.182982147</v>
      </c>
      <c r="AU826" s="207">
        <f t="shared" si="39"/>
        <v>1.3184220892273375E-8</v>
      </c>
    </row>
    <row r="827" spans="1:47" x14ac:dyDescent="0.35">
      <c r="A827">
        <v>793</v>
      </c>
      <c r="B827" s="75">
        <v>56</v>
      </c>
      <c r="C827" s="75">
        <v>38.85483052212885</v>
      </c>
      <c r="D827" s="75">
        <v>42.603160526367674</v>
      </c>
      <c r="E827" s="75">
        <v>39.62258789072628</v>
      </c>
      <c r="F827" s="75">
        <v>66.354938101496032</v>
      </c>
      <c r="G827" s="75">
        <v>64.454242329067128</v>
      </c>
      <c r="H827" s="75">
        <v>60.688438832197946</v>
      </c>
      <c r="I827" s="75">
        <v>64.265653106174256</v>
      </c>
      <c r="J827" s="75">
        <v>57.995810897689495</v>
      </c>
      <c r="K827" s="75">
        <v>74.089871873572775</v>
      </c>
      <c r="L827" s="75">
        <v>31.15038606742408</v>
      </c>
      <c r="M827" s="75">
        <v>34.534811292669986</v>
      </c>
      <c r="N827" s="75">
        <v>48.958165287530342</v>
      </c>
      <c r="O827" s="75">
        <v>51.526257533097237</v>
      </c>
      <c r="P827" s="75">
        <v>84.079188348623944</v>
      </c>
      <c r="Q827" s="75">
        <v>107.25310613659893</v>
      </c>
      <c r="R827" s="75">
        <v>114.32481363530222</v>
      </c>
      <c r="S827" s="75">
        <v>105.68452804019583</v>
      </c>
      <c r="T827" s="75">
        <v>84.63217787072584</v>
      </c>
      <c r="U827" s="75">
        <v>136.11682618138087</v>
      </c>
      <c r="V827" s="75">
        <v>96.540590370794604</v>
      </c>
      <c r="X827" s="201">
        <f>((0-('Appendix B'!$H$30))/(1+$Y$16)^0)</f>
        <v>-30932906.678150136</v>
      </c>
      <c r="Y827" s="201">
        <f>(((B827*'Appendix B'!$C$5*1000)-('Appendix B'!$E$31+'Appendix B'!$F$31+'Appendix B'!$G$31))/((1+$Y$16)^1))</f>
        <v>36555647.970511056</v>
      </c>
      <c r="Z827" s="201">
        <f>+(((C827*'Appendix B'!$C$6*1000)-('Appendix B'!$E$32+'Appendix B'!$F$32+'Appendix B'!$G$32))/((1+$Y$16)^2))</f>
        <v>7610036.2946488624</v>
      </c>
      <c r="AA827" s="201">
        <f>(((D827*'Appendix B'!$C$7*1000)-('Appendix B'!$E$33+'Appendix B'!$F$33+'Appendix B'!$G$33))/((1+$Y$16)^3))</f>
        <v>3676570.2384758247</v>
      </c>
      <c r="AB827" s="201">
        <f>(((E827*'Appendix B'!$C$8*1000)-('Appendix B'!$E$34+'Appendix B'!$F$34+'Appendix B'!$G$34))/((1+$Y$16)^4))</f>
        <v>1740618.4155807158</v>
      </c>
      <c r="AC827" s="201">
        <f>(((F827*'Appendix B'!$C$9*1000)-('Appendix B'!$E$35+'Appendix B'!$F$35+'Appendix B'!$G$35))/((1+$Y$16)^AC$34))</f>
        <v>2556917.1467242311</v>
      </c>
      <c r="AD827" s="201">
        <f>(((G827*'Appendix B'!$C$10*1000)-('Appendix B'!$E$36+'Appendix B'!$F$36+'Appendix B'!$G$36))/((1+$Y$16)^AD$34))</f>
        <v>1625804.9292232085</v>
      </c>
      <c r="AE827" s="201">
        <f>(((H827*'Appendix B'!$C$11*1000)-('Appendix B'!$E$37+'Appendix B'!$F$37+'Appendix B'!$G$37))/((1+$Y$16)^AE$34))</f>
        <v>981916.91394846409</v>
      </c>
      <c r="AF827" s="201">
        <f>(((I827*'Appendix B'!$C$12*1000)-('Appendix B'!$E$38+'Appendix B'!$F$38+'Appendix B'!$G$38))/((1+$Y$16)^AF$34))</f>
        <v>756766.52998178336</v>
      </c>
      <c r="AG827" s="201">
        <f>(((J827*'Appendix B'!$C$13*1000)-('Appendix B'!$E$39+'Appendix B'!$F$39+'Appendix B'!$G$39))/((1+$Y$16)^AG$34))</f>
        <v>387009.73835161608</v>
      </c>
      <c r="AH827" s="201">
        <f>(((K827*'Appendix B'!$C$14*1000)-('Appendix B'!$E$40+'Appendix B'!$F$40+'Appendix B'!$G$40))/((1+$Y$16)^AH$34))</f>
        <v>511174.1274620305</v>
      </c>
      <c r="AI827" s="201">
        <f>(((L827*'Appendix B'!$C$15*1000)-('Appendix B'!$E$41+'Appendix B'!$F$41+'Appendix B'!$G$41))/((1+$Y$16)^AI$34))</f>
        <v>-238851.10203859487</v>
      </c>
      <c r="AJ827" s="201">
        <f>(((M827*'Appendix B'!$C$16*1000)-('Appendix B'!$E$42+'Appendix B'!$F$42+'Appendix B'!$G$42))/((1+$Y$16)^AJ$34))</f>
        <v>-207816.54579159632</v>
      </c>
      <c r="AK827" s="201">
        <f>(((N827*'Appendix B'!$C$17*1000)-('Appendix B'!$E$43+'Appendix B'!$F$43+'Appendix B'!$G$43))/((1+$Y$16)^AK$34))</f>
        <v>-72106.912189039358</v>
      </c>
      <c r="AL827" s="201">
        <f>(((O827*'Appendix B'!$C$18*1000)-('Appendix B'!$E$44+'Appendix B'!$F$44+'Appendix B'!$G$44))/((1+$Y$16)^AL$34))</f>
        <v>-73674.21433197509</v>
      </c>
      <c r="AM827" s="201">
        <f>(((P827*'Appendix B'!$C$19*1000)-('Appendix B'!$E$45+'Appendix B'!$F$45+'Appendix B'!$G$45))/((1+$Y$16)^AM$34))</f>
        <v>139638.07778101036</v>
      </c>
      <c r="AN827" s="201">
        <f>(((Q827*'Appendix B'!$C$20*1000)-('Appendix B'!$E$46+'Appendix B'!$F$46+'Appendix B'!$G$46))/((1+$Y$16)^AN$34))</f>
        <v>230258.48079813895</v>
      </c>
      <c r="AO827" s="201">
        <f>(((R827*'Appendix B'!$C$21*1000)-('Appendix B'!$E$47+'Appendix B'!$F$47+'Appendix B'!$G$47))/((1+$Y$16)^AO$34))</f>
        <v>216946.38557011815</v>
      </c>
      <c r="AP827" s="201">
        <f>(((S827*'Appendix B'!$C$22*1000)-('Appendix B'!$E$48+'Appendix B'!$F$48+'Appendix B'!$G$48))/((1+$Y$16)^AP$34))</f>
        <v>129853.21208460491</v>
      </c>
      <c r="AQ827" s="201">
        <f>(((T827*'Appendix B'!$C$23*1000)-('Appendix B'!$E$49+'Appendix B'!$F$49+'Appendix B'!$G$49))/((1+$Y$16)^AQ$34))</f>
        <v>15673.470131280574</v>
      </c>
      <c r="AR827" s="201">
        <f>(((U827*'Appendix B'!$C$24*1000)-('Appendix B'!$E$50+'Appendix B'!$F$50+'Appendix B'!$G$50))/((1+$Y$16)^AR$34))</f>
        <v>170885.99346416388</v>
      </c>
      <c r="AS827" s="217">
        <f t="shared" si="40"/>
        <v>26372811.24658696</v>
      </c>
      <c r="AU827" s="207">
        <f t="shared" si="39"/>
        <v>1.0483127818651946E-8</v>
      </c>
    </row>
    <row r="828" spans="1:47" x14ac:dyDescent="0.35">
      <c r="A828">
        <v>794</v>
      </c>
      <c r="B828" s="75">
        <v>56</v>
      </c>
      <c r="C828" s="75">
        <v>47.206465736729285</v>
      </c>
      <c r="D828" s="75">
        <v>71.903489563519955</v>
      </c>
      <c r="E828" s="75">
        <v>55.764729644227785</v>
      </c>
      <c r="F828" s="75">
        <v>78.955270299802208</v>
      </c>
      <c r="G828" s="75">
        <v>104.37731963605455</v>
      </c>
      <c r="H828" s="75">
        <v>106.88964930713722</v>
      </c>
      <c r="I828" s="75">
        <v>154.40390789946218</v>
      </c>
      <c r="J828" s="75">
        <v>197.2170121119795</v>
      </c>
      <c r="K828" s="75">
        <v>167.63297502610456</v>
      </c>
      <c r="L828" s="75">
        <v>200.55701247967832</v>
      </c>
      <c r="M828" s="75">
        <v>174.27624458291911</v>
      </c>
      <c r="N828" s="75">
        <v>232.19505265025549</v>
      </c>
      <c r="O828" s="75">
        <v>250.23137987066829</v>
      </c>
      <c r="P828" s="75">
        <v>367.95863203159956</v>
      </c>
      <c r="Q828" s="75">
        <v>500</v>
      </c>
      <c r="R828" s="75">
        <v>500</v>
      </c>
      <c r="S828" s="75">
        <v>500</v>
      </c>
      <c r="T828" s="75">
        <v>500</v>
      </c>
      <c r="U828" s="75">
        <v>500</v>
      </c>
      <c r="V828" s="75">
        <v>303.27989014592038</v>
      </c>
      <c r="X828" s="201">
        <f>((0-('Appendix B'!$H$30))/(1+$Y$16)^0)</f>
        <v>-30932906.678150136</v>
      </c>
      <c r="Y828" s="201">
        <f>(((B828*'Appendix B'!$C$5*1000)-('Appendix B'!$E$31+'Appendix B'!$F$31+'Appendix B'!$G$31))/((1+$Y$16)^1))</f>
        <v>36555647.970511056</v>
      </c>
      <c r="Z828" s="201">
        <f>+(((C828*'Appendix B'!$C$6*1000)-('Appendix B'!$E$32+'Appendix B'!$F$32+'Appendix B'!$G$32))/((1+$Y$16)^2))</f>
        <v>9719802.1889103297</v>
      </c>
      <c r="AA828" s="201">
        <f>(((D828*'Appendix B'!$C$7*1000)-('Appendix B'!$E$33+'Appendix B'!$F$33+'Appendix B'!$G$33))/((1+$Y$16)^3))</f>
        <v>7393037.9519631946</v>
      </c>
      <c r="AB828" s="201">
        <f>(((E828*'Appendix B'!$C$8*1000)-('Appendix B'!$E$34+'Appendix B'!$F$34+'Appendix B'!$G$34))/((1+$Y$16)^4))</f>
        <v>3043934.9080825793</v>
      </c>
      <c r="AC828" s="201">
        <f>(((F828*'Appendix B'!$C$9*1000)-('Appendix B'!$E$35+'Appendix B'!$F$35+'Appendix B'!$G$35))/((1+$Y$16)^AC$34))</f>
        <v>3289401.4550022264</v>
      </c>
      <c r="AD828" s="201">
        <f>(((G828*'Appendix B'!$C$10*1000)-('Appendix B'!$E$36+'Appendix B'!$F$36+'Appendix B'!$G$36))/((1+$Y$16)^AD$34))</f>
        <v>3348538.6091086855</v>
      </c>
      <c r="AE828" s="201">
        <f>(((H828*'Appendix B'!$C$11*1000)-('Appendix B'!$E$37+'Appendix B'!$F$37+'Appendix B'!$G$37))/((1+$Y$16)^AE$34))</f>
        <v>2516335.349307551</v>
      </c>
      <c r="AF828" s="201">
        <f>(((I828*'Appendix B'!$C$12*1000)-('Appendix B'!$E$38+'Appendix B'!$F$38+'Appendix B'!$G$38))/((1+$Y$16)^AF$34))</f>
        <v>3120421.6216274938</v>
      </c>
      <c r="AG828" s="201">
        <f>(((J828*'Appendix B'!$C$13*1000)-('Appendix B'!$E$39+'Appendix B'!$F$39+'Appendix B'!$G$39))/((1+$Y$16)^AG$34))</f>
        <v>3323230.2906933441</v>
      </c>
      <c r="AH828" s="201">
        <f>(((K828*'Appendix B'!$C$14*1000)-('Appendix B'!$E$40+'Appendix B'!$F$40+'Appendix B'!$G$40))/((1+$Y$16)^AH$34))</f>
        <v>2095324.3370399284</v>
      </c>
      <c r="AI828" s="201">
        <f>(((L828*'Appendix B'!$C$15*1000)-('Appendix B'!$E$41+'Appendix B'!$F$41+'Appendix B'!$G$41))/((1+$Y$16)^AI$34))</f>
        <v>2168599.7033378985</v>
      </c>
      <c r="AJ828" s="201">
        <f>(((M828*'Appendix B'!$C$16*1000)-('Appendix B'!$E$42+'Appendix B'!$F$42+'Appendix B'!$G$42))/((1+$Y$16)^AJ$34))</f>
        <v>1444903.7126477107</v>
      </c>
      <c r="AK828" s="201">
        <f>(((N828*'Appendix B'!$C$17*1000)-('Appendix B'!$E$43+'Appendix B'!$F$43+'Appendix B'!$G$43))/((1+$Y$16)^AK$34))</f>
        <v>1745164.1900470522</v>
      </c>
      <c r="AL828" s="201">
        <f>(((O828*'Appendix B'!$C$18*1000)-('Appendix B'!$E$44+'Appendix B'!$F$44+'Appendix B'!$G$44))/((1+$Y$16)^AL$34))</f>
        <v>1589366.4513804307</v>
      </c>
      <c r="AM828" s="201">
        <f>(((P828*'Appendix B'!$C$19*1000)-('Appendix B'!$E$45+'Appendix B'!$F$45+'Appendix B'!$G$45))/((1+$Y$16)^AM$34))</f>
        <v>2155369.2534381095</v>
      </c>
      <c r="AN828" s="201">
        <f>(((Q828*'Appendix B'!$C$20*1000)-('Appendix B'!$E$46+'Appendix B'!$F$46+'Appendix B'!$G$46))/((1+$Y$16)^AN$34))</f>
        <v>2569321.4299444244</v>
      </c>
      <c r="AO828" s="201">
        <f>(((R828*'Appendix B'!$C$21*1000)-('Appendix B'!$E$47+'Appendix B'!$F$47+'Appendix B'!$G$47))/((1+$Y$16)^AO$34))</f>
        <v>2216294.9903208939</v>
      </c>
      <c r="AP828" s="201">
        <f>(((S828*'Appendix B'!$C$22*1000)-('Appendix B'!$E$48+'Appendix B'!$F$48+'Appendix B'!$G$48))/((1+$Y$16)^AP$34))</f>
        <v>1885363.9634975337</v>
      </c>
      <c r="AQ828" s="201">
        <f>(((T828*'Appendix B'!$C$23*1000)-('Appendix B'!$E$49+'Appendix B'!$F$49+'Appendix B'!$G$49))/((1+$Y$16)^AQ$34))</f>
        <v>1608860.6024615879</v>
      </c>
      <c r="AR828" s="201">
        <f>(((U828*'Appendix B'!$C$24*1000)-('Appendix B'!$E$50+'Appendix B'!$F$50+'Appendix B'!$G$50))/((1+$Y$16)^AR$34))</f>
        <v>1376866.5613700326</v>
      </c>
      <c r="AS828" s="217">
        <f t="shared" si="40"/>
        <v>62232878.862541929</v>
      </c>
      <c r="AU828" s="207">
        <f t="shared" si="39"/>
        <v>1.3934113209240715E-8</v>
      </c>
    </row>
    <row r="829" spans="1:47" x14ac:dyDescent="0.35">
      <c r="A829">
        <v>795</v>
      </c>
      <c r="B829" s="75">
        <v>56</v>
      </c>
      <c r="C829" s="75">
        <v>63.466552923865393</v>
      </c>
      <c r="D829" s="75">
        <v>52.465438578434217</v>
      </c>
      <c r="E829" s="75">
        <v>60.081603539261927</v>
      </c>
      <c r="F829" s="75">
        <v>72.834388622498423</v>
      </c>
      <c r="G829" s="75">
        <v>82.54434440388934</v>
      </c>
      <c r="H829" s="75">
        <v>111.07912959104107</v>
      </c>
      <c r="I829" s="75">
        <v>126.49057554070342</v>
      </c>
      <c r="J829" s="75">
        <v>136.4650830866878</v>
      </c>
      <c r="K829" s="75">
        <v>178.49973190578939</v>
      </c>
      <c r="L829" s="75">
        <v>125.01242354901291</v>
      </c>
      <c r="M829" s="75">
        <v>172.49443596383162</v>
      </c>
      <c r="N829" s="75">
        <v>136.07247384319669</v>
      </c>
      <c r="O829" s="75">
        <v>159.24955658042305</v>
      </c>
      <c r="P829" s="75">
        <v>161.6937642111894</v>
      </c>
      <c r="Q829" s="75">
        <v>133.39914559086614</v>
      </c>
      <c r="R829" s="75">
        <v>188.75786915142612</v>
      </c>
      <c r="S829" s="75">
        <v>176.5414373754989</v>
      </c>
      <c r="T829" s="75">
        <v>139.67979660310323</v>
      </c>
      <c r="U829" s="75">
        <v>133.66280306416695</v>
      </c>
      <c r="V829" s="75">
        <v>197.17322368085837</v>
      </c>
      <c r="X829" s="201">
        <f>((0-('Appendix B'!$H$30))/(1+$Y$16)^0)</f>
        <v>-30932906.678150136</v>
      </c>
      <c r="Y829" s="201">
        <f>(((B829*'Appendix B'!$C$5*1000)-('Appendix B'!$E$31+'Appendix B'!$F$31+'Appendix B'!$G$31))/((1+$Y$16)^1))</f>
        <v>36555647.970511056</v>
      </c>
      <c r="Z829" s="201">
        <f>+(((C829*'Appendix B'!$C$6*1000)-('Appendix B'!$E$32+'Appendix B'!$F$32+'Appendix B'!$G$32))/((1+$Y$16)^2))</f>
        <v>13827378.310669722</v>
      </c>
      <c r="AA829" s="201">
        <f>(((D829*'Appendix B'!$C$7*1000)-('Appendix B'!$E$33+'Appendix B'!$F$33+'Appendix B'!$G$33))/((1+$Y$16)^3))</f>
        <v>4927506.2916329512</v>
      </c>
      <c r="AB829" s="201">
        <f>(((E829*'Appendix B'!$C$8*1000)-('Appendix B'!$E$34+'Appendix B'!$F$34+'Appendix B'!$G$34))/((1+$Y$16)^4))</f>
        <v>3392479.297629172</v>
      </c>
      <c r="AC829" s="201">
        <f>(((F829*'Appendix B'!$C$9*1000)-('Appendix B'!$E$35+'Appendix B'!$F$35+'Appendix B'!$G$35))/((1+$Y$16)^AC$34))</f>
        <v>2933581.4884418198</v>
      </c>
      <c r="AD829" s="201">
        <f>(((G829*'Appendix B'!$C$10*1000)-('Appendix B'!$E$36+'Appendix B'!$F$36+'Appendix B'!$G$36))/((1+$Y$16)^AD$34))</f>
        <v>2406416.8013297687</v>
      </c>
      <c r="AE829" s="201">
        <f>(((H829*'Appendix B'!$C$11*1000)-('Appendix B'!$E$37+'Appendix B'!$F$37+'Appendix B'!$G$37))/((1+$Y$16)^AE$34))</f>
        <v>2655474.902494852</v>
      </c>
      <c r="AF829" s="201">
        <f>(((I829*'Appendix B'!$C$12*1000)-('Appendix B'!$E$38+'Appendix B'!$F$38+'Appendix B'!$G$38))/((1+$Y$16)^AF$34))</f>
        <v>2388462.8067393661</v>
      </c>
      <c r="AG829" s="201">
        <f>(((J829*'Appendix B'!$C$13*1000)-('Appendix B'!$E$39+'Appendix B'!$F$39+'Appendix B'!$G$39))/((1+$Y$16)^AG$34))</f>
        <v>2041952.2881863671</v>
      </c>
      <c r="AH829" s="201">
        <f>(((K829*'Appendix B'!$C$14*1000)-('Appendix B'!$E$40+'Appendix B'!$F$40+'Appendix B'!$G$40))/((1+$Y$16)^AH$34))</f>
        <v>2279352.6043116972</v>
      </c>
      <c r="AI829" s="201">
        <f>(((L829*'Appendix B'!$C$15*1000)-('Appendix B'!$E$41+'Appendix B'!$F$41+'Appendix B'!$G$41))/((1+$Y$16)^AI$34))</f>
        <v>1095029.6469908534</v>
      </c>
      <c r="AJ829" s="201">
        <f>(((M829*'Appendix B'!$C$16*1000)-('Appendix B'!$E$42+'Appendix B'!$F$42+'Appendix B'!$G$42))/((1+$Y$16)^AJ$34))</f>
        <v>1423830.2834428512</v>
      </c>
      <c r="AK829" s="201">
        <f>(((N829*'Appendix B'!$C$17*1000)-('Appendix B'!$E$43+'Appendix B'!$F$43+'Appendix B'!$G$43))/((1+$Y$16)^AK$34))</f>
        <v>791858.40510053467</v>
      </c>
      <c r="AL829" s="201">
        <f>(((O829*'Appendix B'!$C$18*1000)-('Appendix B'!$E$44+'Appendix B'!$F$44+'Appendix B'!$G$44))/((1+$Y$16)^AL$34))</f>
        <v>827904.08849634626</v>
      </c>
      <c r="AM829" s="201">
        <f>(((P829*'Appendix B'!$C$19*1000)-('Appendix B'!$E$45+'Appendix B'!$F$45+'Appendix B'!$G$45))/((1+$Y$16)^AM$34))</f>
        <v>690752.72779523628</v>
      </c>
      <c r="AN829" s="201">
        <f>(((Q829*'Appendix B'!$C$20*1000)-('Appendix B'!$E$46+'Appendix B'!$F$46+'Appendix B'!$G$46))/((1+$Y$16)^AN$34))</f>
        <v>385975.13472962525</v>
      </c>
      <c r="AO829" s="201">
        <f>(((R829*'Appendix B'!$C$21*1000)-('Appendix B'!$E$47+'Appendix B'!$F$47+'Appendix B'!$G$47))/((1+$Y$16)^AO$34))</f>
        <v>602808.97397313814</v>
      </c>
      <c r="AP829" s="201">
        <f>(((S829*'Appendix B'!$C$22*1000)-('Appendix B'!$E$48+'Appendix B'!$F$48+'Appendix B'!$G$48))/((1+$Y$16)^AP$34))</f>
        <v>445311.45553566533</v>
      </c>
      <c r="AQ829" s="201">
        <f>(((T829*'Appendix B'!$C$23*1000)-('Appendix B'!$E$49+'Appendix B'!$F$49+'Appendix B'!$G$49))/((1+$Y$16)^AQ$34))</f>
        <v>226814.42317928385</v>
      </c>
      <c r="AR829" s="201">
        <f>(((U829*'Appendix B'!$C$24*1000)-('Appendix B'!$E$50+'Appendix B'!$F$50+'Appendix B'!$G$50))/((1+$Y$16)^AR$34))</f>
        <v>162752.87710845412</v>
      </c>
      <c r="AS829" s="217">
        <f t="shared" si="40"/>
        <v>49128384.100148633</v>
      </c>
      <c r="AU829" s="207">
        <f t="shared" si="39"/>
        <v>1.5926512992332232E-8</v>
      </c>
    </row>
    <row r="830" spans="1:47" x14ac:dyDescent="0.35">
      <c r="A830">
        <v>796</v>
      </c>
      <c r="B830" s="75">
        <v>56</v>
      </c>
      <c r="C830" s="75">
        <v>72.061667121716084</v>
      </c>
      <c r="D830" s="75">
        <v>61.556239361090029</v>
      </c>
      <c r="E830" s="75">
        <v>58.508158021922696</v>
      </c>
      <c r="F830" s="75">
        <v>89.429616356518878</v>
      </c>
      <c r="G830" s="75">
        <v>61.293455318505266</v>
      </c>
      <c r="H830" s="75">
        <v>90.841504867358765</v>
      </c>
      <c r="I830" s="75">
        <v>67.81788239190503</v>
      </c>
      <c r="J830" s="75">
        <v>57.376170341345066</v>
      </c>
      <c r="K830" s="75">
        <v>67.972429836162988</v>
      </c>
      <c r="L830" s="75">
        <v>53.581891996362899</v>
      </c>
      <c r="M830" s="75">
        <v>92.890009248634811</v>
      </c>
      <c r="N830" s="75">
        <v>134.31983437128864</v>
      </c>
      <c r="O830" s="75">
        <v>113.25780949908025</v>
      </c>
      <c r="P830" s="75">
        <v>137.5684297201081</v>
      </c>
      <c r="Q830" s="75">
        <v>128.82025794408051</v>
      </c>
      <c r="R830" s="75">
        <v>154.76184322516693</v>
      </c>
      <c r="S830" s="75">
        <v>166.01496456057845</v>
      </c>
      <c r="T830" s="75">
        <v>126.89724803614982</v>
      </c>
      <c r="U830" s="75">
        <v>199.07428970682878</v>
      </c>
      <c r="V830" s="75">
        <v>232.81620942856253</v>
      </c>
      <c r="X830" s="201">
        <f>((0-('Appendix B'!$H$30))/(1+$Y$16)^0)</f>
        <v>-30932906.678150136</v>
      </c>
      <c r="Y830" s="201">
        <f>(((B830*'Appendix B'!$C$5*1000)-('Appendix B'!$E$31+'Appendix B'!$F$31+'Appendix B'!$G$31))/((1+$Y$16)^1))</f>
        <v>36555647.970511056</v>
      </c>
      <c r="Z830" s="201">
        <f>+(((C830*'Appendix B'!$C$6*1000)-('Appendix B'!$E$32+'Appendix B'!$F$32+'Appendix B'!$G$32))/((1+$Y$16)^2))</f>
        <v>15998651.160351468</v>
      </c>
      <c r="AA830" s="201">
        <f>(((D830*'Appendix B'!$C$7*1000)-('Appendix B'!$E$33+'Appendix B'!$F$33+'Appendix B'!$G$33))/((1+$Y$16)^3))</f>
        <v>6080587.7998865424</v>
      </c>
      <c r="AB830" s="201">
        <f>(((E830*'Appendix B'!$C$8*1000)-('Appendix B'!$E$34+'Appendix B'!$F$34+'Appendix B'!$G$34))/((1+$Y$16)^4))</f>
        <v>3265439.3097442612</v>
      </c>
      <c r="AC830" s="201">
        <f>(((F830*'Appendix B'!$C$9*1000)-('Appendix B'!$E$35+'Appendix B'!$F$35+'Appendix B'!$G$35))/((1+$Y$16)^AC$34))</f>
        <v>3898297.6337116915</v>
      </c>
      <c r="AD830" s="201">
        <f>(((G830*'Appendix B'!$C$10*1000)-('Appendix B'!$E$36+'Appendix B'!$F$36+'Appendix B'!$G$36))/((1+$Y$16)^AD$34))</f>
        <v>1489412.7819904496</v>
      </c>
      <c r="AE830" s="201">
        <f>(((H830*'Appendix B'!$C$11*1000)-('Appendix B'!$E$37+'Appendix B'!$F$37+'Appendix B'!$G$37))/((1+$Y$16)^AE$34))</f>
        <v>1983349.9918122431</v>
      </c>
      <c r="AF830" s="201">
        <f>(((I830*'Appendix B'!$C$12*1000)-('Appendix B'!$E$38+'Appendix B'!$F$38+'Appendix B'!$G$38))/((1+$Y$16)^AF$34))</f>
        <v>849915.04785763379</v>
      </c>
      <c r="AG830" s="201">
        <f>(((J830*'Appendix B'!$C$13*1000)-('Appendix B'!$E$39+'Appendix B'!$F$39+'Appendix B'!$G$39))/((1+$Y$16)^AG$34))</f>
        <v>373941.31687030336</v>
      </c>
      <c r="AH830" s="201">
        <f>(((K830*'Appendix B'!$C$14*1000)-('Appendix B'!$E$40+'Appendix B'!$F$40+'Appendix B'!$G$40))/((1+$Y$16)^AH$34))</f>
        <v>407575.3931989469</v>
      </c>
      <c r="AI830" s="201">
        <f>(((L830*'Appendix B'!$C$15*1000)-('Appendix B'!$E$41+'Appendix B'!$F$41+'Appendix B'!$G$41))/((1+$Y$16)^AI$34))</f>
        <v>79924.781515184295</v>
      </c>
      <c r="AJ830" s="201">
        <f>(((M830*'Appendix B'!$C$16*1000)-('Appendix B'!$E$42+'Appendix B'!$F$42+'Appendix B'!$G$42))/((1+$Y$16)^AJ$34))</f>
        <v>482349.68176339788</v>
      </c>
      <c r="AK830" s="201">
        <f>(((N830*'Appendix B'!$C$17*1000)-('Appendix B'!$E$43+'Appendix B'!$F$43+'Appendix B'!$G$43))/((1+$Y$16)^AK$34))</f>
        <v>774476.41880521004</v>
      </c>
      <c r="AL830" s="201">
        <f>(((O830*'Appendix B'!$C$18*1000)-('Appendix B'!$E$44+'Appendix B'!$F$44+'Appendix B'!$G$44))/((1+$Y$16)^AL$34))</f>
        <v>442981.21995804016</v>
      </c>
      <c r="AM830" s="201">
        <f>(((P830*'Appendix B'!$C$19*1000)-('Appendix B'!$E$45+'Appendix B'!$F$45+'Appendix B'!$G$45))/((1+$Y$16)^AM$34))</f>
        <v>519446.95015275141</v>
      </c>
      <c r="AN830" s="201">
        <f>(((Q830*'Appendix B'!$C$20*1000)-('Appendix B'!$E$46+'Appendix B'!$F$46+'Appendix B'!$G$46))/((1+$Y$16)^AN$34))</f>
        <v>358704.88355705963</v>
      </c>
      <c r="AO830" s="201">
        <f>(((R830*'Appendix B'!$C$21*1000)-('Appendix B'!$E$47+'Appendix B'!$F$47+'Appendix B'!$G$47))/((1+$Y$16)^AO$34))</f>
        <v>426572.83173280058</v>
      </c>
      <c r="AP830" s="201">
        <f>(((S830*'Appendix B'!$C$22*1000)-('Appendix B'!$E$48+'Appendix B'!$F$48+'Appendix B'!$G$48))/((1+$Y$16)^AP$34))</f>
        <v>398447.11082911899</v>
      </c>
      <c r="AQ830" s="201">
        <f>(((T830*'Appendix B'!$C$23*1000)-('Appendix B'!$E$49+'Appendix B'!$F$49+'Appendix B'!$G$49))/((1+$Y$16)^AQ$34))</f>
        <v>177785.60869177346</v>
      </c>
      <c r="AR830" s="201">
        <f>(((U830*'Appendix B'!$C$24*1000)-('Appendix B'!$E$50+'Appendix B'!$F$50+'Appendix B'!$G$50))/((1+$Y$16)^AR$34))</f>
        <v>379539.43797374261</v>
      </c>
      <c r="AS830" s="217">
        <f t="shared" si="40"/>
        <v>44010140.652763516</v>
      </c>
      <c r="AU830" s="207">
        <f t="shared" si="39"/>
        <v>1.5577958182749554E-8</v>
      </c>
    </row>
    <row r="831" spans="1:47" x14ac:dyDescent="0.35">
      <c r="A831">
        <v>797</v>
      </c>
      <c r="B831" s="75">
        <v>56</v>
      </c>
      <c r="C831" s="75">
        <v>62.263962060043788</v>
      </c>
      <c r="D831" s="75">
        <v>30.229608383572206</v>
      </c>
      <c r="E831" s="75">
        <v>30.464953955889339</v>
      </c>
      <c r="F831" s="75">
        <v>43.481144547087332</v>
      </c>
      <c r="G831" s="75">
        <v>64.036596852466943</v>
      </c>
      <c r="H831" s="75">
        <v>64.647360005582769</v>
      </c>
      <c r="I831" s="75">
        <v>43.247365280008388</v>
      </c>
      <c r="J831" s="75">
        <v>29.480207215332833</v>
      </c>
      <c r="K831" s="75">
        <v>14.955213123704876</v>
      </c>
      <c r="L831" s="75">
        <v>7.1459935927572928</v>
      </c>
      <c r="M831" s="75">
        <v>8.0046352962371685</v>
      </c>
      <c r="N831" s="75">
        <v>9.0772507307157255</v>
      </c>
      <c r="O831" s="75">
        <v>10.939843431802139</v>
      </c>
      <c r="P831" s="75">
        <v>4.0696111990715798</v>
      </c>
      <c r="Q831" s="75">
        <v>5.7505102057741109</v>
      </c>
      <c r="R831" s="75">
        <v>4.2514996669200533</v>
      </c>
      <c r="S831" s="75">
        <v>4.9756146932852561</v>
      </c>
      <c r="T831" s="75">
        <v>6.4384382346651075</v>
      </c>
      <c r="U831" s="75">
        <v>3.5027406151238543</v>
      </c>
      <c r="V831" s="75">
        <v>3.9773818149566624</v>
      </c>
      <c r="X831" s="201">
        <f>((0-('Appendix B'!$H$30))/(1+$Y$16)^0)</f>
        <v>-30932906.678150136</v>
      </c>
      <c r="Y831" s="201">
        <f>(((B831*'Appendix B'!$C$5*1000)-('Appendix B'!$E$31+'Appendix B'!$F$31+'Appendix B'!$G$31))/((1+$Y$16)^1))</f>
        <v>36555647.970511056</v>
      </c>
      <c r="Z831" s="201">
        <f>+(((C831*'Appendix B'!$C$6*1000)-('Appendix B'!$E$32+'Appendix B'!$F$32+'Appendix B'!$G$32))/((1+$Y$16)^2))</f>
        <v>13523583.290407617</v>
      </c>
      <c r="AA831" s="201">
        <f>(((D831*'Appendix B'!$C$7*1000)-('Appendix B'!$E$33+'Appendix B'!$F$33+'Appendix B'!$G$33))/((1+$Y$16)^3))</f>
        <v>2107102.9815879404</v>
      </c>
      <c r="AB831" s="201">
        <f>(((E831*'Appendix B'!$C$8*1000)-('Appendix B'!$E$34+'Appendix B'!$F$34+'Appendix B'!$G$34))/((1+$Y$16)^4))</f>
        <v>1001231.0702193885</v>
      </c>
      <c r="AC831" s="201">
        <f>(((F831*'Appendix B'!$C$9*1000)-('Appendix B'!$E$35+'Appendix B'!$F$35+'Appendix B'!$G$35))/((1+$Y$16)^AC$34))</f>
        <v>1227214.5178009216</v>
      </c>
      <c r="AD831" s="201">
        <f>(((G831*'Appendix B'!$C$10*1000)-('Appendix B'!$E$36+'Appendix B'!$F$36+'Appendix B'!$G$36))/((1+$Y$16)^AD$34))</f>
        <v>1607782.9735693783</v>
      </c>
      <c r="AE831" s="201">
        <f>(((H831*'Appendix B'!$C$11*1000)-('Appendix B'!$E$37+'Appendix B'!$F$37+'Appendix B'!$G$37))/((1+$Y$16)^AE$34))</f>
        <v>1113399.2186354843</v>
      </c>
      <c r="AF831" s="201">
        <f>(((I831*'Appendix B'!$C$12*1000)-('Appendix B'!$E$38+'Appendix B'!$F$38+'Appendix B'!$G$38))/((1+$Y$16)^AF$34))</f>
        <v>205613.38027945103</v>
      </c>
      <c r="AG831" s="201">
        <f>(((J831*'Appendix B'!$C$13*1000)-('Appendix B'!$E$39+'Appendix B'!$F$39+'Appendix B'!$G$39))/((1+$Y$16)^AG$34))</f>
        <v>-214393.64607754411</v>
      </c>
      <c r="AH831" s="201">
        <f>(((K831*'Appendix B'!$C$14*1000)-('Appendix B'!$E$40+'Appendix B'!$F$40+'Appendix B'!$G$40))/((1+$Y$16)^AH$34))</f>
        <v>-490269.9009573459</v>
      </c>
      <c r="AI831" s="201">
        <f>(((L831*'Appendix B'!$C$15*1000)-('Appendix B'!$E$41+'Appendix B'!$F$41+'Appendix B'!$G$41))/((1+$Y$16)^AI$34))</f>
        <v>-579979.3991990519</v>
      </c>
      <c r="AJ831" s="201">
        <f>(((M831*'Appendix B'!$C$16*1000)-('Appendix B'!$E$42+'Appendix B'!$F$42+'Appendix B'!$G$42))/((1+$Y$16)^AJ$34))</f>
        <v>-521588.61966314929</v>
      </c>
      <c r="AK831" s="201">
        <f>(((N831*'Appendix B'!$C$17*1000)-('Appendix B'!$E$43+'Appendix B'!$F$43+'Appendix B'!$G$43))/((1+$Y$16)^AK$34))</f>
        <v>-467630.07675458718</v>
      </c>
      <c r="AL831" s="201">
        <f>(((O831*'Appendix B'!$C$18*1000)-('Appendix B'!$E$44+'Appendix B'!$F$44+'Appendix B'!$G$44))/((1+$Y$16)^AL$34))</f>
        <v>-413357.74302948825</v>
      </c>
      <c r="AM831" s="201">
        <f>(((P831*'Appendix B'!$C$19*1000)-('Appendix B'!$E$45+'Appendix B'!$F$45+'Appendix B'!$G$45))/((1+$Y$16)^AM$34))</f>
        <v>-428482.66008968488</v>
      </c>
      <c r="AN831" s="201">
        <f>(((Q831*'Appendix B'!$C$20*1000)-('Appendix B'!$E$46+'Appendix B'!$F$46+'Appendix B'!$G$46))/((1+$Y$16)^AN$34))</f>
        <v>-374255.43158059224</v>
      </c>
      <c r="AO831" s="201">
        <f>(((R831*'Appendix B'!$C$21*1000)-('Appendix B'!$E$47+'Appendix B'!$F$47+'Appendix B'!$G$47))/((1+$Y$16)^AO$34))</f>
        <v>-353676.08246409509</v>
      </c>
      <c r="AP831" s="201">
        <f>(((S831*'Appendix B'!$C$22*1000)-('Appendix B'!$E$48+'Appendix B'!$F$48+'Appendix B'!$G$48))/((1+$Y$16)^AP$34))</f>
        <v>-318507.53639152064</v>
      </c>
      <c r="AQ831" s="201">
        <f>(((T831*'Appendix B'!$C$23*1000)-('Appendix B'!$E$49+'Appendix B'!$F$49+'Appendix B'!$G$49))/((1+$Y$16)^AQ$34))</f>
        <v>-284246.87318839604</v>
      </c>
      <c r="AR831" s="201">
        <f>(((U831*'Appendix B'!$C$24*1000)-('Appendix B'!$E$50+'Appendix B'!$F$50+'Appendix B'!$G$50))/((1+$Y$16)^AR$34))</f>
        <v>-268623.22743548313</v>
      </c>
      <c r="AS831" s="217">
        <f t="shared" si="40"/>
        <v>26408668.724861104</v>
      </c>
      <c r="AU831" s="207">
        <f t="shared" si="39"/>
        <v>1.0496851153967649E-8</v>
      </c>
    </row>
    <row r="832" spans="1:47" x14ac:dyDescent="0.35">
      <c r="A832">
        <v>798</v>
      </c>
      <c r="B832" s="75">
        <v>56</v>
      </c>
      <c r="C832" s="75">
        <v>62.256028384920583</v>
      </c>
      <c r="D832" s="75">
        <v>45.558120761615285</v>
      </c>
      <c r="E832" s="75">
        <v>35.885596674353557</v>
      </c>
      <c r="F832" s="75">
        <v>60.167035310547845</v>
      </c>
      <c r="G832" s="75">
        <v>49.321678837120551</v>
      </c>
      <c r="H832" s="75">
        <v>53.870254176356923</v>
      </c>
      <c r="I832" s="75">
        <v>59.073296674412248</v>
      </c>
      <c r="J832" s="75">
        <v>77.520134121888518</v>
      </c>
      <c r="K832" s="75">
        <v>99.750481465900464</v>
      </c>
      <c r="L832" s="75">
        <v>143.18683689021336</v>
      </c>
      <c r="M832" s="75">
        <v>89.107251528143749</v>
      </c>
      <c r="N832" s="75">
        <v>99.4903400781225</v>
      </c>
      <c r="O832" s="75">
        <v>128.73118651886142</v>
      </c>
      <c r="P832" s="75">
        <v>88.820035247254282</v>
      </c>
      <c r="Q832" s="75">
        <v>118.21338715257362</v>
      </c>
      <c r="R832" s="75">
        <v>115.27065262687033</v>
      </c>
      <c r="S832" s="75">
        <v>131.55852958855476</v>
      </c>
      <c r="T832" s="75">
        <v>110.37002159356787</v>
      </c>
      <c r="U832" s="75">
        <v>83.140280591089862</v>
      </c>
      <c r="V832" s="75">
        <v>97.673082940308674</v>
      </c>
      <c r="X832" s="201">
        <f>((0-('Appendix B'!$H$30))/(1+$Y$16)^0)</f>
        <v>-30932906.678150136</v>
      </c>
      <c r="Y832" s="201">
        <f>(((B832*'Appendix B'!$C$5*1000)-('Appendix B'!$E$31+'Appendix B'!$F$31+'Appendix B'!$G$31))/((1+$Y$16)^1))</f>
        <v>36555647.970511056</v>
      </c>
      <c r="Z832" s="201">
        <f>+(((C832*'Appendix B'!$C$6*1000)-('Appendix B'!$E$32+'Appendix B'!$F$32+'Appendix B'!$G$32))/((1+$Y$16)^2))</f>
        <v>13521579.108380863</v>
      </c>
      <c r="AA832" s="201">
        <f>(((D832*'Appendix B'!$C$7*1000)-('Appendix B'!$E$33+'Appendix B'!$F$33+'Appendix B'!$G$33))/((1+$Y$16)^3))</f>
        <v>4051378.8044483024</v>
      </c>
      <c r="AB832" s="201">
        <f>(((E832*'Appendix B'!$C$8*1000)-('Appendix B'!$E$34+'Appendix B'!$F$34+'Appendix B'!$G$34))/((1+$Y$16)^4))</f>
        <v>1438893.7523354136</v>
      </c>
      <c r="AC832" s="201">
        <f>(((F832*'Appendix B'!$C$9*1000)-('Appendix B'!$E$35+'Appendix B'!$F$35+'Appendix B'!$G$35))/((1+$Y$16)^AC$34))</f>
        <v>2197201.0992276049</v>
      </c>
      <c r="AD832" s="201">
        <f>(((G832*'Appendix B'!$C$10*1000)-('Appendix B'!$E$36+'Appendix B'!$F$36+'Appendix B'!$G$36))/((1+$Y$16)^AD$34))</f>
        <v>972814.76541088521</v>
      </c>
      <c r="AE832" s="201">
        <f>(((H832*'Appendix B'!$C$11*1000)-('Appendix B'!$E$37+'Appendix B'!$F$37+'Appendix B'!$G$37))/((1+$Y$16)^AE$34))</f>
        <v>755473.75100839895</v>
      </c>
      <c r="AF832" s="201">
        <f>(((I832*'Appendix B'!$C$12*1000)-('Appendix B'!$E$38+'Appendix B'!$F$38+'Appendix B'!$G$38))/((1+$Y$16)^AF$34))</f>
        <v>620609.69240245712</v>
      </c>
      <c r="AG832" s="201">
        <f>(((J832*'Appendix B'!$C$13*1000)-('Appendix B'!$E$39+'Appendix B'!$F$39+'Appendix B'!$G$39))/((1+$Y$16)^AG$34))</f>
        <v>798784.0846540659</v>
      </c>
      <c r="AH832" s="201">
        <f>(((K832*'Appendix B'!$C$14*1000)-('Appendix B'!$E$40+'Appendix B'!$F$40+'Appendix B'!$G$40))/((1+$Y$16)^AH$34))</f>
        <v>945735.93580078147</v>
      </c>
      <c r="AI832" s="201">
        <f>(((L832*'Appendix B'!$C$15*1000)-('Appendix B'!$E$41+'Appendix B'!$F$41+'Appendix B'!$G$41))/((1+$Y$16)^AI$34))</f>
        <v>1353307.6551311142</v>
      </c>
      <c r="AJ832" s="201">
        <f>(((M832*'Appendix B'!$C$16*1000)-('Appendix B'!$E$42+'Appendix B'!$F$42+'Appendix B'!$G$42))/((1+$Y$16)^AJ$34))</f>
        <v>437611.05149303313</v>
      </c>
      <c r="AK832" s="201">
        <f>(((N832*'Appendix B'!$C$17*1000)-('Appendix B'!$E$43+'Appendix B'!$F$43+'Appendix B'!$G$43))/((1+$Y$16)^AK$34))</f>
        <v>429051.24598412146</v>
      </c>
      <c r="AL832" s="201">
        <f>(((O832*'Appendix B'!$C$18*1000)-('Appendix B'!$E$44+'Appendix B'!$F$44+'Appendix B'!$G$44))/((1+$Y$16)^AL$34))</f>
        <v>572483.94699936698</v>
      </c>
      <c r="AM832" s="201">
        <f>(((P832*'Appendix B'!$C$19*1000)-('Appendix B'!$E$45+'Appendix B'!$F$45+'Appendix B'!$G$45))/((1+$Y$16)^AM$34))</f>
        <v>173301.21579694396</v>
      </c>
      <c r="AN832" s="201">
        <f>(((Q832*'Appendix B'!$C$20*1000)-('Appendix B'!$E$46+'Appendix B'!$F$46+'Appendix B'!$G$46))/((1+$Y$16)^AN$34))</f>
        <v>295534.07593910117</v>
      </c>
      <c r="AO832" s="201">
        <f>(((R832*'Appendix B'!$C$21*1000)-('Appendix B'!$E$47+'Appendix B'!$F$47+'Appendix B'!$G$47))/((1+$Y$16)^AO$34))</f>
        <v>221849.63559751899</v>
      </c>
      <c r="AP832" s="201">
        <f>(((S832*'Appendix B'!$C$22*1000)-('Appendix B'!$E$48+'Appendix B'!$F$48+'Appendix B'!$G$48))/((1+$Y$16)^AP$34))</f>
        <v>245045.46582617029</v>
      </c>
      <c r="AQ832" s="201">
        <f>(((T832*'Appendix B'!$C$23*1000)-('Appendix B'!$E$49+'Appendix B'!$F$49+'Appendix B'!$G$49))/((1+$Y$16)^AQ$34))</f>
        <v>114393.68688509146</v>
      </c>
      <c r="AR832" s="201">
        <f>(((U832*'Appendix B'!$C$24*1000)-('Appendix B'!$E$50+'Appendix B'!$F$50+'Appendix B'!$G$50))/((1+$Y$16)^AR$34))</f>
        <v>-4688.7215363054902</v>
      </c>
      <c r="AS832" s="217">
        <f t="shared" si="40"/>
        <v>34767790.265682161</v>
      </c>
      <c r="AU832" s="207">
        <f t="shared" si="39"/>
        <v>1.3465469597907029E-8</v>
      </c>
    </row>
    <row r="833" spans="1:47" x14ac:dyDescent="0.35">
      <c r="A833">
        <v>799</v>
      </c>
      <c r="B833" s="75">
        <v>56</v>
      </c>
      <c r="C833" s="75">
        <v>91.527520669023062</v>
      </c>
      <c r="D833" s="75">
        <v>60.999685650913946</v>
      </c>
      <c r="E833" s="75">
        <v>77.817855457808179</v>
      </c>
      <c r="F833" s="75">
        <v>57.853805929260709</v>
      </c>
      <c r="G833" s="75">
        <v>68.826477341284331</v>
      </c>
      <c r="H833" s="75">
        <v>76.184984986963727</v>
      </c>
      <c r="I833" s="75">
        <v>101.13047385037814</v>
      </c>
      <c r="J833" s="75">
        <v>98.104331845743943</v>
      </c>
      <c r="K833" s="75">
        <v>100.50092071070755</v>
      </c>
      <c r="L833" s="75">
        <v>111.57356244967599</v>
      </c>
      <c r="M833" s="75">
        <v>95.821104051385305</v>
      </c>
      <c r="N833" s="75">
        <v>151.86634789759427</v>
      </c>
      <c r="O833" s="75">
        <v>228.40490917113561</v>
      </c>
      <c r="P833" s="75">
        <v>153.52450922965289</v>
      </c>
      <c r="Q833" s="75">
        <v>223.10475602077395</v>
      </c>
      <c r="R833" s="75">
        <v>149.02155682425081</v>
      </c>
      <c r="S833" s="75">
        <v>121.97837825489326</v>
      </c>
      <c r="T833" s="75">
        <v>192.40043787696817</v>
      </c>
      <c r="U833" s="75">
        <v>314.19956975207594</v>
      </c>
      <c r="V833" s="75">
        <v>218.90630710429733</v>
      </c>
      <c r="X833" s="201">
        <f>((0-('Appendix B'!$H$30))/(1+$Y$16)^0)</f>
        <v>-30932906.678150136</v>
      </c>
      <c r="Y833" s="201">
        <f>(((B833*'Appendix B'!$C$5*1000)-('Appendix B'!$E$31+'Appendix B'!$F$31+'Appendix B'!$G$31))/((1+$Y$16)^1))</f>
        <v>36555647.970511056</v>
      </c>
      <c r="Z833" s="201">
        <f>+(((C833*'Appendix B'!$C$6*1000)-('Appendix B'!$E$32+'Appendix B'!$F$32+'Appendix B'!$G$32))/((1+$Y$16)^2))</f>
        <v>20916058.69330987</v>
      </c>
      <c r="AA833" s="201">
        <f>(((D833*'Appendix B'!$C$7*1000)-('Appendix B'!$E$33+'Appendix B'!$F$33+'Appendix B'!$G$33))/((1+$Y$16)^3))</f>
        <v>6009994.2617706973</v>
      </c>
      <c r="AB833" s="201">
        <f>(((E833*'Appendix B'!$C$8*1000)-('Appendix B'!$E$34+'Appendix B'!$F$34+'Appendix B'!$G$34))/((1+$Y$16)^4))</f>
        <v>4824504.2416298585</v>
      </c>
      <c r="AC833" s="201">
        <f>(((F833*'Appendix B'!$C$9*1000)-('Appendix B'!$E$35+'Appendix B'!$F$35+'Appendix B'!$G$35))/((1+$Y$16)^AC$34))</f>
        <v>2062728.118946322</v>
      </c>
      <c r="AD833" s="201">
        <f>(((G833*'Appendix B'!$C$10*1000)-('Appendix B'!$E$36+'Appendix B'!$F$36+'Appendix B'!$G$36))/((1+$Y$16)^AD$34))</f>
        <v>1814472.6627749694</v>
      </c>
      <c r="AE833" s="201">
        <f>(((H833*'Appendix B'!$C$11*1000)-('Appendix B'!$E$37+'Appendix B'!$F$37+'Appendix B'!$G$37))/((1+$Y$16)^AE$34))</f>
        <v>1496582.7822196754</v>
      </c>
      <c r="AF833" s="201">
        <f>(((I833*'Appendix B'!$C$12*1000)-('Appendix B'!$E$38+'Appendix B'!$F$38+'Appendix B'!$G$38))/((1+$Y$16)^AF$34))</f>
        <v>1723456.2163360436</v>
      </c>
      <c r="AG833" s="201">
        <f>(((J833*'Appendix B'!$C$13*1000)-('Appendix B'!$E$39+'Appendix B'!$F$39+'Appendix B'!$G$39))/((1+$Y$16)^AG$34))</f>
        <v>1232911.529921694</v>
      </c>
      <c r="AH833" s="201">
        <f>(((K833*'Appendix B'!$C$14*1000)-('Appendix B'!$E$40+'Appendix B'!$F$40+'Appendix B'!$G$40))/((1+$Y$16)^AH$34))</f>
        <v>958444.60642290243</v>
      </c>
      <c r="AI833" s="201">
        <f>(((L833*'Appendix B'!$C$15*1000)-('Appendix B'!$E$41+'Appendix B'!$F$41+'Appendix B'!$G$41))/((1+$Y$16)^AI$34))</f>
        <v>904048.9417957163</v>
      </c>
      <c r="AJ833" s="201">
        <f>(((M833*'Appendix B'!$C$16*1000)-('Appendix B'!$E$42+'Appendix B'!$F$42+'Appendix B'!$G$42))/((1+$Y$16)^AJ$34))</f>
        <v>517015.70490236272</v>
      </c>
      <c r="AK833" s="201">
        <f>(((N833*'Appendix B'!$C$17*1000)-('Appendix B'!$E$43+'Appendix B'!$F$43+'Appendix B'!$G$43))/((1+$Y$16)^AK$34))</f>
        <v>948495.81214509322</v>
      </c>
      <c r="AL833" s="201">
        <f>(((O833*'Appendix B'!$C$18*1000)-('Appendix B'!$E$44+'Appendix B'!$F$44+'Appendix B'!$G$44))/((1+$Y$16)^AL$34))</f>
        <v>1406692.2055668903</v>
      </c>
      <c r="AM833" s="201">
        <f>(((P833*'Appendix B'!$C$19*1000)-('Appendix B'!$E$45+'Appendix B'!$F$45+'Appendix B'!$G$45))/((1+$Y$16)^AM$34))</f>
        <v>632745.6324785183</v>
      </c>
      <c r="AN833" s="201">
        <f>(((Q833*'Appendix B'!$C$20*1000)-('Appendix B'!$E$46+'Appendix B'!$F$46+'Appendix B'!$G$46))/((1+$Y$16)^AN$34))</f>
        <v>920230.33309187274</v>
      </c>
      <c r="AO833" s="201">
        <f>(((R833*'Appendix B'!$C$21*1000)-('Appendix B'!$E$47+'Appendix B'!$F$47+'Appendix B'!$G$47))/((1+$Y$16)^AO$34))</f>
        <v>396815.06143204565</v>
      </c>
      <c r="AP833" s="201">
        <f>(((S833*'Appendix B'!$C$22*1000)-('Appendix B'!$E$48+'Appendix B'!$F$48+'Appendix B'!$G$48))/((1+$Y$16)^AP$34))</f>
        <v>202394.18820113188</v>
      </c>
      <c r="AQ833" s="201">
        <f>(((T833*'Appendix B'!$C$23*1000)-('Appendix B'!$E$49+'Appendix B'!$F$49+'Appendix B'!$G$49))/((1+$Y$16)^AQ$34))</f>
        <v>429030.00852518599</v>
      </c>
      <c r="AR833" s="201">
        <f>(((U833*'Appendix B'!$C$24*1000)-('Appendix B'!$E$50+'Appendix B'!$F$50+'Appendix B'!$G$50))/((1+$Y$16)^AR$34))</f>
        <v>761087.30992479599</v>
      </c>
      <c r="AS833" s="217">
        <f t="shared" si="40"/>
        <v>53780449.603756577</v>
      </c>
      <c r="AU833" s="207">
        <f t="shared" si="39"/>
        <v>1.5672018331244786E-8</v>
      </c>
    </row>
    <row r="834" spans="1:47" x14ac:dyDescent="0.35">
      <c r="A834">
        <v>800</v>
      </c>
      <c r="B834" s="75">
        <v>56</v>
      </c>
      <c r="C834" s="75">
        <v>40.709741855143065</v>
      </c>
      <c r="D834" s="75">
        <v>59.956941696008244</v>
      </c>
      <c r="E834" s="75">
        <v>55.783525478816308</v>
      </c>
      <c r="F834" s="75">
        <v>70.342877833385415</v>
      </c>
      <c r="G834" s="75">
        <v>90.197161266199601</v>
      </c>
      <c r="H834" s="75">
        <v>90.360296574418044</v>
      </c>
      <c r="I834" s="75">
        <v>127.08914876542953</v>
      </c>
      <c r="J834" s="75">
        <v>113.26128904457377</v>
      </c>
      <c r="K834" s="75">
        <v>141.55878411207581</v>
      </c>
      <c r="L834" s="75">
        <v>146.24943772895222</v>
      </c>
      <c r="M834" s="75">
        <v>145.81020283139063</v>
      </c>
      <c r="N834" s="75">
        <v>174.83040606142492</v>
      </c>
      <c r="O834" s="75">
        <v>198.37468351294311</v>
      </c>
      <c r="P834" s="75">
        <v>209.79221675278603</v>
      </c>
      <c r="Q834" s="75">
        <v>179.08348654372801</v>
      </c>
      <c r="R834" s="75">
        <v>191.08124018542432</v>
      </c>
      <c r="S834" s="75">
        <v>221.90594804848706</v>
      </c>
      <c r="T834" s="75">
        <v>394.40213382281581</v>
      </c>
      <c r="U834" s="75">
        <v>460.72807523978167</v>
      </c>
      <c r="V834" s="75">
        <v>369.6296959331832</v>
      </c>
      <c r="X834" s="201">
        <f>((0-('Appendix B'!$H$30))/(1+$Y$16)^0)</f>
        <v>-30932906.678150136</v>
      </c>
      <c r="Y834" s="201">
        <f>(((B834*'Appendix B'!$C$5*1000)-('Appendix B'!$E$31+'Appendix B'!$F$31+'Appendix B'!$G$31))/((1+$Y$16)^1))</f>
        <v>36555647.970511056</v>
      </c>
      <c r="Z834" s="201">
        <f>+(((C834*'Appendix B'!$C$6*1000)-('Appendix B'!$E$32+'Appendix B'!$F$32+'Appendix B'!$G$32))/((1+$Y$16)^2))</f>
        <v>8078618.622146952</v>
      </c>
      <c r="AA834" s="201">
        <f>(((D834*'Appendix B'!$C$7*1000)-('Appendix B'!$E$33+'Appendix B'!$F$33+'Appendix B'!$G$33))/((1+$Y$16)^3))</f>
        <v>5877732.1210647915</v>
      </c>
      <c r="AB834" s="201">
        <f>(((E834*'Appendix B'!$C$8*1000)-('Appendix B'!$E$34+'Appendix B'!$F$34+'Appendix B'!$G$34))/((1+$Y$16)^4))</f>
        <v>3045452.4837292084</v>
      </c>
      <c r="AC834" s="201">
        <f>(((F834*'Appendix B'!$C$9*1000)-('Appendix B'!$E$35+'Appendix B'!$F$35+'Appendix B'!$G$35))/((1+$Y$16)^AC$34))</f>
        <v>2788744.6279361947</v>
      </c>
      <c r="AD834" s="201">
        <f>(((G834*'Appendix B'!$C$10*1000)-('Appendix B'!$E$36+'Appendix B'!$F$36+'Appendix B'!$G$36))/((1+$Y$16)^AD$34))</f>
        <v>2736645.9881562544</v>
      </c>
      <c r="AE834" s="201">
        <f>(((H834*'Appendix B'!$C$11*1000)-('Appendix B'!$E$37+'Appendix B'!$F$37+'Appendix B'!$G$37))/((1+$Y$16)^AE$34))</f>
        <v>1967368.2703736583</v>
      </c>
      <c r="AF834" s="201">
        <f>(((I834*'Appendix B'!$C$12*1000)-('Appendix B'!$E$38+'Appendix B'!$F$38+'Appendix B'!$G$38))/((1+$Y$16)^AF$34))</f>
        <v>2404158.9243710116</v>
      </c>
      <c r="AG834" s="201">
        <f>(((J834*'Appendix B'!$C$13*1000)-('Appendix B'!$E$39+'Appendix B'!$F$39+'Appendix B'!$G$39))/((1+$Y$16)^AG$34))</f>
        <v>1552576.701964471</v>
      </c>
      <c r="AH834" s="201">
        <f>(((K834*'Appendix B'!$C$14*1000)-('Appendix B'!$E$40+'Appendix B'!$F$40+'Appendix B'!$G$40))/((1+$Y$16)^AH$34))</f>
        <v>1653758.5389320774</v>
      </c>
      <c r="AI834" s="201">
        <f>(((L834*'Appendix B'!$C$15*1000)-('Appendix B'!$E$41+'Appendix B'!$F$41+'Appendix B'!$G$41))/((1+$Y$16)^AI$34))</f>
        <v>1396830.5149620287</v>
      </c>
      <c r="AJ834" s="201">
        <f>(((M834*'Appendix B'!$C$16*1000)-('Appendix B'!$E$42+'Appendix B'!$F$42+'Appendix B'!$G$42))/((1+$Y$16)^AJ$34))</f>
        <v>1108236.1776682115</v>
      </c>
      <c r="AK834" s="201">
        <f>(((N834*'Appendix B'!$C$17*1000)-('Appendix B'!$E$43+'Appendix B'!$F$43+'Appendix B'!$G$43))/((1+$Y$16)^AK$34))</f>
        <v>1176244.2742142407</v>
      </c>
      <c r="AL834" s="201">
        <f>(((O834*'Appendix B'!$C$18*1000)-('Appendix B'!$E$44+'Appendix B'!$F$44+'Appendix B'!$G$44))/((1+$Y$16)^AL$34))</f>
        <v>1155357.5349626218</v>
      </c>
      <c r="AM834" s="201">
        <f>(((P834*'Appendix B'!$C$19*1000)-('Appendix B'!$E$45+'Appendix B'!$F$45+'Appendix B'!$G$45))/((1+$Y$16)^AM$34))</f>
        <v>1032283.4460153033</v>
      </c>
      <c r="AN834" s="201">
        <f>(((Q834*'Appendix B'!$C$20*1000)-('Appendix B'!$E$46+'Appendix B'!$F$46+'Appendix B'!$G$46))/((1+$Y$16)^AN$34))</f>
        <v>658055.06953917048</v>
      </c>
      <c r="AO834" s="201">
        <f>(((R834*'Appendix B'!$C$21*1000)-('Appendix B'!$E$47+'Appendix B'!$F$47+'Appendix B'!$G$47))/((1+$Y$16)^AO$34))</f>
        <v>614853.38024912297</v>
      </c>
      <c r="AP834" s="201">
        <f>(((S834*'Appendix B'!$C$22*1000)-('Appendix B'!$E$48+'Appendix B'!$F$48+'Appendix B'!$G$48))/((1+$Y$16)^AP$34))</f>
        <v>647276.35897505004</v>
      </c>
      <c r="AQ834" s="201">
        <f>(((T834*'Appendix B'!$C$23*1000)-('Appendix B'!$E$49+'Appendix B'!$F$49+'Appendix B'!$G$49))/((1+$Y$16)^AQ$34))</f>
        <v>1203828.838728413</v>
      </c>
      <c r="AR834" s="201">
        <f>(((U834*'Appendix B'!$C$24*1000)-('Appendix B'!$E$50+'Appendix B'!$F$50+'Appendix B'!$G$50))/((1+$Y$16)^AR$34))</f>
        <v>1246711.6613012203</v>
      </c>
      <c r="AS834" s="217">
        <f t="shared" si="40"/>
        <v>45967474.82765092</v>
      </c>
      <c r="AU834" s="207">
        <f t="shared" si="39"/>
        <v>1.5787993547603607E-8</v>
      </c>
    </row>
    <row r="835" spans="1:47" x14ac:dyDescent="0.35">
      <c r="A835">
        <v>801</v>
      </c>
      <c r="B835" s="75">
        <v>56</v>
      </c>
      <c r="C835" s="75">
        <v>64.617442117497106</v>
      </c>
      <c r="D835" s="75">
        <v>73.181889579421707</v>
      </c>
      <c r="E835" s="75">
        <v>96.277064165014437</v>
      </c>
      <c r="F835" s="75">
        <v>61.583175756125797</v>
      </c>
      <c r="G835" s="75">
        <v>61.541867308079802</v>
      </c>
      <c r="H835" s="75">
        <v>41.527831319189616</v>
      </c>
      <c r="I835" s="75">
        <v>57.022773837250377</v>
      </c>
      <c r="J835" s="75">
        <v>38.779976510926289</v>
      </c>
      <c r="K835" s="75">
        <v>46.404499300137189</v>
      </c>
      <c r="L835" s="75">
        <v>59.941001631242273</v>
      </c>
      <c r="M835" s="75">
        <v>68.537157396818728</v>
      </c>
      <c r="N835" s="75">
        <v>32.579981660156385</v>
      </c>
      <c r="O835" s="75">
        <v>48.642988372186231</v>
      </c>
      <c r="P835" s="75">
        <v>49.132936250301228</v>
      </c>
      <c r="Q835" s="75">
        <v>51.397013374767432</v>
      </c>
      <c r="R835" s="75">
        <v>66.096908273872543</v>
      </c>
      <c r="S835" s="75">
        <v>60.292195106927537</v>
      </c>
      <c r="T835" s="75">
        <v>38.319750813302484</v>
      </c>
      <c r="U835" s="75">
        <v>45.362712439825188</v>
      </c>
      <c r="V835" s="75">
        <v>68.458756429979459</v>
      </c>
      <c r="X835" s="201">
        <f>((0-('Appendix B'!$H$30))/(1+$Y$16)^0)</f>
        <v>-30932906.678150136</v>
      </c>
      <c r="Y835" s="201">
        <f>(((B835*'Appendix B'!$C$5*1000)-('Appendix B'!$E$31+'Appendix B'!$F$31+'Appendix B'!$G$31))/((1+$Y$16)^1))</f>
        <v>36555647.970511056</v>
      </c>
      <c r="Z835" s="201">
        <f>+(((C835*'Appendix B'!$C$6*1000)-('Appendix B'!$E$32+'Appendix B'!$F$32+'Appendix B'!$G$32))/((1+$Y$16)^2))</f>
        <v>14118112.60478178</v>
      </c>
      <c r="AA835" s="201">
        <f>(((D835*'Appendix B'!$C$7*1000)-('Appendix B'!$E$33+'Appendix B'!$F$33+'Appendix B'!$G$33))/((1+$Y$16)^3))</f>
        <v>7555190.8198711369</v>
      </c>
      <c r="AB835" s="201">
        <f>(((E835*'Appendix B'!$C$8*1000)-('Appendix B'!$E$34+'Appendix B'!$F$34+'Appendix B'!$G$34))/((1+$Y$16)^4))</f>
        <v>6314900.7152835038</v>
      </c>
      <c r="AC835" s="201">
        <f>(((F835*'Appendix B'!$C$9*1000)-('Appendix B'!$E$35+'Appendix B'!$F$35+'Appendix B'!$G$35))/((1+$Y$16)^AC$34))</f>
        <v>2279524.3775649094</v>
      </c>
      <c r="AD835" s="201">
        <f>(((G835*'Appendix B'!$C$10*1000)-('Appendix B'!$E$36+'Appendix B'!$F$36+'Appendix B'!$G$36))/((1+$Y$16)^AD$34))</f>
        <v>1500132.0884616594</v>
      </c>
      <c r="AE835" s="201">
        <f>(((H835*'Appendix B'!$C$11*1000)-('Appendix B'!$E$37+'Appendix B'!$F$37+'Appendix B'!$G$37))/((1+$Y$16)^AE$34))</f>
        <v>345561.52199207066</v>
      </c>
      <c r="AF835" s="201">
        <f>(((I835*'Appendix B'!$C$12*1000)-('Appendix B'!$E$38+'Appendix B'!$F$38+'Appendix B'!$G$38))/((1+$Y$16)^AF$34))</f>
        <v>566839.75026514416</v>
      </c>
      <c r="AG835" s="201">
        <f>(((J835*'Appendix B'!$C$13*1000)-('Appendix B'!$E$39+'Appendix B'!$F$39+'Appendix B'!$G$39))/((1+$Y$16)^AG$34))</f>
        <v>-18258.477729669674</v>
      </c>
      <c r="AH835" s="201">
        <f>(((K835*'Appendix B'!$C$14*1000)-('Appendix B'!$E$40+'Appendix B'!$F$40+'Appendix B'!$G$40))/((1+$Y$16)^AH$34))</f>
        <v>42323.006573561848</v>
      </c>
      <c r="AI835" s="201">
        <f>(((L835*'Appendix B'!$C$15*1000)-('Appendix B'!$E$41+'Appendix B'!$F$41+'Appendix B'!$G$41))/((1+$Y$16)^AI$34))</f>
        <v>170294.58543721304</v>
      </c>
      <c r="AJ835" s="201">
        <f>(((M835*'Appendix B'!$C$16*1000)-('Appendix B'!$E$42+'Appendix B'!$F$42+'Appendix B'!$G$42))/((1+$Y$16)^AJ$34))</f>
        <v>194328.79448174368</v>
      </c>
      <c r="AK835" s="201">
        <f>(((N835*'Appendix B'!$C$17*1000)-('Appendix B'!$E$43+'Appendix B'!$F$43+'Appendix B'!$G$43))/((1+$Y$16)^AK$34))</f>
        <v>-234539.27087795702</v>
      </c>
      <c r="AL835" s="201">
        <f>(((O835*'Appendix B'!$C$18*1000)-('Appendix B'!$E$44+'Appendix B'!$F$44+'Appendix B'!$G$44))/((1+$Y$16)^AL$34))</f>
        <v>-97805.418441768998</v>
      </c>
      <c r="AM835" s="201">
        <f>(((P835*'Appendix B'!$C$19*1000)-('Appendix B'!$E$45+'Appendix B'!$F$45+'Appendix B'!$G$45))/((1+$Y$16)^AM$34))</f>
        <v>-108503.3477236426</v>
      </c>
      <c r="AN835" s="201">
        <f>(((Q835*'Appendix B'!$C$20*1000)-('Appendix B'!$E$46+'Appendix B'!$F$46+'Appendix B'!$G$46))/((1+$Y$16)^AN$34))</f>
        <v>-102400.84535994138</v>
      </c>
      <c r="AO835" s="201">
        <f>(((R835*'Appendix B'!$C$21*1000)-('Appendix B'!$E$47+'Appendix B'!$F$47+'Appendix B'!$G$47))/((1+$Y$16)^AO$34))</f>
        <v>-33068.131057993793</v>
      </c>
      <c r="AP835" s="201">
        <f>(((S835*'Appendix B'!$C$22*1000)-('Appendix B'!$E$48+'Appendix B'!$F$48+'Appendix B'!$G$48))/((1+$Y$16)^AP$34))</f>
        <v>-72235.557346665999</v>
      </c>
      <c r="AQ835" s="201">
        <f>(((T835*'Appendix B'!$C$23*1000)-('Appendix B'!$E$49+'Appendix B'!$F$49+'Appendix B'!$G$49))/((1+$Y$16)^AQ$34))</f>
        <v>-161962.73306962382</v>
      </c>
      <c r="AR835" s="201">
        <f>(((U835*'Appendix B'!$C$24*1000)-('Appendix B'!$E$50+'Appendix B'!$F$50+'Appendix B'!$G$50))/((1+$Y$16)^AR$34))</f>
        <v>-129891.0292304616</v>
      </c>
      <c r="AS835" s="217">
        <f t="shared" si="40"/>
        <v>38709949.557073638</v>
      </c>
      <c r="AU835" s="207">
        <f t="shared" si="39"/>
        <v>1.4569599975421335E-8</v>
      </c>
    </row>
    <row r="836" spans="1:47" x14ac:dyDescent="0.35">
      <c r="A836">
        <v>802</v>
      </c>
      <c r="B836" s="75">
        <v>56</v>
      </c>
      <c r="C836" s="75">
        <v>78.794612241367901</v>
      </c>
      <c r="D836" s="75">
        <v>58.031391221072425</v>
      </c>
      <c r="E836" s="75">
        <v>39.142658678529557</v>
      </c>
      <c r="F836" s="75">
        <v>27.50482105620625</v>
      </c>
      <c r="G836" s="75">
        <v>25.166962549913357</v>
      </c>
      <c r="H836" s="75">
        <v>14.510676599169358</v>
      </c>
      <c r="I836" s="75">
        <v>20.643368208979673</v>
      </c>
      <c r="J836" s="75">
        <v>24.891045111019864</v>
      </c>
      <c r="K836" s="75">
        <v>16.200148675049562</v>
      </c>
      <c r="L836" s="75">
        <v>15.360206033511362</v>
      </c>
      <c r="M836" s="75">
        <v>11.423139776151881</v>
      </c>
      <c r="N836" s="75">
        <v>13.01170363656775</v>
      </c>
      <c r="O836" s="75">
        <v>9.6643776381134057</v>
      </c>
      <c r="P836" s="75">
        <v>13.483436796974653</v>
      </c>
      <c r="Q836" s="75">
        <v>14.872572140360909</v>
      </c>
      <c r="R836" s="75">
        <v>14.541460217030307</v>
      </c>
      <c r="S836" s="75">
        <v>13.641168597494243</v>
      </c>
      <c r="T836" s="75">
        <v>16.071814628974479</v>
      </c>
      <c r="U836" s="75">
        <v>20.700274413904026</v>
      </c>
      <c r="V836" s="75">
        <v>17.622139721926921</v>
      </c>
      <c r="X836" s="201">
        <f>((0-('Appendix B'!$H$30))/(1+$Y$16)^0)</f>
        <v>-30932906.678150136</v>
      </c>
      <c r="Y836" s="201">
        <f>(((B836*'Appendix B'!$C$5*1000)-('Appendix B'!$E$31+'Appendix B'!$F$31+'Appendix B'!$G$31))/((1+$Y$16)^1))</f>
        <v>36555647.970511056</v>
      </c>
      <c r="Z836" s="201">
        <f>+(((C836*'Appendix B'!$C$6*1000)-('Appendix B'!$E$32+'Appendix B'!$F$32+'Appendix B'!$G$32))/((1+$Y$16)^2))</f>
        <v>17699508.251971364</v>
      </c>
      <c r="AA836" s="201">
        <f>(((D836*'Appendix B'!$C$7*1000)-('Appendix B'!$E$33+'Appendix B'!$F$33+'Appendix B'!$G$33))/((1+$Y$16)^3))</f>
        <v>5633494.3801945355</v>
      </c>
      <c r="AB836" s="201">
        <f>(((E836*'Appendix B'!$C$8*1000)-('Appendix B'!$E$34+'Appendix B'!$F$34+'Appendix B'!$G$34))/((1+$Y$16)^4))</f>
        <v>1701868.9319594526</v>
      </c>
      <c r="AC836" s="201">
        <f>(((F836*'Appendix B'!$C$9*1000)-('Appendix B'!$E$35+'Appendix B'!$F$35+'Appendix B'!$G$35))/((1+$Y$16)^AC$34))</f>
        <v>298476.60225480283</v>
      </c>
      <c r="AD836" s="201">
        <f>(((G836*'Appendix B'!$C$10*1000)-('Appendix B'!$E$36+'Appendix B'!$F$36+'Appendix B'!$G$36))/((1+$Y$16)^AD$34))</f>
        <v>-69493.244968041559</v>
      </c>
      <c r="AE836" s="201">
        <f>(((H836*'Appendix B'!$C$11*1000)-('Appendix B'!$E$37+'Appendix B'!$F$37+'Appendix B'!$G$37))/((1+$Y$16)^AE$34))</f>
        <v>-551722.76660539943</v>
      </c>
      <c r="AF836" s="201">
        <f>(((I836*'Appendix B'!$C$12*1000)-('Appendix B'!$E$38+'Appendix B'!$F$38+'Appendix B'!$G$38))/((1+$Y$16)^AF$34))</f>
        <v>-387121.11287228728</v>
      </c>
      <c r="AG836" s="201">
        <f>(((J836*'Appendix B'!$C$13*1000)-('Appendix B'!$E$39+'Appendix B'!$F$39+'Appendix B'!$G$39))/((1+$Y$16)^AG$34))</f>
        <v>-311180.57199963176</v>
      </c>
      <c r="AH836" s="201">
        <f>(((K836*'Appendix B'!$C$14*1000)-('Appendix B'!$E$40+'Appendix B'!$F$40+'Appendix B'!$G$40))/((1+$Y$16)^AH$34))</f>
        <v>-469186.94723752083</v>
      </c>
      <c r="AI836" s="201">
        <f>(((L836*'Appendix B'!$C$15*1000)-('Appendix B'!$E$41+'Appendix B'!$F$41+'Appendix B'!$G$41))/((1+$Y$16)^AI$34))</f>
        <v>-463246.58434502489</v>
      </c>
      <c r="AJ836" s="201">
        <f>(((M836*'Appendix B'!$C$16*1000)-('Appendix B'!$E$42+'Appendix B'!$F$42+'Appendix B'!$G$42))/((1+$Y$16)^AJ$34))</f>
        <v>-481158.00810798066</v>
      </c>
      <c r="AK836" s="201">
        <f>(((N836*'Appendix B'!$C$17*1000)-('Appendix B'!$E$43+'Appendix B'!$F$43+'Appendix B'!$G$43))/((1+$Y$16)^AK$34))</f>
        <v>-428609.72625736421</v>
      </c>
      <c r="AL836" s="201">
        <f>(((O836*'Appendix B'!$C$18*1000)-('Appendix B'!$E$44+'Appendix B'!$F$44+'Appendix B'!$G$44))/((1+$Y$16)^AL$34))</f>
        <v>-424032.61370054213</v>
      </c>
      <c r="AM836" s="201">
        <f>(((P836*'Appendix B'!$C$19*1000)-('Appendix B'!$E$45+'Appendix B'!$F$45+'Appendix B'!$G$45))/((1+$Y$16)^AM$34))</f>
        <v>-361638.29301010387</v>
      </c>
      <c r="AN836" s="201">
        <f>(((Q836*'Appendix B'!$C$20*1000)-('Appendix B'!$E$46+'Appendix B'!$F$46+'Appendix B'!$G$46))/((1+$Y$16)^AN$34))</f>
        <v>-319927.62549377751</v>
      </c>
      <c r="AO836" s="201">
        <f>(((R836*'Appendix B'!$C$21*1000)-('Appendix B'!$E$47+'Appendix B'!$F$47+'Appendix B'!$G$47))/((1+$Y$16)^AO$34))</f>
        <v>-300332.70182630303</v>
      </c>
      <c r="AP836" s="201">
        <f>(((S836*'Appendix B'!$C$22*1000)-('Appendix B'!$E$48+'Appendix B'!$F$48+'Appendix B'!$G$48))/((1+$Y$16)^AP$34))</f>
        <v>-279928.08889944275</v>
      </c>
      <c r="AQ836" s="201">
        <f>(((T836*'Appendix B'!$C$23*1000)-('Appendix B'!$E$49+'Appendix B'!$F$49+'Appendix B'!$G$49))/((1+$Y$16)^AQ$34))</f>
        <v>-247297.04102847597</v>
      </c>
      <c r="AR836" s="201">
        <f>(((U836*'Appendix B'!$C$24*1000)-('Appendix B'!$E$50+'Appendix B'!$F$50+'Appendix B'!$G$50))/((1+$Y$16)^AR$34))</f>
        <v>-211627.21039081685</v>
      </c>
      <c r="AS836" s="217">
        <f t="shared" si="40"/>
        <v>30956089.458741073</v>
      </c>
      <c r="AU836" s="207">
        <f t="shared" si="39"/>
        <v>1.2187065250662451E-8</v>
      </c>
    </row>
    <row r="837" spans="1:47" x14ac:dyDescent="0.35">
      <c r="A837">
        <v>803</v>
      </c>
      <c r="B837" s="75">
        <v>56</v>
      </c>
      <c r="C837" s="75">
        <v>27.936963170078982</v>
      </c>
      <c r="D837" s="75">
        <v>23.96370558532589</v>
      </c>
      <c r="E837" s="75">
        <v>30.885656786921984</v>
      </c>
      <c r="F837" s="75">
        <v>34.518547531026634</v>
      </c>
      <c r="G837" s="75">
        <v>41.219142135895957</v>
      </c>
      <c r="H837" s="75">
        <v>39.404414298208209</v>
      </c>
      <c r="I837" s="75">
        <v>51.78653084382443</v>
      </c>
      <c r="J837" s="75">
        <v>69.067395850270913</v>
      </c>
      <c r="K837" s="75">
        <v>94.020467428347274</v>
      </c>
      <c r="L837" s="75">
        <v>79.674265680344789</v>
      </c>
      <c r="M837" s="75">
        <v>87.502336917650965</v>
      </c>
      <c r="N837" s="75">
        <v>97.264308080045708</v>
      </c>
      <c r="O837" s="75">
        <v>151.37446838888786</v>
      </c>
      <c r="P837" s="75">
        <v>197.35364282684873</v>
      </c>
      <c r="Q837" s="75">
        <v>133.0749969193254</v>
      </c>
      <c r="R837" s="75">
        <v>102.31470756577406</v>
      </c>
      <c r="S837" s="75">
        <v>141.19876141307873</v>
      </c>
      <c r="T837" s="75">
        <v>148.14526286321538</v>
      </c>
      <c r="U837" s="75">
        <v>112.08127817602015</v>
      </c>
      <c r="V837" s="75">
        <v>151.0447779584978</v>
      </c>
      <c r="X837" s="201">
        <f>((0-('Appendix B'!$H$30))/(1+$Y$16)^0)</f>
        <v>-30932906.678150136</v>
      </c>
      <c r="Y837" s="201">
        <f>(((B837*'Appendix B'!$C$5*1000)-('Appendix B'!$E$31+'Appendix B'!$F$31+'Appendix B'!$G$31))/((1+$Y$16)^1))</f>
        <v>36555647.970511056</v>
      </c>
      <c r="Z837" s="201">
        <f>+(((C837*'Appendix B'!$C$6*1000)-('Appendix B'!$E$32+'Appendix B'!$F$32+'Appendix B'!$G$32))/((1+$Y$16)^2))</f>
        <v>4851996.2718809899</v>
      </c>
      <c r="AA837" s="201">
        <f>(((D837*'Appendix B'!$C$7*1000)-('Appendix B'!$E$33+'Appendix B'!$F$33+'Appendix B'!$G$33))/((1+$Y$16)^3))</f>
        <v>1312332.8813612468</v>
      </c>
      <c r="AB837" s="201">
        <f>(((E837*'Appendix B'!$C$8*1000)-('Appendix B'!$E$34+'Appendix B'!$F$34+'Appendix B'!$G$34))/((1+$Y$16)^4))</f>
        <v>1035198.6159453535</v>
      </c>
      <c r="AC837" s="201">
        <f>(((F837*'Appendix B'!$C$9*1000)-('Appendix B'!$E$35+'Appendix B'!$F$35+'Appendix B'!$G$35))/((1+$Y$16)^AC$34))</f>
        <v>706199.54991252301</v>
      </c>
      <c r="AD837" s="201">
        <f>(((G837*'Appendix B'!$C$10*1000)-('Appendix B'!$E$36+'Appendix B'!$F$36+'Appendix B'!$G$36))/((1+$Y$16)^AD$34))</f>
        <v>623179.57170138776</v>
      </c>
      <c r="AE837" s="201">
        <f>(((H837*'Appendix B'!$C$11*1000)-('Appendix B'!$E$37+'Appendix B'!$F$37+'Appendix B'!$G$37))/((1+$Y$16)^AE$34))</f>
        <v>275039.33892683504</v>
      </c>
      <c r="AF837" s="201">
        <f>(((I837*'Appendix B'!$C$12*1000)-('Appendix B'!$E$38+'Appendix B'!$F$38+'Appendix B'!$G$38))/((1+$Y$16)^AF$34))</f>
        <v>429532.09503165237</v>
      </c>
      <c r="AG837" s="201">
        <f>(((J837*'Appendix B'!$C$13*1000)-('Appendix B'!$E$39+'Appendix B'!$F$39+'Appendix B'!$G$39))/((1+$Y$16)^AG$34))</f>
        <v>620513.07693242293</v>
      </c>
      <c r="AH837" s="201">
        <f>(((K837*'Appendix B'!$C$14*1000)-('Appendix B'!$E$40+'Appendix B'!$F$40+'Appendix B'!$G$40))/((1+$Y$16)^AH$34))</f>
        <v>848698.28542828036</v>
      </c>
      <c r="AI837" s="201">
        <f>(((L837*'Appendix B'!$C$15*1000)-('Appendix B'!$E$41+'Appendix B'!$F$41+'Appendix B'!$G$41))/((1+$Y$16)^AI$34))</f>
        <v>450725.54279604752</v>
      </c>
      <c r="AJ837" s="201">
        <f>(((M837*'Appendix B'!$C$16*1000)-('Appendix B'!$E$42+'Appendix B'!$F$42+'Appendix B'!$G$42))/((1+$Y$16)^AJ$34))</f>
        <v>418629.74560992169</v>
      </c>
      <c r="AK837" s="201">
        <f>(((N837*'Appendix B'!$C$17*1000)-('Appendix B'!$E$43+'Appendix B'!$F$43+'Appendix B'!$G$43))/((1+$Y$16)^AK$34))</f>
        <v>406974.33952177811</v>
      </c>
      <c r="AL837" s="201">
        <f>(((O837*'Appendix B'!$C$18*1000)-('Appendix B'!$E$44+'Appendix B'!$F$44+'Appendix B'!$G$44))/((1+$Y$16)^AL$34))</f>
        <v>761994.40406282002</v>
      </c>
      <c r="AM837" s="201">
        <f>(((P837*'Appendix B'!$C$19*1000)-('Appendix B'!$E$45+'Appendix B'!$F$45+'Appendix B'!$G$45))/((1+$Y$16)^AM$34))</f>
        <v>943961.3719759176</v>
      </c>
      <c r="AN837" s="201">
        <f>(((Q837*'Appendix B'!$C$20*1000)-('Appendix B'!$E$46+'Appendix B'!$F$46+'Appendix B'!$G$46))/((1+$Y$16)^AN$34))</f>
        <v>384044.61876765906</v>
      </c>
      <c r="AO837" s="201">
        <f>(((R837*'Appendix B'!$C$21*1000)-('Appendix B'!$E$47+'Appendix B'!$F$47+'Appendix B'!$G$47))/((1+$Y$16)^AO$34))</f>
        <v>154685.73292259817</v>
      </c>
      <c r="AP837" s="201">
        <f>(((S837*'Appendix B'!$C$22*1000)-('Appendix B'!$E$48+'Appendix B'!$F$48+'Appendix B'!$G$48))/((1+$Y$16)^AP$34))</f>
        <v>287964.22458030324</v>
      </c>
      <c r="AQ837" s="201">
        <f>(((T837*'Appendix B'!$C$23*1000)-('Appendix B'!$E$49+'Appendix B'!$F$49+'Appendix B'!$G$49))/((1+$Y$16)^AQ$34))</f>
        <v>259284.61272273262</v>
      </c>
      <c r="AR837" s="201">
        <f>(((U837*'Appendix B'!$C$24*1000)-('Appendix B'!$E$50+'Appendix B'!$F$50+'Appendix B'!$G$50))/((1+$Y$16)^AR$34))</f>
        <v>91227.449406608095</v>
      </c>
      <c r="AS837" s="217">
        <f t="shared" si="40"/>
        <v>20484923.021847997</v>
      </c>
      <c r="AU837" s="207">
        <f t="shared" si="39"/>
        <v>8.2248276645671863E-9</v>
      </c>
    </row>
    <row r="838" spans="1:47" x14ac:dyDescent="0.35">
      <c r="A838">
        <v>804</v>
      </c>
      <c r="B838" s="75">
        <v>56</v>
      </c>
      <c r="C838" s="75">
        <v>58.470969746136028</v>
      </c>
      <c r="D838" s="75">
        <v>85.205849646059306</v>
      </c>
      <c r="E838" s="75">
        <v>162.71550022022859</v>
      </c>
      <c r="F838" s="75">
        <v>126.55127720214381</v>
      </c>
      <c r="G838" s="75">
        <v>112.22791635759667</v>
      </c>
      <c r="H838" s="75">
        <v>136.45359458205471</v>
      </c>
      <c r="I838" s="75">
        <v>162.16564958050583</v>
      </c>
      <c r="J838" s="75">
        <v>143.46640233936321</v>
      </c>
      <c r="K838" s="75">
        <v>173.01301633031602</v>
      </c>
      <c r="L838" s="75">
        <v>260.26667368542792</v>
      </c>
      <c r="M838" s="75">
        <v>329.06934800412068</v>
      </c>
      <c r="N838" s="75">
        <v>413.46963137357676</v>
      </c>
      <c r="O838" s="75">
        <v>457.7191207728352</v>
      </c>
      <c r="P838" s="75">
        <v>223.86206321432394</v>
      </c>
      <c r="Q838" s="75">
        <v>401.30939949499304</v>
      </c>
      <c r="R838" s="75">
        <v>500</v>
      </c>
      <c r="S838" s="75">
        <v>500</v>
      </c>
      <c r="T838" s="75">
        <v>500</v>
      </c>
      <c r="U838" s="75">
        <v>500</v>
      </c>
      <c r="V838" s="75">
        <v>425.79882895938056</v>
      </c>
      <c r="X838" s="201">
        <f>((0-('Appendix B'!$H$30))/(1+$Y$16)^0)</f>
        <v>-30932906.678150136</v>
      </c>
      <c r="Y838" s="201">
        <f>(((B838*'Appendix B'!$C$5*1000)-('Appendix B'!$E$31+'Appendix B'!$F$31+'Appendix B'!$G$31))/((1+$Y$16)^1))</f>
        <v>36555647.970511056</v>
      </c>
      <c r="Z838" s="201">
        <f>+(((C838*'Appendix B'!$C$6*1000)-('Appendix B'!$E$32+'Appendix B'!$F$32+'Appendix B'!$G$32))/((1+$Y$16)^2))</f>
        <v>12565408.559896315</v>
      </c>
      <c r="AA838" s="201">
        <f>(((D838*'Appendix B'!$C$7*1000)-('Appendix B'!$E$33+'Appendix B'!$F$33+'Appendix B'!$G$33))/((1+$Y$16)^3))</f>
        <v>9080315.6510379892</v>
      </c>
      <c r="AB838" s="201">
        <f>(((E838*'Appendix B'!$C$8*1000)-('Appendix B'!$E$34+'Appendix B'!$F$34+'Appendix B'!$G$34))/((1+$Y$16)^4))</f>
        <v>11679139.907893004</v>
      </c>
      <c r="AC838" s="201">
        <f>(((F838*'Appendix B'!$C$9*1000)-('Appendix B'!$E$35+'Appendix B'!$F$35+'Appendix B'!$G$35))/((1+$Y$16)^AC$34))</f>
        <v>6056259.3158880658</v>
      </c>
      <c r="AD838" s="201">
        <f>(((G838*'Appendix B'!$C$10*1000)-('Appendix B'!$E$36+'Appendix B'!$F$36+'Appendix B'!$G$36))/((1+$Y$16)^AD$34))</f>
        <v>3687302.2588995807</v>
      </c>
      <c r="AE838" s="201">
        <f>(((H838*'Appendix B'!$C$11*1000)-('Appendix B'!$E$37+'Appendix B'!$F$37+'Appendix B'!$G$37))/((1+$Y$16)^AE$34))</f>
        <v>3498202.7546299049</v>
      </c>
      <c r="AF838" s="201">
        <f>(((I838*'Appendix B'!$C$12*1000)-('Appendix B'!$E$38+'Appendix B'!$F$38+'Appendix B'!$G$38))/((1+$Y$16)^AF$34))</f>
        <v>3323954.2980312053</v>
      </c>
      <c r="AG838" s="201">
        <f>(((J838*'Appendix B'!$C$13*1000)-('Appendix B'!$E$39+'Appendix B'!$F$39+'Appendix B'!$G$39))/((1+$Y$16)^AG$34))</f>
        <v>2189612.3952958388</v>
      </c>
      <c r="AH838" s="201">
        <f>(((K838*'Appendix B'!$C$14*1000)-('Appendix B'!$E$40+'Appendix B'!$F$40+'Appendix B'!$G$40))/((1+$Y$16)^AH$34))</f>
        <v>2186435.2075624405</v>
      </c>
      <c r="AI838" s="201">
        <f>(((L838*'Appendix B'!$C$15*1000)-('Appendix B'!$E$41+'Appendix B'!$F$41+'Appendix B'!$G$41))/((1+$Y$16)^AI$34))</f>
        <v>3017138.3644450838</v>
      </c>
      <c r="AJ838" s="201">
        <f>(((M838*'Appendix B'!$C$16*1000)-('Appendix B'!$E$42+'Appendix B'!$F$42+'Appendix B'!$G$42))/((1+$Y$16)^AJ$34))</f>
        <v>3275639.8935164227</v>
      </c>
      <c r="AK838" s="201">
        <f>(((N838*'Appendix B'!$C$17*1000)-('Appendix B'!$E$43+'Appendix B'!$F$43+'Appendix B'!$G$43))/((1+$Y$16)^AK$34))</f>
        <v>3542973.8899673661</v>
      </c>
      <c r="AL838" s="201">
        <f>(((O838*'Appendix B'!$C$18*1000)-('Appendix B'!$E$44+'Appendix B'!$F$44+'Appendix B'!$G$44))/((1+$Y$16)^AL$34))</f>
        <v>3325912.2771639014</v>
      </c>
      <c r="AM838" s="201">
        <f>(((P838*'Appendix B'!$C$19*1000)-('Appendix B'!$E$45+'Appendix B'!$F$45+'Appendix B'!$G$45))/((1+$Y$16)^AM$34))</f>
        <v>1132188.6303473646</v>
      </c>
      <c r="AN838" s="201">
        <f>(((Q838*'Appendix B'!$C$20*1000)-('Appendix B'!$E$46+'Appendix B'!$F$46+'Appendix B'!$G$46))/((1+$Y$16)^AN$34))</f>
        <v>1981554.7774841562</v>
      </c>
      <c r="AO838" s="201">
        <f>(((R838*'Appendix B'!$C$21*1000)-('Appendix B'!$E$47+'Appendix B'!$F$47+'Appendix B'!$G$47))/((1+$Y$16)^AO$34))</f>
        <v>2216294.9903208939</v>
      </c>
      <c r="AP838" s="201">
        <f>(((S838*'Appendix B'!$C$22*1000)-('Appendix B'!$E$48+'Appendix B'!$F$48+'Appendix B'!$G$48))/((1+$Y$16)^AP$34))</f>
        <v>1885363.9634975337</v>
      </c>
      <c r="AQ838" s="201">
        <f>(((T838*'Appendix B'!$C$23*1000)-('Appendix B'!$E$49+'Appendix B'!$F$49+'Appendix B'!$G$49))/((1+$Y$16)^AQ$34))</f>
        <v>1608860.6024615879</v>
      </c>
      <c r="AR838" s="201">
        <f>(((U838*'Appendix B'!$C$24*1000)-('Appendix B'!$E$50+'Appendix B'!$F$50+'Appendix B'!$G$50))/((1+$Y$16)^AR$34))</f>
        <v>1376866.5613700326</v>
      </c>
      <c r="AS838" s="217">
        <f t="shared" si="40"/>
        <v>83252165.592069656</v>
      </c>
      <c r="AU838" s="207">
        <f t="shared" si="39"/>
        <v>6.3495818464726476E-9</v>
      </c>
    </row>
    <row r="839" spans="1:47" x14ac:dyDescent="0.35">
      <c r="A839">
        <v>805</v>
      </c>
      <c r="B839" s="75">
        <v>56</v>
      </c>
      <c r="C839" s="75">
        <v>67.876581692167022</v>
      </c>
      <c r="D839" s="75">
        <v>37.151225840894682</v>
      </c>
      <c r="E839" s="75">
        <v>35.646713574124995</v>
      </c>
      <c r="F839" s="75">
        <v>59.296929111190153</v>
      </c>
      <c r="G839" s="75">
        <v>91.658837520248056</v>
      </c>
      <c r="H839" s="75">
        <v>103.06225064790171</v>
      </c>
      <c r="I839" s="75">
        <v>151.20621287893118</v>
      </c>
      <c r="J839" s="75">
        <v>156.87083889885372</v>
      </c>
      <c r="K839" s="75">
        <v>269.54416272997622</v>
      </c>
      <c r="L839" s="75">
        <v>248.69872796457696</v>
      </c>
      <c r="M839" s="75">
        <v>311.42079089829161</v>
      </c>
      <c r="N839" s="75">
        <v>338.84705531802013</v>
      </c>
      <c r="O839" s="75">
        <v>410.38784581324558</v>
      </c>
      <c r="P839" s="75">
        <v>414.11456623235415</v>
      </c>
      <c r="Q839" s="75">
        <v>480.584717481822</v>
      </c>
      <c r="R839" s="75">
        <v>500</v>
      </c>
      <c r="S839" s="75">
        <v>489.93605183734405</v>
      </c>
      <c r="T839" s="75">
        <v>500</v>
      </c>
      <c r="U839" s="75">
        <v>500</v>
      </c>
      <c r="V839" s="75">
        <v>500</v>
      </c>
      <c r="X839" s="201">
        <f>((0-('Appendix B'!$H$30))/(1+$Y$16)^0)</f>
        <v>-30932906.678150136</v>
      </c>
      <c r="Y839" s="201">
        <f>(((B839*'Appendix B'!$C$5*1000)-('Appendix B'!$E$31+'Appendix B'!$F$31+'Appendix B'!$G$31))/((1+$Y$16)^1))</f>
        <v>36555647.970511056</v>
      </c>
      <c r="Z839" s="201">
        <f>+(((C839*'Appendix B'!$C$6*1000)-('Appendix B'!$E$32+'Appendix B'!$F$32+'Appendix B'!$G$32))/((1+$Y$16)^2))</f>
        <v>14941427.002811963</v>
      </c>
      <c r="AA839" s="201">
        <f>(((D839*'Appendix B'!$C$7*1000)-('Appendix B'!$E$33+'Appendix B'!$F$33+'Appendix B'!$G$33))/((1+$Y$16)^3))</f>
        <v>2985044.2419960401</v>
      </c>
      <c r="AB839" s="201">
        <f>(((E839*'Appendix B'!$C$8*1000)-('Appendix B'!$E$34+'Appendix B'!$F$34+'Appendix B'!$G$34))/((1+$Y$16)^4))</f>
        <v>1419606.3313065208</v>
      </c>
      <c r="AC839" s="201">
        <f>(((F839*'Appendix B'!$C$9*1000)-('Appendix B'!$E$35+'Appendix B'!$F$35+'Appendix B'!$G$35))/((1+$Y$16)^AC$34))</f>
        <v>2146619.9615612039</v>
      </c>
      <c r="AD839" s="201">
        <f>(((G839*'Appendix B'!$C$10*1000)-('Appendix B'!$E$36+'Appendix B'!$F$36+'Appendix B'!$G$36))/((1+$Y$16)^AD$34))</f>
        <v>2799719.2550934548</v>
      </c>
      <c r="AE839" s="201">
        <f>(((H839*'Appendix B'!$C$11*1000)-('Appendix B'!$E$37+'Appendix B'!$F$37+'Appendix B'!$G$37))/((1+$Y$16)^AE$34))</f>
        <v>2389221.1243375107</v>
      </c>
      <c r="AF839" s="201">
        <f>(((I839*'Appendix B'!$C$12*1000)-('Appendix B'!$E$38+'Appendix B'!$F$38+'Appendix B'!$G$38))/((1+$Y$16)^AF$34))</f>
        <v>3036569.8970279731</v>
      </c>
      <c r="AG839" s="201">
        <f>(((J839*'Appendix B'!$C$13*1000)-('Appendix B'!$E$39+'Appendix B'!$F$39+'Appendix B'!$G$39))/((1+$Y$16)^AG$34))</f>
        <v>2472316.3353225901</v>
      </c>
      <c r="AH839" s="201">
        <f>(((K839*'Appendix B'!$C$14*1000)-('Appendix B'!$E$40+'Appendix B'!$F$40+'Appendix B'!$G$40))/((1+$Y$16)^AH$34))</f>
        <v>3821187.8579044412</v>
      </c>
      <c r="AI839" s="201">
        <f>(((L839*'Appendix B'!$C$15*1000)-('Appendix B'!$E$41+'Appendix B'!$F$41+'Appendix B'!$G$41))/((1+$Y$16)^AI$34))</f>
        <v>2852745.3838869184</v>
      </c>
      <c r="AJ839" s="201">
        <f>(((M839*'Appendix B'!$C$16*1000)-('Appendix B'!$E$42+'Appendix B'!$F$42+'Appendix B'!$G$42))/((1+$Y$16)^AJ$34))</f>
        <v>3066910.6199269411</v>
      </c>
      <c r="AK839" s="201">
        <f>(((N839*'Appendix B'!$C$17*1000)-('Appendix B'!$E$43+'Appendix B'!$F$43+'Appendix B'!$G$43))/((1+$Y$16)^AK$34))</f>
        <v>2802896.6435571858</v>
      </c>
      <c r="AL839" s="201">
        <f>(((O839*'Appendix B'!$C$18*1000)-('Appendix B'!$E$44+'Appendix B'!$F$44+'Appendix B'!$G$44))/((1+$Y$16)^AL$34))</f>
        <v>2929778.3773840582</v>
      </c>
      <c r="AM839" s="201">
        <f>(((P839*'Appendix B'!$C$19*1000)-('Appendix B'!$E$45+'Appendix B'!$F$45+'Appendix B'!$G$45))/((1+$Y$16)^AM$34))</f>
        <v>2483106.8109836271</v>
      </c>
      <c r="AN839" s="201">
        <f>(((Q839*'Appendix B'!$C$20*1000)-('Appendix B'!$E$46+'Appendix B'!$F$46+'Appendix B'!$G$46))/((1+$Y$16)^AN$34))</f>
        <v>2453690.807029116</v>
      </c>
      <c r="AO839" s="201">
        <f>(((R839*'Appendix B'!$C$21*1000)-('Appendix B'!$E$47+'Appendix B'!$F$47+'Appendix B'!$G$47))/((1+$Y$16)^AO$34))</f>
        <v>2216294.9903208939</v>
      </c>
      <c r="AP839" s="201">
        <f>(((S839*'Appendix B'!$C$22*1000)-('Appendix B'!$E$48+'Appendix B'!$F$48+'Appendix B'!$G$48))/((1+$Y$16)^AP$34))</f>
        <v>1840558.799973527</v>
      </c>
      <c r="AQ839" s="201">
        <f>(((T839*'Appendix B'!$C$23*1000)-('Appendix B'!$E$49+'Appendix B'!$F$49+'Appendix B'!$G$49))/((1+$Y$16)^AQ$34))</f>
        <v>1608860.6024615879</v>
      </c>
      <c r="AR839" s="201">
        <f>(((U839*'Appendix B'!$C$24*1000)-('Appendix B'!$E$50+'Appendix B'!$F$50+'Appendix B'!$G$50))/((1+$Y$16)^AR$34))</f>
        <v>1376866.5613700326</v>
      </c>
      <c r="AS839" s="217">
        <f t="shared" si="40"/>
        <v>65266162.896616504</v>
      </c>
      <c r="AU839" s="207">
        <f t="shared" si="39"/>
        <v>1.2992812798076958E-8</v>
      </c>
    </row>
    <row r="840" spans="1:47" x14ac:dyDescent="0.35">
      <c r="A840">
        <v>806</v>
      </c>
      <c r="B840" s="75">
        <v>56</v>
      </c>
      <c r="C840" s="75">
        <v>75.355635672182984</v>
      </c>
      <c r="D840" s="75">
        <v>76.94843401326996</v>
      </c>
      <c r="E840" s="75">
        <v>65.636499407071838</v>
      </c>
      <c r="F840" s="75">
        <v>84.070567101940156</v>
      </c>
      <c r="G840" s="75">
        <v>99.010985695493446</v>
      </c>
      <c r="H840" s="75">
        <v>108.48800558663642</v>
      </c>
      <c r="I840" s="75">
        <v>181.23995068694921</v>
      </c>
      <c r="J840" s="75">
        <v>181.38187269051417</v>
      </c>
      <c r="K840" s="75">
        <v>217.70901814859346</v>
      </c>
      <c r="L840" s="75">
        <v>284.98730328805004</v>
      </c>
      <c r="M840" s="75">
        <v>267.02430334076871</v>
      </c>
      <c r="N840" s="75">
        <v>484.3489556070956</v>
      </c>
      <c r="O840" s="75">
        <v>500</v>
      </c>
      <c r="P840" s="75">
        <v>500</v>
      </c>
      <c r="Q840" s="75">
        <v>363.75497864249229</v>
      </c>
      <c r="R840" s="75">
        <v>411.97021213625385</v>
      </c>
      <c r="S840" s="75">
        <v>437.39445869277176</v>
      </c>
      <c r="T840" s="75">
        <v>500</v>
      </c>
      <c r="U840" s="75">
        <v>500</v>
      </c>
      <c r="V840" s="75">
        <v>500</v>
      </c>
      <c r="X840" s="201">
        <f>((0-('Appendix B'!$H$30))/(1+$Y$16)^0)</f>
        <v>-30932906.678150136</v>
      </c>
      <c r="Y840" s="201">
        <f>(((B840*'Appendix B'!$C$5*1000)-('Appendix B'!$E$31+'Appendix B'!$F$31+'Appendix B'!$G$31))/((1+$Y$16)^1))</f>
        <v>36555647.970511056</v>
      </c>
      <c r="Z840" s="201">
        <f>+(((C840*'Appendix B'!$C$6*1000)-('Appendix B'!$E$32+'Appendix B'!$F$32+'Appendix B'!$G$32))/((1+$Y$16)^2))</f>
        <v>16830763.953352261</v>
      </c>
      <c r="AA840" s="201">
        <f>(((D840*'Appendix B'!$C$7*1000)-('Appendix B'!$E$33+'Appendix B'!$F$33+'Appendix B'!$G$33))/((1+$Y$16)^3))</f>
        <v>8032941.1127795586</v>
      </c>
      <c r="AB840" s="201">
        <f>(((E840*'Appendix B'!$C$8*1000)-('Appendix B'!$E$34+'Appendix B'!$F$34+'Appendix B'!$G$34))/((1+$Y$16)^4))</f>
        <v>3840981.5787516055</v>
      </c>
      <c r="AC840" s="201">
        <f>(((F840*'Appendix B'!$C$9*1000)-('Appendix B'!$E$35+'Appendix B'!$F$35+'Appendix B'!$G$35))/((1+$Y$16)^AC$34))</f>
        <v>3586764.6181936171</v>
      </c>
      <c r="AD840" s="201">
        <f>(((G840*'Appendix B'!$C$10*1000)-('Appendix B'!$E$36+'Appendix B'!$F$36+'Appendix B'!$G$36))/((1+$Y$16)^AD$34))</f>
        <v>3116974.1897171196</v>
      </c>
      <c r="AE840" s="201">
        <f>(((H840*'Appendix B'!$C$11*1000)-('Appendix B'!$E$37+'Appendix B'!$F$37+'Appendix B'!$G$37))/((1+$Y$16)^AE$34))</f>
        <v>2569419.3987582871</v>
      </c>
      <c r="AF840" s="201">
        <f>(((I840*'Appendix B'!$C$12*1000)-('Appendix B'!$E$38+'Appendix B'!$F$38+'Appendix B'!$G$38))/((1+$Y$16)^AF$34))</f>
        <v>3824131.1544970963</v>
      </c>
      <c r="AG840" s="201">
        <f>(((J840*'Appendix B'!$C$13*1000)-('Appendix B'!$E$39+'Appendix B'!$F$39+'Appendix B'!$G$39))/((1+$Y$16)^AG$34))</f>
        <v>2989262.0343288765</v>
      </c>
      <c r="AH840" s="201">
        <f>(((K840*'Appendix B'!$C$14*1000)-('Appendix B'!$E$40+'Appendix B'!$F$40+'Appendix B'!$G$40))/((1+$Y$16)^AH$34))</f>
        <v>2943360.9269526033</v>
      </c>
      <c r="AI840" s="201">
        <f>(((L840*'Appendix B'!$C$15*1000)-('Appendix B'!$E$41+'Appendix B'!$F$41+'Appendix B'!$G$41))/((1+$Y$16)^AI$34))</f>
        <v>3368445.1633976763</v>
      </c>
      <c r="AJ840" s="201">
        <f>(((M840*'Appendix B'!$C$16*1000)-('Appendix B'!$E$42+'Appendix B'!$F$42+'Appendix B'!$G$42))/((1+$Y$16)^AJ$34))</f>
        <v>2541833.8931306475</v>
      </c>
      <c r="AK840" s="201">
        <f>(((N840*'Appendix B'!$C$17*1000)-('Appendix B'!$E$43+'Appendix B'!$F$43+'Appendix B'!$G$43))/((1+$Y$16)^AK$34))</f>
        <v>4245927.0427384954</v>
      </c>
      <c r="AL840" s="201">
        <f>(((O840*'Appendix B'!$C$18*1000)-('Appendix B'!$E$44+'Appendix B'!$F$44+'Appendix B'!$G$44))/((1+$Y$16)^AL$34))</f>
        <v>3679777.4453571774</v>
      </c>
      <c r="AM840" s="201">
        <f>(((P840*'Appendix B'!$C$19*1000)-('Appendix B'!$E$45+'Appendix B'!$F$45+'Appendix B'!$G$45))/((1+$Y$16)^AM$34))</f>
        <v>3092950.00404558</v>
      </c>
      <c r="AN840" s="201">
        <f>(((Q840*'Appendix B'!$C$20*1000)-('Appendix B'!$E$46+'Appendix B'!$F$46+'Appendix B'!$G$46))/((1+$Y$16)^AN$34))</f>
        <v>1757893.7994719839</v>
      </c>
      <c r="AO840" s="201">
        <f>(((R840*'Appendix B'!$C$21*1000)-('Appendix B'!$E$47+'Appendix B'!$F$47+'Appendix B'!$G$47))/((1+$Y$16)^AO$34))</f>
        <v>1759946.6439290717</v>
      </c>
      <c r="AP840" s="201">
        <f>(((S840*'Appendix B'!$C$22*1000)-('Appendix B'!$E$48+'Appendix B'!$F$48+'Appendix B'!$G$48))/((1+$Y$16)^AP$34))</f>
        <v>1606641.1928270771</v>
      </c>
      <c r="AQ840" s="201">
        <f>(((T840*'Appendix B'!$C$23*1000)-('Appendix B'!$E$49+'Appendix B'!$F$49+'Appendix B'!$G$49))/((1+$Y$16)^AQ$34))</f>
        <v>1608860.6024615879</v>
      </c>
      <c r="AR840" s="201">
        <f>(((U840*'Appendix B'!$C$24*1000)-('Appendix B'!$E$50+'Appendix B'!$F$50+'Appendix B'!$G$50))/((1+$Y$16)^AR$34))</f>
        <v>1376866.5613700326</v>
      </c>
      <c r="AS840" s="217">
        <f t="shared" si="40"/>
        <v>78396482.608421281</v>
      </c>
      <c r="AU840" s="207">
        <f t="shared" si="39"/>
        <v>8.1051338991612506E-9</v>
      </c>
    </row>
    <row r="841" spans="1:47" x14ac:dyDescent="0.35">
      <c r="A841">
        <v>807</v>
      </c>
      <c r="B841" s="75">
        <v>56</v>
      </c>
      <c r="C841" s="75">
        <v>44.443240030103169</v>
      </c>
      <c r="D841" s="75">
        <v>40.159780015539738</v>
      </c>
      <c r="E841" s="75">
        <v>59.786185896900719</v>
      </c>
      <c r="F841" s="75">
        <v>65.978209942585195</v>
      </c>
      <c r="G841" s="75">
        <v>28.68453270874744</v>
      </c>
      <c r="H841" s="75">
        <v>39.296884219145724</v>
      </c>
      <c r="I841" s="75">
        <v>38.210899488224015</v>
      </c>
      <c r="J841" s="75">
        <v>44.877756352306797</v>
      </c>
      <c r="K841" s="75">
        <v>35.363730542025593</v>
      </c>
      <c r="L841" s="75">
        <v>54.439363391039244</v>
      </c>
      <c r="M841" s="75">
        <v>59.584821083266526</v>
      </c>
      <c r="N841" s="75">
        <v>63.00050258200632</v>
      </c>
      <c r="O841" s="75">
        <v>77.866245357338528</v>
      </c>
      <c r="P841" s="75">
        <v>68.320275055056896</v>
      </c>
      <c r="Q841" s="75">
        <v>73.856412885076566</v>
      </c>
      <c r="R841" s="75">
        <v>79.78019810532949</v>
      </c>
      <c r="S841" s="75">
        <v>87.359091643046312</v>
      </c>
      <c r="T841" s="75">
        <v>101.69904343511921</v>
      </c>
      <c r="U841" s="75">
        <v>132.83439071009468</v>
      </c>
      <c r="V841" s="75">
        <v>165.16695454208161</v>
      </c>
      <c r="X841" s="201">
        <f>((0-('Appendix B'!$H$30))/(1+$Y$16)^0)</f>
        <v>-30932906.678150136</v>
      </c>
      <c r="Y841" s="201">
        <f>(((B841*'Appendix B'!$C$5*1000)-('Appendix B'!$E$31+'Appendix B'!$F$31+'Appendix B'!$G$31))/((1+$Y$16)^1))</f>
        <v>36555647.970511056</v>
      </c>
      <c r="Z841" s="201">
        <f>+(((C841*'Appendix B'!$C$6*1000)-('Appendix B'!$E$32+'Appendix B'!$F$32+'Appendix B'!$G$32))/((1+$Y$16)^2))</f>
        <v>9021764.1156244371</v>
      </c>
      <c r="AA841" s="201">
        <f>(((D841*'Appendix B'!$C$7*1000)-('Appendix B'!$E$33+'Appendix B'!$F$33+'Appendix B'!$G$33))/((1+$Y$16)^3))</f>
        <v>3366650.6888099457</v>
      </c>
      <c r="AB841" s="201">
        <f>(((E841*'Appendix B'!$C$8*1000)-('Appendix B'!$E$34+'Appendix B'!$F$34+'Appendix B'!$G$34))/((1+$Y$16)^4))</f>
        <v>3368627.2777829296</v>
      </c>
      <c r="AC841" s="201">
        <f>(((F841*'Appendix B'!$C$9*1000)-('Appendix B'!$E$35+'Appendix B'!$F$35+'Appendix B'!$G$35))/((1+$Y$16)^AC$34))</f>
        <v>2535017.1316654417</v>
      </c>
      <c r="AD841" s="201">
        <f>(((G841*'Appendix B'!$C$10*1000)-('Appendix B'!$E$36+'Appendix B'!$F$36+'Appendix B'!$G$36))/((1+$Y$16)^AD$34))</f>
        <v>82294.567814691429</v>
      </c>
      <c r="AE841" s="201">
        <f>(((H841*'Appendix B'!$C$11*1000)-('Appendix B'!$E$37+'Appendix B'!$F$37+'Appendix B'!$G$37))/((1+$Y$16)^AE$34))</f>
        <v>271468.08756841894</v>
      </c>
      <c r="AF841" s="201">
        <f>(((I841*'Appendix B'!$C$12*1000)-('Appendix B'!$E$38+'Appendix B'!$F$38+'Appendix B'!$G$38))/((1+$Y$16)^AF$34))</f>
        <v>73544.393144623071</v>
      </c>
      <c r="AG841" s="201">
        <f>(((J841*'Appendix B'!$C$13*1000)-('Appendix B'!$E$39+'Appendix B'!$F$39+'Appendix B'!$G$39))/((1+$Y$16)^AG$34))</f>
        <v>110345.68843003725</v>
      </c>
      <c r="AH841" s="201">
        <f>(((K841*'Appendix B'!$C$14*1000)-('Appendix B'!$E$40+'Appendix B'!$F$40+'Appendix B'!$G$40))/((1+$Y$16)^AH$34))</f>
        <v>-144652.14768814718</v>
      </c>
      <c r="AI841" s="201">
        <f>(((L841*'Appendix B'!$C$15*1000)-('Appendix B'!$E$41+'Appendix B'!$F$41+'Appendix B'!$G$41))/((1+$Y$16)^AI$34))</f>
        <v>92110.374507735411</v>
      </c>
      <c r="AJ841" s="201">
        <f>(((M841*'Appendix B'!$C$16*1000)-('Appendix B'!$E$42+'Appendix B'!$F$42+'Appendix B'!$G$42))/((1+$Y$16)^AJ$34))</f>
        <v>88449.620085140472</v>
      </c>
      <c r="AK841" s="201">
        <f>(((N841*'Appendix B'!$C$17*1000)-('Appendix B'!$E$43+'Appendix B'!$F$43+'Appendix B'!$G$43))/((1+$Y$16)^AK$34))</f>
        <v>67159.444822297199</v>
      </c>
      <c r="AL841" s="201">
        <f>(((O841*'Appendix B'!$C$18*1000)-('Appendix B'!$E$44+'Appendix B'!$F$44+'Appendix B'!$G$44))/((1+$Y$16)^AL$34))</f>
        <v>146775.41661244264</v>
      </c>
      <c r="AM841" s="201">
        <f>(((P841*'Appendix B'!$C$19*1000)-('Appendix B'!$E$45+'Appendix B'!$F$45+'Appendix B'!$G$45))/((1+$Y$16)^AM$34))</f>
        <v>27739.405555222878</v>
      </c>
      <c r="AN841" s="201">
        <f>(((Q841*'Appendix B'!$C$20*1000)-('Appendix B'!$E$46+'Appendix B'!$F$46+'Appendix B'!$G$46))/((1+$Y$16)^AN$34))</f>
        <v>31359.472227471142</v>
      </c>
      <c r="AO841" s="201">
        <f>(((R841*'Appendix B'!$C$21*1000)-('Appendix B'!$E$47+'Appendix B'!$F$47+'Appendix B'!$G$47))/((1+$Y$16)^AO$34))</f>
        <v>37866.342820899408</v>
      </c>
      <c r="AP841" s="201">
        <f>(((S841*'Appendix B'!$C$22*1000)-('Appendix B'!$E$48+'Appendix B'!$F$48+'Appendix B'!$G$48))/((1+$Y$16)^AP$34))</f>
        <v>48267.520152107892</v>
      </c>
      <c r="AQ841" s="201">
        <f>(((T841*'Appendix B'!$C$23*1000)-('Appendix B'!$E$49+'Appendix B'!$F$49+'Appendix B'!$G$49))/((1+$Y$16)^AQ$34))</f>
        <v>81135.234759596555</v>
      </c>
      <c r="AR841" s="201">
        <f>(((U841*'Appendix B'!$C$24*1000)-('Appendix B'!$E$50+'Appendix B'!$F$50+'Appendix B'!$G$50))/((1+$Y$16)^AR$34))</f>
        <v>160007.3552676386</v>
      </c>
      <c r="AS841" s="217">
        <f t="shared" si="40"/>
        <v>25233323.430011991</v>
      </c>
      <c r="AU841" s="207">
        <f t="shared" si="39"/>
        <v>1.0045517222239139E-8</v>
      </c>
    </row>
    <row r="842" spans="1:47" x14ac:dyDescent="0.35">
      <c r="A842">
        <v>808</v>
      </c>
      <c r="B842" s="75">
        <v>56</v>
      </c>
      <c r="C842" s="75">
        <v>61.864227083790759</v>
      </c>
      <c r="D842" s="75">
        <v>54.991779360643122</v>
      </c>
      <c r="E842" s="75">
        <v>55.333275544323591</v>
      </c>
      <c r="F842" s="75">
        <v>51.193850908993625</v>
      </c>
      <c r="G842" s="75">
        <v>57.472900220765808</v>
      </c>
      <c r="H842" s="75">
        <v>45.947381210159577</v>
      </c>
      <c r="I842" s="75">
        <v>58.344439881454768</v>
      </c>
      <c r="J842" s="75">
        <v>89.861809583901035</v>
      </c>
      <c r="K842" s="75">
        <v>113.08710822672694</v>
      </c>
      <c r="L842" s="75">
        <v>120.3097097001878</v>
      </c>
      <c r="M842" s="75">
        <v>175.67850385500731</v>
      </c>
      <c r="N842" s="75">
        <v>233.57202875652362</v>
      </c>
      <c r="O842" s="75">
        <v>263.84822679249226</v>
      </c>
      <c r="P842" s="75">
        <v>304.56130294234015</v>
      </c>
      <c r="Q842" s="75">
        <v>294.09308094213543</v>
      </c>
      <c r="R842" s="75">
        <v>246.79307310666809</v>
      </c>
      <c r="S842" s="75">
        <v>304.99449884895847</v>
      </c>
      <c r="T842" s="75">
        <v>401.39901608338471</v>
      </c>
      <c r="U842" s="75">
        <v>500</v>
      </c>
      <c r="V842" s="75">
        <v>500</v>
      </c>
      <c r="X842" s="201">
        <f>((0-('Appendix B'!$H$30))/(1+$Y$16)^0)</f>
        <v>-30932906.678150136</v>
      </c>
      <c r="Y842" s="201">
        <f>(((B842*'Appendix B'!$C$5*1000)-('Appendix B'!$E$31+'Appendix B'!$F$31+'Appendix B'!$G$31))/((1+$Y$16)^1))</f>
        <v>36555647.970511056</v>
      </c>
      <c r="Z842" s="201">
        <f>+(((C842*'Appendix B'!$C$6*1000)-('Appendix B'!$E$32+'Appendix B'!$F$32+'Appendix B'!$G$32))/((1+$Y$16)^2))</f>
        <v>13422603.398689201</v>
      </c>
      <c r="AA842" s="201">
        <f>(((D842*'Appendix B'!$C$7*1000)-('Appendix B'!$E$33+'Appendix B'!$F$33+'Appendix B'!$G$33))/((1+$Y$16)^3))</f>
        <v>5247948.5616989527</v>
      </c>
      <c r="AB842" s="201">
        <f>(((E842*'Appendix B'!$C$8*1000)-('Appendix B'!$E$34+'Appendix B'!$F$34+'Appendix B'!$G$34))/((1+$Y$16)^4))</f>
        <v>3009099.3049296881</v>
      </c>
      <c r="AC842" s="201">
        <f>(((F842*'Appendix B'!$C$9*1000)-('Appendix B'!$E$35+'Appendix B'!$F$35+'Appendix B'!$G$35))/((1+$Y$16)^AC$34))</f>
        <v>1675570.6639358364</v>
      </c>
      <c r="AD842" s="201">
        <f>(((G842*'Appendix B'!$C$10*1000)-('Appendix B'!$E$36+'Appendix B'!$F$36+'Appendix B'!$G$36))/((1+$Y$16)^AD$34))</f>
        <v>1324550.7676691744</v>
      </c>
      <c r="AE842" s="201">
        <f>(((H842*'Appendix B'!$C$11*1000)-('Appendix B'!$E$37+'Appendix B'!$F$37+'Appendix B'!$G$37))/((1+$Y$16)^AE$34))</f>
        <v>492342.06646226317</v>
      </c>
      <c r="AF842" s="201">
        <f>(((I842*'Appendix B'!$C$12*1000)-('Appendix B'!$E$38+'Appendix B'!$F$38+'Appendix B'!$G$38))/((1+$Y$16)^AF$34))</f>
        <v>601497.20710190095</v>
      </c>
      <c r="AG842" s="201">
        <f>(((J842*'Appendix B'!$C$13*1000)-('Appendix B'!$E$39+'Appendix B'!$F$39+'Appendix B'!$G$39))/((1+$Y$16)^AG$34))</f>
        <v>1059074.0464258739</v>
      </c>
      <c r="AH842" s="201">
        <f>(((K842*'Appendix B'!$C$14*1000)-('Appendix B'!$E$40+'Appendix B'!$F$40+'Appendix B'!$G$40))/((1+$Y$16)^AH$34))</f>
        <v>1171591.390304737</v>
      </c>
      <c r="AI842" s="201">
        <f>(((L842*'Appendix B'!$C$15*1000)-('Appendix B'!$E$41+'Appendix B'!$F$41+'Appendix B'!$G$41))/((1+$Y$16)^AI$34))</f>
        <v>1028199.0130151907</v>
      </c>
      <c r="AJ842" s="201">
        <f>(((M842*'Appendix B'!$C$16*1000)-('Appendix B'!$E$42+'Appendix B'!$F$42+'Appendix B'!$G$42))/((1+$Y$16)^AJ$34))</f>
        <v>1461488.2162698461</v>
      </c>
      <c r="AK842" s="201">
        <f>(((N842*'Appendix B'!$C$17*1000)-('Appendix B'!$E$43+'Appendix B'!$F$43+'Appendix B'!$G$43))/((1+$Y$16)^AK$34))</f>
        <v>1758820.4954035017</v>
      </c>
      <c r="AL842" s="201">
        <f>(((O842*'Appendix B'!$C$18*1000)-('Appendix B'!$E$44+'Appendix B'!$F$44+'Appendix B'!$G$44))/((1+$Y$16)^AL$34))</f>
        <v>1703331.1539677295</v>
      </c>
      <c r="AM842" s="201">
        <f>(((P842*'Appendix B'!$C$19*1000)-('Appendix B'!$E$45+'Appendix B'!$F$45+'Appendix B'!$G$45))/((1+$Y$16)^AM$34))</f>
        <v>1705206.4271317234</v>
      </c>
      <c r="AN842" s="201">
        <f>(((Q842*'Appendix B'!$C$20*1000)-('Appendix B'!$E$46+'Appendix B'!$F$46+'Appendix B'!$G$46))/((1+$Y$16)^AN$34))</f>
        <v>1343011.9342705347</v>
      </c>
      <c r="AO842" s="201">
        <f>(((R842*'Appendix B'!$C$21*1000)-('Appendix B'!$E$47+'Appendix B'!$F$47+'Appendix B'!$G$47))/((1+$Y$16)^AO$34))</f>
        <v>903664.74109687086</v>
      </c>
      <c r="AP842" s="201">
        <f>(((S842*'Appendix B'!$C$22*1000)-('Appendix B'!$E$48+'Appendix B'!$F$48+'Appendix B'!$G$48))/((1+$Y$16)^AP$34))</f>
        <v>1017190.4369709953</v>
      </c>
      <c r="AQ842" s="201">
        <f>(((T842*'Appendix B'!$C$23*1000)-('Appendix B'!$E$49+'Appendix B'!$F$49+'Appendix B'!$G$49))/((1+$Y$16)^AQ$34))</f>
        <v>1230666.1193025911</v>
      </c>
      <c r="AR842" s="201">
        <f>(((U842*'Appendix B'!$C$24*1000)-('Appendix B'!$E$50+'Appendix B'!$F$50+'Appendix B'!$G$50))/((1+$Y$16)^AR$34))</f>
        <v>1376866.5613700326</v>
      </c>
      <c r="AS842" s="217">
        <f t="shared" si="40"/>
        <v>47155463.798377544</v>
      </c>
      <c r="AU842" s="207">
        <f t="shared" si="39"/>
        <v>1.5869525884949997E-8</v>
      </c>
    </row>
    <row r="843" spans="1:47" x14ac:dyDescent="0.35">
      <c r="A843">
        <v>809</v>
      </c>
      <c r="B843" s="75">
        <v>56</v>
      </c>
      <c r="C843" s="75">
        <v>96.763095557726871</v>
      </c>
      <c r="D843" s="75">
        <v>85.331663217196066</v>
      </c>
      <c r="E843" s="75">
        <v>111.21912562549434</v>
      </c>
      <c r="F843" s="75">
        <v>111.00944837923065</v>
      </c>
      <c r="G843" s="75">
        <v>141.23686166967641</v>
      </c>
      <c r="H843" s="75">
        <v>184.82393889770756</v>
      </c>
      <c r="I843" s="75">
        <v>234.03931716945993</v>
      </c>
      <c r="J843" s="75">
        <v>195.04088057621257</v>
      </c>
      <c r="K843" s="75">
        <v>188.32081019201453</v>
      </c>
      <c r="L843" s="75">
        <v>287.80624560745298</v>
      </c>
      <c r="M843" s="75">
        <v>285.67176925261384</v>
      </c>
      <c r="N843" s="75">
        <v>282.50265020149936</v>
      </c>
      <c r="O843" s="75">
        <v>364.55078266745949</v>
      </c>
      <c r="P843" s="75">
        <v>390.90624935367975</v>
      </c>
      <c r="Q843" s="75">
        <v>500</v>
      </c>
      <c r="R843" s="75">
        <v>172.94785292590575</v>
      </c>
      <c r="S843" s="75">
        <v>326.80096448333143</v>
      </c>
      <c r="T843" s="75">
        <v>406.410482652312</v>
      </c>
      <c r="U843" s="75">
        <v>327.90339190500879</v>
      </c>
      <c r="V843" s="75">
        <v>194.45639575590891</v>
      </c>
      <c r="X843" s="201">
        <f>((0-('Appendix B'!$H$30))/(1+$Y$16)^0)</f>
        <v>-30932906.678150136</v>
      </c>
      <c r="Y843" s="201">
        <f>(((B843*'Appendix B'!$C$5*1000)-('Appendix B'!$E$31+'Appendix B'!$F$31+'Appendix B'!$G$31))/((1+$Y$16)^1))</f>
        <v>36555647.970511056</v>
      </c>
      <c r="Z843" s="201">
        <f>+(((C843*'Appendix B'!$C$6*1000)-('Appendix B'!$E$32+'Appendix B'!$F$32+'Appendix B'!$G$32))/((1+$Y$16)^2))</f>
        <v>22238654.454883438</v>
      </c>
      <c r="AA843" s="201">
        <f>(((D843*'Appendix B'!$C$7*1000)-('Appendix B'!$E$33+'Appendix B'!$F$33+'Appendix B'!$G$33))/((1+$Y$16)^3))</f>
        <v>9096273.9044233169</v>
      </c>
      <c r="AB843" s="201">
        <f>(((E843*'Appendix B'!$C$8*1000)-('Appendix B'!$E$34+'Appendix B'!$F$34+'Appendix B'!$G$34))/((1+$Y$16)^4))</f>
        <v>7521322.7273560734</v>
      </c>
      <c r="AC843" s="201">
        <f>(((F843*'Appendix B'!$C$9*1000)-('Appendix B'!$E$35+'Appendix B'!$F$35+'Appendix B'!$G$35))/((1+$Y$16)^AC$34))</f>
        <v>5152779.5063432902</v>
      </c>
      <c r="AD843" s="201">
        <f>(((G843*'Appendix B'!$C$10*1000)-('Appendix B'!$E$36+'Appendix B'!$F$36+'Appendix B'!$G$36))/((1+$Y$16)^AD$34))</f>
        <v>4939076.683070261</v>
      </c>
      <c r="AE843" s="201">
        <f>(((H843*'Appendix B'!$C$11*1000)-('Appendix B'!$E$37+'Appendix B'!$F$37+'Appendix B'!$G$37))/((1+$Y$16)^AE$34))</f>
        <v>5104661.7040737383</v>
      </c>
      <c r="AF843" s="201">
        <f>(((I843*'Appendix B'!$C$12*1000)-('Appendix B'!$E$38+'Appendix B'!$F$38+'Appendix B'!$G$38))/((1+$Y$16)^AF$34))</f>
        <v>5208665.298277162</v>
      </c>
      <c r="AG843" s="201">
        <f>(((J843*'Appendix B'!$C$13*1000)-('Appendix B'!$E$39+'Appendix B'!$F$39+'Appendix B'!$G$39))/((1+$Y$16)^AG$34))</f>
        <v>3277334.9666752531</v>
      </c>
      <c r="AH843" s="201">
        <f>(((K843*'Appendix B'!$C$14*1000)-('Appendix B'!$E$40+'Appendix B'!$F$40+'Appendix B'!$G$40))/((1+$Y$16)^AH$34))</f>
        <v>2445672.3296690593</v>
      </c>
      <c r="AI843" s="201">
        <f>(((L843*'Appendix B'!$C$15*1000)-('Appendix B'!$E$41+'Appendix B'!$F$41+'Appendix B'!$G$41))/((1+$Y$16)^AI$34))</f>
        <v>3408505.3729708334</v>
      </c>
      <c r="AJ843" s="201">
        <f>(((M843*'Appendix B'!$C$16*1000)-('Appendix B'!$E$42+'Appendix B'!$F$42+'Appendix B'!$G$42))/((1+$Y$16)^AJ$34))</f>
        <v>2762377.2492092289</v>
      </c>
      <c r="AK843" s="201">
        <f>(((N843*'Appendix B'!$C$17*1000)-('Appendix B'!$E$43+'Appendix B'!$F$43+'Appendix B'!$G$43))/((1+$Y$16)^AK$34))</f>
        <v>2244095.0798292169</v>
      </c>
      <c r="AL843" s="201">
        <f>(((O843*'Appendix B'!$C$18*1000)-('Appendix B'!$E$44+'Appendix B'!$F$44+'Appendix B'!$G$44))/((1+$Y$16)^AL$34))</f>
        <v>2546150.1190306181</v>
      </c>
      <c r="AM843" s="201">
        <f>(((P843*'Appendix B'!$C$19*1000)-('Appendix B'!$E$45+'Appendix B'!$F$45+'Appendix B'!$G$45))/((1+$Y$16)^AM$34))</f>
        <v>2318312.4628619771</v>
      </c>
      <c r="AN843" s="201">
        <f>(((Q843*'Appendix B'!$C$20*1000)-('Appendix B'!$E$46+'Appendix B'!$F$46+'Appendix B'!$G$46))/((1+$Y$16)^AN$34))</f>
        <v>2569321.4299444244</v>
      </c>
      <c r="AO843" s="201">
        <f>(((R843*'Appendix B'!$C$21*1000)-('Appendix B'!$E$47+'Appendix B'!$F$47+'Appendix B'!$G$47))/((1+$Y$16)^AO$34))</f>
        <v>520849.50393429847</v>
      </c>
      <c r="AP843" s="201">
        <f>(((S843*'Appendix B'!$C$22*1000)-('Appendix B'!$E$48+'Appendix B'!$F$48+'Appendix B'!$G$48))/((1+$Y$16)^AP$34))</f>
        <v>1114273.8323579268</v>
      </c>
      <c r="AQ843" s="201">
        <f>(((T843*'Appendix B'!$C$23*1000)-('Appendix B'!$E$49+'Appendix B'!$F$49+'Appendix B'!$G$49))/((1+$Y$16)^AQ$34))</f>
        <v>1249888.1283903185</v>
      </c>
      <c r="AR843" s="201">
        <f>(((U843*'Appendix B'!$C$24*1000)-('Appendix B'!$E$50+'Appendix B'!$F$50+'Appendix B'!$G$50))/((1+$Y$16)^AR$34))</f>
        <v>806504.47788297373</v>
      </c>
      <c r="AS843" s="217">
        <f t="shared" si="40"/>
        <v>90147460.523544297</v>
      </c>
      <c r="AU843" s="207">
        <f t="shared" si="39"/>
        <v>4.2087795992581231E-9</v>
      </c>
    </row>
    <row r="844" spans="1:47" x14ac:dyDescent="0.35">
      <c r="A844">
        <v>810</v>
      </c>
      <c r="B844" s="75">
        <v>56</v>
      </c>
      <c r="C844" s="75">
        <v>54.336396240158678</v>
      </c>
      <c r="D844" s="75">
        <v>68.969218321271413</v>
      </c>
      <c r="E844" s="75">
        <v>53.385209482266873</v>
      </c>
      <c r="F844" s="75">
        <v>66.371183014871747</v>
      </c>
      <c r="G844" s="75">
        <v>56.635158592790653</v>
      </c>
      <c r="H844" s="75">
        <v>44.430391865905975</v>
      </c>
      <c r="I844" s="75">
        <v>75.233234719098675</v>
      </c>
      <c r="J844" s="75">
        <v>114.05604773998027</v>
      </c>
      <c r="K844" s="75">
        <v>186.60079786078398</v>
      </c>
      <c r="L844" s="75">
        <v>295.38144475290864</v>
      </c>
      <c r="M844" s="75">
        <v>284.42634143973777</v>
      </c>
      <c r="N844" s="75">
        <v>274.44638093672467</v>
      </c>
      <c r="O844" s="75">
        <v>446.57233527724441</v>
      </c>
      <c r="P844" s="75">
        <v>471.92881348882179</v>
      </c>
      <c r="Q844" s="75">
        <v>137.07306162887517</v>
      </c>
      <c r="R844" s="75">
        <v>149.23980931170493</v>
      </c>
      <c r="S844" s="75">
        <v>184.84501618483378</v>
      </c>
      <c r="T844" s="75">
        <v>198.82191674614498</v>
      </c>
      <c r="U844" s="75">
        <v>140.91488592787607</v>
      </c>
      <c r="V844" s="75">
        <v>167.09869086228559</v>
      </c>
      <c r="X844" s="201">
        <f>((0-('Appendix B'!$H$30))/(1+$Y$16)^0)</f>
        <v>-30932906.678150136</v>
      </c>
      <c r="Y844" s="201">
        <f>(((B844*'Appendix B'!$C$5*1000)-('Appendix B'!$E$31+'Appendix B'!$F$31+'Appendix B'!$G$31))/((1+$Y$16)^1))</f>
        <v>36555647.970511056</v>
      </c>
      <c r="Z844" s="201">
        <f>+(((C844*'Appendix B'!$C$6*1000)-('Appendix B'!$E$32+'Appendix B'!$F$32+'Appendix B'!$G$32))/((1+$Y$16)^2))</f>
        <v>11520944.57816272</v>
      </c>
      <c r="AA844" s="201">
        <f>(((D844*'Appendix B'!$C$7*1000)-('Appendix B'!$E$33+'Appendix B'!$F$33+'Appendix B'!$G$33))/((1+$Y$16)^3))</f>
        <v>7020853.5877328925</v>
      </c>
      <c r="AB844" s="201">
        <f>(((E844*'Appendix B'!$C$8*1000)-('Appendix B'!$E$34+'Appendix B'!$F$34+'Appendix B'!$G$34))/((1+$Y$16)^4))</f>
        <v>2851812.4550226158</v>
      </c>
      <c r="AC844" s="201">
        <f>(((F844*'Appendix B'!$C$9*1000)-('Appendix B'!$E$35+'Appendix B'!$F$35+'Appendix B'!$G$35))/((1+$Y$16)^AC$34))</f>
        <v>2557861.4983452656</v>
      </c>
      <c r="AD844" s="201">
        <f>(((G844*'Appendix B'!$C$10*1000)-('Appendix B'!$E$36+'Appendix B'!$F$36+'Appendix B'!$G$36))/((1+$Y$16)^AD$34))</f>
        <v>1288401.1064980826</v>
      </c>
      <c r="AE844" s="201">
        <f>(((H844*'Appendix B'!$C$11*1000)-('Appendix B'!$E$37+'Appendix B'!$F$37+'Appendix B'!$G$37))/((1+$Y$16)^AE$34))</f>
        <v>441960.3471926215</v>
      </c>
      <c r="AF844" s="201">
        <f>(((I844*'Appendix B'!$C$12*1000)-('Appendix B'!$E$38+'Appendix B'!$F$38+'Appendix B'!$G$38))/((1+$Y$16)^AF$34))</f>
        <v>1044364.5113480592</v>
      </c>
      <c r="AG844" s="201">
        <f>(((J844*'Appendix B'!$C$13*1000)-('Appendix B'!$E$39+'Appendix B'!$F$39+'Appendix B'!$G$39))/((1+$Y$16)^AG$34))</f>
        <v>1569338.4221281477</v>
      </c>
      <c r="AH844" s="201">
        <f>(((K844*'Appendix B'!$C$14*1000)-('Appendix B'!$E$40+'Appendix B'!$F$40+'Appendix B'!$G$40))/((1+$Y$16)^AH$34))</f>
        <v>2416543.9620698746</v>
      </c>
      <c r="AI844" s="201">
        <f>(((L844*'Appendix B'!$C$15*1000)-('Appendix B'!$E$41+'Appendix B'!$F$41+'Appendix B'!$G$41))/((1+$Y$16)^AI$34))</f>
        <v>3516157.1199528826</v>
      </c>
      <c r="AJ844" s="201">
        <f>(((M844*'Appendix B'!$C$16*1000)-('Appendix B'!$E$42+'Appendix B'!$F$42+'Appendix B'!$G$42))/((1+$Y$16)^AJ$34))</f>
        <v>2747647.5893774973</v>
      </c>
      <c r="AK844" s="201">
        <f>(((N844*'Appendix B'!$C$17*1000)-('Appendix B'!$E$43+'Appendix B'!$F$43+'Appendix B'!$G$43))/((1+$Y$16)^AK$34))</f>
        <v>2164196.1820831173</v>
      </c>
      <c r="AL844" s="201">
        <f>(((O844*'Appendix B'!$C$18*1000)-('Appendix B'!$E$44+'Appendix B'!$F$44+'Appendix B'!$G$44))/((1+$Y$16)^AL$34))</f>
        <v>3232620.4819999696</v>
      </c>
      <c r="AM844" s="201">
        <f>(((P844*'Appendix B'!$C$19*1000)-('Appendix B'!$E$45+'Appendix B'!$F$45+'Appendix B'!$G$45))/((1+$Y$16)^AM$34))</f>
        <v>2893626.0760634704</v>
      </c>
      <c r="AN844" s="201">
        <f>(((Q844*'Appendix B'!$C$20*1000)-('Appendix B'!$E$46+'Appendix B'!$F$46+'Appendix B'!$G$46))/((1+$Y$16)^AN$34))</f>
        <v>407855.69194612635</v>
      </c>
      <c r="AO844" s="201">
        <f>(((R844*'Appendix B'!$C$21*1000)-('Appendix B'!$E$47+'Appendix B'!$F$47+'Appendix B'!$G$47))/((1+$Y$16)^AO$34))</f>
        <v>397946.48710240796</v>
      </c>
      <c r="AP844" s="201">
        <f>(((S844*'Appendix B'!$C$22*1000)-('Appendix B'!$E$48+'Appendix B'!$F$48+'Appendix B'!$G$48))/((1+$Y$16)^AP$34))</f>
        <v>482279.37313357776</v>
      </c>
      <c r="AQ844" s="201">
        <f>(((T844*'Appendix B'!$C$23*1000)-('Appendix B'!$E$49+'Appendix B'!$F$49+'Appendix B'!$G$49))/((1+$Y$16)^AQ$34))</f>
        <v>453660.26864610455</v>
      </c>
      <c r="AR844" s="201">
        <f>(((U844*'Appendix B'!$C$24*1000)-('Appendix B'!$E$50+'Appendix B'!$F$50+'Appendix B'!$G$50))/((1+$Y$16)^AR$34))</f>
        <v>186787.70927366937</v>
      </c>
      <c r="AS844" s="217">
        <f t="shared" si="40"/>
        <v>52817598.740440026</v>
      </c>
      <c r="AU844" s="207">
        <f t="shared" si="39"/>
        <v>1.5768930569863873E-8</v>
      </c>
    </row>
    <row r="845" spans="1:47" x14ac:dyDescent="0.35">
      <c r="A845">
        <v>811</v>
      </c>
      <c r="B845" s="75">
        <v>56</v>
      </c>
      <c r="C845" s="75">
        <v>57.875319990146274</v>
      </c>
      <c r="D845" s="75">
        <v>72.829544015895777</v>
      </c>
      <c r="E845" s="75">
        <v>41.532305113820186</v>
      </c>
      <c r="F845" s="75">
        <v>20.119345079998876</v>
      </c>
      <c r="G845" s="75">
        <v>25.145580636084318</v>
      </c>
      <c r="H845" s="75">
        <v>15.667094833968891</v>
      </c>
      <c r="I845" s="75">
        <v>17.132848760585571</v>
      </c>
      <c r="J845" s="75">
        <v>21.626510264445091</v>
      </c>
      <c r="K845" s="75">
        <v>29.963914742377039</v>
      </c>
      <c r="L845" s="75">
        <v>27.355032108223</v>
      </c>
      <c r="M845" s="75">
        <v>17.508654866985591</v>
      </c>
      <c r="N845" s="75">
        <v>25.071182402656635</v>
      </c>
      <c r="O845" s="75">
        <v>25.969618627586168</v>
      </c>
      <c r="P845" s="75">
        <v>32.656750876197187</v>
      </c>
      <c r="Q845" s="75">
        <v>42.643069004187097</v>
      </c>
      <c r="R845" s="75">
        <v>55.670460419225556</v>
      </c>
      <c r="S845" s="75">
        <v>41.021604881850564</v>
      </c>
      <c r="T845" s="75">
        <v>46.125057868238834</v>
      </c>
      <c r="U845" s="75">
        <v>46.341903874522039</v>
      </c>
      <c r="V845" s="75">
        <v>54.639584167306978</v>
      </c>
      <c r="X845" s="201">
        <f>((0-('Appendix B'!$H$30))/(1+$Y$16)^0)</f>
        <v>-30932906.678150136</v>
      </c>
      <c r="Y845" s="201">
        <f>(((B845*'Appendix B'!$C$5*1000)-('Appendix B'!$E$31+'Appendix B'!$F$31+'Appendix B'!$G$31))/((1+$Y$16)^1))</f>
        <v>36555647.970511056</v>
      </c>
      <c r="Z845" s="201">
        <f>+(((C845*'Appendix B'!$C$6*1000)-('Appendix B'!$E$32+'Appendix B'!$F$32+'Appendix B'!$G$32))/((1+$Y$16)^2))</f>
        <v>12414937.244061613</v>
      </c>
      <c r="AA845" s="201">
        <f>(((D845*'Appendix B'!$C$7*1000)-('Appendix B'!$E$33+'Appendix B'!$F$33+'Appendix B'!$G$33))/((1+$Y$16)^3))</f>
        <v>7510499.1404987238</v>
      </c>
      <c r="AB845" s="201">
        <f>(((E845*'Appendix B'!$C$8*1000)-('Appendix B'!$E$34+'Appendix B'!$F$34+'Appendix B'!$G$34))/((1+$Y$16)^4))</f>
        <v>1894808.9803075586</v>
      </c>
      <c r="AC845" s="201">
        <f>(((F845*'Appendix B'!$C$9*1000)-('Appendix B'!$E$35+'Appendix B'!$F$35+'Appendix B'!$G$35))/((1+$Y$16)^AC$34))</f>
        <v>-130856.9404325262</v>
      </c>
      <c r="AD845" s="201">
        <f>(((G845*'Appendix B'!$C$10*1000)-('Appendix B'!$E$36+'Appendix B'!$F$36+'Appendix B'!$G$36))/((1+$Y$16)^AD$34))</f>
        <v>-70415.902878664172</v>
      </c>
      <c r="AE845" s="201">
        <f>(((H845*'Appendix B'!$C$11*1000)-('Appendix B'!$E$37+'Appendix B'!$F$37+'Appendix B'!$G$37))/((1+$Y$16)^AE$34))</f>
        <v>-513316.20885028789</v>
      </c>
      <c r="AF845" s="201">
        <f>(((I845*'Appendix B'!$C$12*1000)-('Appendix B'!$E$38+'Appendix B'!$F$38+'Appendix B'!$G$38))/((1+$Y$16)^AF$34))</f>
        <v>-479175.8923612716</v>
      </c>
      <c r="AG845" s="201">
        <f>(((J845*'Appendix B'!$C$13*1000)-('Appendix B'!$E$39+'Appendix B'!$F$39+'Appendix B'!$G$39))/((1+$Y$16)^AG$34))</f>
        <v>-380030.67691716307</v>
      </c>
      <c r="AH845" s="201">
        <f>(((K845*'Appendix B'!$C$14*1000)-('Appendix B'!$E$40+'Appendix B'!$F$40+'Appendix B'!$G$40))/((1+$Y$16)^AH$34))</f>
        <v>-236097.89881687454</v>
      </c>
      <c r="AI845" s="201">
        <f>(((L845*'Appendix B'!$C$15*1000)-('Appendix B'!$E$41+'Appendix B'!$F$41+'Appendix B'!$G$41))/((1+$Y$16)^AI$34))</f>
        <v>-292787.17372171849</v>
      </c>
      <c r="AJ845" s="201">
        <f>(((M845*'Appendix B'!$C$16*1000)-('Appendix B'!$E$42+'Appendix B'!$F$42+'Appendix B'!$G$42))/((1+$Y$16)^AJ$34))</f>
        <v>-409184.69398883317</v>
      </c>
      <c r="AK845" s="201">
        <f>(((N845*'Appendix B'!$C$17*1000)-('Appendix B'!$E$43+'Appendix B'!$F$43+'Appendix B'!$G$43))/((1+$Y$16)^AK$34))</f>
        <v>-309008.57724711747</v>
      </c>
      <c r="AL845" s="201">
        <f>(((O845*'Appendix B'!$C$18*1000)-('Appendix B'!$E$44+'Appendix B'!$F$44+'Appendix B'!$G$44))/((1+$Y$16)^AL$34))</f>
        <v>-287567.69266208296</v>
      </c>
      <c r="AM845" s="201">
        <f>(((P845*'Appendix B'!$C$19*1000)-('Appendix B'!$E$45+'Appendix B'!$F$45+'Appendix B'!$G$45))/((1+$Y$16)^AM$34))</f>
        <v>-225495.12452723636</v>
      </c>
      <c r="AN845" s="201">
        <f>(((Q845*'Appendix B'!$C$20*1000)-('Appendix B'!$E$46+'Appendix B'!$F$46+'Appendix B'!$G$46))/((1+$Y$16)^AN$34))</f>
        <v>-154536.27216037281</v>
      </c>
      <c r="AO845" s="201">
        <f>(((R845*'Appendix B'!$C$21*1000)-('Appendix B'!$E$47+'Appendix B'!$F$47+'Appendix B'!$G$47))/((1+$Y$16)^AO$34))</f>
        <v>-87119.064868868838</v>
      </c>
      <c r="AP845" s="201">
        <f>(((S845*'Appendix B'!$C$22*1000)-('Appendix B'!$E$48+'Appendix B'!$F$48+'Appendix B'!$G$48))/((1+$Y$16)^AP$34))</f>
        <v>-158029.11791393699</v>
      </c>
      <c r="AQ845" s="201">
        <f>(((T845*'Appendix B'!$C$23*1000)-('Appendix B'!$E$49+'Appendix B'!$F$49+'Appendix B'!$G$49))/((1+$Y$16)^AQ$34))</f>
        <v>-132024.65385090822</v>
      </c>
      <c r="AR845" s="201">
        <f>(((U845*'Appendix B'!$C$24*1000)-('Appendix B'!$E$50+'Appendix B'!$F$50+'Appendix B'!$G$50))/((1+$Y$16)^AR$34))</f>
        <v>-126645.79579437837</v>
      </c>
      <c r="AS845" s="217">
        <f t="shared" si="40"/>
        <v>27442986.657228816</v>
      </c>
      <c r="AU845" s="207">
        <f t="shared" si="39"/>
        <v>1.0890920893907852E-8</v>
      </c>
    </row>
    <row r="846" spans="1:47" x14ac:dyDescent="0.35">
      <c r="A846">
        <v>812</v>
      </c>
      <c r="B846" s="75">
        <v>56</v>
      </c>
      <c r="C846" s="75">
        <v>63.016066615328214</v>
      </c>
      <c r="D846" s="75">
        <v>60.665455541929859</v>
      </c>
      <c r="E846" s="75">
        <v>40.018230641071639</v>
      </c>
      <c r="F846" s="75">
        <v>48.841897937653918</v>
      </c>
      <c r="G846" s="75">
        <v>45.875835390894537</v>
      </c>
      <c r="H846" s="75">
        <v>43.14213187145279</v>
      </c>
      <c r="I846" s="75">
        <v>44.741242109242236</v>
      </c>
      <c r="J846" s="75">
        <v>54.010056731859294</v>
      </c>
      <c r="K846" s="75">
        <v>30.408171500433752</v>
      </c>
      <c r="L846" s="75">
        <v>42.464276148023785</v>
      </c>
      <c r="M846" s="75">
        <v>55.57413913919563</v>
      </c>
      <c r="N846" s="75">
        <v>81.899712030346407</v>
      </c>
      <c r="O846" s="75">
        <v>129.58821722970288</v>
      </c>
      <c r="P846" s="75">
        <v>109.8968734123726</v>
      </c>
      <c r="Q846" s="75">
        <v>94.239085114648162</v>
      </c>
      <c r="R846" s="75">
        <v>139.96430349996729</v>
      </c>
      <c r="S846" s="75">
        <v>137.87799200174845</v>
      </c>
      <c r="T846" s="75">
        <v>92.005942515895811</v>
      </c>
      <c r="U846" s="75">
        <v>113.77186047344647</v>
      </c>
      <c r="V846" s="75">
        <v>121.96628460147163</v>
      </c>
      <c r="X846" s="201">
        <f>((0-('Appendix B'!$H$30))/(1+$Y$16)^0)</f>
        <v>-30932906.678150136</v>
      </c>
      <c r="Y846" s="201">
        <f>(((B846*'Appendix B'!$C$5*1000)-('Appendix B'!$E$31+'Appendix B'!$F$31+'Appendix B'!$G$31))/((1+$Y$16)^1))</f>
        <v>36555647.970511056</v>
      </c>
      <c r="Z846" s="201">
        <f>+(((C846*'Appendix B'!$C$6*1000)-('Appendix B'!$E$32+'Appendix B'!$F$32+'Appendix B'!$G$32))/((1+$Y$16)^2))</f>
        <v>13713577.76441</v>
      </c>
      <c r="AA846" s="201">
        <f>(((D846*'Appendix B'!$C$7*1000)-('Appendix B'!$E$33+'Appendix B'!$F$33+'Appendix B'!$G$33))/((1+$Y$16)^3))</f>
        <v>5967600.3552947752</v>
      </c>
      <c r="AB846" s="201">
        <f>(((E846*'Appendix B'!$C$8*1000)-('Appendix B'!$E$34+'Appendix B'!$F$34+'Appendix B'!$G$34))/((1+$Y$16)^4))</f>
        <v>1772562.6104427171</v>
      </c>
      <c r="AC846" s="201">
        <f>(((F846*'Appendix B'!$C$9*1000)-('Appendix B'!$E$35+'Appendix B'!$F$35+'Appendix B'!$G$35))/((1+$Y$16)^AC$34))</f>
        <v>1538846.5983952682</v>
      </c>
      <c r="AD846" s="201">
        <f>(((G846*'Appendix B'!$C$10*1000)-('Appendix B'!$E$36+'Appendix B'!$F$36+'Appendix B'!$G$36))/((1+$Y$16)^AD$34))</f>
        <v>824122.05530791858</v>
      </c>
      <c r="AE846" s="201">
        <f>(((H846*'Appendix B'!$C$11*1000)-('Appendix B'!$E$37+'Appendix B'!$F$37+'Appendix B'!$G$37))/((1+$Y$16)^AE$34))</f>
        <v>399175.10705055221</v>
      </c>
      <c r="AF846" s="201">
        <f>(((I846*'Appendix B'!$C$12*1000)-('Appendix B'!$E$38+'Appendix B'!$F$38+'Appendix B'!$G$38))/((1+$Y$16)^AF$34))</f>
        <v>244786.64341625918</v>
      </c>
      <c r="AG846" s="201">
        <f>(((J846*'Appendix B'!$C$13*1000)-('Appendix B'!$E$39+'Appendix B'!$F$39+'Appendix B'!$G$39))/((1+$Y$16)^AG$34))</f>
        <v>302948.88270450168</v>
      </c>
      <c r="AH846" s="201">
        <f>(((K846*'Appendix B'!$C$14*1000)-('Appendix B'!$E$40+'Appendix B'!$F$40+'Appendix B'!$G$40))/((1+$Y$16)^AH$34))</f>
        <v>-228574.4212684083</v>
      </c>
      <c r="AI846" s="201">
        <f>(((L846*'Appendix B'!$C$15*1000)-('Appendix B'!$E$41+'Appendix B'!$F$41+'Appendix B'!$G$41))/((1+$Y$16)^AI$34))</f>
        <v>-78068.526035944393</v>
      </c>
      <c r="AJ846" s="201">
        <f>(((M846*'Appendix B'!$C$16*1000)-('Appendix B'!$E$42+'Appendix B'!$F$42+'Appendix B'!$G$42))/((1+$Y$16)^AJ$34))</f>
        <v>41015.332751369155</v>
      </c>
      <c r="AK846" s="201">
        <f>(((N846*'Appendix B'!$C$17*1000)-('Appendix B'!$E$43+'Appendix B'!$F$43+'Appendix B'!$G$43))/((1+$Y$16)^AK$34))</f>
        <v>254594.34223783994</v>
      </c>
      <c r="AL846" s="201">
        <f>(((O846*'Appendix B'!$C$18*1000)-('Appendix B'!$E$44+'Appendix B'!$F$44+'Appendix B'!$G$44))/((1+$Y$16)^AL$34))</f>
        <v>579656.77126844868</v>
      </c>
      <c r="AM846" s="201">
        <f>(((P846*'Appendix B'!$C$19*1000)-('Appendix B'!$E$45+'Appendix B'!$F$45+'Appendix B'!$G$45))/((1+$Y$16)^AM$34))</f>
        <v>322960.66004030406</v>
      </c>
      <c r="AN846" s="201">
        <f>(((Q846*'Appendix B'!$C$20*1000)-('Appendix B'!$E$46+'Appendix B'!$F$46+'Appendix B'!$G$46))/((1+$Y$16)^AN$34))</f>
        <v>152751.52945750457</v>
      </c>
      <c r="AO846" s="201">
        <f>(((R846*'Appendix B'!$C$21*1000)-('Appendix B'!$E$47+'Appendix B'!$F$47+'Appendix B'!$G$47))/((1+$Y$16)^AO$34))</f>
        <v>349862.06202477525</v>
      </c>
      <c r="AP846" s="201">
        <f>(((S846*'Appendix B'!$C$22*1000)-('Appendix B'!$E$48+'Appendix B'!$F$48+'Appendix B'!$G$48))/((1+$Y$16)^AP$34))</f>
        <v>273180.00529623788</v>
      </c>
      <c r="AQ846" s="201">
        <f>(((T846*'Appendix B'!$C$23*1000)-('Appendix B'!$E$49+'Appendix B'!$F$49+'Appendix B'!$G$49))/((1+$Y$16)^AQ$34))</f>
        <v>43956.322879225772</v>
      </c>
      <c r="AR846" s="201">
        <f>(((U846*'Appendix B'!$C$24*1000)-('Appendix B'!$E$50+'Appendix B'!$F$50+'Appendix B'!$G$50))/((1+$Y$16)^AR$34))</f>
        <v>96830.372393528145</v>
      </c>
      <c r="AS846" s="217">
        <f t="shared" si="40"/>
        <v>32501168.707732137</v>
      </c>
      <c r="AU846" s="207">
        <f t="shared" si="39"/>
        <v>1.2725415839062804E-8</v>
      </c>
    </row>
    <row r="847" spans="1:47" x14ac:dyDescent="0.35">
      <c r="A847">
        <v>813</v>
      </c>
      <c r="B847" s="75">
        <v>56</v>
      </c>
      <c r="C847" s="75">
        <v>78.295926750409507</v>
      </c>
      <c r="D847" s="75">
        <v>78.280908512353207</v>
      </c>
      <c r="E847" s="75">
        <v>59.205029083145526</v>
      </c>
      <c r="F847" s="75">
        <v>30.174057055084457</v>
      </c>
      <c r="G847" s="75">
        <v>21.114225855372808</v>
      </c>
      <c r="H847" s="75">
        <v>26.007238525033678</v>
      </c>
      <c r="I847" s="75">
        <v>25.110419322334401</v>
      </c>
      <c r="J847" s="75">
        <v>23.911834285340557</v>
      </c>
      <c r="K847" s="75">
        <v>29.494853720776042</v>
      </c>
      <c r="L847" s="75">
        <v>57.621604118469634</v>
      </c>
      <c r="M847" s="75">
        <v>80.449495922572254</v>
      </c>
      <c r="N847" s="75">
        <v>58.34881449867855</v>
      </c>
      <c r="O847" s="75">
        <v>34.59284035943719</v>
      </c>
      <c r="P847" s="75">
        <v>49.011301052687863</v>
      </c>
      <c r="Q847" s="75">
        <v>48.208017890558011</v>
      </c>
      <c r="R847" s="75">
        <v>64.568647326178507</v>
      </c>
      <c r="S847" s="75">
        <v>54.089454237726748</v>
      </c>
      <c r="T847" s="75">
        <v>64.40905635637553</v>
      </c>
      <c r="U847" s="75">
        <v>84.614308300850212</v>
      </c>
      <c r="V847" s="75">
        <v>126.37227870075712</v>
      </c>
      <c r="X847" s="201">
        <f>((0-('Appendix B'!$H$30))/(1+$Y$16)^0)</f>
        <v>-30932906.678150136</v>
      </c>
      <c r="Y847" s="201">
        <f>(((B847*'Appendix B'!$C$5*1000)-('Appendix B'!$E$31+'Appendix B'!$F$31+'Appendix B'!$G$31))/((1+$Y$16)^1))</f>
        <v>36555647.970511056</v>
      </c>
      <c r="Z847" s="201">
        <f>+(((C847*'Appendix B'!$C$6*1000)-('Appendix B'!$E$32+'Appendix B'!$F$32+'Appendix B'!$G$32))/((1+$Y$16)^2))</f>
        <v>17573531.76787544</v>
      </c>
      <c r="AA847" s="201">
        <f>(((D847*'Appendix B'!$C$7*1000)-('Appendix B'!$E$33+'Appendix B'!$F$33+'Appendix B'!$G$33))/((1+$Y$16)^3))</f>
        <v>8201952.813931752</v>
      </c>
      <c r="AB847" s="201">
        <f>(((E847*'Appendix B'!$C$8*1000)-('Appendix B'!$E$34+'Appendix B'!$F$34+'Appendix B'!$G$34))/((1+$Y$16)^4))</f>
        <v>3321704.6778167463</v>
      </c>
      <c r="AC847" s="201">
        <f>(((F847*'Appendix B'!$C$9*1000)-('Appendix B'!$E$35+'Appendix B'!$F$35+'Appendix B'!$G$35))/((1+$Y$16)^AC$34))</f>
        <v>453645.00999978749</v>
      </c>
      <c r="AD847" s="201">
        <f>(((G847*'Appendix B'!$C$10*1000)-('Appendix B'!$E$36+'Appendix B'!$F$36+'Appendix B'!$G$36))/((1+$Y$16)^AD$34))</f>
        <v>-244374.2028087033</v>
      </c>
      <c r="AE847" s="201">
        <f>(((H847*'Appendix B'!$C$11*1000)-('Appendix B'!$E$37+'Appendix B'!$F$37+'Appendix B'!$G$37))/((1+$Y$16)^AE$34))</f>
        <v>-169902.97485205851</v>
      </c>
      <c r="AF847" s="201">
        <f>(((I847*'Appendix B'!$C$12*1000)-('Appendix B'!$E$38+'Appendix B'!$F$38+'Appendix B'!$G$38))/((1+$Y$16)^AF$34))</f>
        <v>-269983.63186673325</v>
      </c>
      <c r="AG847" s="201">
        <f>(((J847*'Appendix B'!$C$13*1000)-('Appendix B'!$E$39+'Appendix B'!$F$39+'Appendix B'!$G$39))/((1+$Y$16)^AG$34))</f>
        <v>-331832.44776537525</v>
      </c>
      <c r="AH847" s="201">
        <f>(((K847*'Appendix B'!$C$14*1000)-('Appendix B'!$E$40+'Appendix B'!$F$40+'Appendix B'!$G$40))/((1+$Y$16)^AH$34))</f>
        <v>-244041.43597388343</v>
      </c>
      <c r="AI847" s="201">
        <f>(((L847*'Appendix B'!$C$15*1000)-('Appendix B'!$E$41+'Appendix B'!$F$41+'Appendix B'!$G$41))/((1+$Y$16)^AI$34))</f>
        <v>137333.44614550468</v>
      </c>
      <c r="AJ847" s="201">
        <f>(((M847*'Appendix B'!$C$16*1000)-('Appendix B'!$E$42+'Appendix B'!$F$42+'Appendix B'!$G$42))/((1+$Y$16)^AJ$34))</f>
        <v>335215.87960278662</v>
      </c>
      <c r="AK847" s="201">
        <f>(((N847*'Appendix B'!$C$17*1000)-('Appendix B'!$E$43+'Appendix B'!$F$43+'Appendix B'!$G$43))/((1+$Y$16)^AK$34))</f>
        <v>21025.839017731611</v>
      </c>
      <c r="AL847" s="201">
        <f>(((O847*'Appendix B'!$C$18*1000)-('Appendix B'!$E$44+'Appendix B'!$F$44+'Appendix B'!$G$44))/((1+$Y$16)^AL$34))</f>
        <v>-215396.58685052607</v>
      </c>
      <c r="AM847" s="201">
        <f>(((P847*'Appendix B'!$C$19*1000)-('Appendix B'!$E$45+'Appendix B'!$F$45+'Appendix B'!$G$45))/((1+$Y$16)^AM$34))</f>
        <v>-109367.03780526853</v>
      </c>
      <c r="AN847" s="201">
        <f>(((Q847*'Appendix B'!$C$20*1000)-('Appendix B'!$E$46+'Appendix B'!$F$46+'Appendix B'!$G$46))/((1+$Y$16)^AN$34))</f>
        <v>-121393.38559045288</v>
      </c>
      <c r="AO847" s="201">
        <f>(((R847*'Appendix B'!$C$21*1000)-('Appendix B'!$E$47+'Appendix B'!$F$47+'Appendix B'!$G$47))/((1+$Y$16)^AO$34))</f>
        <v>-40990.669249439263</v>
      </c>
      <c r="AP847" s="201">
        <f>(((S847*'Appendix B'!$C$22*1000)-('Appendix B'!$E$48+'Appendix B'!$F$48+'Appendix B'!$G$48))/((1+$Y$16)^AP$34))</f>
        <v>-99850.447094690797</v>
      </c>
      <c r="AQ847" s="201">
        <f>(((T847*'Appendix B'!$C$23*1000)-('Appendix B'!$E$49+'Appendix B'!$F$49+'Appendix B'!$G$49))/((1+$Y$16)^AQ$34))</f>
        <v>-61894.447400346588</v>
      </c>
      <c r="AR847" s="201">
        <f>(((U847*'Appendix B'!$C$24*1000)-('Appendix B'!$E$50+'Appendix B'!$F$50+'Appendix B'!$G$50))/((1+$Y$16)^AR$34))</f>
        <v>196.49685912340669</v>
      </c>
      <c r="AS847" s="217">
        <f t="shared" si="40"/>
        <v>35667347.223609805</v>
      </c>
      <c r="AU847" s="207">
        <f t="shared" si="39"/>
        <v>1.3739748319294544E-8</v>
      </c>
    </row>
    <row r="848" spans="1:47" x14ac:dyDescent="0.35">
      <c r="A848">
        <v>814</v>
      </c>
      <c r="B848" s="75">
        <v>56</v>
      </c>
      <c r="C848" s="75">
        <v>26.882250303582353</v>
      </c>
      <c r="D848" s="75">
        <v>17.617173971371678</v>
      </c>
      <c r="E848" s="75">
        <v>15.125318492354701</v>
      </c>
      <c r="F848" s="75">
        <v>13.063847282326265</v>
      </c>
      <c r="G848" s="75">
        <v>9.9104318571577608</v>
      </c>
      <c r="H848" s="75">
        <v>10.966653862753951</v>
      </c>
      <c r="I848" s="75">
        <v>13.149442616824766</v>
      </c>
      <c r="J848" s="75">
        <v>12.275799818132551</v>
      </c>
      <c r="K848" s="75">
        <v>6.6132494679943576</v>
      </c>
      <c r="L848" s="75">
        <v>5.6337809957826144</v>
      </c>
      <c r="M848" s="75">
        <v>7.0138086144668774</v>
      </c>
      <c r="N848" s="75">
        <v>4.7651193200805242</v>
      </c>
      <c r="O848" s="75">
        <v>3.5492361241127144</v>
      </c>
      <c r="P848" s="75">
        <v>4.1858332016469939</v>
      </c>
      <c r="Q848" s="75">
        <v>3.0884554123875039</v>
      </c>
      <c r="R848" s="75">
        <v>3.2867132508850854</v>
      </c>
      <c r="S848" s="75">
        <v>2.1691384805892482</v>
      </c>
      <c r="T848" s="75">
        <v>1.6024365226929234</v>
      </c>
      <c r="U848" s="75">
        <v>0.96216259048551489</v>
      </c>
      <c r="V848" s="75">
        <v>1.1515924802397464</v>
      </c>
      <c r="X848" s="201">
        <f>((0-('Appendix B'!$H$30))/(1+$Y$16)^0)</f>
        <v>-30932906.678150136</v>
      </c>
      <c r="Y848" s="201">
        <f>(((B848*'Appendix B'!$C$5*1000)-('Appendix B'!$E$31+'Appendix B'!$F$31+'Appendix B'!$G$31))/((1+$Y$16)^1))</f>
        <v>36555647.970511056</v>
      </c>
      <c r="Z848" s="201">
        <f>+(((C848*'Appendix B'!$C$6*1000)-('Appendix B'!$E$32+'Appendix B'!$F$32+'Appendix B'!$G$32))/((1+$Y$16)^2))</f>
        <v>4585557.76291891</v>
      </c>
      <c r="AA848" s="201">
        <f>(((D848*'Appendix B'!$C$7*1000)-('Appendix B'!$E$33+'Appendix B'!$F$33+'Appendix B'!$G$33))/((1+$Y$16)^3))</f>
        <v>507335.78368428041</v>
      </c>
      <c r="AB848" s="201">
        <f>(((E848*'Appendix B'!$C$8*1000)-('Appendix B'!$E$34+'Appendix B'!$F$34+'Appendix B'!$G$34))/((1+$Y$16)^4))</f>
        <v>-237291.0660550289</v>
      </c>
      <c r="AC848" s="201">
        <f>(((F848*'Appendix B'!$C$9*1000)-('Appendix B'!$E$35+'Appendix B'!$F$35+'Appendix B'!$G$35))/((1+$Y$16)^AC$34))</f>
        <v>-541008.14458727604</v>
      </c>
      <c r="AD848" s="201">
        <f>(((G848*'Appendix B'!$C$10*1000)-('Appendix B'!$E$36+'Appendix B'!$F$36+'Appendix B'!$G$36))/((1+$Y$16)^AD$34))</f>
        <v>-727832.75773943029</v>
      </c>
      <c r="AE848" s="201">
        <f>(((H848*'Appendix B'!$C$11*1000)-('Appendix B'!$E$37+'Appendix B'!$F$37+'Appendix B'!$G$37))/((1+$Y$16)^AE$34))</f>
        <v>-669425.60958691116</v>
      </c>
      <c r="AF848" s="201">
        <f>(((I848*'Appendix B'!$C$12*1000)-('Appendix B'!$E$38+'Appendix B'!$F$38+'Appendix B'!$G$38))/((1+$Y$16)^AF$34))</f>
        <v>-583630.96790478146</v>
      </c>
      <c r="AG848" s="201">
        <f>(((J848*'Appendix B'!$C$13*1000)-('Appendix B'!$E$39+'Appendix B'!$F$39+'Appendix B'!$G$39))/((1+$Y$16)^AG$34))</f>
        <v>-577240.210752454</v>
      </c>
      <c r="AH848" s="201">
        <f>(((K848*'Appendix B'!$C$14*1000)-('Appendix B'!$E$40+'Appendix B'!$F$40+'Appendix B'!$G$40))/((1+$Y$16)^AH$34))</f>
        <v>-631540.85550261824</v>
      </c>
      <c r="AI848" s="201">
        <f>(((L848*'Appendix B'!$C$15*1000)-('Appendix B'!$E$41+'Appendix B'!$F$41+'Appendix B'!$G$41))/((1+$Y$16)^AI$34))</f>
        <v>-601469.57057893497</v>
      </c>
      <c r="AJ848" s="201">
        <f>(((M848*'Appendix B'!$C$16*1000)-('Appendix B'!$E$42+'Appendix B'!$F$42+'Appendix B'!$G$42))/((1+$Y$16)^AJ$34))</f>
        <v>-533307.11496556026</v>
      </c>
      <c r="AK848" s="201">
        <f>(((N848*'Appendix B'!$C$17*1000)-('Appendix B'!$E$43+'Appendix B'!$F$43+'Appendix B'!$G$43))/((1+$Y$16)^AK$34))</f>
        <v>-510396.09354507981</v>
      </c>
      <c r="AL848" s="201">
        <f>(((O848*'Appendix B'!$C$18*1000)-('Appendix B'!$E$44+'Appendix B'!$F$44+'Appendix B'!$G$44))/((1+$Y$16)^AL$34))</f>
        <v>-475212.6179940016</v>
      </c>
      <c r="AM848" s="201">
        <f>(((P848*'Appendix B'!$C$19*1000)-('Appendix B'!$E$45+'Appendix B'!$F$45+'Appendix B'!$G$45))/((1+$Y$16)^AM$34))</f>
        <v>-427657.40726105747</v>
      </c>
      <c r="AN848" s="201">
        <f>(((Q848*'Appendix B'!$C$20*1000)-('Appendix B'!$E$46+'Appendix B'!$F$46+'Appendix B'!$G$46))/((1+$Y$16)^AN$34))</f>
        <v>-390109.69760560524</v>
      </c>
      <c r="AO848" s="201">
        <f>(((R848*'Appendix B'!$C$21*1000)-('Appendix B'!$E$47+'Appendix B'!$F$47+'Appendix B'!$G$47))/((1+$Y$16)^AO$34))</f>
        <v>-358677.55635450501</v>
      </c>
      <c r="AP848" s="201">
        <f>(((S848*'Appendix B'!$C$22*1000)-('Appendix B'!$E$48+'Appendix B'!$F$48+'Appendix B'!$G$48))/((1+$Y$16)^AP$34))</f>
        <v>-331002.09852595977</v>
      </c>
      <c r="AQ848" s="201">
        <f>(((T848*'Appendix B'!$C$23*1000)-('Appendix B'!$E$49+'Appendix B'!$F$49+'Appendix B'!$G$49))/((1+$Y$16)^AQ$34))</f>
        <v>-302795.86829337443</v>
      </c>
      <c r="AR848" s="201">
        <f>(((U848*'Appendix B'!$C$24*1000)-('Appendix B'!$E$50+'Appendix B'!$F$50+'Appendix B'!$G$50))/((1+$Y$16)^AR$34))</f>
        <v>-277043.20381639089</v>
      </c>
      <c r="AS848" s="217">
        <f t="shared" si="40"/>
        <v>10715634.838964116</v>
      </c>
      <c r="AU848" s="207">
        <f t="shared" si="39"/>
        <v>4.8681817556048933E-9</v>
      </c>
    </row>
    <row r="849" spans="1:47" x14ac:dyDescent="0.35">
      <c r="A849">
        <v>815</v>
      </c>
      <c r="B849" s="75">
        <v>56</v>
      </c>
      <c r="C849" s="75">
        <v>46.376734180290129</v>
      </c>
      <c r="D849" s="75">
        <v>44.396688998003334</v>
      </c>
      <c r="E849" s="75">
        <v>42.04005726518281</v>
      </c>
      <c r="F849" s="75">
        <v>39.95032719729241</v>
      </c>
      <c r="G849" s="75">
        <v>51.50738276901415</v>
      </c>
      <c r="H849" s="75">
        <v>84.401038580799764</v>
      </c>
      <c r="I849" s="75">
        <v>114.5502631578338</v>
      </c>
      <c r="J849" s="75">
        <v>122.77396245464332</v>
      </c>
      <c r="K849" s="75">
        <v>77.252921813005699</v>
      </c>
      <c r="L849" s="75">
        <v>55.727671256515592</v>
      </c>
      <c r="M849" s="75">
        <v>51.09070113670726</v>
      </c>
      <c r="N849" s="75">
        <v>51.243028631264181</v>
      </c>
      <c r="O849" s="75">
        <v>43.320886050600294</v>
      </c>
      <c r="P849" s="75">
        <v>59.333196241470944</v>
      </c>
      <c r="Q849" s="75">
        <v>89.088050096509704</v>
      </c>
      <c r="R849" s="75">
        <v>99.189655181243552</v>
      </c>
      <c r="S849" s="75">
        <v>129.73701383426987</v>
      </c>
      <c r="T849" s="75">
        <v>162.29262449978989</v>
      </c>
      <c r="U849" s="75">
        <v>199.63183672668535</v>
      </c>
      <c r="V849" s="75">
        <v>172.46206276330523</v>
      </c>
      <c r="X849" s="201">
        <f>((0-('Appendix B'!$H$30))/(1+$Y$16)^0)</f>
        <v>-30932906.678150136</v>
      </c>
      <c r="Y849" s="201">
        <f>(((B849*'Appendix B'!$C$5*1000)-('Appendix B'!$E$31+'Appendix B'!$F$31+'Appendix B'!$G$31))/((1+$Y$16)^1))</f>
        <v>36555647.970511056</v>
      </c>
      <c r="Z849" s="201">
        <f>+(((C849*'Appendix B'!$C$6*1000)-('Appendix B'!$E$32+'Appendix B'!$F$32+'Appendix B'!$G$32))/((1+$Y$16)^2))</f>
        <v>9510197.8067520317</v>
      </c>
      <c r="AA849" s="201">
        <f>(((D849*'Appendix B'!$C$7*1000)-('Appendix B'!$E$33+'Appendix B'!$F$33+'Appendix B'!$G$33))/((1+$Y$16)^3))</f>
        <v>3904062.2454632698</v>
      </c>
      <c r="AB849" s="201">
        <f>(((E849*'Appendix B'!$C$8*1000)-('Appendix B'!$E$34+'Appendix B'!$F$34+'Appendix B'!$G$34))/((1+$Y$16)^4))</f>
        <v>1935804.8879807559</v>
      </c>
      <c r="AC849" s="201">
        <f>(((F849*'Appendix B'!$C$9*1000)-('Appendix B'!$E$35+'Appendix B'!$F$35+'Appendix B'!$G$35))/((1+$Y$16)^AC$34))</f>
        <v>1021960.5400948306</v>
      </c>
      <c r="AD849" s="201">
        <f>(((G849*'Appendix B'!$C$10*1000)-('Appendix B'!$E$36+'Appendix B'!$F$36+'Appendix B'!$G$36))/((1+$Y$16)^AD$34))</f>
        <v>1067130.7859114439</v>
      </c>
      <c r="AE849" s="201">
        <f>(((H849*'Appendix B'!$C$11*1000)-('Appendix B'!$E$37+'Appendix B'!$F$37+'Appendix B'!$G$37))/((1+$Y$16)^AE$34))</f>
        <v>1769451.4791798675</v>
      </c>
      <c r="AF849" s="201">
        <f>(((I849*'Appendix B'!$C$12*1000)-('Appendix B'!$E$38+'Appendix B'!$F$38+'Appendix B'!$G$38))/((1+$Y$16)^AF$34))</f>
        <v>2075357.3419804492</v>
      </c>
      <c r="AG849" s="201">
        <f>(((J849*'Appendix B'!$C$13*1000)-('Appendix B'!$E$39+'Appendix B'!$F$39+'Appendix B'!$G$39))/((1+$Y$16)^AG$34))</f>
        <v>1753202.0875432726</v>
      </c>
      <c r="AH849" s="201">
        <f>(((K849*'Appendix B'!$C$14*1000)-('Appendix B'!$E$40+'Appendix B'!$F$40+'Appendix B'!$G$40))/((1+$Y$16)^AH$34))</f>
        <v>564740.30236524576</v>
      </c>
      <c r="AI849" s="201">
        <f>(((L849*'Appendix B'!$C$15*1000)-('Appendix B'!$E$41+'Appendix B'!$F$41+'Appendix B'!$G$41))/((1+$Y$16)^AI$34))</f>
        <v>110418.61825238242</v>
      </c>
      <c r="AJ849" s="201">
        <f>(((M849*'Appendix B'!$C$16*1000)-('Appendix B'!$E$42+'Appendix B'!$F$42+'Appendix B'!$G$42))/((1+$Y$16)^AJ$34))</f>
        <v>-12010.234825131807</v>
      </c>
      <c r="AK849" s="201">
        <f>(((N849*'Appendix B'!$C$17*1000)-('Appendix B'!$E$43+'Appendix B'!$F$43+'Appendix B'!$G$43))/((1+$Y$16)^AK$34))</f>
        <v>-49446.539668595076</v>
      </c>
      <c r="AL849" s="201">
        <f>(((O849*'Appendix B'!$C$18*1000)-('Appendix B'!$E$44+'Appendix B'!$F$44+'Appendix B'!$G$44))/((1+$Y$16)^AL$34))</f>
        <v>-142348.16844115488</v>
      </c>
      <c r="AM849" s="201">
        <f>(((P849*'Appendix B'!$C$19*1000)-('Appendix B'!$E$45+'Appendix B'!$F$45+'Appendix B'!$G$45))/((1+$Y$16)^AM$34))</f>
        <v>-36074.778055983857</v>
      </c>
      <c r="AN849" s="201">
        <f>(((Q849*'Appendix B'!$C$20*1000)-('Appendix B'!$E$46+'Appendix B'!$F$46+'Appendix B'!$G$46))/((1+$Y$16)^AN$34))</f>
        <v>122073.76892281958</v>
      </c>
      <c r="AO849" s="201">
        <f>(((R849*'Appendix B'!$C$21*1000)-('Appendix B'!$E$47+'Appendix B'!$F$47+'Appendix B'!$G$47))/((1+$Y$16)^AO$34))</f>
        <v>138485.39298453458</v>
      </c>
      <c r="AP849" s="201">
        <f>(((S849*'Appendix B'!$C$22*1000)-('Appendix B'!$E$48+'Appendix B'!$F$48+'Appendix B'!$G$48))/((1+$Y$16)^AP$34))</f>
        <v>236935.99328982225</v>
      </c>
      <c r="AQ849" s="201">
        <f>(((T849*'Appendix B'!$C$23*1000)-('Appendix B'!$E$49+'Appendix B'!$F$49+'Appendix B'!$G$49))/((1+$Y$16)^AQ$34))</f>
        <v>313548.31182265724</v>
      </c>
      <c r="AR849" s="201">
        <f>(((U849*'Appendix B'!$C$24*1000)-('Appendix B'!$E$50+'Appendix B'!$F$50+'Appendix B'!$G$50))/((1+$Y$16)^AR$34))</f>
        <v>381387.25870308478</v>
      </c>
      <c r="AS849" s="217">
        <f t="shared" si="40"/>
        <v>30527498.113607381</v>
      </c>
      <c r="AU849" s="207">
        <f t="shared" si="39"/>
        <v>1.2033693773942787E-8</v>
      </c>
    </row>
    <row r="850" spans="1:47" x14ac:dyDescent="0.35">
      <c r="A850">
        <v>816</v>
      </c>
      <c r="B850" s="75">
        <v>56</v>
      </c>
      <c r="C850" s="75">
        <v>64.641983012162825</v>
      </c>
      <c r="D850" s="75">
        <v>40.739647459276256</v>
      </c>
      <c r="E850" s="75">
        <v>55.196100385416699</v>
      </c>
      <c r="F850" s="75">
        <v>42.757751834088921</v>
      </c>
      <c r="G850" s="75">
        <v>40.689392103569539</v>
      </c>
      <c r="H850" s="75">
        <v>35.689920248142144</v>
      </c>
      <c r="I850" s="75">
        <v>33.401834465877123</v>
      </c>
      <c r="J850" s="75">
        <v>35.944627312296383</v>
      </c>
      <c r="K850" s="75">
        <v>47.337856122541126</v>
      </c>
      <c r="L850" s="75">
        <v>42.211301628684247</v>
      </c>
      <c r="M850" s="75">
        <v>41.893272914170382</v>
      </c>
      <c r="N850" s="75">
        <v>44.243048501550888</v>
      </c>
      <c r="O850" s="75">
        <v>61.820855878253155</v>
      </c>
      <c r="P850" s="75">
        <v>45.591579382461681</v>
      </c>
      <c r="Q850" s="75">
        <v>42.523362413674747</v>
      </c>
      <c r="R850" s="75">
        <v>57.28857886613612</v>
      </c>
      <c r="S850" s="75">
        <v>35.984683862678622</v>
      </c>
      <c r="T850" s="75">
        <v>31.760434062931758</v>
      </c>
      <c r="U850" s="75">
        <v>39.908568760983854</v>
      </c>
      <c r="V850" s="75">
        <v>47.463693673413623</v>
      </c>
      <c r="X850" s="201">
        <f>((0-('Appendix B'!$H$30))/(1+$Y$16)^0)</f>
        <v>-30932906.678150136</v>
      </c>
      <c r="Y850" s="201">
        <f>(((B850*'Appendix B'!$C$5*1000)-('Appendix B'!$E$31+'Appendix B'!$F$31+'Appendix B'!$G$31))/((1+$Y$16)^1))</f>
        <v>36555647.970511056</v>
      </c>
      <c r="Z850" s="201">
        <f>+(((C850*'Appendix B'!$C$6*1000)-('Appendix B'!$E$32+'Appendix B'!$F$32+'Appendix B'!$G$32))/((1+$Y$16)^2))</f>
        <v>14124312.054500312</v>
      </c>
      <c r="AA850" s="201">
        <f>(((D850*'Appendix B'!$C$7*1000)-('Appendix B'!$E$33+'Appendix B'!$F$33+'Appendix B'!$G$33))/((1+$Y$16)^3))</f>
        <v>3440201.3520129649</v>
      </c>
      <c r="AB850" s="201">
        <f>(((E850*'Appendix B'!$C$8*1000)-('Appendix B'!$E$34+'Appendix B'!$F$34+'Appendix B'!$G$34))/((1+$Y$16)^4))</f>
        <v>2998023.782877224</v>
      </c>
      <c r="AC850" s="201">
        <f>(((F850*'Appendix B'!$C$9*1000)-('Appendix B'!$E$35+'Appendix B'!$F$35+'Appendix B'!$G$35))/((1+$Y$16)^AC$34))</f>
        <v>1185162.1494462832</v>
      </c>
      <c r="AD850" s="201">
        <f>(((G850*'Appendix B'!$C$10*1000)-('Appendix B'!$E$36+'Appendix B'!$F$36+'Appendix B'!$G$36))/((1+$Y$16)^AD$34))</f>
        <v>600320.15594063385</v>
      </c>
      <c r="AE850" s="201">
        <f>(((H850*'Appendix B'!$C$11*1000)-('Appendix B'!$E$37+'Appendix B'!$F$37+'Appendix B'!$G$37))/((1+$Y$16)^AE$34))</f>
        <v>151674.8623284435</v>
      </c>
      <c r="AF850" s="201">
        <f>(((I850*'Appendix B'!$C$12*1000)-('Appendix B'!$E$38+'Appendix B'!$F$38+'Appendix B'!$G$38))/((1+$Y$16)^AF$34))</f>
        <v>-52561.565443028201</v>
      </c>
      <c r="AG850" s="201">
        <f>(((J850*'Appendix B'!$C$13*1000)-('Appendix B'!$E$39+'Appendix B'!$F$39+'Appendix B'!$G$39))/((1+$Y$16)^AG$34))</f>
        <v>-78056.917316960549</v>
      </c>
      <c r="AH850" s="201">
        <f>(((K850*'Appendix B'!$C$14*1000)-('Appendix B'!$E$40+'Appendix B'!$F$40+'Appendix B'!$G$40))/((1+$Y$16)^AH$34))</f>
        <v>58129.381987590859</v>
      </c>
      <c r="AI850" s="201">
        <f>(((L850*'Appendix B'!$C$15*1000)-('Appendix B'!$E$41+'Appendix B'!$F$41+'Appendix B'!$G$41))/((1+$Y$16)^AI$34))</f>
        <v>-81663.566697704766</v>
      </c>
      <c r="AJ850" s="201">
        <f>(((M850*'Appendix B'!$C$16*1000)-('Appendix B'!$E$42+'Appendix B'!$F$42+'Appendix B'!$G$42))/((1+$Y$16)^AJ$34))</f>
        <v>-120788.10829488098</v>
      </c>
      <c r="AK850" s="201">
        <f>(((N850*'Appendix B'!$C$17*1000)-('Appendix B'!$E$43+'Appendix B'!$F$43+'Appendix B'!$G$43))/((1+$Y$16)^AK$34))</f>
        <v>-118869.5788232241</v>
      </c>
      <c r="AL850" s="201">
        <f>(((O850*'Appendix B'!$C$18*1000)-('Appendix B'!$E$44+'Appendix B'!$F$44+'Appendix B'!$G$44))/((1+$Y$16)^AL$34))</f>
        <v>12485.294208952117</v>
      </c>
      <c r="AM850" s="201">
        <f>(((P850*'Appendix B'!$C$19*1000)-('Appendix B'!$E$45+'Appendix B'!$F$45+'Appendix B'!$G$45))/((1+$Y$16)^AM$34))</f>
        <v>-133649.31585018098</v>
      </c>
      <c r="AN850" s="201">
        <f>(((Q850*'Appendix B'!$C$20*1000)-('Appendix B'!$E$46+'Appendix B'!$F$46+'Appendix B'!$G$46))/((1+$Y$16)^AN$34))</f>
        <v>-155249.20268894229</v>
      </c>
      <c r="AO850" s="201">
        <f>(((R850*'Appendix B'!$C$21*1000)-('Appendix B'!$E$47+'Appendix B'!$F$47+'Appendix B'!$G$47))/((1+$Y$16)^AO$34))</f>
        <v>-78730.703435388074</v>
      </c>
      <c r="AP850" s="201">
        <f>(((S850*'Appendix B'!$C$22*1000)-('Appendix B'!$E$48+'Appendix B'!$F$48+'Appendix B'!$G$48))/((1+$Y$16)^AP$34))</f>
        <v>-180453.72367243352</v>
      </c>
      <c r="AQ850" s="201">
        <f>(((T850*'Appendix B'!$C$23*1000)-('Appendix B'!$E$49+'Appendix B'!$F$49+'Appendix B'!$G$49))/((1+$Y$16)^AQ$34))</f>
        <v>-187121.68493546403</v>
      </c>
      <c r="AR850" s="201">
        <f>(((U850*'Appendix B'!$C$24*1000)-('Appendix B'!$E$50+'Appendix B'!$F$50+'Appendix B'!$G$50))/((1+$Y$16)^AR$34))</f>
        <v>-147967.13652122612</v>
      </c>
      <c r="AS850" s="217">
        <f t="shared" si="40"/>
        <v>28193050.325663324</v>
      </c>
      <c r="AU850" s="207">
        <f t="shared" si="39"/>
        <v>1.117398959273143E-8</v>
      </c>
    </row>
    <row r="851" spans="1:47" x14ac:dyDescent="0.35">
      <c r="A851">
        <v>817</v>
      </c>
      <c r="B851" s="75">
        <v>56</v>
      </c>
      <c r="C851" s="75">
        <v>98.527234166248675</v>
      </c>
      <c r="D851" s="75">
        <v>86.783784868614646</v>
      </c>
      <c r="E851" s="75">
        <v>87.301661475401744</v>
      </c>
      <c r="F851" s="75">
        <v>99.47785030376528</v>
      </c>
      <c r="G851" s="75">
        <v>66.418467946058527</v>
      </c>
      <c r="H851" s="75">
        <v>98.979168778374657</v>
      </c>
      <c r="I851" s="75">
        <v>115.77919926154877</v>
      </c>
      <c r="J851" s="75">
        <v>93.3056311579127</v>
      </c>
      <c r="K851" s="75">
        <v>70.413159695156921</v>
      </c>
      <c r="L851" s="75">
        <v>95.331008526816163</v>
      </c>
      <c r="M851" s="75">
        <v>99.605068046457873</v>
      </c>
      <c r="N851" s="75">
        <v>155.27146691304813</v>
      </c>
      <c r="O851" s="75">
        <v>190.01397331765301</v>
      </c>
      <c r="P851" s="75">
        <v>299.43615080396376</v>
      </c>
      <c r="Q851" s="75">
        <v>407.60449980862472</v>
      </c>
      <c r="R851" s="75">
        <v>500</v>
      </c>
      <c r="S851" s="75">
        <v>500</v>
      </c>
      <c r="T851" s="75">
        <v>384.61530264998066</v>
      </c>
      <c r="U851" s="75">
        <v>328.77216849448314</v>
      </c>
      <c r="V851" s="75">
        <v>396.63585568440953</v>
      </c>
      <c r="X851" s="201">
        <f>((0-('Appendix B'!$H$30))/(1+$Y$16)^0)</f>
        <v>-30932906.678150136</v>
      </c>
      <c r="Y851" s="201">
        <f>(((B851*'Appendix B'!$C$5*1000)-('Appendix B'!$E$31+'Appendix B'!$F$31+'Appendix B'!$G$31))/((1+$Y$16)^1))</f>
        <v>36555647.970511056</v>
      </c>
      <c r="Z851" s="201">
        <f>+(((C851*'Appendix B'!$C$6*1000)-('Appendix B'!$E$32+'Appendix B'!$F$32+'Appendix B'!$G$32))/((1+$Y$16)^2))</f>
        <v>22684306.039677568</v>
      </c>
      <c r="AA851" s="201">
        <f>(((D851*'Appendix B'!$C$7*1000)-('Appendix B'!$E$33+'Appendix B'!$F$33+'Appendix B'!$G$33))/((1+$Y$16)^3))</f>
        <v>9280461.7074582297</v>
      </c>
      <c r="AB851" s="201">
        <f>(((E851*'Appendix B'!$C$8*1000)-('Appendix B'!$E$34+'Appendix B'!$F$34+'Appendix B'!$G$34))/((1+$Y$16)^4))</f>
        <v>5590226.7202926995</v>
      </c>
      <c r="AC851" s="201">
        <f>(((F851*'Appendix B'!$C$9*1000)-('Appendix B'!$E$35+'Appendix B'!$F$35+'Appendix B'!$G$35))/((1+$Y$16)^AC$34))</f>
        <v>4482423.0025058296</v>
      </c>
      <c r="AD851" s="201">
        <f>(((G851*'Appendix B'!$C$10*1000)-('Appendix B'!$E$36+'Appendix B'!$F$36+'Appendix B'!$G$36))/((1+$Y$16)^AD$34))</f>
        <v>1710563.8669990967</v>
      </c>
      <c r="AE851" s="201">
        <f>(((H851*'Appendix B'!$C$11*1000)-('Appendix B'!$E$37+'Appendix B'!$F$37+'Appendix B'!$G$37))/((1+$Y$16)^AE$34))</f>
        <v>2253615.2380570825</v>
      </c>
      <c r="AF851" s="201">
        <f>(((I851*'Appendix B'!$C$12*1000)-('Appendix B'!$E$38+'Appendix B'!$F$38+'Appendix B'!$G$38))/((1+$Y$16)^AF$34))</f>
        <v>2107583.183112104</v>
      </c>
      <c r="AG851" s="201">
        <f>(((J851*'Appendix B'!$C$13*1000)-('Appendix B'!$E$39+'Appendix B'!$F$39+'Appendix B'!$G$39))/((1+$Y$16)^AG$34))</f>
        <v>1131705.3669145308</v>
      </c>
      <c r="AH851" s="201">
        <f>(((K851*'Appendix B'!$C$14*1000)-('Appendix B'!$E$40+'Appendix B'!$F$40+'Appendix B'!$G$40))/((1+$Y$16)^AH$34))</f>
        <v>448909.09485457366</v>
      </c>
      <c r="AI851" s="201">
        <f>(((L851*'Appendix B'!$C$15*1000)-('Appendix B'!$E$41+'Appendix B'!$F$41+'Appendix B'!$G$41))/((1+$Y$16)^AI$34))</f>
        <v>673224.73880496819</v>
      </c>
      <c r="AJ851" s="201">
        <f>(((M851*'Appendix B'!$C$16*1000)-('Appendix B'!$E$42+'Appendix B'!$F$42+'Appendix B'!$G$42))/((1+$Y$16)^AJ$34))</f>
        <v>561768.60176776035</v>
      </c>
      <c r="AK851" s="201">
        <f>(((N851*'Appendix B'!$C$17*1000)-('Appendix B'!$E$43+'Appendix B'!$F$43+'Appendix B'!$G$43))/((1+$Y$16)^AK$34))</f>
        <v>982266.43811195681</v>
      </c>
      <c r="AL851" s="201">
        <f>(((O851*'Appendix B'!$C$18*1000)-('Appendix B'!$E$44+'Appendix B'!$F$44+'Appendix B'!$G$44))/((1+$Y$16)^AL$34))</f>
        <v>1085383.4905825153</v>
      </c>
      <c r="AM851" s="201">
        <f>(((P851*'Appendix B'!$C$19*1000)-('Appendix B'!$E$45+'Appendix B'!$F$45+'Appendix B'!$G$45))/((1+$Y$16)^AM$34))</f>
        <v>1668814.4685901671</v>
      </c>
      <c r="AN851" s="201">
        <f>(((Q851*'Appendix B'!$C$20*1000)-('Appendix B'!$E$46+'Appendix B'!$F$46+'Appendix B'!$G$46))/((1+$Y$16)^AN$34))</f>
        <v>2019046.1902358416</v>
      </c>
      <c r="AO851" s="201">
        <f>(((R851*'Appendix B'!$C$21*1000)-('Appendix B'!$E$47+'Appendix B'!$F$47+'Appendix B'!$G$47))/((1+$Y$16)^AO$34))</f>
        <v>2216294.9903208939</v>
      </c>
      <c r="AP851" s="201">
        <f>(((S851*'Appendix B'!$C$22*1000)-('Appendix B'!$E$48+'Appendix B'!$F$48+'Appendix B'!$G$48))/((1+$Y$16)^AP$34))</f>
        <v>1885363.9634975337</v>
      </c>
      <c r="AQ851" s="201">
        <f>(((T851*'Appendix B'!$C$23*1000)-('Appendix B'!$E$49+'Appendix B'!$F$49+'Appendix B'!$G$49))/((1+$Y$16)^AQ$34))</f>
        <v>1166290.4145651727</v>
      </c>
      <c r="AR851" s="201">
        <f>(((U851*'Appendix B'!$C$24*1000)-('Appendix B'!$E$50+'Appendix B'!$F$50+'Appendix B'!$G$50))/((1+$Y$16)^AR$34))</f>
        <v>809383.77475664497</v>
      </c>
      <c r="AS851" s="217">
        <f t="shared" si="40"/>
        <v>68380372.583466068</v>
      </c>
      <c r="AU851" s="207">
        <f t="shared" si="39"/>
        <v>1.1909425798171497E-8</v>
      </c>
    </row>
    <row r="852" spans="1:47" x14ac:dyDescent="0.35">
      <c r="A852">
        <v>818</v>
      </c>
      <c r="B852" s="75">
        <v>56</v>
      </c>
      <c r="C852" s="75">
        <v>70.560523915078534</v>
      </c>
      <c r="D852" s="75">
        <v>112.84944556040767</v>
      </c>
      <c r="E852" s="75">
        <v>139.66516111840613</v>
      </c>
      <c r="F852" s="75">
        <v>135.50045542497497</v>
      </c>
      <c r="G852" s="75">
        <v>172.80443568964381</v>
      </c>
      <c r="H852" s="75">
        <v>165.95310225002802</v>
      </c>
      <c r="I852" s="75">
        <v>271.06876653793091</v>
      </c>
      <c r="J852" s="75">
        <v>301.93130640879502</v>
      </c>
      <c r="K852" s="75">
        <v>384.79247558615981</v>
      </c>
      <c r="L852" s="75">
        <v>312.81406354042565</v>
      </c>
      <c r="M852" s="75">
        <v>309.93509902227618</v>
      </c>
      <c r="N852" s="75">
        <v>260.96177748002026</v>
      </c>
      <c r="O852" s="75">
        <v>327.19477193809792</v>
      </c>
      <c r="P852" s="75">
        <v>401.74898249713198</v>
      </c>
      <c r="Q852" s="75">
        <v>500</v>
      </c>
      <c r="R852" s="75">
        <v>500</v>
      </c>
      <c r="S852" s="75">
        <v>500</v>
      </c>
      <c r="T852" s="75">
        <v>486.47247694277809</v>
      </c>
      <c r="U852" s="75">
        <v>415.848359630527</v>
      </c>
      <c r="V852" s="75">
        <v>435.56025382135937</v>
      </c>
      <c r="X852" s="201">
        <f>((0-('Appendix B'!$H$30))/(1+$Y$16)^0)</f>
        <v>-30932906.678150136</v>
      </c>
      <c r="Y852" s="201">
        <f>(((B852*'Appendix B'!$C$5*1000)-('Appendix B'!$E$31+'Appendix B'!$F$31+'Appendix B'!$G$31))/((1+$Y$16)^1))</f>
        <v>36555647.970511056</v>
      </c>
      <c r="Z852" s="201">
        <f>+(((C852*'Appendix B'!$C$6*1000)-('Appendix B'!$E$32+'Appendix B'!$F$32+'Appendix B'!$G$32))/((1+$Y$16)^2))</f>
        <v>15619436.712116286</v>
      </c>
      <c r="AA852" s="201">
        <f>(((D852*'Appendix B'!$C$7*1000)-('Appendix B'!$E$33+'Appendix B'!$F$33+'Appendix B'!$G$33))/((1+$Y$16)^3))</f>
        <v>12586642.544845192</v>
      </c>
      <c r="AB852" s="201">
        <f>(((E852*'Appendix B'!$C$8*1000)-('Appendix B'!$E$34+'Appendix B'!$F$34+'Appendix B'!$G$34))/((1+$Y$16)^4))</f>
        <v>9818055.5754716787</v>
      </c>
      <c r="AC852" s="201">
        <f>(((F852*'Appendix B'!$C$9*1000)-('Appendix B'!$E$35+'Appendix B'!$F$35+'Appendix B'!$G$35))/((1+$Y$16)^AC$34))</f>
        <v>6576494.2205747981</v>
      </c>
      <c r="AD852" s="201">
        <f>(((G852*'Appendix B'!$C$10*1000)-('Appendix B'!$E$36+'Appendix B'!$F$36+'Appendix B'!$G$36))/((1+$Y$16)^AD$34))</f>
        <v>6301259.3259137142</v>
      </c>
      <c r="AE852" s="201">
        <f>(((H852*'Appendix B'!$C$11*1000)-('Appendix B'!$E$37+'Appendix B'!$F$37+'Appendix B'!$G$37))/((1+$Y$16)^AE$34))</f>
        <v>4477930.0806987248</v>
      </c>
      <c r="AF852" s="201">
        <f>(((I852*'Appendix B'!$C$12*1000)-('Appendix B'!$E$38+'Appendix B'!$F$38+'Appendix B'!$G$38))/((1+$Y$16)^AF$34))</f>
        <v>6179671.9673250848</v>
      </c>
      <c r="AG852" s="201">
        <f>(((J852*'Appendix B'!$C$13*1000)-('Appendix B'!$E$39+'Appendix B'!$F$39+'Appendix B'!$G$39))/((1+$Y$16)^AG$34))</f>
        <v>5531688.9188086083</v>
      </c>
      <c r="AH852" s="201">
        <f>(((K852*'Appendix B'!$C$14*1000)-('Appendix B'!$E$40+'Appendix B'!$F$40+'Appendix B'!$G$40))/((1+$Y$16)^AH$34))</f>
        <v>5772915.2735207696</v>
      </c>
      <c r="AI852" s="201">
        <f>(((L852*'Appendix B'!$C$15*1000)-('Appendix B'!$E$41+'Appendix B'!$F$41+'Appendix B'!$G$41))/((1+$Y$16)^AI$34))</f>
        <v>3763893.42772693</v>
      </c>
      <c r="AJ852" s="201">
        <f>(((M852*'Appendix B'!$C$16*1000)-('Appendix B'!$E$42+'Appendix B'!$F$42+'Appendix B'!$G$42))/((1+$Y$16)^AJ$34))</f>
        <v>3049339.3598970734</v>
      </c>
      <c r="AK852" s="201">
        <f>(((N852*'Appendix B'!$C$17*1000)-('Appendix B'!$E$43+'Appendix B'!$F$43+'Appendix B'!$G$43))/((1+$Y$16)^AK$34))</f>
        <v>2030461.2090671612</v>
      </c>
      <c r="AL852" s="201">
        <f>(((O852*'Appendix B'!$C$18*1000)-('Appendix B'!$E$44+'Appendix B'!$F$44+'Appendix B'!$G$44))/((1+$Y$16)^AL$34))</f>
        <v>2233503.0960405581</v>
      </c>
      <c r="AM852" s="201">
        <f>(((P852*'Appendix B'!$C$19*1000)-('Appendix B'!$E$45+'Appendix B'!$F$45+'Appendix B'!$G$45))/((1+$Y$16)^AM$34))</f>
        <v>2395303.0154114426</v>
      </c>
      <c r="AN852" s="201">
        <f>(((Q852*'Appendix B'!$C$20*1000)-('Appendix B'!$E$46+'Appendix B'!$F$46+'Appendix B'!$G$46))/((1+$Y$16)^AN$34))</f>
        <v>2569321.4299444244</v>
      </c>
      <c r="AO852" s="201">
        <f>(((R852*'Appendix B'!$C$21*1000)-('Appendix B'!$E$47+'Appendix B'!$F$47+'Appendix B'!$G$47))/((1+$Y$16)^AO$34))</f>
        <v>2216294.9903208939</v>
      </c>
      <c r="AP852" s="201">
        <f>(((S852*'Appendix B'!$C$22*1000)-('Appendix B'!$E$48+'Appendix B'!$F$48+'Appendix B'!$G$48))/((1+$Y$16)^AP$34))</f>
        <v>1885363.9634975337</v>
      </c>
      <c r="AQ852" s="201">
        <f>(((T852*'Appendix B'!$C$23*1000)-('Appendix B'!$E$49+'Appendix B'!$F$49+'Appendix B'!$G$49))/((1+$Y$16)^AQ$34))</f>
        <v>1556974.3596693866</v>
      </c>
      <c r="AR852" s="201">
        <f>(((U852*'Appendix B'!$C$24*1000)-('Appendix B'!$E$50+'Appendix B'!$F$50+'Appendix B'!$G$50))/((1+$Y$16)^AR$34))</f>
        <v>1097971.4369321722</v>
      </c>
      <c r="AS852" s="217">
        <f t="shared" si="40"/>
        <v>101285262.20014337</v>
      </c>
      <c r="AU852" s="207">
        <f t="shared" si="39"/>
        <v>1.845752728308879E-9</v>
      </c>
    </row>
    <row r="853" spans="1:47" x14ac:dyDescent="0.35">
      <c r="A853">
        <v>819</v>
      </c>
      <c r="B853" s="75">
        <v>56</v>
      </c>
      <c r="C853" s="75">
        <v>44.17486753450909</v>
      </c>
      <c r="D853" s="75">
        <v>49.947518004229011</v>
      </c>
      <c r="E853" s="75">
        <v>63.439571173411892</v>
      </c>
      <c r="F853" s="75">
        <v>54.463174234106546</v>
      </c>
      <c r="G853" s="75">
        <v>65.284328816317341</v>
      </c>
      <c r="H853" s="75">
        <v>34.944234271425643</v>
      </c>
      <c r="I853" s="75">
        <v>59.782202009489396</v>
      </c>
      <c r="J853" s="75">
        <v>57.628830032782162</v>
      </c>
      <c r="K853" s="75">
        <v>67.458612818171744</v>
      </c>
      <c r="L853" s="75">
        <v>94.172786008175748</v>
      </c>
      <c r="M853" s="75">
        <v>71.707827658049652</v>
      </c>
      <c r="N853" s="75">
        <v>82.30902210267034</v>
      </c>
      <c r="O853" s="75">
        <v>69.602822803014803</v>
      </c>
      <c r="P853" s="75">
        <v>78.972126291018839</v>
      </c>
      <c r="Q853" s="75">
        <v>96.104001428831239</v>
      </c>
      <c r="R853" s="75">
        <v>75.567827051619503</v>
      </c>
      <c r="S853" s="75">
        <v>81.230078881686651</v>
      </c>
      <c r="T853" s="75">
        <v>114.49992908374445</v>
      </c>
      <c r="U853" s="75">
        <v>155.84269955521052</v>
      </c>
      <c r="V853" s="75">
        <v>132.17815199630033</v>
      </c>
      <c r="X853" s="201">
        <f>((0-('Appendix B'!$H$30))/(1+$Y$16)^0)</f>
        <v>-30932906.678150136</v>
      </c>
      <c r="Y853" s="201">
        <f>(((B853*'Appendix B'!$C$5*1000)-('Appendix B'!$E$31+'Appendix B'!$F$31+'Appendix B'!$G$31))/((1+$Y$16)^1))</f>
        <v>36555647.970511056</v>
      </c>
      <c r="Z853" s="201">
        <f>+(((C853*'Appendix B'!$C$6*1000)-('Appendix B'!$E$32+'Appendix B'!$F$32+'Appendix B'!$G$32))/((1+$Y$16)^2))</f>
        <v>8953968.633229278</v>
      </c>
      <c r="AA853" s="201">
        <f>(((D853*'Appendix B'!$C$7*1000)-('Appendix B'!$E$33+'Appendix B'!$F$33+'Appendix B'!$G$33))/((1+$Y$16)^3))</f>
        <v>4608132.0447672</v>
      </c>
      <c r="AB853" s="201">
        <f>(((E853*'Appendix B'!$C$8*1000)-('Appendix B'!$E$34+'Appendix B'!$F$34+'Appendix B'!$G$34))/((1+$Y$16)^4))</f>
        <v>3663601.5976130492</v>
      </c>
      <c r="AC853" s="201">
        <f>(((F853*'Appendix B'!$C$9*1000)-('Appendix B'!$E$35+'Appendix B'!$F$35+'Appendix B'!$G$35))/((1+$Y$16)^AC$34))</f>
        <v>1865623.4337076023</v>
      </c>
      <c r="AD853" s="201">
        <f>(((G853*'Appendix B'!$C$10*1000)-('Appendix B'!$E$36+'Appendix B'!$F$36+'Appendix B'!$G$36))/((1+$Y$16)^AD$34))</f>
        <v>1661624.2609297216</v>
      </c>
      <c r="AE853" s="201">
        <f>(((H853*'Appendix B'!$C$11*1000)-('Appendix B'!$E$37+'Appendix B'!$F$37+'Appendix B'!$G$37))/((1+$Y$16)^AE$34))</f>
        <v>126909.40060351348</v>
      </c>
      <c r="AF853" s="201">
        <f>(((I853*'Appendix B'!$C$12*1000)-('Appendix B'!$E$38+'Appendix B'!$F$38+'Appendix B'!$G$38))/((1+$Y$16)^AF$34))</f>
        <v>639198.99955725565</v>
      </c>
      <c r="AG853" s="201">
        <f>(((J853*'Appendix B'!$C$13*1000)-('Appendix B'!$E$39+'Appendix B'!$F$39+'Appendix B'!$G$39))/((1+$Y$16)^AG$34))</f>
        <v>379269.99218897149</v>
      </c>
      <c r="AH853" s="201">
        <f>(((K853*'Appendix B'!$C$14*1000)-('Appendix B'!$E$40+'Appendix B'!$F$40+'Appendix B'!$G$40))/((1+$Y$16)^AH$34))</f>
        <v>398873.91431590973</v>
      </c>
      <c r="AI853" s="201">
        <f>(((L853*'Appendix B'!$C$15*1000)-('Appendix B'!$E$41+'Appendix B'!$F$41+'Appendix B'!$G$41))/((1+$Y$16)^AI$34))</f>
        <v>656765.14808907418</v>
      </c>
      <c r="AJ853" s="201">
        <f>(((M853*'Appendix B'!$C$16*1000)-('Appendix B'!$E$42+'Appendix B'!$F$42+'Appendix B'!$G$42))/((1+$Y$16)^AJ$34))</f>
        <v>231828.27369978779</v>
      </c>
      <c r="AK853" s="201">
        <f>(((N853*'Appendix B'!$C$17*1000)-('Appendix B'!$E$43+'Appendix B'!$F$43+'Appendix B'!$G$43))/((1+$Y$16)^AK$34))</f>
        <v>258653.71792902381</v>
      </c>
      <c r="AL853" s="201">
        <f>(((O853*'Appendix B'!$C$18*1000)-('Appendix B'!$E$44+'Appendix B'!$F$44+'Appendix B'!$G$44))/((1+$Y$16)^AL$34))</f>
        <v>77615.610442679666</v>
      </c>
      <c r="AM853" s="201">
        <f>(((P853*'Appendix B'!$C$19*1000)-('Appendix B'!$E$45+'Appendix B'!$F$45+'Appendix B'!$G$45))/((1+$Y$16)^AM$34))</f>
        <v>103374.57073741293</v>
      </c>
      <c r="AN853" s="201">
        <f>(((Q853*'Appendix B'!$C$20*1000)-('Appendix B'!$E$46+'Appendix B'!$F$46+'Appendix B'!$G$46))/((1+$Y$16)^AN$34))</f>
        <v>163858.31788007903</v>
      </c>
      <c r="AO853" s="201">
        <f>(((R853*'Appendix B'!$C$21*1000)-('Appendix B'!$E$47+'Appendix B'!$F$47+'Appendix B'!$G$47))/((1+$Y$16)^AO$34))</f>
        <v>16029.319111098926</v>
      </c>
      <c r="AP853" s="201">
        <f>(((S853*'Appendix B'!$C$22*1000)-('Appendix B'!$E$48+'Appendix B'!$F$48+'Appendix B'!$G$48))/((1+$Y$16)^AP$34))</f>
        <v>20980.87135631642</v>
      </c>
      <c r="AQ853" s="201">
        <f>(((T853*'Appendix B'!$C$23*1000)-('Appendix B'!$E$49+'Appendix B'!$F$49+'Appendix B'!$G$49))/((1+$Y$16)^AQ$34))</f>
        <v>130234.38305971255</v>
      </c>
      <c r="AR853" s="201">
        <f>(((U853*'Appendix B'!$C$24*1000)-('Appendix B'!$E$50+'Appendix B'!$F$50+'Appendix B'!$G$50))/((1+$Y$16)^AR$34))</f>
        <v>236261.42625531621</v>
      </c>
      <c r="AS853" s="217">
        <f t="shared" si="40"/>
        <v>29815545.207833927</v>
      </c>
      <c r="AU853" s="207">
        <f t="shared" si="39"/>
        <v>1.1775553212124453E-8</v>
      </c>
    </row>
    <row r="854" spans="1:47" x14ac:dyDescent="0.35">
      <c r="A854">
        <v>820</v>
      </c>
      <c r="B854" s="75">
        <v>56</v>
      </c>
      <c r="C854" s="75">
        <v>41.379596278206762</v>
      </c>
      <c r="D854" s="75">
        <v>64.942132948719703</v>
      </c>
      <c r="E854" s="75">
        <v>49.522662257596238</v>
      </c>
      <c r="F854" s="75">
        <v>33.524128041551968</v>
      </c>
      <c r="G854" s="75">
        <v>25.094581758552234</v>
      </c>
      <c r="H854" s="75">
        <v>25.234483873039181</v>
      </c>
      <c r="I854" s="75">
        <v>16.311270339909278</v>
      </c>
      <c r="J854" s="75">
        <v>21.913421296618793</v>
      </c>
      <c r="K854" s="75">
        <v>19.617214466903881</v>
      </c>
      <c r="L854" s="75">
        <v>17.346667775853636</v>
      </c>
      <c r="M854" s="75">
        <v>21.585269767928935</v>
      </c>
      <c r="N854" s="75">
        <v>15.603936259650833</v>
      </c>
      <c r="O854" s="75">
        <v>21.279480726895883</v>
      </c>
      <c r="P854" s="75">
        <v>9.5215527635235553</v>
      </c>
      <c r="Q854" s="75">
        <v>16.032616883247719</v>
      </c>
      <c r="R854" s="75">
        <v>10.090230763385728</v>
      </c>
      <c r="S854" s="75">
        <v>13.241309590140162</v>
      </c>
      <c r="T854" s="75">
        <v>15.252799702689988</v>
      </c>
      <c r="U854" s="75">
        <v>17.422914892628153</v>
      </c>
      <c r="V854" s="75">
        <v>19.143361413466252</v>
      </c>
      <c r="X854" s="201">
        <f>((0-('Appendix B'!$H$30))/(1+$Y$16)^0)</f>
        <v>-30932906.678150136</v>
      </c>
      <c r="Y854" s="201">
        <f>(((B854*'Appendix B'!$C$5*1000)-('Appendix B'!$E$31+'Appendix B'!$F$31+'Appendix B'!$G$31))/((1+$Y$16)^1))</f>
        <v>36555647.970511056</v>
      </c>
      <c r="Z854" s="201">
        <f>+(((C854*'Appendix B'!$C$6*1000)-('Appendix B'!$E$32+'Appendix B'!$F$32+'Appendix B'!$G$32))/((1+$Y$16)^2))</f>
        <v>8247835.3060161602</v>
      </c>
      <c r="AA854" s="201">
        <f>(((D854*'Appendix B'!$C$7*1000)-('Appendix B'!$E$33+'Appendix B'!$F$33+'Appendix B'!$G$33))/((1+$Y$16)^3))</f>
        <v>6510056.1578621091</v>
      </c>
      <c r="AB854" s="201">
        <f>(((E854*'Appendix B'!$C$8*1000)-('Appendix B'!$E$34+'Appendix B'!$F$34+'Appendix B'!$G$34))/((1+$Y$16)^4))</f>
        <v>2539950.3999214983</v>
      </c>
      <c r="AC854" s="201">
        <f>(((F854*'Appendix B'!$C$9*1000)-('Appendix B'!$E$35+'Appendix B'!$F$35+'Appendix B'!$G$35))/((1+$Y$16)^AC$34))</f>
        <v>648391.81433679571</v>
      </c>
      <c r="AD854" s="201">
        <f>(((G854*'Appendix B'!$C$10*1000)-('Appendix B'!$E$36+'Appendix B'!$F$36+'Appendix B'!$G$36))/((1+$Y$16)^AD$34))</f>
        <v>-72616.572012591248</v>
      </c>
      <c r="AE854" s="201">
        <f>(((H854*'Appendix B'!$C$11*1000)-('Appendix B'!$E$37+'Appendix B'!$F$37+'Appendix B'!$G$37))/((1+$Y$16)^AE$34))</f>
        <v>-195567.43194832921</v>
      </c>
      <c r="AF854" s="201">
        <f>(((I854*'Appendix B'!$C$12*1000)-('Appendix B'!$E$38+'Appendix B'!$F$38+'Appendix B'!$G$38))/((1+$Y$16)^AF$34))</f>
        <v>-500719.77538486838</v>
      </c>
      <c r="AG854" s="201">
        <f>(((J854*'Appendix B'!$C$13*1000)-('Appendix B'!$E$39+'Appendix B'!$F$39+'Appendix B'!$G$39))/((1+$Y$16)^AG$34))</f>
        <v>-373979.62964839739</v>
      </c>
      <c r="AH854" s="201">
        <f>(((K854*'Appendix B'!$C$14*1000)-('Appendix B'!$E$40+'Appendix B'!$F$40+'Appendix B'!$G$40))/((1+$Y$16)^AH$34))</f>
        <v>-411319.01996253198</v>
      </c>
      <c r="AI854" s="201">
        <f>(((L854*'Appendix B'!$C$15*1000)-('Appendix B'!$E$41+'Appendix B'!$F$41+'Appendix B'!$G$41))/((1+$Y$16)^AI$34))</f>
        <v>-435016.8213024998</v>
      </c>
      <c r="AJ854" s="201">
        <f>(((M854*'Appendix B'!$C$16*1000)-('Appendix B'!$E$42+'Appendix B'!$F$42+'Appendix B'!$G$42))/((1+$Y$16)^AJ$34))</f>
        <v>-360970.61836352799</v>
      </c>
      <c r="AK854" s="201">
        <f>(((N854*'Appendix B'!$C$17*1000)-('Appendix B'!$E$43+'Appendix B'!$F$43+'Appendix B'!$G$43))/((1+$Y$16)^AK$34))</f>
        <v>-402900.9865816168</v>
      </c>
      <c r="AL854" s="201">
        <f>(((O854*'Appendix B'!$C$18*1000)-('Appendix B'!$E$44+'Appendix B'!$F$44+'Appendix B'!$G$44))/((1+$Y$16)^AL$34))</f>
        <v>-326821.2859509167</v>
      </c>
      <c r="AM854" s="201">
        <f>(((P854*'Appendix B'!$C$19*1000)-('Appendix B'!$E$45+'Appendix B'!$F$45+'Appendix B'!$G$45))/((1+$Y$16)^AM$34))</f>
        <v>-389770.28121240571</v>
      </c>
      <c r="AN854" s="201">
        <f>(((Q854*'Appendix B'!$C$20*1000)-('Appendix B'!$E$46+'Appendix B'!$F$46+'Appendix B'!$G$46))/((1+$Y$16)^AN$34))</f>
        <v>-313018.80528454063</v>
      </c>
      <c r="AO854" s="201">
        <f>(((R854*'Appendix B'!$C$21*1000)-('Appendix B'!$E$47+'Appendix B'!$F$47+'Appendix B'!$G$47))/((1+$Y$16)^AO$34))</f>
        <v>-323407.9727076253</v>
      </c>
      <c r="AP854" s="201">
        <f>(((S854*'Appendix B'!$C$22*1000)-('Appendix B'!$E$48+'Appendix B'!$F$48+'Appendix B'!$G$48))/((1+$Y$16)^AP$34))</f>
        <v>-281708.27972728567</v>
      </c>
      <c r="AQ854" s="201">
        <f>(((T854*'Appendix B'!$C$23*1000)-('Appendix B'!$E$49+'Appendix B'!$F$49+'Appendix B'!$G$49))/((1+$Y$16)^AQ$34))</f>
        <v>-250438.45924198604</v>
      </c>
      <c r="AR854" s="201">
        <f>(((U854*'Appendix B'!$C$24*1000)-('Appendix B'!$E$50+'Appendix B'!$F$50+'Appendix B'!$G$50))/((1+$Y$16)^AR$34))</f>
        <v>-222489.02588841968</v>
      </c>
      <c r="AS854" s="217">
        <f t="shared" si="40"/>
        <v>23568974.970497493</v>
      </c>
      <c r="AU854" s="207">
        <f t="shared" si="39"/>
        <v>9.403917321564957E-9</v>
      </c>
    </row>
    <row r="855" spans="1:47" x14ac:dyDescent="0.35">
      <c r="A855">
        <v>821</v>
      </c>
      <c r="B855" s="75">
        <v>56</v>
      </c>
      <c r="C855" s="75">
        <v>32.89814838544298</v>
      </c>
      <c r="D855" s="75">
        <v>35.708483991382217</v>
      </c>
      <c r="E855" s="75">
        <v>28.816560887997294</v>
      </c>
      <c r="F855" s="75">
        <v>36.383191383280149</v>
      </c>
      <c r="G855" s="75">
        <v>48.993441741913706</v>
      </c>
      <c r="H855" s="75">
        <v>95.031572427286306</v>
      </c>
      <c r="I855" s="75">
        <v>65.384825833786721</v>
      </c>
      <c r="J855" s="75">
        <v>77.470947564041509</v>
      </c>
      <c r="K855" s="75">
        <v>74.093949427661059</v>
      </c>
      <c r="L855" s="75">
        <v>56.866193850175961</v>
      </c>
      <c r="M855" s="75">
        <v>102.37535999050991</v>
      </c>
      <c r="N855" s="75">
        <v>44.780756254490235</v>
      </c>
      <c r="O855" s="75">
        <v>47.428951338848748</v>
      </c>
      <c r="P855" s="75">
        <v>58.804460630214436</v>
      </c>
      <c r="Q855" s="75">
        <v>59.555534778961785</v>
      </c>
      <c r="R855" s="75">
        <v>77.554208136356621</v>
      </c>
      <c r="S855" s="75">
        <v>63.59804396380828</v>
      </c>
      <c r="T855" s="75">
        <v>86.790174170538492</v>
      </c>
      <c r="U855" s="75">
        <v>107.56872194436355</v>
      </c>
      <c r="V855" s="75">
        <v>83.107133721633872</v>
      </c>
      <c r="X855" s="201">
        <f>((0-('Appendix B'!$H$30))/(1+$Y$16)^0)</f>
        <v>-30932906.678150136</v>
      </c>
      <c r="Y855" s="201">
        <f>(((B855*'Appendix B'!$C$5*1000)-('Appendix B'!$E$31+'Appendix B'!$F$31+'Appendix B'!$G$31))/((1+$Y$16)^1))</f>
        <v>36555647.970511056</v>
      </c>
      <c r="Z855" s="201">
        <f>+(((C855*'Appendix B'!$C$6*1000)-('Appendix B'!$E$32+'Appendix B'!$F$32+'Appendix B'!$G$32))/((1+$Y$16)^2))</f>
        <v>6105276.5090482896</v>
      </c>
      <c r="AA855" s="201">
        <f>(((D855*'Appendix B'!$C$7*1000)-('Appendix B'!$E$33+'Appendix B'!$F$33+'Appendix B'!$G$33))/((1+$Y$16)^3))</f>
        <v>2802046.1775097558</v>
      </c>
      <c r="AB855" s="201">
        <f>(((E855*'Appendix B'!$C$8*1000)-('Appendix B'!$E$34+'Appendix B'!$F$34+'Appendix B'!$G$34))/((1+$Y$16)^4))</f>
        <v>868139.81725455646</v>
      </c>
      <c r="AC855" s="201">
        <f>(((F855*'Appendix B'!$C$9*1000)-('Appendix B'!$E$35+'Appendix B'!$F$35+'Appendix B'!$G$35))/((1+$Y$16)^AC$34))</f>
        <v>814595.2922475019</v>
      </c>
      <c r="AD855" s="201">
        <f>(((G855*'Appendix B'!$C$10*1000)-('Appendix B'!$E$36+'Appendix B'!$F$36+'Appendix B'!$G$36))/((1+$Y$16)^AD$34))</f>
        <v>958650.89987135073</v>
      </c>
      <c r="AE855" s="201">
        <f>(((H855*'Appendix B'!$C$11*1000)-('Appendix B'!$E$37+'Appendix B'!$F$37+'Appendix B'!$G$37))/((1+$Y$16)^AE$34))</f>
        <v>2122509.0494053406</v>
      </c>
      <c r="AF855" s="201">
        <f>(((I855*'Appendix B'!$C$12*1000)-('Appendix B'!$E$38+'Appendix B'!$F$38+'Appendix B'!$G$38))/((1+$Y$16)^AF$34))</f>
        <v>786114.09525380598</v>
      </c>
      <c r="AG855" s="201">
        <f>(((J855*'Appendix B'!$C$13*1000)-('Appendix B'!$E$39+'Appendix B'!$F$39+'Appendix B'!$G$39))/((1+$Y$16)^AG$34))</f>
        <v>797746.72410272982</v>
      </c>
      <c r="AH855" s="201">
        <f>(((K855*'Appendix B'!$C$14*1000)-('Appendix B'!$E$40+'Appendix B'!$F$40+'Appendix B'!$G$40))/((1+$Y$16)^AH$34))</f>
        <v>511243.18074277305</v>
      </c>
      <c r="AI855" s="201">
        <f>(((L855*'Appendix B'!$C$15*1000)-('Appendix B'!$E$41+'Appendix B'!$F$41+'Appendix B'!$G$41))/((1+$Y$16)^AI$34))</f>
        <v>126598.25179503295</v>
      </c>
      <c r="AJ855" s="201">
        <f>(((M855*'Appendix B'!$C$16*1000)-('Appendix B'!$E$42+'Appendix B'!$F$42+'Appendix B'!$G$42))/((1+$Y$16)^AJ$34))</f>
        <v>594532.81142214558</v>
      </c>
      <c r="AK855" s="201">
        <f>(((N855*'Appendix B'!$C$17*1000)-('Appendix B'!$E$43+'Appendix B'!$F$43+'Appendix B'!$G$43))/((1+$Y$16)^AK$34))</f>
        <v>-113536.80563039727</v>
      </c>
      <c r="AL855" s="201">
        <f>(((O855*'Appendix B'!$C$18*1000)-('Appendix B'!$E$44+'Appendix B'!$F$44+'Appendix B'!$G$44))/((1+$Y$16)^AL$34))</f>
        <v>-107966.16785964812</v>
      </c>
      <c r="AM855" s="201">
        <f>(((P855*'Appendix B'!$C$19*1000)-('Appendix B'!$E$45+'Appendix B'!$F$45+'Appendix B'!$G$45))/((1+$Y$16)^AM$34))</f>
        <v>-39829.149423852585</v>
      </c>
      <c r="AN855" s="201">
        <f>(((Q855*'Appendix B'!$C$20*1000)-('Appendix B'!$E$46+'Appendix B'!$F$46+'Appendix B'!$G$46))/((1+$Y$16)^AN$34))</f>
        <v>-53811.549213896746</v>
      </c>
      <c r="AO855" s="201">
        <f>(((R855*'Appendix B'!$C$21*1000)-('Appendix B'!$E$47+'Appendix B'!$F$47+'Appendix B'!$G$47))/((1+$Y$16)^AO$34))</f>
        <v>26326.762116719314</v>
      </c>
      <c r="AP855" s="201">
        <f>(((S855*'Appendix B'!$C$22*1000)-('Appendix B'!$E$48+'Appendix B'!$F$48+'Appendix B'!$G$48))/((1+$Y$16)^AP$34))</f>
        <v>-57517.765062340222</v>
      </c>
      <c r="AQ855" s="201">
        <f>(((T855*'Appendix B'!$C$23*1000)-('Appendix B'!$E$49+'Appendix B'!$F$49+'Appendix B'!$G$49))/((1+$Y$16)^AQ$34))</f>
        <v>23950.692759777565</v>
      </c>
      <c r="AR855" s="201">
        <f>(((U855*'Appendix B'!$C$24*1000)-('Appendix B'!$E$50+'Appendix B'!$F$50+'Appendix B'!$G$50))/((1+$Y$16)^AR$34))</f>
        <v>76271.948524687541</v>
      </c>
      <c r="AS855" s="217">
        <f t="shared" si="40"/>
        <v>22236743.504415389</v>
      </c>
      <c r="AU855" s="207">
        <f t="shared" si="39"/>
        <v>8.8916711177256075E-9</v>
      </c>
    </row>
    <row r="856" spans="1:47" x14ac:dyDescent="0.35">
      <c r="A856">
        <v>822</v>
      </c>
      <c r="B856" s="75">
        <v>56</v>
      </c>
      <c r="C856" s="75">
        <v>41.799522093451941</v>
      </c>
      <c r="D856" s="75">
        <v>43.916346899127547</v>
      </c>
      <c r="E856" s="75">
        <v>52.421916039978768</v>
      </c>
      <c r="F856" s="75">
        <v>86.766536709337174</v>
      </c>
      <c r="G856" s="75">
        <v>88.011427516229901</v>
      </c>
      <c r="H856" s="75">
        <v>78.591856463980534</v>
      </c>
      <c r="I856" s="75">
        <v>88.337654429093078</v>
      </c>
      <c r="J856" s="75">
        <v>78.623400798266573</v>
      </c>
      <c r="K856" s="75">
        <v>93.470523945742386</v>
      </c>
      <c r="L856" s="75">
        <v>105.48427008580326</v>
      </c>
      <c r="M856" s="75">
        <v>110.25184714316615</v>
      </c>
      <c r="N856" s="75">
        <v>102.04164349921119</v>
      </c>
      <c r="O856" s="75">
        <v>119.3700704244437</v>
      </c>
      <c r="P856" s="75">
        <v>154.33894766090842</v>
      </c>
      <c r="Q856" s="75">
        <v>157.9625670386892</v>
      </c>
      <c r="R856" s="75">
        <v>166.57174180077999</v>
      </c>
      <c r="S856" s="75">
        <v>198.97692455578934</v>
      </c>
      <c r="T856" s="75">
        <v>175.54873325690693</v>
      </c>
      <c r="U856" s="75">
        <v>116.94056788397768</v>
      </c>
      <c r="V856" s="75">
        <v>168.20997932608196</v>
      </c>
      <c r="X856" s="201">
        <f>((0-('Appendix B'!$H$30))/(1+$Y$16)^0)</f>
        <v>-30932906.678150136</v>
      </c>
      <c r="Y856" s="201">
        <f>(((B856*'Appendix B'!$C$5*1000)-('Appendix B'!$E$31+'Appendix B'!$F$31+'Appendix B'!$G$31))/((1+$Y$16)^1))</f>
        <v>36555647.970511056</v>
      </c>
      <c r="Z856" s="201">
        <f>+(((C856*'Appendix B'!$C$6*1000)-('Appendix B'!$E$32+'Appendix B'!$F$32+'Appendix B'!$G$32))/((1+$Y$16)^2))</f>
        <v>8353915.7489904184</v>
      </c>
      <c r="AA856" s="201">
        <f>(((D856*'Appendix B'!$C$7*1000)-('Appendix B'!$E$33+'Appendix B'!$F$33+'Appendix B'!$G$33))/((1+$Y$16)^3))</f>
        <v>3843135.4244833048</v>
      </c>
      <c r="AB856" s="201">
        <f>(((E856*'Appendix B'!$C$8*1000)-('Appendix B'!$E$34+'Appendix B'!$F$34+'Appendix B'!$G$34))/((1+$Y$16)^4))</f>
        <v>2774036.1444422281</v>
      </c>
      <c r="AC856" s="201">
        <f>(((F856*'Appendix B'!$C$9*1000)-('Appendix B'!$E$35+'Appendix B'!$F$35+'Appendix B'!$G$35))/((1+$Y$16)^AC$34))</f>
        <v>3743487.1078814818</v>
      </c>
      <c r="AD856" s="201">
        <f>(((G856*'Appendix B'!$C$10*1000)-('Appendix B'!$E$36+'Appendix B'!$F$36+'Appendix B'!$G$36))/((1+$Y$16)^AD$34))</f>
        <v>2642328.6809662059</v>
      </c>
      <c r="AE856" s="201">
        <f>(((H856*'Appendix B'!$C$11*1000)-('Appendix B'!$E$37+'Appendix B'!$F$37+'Appendix B'!$G$37))/((1+$Y$16)^AE$34))</f>
        <v>1576518.9554911046</v>
      </c>
      <c r="AF856" s="201">
        <f>(((I856*'Appendix B'!$C$12*1000)-('Appendix B'!$E$38+'Appendix B'!$F$38+'Appendix B'!$G$38))/((1+$Y$16)^AF$34))</f>
        <v>1387995.8412603529</v>
      </c>
      <c r="AG856" s="201">
        <f>(((J856*'Appendix B'!$C$13*1000)-('Appendix B'!$E$39+'Appendix B'!$F$39+'Appendix B'!$G$39))/((1+$Y$16)^AG$34))</f>
        <v>822052.33878232073</v>
      </c>
      <c r="AH856" s="201">
        <f>(((K856*'Appendix B'!$C$14*1000)-('Appendix B'!$E$40+'Appendix B'!$F$40+'Appendix B'!$G$40))/((1+$Y$16)^AH$34))</f>
        <v>839385.00573299441</v>
      </c>
      <c r="AI856" s="201">
        <f>(((L856*'Appendix B'!$C$15*1000)-('Appendix B'!$E$41+'Appendix B'!$F$41+'Appendix B'!$G$41))/((1+$Y$16)^AI$34))</f>
        <v>817513.5321954817</v>
      </c>
      <c r="AJ856" s="201">
        <f>(((M856*'Appendix B'!$C$16*1000)-('Appendix B'!$E$42+'Appendix B'!$F$42+'Appendix B'!$G$42))/((1+$Y$16)^AJ$34))</f>
        <v>687687.93067366851</v>
      </c>
      <c r="AK856" s="201">
        <f>(((N856*'Appendix B'!$C$17*1000)-('Appendix B'!$E$43+'Appendix B'!$F$43+'Appendix B'!$G$43))/((1+$Y$16)^AK$34))</f>
        <v>454354.06599438819</v>
      </c>
      <c r="AL856" s="201">
        <f>(((O856*'Appendix B'!$C$18*1000)-('Appendix B'!$E$44+'Appendix B'!$F$44+'Appendix B'!$G$44))/((1+$Y$16)^AL$34))</f>
        <v>494137.11548173777</v>
      </c>
      <c r="AM856" s="201">
        <f>(((P856*'Appendix B'!$C$19*1000)-('Appendix B'!$E$45+'Appendix B'!$F$45+'Appendix B'!$G$45))/((1+$Y$16)^AM$34))</f>
        <v>638528.68219580711</v>
      </c>
      <c r="AN856" s="201">
        <f>(((Q856*'Appendix B'!$C$20*1000)-('Appendix B'!$E$46+'Appendix B'!$F$46+'Appendix B'!$G$46))/((1+$Y$16)^AN$34))</f>
        <v>532266.2700908418</v>
      </c>
      <c r="AO856" s="201">
        <f>(((R856*'Appendix B'!$C$21*1000)-('Appendix B'!$E$47+'Appendix B'!$F$47+'Appendix B'!$G$47))/((1+$Y$16)^AO$34))</f>
        <v>487795.60435129178</v>
      </c>
      <c r="AP856" s="201">
        <f>(((S856*'Appendix B'!$C$22*1000)-('Appendix B'!$E$48+'Appendix B'!$F$48+'Appendix B'!$G$48))/((1+$Y$16)^AP$34))</f>
        <v>545195.28399016161</v>
      </c>
      <c r="AQ856" s="201">
        <f>(((T856*'Appendix B'!$C$23*1000)-('Appendix B'!$E$49+'Appendix B'!$F$49+'Appendix B'!$G$49))/((1+$Y$16)^AQ$34))</f>
        <v>364393.51641348604</v>
      </c>
      <c r="AR856" s="201">
        <f>(((U856*'Appendix B'!$C$24*1000)-('Appendix B'!$E$50+'Appendix B'!$F$50+'Appendix B'!$G$50))/((1+$Y$16)^AR$34))</f>
        <v>107332.09337825491</v>
      </c>
      <c r="AS856" s="217">
        <f t="shared" si="40"/>
        <v>36734800.635156438</v>
      </c>
      <c r="AU856" s="207">
        <f t="shared" si="39"/>
        <v>1.4048949531805049E-8</v>
      </c>
    </row>
    <row r="857" spans="1:47" x14ac:dyDescent="0.35">
      <c r="A857">
        <v>823</v>
      </c>
      <c r="B857" s="75">
        <v>56</v>
      </c>
      <c r="C857" s="75">
        <v>38.970354071754059</v>
      </c>
      <c r="D857" s="75">
        <v>50.873265897025433</v>
      </c>
      <c r="E857" s="75">
        <v>30.748940786186903</v>
      </c>
      <c r="F857" s="75">
        <v>38.511476773515675</v>
      </c>
      <c r="G857" s="75">
        <v>57.038003923852656</v>
      </c>
      <c r="H857" s="75">
        <v>66.065661974251753</v>
      </c>
      <c r="I857" s="75">
        <v>72.36439275153603</v>
      </c>
      <c r="J857" s="75">
        <v>77.491701625507517</v>
      </c>
      <c r="K857" s="75">
        <v>76.394991408952436</v>
      </c>
      <c r="L857" s="75">
        <v>107.86680453685062</v>
      </c>
      <c r="M857" s="75">
        <v>94.505313764400597</v>
      </c>
      <c r="N857" s="75">
        <v>170.34303235983589</v>
      </c>
      <c r="O857" s="75">
        <v>247.57538906659568</v>
      </c>
      <c r="P857" s="75">
        <v>391.48906789337968</v>
      </c>
      <c r="Q857" s="75">
        <v>457.67530493195437</v>
      </c>
      <c r="R857" s="75">
        <v>500</v>
      </c>
      <c r="S857" s="75">
        <v>390.66690087321683</v>
      </c>
      <c r="T857" s="75">
        <v>470.35213387627277</v>
      </c>
      <c r="U857" s="75">
        <v>500</v>
      </c>
      <c r="V857" s="75">
        <v>500</v>
      </c>
      <c r="X857" s="201">
        <f>((0-('Appendix B'!$H$30))/(1+$Y$16)^0)</f>
        <v>-30932906.678150136</v>
      </c>
      <c r="Y857" s="201">
        <f>(((B857*'Appendix B'!$C$5*1000)-('Appendix B'!$E$31+'Appendix B'!$F$31+'Appendix B'!$G$31))/((1+$Y$16)^1))</f>
        <v>36555647.970511056</v>
      </c>
      <c r="Z857" s="201">
        <f>+(((C857*'Appendix B'!$C$6*1000)-('Appendix B'!$E$32+'Appendix B'!$F$32+'Appendix B'!$G$32))/((1+$Y$16)^2))</f>
        <v>7639219.5190977938</v>
      </c>
      <c r="AA857" s="201">
        <f>(((D857*'Appendix B'!$C$7*1000)-('Appendix B'!$E$33+'Appendix B'!$F$33+'Appendix B'!$G$33))/((1+$Y$16)^3))</f>
        <v>4725554.349139425</v>
      </c>
      <c r="AB857" s="201">
        <f>(((E857*'Appendix B'!$C$8*1000)-('Appendix B'!$E$34+'Appendix B'!$F$34+'Appendix B'!$G$34))/((1+$Y$16)^4))</f>
        <v>1024160.1663227514</v>
      </c>
      <c r="AC857" s="201">
        <f>(((F857*'Appendix B'!$C$9*1000)-('Appendix B'!$E$35+'Appendix B'!$F$35+'Appendix B'!$G$35))/((1+$Y$16)^AC$34))</f>
        <v>938317.08206621779</v>
      </c>
      <c r="AD857" s="201">
        <f>(((G857*'Appendix B'!$C$10*1000)-('Appendix B'!$E$36+'Appendix B'!$F$36+'Appendix B'!$G$36))/((1+$Y$16)^AD$34))</f>
        <v>1305784.4162632262</v>
      </c>
      <c r="AE857" s="201">
        <f>(((H857*'Appendix B'!$C$11*1000)-('Appendix B'!$E$37+'Appendix B'!$F$37+'Appendix B'!$G$37))/((1+$Y$16)^AE$34))</f>
        <v>1160503.3673203383</v>
      </c>
      <c r="AF857" s="201">
        <f>(((I857*'Appendix B'!$C$12*1000)-('Appendix B'!$E$38+'Appendix B'!$F$38+'Appendix B'!$G$38))/((1+$Y$16)^AF$34))</f>
        <v>969136.15309653862</v>
      </c>
      <c r="AG857" s="201">
        <f>(((J857*'Appendix B'!$C$13*1000)-('Appendix B'!$E$39+'Appendix B'!$F$39+'Appendix B'!$G$39))/((1+$Y$16)^AG$34))</f>
        <v>798184.43402973469</v>
      </c>
      <c r="AH857" s="201">
        <f>(((K857*'Appendix B'!$C$14*1000)-('Appendix B'!$E$40+'Appendix B'!$F$40+'Appendix B'!$G$40))/((1+$Y$16)^AH$34))</f>
        <v>550211.27153794805</v>
      </c>
      <c r="AI857" s="201">
        <f>(((L857*'Appendix B'!$C$15*1000)-('Appendix B'!$E$41+'Appendix B'!$F$41+'Appendix B'!$G$41))/((1+$Y$16)^AI$34))</f>
        <v>851371.91545053164</v>
      </c>
      <c r="AJ857" s="201">
        <f>(((M857*'Appendix B'!$C$16*1000)-('Appendix B'!$E$42+'Appendix B'!$F$42+'Appendix B'!$G$42))/((1+$Y$16)^AJ$34))</f>
        <v>501453.86893177783</v>
      </c>
      <c r="AK857" s="201">
        <f>(((N857*'Appendix B'!$C$17*1000)-('Appendix B'!$E$43+'Appendix B'!$F$43+'Appendix B'!$G$43))/((1+$Y$16)^AK$34))</f>
        <v>1131740.2735722237</v>
      </c>
      <c r="AL857" s="201">
        <f>(((O857*'Appendix B'!$C$18*1000)-('Appendix B'!$E$44+'Appendix B'!$F$44+'Appendix B'!$G$44))/((1+$Y$16)^AL$34))</f>
        <v>1567137.4284797173</v>
      </c>
      <c r="AM857" s="201">
        <f>(((P857*'Appendix B'!$C$19*1000)-('Appendix B'!$E$45+'Appendix B'!$F$45+'Appendix B'!$G$45))/((1+$Y$16)^AM$34))</f>
        <v>2322450.85867177</v>
      </c>
      <c r="AN857" s="201">
        <f>(((Q857*'Appendix B'!$C$20*1000)-('Appendix B'!$E$46+'Appendix B'!$F$46+'Appendix B'!$G$46))/((1+$Y$16)^AN$34))</f>
        <v>2317250.3693849673</v>
      </c>
      <c r="AO857" s="201">
        <f>(((R857*'Appendix B'!$C$21*1000)-('Appendix B'!$E$47+'Appendix B'!$F$47+'Appendix B'!$G$47))/((1+$Y$16)^AO$34))</f>
        <v>2216294.9903208939</v>
      </c>
      <c r="AP857" s="201">
        <f>(((S857*'Appendix B'!$C$22*1000)-('Appendix B'!$E$48+'Appendix B'!$F$48+'Appendix B'!$G$48))/((1+$Y$16)^AP$34))</f>
        <v>1398607.9403356302</v>
      </c>
      <c r="AQ857" s="201">
        <f>(((T857*'Appendix B'!$C$23*1000)-('Appendix B'!$E$49+'Appendix B'!$F$49+'Appendix B'!$G$49))/((1+$Y$16)^AQ$34))</f>
        <v>1495143.0820064936</v>
      </c>
      <c r="AR857" s="201">
        <f>(((U857*'Appendix B'!$C$24*1000)-('Appendix B'!$E$50+'Appendix B'!$F$50+'Appendix B'!$G$50))/((1+$Y$16)^AR$34))</f>
        <v>1376866.5613700326</v>
      </c>
      <c r="AS857" s="217">
        <f t="shared" si="40"/>
        <v>39912129.339758918</v>
      </c>
      <c r="AU857" s="207">
        <f t="shared" si="39"/>
        <v>1.485062266394155E-8</v>
      </c>
    </row>
    <row r="858" spans="1:47" x14ac:dyDescent="0.35">
      <c r="A858">
        <v>824</v>
      </c>
      <c r="B858" s="75">
        <v>56</v>
      </c>
      <c r="C858" s="75">
        <v>56.192104340784915</v>
      </c>
      <c r="D858" s="75">
        <v>57.155835637661845</v>
      </c>
      <c r="E858" s="75">
        <v>81.361459387700492</v>
      </c>
      <c r="F858" s="75">
        <v>101.5965362711174</v>
      </c>
      <c r="G858" s="75">
        <v>71.6063672676012</v>
      </c>
      <c r="H858" s="75">
        <v>77.840119417375945</v>
      </c>
      <c r="I858" s="75">
        <v>69.327025234953211</v>
      </c>
      <c r="J858" s="75">
        <v>93.969151515019846</v>
      </c>
      <c r="K858" s="75">
        <v>129.90309854477914</v>
      </c>
      <c r="L858" s="75">
        <v>127.3402619915572</v>
      </c>
      <c r="M858" s="75">
        <v>131.12308672215434</v>
      </c>
      <c r="N858" s="75">
        <v>160.18760786812459</v>
      </c>
      <c r="O858" s="75">
        <v>239.3220108952552</v>
      </c>
      <c r="P858" s="75">
        <v>212.75037042050496</v>
      </c>
      <c r="Q858" s="75">
        <v>166.62100602869961</v>
      </c>
      <c r="R858" s="75">
        <v>134.91514622731717</v>
      </c>
      <c r="S858" s="75">
        <v>101.77747114010599</v>
      </c>
      <c r="T858" s="75">
        <v>71.012228036759836</v>
      </c>
      <c r="U858" s="75">
        <v>86.725551499209914</v>
      </c>
      <c r="V858" s="75">
        <v>105.19855525850602</v>
      </c>
      <c r="X858" s="201">
        <f>((0-('Appendix B'!$H$30))/(1+$Y$16)^0)</f>
        <v>-30932906.678150136</v>
      </c>
      <c r="Y858" s="201">
        <f>(((B858*'Appendix B'!$C$5*1000)-('Appendix B'!$E$31+'Appendix B'!$F$31+'Appendix B'!$G$31))/((1+$Y$16)^1))</f>
        <v>36555647.970511056</v>
      </c>
      <c r="Z858" s="201">
        <f>+(((C858*'Appendix B'!$C$6*1000)-('Appendix B'!$E$32+'Appendix B'!$F$32+'Appendix B'!$G$32))/((1+$Y$16)^2))</f>
        <v>11989728.18278682</v>
      </c>
      <c r="AA858" s="201">
        <f>(((D858*'Appendix B'!$C$7*1000)-('Appendix B'!$E$33+'Appendix B'!$F$33+'Appendix B'!$G$33))/((1+$Y$16)^3))</f>
        <v>5522438.492290237</v>
      </c>
      <c r="AB858" s="201">
        <f>(((E858*'Appendix B'!$C$8*1000)-('Appendix B'!$E$34+'Appendix B'!$F$34+'Appendix B'!$G$34))/((1+$Y$16)^4))</f>
        <v>5110614.815756198</v>
      </c>
      <c r="AC858" s="201">
        <f>(((F858*'Appendix B'!$C$9*1000)-('Appendix B'!$E$35+'Appendix B'!$F$35+'Appendix B'!$G$35))/((1+$Y$16)^AC$34))</f>
        <v>4605586.7573045194</v>
      </c>
      <c r="AD858" s="201">
        <f>(((G858*'Appendix B'!$C$10*1000)-('Appendix B'!$E$36+'Appendix B'!$F$36+'Appendix B'!$G$36))/((1+$Y$16)^AD$34))</f>
        <v>1934428.5961719737</v>
      </c>
      <c r="AE858" s="201">
        <f>(((H858*'Appendix B'!$C$11*1000)-('Appendix B'!$E$37+'Appendix B'!$F$37+'Appendix B'!$G$37))/((1+$Y$16)^AE$34))</f>
        <v>1551552.5277504693</v>
      </c>
      <c r="AF858" s="201">
        <f>(((I858*'Appendix B'!$C$12*1000)-('Appendix B'!$E$38+'Appendix B'!$F$38+'Appendix B'!$G$38))/((1+$Y$16)^AF$34))</f>
        <v>889488.62483859318</v>
      </c>
      <c r="AG858" s="201">
        <f>(((J858*'Appendix B'!$C$13*1000)-('Appendix B'!$E$39+'Appendix B'!$F$39+'Appendix B'!$G$39))/((1+$Y$16)^AG$34))</f>
        <v>1145699.2277090258</v>
      </c>
      <c r="AH858" s="201">
        <f>(((K858*'Appendix B'!$C$14*1000)-('Appendix B'!$E$40+'Appendix B'!$F$40+'Appendix B'!$G$40))/((1+$Y$16)^AH$34))</f>
        <v>1456369.7832469142</v>
      </c>
      <c r="AI858" s="201">
        <f>(((L858*'Appendix B'!$C$15*1000)-('Appendix B'!$E$41+'Appendix B'!$F$41+'Appendix B'!$G$41))/((1+$Y$16)^AI$34))</f>
        <v>1128110.740995121</v>
      </c>
      <c r="AJ858" s="201">
        <f>(((M858*'Appendix B'!$C$16*1000)-('Appendix B'!$E$42+'Appendix B'!$F$42+'Appendix B'!$G$42))/((1+$Y$16)^AJ$34))</f>
        <v>934531.83128894167</v>
      </c>
      <c r="AK858" s="201">
        <f>(((N858*'Appendix B'!$C$17*1000)-('Appendix B'!$E$43+'Appendix B'!$F$43+'Appendix B'!$G$43))/((1+$Y$16)^AK$34))</f>
        <v>1031022.7830857427</v>
      </c>
      <c r="AL858" s="201">
        <f>(((O858*'Appendix B'!$C$18*1000)-('Appendix B'!$E$44+'Appendix B'!$F$44+'Appendix B'!$G$44))/((1+$Y$16)^AL$34))</f>
        <v>1498061.6876685452</v>
      </c>
      <c r="AM858" s="201">
        <f>(((P858*'Appendix B'!$C$19*1000)-('Appendix B'!$E$45+'Appendix B'!$F$45+'Appendix B'!$G$45))/((1+$Y$16)^AM$34))</f>
        <v>1053288.286989504</v>
      </c>
      <c r="AN858" s="201">
        <f>(((Q858*'Appendix B'!$C$20*1000)-('Appendix B'!$E$46+'Appendix B'!$F$46+'Appendix B'!$G$46))/((1+$Y$16)^AN$34))</f>
        <v>583832.90029319515</v>
      </c>
      <c r="AO858" s="201">
        <f>(((R858*'Appendix B'!$C$21*1000)-('Appendix B'!$E$47+'Appendix B'!$F$47+'Appendix B'!$G$47))/((1+$Y$16)^AO$34))</f>
        <v>323687.12024696975</v>
      </c>
      <c r="AP858" s="201">
        <f>(((S858*'Appendix B'!$C$22*1000)-('Appendix B'!$E$48+'Appendix B'!$F$48+'Appendix B'!$G$48))/((1+$Y$16)^AP$34))</f>
        <v>112458.81373548576</v>
      </c>
      <c r="AQ858" s="201">
        <f>(((T858*'Appendix B'!$C$23*1000)-('Appendix B'!$E$49+'Appendix B'!$F$49+'Appendix B'!$G$49))/((1+$Y$16)^AQ$34))</f>
        <v>-36567.285320656098</v>
      </c>
      <c r="AR858" s="201">
        <f>(((U858*'Appendix B'!$C$24*1000)-('Appendix B'!$E$50+'Appendix B'!$F$50+'Appendix B'!$G$50))/((1+$Y$16)^AR$34))</f>
        <v>7193.5729938236382</v>
      </c>
      <c r="AS858" s="217">
        <f t="shared" si="40"/>
        <v>46500836.037513047</v>
      </c>
      <c r="AU858" s="207">
        <f t="shared" si="39"/>
        <v>1.5828950150625291E-8</v>
      </c>
    </row>
    <row r="859" spans="1:47" x14ac:dyDescent="0.35">
      <c r="A859">
        <v>825</v>
      </c>
      <c r="B859" s="75">
        <v>56</v>
      </c>
      <c r="C859" s="75">
        <v>90.583548119449631</v>
      </c>
      <c r="D859" s="75">
        <v>80.853686791885139</v>
      </c>
      <c r="E859" s="75">
        <v>107.79595269457363</v>
      </c>
      <c r="F859" s="75">
        <v>78.858690214088284</v>
      </c>
      <c r="G859" s="75">
        <v>109.55365422611101</v>
      </c>
      <c r="H859" s="75">
        <v>166.08949078827919</v>
      </c>
      <c r="I859" s="75">
        <v>133.46850658871008</v>
      </c>
      <c r="J859" s="75">
        <v>225.45400592141874</v>
      </c>
      <c r="K859" s="75">
        <v>251.61191660937968</v>
      </c>
      <c r="L859" s="75">
        <v>227.25149130484073</v>
      </c>
      <c r="M859" s="75">
        <v>312.04712662020052</v>
      </c>
      <c r="N859" s="75">
        <v>238.05881754667075</v>
      </c>
      <c r="O859" s="75">
        <v>312.26296735190817</v>
      </c>
      <c r="P859" s="75">
        <v>382.09023649113396</v>
      </c>
      <c r="Q859" s="75">
        <v>290.04404987746392</v>
      </c>
      <c r="R859" s="75">
        <v>199.15592459594598</v>
      </c>
      <c r="S859" s="75">
        <v>185.8802111198149</v>
      </c>
      <c r="T859" s="75">
        <v>261.98988741552722</v>
      </c>
      <c r="U859" s="75">
        <v>367.08998911112053</v>
      </c>
      <c r="V859" s="75">
        <v>320.3523958346176</v>
      </c>
      <c r="X859" s="201">
        <f>((0-('Appendix B'!$H$30))/(1+$Y$16)^0)</f>
        <v>-30932906.678150136</v>
      </c>
      <c r="Y859" s="201">
        <f>(((B859*'Appendix B'!$C$5*1000)-('Appendix B'!$E$31+'Appendix B'!$F$31+'Appendix B'!$G$31))/((1+$Y$16)^1))</f>
        <v>36555647.970511056</v>
      </c>
      <c r="Z859" s="201">
        <f>+(((C859*'Appendix B'!$C$6*1000)-('Appendix B'!$E$32+'Appendix B'!$F$32+'Appendix B'!$G$32))/((1+$Y$16)^2))</f>
        <v>20677595.082407974</v>
      </c>
      <c r="AA859" s="201">
        <f>(((D859*'Appendix B'!$C$7*1000)-('Appendix B'!$E$33+'Appendix B'!$F$33+'Appendix B'!$G$33))/((1+$Y$16)^3))</f>
        <v>8528285.2383123115</v>
      </c>
      <c r="AB859" s="201">
        <f>(((E859*'Appendix B'!$C$8*1000)-('Appendix B'!$E$34+'Appendix B'!$F$34+'Appendix B'!$G$34))/((1+$Y$16)^4))</f>
        <v>7244935.7518429188</v>
      </c>
      <c r="AC859" s="201">
        <f>(((F859*'Appendix B'!$C$9*1000)-('Appendix B'!$E$35+'Appendix B'!$F$35+'Appendix B'!$G$35))/((1+$Y$16)^AC$34))</f>
        <v>3283787.0476862737</v>
      </c>
      <c r="AD859" s="201">
        <f>(((G859*'Appendix B'!$C$10*1000)-('Appendix B'!$E$36+'Appendix B'!$F$36+'Appendix B'!$G$36))/((1+$Y$16)^AD$34))</f>
        <v>3571904.3047958189</v>
      </c>
      <c r="AE859" s="201">
        <f>(((H859*'Appendix B'!$C$11*1000)-('Appendix B'!$E$37+'Appendix B'!$F$37+'Appendix B'!$G$37))/((1+$Y$16)^AE$34))</f>
        <v>4482459.7691054344</v>
      </c>
      <c r="AF859" s="201">
        <f>(((I859*'Appendix B'!$C$12*1000)-('Appendix B'!$E$38+'Appendix B'!$F$38+'Appendix B'!$G$38))/((1+$Y$16)^AF$34))</f>
        <v>2571441.9679023777</v>
      </c>
      <c r="AG859" s="201">
        <f>(((J859*'Appendix B'!$C$13*1000)-('Appendix B'!$E$39+'Appendix B'!$F$39+'Appendix B'!$G$39))/((1+$Y$16)^AG$34))</f>
        <v>3918757.7020105775</v>
      </c>
      <c r="AH859" s="201">
        <f>(((K859*'Appendix B'!$C$14*1000)-('Appendix B'!$E$40+'Appendix B'!$F$40+'Appendix B'!$G$40))/((1+$Y$16)^AH$34))</f>
        <v>3517505.6997038061</v>
      </c>
      <c r="AI859" s="201">
        <f>(((L859*'Appendix B'!$C$15*1000)-('Appendix B'!$E$41+'Appendix B'!$F$41+'Appendix B'!$G$41))/((1+$Y$16)^AI$34))</f>
        <v>2547957.0278285667</v>
      </c>
      <c r="AJ859" s="201">
        <f>(((M859*'Appendix B'!$C$16*1000)-('Appendix B'!$E$42+'Appendix B'!$F$42+'Appendix B'!$G$42))/((1+$Y$16)^AJ$34))</f>
        <v>3074318.2850110182</v>
      </c>
      <c r="AK859" s="201">
        <f>(((N859*'Appendix B'!$C$17*1000)-('Appendix B'!$E$43+'Appendix B'!$F$43+'Appendix B'!$G$43))/((1+$Y$16)^AK$34))</f>
        <v>1803318.6951247763</v>
      </c>
      <c r="AL859" s="201">
        <f>(((O859*'Appendix B'!$C$18*1000)-('Appendix B'!$E$44+'Appendix B'!$F$44+'Appendix B'!$G$44))/((1+$Y$16)^AL$34))</f>
        <v>2108532.9999143076</v>
      </c>
      <c r="AM859" s="201">
        <f>(((P859*'Appendix B'!$C$19*1000)-('Appendix B'!$E$45+'Appendix B'!$F$45+'Appendix B'!$G$45))/((1+$Y$16)^AM$34))</f>
        <v>2255712.9602651168</v>
      </c>
      <c r="AN859" s="201">
        <f>(((Q859*'Appendix B'!$C$20*1000)-('Appendix B'!$E$46+'Appendix B'!$F$46+'Appendix B'!$G$46))/((1+$Y$16)^AN$34))</f>
        <v>1318897.3233307735</v>
      </c>
      <c r="AO859" s="201">
        <f>(((R859*'Appendix B'!$C$21*1000)-('Appendix B'!$E$47+'Appendix B'!$F$47+'Appendix B'!$G$47))/((1+$Y$16)^AO$34))</f>
        <v>656712.72090868349</v>
      </c>
      <c r="AP859" s="201">
        <f>(((S859*'Appendix B'!$C$22*1000)-('Appendix B'!$E$48+'Appendix B'!$F$48+'Appendix B'!$G$48))/((1+$Y$16)^AP$34))</f>
        <v>486888.10894892714</v>
      </c>
      <c r="AQ859" s="201">
        <f>(((T859*'Appendix B'!$C$23*1000)-('Appendix B'!$E$49+'Appendix B'!$F$49+'Appendix B'!$G$49))/((1+$Y$16)^AQ$34))</f>
        <v>695947.68881741632</v>
      </c>
      <c r="AR859" s="201">
        <f>(((U859*'Appendix B'!$C$24*1000)-('Appendix B'!$E$50+'Appendix B'!$F$50+'Appendix B'!$G$50))/((1+$Y$16)^AR$34))</f>
        <v>936376.58561742329</v>
      </c>
      <c r="AS859" s="217">
        <f t="shared" si="40"/>
        <v>79304076.251895428</v>
      </c>
      <c r="AU859" s="207">
        <f t="shared" si="39"/>
        <v>7.7657725192774195E-9</v>
      </c>
    </row>
    <row r="860" spans="1:47" x14ac:dyDescent="0.35">
      <c r="A860">
        <v>826</v>
      </c>
      <c r="B860" s="75">
        <v>56</v>
      </c>
      <c r="C860" s="75">
        <v>30.06211690145572</v>
      </c>
      <c r="D860" s="75">
        <v>24.218081150690036</v>
      </c>
      <c r="E860" s="75">
        <v>25.402971535477466</v>
      </c>
      <c r="F860" s="75">
        <v>34.122764397743765</v>
      </c>
      <c r="G860" s="75">
        <v>45.751854197408662</v>
      </c>
      <c r="H860" s="75">
        <v>31.941586979255266</v>
      </c>
      <c r="I860" s="75">
        <v>39.169933674944332</v>
      </c>
      <c r="J860" s="75">
        <v>39.82035520096133</v>
      </c>
      <c r="K860" s="75">
        <v>43.714010290885973</v>
      </c>
      <c r="L860" s="75">
        <v>57.445504075368817</v>
      </c>
      <c r="M860" s="75">
        <v>63.857775743611796</v>
      </c>
      <c r="N860" s="75">
        <v>98.214742856130556</v>
      </c>
      <c r="O860" s="75">
        <v>71.385014602314442</v>
      </c>
      <c r="P860" s="75">
        <v>89.592959518360459</v>
      </c>
      <c r="Q860" s="75">
        <v>83.763114355630137</v>
      </c>
      <c r="R860" s="75">
        <v>100.26574931107045</v>
      </c>
      <c r="S860" s="75">
        <v>122.89514154239598</v>
      </c>
      <c r="T860" s="75">
        <v>93.541967792056468</v>
      </c>
      <c r="U860" s="75">
        <v>119.18412249616679</v>
      </c>
      <c r="V860" s="75">
        <v>103.90172243807164</v>
      </c>
      <c r="X860" s="201">
        <f>((0-('Appendix B'!$H$30))/(1+$Y$16)^0)</f>
        <v>-30932906.678150136</v>
      </c>
      <c r="Y860" s="201">
        <f>(((B860*'Appendix B'!$C$5*1000)-('Appendix B'!$E$31+'Appendix B'!$F$31+'Appendix B'!$G$31))/((1+$Y$16)^1))</f>
        <v>36555647.970511056</v>
      </c>
      <c r="Z860" s="201">
        <f>+(((C860*'Appendix B'!$C$6*1000)-('Appendix B'!$E$32+'Appendix B'!$F$32+'Appendix B'!$G$32))/((1+$Y$16)^2))</f>
        <v>5388846.4511947241</v>
      </c>
      <c r="AA860" s="201">
        <f>(((D860*'Appendix B'!$C$7*1000)-('Appendix B'!$E$33+'Appendix B'!$F$33+'Appendix B'!$G$33))/((1+$Y$16)^3))</f>
        <v>1344597.9994279151</v>
      </c>
      <c r="AB860" s="201">
        <f>(((E860*'Appendix B'!$C$8*1000)-('Appendix B'!$E$34+'Appendix B'!$F$34+'Appendix B'!$G$34))/((1+$Y$16)^4))</f>
        <v>592526.61984208866</v>
      </c>
      <c r="AC860" s="201">
        <f>(((F860*'Appendix B'!$C$9*1000)-('Appendix B'!$E$35+'Appendix B'!$F$35+'Appendix B'!$G$35))/((1+$Y$16)^AC$34))</f>
        <v>683191.82836612035</v>
      </c>
      <c r="AD860" s="201">
        <f>(((G860*'Appendix B'!$C$10*1000)-('Appendix B'!$E$36+'Appendix B'!$F$36+'Appendix B'!$G$36))/((1+$Y$16)^AD$34))</f>
        <v>818772.10254630819</v>
      </c>
      <c r="AE860" s="201">
        <f>(((H860*'Appendix B'!$C$11*1000)-('Appendix B'!$E$37+'Appendix B'!$F$37+'Appendix B'!$G$37))/((1+$Y$16)^AE$34))</f>
        <v>27186.52943574611</v>
      </c>
      <c r="AF860" s="201">
        <f>(((I860*'Appendix B'!$C$12*1000)-('Appendix B'!$E$38+'Appendix B'!$F$38+'Appendix B'!$G$38))/((1+$Y$16)^AF$34))</f>
        <v>98692.717168670832</v>
      </c>
      <c r="AG860" s="201">
        <f>(((J860*'Appendix B'!$C$13*1000)-('Appendix B'!$E$39+'Appendix B'!$F$39+'Appendix B'!$G$39))/((1+$Y$16)^AG$34))</f>
        <v>3683.4482503922254</v>
      </c>
      <c r="AH860" s="201">
        <f>(((K860*'Appendix B'!$C$14*1000)-('Appendix B'!$E$40+'Appendix B'!$F$40+'Appendix B'!$G$40))/((1+$Y$16)^AH$34))</f>
        <v>-3240.3603047261245</v>
      </c>
      <c r="AI860" s="201">
        <f>(((L860*'Appendix B'!$C$15*1000)-('Appendix B'!$E$41+'Appendix B'!$F$41+'Appendix B'!$G$41))/((1+$Y$16)^AI$34))</f>
        <v>134830.8746725434</v>
      </c>
      <c r="AJ860" s="201">
        <f>(((M860*'Appendix B'!$C$16*1000)-('Appendix B'!$E$42+'Appendix B'!$F$42+'Appendix B'!$G$42))/((1+$Y$16)^AJ$34))</f>
        <v>138985.80369417206</v>
      </c>
      <c r="AK860" s="201">
        <f>(((N860*'Appendix B'!$C$17*1000)-('Appendix B'!$E$43+'Appendix B'!$F$43+'Appendix B'!$G$43))/((1+$Y$16)^AK$34))</f>
        <v>416400.37637493736</v>
      </c>
      <c r="AL860" s="201">
        <f>(((O860*'Appendix B'!$C$18*1000)-('Appendix B'!$E$44+'Appendix B'!$F$44+'Appendix B'!$G$44))/((1+$Y$16)^AL$34))</f>
        <v>92531.468682606137</v>
      </c>
      <c r="AM860" s="201">
        <f>(((P860*'Appendix B'!$C$19*1000)-('Appendix B'!$E$45+'Appendix B'!$F$45+'Appendix B'!$G$45))/((1+$Y$16)^AM$34))</f>
        <v>178789.48761218204</v>
      </c>
      <c r="AN860" s="201">
        <f>(((Q860*'Appendix B'!$C$20*1000)-('Appendix B'!$E$46+'Appendix B'!$F$46+'Appendix B'!$G$46))/((1+$Y$16)^AN$34))</f>
        <v>90360.316588278103</v>
      </c>
      <c r="AO860" s="201">
        <f>(((R860*'Appendix B'!$C$21*1000)-('Appendix B'!$E$47+'Appendix B'!$F$47+'Appendix B'!$G$47))/((1+$Y$16)^AO$34))</f>
        <v>144063.88849867287</v>
      </c>
      <c r="AP860" s="201">
        <f>(((S860*'Appendix B'!$C$22*1000)-('Appendix B'!$E$48+'Appendix B'!$F$48+'Appendix B'!$G$48))/((1+$Y$16)^AP$34))</f>
        <v>206475.66083448502</v>
      </c>
      <c r="AQ860" s="201">
        <f>(((T860*'Appendix B'!$C$23*1000)-('Appendix B'!$E$49+'Appendix B'!$F$49+'Appendix B'!$G$49))/((1+$Y$16)^AQ$34))</f>
        <v>49847.909984766244</v>
      </c>
      <c r="AR860" s="201">
        <f>(((U860*'Appendix B'!$C$24*1000)-('Appendix B'!$E$50+'Appendix B'!$F$50+'Appendix B'!$G$50))/((1+$Y$16)^AR$34))</f>
        <v>114767.67562005525</v>
      </c>
      <c r="AS860" s="217">
        <f t="shared" si="40"/>
        <v>16147292.451155592</v>
      </c>
      <c r="AU860" s="207">
        <f t="shared" si="39"/>
        <v>6.6397835026399551E-9</v>
      </c>
    </row>
    <row r="861" spans="1:47" x14ac:dyDescent="0.35">
      <c r="A861">
        <v>827</v>
      </c>
      <c r="B861" s="75">
        <v>56</v>
      </c>
      <c r="C861" s="75">
        <v>40.511408171866549</v>
      </c>
      <c r="D861" s="75">
        <v>58.228947390498476</v>
      </c>
      <c r="E861" s="75">
        <v>77.008434522785819</v>
      </c>
      <c r="F861" s="75">
        <v>42.097611406368195</v>
      </c>
      <c r="G861" s="75">
        <v>72.365543593071536</v>
      </c>
      <c r="H861" s="75">
        <v>79.388571009167052</v>
      </c>
      <c r="I861" s="75">
        <v>49.793851309853181</v>
      </c>
      <c r="J861" s="75">
        <v>30.350194629506642</v>
      </c>
      <c r="K861" s="75">
        <v>19.362867284286644</v>
      </c>
      <c r="L861" s="75">
        <v>23.646097716047137</v>
      </c>
      <c r="M861" s="75">
        <v>13.84158160231334</v>
      </c>
      <c r="N861" s="75">
        <v>14.013727659424086</v>
      </c>
      <c r="O861" s="75">
        <v>15.859685474907216</v>
      </c>
      <c r="P861" s="75">
        <v>14.85298777185241</v>
      </c>
      <c r="Q861" s="75">
        <v>9.9668554546830652</v>
      </c>
      <c r="R861" s="75">
        <v>8.8035419637892467</v>
      </c>
      <c r="S861" s="75">
        <v>4.898804241715724</v>
      </c>
      <c r="T861" s="75">
        <v>2.775676653916221</v>
      </c>
      <c r="U861" s="75">
        <v>2.7686070893333139</v>
      </c>
      <c r="V861" s="75">
        <v>4.4254426351107821</v>
      </c>
      <c r="X861" s="201">
        <f>((0-('Appendix B'!$H$30))/(1+$Y$16)^0)</f>
        <v>-30932906.678150136</v>
      </c>
      <c r="Y861" s="201">
        <f>(((B861*'Appendix B'!$C$5*1000)-('Appendix B'!$E$31+'Appendix B'!$F$31+'Appendix B'!$G$31))/((1+$Y$16)^1))</f>
        <v>36555647.970511056</v>
      </c>
      <c r="Z861" s="201">
        <f>+(((C861*'Appendix B'!$C$6*1000)-('Appendix B'!$E$32+'Appendix B'!$F$32+'Appendix B'!$G$32))/((1+$Y$16)^2))</f>
        <v>8028516.141625708</v>
      </c>
      <c r="AA861" s="201">
        <f>(((D861*'Appendix B'!$C$7*1000)-('Appendix B'!$E$33+'Appendix B'!$F$33+'Appendix B'!$G$33))/((1+$Y$16)^3))</f>
        <v>5658552.498973378</v>
      </c>
      <c r="AB861" s="201">
        <f>(((E861*'Appendix B'!$C$8*1000)-('Appendix B'!$E$34+'Appendix B'!$F$34+'Appendix B'!$G$34))/((1+$Y$16)^4))</f>
        <v>4759151.596974629</v>
      </c>
      <c r="AC861" s="201">
        <f>(((F861*'Appendix B'!$C$9*1000)-('Appendix B'!$E$35+'Appendix B'!$F$35+'Appendix B'!$G$35))/((1+$Y$16)^AC$34))</f>
        <v>1146786.7719597791</v>
      </c>
      <c r="AD861" s="201">
        <f>(((G861*'Appendix B'!$C$10*1000)-('Appendix B'!$E$36+'Appendix B'!$F$36+'Appendix B'!$G$36))/((1+$Y$16)^AD$34))</f>
        <v>1967188.0604488053</v>
      </c>
      <c r="AE861" s="201">
        <f>(((H861*'Appendix B'!$C$11*1000)-('Appendix B'!$E$37+'Appendix B'!$F$37+'Appendix B'!$G$37))/((1+$Y$16)^AE$34))</f>
        <v>1602979.1601759158</v>
      </c>
      <c r="AF861" s="201">
        <f>(((I861*'Appendix B'!$C$12*1000)-('Appendix B'!$E$38+'Appendix B'!$F$38+'Appendix B'!$G$38))/((1+$Y$16)^AF$34))</f>
        <v>377278.95193174778</v>
      </c>
      <c r="AG861" s="201">
        <f>(((J861*'Appendix B'!$C$13*1000)-('Appendix B'!$E$39+'Appendix B'!$F$39+'Appendix B'!$G$39))/((1+$Y$16)^AG$34))</f>
        <v>-196045.32769287561</v>
      </c>
      <c r="AH861" s="201">
        <f>(((K861*'Appendix B'!$C$14*1000)-('Appendix B'!$E$40+'Appendix B'!$F$40+'Appendix B'!$G$40))/((1+$Y$16)^AH$34))</f>
        <v>-415626.38340322988</v>
      </c>
      <c r="AI861" s="201">
        <f>(((L861*'Appendix B'!$C$15*1000)-('Appendix B'!$E$41+'Appendix B'!$F$41+'Appendix B'!$G$41))/((1+$Y$16)^AI$34))</f>
        <v>-345495.13018502283</v>
      </c>
      <c r="AJ861" s="201">
        <f>(((M861*'Appendix B'!$C$16*1000)-('Appendix B'!$E$42+'Appendix B'!$F$42+'Appendix B'!$G$42))/((1+$Y$16)^AJ$34))</f>
        <v>-452555.12558528583</v>
      </c>
      <c r="AK861" s="201">
        <f>(((N861*'Appendix B'!$C$17*1000)-('Appendix B'!$E$43+'Appendix B'!$F$43+'Appendix B'!$G$43))/((1+$Y$16)^AK$34))</f>
        <v>-418672.04762348451</v>
      </c>
      <c r="AL861" s="201">
        <f>(((O861*'Appendix B'!$C$18*1000)-('Appendix B'!$E$44+'Appendix B'!$F$44+'Appendix B'!$G$44))/((1+$Y$16)^AL$34))</f>
        <v>-372181.66618600604</v>
      </c>
      <c r="AM861" s="201">
        <f>(((P861*'Appendix B'!$C$19*1000)-('Appendix B'!$E$45+'Appendix B'!$F$45+'Appendix B'!$G$45))/((1+$Y$16)^AM$34))</f>
        <v>-351913.5783182024</v>
      </c>
      <c r="AN861" s="201">
        <f>(((Q861*'Appendix B'!$C$20*1000)-('Appendix B'!$E$46+'Appendix B'!$F$46+'Appendix B'!$G$46))/((1+$Y$16)^AN$34))</f>
        <v>-349144.3559575167</v>
      </c>
      <c r="AO861" s="201">
        <f>(((R861*'Appendix B'!$C$21*1000)-('Appendix B'!$E$47+'Appendix B'!$F$47+'Appendix B'!$G$47))/((1+$Y$16)^AO$34))</f>
        <v>-330078.1955976949</v>
      </c>
      <c r="AP861" s="201">
        <f>(((S861*'Appendix B'!$C$22*1000)-('Appendix B'!$E$48+'Appendix B'!$F$48+'Appendix B'!$G$48))/((1+$Y$16)^AP$34))</f>
        <v>-318849.50008085038</v>
      </c>
      <c r="AQ861" s="201">
        <f>(((T861*'Appendix B'!$C$23*1000)-('Appendix B'!$E$49+'Appendix B'!$F$49+'Appendix B'!$G$49))/((1+$Y$16)^AQ$34))</f>
        <v>-298295.78191061958</v>
      </c>
      <c r="AR861" s="201">
        <f>(((U861*'Appendix B'!$C$24*1000)-('Appendix B'!$E$50+'Appendix B'!$F$50+'Appendix B'!$G$50))/((1+$Y$16)^AR$34))</f>
        <v>-271056.29065481445</v>
      </c>
      <c r="AS861" s="217">
        <f t="shared" si="40"/>
        <v>29163194.474450883</v>
      </c>
      <c r="AU861" s="207">
        <f t="shared" si="39"/>
        <v>1.1535703114948765E-8</v>
      </c>
    </row>
    <row r="862" spans="1:47" x14ac:dyDescent="0.35">
      <c r="A862">
        <v>828</v>
      </c>
      <c r="B862" s="75">
        <v>56</v>
      </c>
      <c r="C862" s="75">
        <v>70.826511310004705</v>
      </c>
      <c r="D862" s="75">
        <v>41.467530686041428</v>
      </c>
      <c r="E862" s="75">
        <v>44.195240987456579</v>
      </c>
      <c r="F862" s="75">
        <v>71.521414806731599</v>
      </c>
      <c r="G862" s="75">
        <v>82.704009943314091</v>
      </c>
      <c r="H862" s="75">
        <v>104.07340061420349</v>
      </c>
      <c r="I862" s="75">
        <v>149.54408828170332</v>
      </c>
      <c r="J862" s="75">
        <v>185.79498877029516</v>
      </c>
      <c r="K862" s="75">
        <v>223.32813327016947</v>
      </c>
      <c r="L862" s="75">
        <v>145.09725087586685</v>
      </c>
      <c r="M862" s="75">
        <v>133.70572180966045</v>
      </c>
      <c r="N862" s="75">
        <v>198.26045053793939</v>
      </c>
      <c r="O862" s="75">
        <v>268.61253837460606</v>
      </c>
      <c r="P862" s="75">
        <v>263.93641581346242</v>
      </c>
      <c r="Q862" s="75">
        <v>247.39058857729435</v>
      </c>
      <c r="R862" s="75">
        <v>262.38753355984926</v>
      </c>
      <c r="S862" s="75">
        <v>253.26902823563154</v>
      </c>
      <c r="T862" s="75">
        <v>295.57122760007559</v>
      </c>
      <c r="U862" s="75">
        <v>342.78198386186261</v>
      </c>
      <c r="V862" s="75">
        <v>451.79416356575194</v>
      </c>
      <c r="X862" s="201">
        <f>((0-('Appendix B'!$H$30))/(1+$Y$16)^0)</f>
        <v>-30932906.678150136</v>
      </c>
      <c r="Y862" s="201">
        <f>(((B862*'Appendix B'!$C$5*1000)-('Appendix B'!$E$31+'Appendix B'!$F$31+'Appendix B'!$G$31))/((1+$Y$16)^1))</f>
        <v>36555647.970511056</v>
      </c>
      <c r="Z862" s="201">
        <f>+(((C862*'Appendix B'!$C$6*1000)-('Appendix B'!$E$32+'Appendix B'!$F$32+'Appendix B'!$G$32))/((1+$Y$16)^2))</f>
        <v>15686629.677290061</v>
      </c>
      <c r="AA862" s="201">
        <f>(((D862*'Appendix B'!$C$7*1000)-('Appendix B'!$E$33+'Appendix B'!$F$33+'Appendix B'!$G$33))/((1+$Y$16)^3))</f>
        <v>3532526.4077497683</v>
      </c>
      <c r="AB862" s="201">
        <f>(((E862*'Appendix B'!$C$8*1000)-('Appendix B'!$E$34+'Appendix B'!$F$34+'Appendix B'!$G$34))/((1+$Y$16)^4))</f>
        <v>2109814.4173544939</v>
      </c>
      <c r="AC862" s="201">
        <f>(((F862*'Appendix B'!$C$9*1000)-('Appendix B'!$E$35+'Appendix B'!$F$35+'Appendix B'!$G$35))/((1+$Y$16)^AC$34))</f>
        <v>2857255.5073412284</v>
      </c>
      <c r="AD862" s="201">
        <f>(((G862*'Appendix B'!$C$10*1000)-('Appendix B'!$E$36+'Appendix B'!$F$36+'Appendix B'!$G$36))/((1+$Y$16)^AD$34))</f>
        <v>2413306.5808968358</v>
      </c>
      <c r="AE862" s="201">
        <f>(((H862*'Appendix B'!$C$11*1000)-('Appendix B'!$E$37+'Appendix B'!$F$37+'Appendix B'!$G$37))/((1+$Y$16)^AE$34))</f>
        <v>2422803.0831921985</v>
      </c>
      <c r="AF862" s="201">
        <f>(((I862*'Appendix B'!$C$12*1000)-('Appendix B'!$E$38+'Appendix B'!$F$38+'Appendix B'!$G$38))/((1+$Y$16)^AF$34))</f>
        <v>2992984.7480121995</v>
      </c>
      <c r="AG862" s="201">
        <f>(((J862*'Appendix B'!$C$13*1000)-('Appendix B'!$E$39+'Appendix B'!$F$39+'Appendix B'!$G$39))/((1+$Y$16)^AG$34))</f>
        <v>3082336.0921613318</v>
      </c>
      <c r="AH862" s="201">
        <f>(((K862*'Appendix B'!$C$14*1000)-('Appendix B'!$E$40+'Appendix B'!$F$40+'Appendix B'!$G$40))/((1+$Y$16)^AH$34))</f>
        <v>3038520.506841375</v>
      </c>
      <c r="AI862" s="201">
        <f>(((L862*'Appendix B'!$C$15*1000)-('Appendix B'!$E$41+'Appendix B'!$F$41+'Appendix B'!$G$41))/((1+$Y$16)^AI$34))</f>
        <v>1380456.6975609639</v>
      </c>
      <c r="AJ862" s="201">
        <f>(((M862*'Appendix B'!$C$16*1000)-('Appendix B'!$E$42+'Appendix B'!$F$42+'Appendix B'!$G$42))/((1+$Y$16)^AJ$34))</f>
        <v>965076.62554772047</v>
      </c>
      <c r="AK862" s="201">
        <f>(((N862*'Appendix B'!$C$17*1000)-('Appendix B'!$E$43+'Appendix B'!$F$43+'Appendix B'!$G$43))/((1+$Y$16)^AK$34))</f>
        <v>1408614.2045492267</v>
      </c>
      <c r="AL862" s="201">
        <f>(((O862*'Appendix B'!$C$18*1000)-('Appendix B'!$E$44+'Appendix B'!$F$44+'Appendix B'!$G$44))/((1+$Y$16)^AL$34))</f>
        <v>1743205.5357248308</v>
      </c>
      <c r="AM862" s="201">
        <f>(((P862*'Appendix B'!$C$19*1000)-('Appendix B'!$E$45+'Appendix B'!$F$45+'Appendix B'!$G$45))/((1+$Y$16)^AM$34))</f>
        <v>1416742.9497103728</v>
      </c>
      <c r="AN862" s="201">
        <f>(((Q862*'Appendix B'!$C$20*1000)-('Appendix B'!$E$46+'Appendix B'!$F$46+'Appendix B'!$G$46))/((1+$Y$16)^AN$34))</f>
        <v>1064868.2462357129</v>
      </c>
      <c r="AO862" s="201">
        <f>(((R862*'Appendix B'!$C$21*1000)-('Appendix B'!$E$47+'Appendix B'!$F$47+'Appendix B'!$G$47))/((1+$Y$16)^AO$34))</f>
        <v>984506.76529550797</v>
      </c>
      <c r="AP862" s="201">
        <f>(((S862*'Appendix B'!$C$22*1000)-('Appendix B'!$E$48+'Appendix B'!$F$48+'Appendix B'!$G$48))/((1+$Y$16)^AP$34))</f>
        <v>786906.24514794291</v>
      </c>
      <c r="AQ862" s="201">
        <f>(((T862*'Appendix B'!$C$23*1000)-('Appendix B'!$E$49+'Appendix B'!$F$49+'Appendix B'!$G$49))/((1+$Y$16)^AQ$34))</f>
        <v>824752.46429128025</v>
      </c>
      <c r="AR862" s="201">
        <f>(((U862*'Appendix B'!$C$24*1000)-('Appendix B'!$E$50+'Appendix B'!$F$50+'Appendix B'!$G$50))/((1+$Y$16)^AR$34))</f>
        <v>855815.06454590708</v>
      </c>
      <c r="AS862" s="217">
        <f t="shared" si="40"/>
        <v>55189863.111809865</v>
      </c>
      <c r="AU862" s="207">
        <f t="shared" si="39"/>
        <v>1.5489904694819344E-8</v>
      </c>
    </row>
    <row r="863" spans="1:47" x14ac:dyDescent="0.35">
      <c r="A863">
        <v>829</v>
      </c>
      <c r="B863" s="75">
        <v>56</v>
      </c>
      <c r="C863" s="75">
        <v>70.373217271525974</v>
      </c>
      <c r="D863" s="75">
        <v>75.99207084809818</v>
      </c>
      <c r="E863" s="75">
        <v>90.439867861640323</v>
      </c>
      <c r="F863" s="75">
        <v>144.72667827516992</v>
      </c>
      <c r="G863" s="75">
        <v>114.39398865657461</v>
      </c>
      <c r="H863" s="75">
        <v>161.47261985739144</v>
      </c>
      <c r="I863" s="75">
        <v>161.43688084370933</v>
      </c>
      <c r="J863" s="75">
        <v>114.82500590066513</v>
      </c>
      <c r="K863" s="75">
        <v>93.263131653304583</v>
      </c>
      <c r="L863" s="75">
        <v>135.03795955534738</v>
      </c>
      <c r="M863" s="75">
        <v>125.49097861600292</v>
      </c>
      <c r="N863" s="75">
        <v>155.26693401707172</v>
      </c>
      <c r="O863" s="75">
        <v>173.50609836303613</v>
      </c>
      <c r="P863" s="75">
        <v>199.26877109030573</v>
      </c>
      <c r="Q863" s="75">
        <v>204.54032693552699</v>
      </c>
      <c r="R863" s="75">
        <v>230.69543391523172</v>
      </c>
      <c r="S863" s="75">
        <v>328.38333100165511</v>
      </c>
      <c r="T863" s="75">
        <v>359.47529086799847</v>
      </c>
      <c r="U863" s="75">
        <v>494.62227047960329</v>
      </c>
      <c r="V863" s="75">
        <v>500</v>
      </c>
      <c r="X863" s="201">
        <f>((0-('Appendix B'!$H$30))/(1+$Y$16)^0)</f>
        <v>-30932906.678150136</v>
      </c>
      <c r="Y863" s="201">
        <f>(((B863*'Appendix B'!$C$5*1000)-('Appendix B'!$E$31+'Appendix B'!$F$31+'Appendix B'!$G$31))/((1+$Y$16)^1))</f>
        <v>36555647.970511056</v>
      </c>
      <c r="Z863" s="201">
        <f>+(((C863*'Appendix B'!$C$6*1000)-('Appendix B'!$E$32+'Appendix B'!$F$32+'Appendix B'!$G$32))/((1+$Y$16)^2))</f>
        <v>15572119.850426143</v>
      </c>
      <c r="AA863" s="201">
        <f>(((D863*'Appendix B'!$C$7*1000)-('Appendix B'!$E$33+'Appendix B'!$F$33+'Appendix B'!$G$33))/((1+$Y$16)^3))</f>
        <v>7911635.5526535017</v>
      </c>
      <c r="AB863" s="201">
        <f>(((E863*'Appendix B'!$C$8*1000)-('Appendix B'!$E$34+'Appendix B'!$F$34+'Appendix B'!$G$34))/((1+$Y$16)^4))</f>
        <v>5843605.4975650646</v>
      </c>
      <c r="AC863" s="201">
        <f>(((F863*'Appendix B'!$C$9*1000)-('Appendix B'!$E$35+'Appendix B'!$F$35+'Appendix B'!$G$35))/((1+$Y$16)^AC$34))</f>
        <v>7112834.3230486168</v>
      </c>
      <c r="AD863" s="201">
        <f>(((G863*'Appendix B'!$C$10*1000)-('Appendix B'!$E$36+'Appendix B'!$F$36+'Appendix B'!$G$36))/((1+$Y$16)^AD$34))</f>
        <v>3780771.1484298767</v>
      </c>
      <c r="AE863" s="201">
        <f>(((H863*'Appendix B'!$C$11*1000)-('Appendix B'!$E$37+'Appendix B'!$F$37+'Appendix B'!$G$37))/((1+$Y$16)^AE$34))</f>
        <v>4329125.8673049537</v>
      </c>
      <c r="AF863" s="201">
        <f>(((I863*'Appendix B'!$C$12*1000)-('Appendix B'!$E$38+'Appendix B'!$F$38+'Appendix B'!$G$38))/((1+$Y$16)^AF$34))</f>
        <v>3304844.1217879276</v>
      </c>
      <c r="AG863" s="201">
        <f>(((J863*'Appendix B'!$C$13*1000)-('Appendix B'!$E$39+'Appendix B'!$F$39+'Appendix B'!$G$39))/((1+$Y$16)^AG$34))</f>
        <v>1585556.0005975252</v>
      </c>
      <c r="AH863" s="201">
        <f>(((K863*'Appendix B'!$C$14*1000)-('Appendix B'!$E$40+'Appendix B'!$F$40+'Appendix B'!$G$40))/((1+$Y$16)^AH$34))</f>
        <v>835872.82223193522</v>
      </c>
      <c r="AI863" s="201">
        <f>(((L863*'Appendix B'!$C$15*1000)-('Appendix B'!$E$41+'Appendix B'!$F$41+'Appendix B'!$G$41))/((1+$Y$16)^AI$34))</f>
        <v>1237503.3225721472</v>
      </c>
      <c r="AJ863" s="201">
        <f>(((M863*'Appendix B'!$C$16*1000)-('Appendix B'!$E$42+'Appendix B'!$F$42+'Appendix B'!$G$42))/((1+$Y$16)^AJ$34))</f>
        <v>867920.95614911884</v>
      </c>
      <c r="AK863" s="201">
        <f>(((N863*'Appendix B'!$C$17*1000)-('Appendix B'!$E$43+'Appendix B'!$F$43+'Appendix B'!$G$43))/((1+$Y$16)^AK$34))</f>
        <v>982221.48263936676</v>
      </c>
      <c r="AL863" s="201">
        <f>(((O863*'Appendix B'!$C$18*1000)-('Appendix B'!$E$44+'Appendix B'!$F$44+'Appendix B'!$G$44))/((1+$Y$16)^AL$34))</f>
        <v>947222.64686061</v>
      </c>
      <c r="AM863" s="201">
        <f>(((P863*'Appendix B'!$C$19*1000)-('Appendix B'!$E$45+'Appendix B'!$F$45+'Appendix B'!$G$45))/((1+$Y$16)^AM$34))</f>
        <v>957560.04504624906</v>
      </c>
      <c r="AN863" s="201">
        <f>(((Q863*'Appendix B'!$C$20*1000)-('Appendix B'!$E$46+'Appendix B'!$F$46+'Appendix B'!$G$46))/((1+$Y$16)^AN$34))</f>
        <v>809667.09523095773</v>
      </c>
      <c r="AO863" s="201">
        <f>(((R863*'Appendix B'!$C$21*1000)-('Appendix B'!$E$47+'Appendix B'!$F$47+'Appendix B'!$G$47))/((1+$Y$16)^AO$34))</f>
        <v>820214.2273094852</v>
      </c>
      <c r="AP863" s="201">
        <f>(((S863*'Appendix B'!$C$22*1000)-('Appendix B'!$E$48+'Appendix B'!$F$48+'Appendix B'!$G$48))/((1+$Y$16)^AP$34))</f>
        <v>1121318.6014150139</v>
      </c>
      <c r="AQ863" s="201">
        <f>(((T863*'Appendix B'!$C$23*1000)-('Appendix B'!$E$49+'Appendix B'!$F$49+'Appendix B'!$G$49))/((1+$Y$16)^AQ$34))</f>
        <v>1069863.245333896</v>
      </c>
      <c r="AR863" s="201">
        <f>(((U863*'Appendix B'!$C$24*1000)-('Appendix B'!$E$50+'Appendix B'!$F$50+'Appendix B'!$G$50))/((1+$Y$16)^AR$34))</f>
        <v>1359043.7056633686</v>
      </c>
      <c r="AS863" s="217">
        <f t="shared" si="40"/>
        <v>66071641.804626659</v>
      </c>
      <c r="AU863" s="207">
        <f t="shared" si="39"/>
        <v>1.2722332986490978E-8</v>
      </c>
    </row>
    <row r="864" spans="1:47" x14ac:dyDescent="0.35">
      <c r="A864">
        <v>830</v>
      </c>
      <c r="B864" s="75">
        <v>56</v>
      </c>
      <c r="C864" s="75">
        <v>75.324968410821015</v>
      </c>
      <c r="D864" s="75">
        <v>99.660863694626656</v>
      </c>
      <c r="E864" s="75">
        <v>112.3792161635826</v>
      </c>
      <c r="F864" s="75">
        <v>160.41092828312742</v>
      </c>
      <c r="G864" s="75">
        <v>175.07671452656197</v>
      </c>
      <c r="H864" s="75">
        <v>228.7626287982618</v>
      </c>
      <c r="I864" s="75">
        <v>190.20516825149596</v>
      </c>
      <c r="J864" s="75">
        <v>315.05902596474664</v>
      </c>
      <c r="K864" s="75">
        <v>343.41440362850949</v>
      </c>
      <c r="L864" s="75">
        <v>500</v>
      </c>
      <c r="M864" s="75">
        <v>500</v>
      </c>
      <c r="N864" s="75">
        <v>411.01195877931514</v>
      </c>
      <c r="O864" s="75">
        <v>370.89966608260403</v>
      </c>
      <c r="P864" s="75">
        <v>500</v>
      </c>
      <c r="Q864" s="75">
        <v>500</v>
      </c>
      <c r="R864" s="75">
        <v>500</v>
      </c>
      <c r="S864" s="75">
        <v>410.11556410468233</v>
      </c>
      <c r="T864" s="75">
        <v>336.80941222615223</v>
      </c>
      <c r="U864" s="75">
        <v>482.90490739977713</v>
      </c>
      <c r="V864" s="75">
        <v>500</v>
      </c>
      <c r="X864" s="201">
        <f>((0-('Appendix B'!$H$30))/(1+$Y$16)^0)</f>
        <v>-30932906.678150136</v>
      </c>
      <c r="Y864" s="201">
        <f>(((B864*'Appendix B'!$C$5*1000)-('Appendix B'!$E$31+'Appendix B'!$F$31+'Appendix B'!$G$31))/((1+$Y$16)^1))</f>
        <v>36555647.970511056</v>
      </c>
      <c r="Z864" s="201">
        <f>+(((C864*'Appendix B'!$C$6*1000)-('Appendix B'!$E$32+'Appendix B'!$F$32+'Appendix B'!$G$32))/((1+$Y$16)^2))</f>
        <v>16823016.87862625</v>
      </c>
      <c r="AA864" s="201">
        <f>(((D864*'Appendix B'!$C$7*1000)-('Appendix B'!$E$33+'Appendix B'!$F$33+'Appendix B'!$G$33))/((1+$Y$16)^3))</f>
        <v>10913796.529064612</v>
      </c>
      <c r="AB864" s="201">
        <f>(((E864*'Appendix B'!$C$8*1000)-('Appendix B'!$E$34+'Appendix B'!$F$34+'Appendix B'!$G$34))/((1+$Y$16)^4))</f>
        <v>7614988.4350529993</v>
      </c>
      <c r="AC864" s="201">
        <f>(((F864*'Appendix B'!$C$9*1000)-('Appendix B'!$E$35+'Appendix B'!$F$35+'Appendix B'!$G$35))/((1+$Y$16)^AC$34))</f>
        <v>8024593.3812329927</v>
      </c>
      <c r="AD864" s="201">
        <f>(((G864*'Appendix B'!$C$10*1000)-('Appendix B'!$E$36+'Appendix B'!$F$36+'Appendix B'!$G$36))/((1+$Y$16)^AD$34))</f>
        <v>6399311.1682691835</v>
      </c>
      <c r="AE864" s="201">
        <f>(((H864*'Appendix B'!$C$11*1000)-('Appendix B'!$E$37+'Appendix B'!$F$37+'Appendix B'!$G$37))/((1+$Y$16)^AE$34))</f>
        <v>6563938.0978276869</v>
      </c>
      <c r="AF864" s="201">
        <f>(((I864*'Appendix B'!$C$12*1000)-('Appendix B'!$E$38+'Appendix B'!$F$38+'Appendix B'!$G$38))/((1+$Y$16)^AF$34))</f>
        <v>4059222.0400789017</v>
      </c>
      <c r="AG864" s="201">
        <f>(((J864*'Appendix B'!$C$13*1000)-('Appendix B'!$E$39+'Appendix B'!$F$39+'Appendix B'!$G$39))/((1+$Y$16)^AG$34))</f>
        <v>5808556.8069561431</v>
      </c>
      <c r="AH864" s="201">
        <f>(((K864*'Appendix B'!$C$14*1000)-('Appendix B'!$E$40+'Appendix B'!$F$40+'Appendix B'!$G$40))/((1+$Y$16)^AH$34))</f>
        <v>5072178.6167866364</v>
      </c>
      <c r="AI864" s="201">
        <f>(((L864*'Appendix B'!$C$15*1000)-('Appendix B'!$E$41+'Appendix B'!$F$41+'Appendix B'!$G$41))/((1+$Y$16)^AI$34))</f>
        <v>6424007.3974609841</v>
      </c>
      <c r="AJ864" s="201">
        <f>(((M864*'Appendix B'!$C$16*1000)-('Appendix B'!$E$42+'Appendix B'!$F$42+'Appendix B'!$G$42))/((1+$Y$16)^AJ$34))</f>
        <v>5297234.668167565</v>
      </c>
      <c r="AK864" s="201">
        <f>(((N864*'Appendix B'!$C$17*1000)-('Appendix B'!$E$43+'Appendix B'!$F$43+'Appendix B'!$G$43))/((1+$Y$16)^AK$34))</f>
        <v>3518599.6635297155</v>
      </c>
      <c r="AL864" s="201">
        <f>(((O864*'Appendix B'!$C$18*1000)-('Appendix B'!$E$44+'Appendix B'!$F$44+'Appendix B'!$G$44))/((1+$Y$16)^AL$34))</f>
        <v>2599286.4004562935</v>
      </c>
      <c r="AM864" s="201">
        <f>(((P864*'Appendix B'!$C$19*1000)-('Appendix B'!$E$45+'Appendix B'!$F$45+'Appendix B'!$G$45))/((1+$Y$16)^AM$34))</f>
        <v>3092950.00404558</v>
      </c>
      <c r="AN864" s="201">
        <f>(((Q864*'Appendix B'!$C$20*1000)-('Appendix B'!$E$46+'Appendix B'!$F$46+'Appendix B'!$G$46))/((1+$Y$16)^AN$34))</f>
        <v>2569321.4299444244</v>
      </c>
      <c r="AO864" s="201">
        <f>(((R864*'Appendix B'!$C$21*1000)-('Appendix B'!$E$47+'Appendix B'!$F$47+'Appendix B'!$G$47))/((1+$Y$16)^AO$34))</f>
        <v>2216294.9903208939</v>
      </c>
      <c r="AP864" s="201">
        <f>(((S864*'Appendix B'!$C$22*1000)-('Appendix B'!$E$48+'Appendix B'!$F$48+'Appendix B'!$G$48))/((1+$Y$16)^AP$34))</f>
        <v>1485194.2901781935</v>
      </c>
      <c r="AQ864" s="201">
        <f>(((T864*'Appendix B'!$C$23*1000)-('Appendix B'!$E$49+'Appendix B'!$F$49+'Appendix B'!$G$49))/((1+$Y$16)^AQ$34))</f>
        <v>982925.87495687371</v>
      </c>
      <c r="AR864" s="201">
        <f>(((U864*'Appendix B'!$C$24*1000)-('Appendix B'!$E$50+'Appendix B'!$F$50+'Appendix B'!$G$50))/((1+$Y$16)^AR$34))</f>
        <v>1320210.0546509377</v>
      </c>
      <c r="AS864" s="217">
        <f t="shared" si="40"/>
        <v>106408368.01996778</v>
      </c>
      <c r="AU864" s="207">
        <f t="shared" si="39"/>
        <v>1.1821671974872809E-9</v>
      </c>
    </row>
    <row r="865" spans="1:47" x14ac:dyDescent="0.35">
      <c r="A865">
        <v>831</v>
      </c>
      <c r="B865" s="75">
        <v>56</v>
      </c>
      <c r="C865" s="75">
        <v>77.728153273987857</v>
      </c>
      <c r="D865" s="75">
        <v>79.709361323877928</v>
      </c>
      <c r="E865" s="75">
        <v>86.257156489167926</v>
      </c>
      <c r="F865" s="75">
        <v>100.02941985652875</v>
      </c>
      <c r="G865" s="75">
        <v>101.84092910745503</v>
      </c>
      <c r="H865" s="75">
        <v>81.54479164641063</v>
      </c>
      <c r="I865" s="75">
        <v>102.7140343764419</v>
      </c>
      <c r="J865" s="75">
        <v>95.037947054730111</v>
      </c>
      <c r="K865" s="75">
        <v>112.11174020499635</v>
      </c>
      <c r="L865" s="75">
        <v>102.89783054939812</v>
      </c>
      <c r="M865" s="75">
        <v>155.18338685407664</v>
      </c>
      <c r="N865" s="75">
        <v>150.97295936803857</v>
      </c>
      <c r="O865" s="75">
        <v>231.58415254074154</v>
      </c>
      <c r="P865" s="75">
        <v>305.52970941481908</v>
      </c>
      <c r="Q865" s="75">
        <v>201.08813261209474</v>
      </c>
      <c r="R865" s="75">
        <v>206.88688376775548</v>
      </c>
      <c r="S865" s="75">
        <v>253.80664096397877</v>
      </c>
      <c r="T865" s="75">
        <v>312.43851895150931</v>
      </c>
      <c r="U865" s="75">
        <v>215.99820307893219</v>
      </c>
      <c r="V865" s="75">
        <v>276.21312793718261</v>
      </c>
      <c r="X865" s="201">
        <f>((0-('Appendix B'!$H$30))/(1+$Y$16)^0)</f>
        <v>-30932906.678150136</v>
      </c>
      <c r="Y865" s="201">
        <f>(((B865*'Appendix B'!$C$5*1000)-('Appendix B'!$E$31+'Appendix B'!$F$31+'Appendix B'!$G$31))/((1+$Y$16)^1))</f>
        <v>36555647.970511056</v>
      </c>
      <c r="Z865" s="201">
        <f>+(((C865*'Appendix B'!$C$6*1000)-('Appendix B'!$E$32+'Appendix B'!$F$32+'Appendix B'!$G$32))/((1+$Y$16)^2))</f>
        <v>17430102.477031112</v>
      </c>
      <c r="AA865" s="201">
        <f>(((D865*'Appendix B'!$C$7*1000)-('Appendix B'!$E$33+'Appendix B'!$F$33+'Appendix B'!$G$33))/((1+$Y$16)^3))</f>
        <v>8383138.4500227477</v>
      </c>
      <c r="AB865" s="201">
        <f>(((E865*'Appendix B'!$C$8*1000)-('Appendix B'!$E$34+'Appendix B'!$F$34+'Appendix B'!$G$34))/((1+$Y$16)^4))</f>
        <v>5505893.3898185268</v>
      </c>
      <c r="AC865" s="201">
        <f>(((F865*'Appendix B'!$C$9*1000)-('Appendix B'!$E$35+'Appendix B'!$F$35+'Appendix B'!$G$35))/((1+$Y$16)^AC$34))</f>
        <v>4514486.9224060895</v>
      </c>
      <c r="AD865" s="201">
        <f>(((G865*'Appendix B'!$C$10*1000)-('Appendix B'!$E$36+'Appendix B'!$F$36+'Appendix B'!$G$36))/((1+$Y$16)^AD$34))</f>
        <v>3239089.9973355611</v>
      </c>
      <c r="AE865" s="201">
        <f>(((H865*'Appendix B'!$C$11*1000)-('Appendix B'!$E$37+'Appendix B'!$F$37+'Appendix B'!$G$37))/((1+$Y$16)^AE$34))</f>
        <v>1674590.8054656619</v>
      </c>
      <c r="AF865" s="201">
        <f>(((I865*'Appendix B'!$C$12*1000)-('Appendix B'!$E$38+'Appendix B'!$F$38+'Appendix B'!$G$38))/((1+$Y$16)^AF$34))</f>
        <v>1764981.2148945746</v>
      </c>
      <c r="AG865" s="201">
        <f>(((J865*'Appendix B'!$C$13*1000)-('Appendix B'!$E$39+'Appendix B'!$F$39+'Appendix B'!$G$39))/((1+$Y$16)^AG$34))</f>
        <v>1168240.4743192894</v>
      </c>
      <c r="AH865" s="201">
        <f>(((K865*'Appendix B'!$C$14*1000)-('Appendix B'!$E$40+'Appendix B'!$F$40+'Appendix B'!$G$40))/((1+$Y$16)^AH$34))</f>
        <v>1155073.5562371563</v>
      </c>
      <c r="AI865" s="201">
        <f>(((L865*'Appendix B'!$C$15*1000)-('Appendix B'!$E$41+'Appendix B'!$F$41+'Appendix B'!$G$41))/((1+$Y$16)^AI$34))</f>
        <v>780757.43783927104</v>
      </c>
      <c r="AJ865" s="201">
        <f>(((M865*'Appendix B'!$C$16*1000)-('Appendix B'!$E$42+'Appendix B'!$F$42+'Appendix B'!$G$42))/((1+$Y$16)^AJ$34))</f>
        <v>1219092.7128820508</v>
      </c>
      <c r="AK865" s="201">
        <f>(((N865*'Appendix B'!$C$17*1000)-('Appendix B'!$E$43+'Appendix B'!$F$43+'Appendix B'!$G$43))/((1+$Y$16)^AK$34))</f>
        <v>939635.53744168754</v>
      </c>
      <c r="AL865" s="201">
        <f>(((O865*'Appendix B'!$C$18*1000)-('Appendix B'!$E$44+'Appendix B'!$F$44+'Appendix B'!$G$44))/((1+$Y$16)^AL$34))</f>
        <v>1433300.5332619809</v>
      </c>
      <c r="AM865" s="201">
        <f>(((P865*'Appendix B'!$C$19*1000)-('Appendix B'!$E$45+'Appendix B'!$F$45+'Appendix B'!$G$45))/((1+$Y$16)^AM$34))</f>
        <v>1712082.7514331897</v>
      </c>
      <c r="AN865" s="201">
        <f>(((Q865*'Appendix B'!$C$20*1000)-('Appendix B'!$E$46+'Appendix B'!$F$46+'Appendix B'!$G$46))/((1+$Y$16)^AN$34))</f>
        <v>789107.03489346721</v>
      </c>
      <c r="AO865" s="201">
        <f>(((R865*'Appendix B'!$C$21*1000)-('Appendix B'!$E$47+'Appendix B'!$F$47+'Appendix B'!$G$47))/((1+$Y$16)^AO$34))</f>
        <v>696790.18240999547</v>
      </c>
      <c r="AP865" s="201">
        <f>(((S865*'Appendix B'!$C$22*1000)-('Appendix B'!$E$48+'Appendix B'!$F$48+'Appendix B'!$G$48))/((1+$Y$16)^AP$34))</f>
        <v>789299.72192434</v>
      </c>
      <c r="AQ865" s="201">
        <f>(((T865*'Appendix B'!$C$23*1000)-('Appendix B'!$E$49+'Appendix B'!$F$49+'Appendix B'!$G$49))/((1+$Y$16)^AQ$34))</f>
        <v>889448.7409566571</v>
      </c>
      <c r="AR865" s="201">
        <f>(((U865*'Appendix B'!$C$24*1000)-('Appendix B'!$E$50+'Appendix B'!$F$50+'Appendix B'!$G$50))/((1+$Y$16)^AR$34))</f>
        <v>435628.62298742647</v>
      </c>
      <c r="AS865" s="217">
        <f t="shared" si="40"/>
        <v>60143481.855921745</v>
      </c>
      <c r="AU865" s="207">
        <f t="shared" si="39"/>
        <v>1.4497689881852242E-8</v>
      </c>
    </row>
    <row r="866" spans="1:47" x14ac:dyDescent="0.35">
      <c r="A866">
        <v>832</v>
      </c>
      <c r="B866" s="75">
        <v>56</v>
      </c>
      <c r="C866" s="75">
        <v>49.526524940209811</v>
      </c>
      <c r="D866" s="75">
        <v>58.053505849999851</v>
      </c>
      <c r="E866" s="75">
        <v>58.014678272622142</v>
      </c>
      <c r="F866" s="75">
        <v>15.44407305779886</v>
      </c>
      <c r="G866" s="75">
        <v>17.758209343251629</v>
      </c>
      <c r="H866" s="75">
        <v>12.47518532603776</v>
      </c>
      <c r="I866" s="75">
        <v>10.595117283368598</v>
      </c>
      <c r="J866" s="75">
        <v>9.9352833799148623</v>
      </c>
      <c r="K866" s="75">
        <v>13.191713545671531</v>
      </c>
      <c r="L866" s="75">
        <v>23.002324622058353</v>
      </c>
      <c r="M866" s="75">
        <v>15.441894683222522</v>
      </c>
      <c r="N866" s="75">
        <v>17.925044119162557</v>
      </c>
      <c r="O866" s="75">
        <v>18.372327049829615</v>
      </c>
      <c r="P866" s="75">
        <v>22.720493190780687</v>
      </c>
      <c r="Q866" s="75">
        <v>20.531921316649697</v>
      </c>
      <c r="R866" s="75">
        <v>27.494950933567253</v>
      </c>
      <c r="S866" s="75">
        <v>35.736576430179795</v>
      </c>
      <c r="T866" s="75">
        <v>43.609979926602328</v>
      </c>
      <c r="U866" s="75">
        <v>28.111398604915767</v>
      </c>
      <c r="V866" s="75">
        <v>35.992234422802007</v>
      </c>
      <c r="X866" s="201">
        <f>((0-('Appendix B'!$H$30))/(1+$Y$16)^0)</f>
        <v>-30932906.678150136</v>
      </c>
      <c r="Y866" s="201">
        <f>(((B866*'Appendix B'!$C$5*1000)-('Appendix B'!$E$31+'Appendix B'!$F$31+'Appendix B'!$G$31))/((1+$Y$16)^1))</f>
        <v>36555647.970511056</v>
      </c>
      <c r="Z866" s="201">
        <f>+(((C866*'Appendix B'!$C$6*1000)-('Appendix B'!$E$32+'Appendix B'!$F$32+'Appendix B'!$G$32))/((1+$Y$16)^2))</f>
        <v>10305888.823969953</v>
      </c>
      <c r="AA866" s="201">
        <f>(((D866*'Appendix B'!$C$7*1000)-('Appendix B'!$E$33+'Appendix B'!$F$33+'Appendix B'!$G$33))/((1+$Y$16)^3))</f>
        <v>5636299.4102779953</v>
      </c>
      <c r="AB866" s="201">
        <f>(((E866*'Appendix B'!$C$8*1000)-('Appendix B'!$E$34+'Appendix B'!$F$34+'Appendix B'!$G$34))/((1+$Y$16)^4))</f>
        <v>3225595.7557846638</v>
      </c>
      <c r="AC866" s="201">
        <f>(((F866*'Appendix B'!$C$9*1000)-('Appendix B'!$E$35+'Appendix B'!$F$35+'Appendix B'!$G$35))/((1+$Y$16)^AC$34))</f>
        <v>-402640.52036488691</v>
      </c>
      <c r="AD866" s="201">
        <f>(((G866*'Appendix B'!$C$10*1000)-('Appendix B'!$E$36+'Appendix B'!$F$36+'Appendix B'!$G$36))/((1+$Y$16)^AD$34))</f>
        <v>-389190.76169333229</v>
      </c>
      <c r="AE866" s="201">
        <f>(((H866*'Appendix B'!$C$11*1000)-('Appendix B'!$E$37+'Appendix B'!$F$37+'Appendix B'!$G$37))/((1+$Y$16)^AE$34))</f>
        <v>-619324.79050041863</v>
      </c>
      <c r="AF866" s="201">
        <f>(((I866*'Appendix B'!$C$12*1000)-('Appendix B'!$E$38+'Appendix B'!$F$38+'Appendix B'!$G$38))/((1+$Y$16)^AF$34))</f>
        <v>-650611.8973002868</v>
      </c>
      <c r="AG866" s="201">
        <f>(((J866*'Appendix B'!$C$13*1000)-('Appendix B'!$E$39+'Appendix B'!$F$39+'Appendix B'!$G$39))/((1+$Y$16)^AG$34))</f>
        <v>-626602.46599122765</v>
      </c>
      <c r="AH866" s="201">
        <f>(((K866*'Appendix B'!$C$14*1000)-('Appendix B'!$E$40+'Appendix B'!$F$40+'Appendix B'!$G$40))/((1+$Y$16)^AH$34))</f>
        <v>-520134.72403870901</v>
      </c>
      <c r="AI866" s="201">
        <f>(((L866*'Appendix B'!$C$15*1000)-('Appendix B'!$E$41+'Appendix B'!$F$41+'Appendix B'!$G$41))/((1+$Y$16)^AI$34))</f>
        <v>-354643.83992812003</v>
      </c>
      <c r="AJ866" s="201">
        <f>(((M866*'Appendix B'!$C$16*1000)-('Appendix B'!$E$42+'Appendix B'!$F$42+'Appendix B'!$G$42))/((1+$Y$16)^AJ$34))</f>
        <v>-433628.24193746666</v>
      </c>
      <c r="AK866" s="201">
        <f>(((N866*'Appendix B'!$C$17*1000)-('Appendix B'!$E$43+'Appendix B'!$F$43+'Appendix B'!$G$43))/((1+$Y$16)^AK$34))</f>
        <v>-379881.15526395291</v>
      </c>
      <c r="AL866" s="201">
        <f>(((O866*'Appendix B'!$C$18*1000)-('Appendix B'!$E$44+'Appendix B'!$F$44+'Appendix B'!$G$44))/((1+$Y$16)^AL$34))</f>
        <v>-351152.38889160019</v>
      </c>
      <c r="AM866" s="201">
        <f>(((P866*'Appendix B'!$C$19*1000)-('Appendix B'!$E$45+'Appendix B'!$F$45+'Appendix B'!$G$45))/((1+$Y$16)^AM$34))</f>
        <v>-296049.10380100098</v>
      </c>
      <c r="AN866" s="201">
        <f>(((Q866*'Appendix B'!$C$20*1000)-('Appendix B'!$E$46+'Appendix B'!$F$46+'Appendix B'!$G$46))/((1+$Y$16)^AN$34))</f>
        <v>-286222.52385867015</v>
      </c>
      <c r="AO866" s="201">
        <f>(((R866*'Appendix B'!$C$21*1000)-('Appendix B'!$E$47+'Appendix B'!$F$47+'Appendix B'!$G$47))/((1+$Y$16)^AO$34))</f>
        <v>-233181.52252727913</v>
      </c>
      <c r="AP866" s="201">
        <f>(((S866*'Appendix B'!$C$22*1000)-('Appendix B'!$E$48+'Appendix B'!$F$48+'Appendix B'!$G$48))/((1+$Y$16)^AP$34))</f>
        <v>-181558.30945775</v>
      </c>
      <c r="AQ866" s="201">
        <f>(((T866*'Appendix B'!$C$23*1000)-('Appendix B'!$E$49+'Appendix B'!$F$49+'Appendix B'!$G$49))/((1+$Y$16)^AQ$34))</f>
        <v>-141671.50081387785</v>
      </c>
      <c r="AR866" s="201">
        <f>(((U866*'Appendix B'!$C$24*1000)-('Appendix B'!$E$50+'Appendix B'!$F$50+'Appendix B'!$G$50))/((1+$Y$16)^AR$34))</f>
        <v>-187065.28391616119</v>
      </c>
      <c r="AS866" s="217">
        <f t="shared" si="40"/>
        <v>24790525.282393526</v>
      </c>
      <c r="AU866" s="207">
        <f t="shared" si="39"/>
        <v>9.8749205462989303E-9</v>
      </c>
    </row>
    <row r="867" spans="1:47" x14ac:dyDescent="0.35">
      <c r="A867">
        <v>833</v>
      </c>
      <c r="B867" s="75">
        <v>56</v>
      </c>
      <c r="C867" s="75">
        <v>71.342784979023676</v>
      </c>
      <c r="D867" s="75">
        <v>66.196338135331715</v>
      </c>
      <c r="E867" s="75">
        <v>59.263366303539478</v>
      </c>
      <c r="F867" s="75">
        <v>89.663434857707301</v>
      </c>
      <c r="G867" s="75">
        <v>114.18997661033683</v>
      </c>
      <c r="H867" s="75">
        <v>116.23351232368744</v>
      </c>
      <c r="I867" s="75">
        <v>97.124670483181262</v>
      </c>
      <c r="J867" s="75">
        <v>120.4670800050214</v>
      </c>
      <c r="K867" s="75">
        <v>99.859644857428165</v>
      </c>
      <c r="L867" s="75">
        <v>128.17151525540049</v>
      </c>
      <c r="M867" s="75">
        <v>136.83757106140851</v>
      </c>
      <c r="N867" s="75">
        <v>180.15062641721582</v>
      </c>
      <c r="O867" s="75">
        <v>301.4724411755659</v>
      </c>
      <c r="P867" s="75">
        <v>410.06529424102285</v>
      </c>
      <c r="Q867" s="75">
        <v>500</v>
      </c>
      <c r="R867" s="75">
        <v>500</v>
      </c>
      <c r="S867" s="75">
        <v>500</v>
      </c>
      <c r="T867" s="75">
        <v>338.58833948998233</v>
      </c>
      <c r="U867" s="75">
        <v>291.69549199951985</v>
      </c>
      <c r="V867" s="75">
        <v>204.7944906390058</v>
      </c>
      <c r="X867" s="201">
        <f>((0-('Appendix B'!$H$30))/(1+$Y$16)^0)</f>
        <v>-30932906.678150136</v>
      </c>
      <c r="Y867" s="201">
        <f>(((B867*'Appendix B'!$C$5*1000)-('Appendix B'!$E$31+'Appendix B'!$F$31+'Appendix B'!$G$31))/((1+$Y$16)^1))</f>
        <v>36555647.970511056</v>
      </c>
      <c r="Z867" s="201">
        <f>+(((C867*'Appendix B'!$C$6*1000)-('Appendix B'!$E$32+'Appendix B'!$F$32+'Appendix B'!$G$32))/((1+$Y$16)^2))</f>
        <v>15817049.235976877</v>
      </c>
      <c r="AA867" s="201">
        <f>(((D867*'Appendix B'!$C$7*1000)-('Appendix B'!$E$33+'Appendix B'!$F$33+'Appendix B'!$G$33))/((1+$Y$16)^3))</f>
        <v>6669140.142080226</v>
      </c>
      <c r="AB867" s="201">
        <f>(((E867*'Appendix B'!$C$8*1000)-('Appendix B'!$E$34+'Appendix B'!$F$34+'Appendix B'!$G$34))/((1+$Y$16)^4))</f>
        <v>3326414.8248732639</v>
      </c>
      <c r="AC867" s="201">
        <f>(((F867*'Appendix B'!$C$9*1000)-('Appendix B'!$E$35+'Appendix B'!$F$35+'Appendix B'!$G$35))/((1+$Y$16)^AC$34))</f>
        <v>3911890.0041674972</v>
      </c>
      <c r="AD867" s="201">
        <f>(((G867*'Appendix B'!$C$10*1000)-('Appendix B'!$E$36+'Appendix B'!$F$36+'Appendix B'!$G$36))/((1+$Y$16)^AD$34))</f>
        <v>3771967.7583391368</v>
      </c>
      <c r="AE867" s="201">
        <f>(((H867*'Appendix B'!$C$11*1000)-('Appendix B'!$E$37+'Appendix B'!$F$37+'Appendix B'!$G$37))/((1+$Y$16)^AE$34))</f>
        <v>2826660.4581668004</v>
      </c>
      <c r="AF867" s="201">
        <f>(((I867*'Appendix B'!$C$12*1000)-('Appendix B'!$E$38+'Appendix B'!$F$38+'Appendix B'!$G$38))/((1+$Y$16)^AF$34))</f>
        <v>1618413.8284318186</v>
      </c>
      <c r="AG867" s="201">
        <f>(((J867*'Appendix B'!$C$13*1000)-('Appendix B'!$E$39+'Appendix B'!$F$39+'Appendix B'!$G$39))/((1+$Y$16)^AG$34))</f>
        <v>1704549.184096545</v>
      </c>
      <c r="AH867" s="201">
        <f>(((K867*'Appendix B'!$C$14*1000)-('Appendix B'!$E$40+'Appendix B'!$F$40+'Appendix B'!$G$40))/((1+$Y$16)^AH$34))</f>
        <v>947584.61521956103</v>
      </c>
      <c r="AI867" s="201">
        <f>(((L867*'Appendix B'!$C$15*1000)-('Appendix B'!$E$41+'Appendix B'!$F$41+'Appendix B'!$G$41))/((1+$Y$16)^AI$34))</f>
        <v>1139923.7460817192</v>
      </c>
      <c r="AJ867" s="201">
        <f>(((M867*'Appendix B'!$C$16*1000)-('Appendix B'!$E$42+'Appendix B'!$F$42+'Appendix B'!$G$42))/((1+$Y$16)^AJ$34))</f>
        <v>1002116.9691514038</v>
      </c>
      <c r="AK867" s="201">
        <f>(((N867*'Appendix B'!$C$17*1000)-('Appendix B'!$E$43+'Appendix B'!$F$43+'Appendix B'!$G$43))/((1+$Y$16)^AK$34))</f>
        <v>1229008.119143391</v>
      </c>
      <c r="AL867" s="201">
        <f>(((O867*'Appendix B'!$C$18*1000)-('Appendix B'!$E$44+'Appendix B'!$F$44+'Appendix B'!$G$44))/((1+$Y$16)^AL$34))</f>
        <v>2018222.8779376568</v>
      </c>
      <c r="AM867" s="201">
        <f>(((P867*'Appendix B'!$C$19*1000)-('Appendix B'!$E$45+'Appendix B'!$F$45+'Appendix B'!$G$45))/((1+$Y$16)^AM$34))</f>
        <v>2454354.3106766418</v>
      </c>
      <c r="AN867" s="201">
        <f>(((Q867*'Appendix B'!$C$20*1000)-('Appendix B'!$E$46+'Appendix B'!$F$46+'Appendix B'!$G$46))/((1+$Y$16)^AN$34))</f>
        <v>2569321.4299444244</v>
      </c>
      <c r="AO867" s="201">
        <f>(((R867*'Appendix B'!$C$21*1000)-('Appendix B'!$E$47+'Appendix B'!$F$47+'Appendix B'!$G$47))/((1+$Y$16)^AO$34))</f>
        <v>2216294.9903208939</v>
      </c>
      <c r="AP867" s="201">
        <f>(((S867*'Appendix B'!$C$22*1000)-('Appendix B'!$E$48+'Appendix B'!$F$48+'Appendix B'!$G$48))/((1+$Y$16)^AP$34))</f>
        <v>1885363.9634975337</v>
      </c>
      <c r="AQ867" s="201">
        <f>(((T867*'Appendix B'!$C$23*1000)-('Appendix B'!$E$49+'Appendix B'!$F$49+'Appendix B'!$G$49))/((1+$Y$16)^AQ$34))</f>
        <v>989749.138279384</v>
      </c>
      <c r="AR867" s="201">
        <f>(((U867*'Appendix B'!$C$24*1000)-('Appendix B'!$E$50+'Appendix B'!$F$50+'Appendix B'!$G$50))/((1+$Y$16)^AR$34))</f>
        <v>686504.36017358466</v>
      </c>
      <c r="AS867" s="217">
        <f t="shared" si="40"/>
        <v>62407271.248919278</v>
      </c>
      <c r="AU867" s="207">
        <f t="shared" ref="AU867:AU930" si="41">_xlfn.NORM.DIST(AS867,$Y$17,$Y$19,FALSE)</f>
        <v>1.388370801247344E-8</v>
      </c>
    </row>
    <row r="868" spans="1:47" x14ac:dyDescent="0.35">
      <c r="A868">
        <v>834</v>
      </c>
      <c r="B868" s="75">
        <v>56</v>
      </c>
      <c r="C868" s="75">
        <v>60.161489880245206</v>
      </c>
      <c r="D868" s="75">
        <v>84.045433933476659</v>
      </c>
      <c r="E868" s="75">
        <v>74.649511498607581</v>
      </c>
      <c r="F868" s="75">
        <v>89.359751284050006</v>
      </c>
      <c r="G868" s="75">
        <v>67.960925226147594</v>
      </c>
      <c r="H868" s="75">
        <v>72.674858339438956</v>
      </c>
      <c r="I868" s="75">
        <v>94.492991126373212</v>
      </c>
      <c r="J868" s="75">
        <v>95.879326038768454</v>
      </c>
      <c r="K868" s="75">
        <v>119.9154261596489</v>
      </c>
      <c r="L868" s="75">
        <v>109.57170387059269</v>
      </c>
      <c r="M868" s="75">
        <v>95.662917103506246</v>
      </c>
      <c r="N868" s="75">
        <v>135.91678644577087</v>
      </c>
      <c r="O868" s="75">
        <v>185.19806707412488</v>
      </c>
      <c r="P868" s="75">
        <v>176.66603449361583</v>
      </c>
      <c r="Q868" s="75">
        <v>167.84921982115145</v>
      </c>
      <c r="R868" s="75">
        <v>224.0433111979977</v>
      </c>
      <c r="S868" s="75">
        <v>296.46395668405535</v>
      </c>
      <c r="T868" s="75">
        <v>355.78434414147529</v>
      </c>
      <c r="U868" s="75">
        <v>387.36116860349318</v>
      </c>
      <c r="V868" s="75">
        <v>313.92492473953661</v>
      </c>
      <c r="X868" s="201">
        <f>((0-('Appendix B'!$H$30))/(1+$Y$16)^0)</f>
        <v>-30932906.678150136</v>
      </c>
      <c r="Y868" s="201">
        <f>(((B868*'Appendix B'!$C$5*1000)-('Appendix B'!$E$31+'Appendix B'!$F$31+'Appendix B'!$G$31))/((1+$Y$16)^1))</f>
        <v>36555647.970511056</v>
      </c>
      <c r="Z868" s="201">
        <f>+(((C868*'Appendix B'!$C$6*1000)-('Appendix B'!$E$32+'Appendix B'!$F$32+'Appendix B'!$G$32))/((1+$Y$16)^2))</f>
        <v>12992462.858947918</v>
      </c>
      <c r="AA868" s="201">
        <f>(((D868*'Appendix B'!$C$7*1000)-('Appendix B'!$E$33+'Appendix B'!$F$33+'Appendix B'!$G$33))/((1+$Y$16)^3))</f>
        <v>8933127.9684502464</v>
      </c>
      <c r="AB868" s="201">
        <f>(((E868*'Appendix B'!$C$8*1000)-('Appendix B'!$E$34+'Appendix B'!$F$34+'Appendix B'!$G$34))/((1+$Y$16)^4))</f>
        <v>4568692.1567775458</v>
      </c>
      <c r="AC868" s="201">
        <f>(((F868*'Appendix B'!$C$9*1000)-('Appendix B'!$E$35+'Appendix B'!$F$35+'Appendix B'!$G$35))/((1+$Y$16)^AC$34))</f>
        <v>3894236.2273555128</v>
      </c>
      <c r="AD868" s="201">
        <f>(((G868*'Appendix B'!$C$10*1000)-('Appendix B'!$E$36+'Appendix B'!$F$36+'Appendix B'!$G$36))/((1+$Y$16)^AD$34))</f>
        <v>1777122.9422367387</v>
      </c>
      <c r="AE868" s="201">
        <f>(((H868*'Appendix B'!$C$11*1000)-('Appendix B'!$E$37+'Appendix B'!$F$37+'Appendix B'!$G$37))/((1+$Y$16)^AE$34))</f>
        <v>1380005.6842813275</v>
      </c>
      <c r="AF868" s="201">
        <f>(((I868*'Appendix B'!$C$12*1000)-('Appendix B'!$E$38+'Appendix B'!$F$38+'Appendix B'!$G$38))/((1+$Y$16)^AF$34))</f>
        <v>1549404.4791209924</v>
      </c>
      <c r="AG868" s="201">
        <f>(((J868*'Appendix B'!$C$13*1000)-('Appendix B'!$E$39+'Appendix B'!$F$39+'Appendix B'!$G$39))/((1+$Y$16)^AG$34))</f>
        <v>1185985.4315793491</v>
      </c>
      <c r="AH868" s="201">
        <f>(((K868*'Appendix B'!$C$14*1000)-('Appendix B'!$E$40+'Appendix B'!$F$40+'Appendix B'!$G$40))/((1+$Y$16)^AH$34))</f>
        <v>1287228.7908180004</v>
      </c>
      <c r="AI868" s="201">
        <f>(((L868*'Appendix B'!$C$15*1000)-('Appendix B'!$E$41+'Appendix B'!$F$41+'Appendix B'!$G$41))/((1+$Y$16)^AI$34))</f>
        <v>875600.37310315599</v>
      </c>
      <c r="AJ868" s="201">
        <f>(((M868*'Appendix B'!$C$16*1000)-('Appendix B'!$E$42+'Appendix B'!$F$42+'Appendix B'!$G$42))/((1+$Y$16)^AJ$34))</f>
        <v>515144.82976372447</v>
      </c>
      <c r="AK868" s="201">
        <f>(((N868*'Appendix B'!$C$17*1000)-('Appendix B'!$E$43+'Appendix B'!$F$43+'Appendix B'!$G$43))/((1+$Y$16)^AK$34))</f>
        <v>790314.35896224703</v>
      </c>
      <c r="AL868" s="201">
        <f>(((O868*'Appendix B'!$C$18*1000)-('Appendix B'!$E$44+'Appendix B'!$F$44+'Appendix B'!$G$44))/((1+$Y$16)^AL$34))</f>
        <v>1045077.2929816332</v>
      </c>
      <c r="AM868" s="201">
        <f>(((P868*'Appendix B'!$C$19*1000)-('Appendix B'!$E$45+'Appendix B'!$F$45+'Appendix B'!$G$45))/((1+$Y$16)^AM$34))</f>
        <v>797065.71610852529</v>
      </c>
      <c r="AN868" s="201">
        <f>(((Q868*'Appendix B'!$C$20*1000)-('Appendix B'!$E$46+'Appendix B'!$F$46+'Appendix B'!$G$46))/((1+$Y$16)^AN$34))</f>
        <v>591147.71148697555</v>
      </c>
      <c r="AO868" s="201">
        <f>(((R868*'Appendix B'!$C$21*1000)-('Appendix B'!$E$47+'Appendix B'!$F$47+'Appendix B'!$G$47))/((1+$Y$16)^AO$34))</f>
        <v>785729.47759381041</v>
      </c>
      <c r="AP868" s="201">
        <f>(((S868*'Appendix B'!$C$22*1000)-('Appendix B'!$E$48+'Appendix B'!$F$48+'Appendix B'!$G$48))/((1+$Y$16)^AP$34))</f>
        <v>979212.06799795257</v>
      </c>
      <c r="AQ868" s="201">
        <f>(((T868*'Appendix B'!$C$23*1000)-('Appendix B'!$E$49+'Appendix B'!$F$49+'Appendix B'!$G$49))/((1+$Y$16)^AQ$34))</f>
        <v>1055706.2295095378</v>
      </c>
      <c r="AR868" s="201">
        <f>(((U868*'Appendix B'!$C$24*1000)-('Appendix B'!$E$50+'Appendix B'!$F$50+'Appendix B'!$G$50))/((1+$Y$16)^AR$34))</f>
        <v>1003559.2703779972</v>
      </c>
      <c r="AS868" s="217">
        <f t="shared" ref="AS868:AS931" si="42">SUMIF(Y868:AR868,"&gt;0")+X868</f>
        <v>51629565.159814149</v>
      </c>
      <c r="AU868" s="207">
        <f t="shared" si="41"/>
        <v>1.5857010661304242E-8</v>
      </c>
    </row>
    <row r="869" spans="1:47" x14ac:dyDescent="0.35">
      <c r="A869">
        <v>835</v>
      </c>
      <c r="B869" s="75">
        <v>56</v>
      </c>
      <c r="C869" s="75">
        <v>69.509784486238289</v>
      </c>
      <c r="D869" s="75">
        <v>68.21565792092899</v>
      </c>
      <c r="E869" s="75">
        <v>77.439781536654863</v>
      </c>
      <c r="F869" s="75">
        <v>93.704772355754372</v>
      </c>
      <c r="G869" s="75">
        <v>92.23674833298017</v>
      </c>
      <c r="H869" s="75">
        <v>125.32817139990563</v>
      </c>
      <c r="I869" s="75">
        <v>118.52041229934663</v>
      </c>
      <c r="J869" s="75">
        <v>152.33696415713479</v>
      </c>
      <c r="K869" s="75">
        <v>179.32444512924494</v>
      </c>
      <c r="L869" s="75">
        <v>269.33834913036748</v>
      </c>
      <c r="M869" s="75">
        <v>323.18405993997868</v>
      </c>
      <c r="N869" s="75">
        <v>467.25020003407172</v>
      </c>
      <c r="O869" s="75">
        <v>500</v>
      </c>
      <c r="P869" s="75">
        <v>500</v>
      </c>
      <c r="Q869" s="75">
        <v>500</v>
      </c>
      <c r="R869" s="75">
        <v>500</v>
      </c>
      <c r="S869" s="75">
        <v>317.43681289597811</v>
      </c>
      <c r="T869" s="75">
        <v>148.14587243480776</v>
      </c>
      <c r="U869" s="75">
        <v>138.41130349244062</v>
      </c>
      <c r="V869" s="75">
        <v>103.61903735774975</v>
      </c>
      <c r="X869" s="201">
        <f>((0-('Appendix B'!$H$30))/(1+$Y$16)^0)</f>
        <v>-30932906.678150136</v>
      </c>
      <c r="Y869" s="201">
        <f>(((B869*'Appendix B'!$C$5*1000)-('Appendix B'!$E$31+'Appendix B'!$F$31+'Appendix B'!$G$31))/((1+$Y$16)^1))</f>
        <v>36555647.970511056</v>
      </c>
      <c r="Z869" s="201">
        <f>+(((C869*'Appendix B'!$C$6*1000)-('Appendix B'!$E$32+'Appendix B'!$F$32+'Appendix B'!$G$32))/((1+$Y$16)^2))</f>
        <v>15354001.961464411</v>
      </c>
      <c r="AA869" s="201">
        <f>(((D869*'Appendix B'!$C$7*1000)-('Appendix B'!$E$33+'Appendix B'!$F$33+'Appendix B'!$G$33))/((1+$Y$16)^3))</f>
        <v>6925271.6270496473</v>
      </c>
      <c r="AB869" s="201">
        <f>(((E869*'Appendix B'!$C$8*1000)-('Appendix B'!$E$34+'Appendix B'!$F$34+'Appendix B'!$G$34))/((1+$Y$16)^4))</f>
        <v>4793978.5540012596</v>
      </c>
      <c r="AC869" s="201">
        <f>(((F869*'Appendix B'!$C$9*1000)-('Appendix B'!$E$35+'Appendix B'!$F$35+'Appendix B'!$G$35))/((1+$Y$16)^AC$34))</f>
        <v>4146821.6119367639</v>
      </c>
      <c r="AD869" s="201">
        <f>(((G869*'Appendix B'!$C$10*1000)-('Appendix B'!$E$36+'Appendix B'!$F$36+'Appendix B'!$G$36))/((1+$Y$16)^AD$34))</f>
        <v>2824656.8723369371</v>
      </c>
      <c r="AE869" s="201">
        <f>(((H869*'Appendix B'!$C$11*1000)-('Appendix B'!$E$37+'Appendix B'!$F$37+'Appendix B'!$G$37))/((1+$Y$16)^AE$34))</f>
        <v>3128709.0929623027</v>
      </c>
      <c r="AF869" s="201">
        <f>(((I869*'Appendix B'!$C$12*1000)-('Appendix B'!$E$38+'Appendix B'!$F$38+'Appendix B'!$G$38))/((1+$Y$16)^AF$34))</f>
        <v>2179464.7850904795</v>
      </c>
      <c r="AG869" s="201">
        <f>(((J869*'Appendix B'!$C$13*1000)-('Appendix B'!$E$39+'Appendix B'!$F$39+'Appendix B'!$G$39))/((1+$Y$16)^AG$34))</f>
        <v>2376695.4379142448</v>
      </c>
      <c r="AH869" s="201">
        <f>(((K869*'Appendix B'!$C$14*1000)-('Appendix B'!$E$40+'Appendix B'!$F$40+'Appendix B'!$G$40))/((1+$Y$16)^AH$34))</f>
        <v>2293319.1029818179</v>
      </c>
      <c r="AI869" s="201">
        <f>(((L869*'Appendix B'!$C$15*1000)-('Appendix B'!$E$41+'Appendix B'!$F$41+'Appendix B'!$G$41))/((1+$Y$16)^AI$34))</f>
        <v>3146056.653053741</v>
      </c>
      <c r="AJ869" s="201">
        <f>(((M869*'Appendix B'!$C$16*1000)-('Appendix B'!$E$42+'Appendix B'!$F$42+'Appendix B'!$G$42))/((1+$Y$16)^AJ$34))</f>
        <v>3206034.662044697</v>
      </c>
      <c r="AK869" s="201">
        <f>(((N869*'Appendix B'!$C$17*1000)-('Appendix B'!$E$43+'Appendix B'!$F$43+'Appendix B'!$G$43))/((1+$Y$16)^AK$34))</f>
        <v>4076348.3359929263</v>
      </c>
      <c r="AL869" s="201">
        <f>(((O869*'Appendix B'!$C$18*1000)-('Appendix B'!$E$44+'Appendix B'!$F$44+'Appendix B'!$G$44))/((1+$Y$16)^AL$34))</f>
        <v>3679777.4453571774</v>
      </c>
      <c r="AM869" s="201">
        <f>(((P869*'Appendix B'!$C$19*1000)-('Appendix B'!$E$45+'Appendix B'!$F$45+'Appendix B'!$G$45))/((1+$Y$16)^AM$34))</f>
        <v>3092950.00404558</v>
      </c>
      <c r="AN869" s="201">
        <f>(((Q869*'Appendix B'!$C$20*1000)-('Appendix B'!$E$46+'Appendix B'!$F$46+'Appendix B'!$G$46))/((1+$Y$16)^AN$34))</f>
        <v>2569321.4299444244</v>
      </c>
      <c r="AO869" s="201">
        <f>(((R869*'Appendix B'!$C$21*1000)-('Appendix B'!$E$47+'Appendix B'!$F$47+'Appendix B'!$G$47))/((1+$Y$16)^AO$34))</f>
        <v>2216294.9903208939</v>
      </c>
      <c r="AP869" s="201">
        <f>(((S869*'Appendix B'!$C$22*1000)-('Appendix B'!$E$48+'Appendix B'!$F$48+'Appendix B'!$G$48))/((1+$Y$16)^AP$34))</f>
        <v>1072584.1956116038</v>
      </c>
      <c r="AQ869" s="201">
        <f>(((T869*'Appendix B'!$C$23*1000)-('Appendix B'!$E$49+'Appendix B'!$F$49+'Appendix B'!$G$49))/((1+$Y$16)^AQ$34))</f>
        <v>259286.95079892792</v>
      </c>
      <c r="AR869" s="201">
        <f>(((U869*'Appendix B'!$C$24*1000)-('Appendix B'!$E$50+'Appendix B'!$F$50+'Appendix B'!$G$50))/((1+$Y$16)^AR$34))</f>
        <v>178490.34356807455</v>
      </c>
      <c r="AS869" s="217">
        <f t="shared" si="42"/>
        <v>73142805.348836854</v>
      </c>
      <c r="AU869" s="207">
        <f t="shared" si="41"/>
        <v>1.0117735755502163E-8</v>
      </c>
    </row>
    <row r="870" spans="1:47" x14ac:dyDescent="0.35">
      <c r="A870">
        <v>836</v>
      </c>
      <c r="B870" s="75">
        <v>56</v>
      </c>
      <c r="C870" s="75">
        <v>57.76169215897206</v>
      </c>
      <c r="D870" s="75">
        <v>66.227723353637685</v>
      </c>
      <c r="E870" s="75">
        <v>84.154757335586709</v>
      </c>
      <c r="F870" s="75">
        <v>49.009210190615967</v>
      </c>
      <c r="G870" s="75">
        <v>43.487237702894326</v>
      </c>
      <c r="H870" s="75">
        <v>49.757551470613265</v>
      </c>
      <c r="I870" s="75">
        <v>72.711429478697369</v>
      </c>
      <c r="J870" s="75">
        <v>73.928942488776514</v>
      </c>
      <c r="K870" s="75">
        <v>105.52026830850983</v>
      </c>
      <c r="L870" s="75">
        <v>157.28304613394573</v>
      </c>
      <c r="M870" s="75">
        <v>231.32337168926182</v>
      </c>
      <c r="N870" s="75">
        <v>216.30205992271777</v>
      </c>
      <c r="O870" s="75">
        <v>252.0343604090163</v>
      </c>
      <c r="P870" s="75">
        <v>346.33471826451103</v>
      </c>
      <c r="Q870" s="75">
        <v>499.05761451332813</v>
      </c>
      <c r="R870" s="75">
        <v>439.68225207701954</v>
      </c>
      <c r="S870" s="75">
        <v>500</v>
      </c>
      <c r="T870" s="75">
        <v>500</v>
      </c>
      <c r="U870" s="75">
        <v>500</v>
      </c>
      <c r="V870" s="75">
        <v>427.60690242331611</v>
      </c>
      <c r="X870" s="201">
        <f>((0-('Appendix B'!$H$30))/(1+$Y$16)^0)</f>
        <v>-30932906.678150136</v>
      </c>
      <c r="Y870" s="201">
        <f>(((B870*'Appendix B'!$C$5*1000)-('Appendix B'!$E$31+'Appendix B'!$F$31+'Appendix B'!$G$31))/((1+$Y$16)^1))</f>
        <v>36555647.970511056</v>
      </c>
      <c r="Z870" s="201">
        <f>+(((C870*'Appendix B'!$C$6*1000)-('Appendix B'!$E$32+'Appendix B'!$F$32+'Appendix B'!$G$32))/((1+$Y$16)^2))</f>
        <v>12386232.910516111</v>
      </c>
      <c r="AA870" s="201">
        <f>(((D870*'Appendix B'!$C$7*1000)-('Appendix B'!$E$33+'Appendix B'!$F$33+'Appendix B'!$G$33))/((1+$Y$16)^3))</f>
        <v>6673121.0581432143</v>
      </c>
      <c r="AB870" s="201">
        <f>(((E870*'Appendix B'!$C$8*1000)-('Appendix B'!$E$34+'Appendix B'!$F$34+'Appendix B'!$G$34))/((1+$Y$16)^4))</f>
        <v>5336145.6864141766</v>
      </c>
      <c r="AC870" s="201">
        <f>(((F870*'Appendix B'!$C$9*1000)-('Appendix B'!$E$35+'Appendix B'!$F$35+'Appendix B'!$G$35))/((1+$Y$16)^AC$34))</f>
        <v>1548572.8181447613</v>
      </c>
      <c r="AD870" s="201">
        <f>(((G870*'Appendix B'!$C$10*1000)-('Appendix B'!$E$36+'Appendix B'!$F$36+'Appendix B'!$G$36))/((1+$Y$16)^AD$34))</f>
        <v>721050.90041740274</v>
      </c>
      <c r="AE870" s="201">
        <f>(((H870*'Appendix B'!$C$11*1000)-('Appendix B'!$E$37+'Appendix B'!$F$37+'Appendix B'!$G$37))/((1+$Y$16)^AE$34))</f>
        <v>618884.1078806005</v>
      </c>
      <c r="AF870" s="201">
        <f>(((I870*'Appendix B'!$C$12*1000)-('Appendix B'!$E$38+'Appendix B'!$F$38+'Appendix B'!$G$38))/((1+$Y$16)^AF$34))</f>
        <v>978236.34179027437</v>
      </c>
      <c r="AG870" s="201">
        <f>(((J870*'Appendix B'!$C$13*1000)-('Appendix B'!$E$39+'Appendix B'!$F$39+'Appendix B'!$G$39))/((1+$Y$16)^AG$34))</f>
        <v>723044.68154181354</v>
      </c>
      <c r="AH870" s="201">
        <f>(((K870*'Appendix B'!$C$14*1000)-('Appendix B'!$E$40+'Appendix B'!$F$40+'Appendix B'!$G$40))/((1+$Y$16)^AH$34))</f>
        <v>1043447.1376735196</v>
      </c>
      <c r="AI870" s="201">
        <f>(((L870*'Appendix B'!$C$15*1000)-('Appendix B'!$E$41+'Appendix B'!$F$41+'Appendix B'!$G$41))/((1+$Y$16)^AI$34))</f>
        <v>1553629.9861714323</v>
      </c>
      <c r="AJ870" s="201">
        <f>(((M870*'Appendix B'!$C$16*1000)-('Appendix B'!$E$42+'Appendix B'!$F$42+'Appendix B'!$G$42))/((1+$Y$16)^AJ$34))</f>
        <v>2119599.4019253845</v>
      </c>
      <c r="AK870" s="201">
        <f>(((N870*'Appendix B'!$C$17*1000)-('Appendix B'!$E$43+'Appendix B'!$F$43+'Appendix B'!$G$43))/((1+$Y$16)^AK$34))</f>
        <v>1587543.7631368868</v>
      </c>
      <c r="AL870" s="201">
        <f>(((O870*'Appendix B'!$C$18*1000)-('Appendix B'!$E$44+'Appendix B'!$F$44+'Appendix B'!$G$44))/((1+$Y$16)^AL$34))</f>
        <v>1604456.2986852573</v>
      </c>
      <c r="AM870" s="201">
        <f>(((P870*'Appendix B'!$C$19*1000)-('Appendix B'!$E$45+'Appendix B'!$F$45+'Appendix B'!$G$45))/((1+$Y$16)^AM$34))</f>
        <v>2001825.2118035969</v>
      </c>
      <c r="AN870" s="201">
        <f>(((Q870*'Appendix B'!$C$20*1000)-('Appendix B'!$E$46+'Appendix B'!$F$46+'Appendix B'!$G$46))/((1+$Y$16)^AN$34))</f>
        <v>2563708.9120349796</v>
      </c>
      <c r="AO870" s="201">
        <f>(((R870*'Appendix B'!$C$21*1000)-('Appendix B'!$E$47+'Appendix B'!$F$47+'Appendix B'!$G$47))/((1+$Y$16)^AO$34))</f>
        <v>1903606.4653259697</v>
      </c>
      <c r="AP870" s="201">
        <f>(((S870*'Appendix B'!$C$22*1000)-('Appendix B'!$E$48+'Appendix B'!$F$48+'Appendix B'!$G$48))/((1+$Y$16)^AP$34))</f>
        <v>1885363.9634975337</v>
      </c>
      <c r="AQ870" s="201">
        <f>(((T870*'Appendix B'!$C$23*1000)-('Appendix B'!$E$49+'Appendix B'!$F$49+'Appendix B'!$G$49))/((1+$Y$16)^AQ$34))</f>
        <v>1608860.6024615879</v>
      </c>
      <c r="AR870" s="201">
        <f>(((U870*'Appendix B'!$C$24*1000)-('Appendix B'!$E$50+'Appendix B'!$F$50+'Appendix B'!$G$50))/((1+$Y$16)^AR$34))</f>
        <v>1376866.5613700326</v>
      </c>
      <c r="AS870" s="217">
        <f t="shared" si="42"/>
        <v>53856938.101295456</v>
      </c>
      <c r="AU870" s="207">
        <f t="shared" si="41"/>
        <v>1.5663352907611135E-8</v>
      </c>
    </row>
    <row r="871" spans="1:47" x14ac:dyDescent="0.35">
      <c r="A871">
        <v>837</v>
      </c>
      <c r="B871" s="75">
        <v>56</v>
      </c>
      <c r="C871" s="75">
        <v>109.89864088178624</v>
      </c>
      <c r="D871" s="75">
        <v>98.357892273848194</v>
      </c>
      <c r="E871" s="75">
        <v>132.68982571758755</v>
      </c>
      <c r="F871" s="75">
        <v>191.65743585253495</v>
      </c>
      <c r="G871" s="75">
        <v>229.84093049533035</v>
      </c>
      <c r="H871" s="75">
        <v>256.49575995701912</v>
      </c>
      <c r="I871" s="75">
        <v>304.27287668408422</v>
      </c>
      <c r="J871" s="75">
        <v>466.27825473389908</v>
      </c>
      <c r="K871" s="75">
        <v>377.79758744259777</v>
      </c>
      <c r="L871" s="75">
        <v>250.09825148996197</v>
      </c>
      <c r="M871" s="75">
        <v>296.9525356279164</v>
      </c>
      <c r="N871" s="75">
        <v>242.955102967698</v>
      </c>
      <c r="O871" s="75">
        <v>300.8658322049024</v>
      </c>
      <c r="P871" s="75">
        <v>325.67218191420477</v>
      </c>
      <c r="Q871" s="75">
        <v>420.01952471718488</v>
      </c>
      <c r="R871" s="75">
        <v>198.20665852753314</v>
      </c>
      <c r="S871" s="75">
        <v>220.04926870941856</v>
      </c>
      <c r="T871" s="75">
        <v>147.48939552381194</v>
      </c>
      <c r="U871" s="75">
        <v>232.28464030465653</v>
      </c>
      <c r="V871" s="75">
        <v>252.48306608100125</v>
      </c>
      <c r="X871" s="201">
        <f>((0-('Appendix B'!$H$30))/(1+$Y$16)^0)</f>
        <v>-30932906.678150136</v>
      </c>
      <c r="Y871" s="201">
        <f>(((B871*'Appendix B'!$C$5*1000)-('Appendix B'!$E$31+'Appendix B'!$F$31+'Appendix B'!$G$31))/((1+$Y$16)^1))</f>
        <v>36555647.970511056</v>
      </c>
      <c r="Z871" s="201">
        <f>+(((C871*'Appendix B'!$C$6*1000)-('Appendix B'!$E$32+'Appendix B'!$F$32+'Appendix B'!$G$32))/((1+$Y$16)^2))</f>
        <v>25556917.862602446</v>
      </c>
      <c r="AA871" s="201">
        <f>(((D871*'Appendix B'!$C$7*1000)-('Appendix B'!$E$33+'Appendix B'!$F$33+'Appendix B'!$G$33))/((1+$Y$16)^3))</f>
        <v>10748527.012439739</v>
      </c>
      <c r="AB871" s="201">
        <f>(((E871*'Appendix B'!$C$8*1000)-('Appendix B'!$E$34+'Appendix B'!$F$34+'Appendix B'!$G$34))/((1+$Y$16)^4))</f>
        <v>9254867.0093294587</v>
      </c>
      <c r="AC871" s="201">
        <f>(((F871*'Appendix B'!$C$9*1000)-('Appendix B'!$E$35+'Appendix B'!$F$35+'Appendix B'!$G$35))/((1+$Y$16)^AC$34))</f>
        <v>9841019.8153040987</v>
      </c>
      <c r="AD871" s="201">
        <f>(((G871*'Appendix B'!$C$10*1000)-('Appendix B'!$E$36+'Appendix B'!$F$36+'Appendix B'!$G$36))/((1+$Y$16)^AD$34))</f>
        <v>8762459.6444365531</v>
      </c>
      <c r="AE871" s="201">
        <f>(((H871*'Appendix B'!$C$11*1000)-('Appendix B'!$E$37+'Appendix B'!$F$37+'Appendix B'!$G$37))/((1+$Y$16)^AE$34))</f>
        <v>7485001.1453708103</v>
      </c>
      <c r="AF871" s="201">
        <f>(((I871*'Appendix B'!$C$12*1000)-('Appendix B'!$E$38+'Appendix B'!$F$38+'Appendix B'!$G$38))/((1+$Y$16)^AF$34))</f>
        <v>7050368.4789283294</v>
      </c>
      <c r="AG871" s="201">
        <f>(((J871*'Appendix B'!$C$13*1000)-('Appendix B'!$E$39+'Appendix B'!$F$39+'Appendix B'!$G$39))/((1+$Y$16)^AG$34))</f>
        <v>8997819.6745981481</v>
      </c>
      <c r="AH871" s="201">
        <f>(((K871*'Appendix B'!$C$14*1000)-('Appendix B'!$E$40+'Appendix B'!$F$40+'Appendix B'!$G$40))/((1+$Y$16)^AH$34))</f>
        <v>5654457.0104831494</v>
      </c>
      <c r="AI871" s="201">
        <f>(((L871*'Appendix B'!$C$15*1000)-('Appendix B'!$E$41+'Appendix B'!$F$41+'Appendix B'!$G$41))/((1+$Y$16)^AI$34))</f>
        <v>2872634.1220649173</v>
      </c>
      <c r="AJ871" s="201">
        <f>(((M871*'Appendix B'!$C$16*1000)-('Appendix B'!$E$42+'Appendix B'!$F$42+'Appendix B'!$G$42))/((1+$Y$16)^AJ$34))</f>
        <v>2895794.7380685229</v>
      </c>
      <c r="AK871" s="201">
        <f>(((N871*'Appendix B'!$C$17*1000)-('Appendix B'!$E$43+'Appendix B'!$F$43+'Appendix B'!$G$43))/((1+$Y$16)^AK$34))</f>
        <v>1851878.1207513362</v>
      </c>
      <c r="AL871" s="201">
        <f>(((O871*'Appendix B'!$C$18*1000)-('Appendix B'!$E$44+'Appendix B'!$F$44+'Appendix B'!$G$44))/((1+$Y$16)^AL$34))</f>
        <v>2013145.9308789619</v>
      </c>
      <c r="AM871" s="201">
        <f>(((P871*'Appendix B'!$C$19*1000)-('Appendix B'!$E$45+'Appendix B'!$F$45+'Appendix B'!$G$45))/((1+$Y$16)^AM$34))</f>
        <v>1855107.5835417449</v>
      </c>
      <c r="AN871" s="201">
        <f>(((Q871*'Appendix B'!$C$20*1000)-('Appendix B'!$E$46+'Appendix B'!$F$46+'Appendix B'!$G$46))/((1+$Y$16)^AN$34))</f>
        <v>2092985.7305099433</v>
      </c>
      <c r="AO871" s="201">
        <f>(((R871*'Appendix B'!$C$21*1000)-('Appendix B'!$E$47+'Appendix B'!$F$47+'Appendix B'!$G$47))/((1+$Y$16)^AO$34))</f>
        <v>651791.70483993436</v>
      </c>
      <c r="AP871" s="201">
        <f>(((S871*'Appendix B'!$C$22*1000)-('Appendix B'!$E$48+'Appendix B'!$F$48+'Appendix B'!$G$48))/((1+$Y$16)^AP$34))</f>
        <v>639010.33652997261</v>
      </c>
      <c r="AQ871" s="201">
        <f>(((T871*'Appendix B'!$C$23*1000)-('Appendix B'!$E$49+'Appendix B'!$F$49+'Appendix B'!$G$49))/((1+$Y$16)^AQ$34))</f>
        <v>256768.96430226334</v>
      </c>
      <c r="AR871" s="201">
        <f>(((U871*'Appendix B'!$C$24*1000)-('Appendix B'!$E$50+'Appendix B'!$F$50+'Appendix B'!$G$50))/((1+$Y$16)^AR$34))</f>
        <v>489605.08639057539</v>
      </c>
      <c r="AS871" s="217">
        <f t="shared" si="42"/>
        <v>114592901.26373185</v>
      </c>
      <c r="AU871" s="207">
        <f t="shared" si="41"/>
        <v>5.3193914657188433E-10</v>
      </c>
    </row>
    <row r="872" spans="1:47" x14ac:dyDescent="0.35">
      <c r="A872">
        <v>838</v>
      </c>
      <c r="B872" s="75">
        <v>56</v>
      </c>
      <c r="C872" s="75">
        <v>34.754414237583134</v>
      </c>
      <c r="D872" s="75">
        <v>39.99361033918872</v>
      </c>
      <c r="E872" s="75">
        <v>40.41557601518474</v>
      </c>
      <c r="F872" s="75">
        <v>62.098553750006687</v>
      </c>
      <c r="G872" s="75">
        <v>54.090781518480512</v>
      </c>
      <c r="H872" s="75">
        <v>53.876633557286127</v>
      </c>
      <c r="I872" s="75">
        <v>49.902722052453214</v>
      </c>
      <c r="J872" s="75">
        <v>66.097817820531048</v>
      </c>
      <c r="K872" s="75">
        <v>49.127331932327394</v>
      </c>
      <c r="L872" s="75">
        <v>52.863655937369614</v>
      </c>
      <c r="M872" s="75">
        <v>50.371288171226247</v>
      </c>
      <c r="N872" s="75">
        <v>64.566091600941064</v>
      </c>
      <c r="O872" s="75">
        <v>71.999536894404741</v>
      </c>
      <c r="P872" s="75">
        <v>95.319834314144472</v>
      </c>
      <c r="Q872" s="75">
        <v>102.39810902978846</v>
      </c>
      <c r="R872" s="75">
        <v>176.77979823817986</v>
      </c>
      <c r="S872" s="75">
        <v>101.97719265242766</v>
      </c>
      <c r="T872" s="75">
        <v>143.08535492152077</v>
      </c>
      <c r="U872" s="75">
        <v>120.15565493103425</v>
      </c>
      <c r="V872" s="75">
        <v>149.75321372518951</v>
      </c>
      <c r="X872" s="201">
        <f>((0-('Appendix B'!$H$30))/(1+$Y$16)^0)</f>
        <v>-30932906.678150136</v>
      </c>
      <c r="Y872" s="201">
        <f>(((B872*'Appendix B'!$C$5*1000)-('Appendix B'!$E$31+'Appendix B'!$F$31+'Appendix B'!$G$31))/((1+$Y$16)^1))</f>
        <v>36555647.970511056</v>
      </c>
      <c r="Z872" s="201">
        <f>+(((C872*'Appendix B'!$C$6*1000)-('Appendix B'!$E$32+'Appendix B'!$F$32+'Appendix B'!$G$32))/((1+$Y$16)^2))</f>
        <v>6574201.0112440968</v>
      </c>
      <c r="AA872" s="201">
        <f>(((D872*'Appendix B'!$C$7*1000)-('Appendix B'!$E$33+'Appendix B'!$F$33+'Appendix B'!$G$33))/((1+$Y$16)^3))</f>
        <v>3345573.6477864082</v>
      </c>
      <c r="AB872" s="201">
        <f>(((E872*'Appendix B'!$C$8*1000)-('Appendix B'!$E$34+'Appendix B'!$F$34+'Appendix B'!$G$34))/((1+$Y$16)^4))</f>
        <v>1804644.2751442799</v>
      </c>
      <c r="AC872" s="201">
        <f>(((F872*'Appendix B'!$C$9*1000)-('Appendix B'!$E$35+'Appendix B'!$F$35+'Appendix B'!$G$35))/((1+$Y$16)^AC$34))</f>
        <v>2309484.4046029504</v>
      </c>
      <c r="AD872" s="201">
        <f>(((G872*'Appendix B'!$C$10*1000)-('Appendix B'!$E$36+'Appendix B'!$F$36+'Appendix B'!$G$36))/((1+$Y$16)^AD$34))</f>
        <v>1178607.8646961695</v>
      </c>
      <c r="AE872" s="201">
        <f>(((H872*'Appendix B'!$C$11*1000)-('Appendix B'!$E$37+'Appendix B'!$F$37+'Appendix B'!$G$37))/((1+$Y$16)^AE$34))</f>
        <v>755685.62077551812</v>
      </c>
      <c r="AF872" s="201">
        <f>(((I872*'Appendix B'!$C$12*1000)-('Appendix B'!$E$38+'Appendix B'!$F$38+'Appendix B'!$G$38))/((1+$Y$16)^AF$34))</f>
        <v>380133.82066276483</v>
      </c>
      <c r="AG872" s="201">
        <f>(((J872*'Appendix B'!$C$13*1000)-('Appendix B'!$E$39+'Appendix B'!$F$39+'Appendix B'!$G$39))/((1+$Y$16)^AG$34))</f>
        <v>557883.70750697318</v>
      </c>
      <c r="AH872" s="201">
        <f>(((K872*'Appendix B'!$C$14*1000)-('Appendix B'!$E$40+'Appendix B'!$F$40+'Appendix B'!$G$40))/((1+$Y$16)^AH$34))</f>
        <v>88434.111931016683</v>
      </c>
      <c r="AI872" s="201">
        <f>(((L872*'Appendix B'!$C$15*1000)-('Appendix B'!$E$41+'Appendix B'!$F$41+'Appendix B'!$G$41))/((1+$Y$16)^AI$34))</f>
        <v>69717.872757872916</v>
      </c>
      <c r="AJ872" s="201">
        <f>(((M872*'Appendix B'!$C$16*1000)-('Appendix B'!$E$42+'Appendix B'!$F$42+'Appendix B'!$G$42))/((1+$Y$16)^AJ$34))</f>
        <v>-20518.723354548656</v>
      </c>
      <c r="AK872" s="201">
        <f>(((N872*'Appendix B'!$C$17*1000)-('Appendix B'!$E$43+'Appendix B'!$F$43+'Appendix B'!$G$43))/((1+$Y$16)^AK$34))</f>
        <v>82686.338577353585</v>
      </c>
      <c r="AL872" s="201">
        <f>(((O872*'Appendix B'!$C$18*1000)-('Appendix B'!$E$44+'Appendix B'!$F$44+'Appendix B'!$G$44))/((1+$Y$16)^AL$34))</f>
        <v>97674.645414591898</v>
      </c>
      <c r="AM872" s="201">
        <f>(((P872*'Appendix B'!$C$19*1000)-('Appendix B'!$E$45+'Appendix B'!$F$45+'Appendix B'!$G$45))/((1+$Y$16)^AM$34))</f>
        <v>219454.07366033003</v>
      </c>
      <c r="AN872" s="201">
        <f>(((Q872*'Appendix B'!$C$20*1000)-('Appendix B'!$E$46+'Appendix B'!$F$46+'Appendix B'!$G$46))/((1+$Y$16)^AN$34))</f>
        <v>201343.81838275021</v>
      </c>
      <c r="AO872" s="201">
        <f>(((R872*'Appendix B'!$C$21*1000)-('Appendix B'!$E$47+'Appendix B'!$F$47+'Appendix B'!$G$47))/((1+$Y$16)^AO$34))</f>
        <v>540714.39227671793</v>
      </c>
      <c r="AP872" s="201">
        <f>(((S872*'Appendix B'!$C$22*1000)-('Appendix B'!$E$48+'Appendix B'!$F$48+'Appendix B'!$G$48))/((1+$Y$16)^AP$34))</f>
        <v>113347.98316225606</v>
      </c>
      <c r="AQ872" s="201">
        <f>(((T872*'Appendix B'!$C$23*1000)-('Appendix B'!$E$49+'Appendix B'!$F$49+'Appendix B'!$G$49))/((1+$Y$16)^AQ$34))</f>
        <v>239876.80163578028</v>
      </c>
      <c r="AR872" s="201">
        <f>(((U872*'Appendix B'!$C$24*1000)-('Appendix B'!$E$50+'Appendix B'!$F$50+'Appendix B'!$G$50))/((1+$Y$16)^AR$34))</f>
        <v>117987.52562093617</v>
      </c>
      <c r="AS872" s="217">
        <f t="shared" si="42"/>
        <v>24300193.208199684</v>
      </c>
      <c r="AU872" s="207">
        <f t="shared" si="41"/>
        <v>9.685856467678416E-9</v>
      </c>
    </row>
    <row r="873" spans="1:47" x14ac:dyDescent="0.35">
      <c r="A873">
        <v>839</v>
      </c>
      <c r="B873" s="75">
        <v>56</v>
      </c>
      <c r="C873" s="75">
        <v>83.777082713225482</v>
      </c>
      <c r="D873" s="75">
        <v>106.5608216443554</v>
      </c>
      <c r="E873" s="75">
        <v>121.38137961667678</v>
      </c>
      <c r="F873" s="75">
        <v>218.7476819732932</v>
      </c>
      <c r="G873" s="75">
        <v>184.3292603522049</v>
      </c>
      <c r="H873" s="75">
        <v>268.80008017193751</v>
      </c>
      <c r="I873" s="75">
        <v>440.50323551947497</v>
      </c>
      <c r="J873" s="75">
        <v>384.78026478706744</v>
      </c>
      <c r="K873" s="75">
        <v>432.36915452672122</v>
      </c>
      <c r="L873" s="75">
        <v>500</v>
      </c>
      <c r="M873" s="75">
        <v>471.99296046545618</v>
      </c>
      <c r="N873" s="75">
        <v>500</v>
      </c>
      <c r="O873" s="75">
        <v>500</v>
      </c>
      <c r="P873" s="75">
        <v>500</v>
      </c>
      <c r="Q873" s="75">
        <v>459.78440640577617</v>
      </c>
      <c r="R873" s="75">
        <v>500</v>
      </c>
      <c r="S873" s="75">
        <v>387.16162678440281</v>
      </c>
      <c r="T873" s="75">
        <v>340.61751242551236</v>
      </c>
      <c r="U873" s="75">
        <v>272.03215564876479</v>
      </c>
      <c r="V873" s="75">
        <v>424.23052605791725</v>
      </c>
      <c r="X873" s="201">
        <f>((0-('Appendix B'!$H$30))/(1+$Y$16)^0)</f>
        <v>-30932906.678150136</v>
      </c>
      <c r="Y873" s="201">
        <f>(((B873*'Appendix B'!$C$5*1000)-('Appendix B'!$E$31+'Appendix B'!$F$31+'Appendix B'!$G$31))/((1+$Y$16)^1))</f>
        <v>36555647.970511056</v>
      </c>
      <c r="Z873" s="201">
        <f>+(((C873*'Appendix B'!$C$6*1000)-('Appendix B'!$E$32+'Appendix B'!$F$32+'Appendix B'!$G$32))/((1+$Y$16)^2))</f>
        <v>18958165.508973323</v>
      </c>
      <c r="AA873" s="201">
        <f>(((D873*'Appendix B'!$C$7*1000)-('Appendix B'!$E$33+'Appendix B'!$F$33+'Appendix B'!$G$33))/((1+$Y$16)^3))</f>
        <v>11788990.487196345</v>
      </c>
      <c r="AB873" s="201">
        <f>(((E873*'Appendix B'!$C$8*1000)-('Appendix B'!$E$34+'Appendix B'!$F$34+'Appendix B'!$G$34))/((1+$Y$16)^4))</f>
        <v>8341823.0940331277</v>
      </c>
      <c r="AC873" s="201">
        <f>(((F873*'Appendix B'!$C$9*1000)-('Appendix B'!$E$35+'Appendix B'!$F$35+'Appendix B'!$G$35))/((1+$Y$16)^AC$34))</f>
        <v>11415833.86612029</v>
      </c>
      <c r="AD873" s="201">
        <f>(((G873*'Appendix B'!$C$10*1000)-('Appendix B'!$E$36+'Appendix B'!$F$36+'Appendix B'!$G$36))/((1+$Y$16)^AD$34))</f>
        <v>6798570.7793445317</v>
      </c>
      <c r="AE873" s="201">
        <f>(((H873*'Appendix B'!$C$11*1000)-('Appendix B'!$E$37+'Appendix B'!$F$37+'Appendix B'!$G$37))/((1+$Y$16)^AE$34))</f>
        <v>7893647.9227658128</v>
      </c>
      <c r="AF873" s="201">
        <f>(((I873*'Appendix B'!$C$12*1000)-('Appendix B'!$E$38+'Appendix B'!$F$38+'Appendix B'!$G$38))/((1+$Y$16)^AF$34))</f>
        <v>10622676.17488309</v>
      </c>
      <c r="AG873" s="201">
        <f>(((J873*'Appendix B'!$C$13*1000)-('Appendix B'!$E$39+'Appendix B'!$F$39+'Appendix B'!$G$39))/((1+$Y$16)^AG$34))</f>
        <v>7279000.479179048</v>
      </c>
      <c r="AH873" s="201">
        <f>(((K873*'Appendix B'!$C$14*1000)-('Appendix B'!$E$40+'Appendix B'!$F$40+'Appendix B'!$G$40))/((1+$Y$16)^AH$34))</f>
        <v>6578625.1909244526</v>
      </c>
      <c r="AI873" s="201">
        <f>(((L873*'Appendix B'!$C$15*1000)-('Appendix B'!$E$41+'Appendix B'!$F$41+'Appendix B'!$G$41))/((1+$Y$16)^AI$34))</f>
        <v>6424007.3974609841</v>
      </c>
      <c r="AJ873" s="201">
        <f>(((M873*'Appendix B'!$C$16*1000)-('Appendix B'!$E$42+'Appendix B'!$F$42+'Appendix B'!$G$42))/((1+$Y$16)^AJ$34))</f>
        <v>4965995.7469128417</v>
      </c>
      <c r="AK873" s="201">
        <f>(((N873*'Appendix B'!$C$17*1000)-('Appendix B'!$E$43+'Appendix B'!$F$43+'Appendix B'!$G$43))/((1+$Y$16)^AK$34))</f>
        <v>4401147.9215931827</v>
      </c>
      <c r="AL873" s="201">
        <f>(((O873*'Appendix B'!$C$18*1000)-('Appendix B'!$E$44+'Appendix B'!$F$44+'Appendix B'!$G$44))/((1+$Y$16)^AL$34))</f>
        <v>3679777.4453571774</v>
      </c>
      <c r="AM873" s="201">
        <f>(((P873*'Appendix B'!$C$19*1000)-('Appendix B'!$E$45+'Appendix B'!$F$45+'Appendix B'!$G$45))/((1+$Y$16)^AM$34))</f>
        <v>3092950.00404558</v>
      </c>
      <c r="AN873" s="201">
        <f>(((Q873*'Appendix B'!$C$20*1000)-('Appendix B'!$E$46+'Appendix B'!$F$46+'Appendix B'!$G$46))/((1+$Y$16)^AN$34))</f>
        <v>2329811.4390980285</v>
      </c>
      <c r="AO873" s="201">
        <f>(((R873*'Appendix B'!$C$21*1000)-('Appendix B'!$E$47+'Appendix B'!$F$47+'Appendix B'!$G$47))/((1+$Y$16)^AO$34))</f>
        <v>2216294.9903208939</v>
      </c>
      <c r="AP873" s="201">
        <f>(((S873*'Appendix B'!$C$22*1000)-('Appendix B'!$E$48+'Appendix B'!$F$48+'Appendix B'!$G$48))/((1+$Y$16)^AP$34))</f>
        <v>1383002.2976785512</v>
      </c>
      <c r="AQ873" s="201">
        <f>(((T873*'Appendix B'!$C$23*1000)-('Appendix B'!$E$49+'Appendix B'!$F$49+'Appendix B'!$G$49))/((1+$Y$16)^AQ$34))</f>
        <v>997532.24529423914</v>
      </c>
      <c r="AR873" s="201">
        <f>(((U873*'Appendix B'!$C$24*1000)-('Appendix B'!$E$50+'Appendix B'!$F$50+'Appendix B'!$G$50))/((1+$Y$16)^AR$34))</f>
        <v>621336.18740440893</v>
      </c>
      <c r="AS873" s="217">
        <f t="shared" si="42"/>
        <v>125411930.4709468</v>
      </c>
      <c r="AU873" s="207">
        <f t="shared" si="41"/>
        <v>1.5712760153304155E-10</v>
      </c>
    </row>
    <row r="874" spans="1:47" x14ac:dyDescent="0.35">
      <c r="A874">
        <v>840</v>
      </c>
      <c r="B874" s="75">
        <v>56</v>
      </c>
      <c r="C874" s="75">
        <v>40.17919145074378</v>
      </c>
      <c r="D874" s="75">
        <v>63.497034343127225</v>
      </c>
      <c r="E874" s="75">
        <v>74.716674858835802</v>
      </c>
      <c r="F874" s="75">
        <v>74.301623898067845</v>
      </c>
      <c r="G874" s="75">
        <v>33.809230457162329</v>
      </c>
      <c r="H874" s="75">
        <v>15.029527172274285</v>
      </c>
      <c r="I874" s="75">
        <v>13.998122894107558</v>
      </c>
      <c r="J874" s="75">
        <v>18.695067209239653</v>
      </c>
      <c r="K874" s="75">
        <v>14.235345132497585</v>
      </c>
      <c r="L874" s="75">
        <v>16.468590330776301</v>
      </c>
      <c r="M874" s="75">
        <v>13.00311923699986</v>
      </c>
      <c r="N874" s="75">
        <v>9.6302982910529042</v>
      </c>
      <c r="O874" s="75">
        <v>8.5441327855562772</v>
      </c>
      <c r="P874" s="75">
        <v>9.5129389125657688</v>
      </c>
      <c r="Q874" s="75">
        <v>6.2680938703811417</v>
      </c>
      <c r="R874" s="75">
        <v>2.4326348295452083</v>
      </c>
      <c r="S874" s="75">
        <v>2.7211189373712581</v>
      </c>
      <c r="T874" s="75">
        <v>2.5768869689962197</v>
      </c>
      <c r="U874" s="75">
        <v>3.3065828035965108</v>
      </c>
      <c r="V874" s="75">
        <v>5.1833629938281183</v>
      </c>
      <c r="X874" s="201">
        <f>((0-('Appendix B'!$H$30))/(1+$Y$16)^0)</f>
        <v>-30932906.678150136</v>
      </c>
      <c r="Y874" s="201">
        <f>(((B874*'Appendix B'!$C$5*1000)-('Appendix B'!$E$31+'Appendix B'!$F$31+'Appendix B'!$G$31))/((1+$Y$16)^1))</f>
        <v>36555647.970511056</v>
      </c>
      <c r="Z874" s="201">
        <f>+(((C874*'Appendix B'!$C$6*1000)-('Appendix B'!$E$32+'Appendix B'!$F$32+'Appendix B'!$G$32))/((1+$Y$16)^2))</f>
        <v>7944592.5159262931</v>
      </c>
      <c r="AA874" s="201">
        <f>(((D874*'Appendix B'!$C$7*1000)-('Appendix B'!$E$33+'Appendix B'!$F$33+'Appendix B'!$G$33))/((1+$Y$16)^3))</f>
        <v>6326759.1613102909</v>
      </c>
      <c r="AB874" s="201">
        <f>(((E874*'Appendix B'!$C$8*1000)-('Appendix B'!$E$34+'Appendix B'!$F$34+'Appendix B'!$G$34))/((1+$Y$16)^4))</f>
        <v>4574114.9263464157</v>
      </c>
      <c r="AC874" s="201">
        <f>(((F874*'Appendix B'!$C$9*1000)-('Appendix B'!$E$35+'Appendix B'!$F$35+'Appendix B'!$G$35))/((1+$Y$16)^AC$34))</f>
        <v>3018875.0187227922</v>
      </c>
      <c r="AD874" s="201">
        <f>(((G874*'Appendix B'!$C$10*1000)-('Appendix B'!$E$36+'Appendix B'!$F$36+'Appendix B'!$G$36))/((1+$Y$16)^AD$34))</f>
        <v>303432.06537133455</v>
      </c>
      <c r="AE874" s="201">
        <f>(((H874*'Appendix B'!$C$11*1000)-('Appendix B'!$E$37+'Appendix B'!$F$37+'Appendix B'!$G$37))/((1+$Y$16)^AE$34))</f>
        <v>-534490.88292995596</v>
      </c>
      <c r="AF874" s="201">
        <f>(((I874*'Appendix B'!$C$12*1000)-('Appendix B'!$E$38+'Appendix B'!$F$38+'Appendix B'!$G$38))/((1+$Y$16)^AF$34))</f>
        <v>-561376.40503157012</v>
      </c>
      <c r="AG874" s="201">
        <f>(((J874*'Appendix B'!$C$13*1000)-('Appendix B'!$E$39+'Appendix B'!$F$39+'Appendix B'!$G$39))/((1+$Y$16)^AG$34))</f>
        <v>-441855.76728874474</v>
      </c>
      <c r="AH874" s="201">
        <f>(((K874*'Appendix B'!$C$14*1000)-('Appendix B'!$E$40+'Appendix B'!$F$40+'Appendix B'!$G$40))/((1+$Y$16)^AH$34))</f>
        <v>-502460.84813257435</v>
      </c>
      <c r="AI874" s="201">
        <f>(((L874*'Appendix B'!$C$15*1000)-('Appendix B'!$E$41+'Appendix B'!$F$41+'Appendix B'!$G$41))/((1+$Y$16)^AI$34))</f>
        <v>-447495.24848745589</v>
      </c>
      <c r="AJ874" s="201">
        <f>(((M874*'Appendix B'!$C$16*1000)-('Appendix B'!$E$42+'Appendix B'!$F$42+'Appendix B'!$G$42))/((1+$Y$16)^AJ$34))</f>
        <v>-462471.60994117672</v>
      </c>
      <c r="AK874" s="201">
        <f>(((N874*'Appendix B'!$C$17*1000)-('Appendix B'!$E$43+'Appendix B'!$F$43+'Appendix B'!$G$43))/((1+$Y$16)^AK$34))</f>
        <v>-462145.16940853844</v>
      </c>
      <c r="AL874" s="201">
        <f>(((O874*'Appendix B'!$C$18*1000)-('Appendix B'!$E$44+'Appendix B'!$F$44+'Appendix B'!$G$44))/((1+$Y$16)^AL$34))</f>
        <v>-433408.37977763655</v>
      </c>
      <c r="AM874" s="201">
        <f>(((P874*'Appendix B'!$C$19*1000)-('Appendix B'!$E$45+'Appendix B'!$F$45+'Appendix B'!$G$45))/((1+$Y$16)^AM$34))</f>
        <v>-389831.44523221924</v>
      </c>
      <c r="AN874" s="201">
        <f>(((Q874*'Appendix B'!$C$20*1000)-('Appendix B'!$E$46+'Appendix B'!$F$46+'Appendix B'!$G$46))/((1+$Y$16)^AN$34))</f>
        <v>-371172.88454614842</v>
      </c>
      <c r="AO874" s="201">
        <f>(((R874*'Appendix B'!$C$21*1000)-('Appendix B'!$E$47+'Appendix B'!$F$47+'Appendix B'!$G$47))/((1+$Y$16)^AO$34))</f>
        <v>-363105.11757810652</v>
      </c>
      <c r="AP874" s="201">
        <f>(((S874*'Appendix B'!$C$22*1000)-('Appendix B'!$E$48+'Appendix B'!$F$48+'Appendix B'!$G$48))/((1+$Y$16)^AP$34))</f>
        <v>-328544.65595685504</v>
      </c>
      <c r="AQ874" s="201">
        <f>(((T874*'Appendix B'!$C$23*1000)-('Appendix B'!$E$49+'Appendix B'!$F$49+'Appendix B'!$G$49))/((1+$Y$16)^AQ$34))</f>
        <v>-299058.26073343982</v>
      </c>
      <c r="AR874" s="201">
        <f>(((U874*'Appendix B'!$C$24*1000)-('Appendix B'!$E$50+'Appendix B'!$F$50+'Appendix B'!$G$50))/((1+$Y$16)^AR$34))</f>
        <v>-269273.33309017011</v>
      </c>
      <c r="AS874" s="217">
        <f t="shared" si="42"/>
        <v>27790514.980038051</v>
      </c>
      <c r="AU874" s="207">
        <f t="shared" si="41"/>
        <v>1.1022401599248154E-8</v>
      </c>
    </row>
    <row r="875" spans="1:47" x14ac:dyDescent="0.35">
      <c r="A875">
        <v>841</v>
      </c>
      <c r="B875" s="75">
        <v>56</v>
      </c>
      <c r="C875" s="75">
        <v>60.71817500114318</v>
      </c>
      <c r="D875" s="75">
        <v>73.888195376977777</v>
      </c>
      <c r="E875" s="75">
        <v>60.655107861982934</v>
      </c>
      <c r="F875" s="75">
        <v>63.754849627939244</v>
      </c>
      <c r="G875" s="75">
        <v>32.426444458915164</v>
      </c>
      <c r="H875" s="75">
        <v>32.592277634591902</v>
      </c>
      <c r="I875" s="75">
        <v>24.622657069752741</v>
      </c>
      <c r="J875" s="75">
        <v>26.222695456592792</v>
      </c>
      <c r="K875" s="75">
        <v>29.20266146889006</v>
      </c>
      <c r="L875" s="75">
        <v>29.764555352700874</v>
      </c>
      <c r="M875" s="75">
        <v>23.596230413890417</v>
      </c>
      <c r="N875" s="75">
        <v>26.688544445300042</v>
      </c>
      <c r="O875" s="75">
        <v>24.098071989002218</v>
      </c>
      <c r="P875" s="75">
        <v>30.087926402176791</v>
      </c>
      <c r="Q875" s="75">
        <v>32.490656236194638</v>
      </c>
      <c r="R875" s="75">
        <v>50.966620796377128</v>
      </c>
      <c r="S875" s="75">
        <v>55.614679445499817</v>
      </c>
      <c r="T875" s="75">
        <v>68.937787026354698</v>
      </c>
      <c r="U875" s="75">
        <v>74.15753073633465</v>
      </c>
      <c r="V875" s="75">
        <v>86.576599160735682</v>
      </c>
      <c r="X875" s="201">
        <f>((0-('Appendix B'!$H$30))/(1+$Y$16)^0)</f>
        <v>-30932906.678150136</v>
      </c>
      <c r="Y875" s="201">
        <f>(((B875*'Appendix B'!$C$5*1000)-('Appendix B'!$E$31+'Appendix B'!$F$31+'Appendix B'!$G$31))/((1+$Y$16)^1))</f>
        <v>36555647.970511056</v>
      </c>
      <c r="Z875" s="201">
        <f>+(((C875*'Appendix B'!$C$6*1000)-('Appendix B'!$E$32+'Appendix B'!$F$32+'Appendix B'!$G$32))/((1+$Y$16)^2))</f>
        <v>13133091.041541446</v>
      </c>
      <c r="AA875" s="201">
        <f>(((D875*'Appendix B'!$C$7*1000)-('Appendix B'!$E$33+'Appendix B'!$F$33+'Appendix B'!$G$33))/((1+$Y$16)^3))</f>
        <v>7644778.9841930354</v>
      </c>
      <c r="AB875" s="201">
        <f>(((E875*'Appendix B'!$C$8*1000)-('Appendix B'!$E$34+'Appendix B'!$F$34+'Appendix B'!$G$34))/((1+$Y$16)^4))</f>
        <v>3438784.0354847456</v>
      </c>
      <c r="AC875" s="201">
        <f>(((F875*'Appendix B'!$C$9*1000)-('Appendix B'!$E$35+'Appendix B'!$F$35+'Appendix B'!$G$35))/((1+$Y$16)^AC$34))</f>
        <v>2405768.4327823189</v>
      </c>
      <c r="AD875" s="201">
        <f>(((G875*'Appendix B'!$C$10*1000)-('Appendix B'!$E$36+'Appendix B'!$F$36+'Appendix B'!$G$36))/((1+$Y$16)^AD$34))</f>
        <v>243763.01749366717</v>
      </c>
      <c r="AE875" s="201">
        <f>(((H875*'Appendix B'!$C$11*1000)-('Appendix B'!$E$37+'Appendix B'!$F$37+'Appendix B'!$G$37))/((1+$Y$16)^AE$34))</f>
        <v>48797.039788196613</v>
      </c>
      <c r="AF875" s="201">
        <f>(((I875*'Appendix B'!$C$12*1000)-('Appendix B'!$E$38+'Appendix B'!$F$38+'Appendix B'!$G$38))/((1+$Y$16)^AF$34))</f>
        <v>-282774.00299685053</v>
      </c>
      <c r="AG875" s="201">
        <f>(((J875*'Appendix B'!$C$13*1000)-('Appendix B'!$E$39+'Appendix B'!$F$39+'Appendix B'!$G$39))/((1+$Y$16)^AG$34))</f>
        <v>-283095.63178146863</v>
      </c>
      <c r="AH875" s="201">
        <f>(((K875*'Appendix B'!$C$14*1000)-('Appendix B'!$E$40+'Appendix B'!$F$40+'Appendix B'!$G$40))/((1+$Y$16)^AH$34))</f>
        <v>-248989.70475546797</v>
      </c>
      <c r="AI875" s="201">
        <f>(((L875*'Appendix B'!$C$15*1000)-('Appendix B'!$E$41+'Appendix B'!$F$41+'Appendix B'!$G$41))/((1+$Y$16)^AI$34))</f>
        <v>-258545.25061432327</v>
      </c>
      <c r="AJ875" s="201">
        <f>(((M875*'Appendix B'!$C$16*1000)-('Appendix B'!$E$42+'Appendix B'!$F$42+'Appendix B'!$G$42))/((1+$Y$16)^AJ$34))</f>
        <v>-337187.01088040188</v>
      </c>
      <c r="AK875" s="201">
        <f>(((N875*'Appendix B'!$C$17*1000)-('Appendix B'!$E$43+'Appendix B'!$F$43+'Appendix B'!$G$43))/((1+$Y$16)^AK$34))</f>
        <v>-292968.21908423753</v>
      </c>
      <c r="AL875" s="201">
        <f>(((O875*'Appendix B'!$C$18*1000)-('Appendix B'!$E$44+'Appendix B'!$F$44+'Appendix B'!$G$44))/((1+$Y$16)^AL$34))</f>
        <v>-303231.39640120888</v>
      </c>
      <c r="AM875" s="201">
        <f>(((P875*'Appendix B'!$C$19*1000)-('Appendix B'!$E$45+'Appendix B'!$F$45+'Appendix B'!$G$45))/((1+$Y$16)^AM$34))</f>
        <v>-243735.47159109949</v>
      </c>
      <c r="AN875" s="201">
        <f>(((Q875*'Appendix B'!$C$20*1000)-('Appendix B'!$E$46+'Appendix B'!$F$46+'Appendix B'!$G$46))/((1+$Y$16)^AN$34))</f>
        <v>-215000.48695390901</v>
      </c>
      <c r="AO875" s="201">
        <f>(((R875*'Appendix B'!$C$21*1000)-('Appendix B'!$E$47+'Appendix B'!$F$47+'Appendix B'!$G$47))/((1+$Y$16)^AO$34))</f>
        <v>-111503.87239449569</v>
      </c>
      <c r="AP875" s="201">
        <f>(((S875*'Appendix B'!$C$22*1000)-('Appendix B'!$E$48+'Appendix B'!$F$48+'Appendix B'!$G$48))/((1+$Y$16)^AP$34))</f>
        <v>-93060.073799765698</v>
      </c>
      <c r="AQ875" s="201">
        <f>(((T875*'Appendix B'!$C$23*1000)-('Appendix B'!$E$49+'Appendix B'!$F$49+'Appendix B'!$G$49))/((1+$Y$16)^AQ$34))</f>
        <v>-44524.022815663964</v>
      </c>
      <c r="AR875" s="201">
        <f>(((U875*'Appendix B'!$C$24*1000)-('Appendix B'!$E$50+'Appendix B'!$F$50+'Appendix B'!$G$50))/((1+$Y$16)^AR$34))</f>
        <v>-34459.325264725965</v>
      </c>
      <c r="AS875" s="217">
        <f t="shared" si="42"/>
        <v>32537723.843644332</v>
      </c>
      <c r="AU875" s="207">
        <f t="shared" si="41"/>
        <v>1.2737849729695476E-8</v>
      </c>
    </row>
    <row r="876" spans="1:47" x14ac:dyDescent="0.35">
      <c r="A876">
        <v>842</v>
      </c>
      <c r="B876" s="75">
        <v>56</v>
      </c>
      <c r="C876" s="75">
        <v>30.972527916122353</v>
      </c>
      <c r="D876" s="75">
        <v>23.780404530647708</v>
      </c>
      <c r="E876" s="75">
        <v>27.956597757326179</v>
      </c>
      <c r="F876" s="75">
        <v>17.270682235210682</v>
      </c>
      <c r="G876" s="75">
        <v>21.510698540776907</v>
      </c>
      <c r="H876" s="75">
        <v>19.673821938893308</v>
      </c>
      <c r="I876" s="75">
        <v>24.468877976233756</v>
      </c>
      <c r="J876" s="75">
        <v>31.274411621367783</v>
      </c>
      <c r="K876" s="75">
        <v>42.029417138089727</v>
      </c>
      <c r="L876" s="75">
        <v>67.092279723363816</v>
      </c>
      <c r="M876" s="75">
        <v>53.819092763315183</v>
      </c>
      <c r="N876" s="75">
        <v>67.674697136166856</v>
      </c>
      <c r="O876" s="75">
        <v>95.547688649356331</v>
      </c>
      <c r="P876" s="75">
        <v>95.595814059125516</v>
      </c>
      <c r="Q876" s="75">
        <v>111.97625374349833</v>
      </c>
      <c r="R876" s="75">
        <v>154.43095812327658</v>
      </c>
      <c r="S876" s="75">
        <v>81.783951692887115</v>
      </c>
      <c r="T876" s="75">
        <v>95.140324913873613</v>
      </c>
      <c r="U876" s="75">
        <v>98.06646095568928</v>
      </c>
      <c r="V876" s="75">
        <v>134.93693994565336</v>
      </c>
      <c r="X876" s="201">
        <f>((0-('Appendix B'!$H$30))/(1+$Y$16)^0)</f>
        <v>-30932906.678150136</v>
      </c>
      <c r="Y876" s="201">
        <f>(((B876*'Appendix B'!$C$5*1000)-('Appendix B'!$E$31+'Appendix B'!$F$31+'Appendix B'!$G$31))/((1+$Y$16)^1))</f>
        <v>36555647.970511056</v>
      </c>
      <c r="Z876" s="201">
        <f>+(((C876*'Appendix B'!$C$6*1000)-('Appendix B'!$E$32+'Appendix B'!$F$32+'Appendix B'!$G$32))/((1+$Y$16)^2))</f>
        <v>5618831.8443720695</v>
      </c>
      <c r="AA876" s="201">
        <f>(((D876*'Appendix B'!$C$7*1000)-('Appendix B'!$E$33+'Appendix B'!$F$33+'Appendix B'!$G$33))/((1+$Y$16)^3))</f>
        <v>1289082.8881377624</v>
      </c>
      <c r="AB876" s="201">
        <f>(((E876*'Appendix B'!$C$8*1000)-('Appendix B'!$E$34+'Appendix B'!$F$34+'Appendix B'!$G$34))/((1+$Y$16)^4))</f>
        <v>798706.39582495717</v>
      </c>
      <c r="AC876" s="201">
        <f>(((F876*'Appendix B'!$C$9*1000)-('Appendix B'!$E$35+'Appendix B'!$F$35+'Appendix B'!$G$35))/((1+$Y$16)^AC$34))</f>
        <v>-296455.8151719083</v>
      </c>
      <c r="AD876" s="201">
        <f>(((G876*'Appendix B'!$C$10*1000)-('Appendix B'!$E$36+'Appendix B'!$F$36+'Appendix B'!$G$36))/((1+$Y$16)^AD$34))</f>
        <v>-227265.88114681726</v>
      </c>
      <c r="AE876" s="201">
        <f>(((H876*'Appendix B'!$C$11*1000)-('Appendix B'!$E$37+'Appendix B'!$F$37+'Appendix B'!$G$37))/((1+$Y$16)^AE$34))</f>
        <v>-380246.19029344071</v>
      </c>
      <c r="AF876" s="201">
        <f>(((I876*'Appendix B'!$C$12*1000)-('Appendix B'!$E$38+'Appendix B'!$F$38+'Appendix B'!$G$38))/((1+$Y$16)^AF$34))</f>
        <v>-286806.48330411152</v>
      </c>
      <c r="AG876" s="201">
        <f>(((J876*'Appendix B'!$C$13*1000)-('Appendix B'!$E$39+'Appendix B'!$F$39+'Appendix B'!$G$39))/((1+$Y$16)^AG$34))</f>
        <v>-176553.28982323271</v>
      </c>
      <c r="AH876" s="201">
        <f>(((K876*'Appendix B'!$C$14*1000)-('Appendix B'!$E$40+'Appendix B'!$F$40+'Appendix B'!$G$40))/((1+$Y$16)^AH$34))</f>
        <v>-31768.904966155122</v>
      </c>
      <c r="AI876" s="201">
        <f>(((L876*'Appendix B'!$C$15*1000)-('Appendix B'!$E$41+'Appendix B'!$F$41+'Appendix B'!$G$41))/((1+$Y$16)^AI$34))</f>
        <v>271921.95720514475</v>
      </c>
      <c r="AJ876" s="201">
        <f>(((M876*'Appendix B'!$C$16*1000)-('Appendix B'!$E$42+'Appendix B'!$F$42+'Appendix B'!$G$42))/((1+$Y$16)^AJ$34))</f>
        <v>20258.420276502482</v>
      </c>
      <c r="AK876" s="201">
        <f>(((N876*'Appendix B'!$C$17*1000)-('Appendix B'!$E$43+'Appendix B'!$F$43+'Appendix B'!$G$43))/((1+$Y$16)^AK$34))</f>
        <v>113516.26091844964</v>
      </c>
      <c r="AL876" s="201">
        <f>(((O876*'Appendix B'!$C$18*1000)-('Appendix B'!$E$44+'Appendix B'!$F$44+'Appendix B'!$G$44))/((1+$Y$16)^AL$34))</f>
        <v>294758.31145276123</v>
      </c>
      <c r="AM876" s="201">
        <f>(((P876*'Appendix B'!$C$19*1000)-('Appendix B'!$E$45+'Appendix B'!$F$45+'Appendix B'!$G$45))/((1+$Y$16)^AM$34))</f>
        <v>221413.71176793968</v>
      </c>
      <c r="AN876" s="201">
        <f>(((Q876*'Appendix B'!$C$20*1000)-('Appendix B'!$E$46+'Appendix B'!$F$46+'Appendix B'!$G$46))/((1+$Y$16)^AN$34))</f>
        <v>258387.89376935843</v>
      </c>
      <c r="AO876" s="201">
        <f>(((R876*'Appendix B'!$C$21*1000)-('Appendix B'!$E$47+'Appendix B'!$F$47+'Appendix B'!$G$47))/((1+$Y$16)^AO$34))</f>
        <v>424857.51612478087</v>
      </c>
      <c r="AP876" s="201">
        <f>(((S876*'Appendix B'!$C$22*1000)-('Appendix B'!$E$48+'Appendix B'!$F$48+'Appendix B'!$G$48))/((1+$Y$16)^AP$34))</f>
        <v>23446.738774972608</v>
      </c>
      <c r="AQ876" s="201">
        <f>(((T876*'Appendix B'!$C$23*1000)-('Appendix B'!$E$49+'Appendix B'!$F$49+'Appendix B'!$G$49))/((1+$Y$16)^AQ$34))</f>
        <v>55978.577464720984</v>
      </c>
      <c r="AR876" s="201">
        <f>(((U876*'Appendix B'!$C$24*1000)-('Appendix B'!$E$50+'Appendix B'!$F$50+'Appendix B'!$G$50))/((1+$Y$16)^AR$34))</f>
        <v>44779.582490683257</v>
      </c>
      <c r="AS876" s="217">
        <f t="shared" si="42"/>
        <v>15058681.390941028</v>
      </c>
      <c r="AU876" s="207">
        <f t="shared" si="41"/>
        <v>6.2629105758569314E-9</v>
      </c>
    </row>
    <row r="877" spans="1:47" x14ac:dyDescent="0.35">
      <c r="A877">
        <v>843</v>
      </c>
      <c r="B877" s="75">
        <v>56</v>
      </c>
      <c r="C877" s="75">
        <v>60.931160173309479</v>
      </c>
      <c r="D877" s="75">
        <v>41.667253248305528</v>
      </c>
      <c r="E877" s="75">
        <v>33.011413847586738</v>
      </c>
      <c r="F877" s="75">
        <v>39.982244407948144</v>
      </c>
      <c r="G877" s="75">
        <v>40.359541719372395</v>
      </c>
      <c r="H877" s="75">
        <v>31.476191648625637</v>
      </c>
      <c r="I877" s="75">
        <v>52.154382979415125</v>
      </c>
      <c r="J877" s="75">
        <v>52.489739846888639</v>
      </c>
      <c r="K877" s="75">
        <v>56.851091772396046</v>
      </c>
      <c r="L877" s="75">
        <v>40.932941357648815</v>
      </c>
      <c r="M877" s="75">
        <v>32.928089792575996</v>
      </c>
      <c r="N877" s="75">
        <v>34.805448018192472</v>
      </c>
      <c r="O877" s="75">
        <v>32.771991543521978</v>
      </c>
      <c r="P877" s="75">
        <v>49.183692402146562</v>
      </c>
      <c r="Q877" s="75">
        <v>54.281331114451838</v>
      </c>
      <c r="R877" s="75">
        <v>75.627037710229587</v>
      </c>
      <c r="S877" s="75">
        <v>62.237933565659716</v>
      </c>
      <c r="T877" s="75">
        <v>40.104521246514203</v>
      </c>
      <c r="U877" s="75">
        <v>25.44368621627963</v>
      </c>
      <c r="V877" s="75">
        <v>23.546254724141274</v>
      </c>
      <c r="X877" s="201">
        <f>((0-('Appendix B'!$H$30))/(1+$Y$16)^0)</f>
        <v>-30932906.678150136</v>
      </c>
      <c r="Y877" s="201">
        <f>(((B877*'Appendix B'!$C$5*1000)-('Appendix B'!$E$31+'Appendix B'!$F$31+'Appendix B'!$G$31))/((1+$Y$16)^1))</f>
        <v>36555647.970511056</v>
      </c>
      <c r="Z877" s="201">
        <f>+(((C877*'Appendix B'!$C$6*1000)-('Appendix B'!$E$32+'Appendix B'!$F$32+'Appendix B'!$G$32))/((1+$Y$16)^2))</f>
        <v>13186894.73874248</v>
      </c>
      <c r="AA877" s="201">
        <f>(((D877*'Appendix B'!$C$7*1000)-('Appendix B'!$E$33+'Appendix B'!$F$33+'Appendix B'!$G$33))/((1+$Y$16)^3))</f>
        <v>3557859.3128297194</v>
      </c>
      <c r="AB877" s="201">
        <f>(((E877*'Appendix B'!$C$8*1000)-('Appendix B'!$E$34+'Appendix B'!$F$34+'Appendix B'!$G$34))/((1+$Y$16)^4))</f>
        <v>1206832.2367203461</v>
      </c>
      <c r="AC877" s="201">
        <f>(((F877*'Appendix B'!$C$9*1000)-('Appendix B'!$E$35+'Appendix B'!$F$35+'Appendix B'!$G$35))/((1+$Y$16)^AC$34))</f>
        <v>1023815.9559363646</v>
      </c>
      <c r="AD877" s="201">
        <f>(((G877*'Appendix B'!$C$10*1000)-('Appendix B'!$E$36+'Appendix B'!$F$36+'Appendix B'!$G$36))/((1+$Y$16)^AD$34))</f>
        <v>586086.67484372144</v>
      </c>
      <c r="AE877" s="201">
        <f>(((H877*'Appendix B'!$C$11*1000)-('Appendix B'!$E$37+'Appendix B'!$F$37+'Appendix B'!$G$37))/((1+$Y$16)^AE$34))</f>
        <v>11729.98256809442</v>
      </c>
      <c r="AF877" s="201">
        <f>(((I877*'Appendix B'!$C$12*1000)-('Appendix B'!$E$38+'Appendix B'!$F$38+'Appendix B'!$G$38))/((1+$Y$16)^AF$34))</f>
        <v>439178.11685951729</v>
      </c>
      <c r="AG877" s="201">
        <f>(((J877*'Appendix B'!$C$13*1000)-('Appendix B'!$E$39+'Appendix B'!$F$39+'Appendix B'!$G$39))/((1+$Y$16)^AG$34))</f>
        <v>270884.90362094244</v>
      </c>
      <c r="AH877" s="201">
        <f>(((K877*'Appendix B'!$C$14*1000)-('Appendix B'!$E$40+'Appendix B'!$F$40+'Appendix B'!$G$40))/((1+$Y$16)^AH$34))</f>
        <v>219235.79967728138</v>
      </c>
      <c r="AI877" s="201">
        <f>(((L877*'Appendix B'!$C$15*1000)-('Appendix B'!$E$41+'Appendix B'!$F$41+'Appendix B'!$G$41))/((1+$Y$16)^AI$34))</f>
        <v>-99830.444400446984</v>
      </c>
      <c r="AJ877" s="201">
        <f>(((M877*'Appendix B'!$C$16*1000)-('Appendix B'!$E$42+'Appendix B'!$F$42+'Appendix B'!$G$42))/((1+$Y$16)^AJ$34))</f>
        <v>-226819.22173638799</v>
      </c>
      <c r="AK877" s="201">
        <f>(((N877*'Appendix B'!$C$17*1000)-('Appendix B'!$E$43+'Appendix B'!$F$43+'Appendix B'!$G$43))/((1+$Y$16)^AK$34))</f>
        <v>-212467.97421020825</v>
      </c>
      <c r="AL877" s="201">
        <f>(((O877*'Appendix B'!$C$18*1000)-('Appendix B'!$E$44+'Appendix B'!$F$44+'Appendix B'!$G$44))/((1+$Y$16)^AL$34))</f>
        <v>-230635.9807391089</v>
      </c>
      <c r="AM877" s="201">
        <f>(((P877*'Appendix B'!$C$19*1000)-('Appendix B'!$E$45+'Appendix B'!$F$45+'Appendix B'!$G$45))/((1+$Y$16)^AM$34))</f>
        <v>-108142.94558848384</v>
      </c>
      <c r="AN877" s="201">
        <f>(((Q877*'Appendix B'!$C$20*1000)-('Appendix B'!$E$46+'Appendix B'!$F$46+'Appendix B'!$G$46))/((1+$Y$16)^AN$34))</f>
        <v>-85222.859069341575</v>
      </c>
      <c r="AO877" s="201">
        <f>(((R877*'Appendix B'!$C$21*1000)-('Appendix B'!$E$47+'Appendix B'!$F$47+'Appendix B'!$G$47))/((1+$Y$16)^AO$34))</f>
        <v>16336.268460872545</v>
      </c>
      <c r="AP877" s="201">
        <f>(((S877*'Appendix B'!$C$22*1000)-('Appendix B'!$E$48+'Appendix B'!$F$48+'Appendix B'!$G$48))/((1+$Y$16)^AP$34))</f>
        <v>-63573.039574372844</v>
      </c>
      <c r="AQ877" s="201">
        <f>(((T877*'Appendix B'!$C$23*1000)-('Appendix B'!$E$49+'Appendix B'!$F$49+'Appendix B'!$G$49))/((1+$Y$16)^AQ$34))</f>
        <v>-155117.05765408443</v>
      </c>
      <c r="AR877" s="201">
        <f>(((U877*'Appendix B'!$C$24*1000)-('Appendix B'!$E$50+'Appendix B'!$F$50+'Appendix B'!$G$50))/((1+$Y$16)^AR$34))</f>
        <v>-195906.60864050966</v>
      </c>
      <c r="AS877" s="217">
        <f t="shared" si="42"/>
        <v>26141595.282620255</v>
      </c>
      <c r="AU877" s="207">
        <f t="shared" si="41"/>
        <v>1.0394555384882995E-8</v>
      </c>
    </row>
    <row r="878" spans="1:47" x14ac:dyDescent="0.35">
      <c r="A878">
        <v>844</v>
      </c>
      <c r="B878" s="75">
        <v>56</v>
      </c>
      <c r="C878" s="75">
        <v>54.801855147479344</v>
      </c>
      <c r="D878" s="75">
        <v>57.935570786504627</v>
      </c>
      <c r="E878" s="75">
        <v>70.556395816450788</v>
      </c>
      <c r="F878" s="75">
        <v>94.328279423586849</v>
      </c>
      <c r="G878" s="75">
        <v>144.18402572616219</v>
      </c>
      <c r="H878" s="75">
        <v>157.0044094441412</v>
      </c>
      <c r="I878" s="75">
        <v>109.61411762343921</v>
      </c>
      <c r="J878" s="75">
        <v>105.20906535132303</v>
      </c>
      <c r="K878" s="75">
        <v>102.52953306509988</v>
      </c>
      <c r="L878" s="75">
        <v>143.91881561621025</v>
      </c>
      <c r="M878" s="75">
        <v>168.62660059548929</v>
      </c>
      <c r="N878" s="75">
        <v>101.0818705199507</v>
      </c>
      <c r="O878" s="75">
        <v>167.27822804831112</v>
      </c>
      <c r="P878" s="75">
        <v>143.88689904739991</v>
      </c>
      <c r="Q878" s="75">
        <v>65.362183924180925</v>
      </c>
      <c r="R878" s="75">
        <v>103.98313420287647</v>
      </c>
      <c r="S878" s="75">
        <v>87.439787156618934</v>
      </c>
      <c r="T878" s="75">
        <v>88.450497947533194</v>
      </c>
      <c r="U878" s="75">
        <v>104.49937331747682</v>
      </c>
      <c r="V878" s="75">
        <v>79.330155592541246</v>
      </c>
      <c r="X878" s="201">
        <f>((0-('Appendix B'!$H$30))/(1+$Y$16)^0)</f>
        <v>-30932906.678150136</v>
      </c>
      <c r="Y878" s="201">
        <f>(((B878*'Appendix B'!$C$5*1000)-('Appendix B'!$E$31+'Appendix B'!$F$31+'Appendix B'!$G$31))/((1+$Y$16)^1))</f>
        <v>36555647.970511056</v>
      </c>
      <c r="Z878" s="201">
        <f>+(((C878*'Appendix B'!$C$6*1000)-('Appendix B'!$E$32+'Appendix B'!$F$32+'Appendix B'!$G$32))/((1+$Y$16)^2))</f>
        <v>11638527.458953369</v>
      </c>
      <c r="AA878" s="201">
        <f>(((D878*'Appendix B'!$C$7*1000)-('Appendix B'!$E$33+'Appendix B'!$F$33+'Appendix B'!$G$33))/((1+$Y$16)^3))</f>
        <v>5621340.4705605498</v>
      </c>
      <c r="AB878" s="201">
        <f>(((E878*'Appendix B'!$C$8*1000)-('Appendix B'!$E$34+'Appendix B'!$F$34+'Appendix B'!$G$34))/((1+$Y$16)^4))</f>
        <v>4238214.0048857257</v>
      </c>
      <c r="AC878" s="201">
        <f>(((F878*'Appendix B'!$C$9*1000)-('Appendix B'!$E$35+'Appendix B'!$F$35+'Appendix B'!$G$35))/((1+$Y$16)^AC$34))</f>
        <v>4183067.4137219833</v>
      </c>
      <c r="AD878" s="201">
        <f>(((G878*'Appendix B'!$C$10*1000)-('Appendix B'!$E$36+'Appendix B'!$F$36+'Appendix B'!$G$36))/((1+$Y$16)^AD$34))</f>
        <v>5066250.7168055652</v>
      </c>
      <c r="AE878" s="201">
        <f>(((H878*'Appendix B'!$C$11*1000)-('Appendix B'!$E$37+'Appendix B'!$F$37+'Appendix B'!$G$37))/((1+$Y$16)^AE$34))</f>
        <v>4180729.2265962972</v>
      </c>
      <c r="AF878" s="201">
        <f>(((I878*'Appendix B'!$C$12*1000)-('Appendix B'!$E$38+'Appendix B'!$F$38+'Appendix B'!$G$38))/((1+$Y$16)^AF$34))</f>
        <v>1945919.0080318667</v>
      </c>
      <c r="AG878" s="201">
        <f>(((J878*'Appendix B'!$C$13*1000)-('Appendix B'!$E$39+'Appendix B'!$F$39+'Appendix B'!$G$39))/((1+$Y$16)^AG$34))</f>
        <v>1382752.6773621817</v>
      </c>
      <c r="AH878" s="201">
        <f>(((K878*'Appendix B'!$C$14*1000)-('Appendix B'!$E$40+'Appendix B'!$F$40+'Appendix B'!$G$40))/((1+$Y$16)^AH$34))</f>
        <v>992799.10801691911</v>
      </c>
      <c r="AI878" s="201">
        <f>(((L878*'Appendix B'!$C$15*1000)-('Appendix B'!$E$41+'Appendix B'!$F$41+'Appendix B'!$G$41))/((1+$Y$16)^AI$34))</f>
        <v>1363709.8620030659</v>
      </c>
      <c r="AJ878" s="201">
        <f>(((M878*'Appendix B'!$C$16*1000)-('Appendix B'!$E$42+'Appendix B'!$F$42+'Appendix B'!$G$42))/((1+$Y$16)^AJ$34))</f>
        <v>1378085.4408499603</v>
      </c>
      <c r="AK878" s="201">
        <f>(((N878*'Appendix B'!$C$17*1000)-('Appendix B'!$E$43+'Appendix B'!$F$43+'Appendix B'!$G$43))/((1+$Y$16)^AK$34))</f>
        <v>444835.41652909532</v>
      </c>
      <c r="AL878" s="201">
        <f>(((O878*'Appendix B'!$C$18*1000)-('Appendix B'!$E$44+'Appendix B'!$F$44+'Appendix B'!$G$44))/((1+$Y$16)^AL$34))</f>
        <v>895099.17126859468</v>
      </c>
      <c r="AM878" s="201">
        <f>(((P878*'Appendix B'!$C$19*1000)-('Appendix B'!$E$45+'Appendix B'!$F$45+'Appendix B'!$G$45))/((1+$Y$16)^AM$34))</f>
        <v>564312.24733742047</v>
      </c>
      <c r="AN878" s="201">
        <f>(((Q878*'Appendix B'!$C$20*1000)-('Appendix B'!$E$46+'Appendix B'!$F$46+'Appendix B'!$G$46))/((1+$Y$16)^AN$34))</f>
        <v>-19229.180552318099</v>
      </c>
      <c r="AO878" s="201">
        <f>(((R878*'Appendix B'!$C$21*1000)-('Appendix B'!$E$47+'Appendix B'!$F$47+'Appendix B'!$G$47))/((1+$Y$16)^AO$34))</f>
        <v>163334.89311478497</v>
      </c>
      <c r="AP878" s="201">
        <f>(((S878*'Appendix B'!$C$22*1000)-('Appendix B'!$E$48+'Appendix B'!$F$48+'Appendix B'!$G$48))/((1+$Y$16)^AP$34))</f>
        <v>48626.780317486242</v>
      </c>
      <c r="AQ878" s="201">
        <f>(((T878*'Appendix B'!$C$23*1000)-('Appendix B'!$E$49+'Appendix B'!$F$49+'Appendix B'!$G$49))/((1+$Y$16)^AQ$34))</f>
        <v>30319.039887511342</v>
      </c>
      <c r="AR878" s="201">
        <f>(((U878*'Appendix B'!$C$24*1000)-('Appendix B'!$E$50+'Appendix B'!$F$50+'Appendix B'!$G$50))/((1+$Y$16)^AR$34))</f>
        <v>66099.522134895102</v>
      </c>
      <c r="AS878" s="217">
        <f t="shared" si="42"/>
        <v>49826763.750738218</v>
      </c>
      <c r="AU878" s="207">
        <f t="shared" si="41"/>
        <v>1.5923044132700831E-8</v>
      </c>
    </row>
    <row r="879" spans="1:47" x14ac:dyDescent="0.35">
      <c r="A879">
        <v>845</v>
      </c>
      <c r="B879" s="75">
        <v>56</v>
      </c>
      <c r="C879" s="75">
        <v>35.761311512937084</v>
      </c>
      <c r="D879" s="75">
        <v>36.141774119152721</v>
      </c>
      <c r="E879" s="75">
        <v>27.408065375906453</v>
      </c>
      <c r="F879" s="75">
        <v>47.999841458931854</v>
      </c>
      <c r="G879" s="75">
        <v>66.971602969389622</v>
      </c>
      <c r="H879" s="75">
        <v>89.865794233852966</v>
      </c>
      <c r="I879" s="75">
        <v>95.464184849604109</v>
      </c>
      <c r="J879" s="75">
        <v>94.218615930031845</v>
      </c>
      <c r="K879" s="75">
        <v>111.4408133295384</v>
      </c>
      <c r="L879" s="75">
        <v>98.181705623623571</v>
      </c>
      <c r="M879" s="75">
        <v>150.21951698646325</v>
      </c>
      <c r="N879" s="75">
        <v>133.73524217038872</v>
      </c>
      <c r="O879" s="75">
        <v>146.93023007938334</v>
      </c>
      <c r="P879" s="75">
        <v>107.33348873243635</v>
      </c>
      <c r="Q879" s="75">
        <v>83.435312325852266</v>
      </c>
      <c r="R879" s="75">
        <v>110.74128389930402</v>
      </c>
      <c r="S879" s="75">
        <v>146.59722421155658</v>
      </c>
      <c r="T879" s="75">
        <v>147.16106992831362</v>
      </c>
      <c r="U879" s="75">
        <v>161.49218139920066</v>
      </c>
      <c r="V879" s="75">
        <v>176.35290232216221</v>
      </c>
      <c r="X879" s="201">
        <f>((0-('Appendix B'!$H$30))/(1+$Y$16)^0)</f>
        <v>-30932906.678150136</v>
      </c>
      <c r="Y879" s="201">
        <f>(((B879*'Appendix B'!$C$5*1000)-('Appendix B'!$E$31+'Appendix B'!$F$31+'Appendix B'!$G$31))/((1+$Y$16)^1))</f>
        <v>36555647.970511056</v>
      </c>
      <c r="Z879" s="201">
        <f>+(((C879*'Appendix B'!$C$6*1000)-('Appendix B'!$E$32+'Appendix B'!$F$32+'Appendix B'!$G$32))/((1+$Y$16)^2))</f>
        <v>6828560.4840875473</v>
      </c>
      <c r="AA879" s="201">
        <f>(((D879*'Appendix B'!$C$7*1000)-('Appendix B'!$E$33+'Appendix B'!$F$33+'Appendix B'!$G$33))/((1+$Y$16)^3))</f>
        <v>2857004.9040274699</v>
      </c>
      <c r="AB879" s="201">
        <f>(((E879*'Appendix B'!$C$8*1000)-('Appendix B'!$E$34+'Appendix B'!$F$34+'Appendix B'!$G$34))/((1+$Y$16)^4))</f>
        <v>754417.89245949942</v>
      </c>
      <c r="AC879" s="201">
        <f>(((F879*'Appendix B'!$C$9*1000)-('Appendix B'!$E$35+'Appendix B'!$F$35+'Appendix B'!$G$35))/((1+$Y$16)^AC$34))</f>
        <v>1489896.0510890116</v>
      </c>
      <c r="AD879" s="201">
        <f>(((G879*'Appendix B'!$C$10*1000)-('Appendix B'!$E$36+'Appendix B'!$F$36+'Appendix B'!$G$36))/((1+$Y$16)^AD$34))</f>
        <v>1734432.376104479</v>
      </c>
      <c r="AE879" s="201">
        <f>(((H879*'Appendix B'!$C$11*1000)-('Appendix B'!$E$37+'Appendix B'!$F$37+'Appendix B'!$G$37))/((1+$Y$16)^AE$34))</f>
        <v>1950945.0316772857</v>
      </c>
      <c r="AF879" s="201">
        <f>(((I879*'Appendix B'!$C$12*1000)-('Appendix B'!$E$38+'Appendix B'!$F$38+'Appendix B'!$G$38))/((1+$Y$16)^AF$34))</f>
        <v>1574871.6572259318</v>
      </c>
      <c r="AG879" s="201">
        <f>(((J879*'Appendix B'!$C$13*1000)-('Appendix B'!$E$39+'Appendix B'!$F$39+'Appendix B'!$G$39))/((1+$Y$16)^AG$34))</f>
        <v>1150960.5136054801</v>
      </c>
      <c r="AH879" s="201">
        <f>(((K879*'Appendix B'!$C$14*1000)-('Appendix B'!$E$40+'Appendix B'!$F$40+'Appendix B'!$G$40))/((1+$Y$16)^AH$34))</f>
        <v>1143711.4256839817</v>
      </c>
      <c r="AI879" s="201">
        <f>(((L879*'Appendix B'!$C$15*1000)-('Appendix B'!$E$41+'Appendix B'!$F$41+'Appendix B'!$G$41))/((1+$Y$16)^AI$34))</f>
        <v>713736.21800113842</v>
      </c>
      <c r="AJ879" s="201">
        <f>(((M879*'Appendix B'!$C$16*1000)-('Appendix B'!$E$42+'Appendix B'!$F$42+'Appendix B'!$G$42))/((1+$Y$16)^AJ$34))</f>
        <v>1160385.0833887903</v>
      </c>
      <c r="AK879" s="201">
        <f>(((N879*'Appendix B'!$C$17*1000)-('Appendix B'!$E$43+'Appendix B'!$F$43+'Appendix B'!$G$43))/((1+$Y$16)^AK$34))</f>
        <v>768678.66416869394</v>
      </c>
      <c r="AL879" s="201">
        <f>(((O879*'Appendix B'!$C$18*1000)-('Appendix B'!$E$44+'Appendix B'!$F$44+'Appendix B'!$G$44))/((1+$Y$16)^AL$34))</f>
        <v>724798.84035577648</v>
      </c>
      <c r="AM879" s="201">
        <f>(((P879*'Appendix B'!$C$19*1000)-('Appendix B'!$E$45+'Appendix B'!$F$45+'Appendix B'!$G$45))/((1+$Y$16)^AM$34))</f>
        <v>304758.93910020066</v>
      </c>
      <c r="AN879" s="201">
        <f>(((Q879*'Appendix B'!$C$20*1000)-('Appendix B'!$E$46+'Appendix B'!$F$46+'Appendix B'!$G$46))/((1+$Y$16)^AN$34))</f>
        <v>88408.042504157609</v>
      </c>
      <c r="AO879" s="201">
        <f>(((R879*'Appendix B'!$C$21*1000)-('Appendix B'!$E$47+'Appendix B'!$F$47+'Appendix B'!$G$47))/((1+$Y$16)^AO$34))</f>
        <v>198369.28901048654</v>
      </c>
      <c r="AP879" s="201">
        <f>(((S879*'Appendix B'!$C$22*1000)-('Appendix B'!$E$48+'Appendix B'!$F$48+'Appendix B'!$G$48))/((1+$Y$16)^AP$34))</f>
        <v>311998.43109197839</v>
      </c>
      <c r="AQ879" s="201">
        <f>(((T879*'Appendix B'!$C$23*1000)-('Appendix B'!$E$49+'Appendix B'!$F$49+'Appendix B'!$G$49))/((1+$Y$16)^AQ$34))</f>
        <v>255509.63681926008</v>
      </c>
      <c r="AR879" s="201">
        <f>(((U879*'Appendix B'!$C$24*1000)-('Appendix B'!$E$50+'Appendix B'!$F$50+'Appendix B'!$G$50))/((1+$Y$16)^AR$34))</f>
        <v>254984.92273109773</v>
      </c>
      <c r="AS879" s="217">
        <f t="shared" si="42"/>
        <v>29889169.695493173</v>
      </c>
      <c r="AU879" s="207">
        <f t="shared" si="41"/>
        <v>1.1802431302908748E-8</v>
      </c>
    </row>
    <row r="880" spans="1:47" x14ac:dyDescent="0.35">
      <c r="A880">
        <v>846</v>
      </c>
      <c r="B880" s="75">
        <v>56</v>
      </c>
      <c r="C880" s="75">
        <v>56.313172494824691</v>
      </c>
      <c r="D880" s="75">
        <v>43.714490555868196</v>
      </c>
      <c r="E880" s="75">
        <v>52.695440205542631</v>
      </c>
      <c r="F880" s="75">
        <v>50.107614853012073</v>
      </c>
      <c r="G880" s="75">
        <v>41.841108350538434</v>
      </c>
      <c r="H880" s="75">
        <v>52.118775043549199</v>
      </c>
      <c r="I880" s="75">
        <v>80.482561088137686</v>
      </c>
      <c r="J880" s="75">
        <v>32.792125440269551</v>
      </c>
      <c r="K880" s="75">
        <v>28.788420073414422</v>
      </c>
      <c r="L880" s="75">
        <v>35.84134268836312</v>
      </c>
      <c r="M880" s="75">
        <v>19.822104219989143</v>
      </c>
      <c r="N880" s="75">
        <v>18.425456152964475</v>
      </c>
      <c r="O880" s="75">
        <v>10.850327372092909</v>
      </c>
      <c r="P880" s="75">
        <v>14.468740113481516</v>
      </c>
      <c r="Q880" s="75">
        <v>11.244627168471089</v>
      </c>
      <c r="R880" s="75">
        <v>10.340159022126731</v>
      </c>
      <c r="S880" s="75">
        <v>9.1998781057339798</v>
      </c>
      <c r="T880" s="75">
        <v>12.454958765032043</v>
      </c>
      <c r="U880" s="75">
        <v>14.934879784279484</v>
      </c>
      <c r="V880" s="75">
        <v>18.896133939380221</v>
      </c>
      <c r="X880" s="201">
        <f>((0-('Appendix B'!$H$30))/(1+$Y$16)^0)</f>
        <v>-30932906.678150136</v>
      </c>
      <c r="Y880" s="201">
        <f>(((B880*'Appendix B'!$C$5*1000)-('Appendix B'!$E$31+'Appendix B'!$F$31+'Appendix B'!$G$31))/((1+$Y$16)^1))</f>
        <v>36555647.970511056</v>
      </c>
      <c r="Z880" s="201">
        <f>+(((C880*'Appendix B'!$C$6*1000)-('Appendix B'!$E$32+'Appendix B'!$F$32+'Appendix B'!$G$32))/((1+$Y$16)^2))</f>
        <v>12020312.06914093</v>
      </c>
      <c r="AA880" s="201">
        <f>(((D880*'Appendix B'!$C$7*1000)-('Appendix B'!$E$33+'Appendix B'!$F$33+'Appendix B'!$G$33))/((1+$Y$16)^3))</f>
        <v>3817531.8696039468</v>
      </c>
      <c r="AB880" s="201">
        <f>(((E880*'Appendix B'!$C$8*1000)-('Appendix B'!$E$34+'Appendix B'!$F$34+'Appendix B'!$G$34))/((1+$Y$16)^4))</f>
        <v>2796120.4850161709</v>
      </c>
      <c r="AC880" s="201">
        <f>(((F880*'Appendix B'!$C$9*1000)-('Appendix B'!$E$35+'Appendix B'!$F$35+'Appendix B'!$G$35))/((1+$Y$16)^AC$34))</f>
        <v>1612425.4346220235</v>
      </c>
      <c r="AD880" s="201">
        <f>(((G880*'Appendix B'!$C$10*1000)-('Appendix B'!$E$36+'Appendix B'!$F$36+'Appendix B'!$G$36))/((1+$Y$16)^AD$34))</f>
        <v>650018.23790630826</v>
      </c>
      <c r="AE880" s="201">
        <f>(((H880*'Appendix B'!$C$11*1000)-('Appendix B'!$E$37+'Appendix B'!$F$37+'Appendix B'!$G$37))/((1+$Y$16)^AE$34))</f>
        <v>697304.2389350154</v>
      </c>
      <c r="AF880" s="201">
        <f>(((I880*'Appendix B'!$C$12*1000)-('Appendix B'!$E$38+'Appendix B'!$F$38+'Appendix B'!$G$38))/((1+$Y$16)^AF$34))</f>
        <v>1182015.2460815334</v>
      </c>
      <c r="AG880" s="201">
        <f>(((J880*'Appendix B'!$C$13*1000)-('Appendix B'!$E$39+'Appendix B'!$F$39+'Appendix B'!$G$39))/((1+$Y$16)^AG$34))</f>
        <v>-144544.21025227569</v>
      </c>
      <c r="AH880" s="201">
        <f>(((K880*'Appendix B'!$C$14*1000)-('Appendix B'!$E$40+'Appendix B'!$F$40+'Appendix B'!$G$40))/((1+$Y$16)^AH$34))</f>
        <v>-256004.87285811832</v>
      </c>
      <c r="AI880" s="201">
        <f>(((L880*'Appendix B'!$C$15*1000)-('Appendix B'!$E$41+'Appendix B'!$F$41+'Appendix B'!$G$41))/((1+$Y$16)^AI$34))</f>
        <v>-172187.55094713077</v>
      </c>
      <c r="AJ880" s="201">
        <f>(((M880*'Appendix B'!$C$16*1000)-('Appendix B'!$E$42+'Appendix B'!$F$42+'Appendix B'!$G$42))/((1+$Y$16)^AJ$34))</f>
        <v>-381823.55618913181</v>
      </c>
      <c r="AK880" s="201">
        <f>(((N880*'Appendix B'!$C$17*1000)-('Appendix B'!$E$43+'Appendix B'!$F$43+'Appendix B'!$G$43))/((1+$Y$16)^AK$34))</f>
        <v>-374918.26628822356</v>
      </c>
      <c r="AL880" s="201">
        <f>(((O880*'Appendix B'!$C$18*1000)-('Appendix B'!$E$44+'Appendix B'!$F$44+'Appendix B'!$G$44))/((1+$Y$16)^AL$34))</f>
        <v>-414106.93784530117</v>
      </c>
      <c r="AM880" s="201">
        <f>(((P880*'Appendix B'!$C$19*1000)-('Appendix B'!$E$45+'Appendix B'!$F$45+'Appendix B'!$G$45))/((1+$Y$16)^AM$34))</f>
        <v>-354641.98997810553</v>
      </c>
      <c r="AN880" s="201">
        <f>(((Q880*'Appendix B'!$C$20*1000)-('Appendix B'!$E$46+'Appendix B'!$F$46+'Appendix B'!$G$46))/((1+$Y$16)^AN$34))</f>
        <v>-341534.39514079731</v>
      </c>
      <c r="AO880" s="201">
        <f>(((R880*'Appendix B'!$C$21*1000)-('Appendix B'!$E$47+'Appendix B'!$F$47+'Appendix B'!$G$47))/((1+$Y$16)^AO$34))</f>
        <v>-322112.33914584073</v>
      </c>
      <c r="AP880" s="201">
        <f>(((S880*'Appendix B'!$C$22*1000)-('Appendix B'!$E$48+'Appendix B'!$F$48+'Appendix B'!$G$48))/((1+$Y$16)^AP$34))</f>
        <v>-299700.91995190509</v>
      </c>
      <c r="AQ880" s="201">
        <f>(((T880*'Appendix B'!$C$23*1000)-('Appendix B'!$E$49+'Appendix B'!$F$49+'Appendix B'!$G$49))/((1+$Y$16)^AQ$34))</f>
        <v>-261169.87352760276</v>
      </c>
      <c r="AR880" s="201">
        <f>(((U880*'Appendix B'!$C$24*1000)-('Appendix B'!$E$50+'Appendix B'!$F$50+'Appendix B'!$G$50))/((1+$Y$16)^AR$34))</f>
        <v>-230734.86468730768</v>
      </c>
      <c r="AS880" s="217">
        <f t="shared" si="42"/>
        <v>28398468.873666849</v>
      </c>
      <c r="AU880" s="207">
        <f t="shared" si="41"/>
        <v>1.1251028555559318E-8</v>
      </c>
    </row>
    <row r="881" spans="1:47" x14ac:dyDescent="0.35">
      <c r="A881">
        <v>847</v>
      </c>
      <c r="B881" s="75">
        <v>56</v>
      </c>
      <c r="C881" s="75">
        <v>58.912787948271365</v>
      </c>
      <c r="D881" s="75">
        <v>81.495594938224883</v>
      </c>
      <c r="E881" s="75">
        <v>88.709280014631943</v>
      </c>
      <c r="F881" s="75">
        <v>105.5152255716977</v>
      </c>
      <c r="G881" s="75">
        <v>154.92239655974416</v>
      </c>
      <c r="H881" s="75">
        <v>223.80837786956508</v>
      </c>
      <c r="I881" s="75">
        <v>168.72029185143174</v>
      </c>
      <c r="J881" s="75">
        <v>267.91263676470527</v>
      </c>
      <c r="K881" s="75">
        <v>293.16308153897751</v>
      </c>
      <c r="L881" s="75">
        <v>395.25554754302112</v>
      </c>
      <c r="M881" s="75">
        <v>374.38025829863568</v>
      </c>
      <c r="N881" s="75">
        <v>479.39505857148924</v>
      </c>
      <c r="O881" s="75">
        <v>500</v>
      </c>
      <c r="P881" s="75">
        <v>500</v>
      </c>
      <c r="Q881" s="75">
        <v>358.84100632168099</v>
      </c>
      <c r="R881" s="75">
        <v>456.66683590689706</v>
      </c>
      <c r="S881" s="75">
        <v>476.96724269622649</v>
      </c>
      <c r="T881" s="75">
        <v>309.39315453443794</v>
      </c>
      <c r="U881" s="75">
        <v>326.83785720267923</v>
      </c>
      <c r="V881" s="75">
        <v>482.30380176661754</v>
      </c>
      <c r="X881" s="201">
        <f>((0-('Appendix B'!$H$30))/(1+$Y$16)^0)</f>
        <v>-30932906.678150136</v>
      </c>
      <c r="Y881" s="201">
        <f>(((B881*'Appendix B'!$C$5*1000)-('Appendix B'!$E$31+'Appendix B'!$F$31+'Appendix B'!$G$31))/((1+$Y$16)^1))</f>
        <v>36555647.970511056</v>
      </c>
      <c r="Z881" s="201">
        <f>+(((C881*'Appendix B'!$C$6*1000)-('Appendix B'!$E$32+'Appendix B'!$F$32+'Appendix B'!$G$32))/((1+$Y$16)^2))</f>
        <v>12677019.394227235</v>
      </c>
      <c r="AA881" s="201">
        <f>(((D881*'Appendix B'!$C$7*1000)-('Appendix B'!$E$33+'Appendix B'!$F$33+'Appendix B'!$G$33))/((1+$Y$16)^3))</f>
        <v>8609705.1738315094</v>
      </c>
      <c r="AB881" s="201">
        <f>(((E881*'Appendix B'!$C$8*1000)-('Appendix B'!$E$34+'Appendix B'!$F$34+'Appendix B'!$G$34))/((1+$Y$16)^4))</f>
        <v>5703877.8383007636</v>
      </c>
      <c r="AC881" s="201">
        <f>(((F881*'Appendix B'!$C$9*1000)-('Appendix B'!$E$35+'Appendix B'!$F$35+'Appendix B'!$G$35))/((1+$Y$16)^AC$34))</f>
        <v>4833388.5625678599</v>
      </c>
      <c r="AD881" s="201">
        <f>(((G881*'Appendix B'!$C$10*1000)-('Appendix B'!$E$36+'Appendix B'!$F$36+'Appendix B'!$G$36))/((1+$Y$16)^AD$34))</f>
        <v>5529625.6455431785</v>
      </c>
      <c r="AE881" s="201">
        <f>(((H881*'Appendix B'!$C$11*1000)-('Appendix B'!$E$37+'Appendix B'!$F$37+'Appendix B'!$G$37))/((1+$Y$16)^AE$34))</f>
        <v>6399399.2495974973</v>
      </c>
      <c r="AF881" s="201">
        <f>(((I881*'Appendix B'!$C$12*1000)-('Appendix B'!$E$38+'Appendix B'!$F$38+'Appendix B'!$G$38))/((1+$Y$16)^AF$34))</f>
        <v>3495833.7471410176</v>
      </c>
      <c r="AG881" s="201">
        <f>(((J881*'Appendix B'!$C$13*1000)-('Appendix B'!$E$39+'Appendix B'!$F$39+'Appendix B'!$G$39))/((1+$Y$16)^AG$34))</f>
        <v>4814224.0779575771</v>
      </c>
      <c r="AH881" s="201">
        <f>(((K881*'Appendix B'!$C$14*1000)-('Appendix B'!$E$40+'Appendix B'!$F$40+'Appendix B'!$G$40))/((1+$Y$16)^AH$34))</f>
        <v>4221173.6817686781</v>
      </c>
      <c r="AI881" s="201">
        <f>(((L881*'Appendix B'!$C$15*1000)-('Appendix B'!$E$41+'Appendix B'!$F$41+'Appendix B'!$G$41))/((1+$Y$16)^AI$34))</f>
        <v>4935475.7988644782</v>
      </c>
      <c r="AJ881" s="201">
        <f>(((M881*'Appendix B'!$C$16*1000)-('Appendix B'!$E$42+'Appendix B'!$F$42+'Appendix B'!$G$42))/((1+$Y$16)^AJ$34))</f>
        <v>3811531.4870749991</v>
      </c>
      <c r="AK881" s="201">
        <f>(((N881*'Appendix B'!$C$17*1000)-('Appendix B'!$E$43+'Appendix B'!$F$43+'Appendix B'!$G$43))/((1+$Y$16)^AK$34))</f>
        <v>4196796.2478650836</v>
      </c>
      <c r="AL881" s="201">
        <f>(((O881*'Appendix B'!$C$18*1000)-('Appendix B'!$E$44+'Appendix B'!$F$44+'Appendix B'!$G$44))/((1+$Y$16)^AL$34))</f>
        <v>3679777.4453571774</v>
      </c>
      <c r="AM881" s="201">
        <f>(((P881*'Appendix B'!$C$19*1000)-('Appendix B'!$E$45+'Appendix B'!$F$45+'Appendix B'!$G$45))/((1+$Y$16)^AM$34))</f>
        <v>3092950.00404558</v>
      </c>
      <c r="AN881" s="201">
        <f>(((Q881*'Appendix B'!$C$20*1000)-('Appendix B'!$E$46+'Appendix B'!$F$46+'Appendix B'!$G$46))/((1+$Y$16)^AN$34))</f>
        <v>1728627.9013367391</v>
      </c>
      <c r="AO881" s="201">
        <f>(((R881*'Appendix B'!$C$21*1000)-('Appendix B'!$E$47+'Appendix B'!$F$47+'Appendix B'!$G$47))/((1+$Y$16)^AO$34))</f>
        <v>1991654.9195255276</v>
      </c>
      <c r="AP881" s="201">
        <f>(((S881*'Appendix B'!$C$22*1000)-('Appendix B'!$E$48+'Appendix B'!$F$48+'Appendix B'!$G$48))/((1+$Y$16)^AP$34))</f>
        <v>1782821.060779324</v>
      </c>
      <c r="AQ881" s="201">
        <f>(((T881*'Appendix B'!$C$23*1000)-('Appendix B'!$E$49+'Appendix B'!$F$49+'Appendix B'!$G$49))/((1+$Y$16)^AQ$34))</f>
        <v>877767.92423459352</v>
      </c>
      <c r="AR881" s="201">
        <f>(((U881*'Appendix B'!$C$24*1000)-('Appendix B'!$E$50+'Appendix B'!$F$50+'Appendix B'!$G$50))/((1+$Y$16)^AR$34))</f>
        <v>802973.08583768131</v>
      </c>
      <c r="AS881" s="217">
        <f t="shared" si="42"/>
        <v>88807364.538217425</v>
      </c>
      <c r="AU881" s="207">
        <f t="shared" si="41"/>
        <v>4.5860766554630632E-9</v>
      </c>
    </row>
    <row r="882" spans="1:47" x14ac:dyDescent="0.35">
      <c r="A882">
        <v>848</v>
      </c>
      <c r="B882" s="75">
        <v>56</v>
      </c>
      <c r="C882" s="75">
        <v>100.67148903662806</v>
      </c>
      <c r="D882" s="75">
        <v>101.52623371441648</v>
      </c>
      <c r="E882" s="75">
        <v>94.225396861184763</v>
      </c>
      <c r="F882" s="75">
        <v>44.846355370304622</v>
      </c>
      <c r="G882" s="75">
        <v>60.387416375045184</v>
      </c>
      <c r="H882" s="75">
        <v>67.597993042432861</v>
      </c>
      <c r="I882" s="75">
        <v>79.84943643758983</v>
      </c>
      <c r="J882" s="75">
        <v>45.797732270958768</v>
      </c>
      <c r="K882" s="75">
        <v>25.378727202181434</v>
      </c>
      <c r="L882" s="75">
        <v>24.315609731052955</v>
      </c>
      <c r="M882" s="75">
        <v>14.206885149344036</v>
      </c>
      <c r="N882" s="75">
        <v>16.404564494577134</v>
      </c>
      <c r="O882" s="75">
        <v>18.680855575482049</v>
      </c>
      <c r="P882" s="75">
        <v>19.582720357122735</v>
      </c>
      <c r="Q882" s="75">
        <v>17.842500165963209</v>
      </c>
      <c r="R882" s="75">
        <v>23.00698162872914</v>
      </c>
      <c r="S882" s="75">
        <v>30.625965291099654</v>
      </c>
      <c r="T882" s="75">
        <v>23.028183515641203</v>
      </c>
      <c r="U882" s="75">
        <v>27.520347819007181</v>
      </c>
      <c r="V882" s="75">
        <v>24.361262578244766</v>
      </c>
      <c r="X882" s="201">
        <f>((0-('Appendix B'!$H$30))/(1+$Y$16)^0)</f>
        <v>-30932906.678150136</v>
      </c>
      <c r="Y882" s="201">
        <f>(((B882*'Appendix B'!$C$5*1000)-('Appendix B'!$E$31+'Appendix B'!$F$31+'Appendix B'!$G$31))/((1+$Y$16)^1))</f>
        <v>36555647.970511056</v>
      </c>
      <c r="Z882" s="201">
        <f>+(((C882*'Appendix B'!$C$6*1000)-('Appendix B'!$E$32+'Appendix B'!$F$32+'Appendix B'!$G$32))/((1+$Y$16)^2))</f>
        <v>23225981.493392523</v>
      </c>
      <c r="AA882" s="201">
        <f>(((D882*'Appendix B'!$C$7*1000)-('Appendix B'!$E$33+'Appendix B'!$F$33+'Appendix B'!$G$33))/((1+$Y$16)^3))</f>
        <v>11150400.952293642</v>
      </c>
      <c r="AB882" s="201">
        <f>(((E882*'Appendix B'!$C$8*1000)-('Appendix B'!$E$34+'Appendix B'!$F$34+'Appendix B'!$G$34))/((1+$Y$16)^4))</f>
        <v>6149249.1013253992</v>
      </c>
      <c r="AC882" s="201">
        <f>(((F882*'Appendix B'!$C$9*1000)-('Appendix B'!$E$35+'Appendix B'!$F$35+'Appendix B'!$G$35))/((1+$Y$16)^AC$34))</f>
        <v>1306577.1480681126</v>
      </c>
      <c r="AD882" s="201">
        <f>(((G882*'Appendix B'!$C$10*1000)-('Appendix B'!$E$36+'Appendix B'!$F$36+'Appendix B'!$G$36))/((1+$Y$16)^AD$34))</f>
        <v>1450316.0011690636</v>
      </c>
      <c r="AE882" s="201">
        <f>(((H882*'Appendix B'!$C$11*1000)-('Appendix B'!$E$37+'Appendix B'!$F$37+'Appendix B'!$G$37))/((1+$Y$16)^AE$34))</f>
        <v>1211394.6105566153</v>
      </c>
      <c r="AF882" s="201">
        <f>(((I882*'Appendix B'!$C$12*1000)-('Appendix B'!$E$38+'Appendix B'!$F$38+'Appendix B'!$G$38))/((1+$Y$16)^AF$34))</f>
        <v>1165413.1018826501</v>
      </c>
      <c r="AG882" s="201">
        <f>(((J882*'Appendix B'!$C$13*1000)-('Appendix B'!$E$39+'Appendix B'!$F$39+'Appendix B'!$G$39))/((1+$Y$16)^AG$34))</f>
        <v>129748.28068211523</v>
      </c>
      <c r="AH882" s="201">
        <f>(((K882*'Appendix B'!$C$14*1000)-('Appendix B'!$E$40+'Appendix B'!$F$40+'Appendix B'!$G$40))/((1+$Y$16)^AH$34))</f>
        <v>-313747.93989912031</v>
      </c>
      <c r="AI882" s="201">
        <f>(((L882*'Appendix B'!$C$15*1000)-('Appendix B'!$E$41+'Appendix B'!$F$41+'Appendix B'!$G$41))/((1+$Y$16)^AI$34))</f>
        <v>-335980.64262411359</v>
      </c>
      <c r="AJ882" s="201">
        <f>(((M882*'Appendix B'!$C$16*1000)-('Appendix B'!$E$42+'Appendix B'!$F$42+'Appendix B'!$G$42))/((1+$Y$16)^AJ$34))</f>
        <v>-448234.68490822933</v>
      </c>
      <c r="AK882" s="201">
        <f>(((N882*'Appendix B'!$C$17*1000)-('Appendix B'!$E$43+'Appendix B'!$F$43+'Appendix B'!$G$43))/((1+$Y$16)^AK$34))</f>
        <v>-394960.67185619968</v>
      </c>
      <c r="AL882" s="201">
        <f>(((O882*'Appendix B'!$C$18*1000)-('Appendix B'!$E$44+'Appendix B'!$F$44+'Appendix B'!$G$44))/((1+$Y$16)^AL$34))</f>
        <v>-348570.1933313841</v>
      </c>
      <c r="AM882" s="201">
        <f>(((P882*'Appendix B'!$C$19*1000)-('Appendix B'!$E$45+'Appendix B'!$F$45+'Appendix B'!$G$45))/((1+$Y$16)^AM$34))</f>
        <v>-318329.35925337404</v>
      </c>
      <c r="AN882" s="201">
        <f>(((Q882*'Appendix B'!$C$20*1000)-('Appendix B'!$E$46+'Appendix B'!$F$46+'Appendix B'!$G$46))/((1+$Y$16)^AN$34))</f>
        <v>-302239.77432331437</v>
      </c>
      <c r="AO882" s="201">
        <f>(((R882*'Appendix B'!$C$21*1000)-('Appendix B'!$E$47+'Appendix B'!$F$47+'Appendix B'!$G$47))/((1+$Y$16)^AO$34))</f>
        <v>-256447.25360106264</v>
      </c>
      <c r="AP882" s="201">
        <f>(((S882*'Appendix B'!$C$22*1000)-('Appendix B'!$E$48+'Appendix B'!$F$48+'Appendix B'!$G$48))/((1+$Y$16)^AP$34))</f>
        <v>-204310.98704444236</v>
      </c>
      <c r="AQ882" s="201">
        <f>(((T882*'Appendix B'!$C$23*1000)-('Appendix B'!$E$49+'Appendix B'!$F$49+'Appendix B'!$G$49))/((1+$Y$16)^AQ$34))</f>
        <v>-220615.15377691356</v>
      </c>
      <c r="AR882" s="201">
        <f>(((U882*'Appendix B'!$C$24*1000)-('Appendix B'!$E$50+'Appendix B'!$F$50+'Appendix B'!$G$50))/((1+$Y$16)^AR$34))</f>
        <v>-189024.14273057441</v>
      </c>
      <c r="AS882" s="217">
        <f t="shared" si="42"/>
        <v>51411821.981731042</v>
      </c>
      <c r="AU882" s="207">
        <f t="shared" si="41"/>
        <v>1.5869335768532011E-8</v>
      </c>
    </row>
    <row r="883" spans="1:47" x14ac:dyDescent="0.35">
      <c r="A883">
        <v>849</v>
      </c>
      <c r="B883" s="75">
        <v>56</v>
      </c>
      <c r="C883" s="75">
        <v>60.074428433329579</v>
      </c>
      <c r="D883" s="75">
        <v>83.44902728132891</v>
      </c>
      <c r="E883" s="75">
        <v>67.566996137055554</v>
      </c>
      <c r="F883" s="75">
        <v>38.729228051784894</v>
      </c>
      <c r="G883" s="75">
        <v>21.641124938156366</v>
      </c>
      <c r="H883" s="75">
        <v>22.244704466440727</v>
      </c>
      <c r="I883" s="75">
        <v>20.453905347194812</v>
      </c>
      <c r="J883" s="75">
        <v>19.049103884074945</v>
      </c>
      <c r="K883" s="75">
        <v>27.114609998052671</v>
      </c>
      <c r="L883" s="75">
        <v>26.95500545036402</v>
      </c>
      <c r="M883" s="75">
        <v>28.957832920674811</v>
      </c>
      <c r="N883" s="75">
        <v>19.920720567162014</v>
      </c>
      <c r="O883" s="75">
        <v>29.498448597988631</v>
      </c>
      <c r="P883" s="75">
        <v>41.887826334731642</v>
      </c>
      <c r="Q883" s="75">
        <v>69.735529574090975</v>
      </c>
      <c r="R883" s="75">
        <v>88.259933959003433</v>
      </c>
      <c r="S883" s="75">
        <v>81.92158111553745</v>
      </c>
      <c r="T883" s="75">
        <v>96.41642453808528</v>
      </c>
      <c r="U883" s="75">
        <v>99.791391776211313</v>
      </c>
      <c r="V883" s="75">
        <v>78.847152493826158</v>
      </c>
      <c r="X883" s="201">
        <f>((0-('Appendix B'!$H$30))/(1+$Y$16)^0)</f>
        <v>-30932906.678150136</v>
      </c>
      <c r="Y883" s="201">
        <f>(((B883*'Appendix B'!$C$5*1000)-('Appendix B'!$E$31+'Appendix B'!$F$31+'Appendix B'!$G$31))/((1+$Y$16)^1))</f>
        <v>36555647.970511056</v>
      </c>
      <c r="Z883" s="201">
        <f>+(((C883*'Appendix B'!$C$6*1000)-('Appendix B'!$E$32+'Appendix B'!$F$32+'Appendix B'!$G$32))/((1+$Y$16)^2))</f>
        <v>12970469.6484343</v>
      </c>
      <c r="AA883" s="201">
        <f>(((D883*'Appendix B'!$C$7*1000)-('Appendix B'!$E$33+'Appendix B'!$F$33+'Appendix B'!$G$33))/((1+$Y$16)^3))</f>
        <v>8857479.464161925</v>
      </c>
      <c r="AB883" s="201">
        <f>(((E883*'Appendix B'!$C$8*1000)-('Appendix B'!$E$34+'Appendix B'!$F$34+'Appendix B'!$G$34))/((1+$Y$16)^4))</f>
        <v>3996849.8808226688</v>
      </c>
      <c r="AC883" s="201">
        <f>(((F883*'Appendix B'!$C$9*1000)-('Appendix B'!$E$35+'Appendix B'!$F$35+'Appendix B'!$G$35))/((1+$Y$16)^AC$34))</f>
        <v>950975.43042794731</v>
      </c>
      <c r="AD883" s="201">
        <f>(((G883*'Appendix B'!$C$10*1000)-('Appendix B'!$E$36+'Appendix B'!$F$36+'Appendix B'!$G$36))/((1+$Y$16)^AD$34))</f>
        <v>-221637.80929794724</v>
      </c>
      <c r="AE883" s="201">
        <f>(((H883*'Appendix B'!$C$11*1000)-('Appendix B'!$E$37+'Appendix B'!$F$37+'Appendix B'!$G$37))/((1+$Y$16)^AE$34))</f>
        <v>-294862.93940326991</v>
      </c>
      <c r="AF883" s="201">
        <f>(((I883*'Appendix B'!$C$12*1000)-('Appendix B'!$E$38+'Appendix B'!$F$38+'Appendix B'!$G$38))/((1+$Y$16)^AF$34))</f>
        <v>-392089.31265563716</v>
      </c>
      <c r="AG883" s="201">
        <f>(((J883*'Appendix B'!$C$13*1000)-('Appendix B'!$E$39+'Appendix B'!$F$39+'Appendix B'!$G$39))/((1+$Y$16)^AG$34))</f>
        <v>-434389.01831755851</v>
      </c>
      <c r="AH883" s="201">
        <f>(((K883*'Appendix B'!$C$14*1000)-('Appendix B'!$E$40+'Appendix B'!$F$40+'Appendix B'!$G$40))/((1+$Y$16)^AH$34))</f>
        <v>-284350.80636167398</v>
      </c>
      <c r="AI883" s="201">
        <f>(((L883*'Appendix B'!$C$15*1000)-('Appendix B'!$E$41+'Appendix B'!$F$41+'Appendix B'!$G$41))/((1+$Y$16)^AI$34))</f>
        <v>-298471.98381463124</v>
      </c>
      <c r="AJ883" s="201">
        <f>(((M883*'Appendix B'!$C$16*1000)-('Appendix B'!$E$42+'Appendix B'!$F$42+'Appendix B'!$G$42))/((1+$Y$16)^AJ$34))</f>
        <v>-273775.40222560597</v>
      </c>
      <c r="AK883" s="201">
        <f>(((N883*'Appendix B'!$C$17*1000)-('Appendix B'!$E$43+'Appendix B'!$F$43+'Appendix B'!$G$43))/((1+$Y$16)^AK$34))</f>
        <v>-360088.82419699139</v>
      </c>
      <c r="AL883" s="201">
        <f>(((O883*'Appendix B'!$C$18*1000)-('Appendix B'!$E$44+'Appendix B'!$F$44+'Appendix B'!$G$44))/((1+$Y$16)^AL$34))</f>
        <v>-258033.53836285902</v>
      </c>
      <c r="AM883" s="201">
        <f>(((P883*'Appendix B'!$C$19*1000)-('Appendix B'!$E$45+'Appendix B'!$F$45+'Appendix B'!$G$45))/((1+$Y$16)^AM$34))</f>
        <v>-159948.40390102935</v>
      </c>
      <c r="AN883" s="201">
        <f>(((Q883*'Appendix B'!$C$20*1000)-('Appendix B'!$E$46+'Appendix B'!$F$46+'Appendix B'!$G$46))/((1+$Y$16)^AN$34))</f>
        <v>6816.9344732855079</v>
      </c>
      <c r="AO883" s="201">
        <f>(((R883*'Appendix B'!$C$21*1000)-('Appendix B'!$E$47+'Appendix B'!$F$47+'Appendix B'!$G$47))/((1+$Y$16)^AO$34))</f>
        <v>81825.479024353044</v>
      </c>
      <c r="AP883" s="201">
        <f>(((S883*'Appendix B'!$C$22*1000)-('Appendix B'!$E$48+'Appendix B'!$F$48+'Appendix B'!$G$48))/((1+$Y$16)^AP$34))</f>
        <v>24059.471341545683</v>
      </c>
      <c r="AQ883" s="201">
        <f>(((T883*'Appendix B'!$C$23*1000)-('Appendix B'!$E$49+'Appendix B'!$F$49+'Appendix B'!$G$49))/((1+$Y$16)^AQ$34))</f>
        <v>60873.192291752152</v>
      </c>
      <c r="AR883" s="201">
        <f>(((U883*'Appendix B'!$C$24*1000)-('Appendix B'!$E$50+'Appendix B'!$F$50+'Appendix B'!$G$50))/((1+$Y$16)^AR$34))</f>
        <v>50496.343254038584</v>
      </c>
      <c r="AS883" s="217">
        <f t="shared" si="42"/>
        <v>32622587.136592727</v>
      </c>
      <c r="AU883" s="207">
        <f t="shared" si="41"/>
        <v>1.2766657221307861E-8</v>
      </c>
    </row>
    <row r="884" spans="1:47" x14ac:dyDescent="0.35">
      <c r="A884">
        <v>850</v>
      </c>
      <c r="B884" s="75">
        <v>56</v>
      </c>
      <c r="C884" s="75">
        <v>65.045378434319503</v>
      </c>
      <c r="D884" s="75">
        <v>90.208439094606518</v>
      </c>
      <c r="E884" s="75">
        <v>137.92330079932833</v>
      </c>
      <c r="F884" s="75">
        <v>116.23624987455071</v>
      </c>
      <c r="G884" s="75">
        <v>177.22023644273676</v>
      </c>
      <c r="H884" s="75">
        <v>218.83421847947955</v>
      </c>
      <c r="I884" s="75">
        <v>256.01679927992245</v>
      </c>
      <c r="J884" s="75">
        <v>166.86637871668128</v>
      </c>
      <c r="K884" s="75">
        <v>275.82497167210812</v>
      </c>
      <c r="L884" s="75">
        <v>265.36570782846297</v>
      </c>
      <c r="M884" s="75">
        <v>320.75389200652614</v>
      </c>
      <c r="N884" s="75">
        <v>172.72925545261916</v>
      </c>
      <c r="O884" s="75">
        <v>221.0962486332856</v>
      </c>
      <c r="P884" s="75">
        <v>257.08841370255857</v>
      </c>
      <c r="Q884" s="75">
        <v>423.37734346586205</v>
      </c>
      <c r="R884" s="75">
        <v>428.7117791738948</v>
      </c>
      <c r="S884" s="75">
        <v>482.2223068304736</v>
      </c>
      <c r="T884" s="75">
        <v>320.71615279496183</v>
      </c>
      <c r="U884" s="75">
        <v>368.82773389232807</v>
      </c>
      <c r="V884" s="75">
        <v>245.12149365790867</v>
      </c>
      <c r="X884" s="201">
        <f>((0-('Appendix B'!$H$30))/(1+$Y$16)^0)</f>
        <v>-30932906.678150136</v>
      </c>
      <c r="Y884" s="201">
        <f>(((B884*'Appendix B'!$C$5*1000)-('Appendix B'!$E$31+'Appendix B'!$F$31+'Appendix B'!$G$31))/((1+$Y$16)^1))</f>
        <v>36555647.970511056</v>
      </c>
      <c r="Z884" s="201">
        <f>+(((C884*'Appendix B'!$C$6*1000)-('Appendix B'!$E$32+'Appendix B'!$F$32+'Appendix B'!$G$32))/((1+$Y$16)^2))</f>
        <v>14226216.637459043</v>
      </c>
      <c r="AA884" s="201">
        <f>(((D884*'Appendix B'!$C$7*1000)-('Appendix B'!$E$33+'Appendix B'!$F$33+'Appendix B'!$G$33))/((1+$Y$16)^3))</f>
        <v>9714846.4832953345</v>
      </c>
      <c r="AB884" s="201">
        <f>(((E884*'Appendix B'!$C$8*1000)-('Appendix B'!$E$34+'Appendix B'!$F$34+'Appendix B'!$G$34))/((1+$Y$16)^4))</f>
        <v>9677417.7768353075</v>
      </c>
      <c r="AC884" s="201">
        <f>(((F884*'Appendix B'!$C$9*1000)-('Appendix B'!$E$35+'Appendix B'!$F$35+'Appendix B'!$G$35))/((1+$Y$16)^AC$34))</f>
        <v>5456624.6762603633</v>
      </c>
      <c r="AD884" s="201">
        <f>(((G884*'Appendix B'!$C$10*1000)-('Appendix B'!$E$36+'Appendix B'!$F$36+'Appendix B'!$G$36))/((1+$Y$16)^AD$34))</f>
        <v>6491806.9789045183</v>
      </c>
      <c r="AE884" s="201">
        <f>(((H884*'Appendix B'!$C$11*1000)-('Appendix B'!$E$37+'Appendix B'!$F$37+'Appendix B'!$G$37))/((1+$Y$16)^AE$34))</f>
        <v>6234199.2085141195</v>
      </c>
      <c r="AF884" s="201">
        <f>(((I884*'Appendix B'!$C$12*1000)-('Appendix B'!$E$38+'Appendix B'!$F$38+'Appendix B'!$G$38))/((1+$Y$16)^AF$34))</f>
        <v>5784970.9701705948</v>
      </c>
      <c r="AG884" s="201">
        <f>(((J884*'Appendix B'!$C$13*1000)-('Appendix B'!$E$39+'Appendix B'!$F$39+'Appendix B'!$G$39))/((1+$Y$16)^AG$34))</f>
        <v>2683125.5309685972</v>
      </c>
      <c r="AH884" s="201">
        <f>(((K884*'Appendix B'!$C$14*1000)-('Appendix B'!$E$40+'Appendix B'!$F$40+'Appendix B'!$G$40))/((1+$Y$16)^AH$34))</f>
        <v>3927553.2067829454</v>
      </c>
      <c r="AI884" s="201">
        <f>(((L884*'Appendix B'!$C$15*1000)-('Appendix B'!$E$41+'Appendix B'!$F$41+'Appendix B'!$G$41))/((1+$Y$16)^AI$34))</f>
        <v>3089601.137090228</v>
      </c>
      <c r="AJ884" s="201">
        <f>(((M884*'Appendix B'!$C$16*1000)-('Appendix B'!$E$42+'Appendix B'!$F$42+'Appendix B'!$G$42))/((1+$Y$16)^AJ$34))</f>
        <v>3177293.0949914637</v>
      </c>
      <c r="AK884" s="201">
        <f>(((N884*'Appendix B'!$C$17*1000)-('Appendix B'!$E$43+'Appendix B'!$F$43+'Appendix B'!$G$43))/((1+$Y$16)^AK$34))</f>
        <v>1155405.892064309</v>
      </c>
      <c r="AL884" s="201">
        <f>(((O884*'Appendix B'!$C$18*1000)-('Appendix B'!$E$44+'Appendix B'!$F$44+'Appendix B'!$G$44))/((1+$Y$16)^AL$34))</f>
        <v>1345523.175079175</v>
      </c>
      <c r="AM884" s="201">
        <f>(((P884*'Appendix B'!$C$19*1000)-('Appendix B'!$E$45+'Appendix B'!$F$45+'Appendix B'!$G$45))/((1+$Y$16)^AM$34))</f>
        <v>1368117.6207086367</v>
      </c>
      <c r="AN884" s="201">
        <f>(((Q884*'Appendix B'!$C$20*1000)-('Appendix B'!$E$46+'Appendix B'!$F$46+'Appendix B'!$G$46))/((1+$Y$16)^AN$34))</f>
        <v>2112983.7229770999</v>
      </c>
      <c r="AO884" s="201">
        <f>(((R884*'Appendix B'!$C$21*1000)-('Appendix B'!$E$47+'Appendix B'!$F$47+'Appendix B'!$G$47))/((1+$Y$16)^AO$34))</f>
        <v>1846735.2937604287</v>
      </c>
      <c r="AP884" s="201">
        <f>(((S884*'Appendix B'!$C$22*1000)-('Appendix B'!$E$48+'Appendix B'!$F$48+'Appendix B'!$G$48))/((1+$Y$16)^AP$34))</f>
        <v>1806216.8497935981</v>
      </c>
      <c r="AQ884" s="201">
        <f>(((T884*'Appendix B'!$C$23*1000)-('Appendix B'!$E$49+'Appendix B'!$F$49+'Appendix B'!$G$49))/((1+$Y$16)^AQ$34))</f>
        <v>921198.4794364617</v>
      </c>
      <c r="AR884" s="201">
        <f>(((U884*'Appendix B'!$C$24*1000)-('Appendix B'!$E$50+'Appendix B'!$F$50+'Appendix B'!$G$50))/((1+$Y$16)^AR$34))</f>
        <v>942135.81437242136</v>
      </c>
      <c r="AS884" s="217">
        <f t="shared" si="42"/>
        <v>87584713.84182556</v>
      </c>
      <c r="AU884" s="207">
        <f t="shared" si="41"/>
        <v>4.9473696564519028E-9</v>
      </c>
    </row>
    <row r="885" spans="1:47" x14ac:dyDescent="0.35">
      <c r="A885">
        <v>851</v>
      </c>
      <c r="B885" s="75">
        <v>56</v>
      </c>
      <c r="C885" s="75">
        <v>57.462581213210669</v>
      </c>
      <c r="D885" s="75">
        <v>67.881668331466386</v>
      </c>
      <c r="E885" s="75">
        <v>64.297963122214114</v>
      </c>
      <c r="F885" s="75">
        <v>60.184636335050818</v>
      </c>
      <c r="G885" s="75">
        <v>69.343046315912844</v>
      </c>
      <c r="H885" s="75">
        <v>84.554525715806847</v>
      </c>
      <c r="I885" s="75">
        <v>85.418195452190616</v>
      </c>
      <c r="J885" s="75">
        <v>71.832077623454097</v>
      </c>
      <c r="K885" s="75">
        <v>93.458187438536726</v>
      </c>
      <c r="L885" s="75">
        <v>44.68612840952553</v>
      </c>
      <c r="M885" s="75">
        <v>57.697174046590803</v>
      </c>
      <c r="N885" s="75">
        <v>78.926920866861636</v>
      </c>
      <c r="O885" s="75">
        <v>103.30880184334544</v>
      </c>
      <c r="P885" s="75">
        <v>104.2562793052289</v>
      </c>
      <c r="Q885" s="75">
        <v>129.90178348827163</v>
      </c>
      <c r="R885" s="75">
        <v>167.85665792523943</v>
      </c>
      <c r="S885" s="75">
        <v>140.71266689707946</v>
      </c>
      <c r="T885" s="75">
        <v>227.9309700819982</v>
      </c>
      <c r="U885" s="75">
        <v>257.90734383244808</v>
      </c>
      <c r="V885" s="75">
        <v>268.07895574811391</v>
      </c>
      <c r="X885" s="201">
        <f>((0-('Appendix B'!$H$30))/(1+$Y$16)^0)</f>
        <v>-30932906.678150136</v>
      </c>
      <c r="Y885" s="201">
        <f>(((B885*'Appendix B'!$C$5*1000)-('Appendix B'!$E$31+'Appendix B'!$F$31+'Appendix B'!$G$31))/((1+$Y$16)^1))</f>
        <v>36555647.970511056</v>
      </c>
      <c r="Z885" s="201">
        <f>+(((C885*'Appendix B'!$C$6*1000)-('Appendix B'!$E$32+'Appendix B'!$F$32+'Appendix B'!$G$32))/((1+$Y$16)^2))</f>
        <v>12310672.369885165</v>
      </c>
      <c r="AA885" s="201">
        <f>(((D885*'Appendix B'!$C$7*1000)-('Appendix B'!$E$33+'Appendix B'!$F$33+'Appendix B'!$G$33))/((1+$Y$16)^3))</f>
        <v>6882908.228184578</v>
      </c>
      <c r="AB885" s="201">
        <f>(((E885*'Appendix B'!$C$8*1000)-('Appendix B'!$E$34+'Appendix B'!$F$34+'Appendix B'!$G$34))/((1+$Y$16)^4))</f>
        <v>3732908.1618217346</v>
      </c>
      <c r="AC885" s="201">
        <f>(((F885*'Appendix B'!$C$9*1000)-('Appendix B'!$E$35+'Appendix B'!$F$35+'Appendix B'!$G$35))/((1+$Y$16)^AC$34))</f>
        <v>2198224.2844940838</v>
      </c>
      <c r="AD885" s="201">
        <f>(((G885*'Appendix B'!$C$10*1000)-('Appendix B'!$E$36+'Appendix B'!$F$36+'Appendix B'!$G$36))/((1+$Y$16)^AD$34))</f>
        <v>1836763.2984324743</v>
      </c>
      <c r="AE885" s="201">
        <f>(((H885*'Appendix B'!$C$11*1000)-('Appendix B'!$E$37+'Appendix B'!$F$37+'Appendix B'!$G$37))/((1+$Y$16)^AE$34))</f>
        <v>1774549.0401988174</v>
      </c>
      <c r="AF885" s="201">
        <f>(((I885*'Appendix B'!$C$12*1000)-('Appendix B'!$E$38+'Appendix B'!$F$38+'Appendix B'!$G$38))/((1+$Y$16)^AF$34))</f>
        <v>1311440.1758391478</v>
      </c>
      <c r="AG885" s="201">
        <f>(((J885*'Appendix B'!$C$13*1000)-('Appendix B'!$E$39+'Appendix B'!$F$39+'Appendix B'!$G$39))/((1+$Y$16)^AG$34))</f>
        <v>678821.11746290373</v>
      </c>
      <c r="AH885" s="201">
        <f>(((K885*'Appendix B'!$C$14*1000)-('Appendix B'!$E$40+'Appendix B'!$F$40+'Appendix B'!$G$40))/((1+$Y$16)^AH$34))</f>
        <v>839176.08727918321</v>
      </c>
      <c r="AI885" s="201">
        <f>(((L885*'Appendix B'!$C$15*1000)-('Appendix B'!$E$41+'Appendix B'!$F$41+'Appendix B'!$G$41))/((1+$Y$16)^AI$34))</f>
        <v>-46493.609932231477</v>
      </c>
      <c r="AJ885" s="201">
        <f>(((M885*'Appendix B'!$C$16*1000)-('Appendix B'!$E$42+'Appendix B'!$F$42+'Appendix B'!$G$42))/((1+$Y$16)^AJ$34))</f>
        <v>66124.441182638184</v>
      </c>
      <c r="AK885" s="201">
        <f>(((N885*'Appendix B'!$C$17*1000)-('Appendix B'!$E$43+'Appendix B'!$F$43+'Appendix B'!$G$43))/((1+$Y$16)^AK$34))</f>
        <v>225111.37321267056</v>
      </c>
      <c r="AL885" s="201">
        <f>(((O885*'Appendix B'!$C$18*1000)-('Appendix B'!$E$44+'Appendix B'!$F$44+'Appendix B'!$G$44))/((1+$Y$16)^AL$34))</f>
        <v>359714.0946805022</v>
      </c>
      <c r="AM885" s="201">
        <f>(((P885*'Appendix B'!$C$19*1000)-('Appendix B'!$E$45+'Appendix B'!$F$45+'Appendix B'!$G$45))/((1+$Y$16)^AM$34))</f>
        <v>282908.72375535511</v>
      </c>
      <c r="AN885" s="201">
        <f>(((Q885*'Appendix B'!$C$20*1000)-('Appendix B'!$E$46+'Appendix B'!$F$46+'Appendix B'!$G$46))/((1+$Y$16)^AN$34))</f>
        <v>365146.07091843599</v>
      </c>
      <c r="AO885" s="201">
        <f>(((R885*'Appendix B'!$C$21*1000)-('Appendix B'!$E$47+'Appendix B'!$F$47+'Appendix B'!$G$47))/((1+$Y$16)^AO$34))</f>
        <v>494456.63765466469</v>
      </c>
      <c r="AP885" s="201">
        <f>(((S885*'Appendix B'!$C$22*1000)-('Appendix B'!$E$48+'Appendix B'!$F$48+'Appendix B'!$G$48))/((1+$Y$16)^AP$34))</f>
        <v>285800.10927232832</v>
      </c>
      <c r="AQ885" s="201">
        <f>(((T885*'Appendix B'!$C$23*1000)-('Appendix B'!$E$49+'Appendix B'!$F$49+'Appendix B'!$G$49))/((1+$Y$16)^AQ$34))</f>
        <v>565311.11577061866</v>
      </c>
      <c r="AR885" s="201">
        <f>(((U885*'Appendix B'!$C$24*1000)-('Appendix B'!$E$50+'Appendix B'!$F$50+'Appendix B'!$G$50))/((1+$Y$16)^AR$34))</f>
        <v>574523.77671488363</v>
      </c>
      <c r="AS885" s="217">
        <f t="shared" si="42"/>
        <v>40407300.399121135</v>
      </c>
      <c r="AU885" s="207">
        <f t="shared" si="41"/>
        <v>1.4957922615165535E-8</v>
      </c>
    </row>
    <row r="886" spans="1:47" x14ac:dyDescent="0.35">
      <c r="A886">
        <v>852</v>
      </c>
      <c r="B886" s="75">
        <v>56</v>
      </c>
      <c r="C886" s="75">
        <v>73.512395496541643</v>
      </c>
      <c r="D886" s="75">
        <v>86.360435256907209</v>
      </c>
      <c r="E886" s="75">
        <v>74.381679598608955</v>
      </c>
      <c r="F886" s="75">
        <v>89.23861741599903</v>
      </c>
      <c r="G886" s="75">
        <v>114.79166263611413</v>
      </c>
      <c r="H886" s="75">
        <v>145.17946814772966</v>
      </c>
      <c r="I886" s="75">
        <v>112.93255557042016</v>
      </c>
      <c r="J886" s="75">
        <v>84.72121028748748</v>
      </c>
      <c r="K886" s="75">
        <v>74.692183727191846</v>
      </c>
      <c r="L886" s="75">
        <v>92.406237389154256</v>
      </c>
      <c r="M886" s="75">
        <v>172.54793933738313</v>
      </c>
      <c r="N886" s="75">
        <v>163.23213636827703</v>
      </c>
      <c r="O886" s="75">
        <v>171.97546138962821</v>
      </c>
      <c r="P886" s="75">
        <v>163.50622303138221</v>
      </c>
      <c r="Q886" s="75">
        <v>147.84026237183258</v>
      </c>
      <c r="R886" s="75">
        <v>116.13207415601448</v>
      </c>
      <c r="S886" s="75">
        <v>118.541097815947</v>
      </c>
      <c r="T886" s="75">
        <v>151.07016928530246</v>
      </c>
      <c r="U886" s="75">
        <v>220.44810595621351</v>
      </c>
      <c r="V886" s="75">
        <v>258.50945472586091</v>
      </c>
      <c r="X886" s="201">
        <f>((0-('Appendix B'!$H$30))/(1+$Y$16)^0)</f>
        <v>-30932906.678150136</v>
      </c>
      <c r="Y886" s="201">
        <f>(((B886*'Appendix B'!$C$5*1000)-('Appendix B'!$E$31+'Appendix B'!$F$31+'Appendix B'!$G$31))/((1+$Y$16)^1))</f>
        <v>36555647.970511056</v>
      </c>
      <c r="Z886" s="201">
        <f>+(((C886*'Appendix B'!$C$6*1000)-('Appendix B'!$E$32+'Appendix B'!$F$32+'Appendix B'!$G$32))/((1+$Y$16)^2))</f>
        <v>16365129.959819814</v>
      </c>
      <c r="AA886" s="201">
        <f>(((D886*'Appendix B'!$C$7*1000)-('Appendix B'!$E$33+'Appendix B'!$F$33+'Appendix B'!$G$33))/((1+$Y$16)^3))</f>
        <v>9226763.8407403138</v>
      </c>
      <c r="AB886" s="201">
        <f>(((E886*'Appendix B'!$C$8*1000)-('Appendix B'!$E$34+'Appendix B'!$F$34+'Appendix B'!$G$34))/((1+$Y$16)^4))</f>
        <v>4547067.4097138178</v>
      </c>
      <c r="AC886" s="201">
        <f>(((F886*'Appendix B'!$C$9*1000)-('Appendix B'!$E$35+'Appendix B'!$F$35+'Appendix B'!$G$35))/((1+$Y$16)^AC$34))</f>
        <v>3887194.4560631439</v>
      </c>
      <c r="AD886" s="201">
        <f>(((G886*'Appendix B'!$C$10*1000)-('Appendix B'!$E$36+'Appendix B'!$F$36+'Appendix B'!$G$36))/((1+$Y$16)^AD$34))</f>
        <v>3797931.3075253</v>
      </c>
      <c r="AE886" s="201">
        <f>(((H886*'Appendix B'!$C$11*1000)-('Appendix B'!$E$37+'Appendix B'!$F$37+'Appendix B'!$G$37))/((1+$Y$16)^AE$34))</f>
        <v>3788003.4140963224</v>
      </c>
      <c r="AF886" s="201">
        <f>(((I886*'Appendix B'!$C$12*1000)-('Appendix B'!$E$38+'Appendix B'!$F$38+'Appendix B'!$G$38))/((1+$Y$16)^AF$34))</f>
        <v>2032936.9203231523</v>
      </c>
      <c r="AG886" s="201">
        <f>(((J886*'Appendix B'!$C$13*1000)-('Appendix B'!$E$39+'Appendix B'!$F$39+'Appendix B'!$G$39))/((1+$Y$16)^AG$34))</f>
        <v>950657.13022465352</v>
      </c>
      <c r="AH886" s="201">
        <f>(((K886*'Appendix B'!$C$14*1000)-('Appendix B'!$E$40+'Appendix B'!$F$40+'Appendix B'!$G$40))/((1+$Y$16)^AH$34))</f>
        <v>521374.26426512614</v>
      </c>
      <c r="AI886" s="201">
        <f>(((L886*'Appendix B'!$C$15*1000)-('Appendix B'!$E$41+'Appendix B'!$F$41+'Appendix B'!$G$41))/((1+$Y$16)^AI$34))</f>
        <v>631660.58762606978</v>
      </c>
      <c r="AJ886" s="201">
        <f>(((M886*'Appendix B'!$C$16*1000)-('Appendix B'!$E$42+'Appendix B'!$F$42+'Appendix B'!$G$42))/((1+$Y$16)^AJ$34))</f>
        <v>1424463.067201264</v>
      </c>
      <c r="AK886" s="201">
        <f>(((N886*'Appendix B'!$C$17*1000)-('Appendix B'!$E$43+'Appendix B'!$F$43+'Appendix B'!$G$43))/((1+$Y$16)^AK$34))</f>
        <v>1061217.2146922399</v>
      </c>
      <c r="AL886" s="201">
        <f>(((O886*'Appendix B'!$C$18*1000)-('Appendix B'!$E$44+'Appendix B'!$F$44+'Appendix B'!$G$44))/((1+$Y$16)^AL$34))</f>
        <v>934412.14906732261</v>
      </c>
      <c r="AM886" s="201">
        <f>(((P886*'Appendix B'!$C$19*1000)-('Appendix B'!$E$45+'Appendix B'!$F$45+'Appendix B'!$G$45))/((1+$Y$16)^AM$34))</f>
        <v>703622.38014152332</v>
      </c>
      <c r="AN886" s="201">
        <f>(((Q886*'Appendix B'!$C$20*1000)-('Appendix B'!$E$46+'Appendix B'!$F$46+'Appendix B'!$G$46))/((1+$Y$16)^AN$34))</f>
        <v>471981.36860299011</v>
      </c>
      <c r="AO886" s="201">
        <f>(((R886*'Appendix B'!$C$21*1000)-('Appendix B'!$E$47+'Appendix B'!$F$47+'Appendix B'!$G$47))/((1+$Y$16)^AO$34))</f>
        <v>226315.2636526463</v>
      </c>
      <c r="AP886" s="201">
        <f>(((S886*'Appendix B'!$C$22*1000)-('Appendix B'!$E$48+'Appendix B'!$F$48+'Appendix B'!$G$48))/((1+$Y$16)^AP$34))</f>
        <v>187091.25642368785</v>
      </c>
      <c r="AQ886" s="201">
        <f>(((T886*'Appendix B'!$C$23*1000)-('Appendix B'!$E$49+'Appendix B'!$F$49+'Appendix B'!$G$49))/((1+$Y$16)^AQ$34))</f>
        <v>270503.40008823323</v>
      </c>
      <c r="AR886" s="201">
        <f>(((U886*'Appendix B'!$C$24*1000)-('Appendix B'!$E$50+'Appendix B'!$F$50+'Appendix B'!$G$50))/((1+$Y$16)^AR$34))</f>
        <v>450376.47830250824</v>
      </c>
      <c r="AS886" s="217">
        <f t="shared" si="42"/>
        <v>57101443.160931066</v>
      </c>
      <c r="AU886" s="207">
        <f t="shared" si="41"/>
        <v>1.5169345025016876E-8</v>
      </c>
    </row>
    <row r="887" spans="1:47" x14ac:dyDescent="0.35">
      <c r="A887">
        <v>853</v>
      </c>
      <c r="B887" s="75">
        <v>56</v>
      </c>
      <c r="C887" s="75">
        <v>45.401528181762622</v>
      </c>
      <c r="D887" s="75">
        <v>78.953866289297991</v>
      </c>
      <c r="E887" s="75">
        <v>90.159515152935512</v>
      </c>
      <c r="F887" s="75">
        <v>92.488901523738093</v>
      </c>
      <c r="G887" s="75">
        <v>138.60430670442213</v>
      </c>
      <c r="H887" s="75">
        <v>142.2824278414482</v>
      </c>
      <c r="I887" s="75">
        <v>143.80593752193874</v>
      </c>
      <c r="J887" s="75">
        <v>120.45757050197061</v>
      </c>
      <c r="K887" s="75">
        <v>94.346784326904412</v>
      </c>
      <c r="L887" s="75">
        <v>75.243562761326231</v>
      </c>
      <c r="M887" s="75">
        <v>78.489032802126331</v>
      </c>
      <c r="N887" s="75">
        <v>45.662220971818272</v>
      </c>
      <c r="O887" s="75">
        <v>53.269366273945082</v>
      </c>
      <c r="P887" s="75">
        <v>81.40881216660388</v>
      </c>
      <c r="Q887" s="75">
        <v>81.399663529746945</v>
      </c>
      <c r="R887" s="75">
        <v>91.885476011704569</v>
      </c>
      <c r="S887" s="75">
        <v>90.244805552862744</v>
      </c>
      <c r="T887" s="75">
        <v>128.80175156026726</v>
      </c>
      <c r="U887" s="75">
        <v>83.628071263960237</v>
      </c>
      <c r="V887" s="75">
        <v>118.81418984568268</v>
      </c>
      <c r="X887" s="201">
        <f>((0-('Appendix B'!$H$30))/(1+$Y$16)^0)</f>
        <v>-30932906.678150136</v>
      </c>
      <c r="Y887" s="201">
        <f>(((B887*'Appendix B'!$C$5*1000)-('Appendix B'!$E$31+'Appendix B'!$F$31+'Appendix B'!$G$31))/((1+$Y$16)^1))</f>
        <v>36555647.970511056</v>
      </c>
      <c r="Z887" s="201">
        <f>+(((C887*'Appendix B'!$C$6*1000)-('Appendix B'!$E$32+'Appendix B'!$F$32+'Appendix B'!$G$32))/((1+$Y$16)^2))</f>
        <v>9263844.0924547818</v>
      </c>
      <c r="AA887" s="201">
        <f>(((D887*'Appendix B'!$C$7*1000)-('Appendix B'!$E$33+'Appendix B'!$F$33+'Appendix B'!$G$33))/((1+$Y$16)^3))</f>
        <v>8287311.0994098531</v>
      </c>
      <c r="AB887" s="201">
        <f>(((E887*'Appendix B'!$C$8*1000)-('Appendix B'!$E$34+'Appendix B'!$F$34+'Appendix B'!$G$34))/((1+$Y$16)^4))</f>
        <v>5820969.8204317447</v>
      </c>
      <c r="AC887" s="201">
        <f>(((F887*'Appendix B'!$C$9*1000)-('Appendix B'!$E$35+'Appendix B'!$F$35+'Appendix B'!$G$35))/((1+$Y$16)^AC$34))</f>
        <v>4076140.4353353605</v>
      </c>
      <c r="AD887" s="201">
        <f>(((G887*'Appendix B'!$C$10*1000)-('Appendix B'!$E$36+'Appendix B'!$F$36+'Appendix B'!$G$36))/((1+$Y$16)^AD$34))</f>
        <v>4825478.4484472116</v>
      </c>
      <c r="AE887" s="201">
        <f>(((H887*'Appendix B'!$C$11*1000)-('Appendix B'!$E$37+'Appendix B'!$F$37+'Appendix B'!$G$37))/((1+$Y$16)^AE$34))</f>
        <v>3691787.9251894285</v>
      </c>
      <c r="AF887" s="201">
        <f>(((I887*'Appendix B'!$C$12*1000)-('Appendix B'!$E$38+'Appendix B'!$F$38+'Appendix B'!$G$38))/((1+$Y$16)^AF$34))</f>
        <v>2842515.7901756847</v>
      </c>
      <c r="AG887" s="201">
        <f>(((J887*'Appendix B'!$C$13*1000)-('Appendix B'!$E$39+'Appendix B'!$F$39+'Appendix B'!$G$39))/((1+$Y$16)^AG$34))</f>
        <v>1704348.6255748775</v>
      </c>
      <c r="AH887" s="201">
        <f>(((K887*'Appendix B'!$C$14*1000)-('Appendix B'!$E$40+'Appendix B'!$F$40+'Appendix B'!$G$40))/((1+$Y$16)^AH$34))</f>
        <v>854224.45428324316</v>
      </c>
      <c r="AI887" s="201">
        <f>(((L887*'Appendix B'!$C$15*1000)-('Appendix B'!$E$41+'Appendix B'!$F$41+'Appendix B'!$G$41))/((1+$Y$16)^AI$34))</f>
        <v>387760.47739879659</v>
      </c>
      <c r="AJ887" s="201">
        <f>(((M887*'Appendix B'!$C$16*1000)-('Appendix B'!$E$42+'Appendix B'!$F$42+'Appendix B'!$G$42))/((1+$Y$16)^AJ$34))</f>
        <v>312029.50574934063</v>
      </c>
      <c r="AK887" s="201">
        <f>(((N887*'Appendix B'!$C$17*1000)-('Appendix B'!$E$43+'Appendix B'!$F$43+'Appendix B'!$G$43))/((1+$Y$16)^AK$34))</f>
        <v>-104794.78658883819</v>
      </c>
      <c r="AL887" s="201">
        <f>(((O887*'Appendix B'!$C$18*1000)-('Appendix B'!$E$44+'Appendix B'!$F$44+'Appendix B'!$G$44))/((1+$Y$16)^AL$34))</f>
        <v>-59085.457450992522</v>
      </c>
      <c r="AM887" s="201">
        <f>(((P887*'Appendix B'!$C$19*1000)-('Appendix B'!$E$45+'Appendix B'!$F$45+'Appendix B'!$G$45))/((1+$Y$16)^AM$34))</f>
        <v>120676.64665026155</v>
      </c>
      <c r="AN887" s="201">
        <f>(((Q887*'Appendix B'!$C$20*1000)-('Appendix B'!$E$46+'Appendix B'!$F$46+'Appendix B'!$G$46))/((1+$Y$16)^AN$34))</f>
        <v>76284.431214439086</v>
      </c>
      <c r="AO887" s="201">
        <f>(((R887*'Appendix B'!$C$21*1000)-('Appendix B'!$E$47+'Appendix B'!$F$47+'Appendix B'!$G$47))/((1+$Y$16)^AO$34))</f>
        <v>100620.36835300918</v>
      </c>
      <c r="AP887" s="201">
        <f>(((S887*'Appendix B'!$C$22*1000)-('Appendix B'!$E$48+'Appendix B'!$F$48+'Appendix B'!$G$48))/((1+$Y$16)^AP$34))</f>
        <v>61114.852185533629</v>
      </c>
      <c r="AQ887" s="201">
        <f>(((T887*'Appendix B'!$C$23*1000)-('Appendix B'!$E$49+'Appendix B'!$F$49+'Appendix B'!$G$49))/((1+$Y$16)^AQ$34))</f>
        <v>185090.53301775386</v>
      </c>
      <c r="AR887" s="201">
        <f>(((U887*'Appendix B'!$C$24*1000)-('Appendix B'!$E$50+'Appendix B'!$F$50+'Appendix B'!$G$50))/((1+$Y$16)^AR$34))</f>
        <v>-3072.0870914805655</v>
      </c>
      <c r="AS887" s="217">
        <f t="shared" si="42"/>
        <v>48232938.798232242</v>
      </c>
      <c r="AU887" s="207">
        <f t="shared" si="41"/>
        <v>1.5912853291690547E-8</v>
      </c>
    </row>
    <row r="888" spans="1:47" x14ac:dyDescent="0.35">
      <c r="A888">
        <v>854</v>
      </c>
      <c r="B888" s="75">
        <v>56</v>
      </c>
      <c r="C888" s="75">
        <v>41.814083725442401</v>
      </c>
      <c r="D888" s="75">
        <v>31.779237459856965</v>
      </c>
      <c r="E888" s="75">
        <v>43.116061696024971</v>
      </c>
      <c r="F888" s="75">
        <v>59.019925165640217</v>
      </c>
      <c r="G888" s="75">
        <v>65.801625263369232</v>
      </c>
      <c r="H888" s="75">
        <v>95.525002340702017</v>
      </c>
      <c r="I888" s="75">
        <v>98.720753784462559</v>
      </c>
      <c r="J888" s="75">
        <v>109.23108854250563</v>
      </c>
      <c r="K888" s="75">
        <v>152.10500988812532</v>
      </c>
      <c r="L888" s="75">
        <v>183.47629061984927</v>
      </c>
      <c r="M888" s="75">
        <v>152.97548320664026</v>
      </c>
      <c r="N888" s="75">
        <v>157.59692855017499</v>
      </c>
      <c r="O888" s="75">
        <v>157.00710805933704</v>
      </c>
      <c r="P888" s="75">
        <v>191.76548202363279</v>
      </c>
      <c r="Q888" s="75">
        <v>211.11559992019775</v>
      </c>
      <c r="R888" s="75">
        <v>227.06347758432361</v>
      </c>
      <c r="S888" s="75">
        <v>128.80738523089639</v>
      </c>
      <c r="T888" s="75">
        <v>189.87756560244242</v>
      </c>
      <c r="U888" s="75">
        <v>201.00981571004721</v>
      </c>
      <c r="V888" s="75">
        <v>303.51587822130261</v>
      </c>
      <c r="X888" s="201">
        <f>((0-('Appendix B'!$H$30))/(1+$Y$16)^0)</f>
        <v>-30932906.678150136</v>
      </c>
      <c r="Y888" s="201">
        <f>(((B888*'Appendix B'!$C$5*1000)-('Appendix B'!$E$31+'Appendix B'!$F$31+'Appendix B'!$G$31))/((1+$Y$16)^1))</f>
        <v>36555647.970511056</v>
      </c>
      <c r="Z888" s="201">
        <f>+(((C888*'Appendix B'!$C$6*1000)-('Appendix B'!$E$32+'Appendix B'!$F$32+'Appendix B'!$G$32))/((1+$Y$16)^2))</f>
        <v>8357594.2662806045</v>
      </c>
      <c r="AA888" s="201">
        <f>(((D888*'Appendix B'!$C$7*1000)-('Appendix B'!$E$33+'Appendix B'!$F$33+'Appendix B'!$G$33))/((1+$Y$16)^3))</f>
        <v>2303658.6729111006</v>
      </c>
      <c r="AB888" s="201">
        <f>(((E888*'Appendix B'!$C$8*1000)-('Appendix B'!$E$34+'Appendix B'!$F$34+'Appendix B'!$G$34))/((1+$Y$16)^4))</f>
        <v>2022681.4835488421</v>
      </c>
      <c r="AC888" s="201">
        <f>(((F888*'Appendix B'!$C$9*1000)-('Appendix B'!$E$35+'Appendix B'!$F$35+'Appendix B'!$G$35))/((1+$Y$16)^AC$34))</f>
        <v>2130517.1286951224</v>
      </c>
      <c r="AD888" s="201">
        <f>(((G888*'Appendix B'!$C$10*1000)-('Appendix B'!$E$36+'Appendix B'!$F$36+'Appendix B'!$G$36))/((1+$Y$16)^AD$34))</f>
        <v>1683946.2879861237</v>
      </c>
      <c r="AE888" s="201">
        <f>(((H888*'Appendix B'!$C$11*1000)-('Appendix B'!$E$37+'Appendix B'!$F$37+'Appendix B'!$G$37))/((1+$Y$16)^AE$34))</f>
        <v>2138896.6710264967</v>
      </c>
      <c r="AF888" s="201">
        <f>(((I888*'Appendix B'!$C$12*1000)-('Appendix B'!$E$38+'Appendix B'!$F$38+'Appendix B'!$G$38))/((1+$Y$16)^AF$34))</f>
        <v>1660267.206117196</v>
      </c>
      <c r="AG888" s="201">
        <f>(((J888*'Appendix B'!$C$13*1000)-('Appendix B'!$E$39+'Appendix B'!$F$39+'Appendix B'!$G$39))/((1+$Y$16)^AG$34))</f>
        <v>1467578.4585861787</v>
      </c>
      <c r="AH888" s="201">
        <f>(((K888*'Appendix B'!$C$14*1000)-('Appendix B'!$E$40+'Appendix B'!$F$40+'Appendix B'!$G$40))/((1+$Y$16)^AH$34))</f>
        <v>1832358.6196471935</v>
      </c>
      <c r="AI888" s="201">
        <f>(((L888*'Appendix B'!$C$15*1000)-('Appendix B'!$E$41+'Appendix B'!$F$41+'Appendix B'!$G$41))/((1+$Y$16)^AI$34))</f>
        <v>1925864.230300447</v>
      </c>
      <c r="AJ888" s="201">
        <f>(((M888*'Appendix B'!$C$16*1000)-('Appendix B'!$E$42+'Appendix B'!$F$42+'Appendix B'!$G$42))/((1+$Y$16)^AJ$34))</f>
        <v>1192979.8628784234</v>
      </c>
      <c r="AK888" s="201">
        <f>(((N888*'Appendix B'!$C$17*1000)-('Appendix B'!$E$43+'Appendix B'!$F$43+'Appendix B'!$G$43))/((1+$Y$16)^AK$34))</f>
        <v>1005329.4484770246</v>
      </c>
      <c r="AL888" s="201">
        <f>(((O888*'Appendix B'!$C$18*1000)-('Appendix B'!$E$44+'Appendix B'!$F$44+'Appendix B'!$G$44))/((1+$Y$16)^AL$34))</f>
        <v>809136.16224733333</v>
      </c>
      <c r="AM888" s="201">
        <f>(((P888*'Appendix B'!$C$19*1000)-('Appendix B'!$E$45+'Appendix B'!$F$45+'Appendix B'!$G$45))/((1+$Y$16)^AM$34))</f>
        <v>904281.74671144527</v>
      </c>
      <c r="AN888" s="201">
        <f>(((Q888*'Appendix B'!$C$20*1000)-('Appendix B'!$E$46+'Appendix B'!$F$46+'Appendix B'!$G$46))/((1+$Y$16)^AN$34))</f>
        <v>848827.11828721932</v>
      </c>
      <c r="AO888" s="201">
        <f>(((R888*'Appendix B'!$C$21*1000)-('Appendix B'!$E$47+'Appendix B'!$F$47+'Appendix B'!$G$47))/((1+$Y$16)^AO$34))</f>
        <v>801386.08622225863</v>
      </c>
      <c r="AP888" s="201">
        <f>(((S888*'Appendix B'!$C$22*1000)-('Appendix B'!$E$48+'Appendix B'!$F$48+'Appendix B'!$G$48))/((1+$Y$16)^AP$34))</f>
        <v>232797.24367410975</v>
      </c>
      <c r="AQ888" s="201">
        <f>(((T888*'Appendix B'!$C$23*1000)-('Appendix B'!$E$49+'Appendix B'!$F$49+'Appendix B'!$G$49))/((1+$Y$16)^AQ$34))</f>
        <v>419353.26557556866</v>
      </c>
      <c r="AR888" s="201">
        <f>(((U888*'Appendix B'!$C$24*1000)-('Appendix B'!$E$50+'Appendix B'!$F$50+'Appendix B'!$G$50))/((1+$Y$16)^AR$34))</f>
        <v>385954.15268578229</v>
      </c>
      <c r="AS888" s="217">
        <f t="shared" si="42"/>
        <v>37746149.404219404</v>
      </c>
      <c r="AU888" s="207">
        <f t="shared" si="41"/>
        <v>1.4324296931683521E-8</v>
      </c>
    </row>
    <row r="889" spans="1:47" x14ac:dyDescent="0.35">
      <c r="A889">
        <v>855</v>
      </c>
      <c r="B889" s="75">
        <v>56</v>
      </c>
      <c r="C889" s="75">
        <v>56.002435235673815</v>
      </c>
      <c r="D889" s="75">
        <v>14.316816126386833</v>
      </c>
      <c r="E889" s="75">
        <v>25.184213468258886</v>
      </c>
      <c r="F889" s="75">
        <v>26.257665112230239</v>
      </c>
      <c r="G889" s="75">
        <v>27.150608903225901</v>
      </c>
      <c r="H889" s="75">
        <v>32.504001187993751</v>
      </c>
      <c r="I889" s="75">
        <v>36.742050139235872</v>
      </c>
      <c r="J889" s="75">
        <v>49.105788288744264</v>
      </c>
      <c r="K889" s="75">
        <v>47.8968053331471</v>
      </c>
      <c r="L889" s="75">
        <v>62.560710223931622</v>
      </c>
      <c r="M889" s="75">
        <v>76.88620445800133</v>
      </c>
      <c r="N889" s="75">
        <v>107.51070359432831</v>
      </c>
      <c r="O889" s="75">
        <v>118.73172668621996</v>
      </c>
      <c r="P889" s="75">
        <v>100.47937695180455</v>
      </c>
      <c r="Q889" s="75">
        <v>74.027669744295451</v>
      </c>
      <c r="R889" s="75">
        <v>95.171658045750618</v>
      </c>
      <c r="S889" s="75">
        <v>127.83796031062531</v>
      </c>
      <c r="T889" s="75">
        <v>109.48040428136508</v>
      </c>
      <c r="U889" s="75">
        <v>125.0473433790055</v>
      </c>
      <c r="V889" s="75">
        <v>117.75993796074347</v>
      </c>
      <c r="X889" s="201">
        <f>((0-('Appendix B'!$H$30))/(1+$Y$16)^0)</f>
        <v>-30932906.678150136</v>
      </c>
      <c r="Y889" s="201">
        <f>(((B889*'Appendix B'!$C$5*1000)-('Appendix B'!$E$31+'Appendix B'!$F$31+'Appendix B'!$G$31))/((1+$Y$16)^1))</f>
        <v>36555647.970511056</v>
      </c>
      <c r="Z889" s="201">
        <f>+(((C889*'Appendix B'!$C$6*1000)-('Appendix B'!$E$32+'Appendix B'!$F$32+'Appendix B'!$G$32))/((1+$Y$16)^2))</f>
        <v>11941814.522901516</v>
      </c>
      <c r="AA889" s="201">
        <f>(((D889*'Appendix B'!$C$7*1000)-('Appendix B'!$E$33+'Appendix B'!$F$33+'Appendix B'!$G$33))/((1+$Y$16)^3))</f>
        <v>88716.820112633155</v>
      </c>
      <c r="AB889" s="201">
        <f>(((E889*'Appendix B'!$C$8*1000)-('Appendix B'!$E$34+'Appendix B'!$F$34+'Appendix B'!$G$34))/((1+$Y$16)^4))</f>
        <v>574864.09393768304</v>
      </c>
      <c r="AC889" s="201">
        <f>(((F889*'Appendix B'!$C$9*1000)-('Appendix B'!$E$35+'Appendix B'!$F$35+'Appendix B'!$G$35))/((1+$Y$16)^AC$34))</f>
        <v>225976.75506340427</v>
      </c>
      <c r="AD889" s="201">
        <f>(((G889*'Appendix B'!$C$10*1000)-('Appendix B'!$E$36+'Appendix B'!$F$36+'Appendix B'!$G$36))/((1+$Y$16)^AD$34))</f>
        <v>16103.723310639558</v>
      </c>
      <c r="AE889" s="201">
        <f>(((H889*'Appendix B'!$C$11*1000)-('Appendix B'!$E$37+'Appendix B'!$F$37+'Appendix B'!$G$37))/((1+$Y$16)^AE$34))</f>
        <v>45865.233333868629</v>
      </c>
      <c r="AF889" s="201">
        <f>(((I889*'Appendix B'!$C$12*1000)-('Appendix B'!$E$38+'Appendix B'!$F$38+'Appendix B'!$G$38))/((1+$Y$16)^AF$34))</f>
        <v>35027.414415023333</v>
      </c>
      <c r="AG889" s="201">
        <f>(((J889*'Appendix B'!$C$13*1000)-('Appendix B'!$E$39+'Appendix B'!$F$39+'Appendix B'!$G$39))/((1+$Y$16)^AG$34))</f>
        <v>199516.26129857989</v>
      </c>
      <c r="AH889" s="201">
        <f>(((K889*'Appendix B'!$C$14*1000)-('Appendix B'!$E$40+'Appendix B'!$F$40+'Appendix B'!$G$40))/((1+$Y$16)^AH$34))</f>
        <v>67595.173470700232</v>
      </c>
      <c r="AI889" s="201">
        <f>(((L889*'Appendix B'!$C$15*1000)-('Appendix B'!$E$41+'Appendix B'!$F$41+'Appendix B'!$G$41))/((1+$Y$16)^AI$34))</f>
        <v>207523.4689519224</v>
      </c>
      <c r="AJ889" s="201">
        <f>(((M889*'Appendix B'!$C$16*1000)-('Appendix B'!$E$42+'Appendix B'!$F$42+'Appendix B'!$G$42))/((1+$Y$16)^AJ$34))</f>
        <v>293072.87411358242</v>
      </c>
      <c r="AK889" s="201">
        <f>(((N889*'Appendix B'!$C$17*1000)-('Appendix B'!$E$43+'Appendix B'!$F$43+'Appendix B'!$G$43))/((1+$Y$16)^AK$34))</f>
        <v>508594.0446924257</v>
      </c>
      <c r="AL889" s="201">
        <f>(((O889*'Appendix B'!$C$18*1000)-('Appendix B'!$E$44+'Appendix B'!$F$44+'Appendix B'!$G$44))/((1+$Y$16)^AL$34))</f>
        <v>488794.56777647295</v>
      </c>
      <c r="AM889" s="201">
        <f>(((P889*'Appendix B'!$C$19*1000)-('Appendix B'!$E$45+'Appendix B'!$F$45+'Appendix B'!$G$45))/((1+$Y$16)^AM$34))</f>
        <v>256090.22741607021</v>
      </c>
      <c r="AN889" s="201">
        <f>(((Q889*'Appendix B'!$C$20*1000)-('Appendix B'!$E$46+'Appendix B'!$F$46+'Appendix B'!$G$46))/((1+$Y$16)^AN$34))</f>
        <v>32379.418102142714</v>
      </c>
      <c r="AO889" s="201">
        <f>(((R889*'Appendix B'!$C$21*1000)-('Appendix B'!$E$47+'Appendix B'!$F$47+'Appendix B'!$G$47))/((1+$Y$16)^AO$34))</f>
        <v>117656.00791970443</v>
      </c>
      <c r="AP889" s="201">
        <f>(((S889*'Appendix B'!$C$22*1000)-('Appendix B'!$E$48+'Appendix B'!$F$48+'Appendix B'!$G$48))/((1+$Y$16)^AP$34))</f>
        <v>228481.31901164309</v>
      </c>
      <c r="AQ889" s="201">
        <f>(((T889*'Appendix B'!$C$23*1000)-('Appendix B'!$E$49+'Appendix B'!$F$49+'Appendix B'!$G$49))/((1+$Y$16)^AQ$34))</f>
        <v>110981.46576686858</v>
      </c>
      <c r="AR889" s="201">
        <f>(((U889*'Appendix B'!$C$24*1000)-('Appendix B'!$E$50+'Appendix B'!$F$50+'Appendix B'!$G$50))/((1+$Y$16)^AR$34))</f>
        <v>134199.54540353673</v>
      </c>
      <c r="AS889" s="217">
        <f t="shared" si="42"/>
        <v>21195994.229359347</v>
      </c>
      <c r="AU889" s="207">
        <f t="shared" si="41"/>
        <v>8.4942582246346358E-9</v>
      </c>
    </row>
    <row r="890" spans="1:47" x14ac:dyDescent="0.35">
      <c r="A890">
        <v>856</v>
      </c>
      <c r="B890" s="75">
        <v>56</v>
      </c>
      <c r="C890" s="75">
        <v>62.827172653801611</v>
      </c>
      <c r="D890" s="75">
        <v>53.410082952010455</v>
      </c>
      <c r="E890" s="75">
        <v>58.96117975440707</v>
      </c>
      <c r="F890" s="75">
        <v>72.94192574104774</v>
      </c>
      <c r="G890" s="75">
        <v>111.0363138073199</v>
      </c>
      <c r="H890" s="75">
        <v>114.68567623065405</v>
      </c>
      <c r="I890" s="75">
        <v>157.65179124433521</v>
      </c>
      <c r="J890" s="75">
        <v>192.85917071555252</v>
      </c>
      <c r="K890" s="75">
        <v>272.83742904458586</v>
      </c>
      <c r="L890" s="75">
        <v>342.4838206100859</v>
      </c>
      <c r="M890" s="75">
        <v>403.42393760334471</v>
      </c>
      <c r="N890" s="75">
        <v>500</v>
      </c>
      <c r="O890" s="75">
        <v>500</v>
      </c>
      <c r="P890" s="75">
        <v>419.73186128737075</v>
      </c>
      <c r="Q890" s="75">
        <v>350.08431767931705</v>
      </c>
      <c r="R890" s="75">
        <v>480.03059517126644</v>
      </c>
      <c r="S890" s="75">
        <v>500</v>
      </c>
      <c r="T890" s="75">
        <v>392.57383957428885</v>
      </c>
      <c r="U890" s="75">
        <v>293.73891607289602</v>
      </c>
      <c r="V890" s="75">
        <v>295.0381385045601</v>
      </c>
      <c r="X890" s="201">
        <f>((0-('Appendix B'!$H$30))/(1+$Y$16)^0)</f>
        <v>-30932906.678150136</v>
      </c>
      <c r="Y890" s="201">
        <f>(((B890*'Appendix B'!$C$5*1000)-('Appendix B'!$E$31+'Appendix B'!$F$31+'Appendix B'!$G$31))/((1+$Y$16)^1))</f>
        <v>36555647.970511056</v>
      </c>
      <c r="Z890" s="201">
        <f>+(((C890*'Appendix B'!$C$6*1000)-('Appendix B'!$E$32+'Appendix B'!$F$32+'Appendix B'!$G$32))/((1+$Y$16)^2))</f>
        <v>13665859.919051517</v>
      </c>
      <c r="AA890" s="201">
        <f>(((D890*'Appendix B'!$C$7*1000)-('Appendix B'!$E$33+'Appendix B'!$F$33+'Appendix B'!$G$33))/((1+$Y$16)^3))</f>
        <v>5047325.4346423019</v>
      </c>
      <c r="AB890" s="201">
        <f>(((E890*'Appendix B'!$C$8*1000)-('Appendix B'!$E$34+'Appendix B'!$F$34+'Appendix B'!$G$34))/((1+$Y$16)^4))</f>
        <v>3302016.2835080163</v>
      </c>
      <c r="AC890" s="201">
        <f>(((F890*'Appendix B'!$C$9*1000)-('Appendix B'!$E$35+'Appendix B'!$F$35+'Appendix B'!$G$35))/((1+$Y$16)^AC$34))</f>
        <v>2939832.8515531342</v>
      </c>
      <c r="AD890" s="201">
        <f>(((G890*'Appendix B'!$C$10*1000)-('Appendix B'!$E$36+'Appendix B'!$F$36+'Appendix B'!$G$36))/((1+$Y$16)^AD$34))</f>
        <v>3635883.0301008048</v>
      </c>
      <c r="AE890" s="201">
        <f>(((H890*'Appendix B'!$C$11*1000)-('Appendix B'!$E$37+'Appendix B'!$F$37+'Appendix B'!$G$37))/((1+$Y$16)^AE$34))</f>
        <v>2775254.2674707179</v>
      </c>
      <c r="AF890" s="201">
        <f>(((I890*'Appendix B'!$C$12*1000)-('Appendix B'!$E$38+'Appendix B'!$F$38+'Appendix B'!$G$38))/((1+$Y$16)^AF$34))</f>
        <v>3205589.4121819665</v>
      </c>
      <c r="AG890" s="201">
        <f>(((J890*'Appendix B'!$C$13*1000)-('Appendix B'!$E$39+'Appendix B'!$F$39+'Appendix B'!$G$39))/((1+$Y$16)^AG$34))</f>
        <v>3231321.9939653235</v>
      </c>
      <c r="AH890" s="201">
        <f>(((K890*'Appendix B'!$C$14*1000)-('Appendix B'!$E$40+'Appendix B'!$F$40+'Appendix B'!$G$40))/((1+$Y$16)^AH$34))</f>
        <v>3876959.2439998728</v>
      </c>
      <c r="AI890" s="201">
        <f>(((L890*'Appendix B'!$C$15*1000)-('Appendix B'!$E$41+'Appendix B'!$F$41+'Appendix B'!$G$41))/((1+$Y$16)^AI$34))</f>
        <v>4185532.6638383665</v>
      </c>
      <c r="AJ890" s="201">
        <f>(((M890*'Appendix B'!$C$16*1000)-('Appendix B'!$E$42+'Appendix B'!$F$42+'Appendix B'!$G$42))/((1+$Y$16)^AJ$34))</f>
        <v>4155030.7344800737</v>
      </c>
      <c r="AK890" s="201">
        <f>(((N890*'Appendix B'!$C$17*1000)-('Appendix B'!$E$43+'Appendix B'!$F$43+'Appendix B'!$G$43))/((1+$Y$16)^AK$34))</f>
        <v>4401147.9215931827</v>
      </c>
      <c r="AL890" s="201">
        <f>(((O890*'Appendix B'!$C$18*1000)-('Appendix B'!$E$44+'Appendix B'!$F$44+'Appendix B'!$G$44))/((1+$Y$16)^AL$34))</f>
        <v>3679777.4453571774</v>
      </c>
      <c r="AM890" s="201">
        <f>(((P890*'Appendix B'!$C$19*1000)-('Appendix B'!$E$45+'Appendix B'!$F$45+'Appendix B'!$G$45))/((1+$Y$16)^AM$34))</f>
        <v>2522993.3086403813</v>
      </c>
      <c r="AN890" s="201">
        <f>(((Q890*'Appendix B'!$C$20*1000)-('Appendix B'!$E$46+'Appendix B'!$F$46+'Appendix B'!$G$46))/((1+$Y$16)^AN$34))</f>
        <v>1676476.1306146837</v>
      </c>
      <c r="AO890" s="201">
        <f>(((R890*'Appendix B'!$C$21*1000)-('Appendix B'!$E$47+'Appendix B'!$F$47+'Appendix B'!$G$47))/((1+$Y$16)^AO$34))</f>
        <v>2112773.158754894</v>
      </c>
      <c r="AP890" s="201">
        <f>(((S890*'Appendix B'!$C$22*1000)-('Appendix B'!$E$48+'Appendix B'!$F$48+'Appendix B'!$G$48))/((1+$Y$16)^AP$34))</f>
        <v>1885363.9634975337</v>
      </c>
      <c r="AQ890" s="201">
        <f>(((T890*'Appendix B'!$C$23*1000)-('Appendix B'!$E$49+'Appendix B'!$F$49+'Appendix B'!$G$49))/((1+$Y$16)^AQ$34))</f>
        <v>1196816.2231244047</v>
      </c>
      <c r="AR890" s="201">
        <f>(((U890*'Appendix B'!$C$24*1000)-('Appendix B'!$E$50+'Appendix B'!$F$50+'Appendix B'!$G$50))/((1+$Y$16)^AR$34))</f>
        <v>693276.67035935621</v>
      </c>
      <c r="AS890" s="217">
        <f t="shared" si="42"/>
        <v>73811971.949094653</v>
      </c>
      <c r="AU890" s="207">
        <f t="shared" si="41"/>
        <v>9.8599858547172935E-9</v>
      </c>
    </row>
    <row r="891" spans="1:47" x14ac:dyDescent="0.35">
      <c r="A891">
        <v>857</v>
      </c>
      <c r="B891" s="75">
        <v>56</v>
      </c>
      <c r="C891" s="75">
        <v>49.778218922526186</v>
      </c>
      <c r="D891" s="75">
        <v>56.745421256501011</v>
      </c>
      <c r="E891" s="75">
        <v>55.090800238311559</v>
      </c>
      <c r="F891" s="75">
        <v>87.472611543240362</v>
      </c>
      <c r="G891" s="75">
        <v>112.54780500282192</v>
      </c>
      <c r="H891" s="75">
        <v>122.13016773773046</v>
      </c>
      <c r="I891" s="75">
        <v>55.054295504219979</v>
      </c>
      <c r="J891" s="75">
        <v>49.309904005214754</v>
      </c>
      <c r="K891" s="75">
        <v>63.609109985903359</v>
      </c>
      <c r="L891" s="75">
        <v>50.54872259306461</v>
      </c>
      <c r="M891" s="75">
        <v>69.549732592769686</v>
      </c>
      <c r="N891" s="75">
        <v>46.304596213258009</v>
      </c>
      <c r="O891" s="75">
        <v>41.777550716633485</v>
      </c>
      <c r="P891" s="75">
        <v>59.827027861099594</v>
      </c>
      <c r="Q891" s="75">
        <v>55.771826996554452</v>
      </c>
      <c r="R891" s="75">
        <v>41.318359319327314</v>
      </c>
      <c r="S891" s="75">
        <v>47.731575493036722</v>
      </c>
      <c r="T891" s="75">
        <v>28.629466054632701</v>
      </c>
      <c r="U891" s="75">
        <v>48.39071601713669</v>
      </c>
      <c r="V891" s="75">
        <v>48.427721398324017</v>
      </c>
      <c r="X891" s="201">
        <f>((0-('Appendix B'!$H$30))/(1+$Y$16)^0)</f>
        <v>-30932906.678150136</v>
      </c>
      <c r="Y891" s="201">
        <f>(((B891*'Appendix B'!$C$5*1000)-('Appendix B'!$E$31+'Appendix B'!$F$31+'Appendix B'!$G$31))/((1+$Y$16)^1))</f>
        <v>36555647.970511056</v>
      </c>
      <c r="Z891" s="201">
        <f>+(((C891*'Appendix B'!$C$6*1000)-('Appendix B'!$E$32+'Appendix B'!$F$32+'Appendix B'!$G$32))/((1+$Y$16)^2))</f>
        <v>10369471.028656483</v>
      </c>
      <c r="AA891" s="201">
        <f>(((D891*'Appendix B'!$C$7*1000)-('Appendix B'!$E$33+'Appendix B'!$F$33+'Appendix B'!$G$33))/((1+$Y$16)^3))</f>
        <v>5470381.3363859085</v>
      </c>
      <c r="AB891" s="201">
        <f>(((E891*'Appendix B'!$C$8*1000)-('Appendix B'!$E$34+'Appendix B'!$F$34+'Appendix B'!$G$34))/((1+$Y$16)^4))</f>
        <v>2989521.8492131094</v>
      </c>
      <c r="AC891" s="201">
        <f>(((F891*'Appendix B'!$C$9*1000)-('Appendix B'!$E$35+'Appendix B'!$F$35+'Appendix B'!$G$35))/((1+$Y$16)^AC$34))</f>
        <v>3784532.7508188635</v>
      </c>
      <c r="AD891" s="201">
        <f>(((G891*'Appendix B'!$C$10*1000)-('Appendix B'!$E$36+'Appendix B'!$F$36+'Appendix B'!$G$36))/((1+$Y$16)^AD$34))</f>
        <v>3701105.8777615475</v>
      </c>
      <c r="AE891" s="201">
        <f>(((H891*'Appendix B'!$C$11*1000)-('Appendix B'!$E$37+'Appendix B'!$F$37+'Appendix B'!$G$37))/((1+$Y$16)^AE$34))</f>
        <v>3022498.1143939123</v>
      </c>
      <c r="AF891" s="201">
        <f>(((I891*'Appendix B'!$C$12*1000)-('Appendix B'!$E$38+'Appendix B'!$F$38+'Appendix B'!$G$38))/((1+$Y$16)^AF$34))</f>
        <v>515221.22442024376</v>
      </c>
      <c r="AG891" s="201">
        <f>(((J891*'Appendix B'!$C$13*1000)-('Appendix B'!$E$39+'Appendix B'!$F$39+'Appendix B'!$G$39))/((1+$Y$16)^AG$34))</f>
        <v>203821.12834849212</v>
      </c>
      <c r="AH891" s="201">
        <f>(((K891*'Appendix B'!$C$14*1000)-('Appendix B'!$E$40+'Appendix B'!$F$40+'Appendix B'!$G$40))/((1+$Y$16)^AH$34))</f>
        <v>333682.67612740386</v>
      </c>
      <c r="AI891" s="201">
        <f>(((L891*'Appendix B'!$C$15*1000)-('Appendix B'!$E$41+'Appendix B'!$F$41+'Appendix B'!$G$41))/((1+$Y$16)^AI$34))</f>
        <v>36820.174113088236</v>
      </c>
      <c r="AJ891" s="201">
        <f>(((M891*'Appendix B'!$C$16*1000)-('Appendix B'!$E$42+'Appendix B'!$F$42+'Appendix B'!$G$42))/((1+$Y$16)^AJ$34))</f>
        <v>206304.5092009806</v>
      </c>
      <c r="AK891" s="201">
        <f>(((N891*'Appendix B'!$C$17*1000)-('Appendix B'!$E$43+'Appendix B'!$F$43+'Appendix B'!$G$43))/((1+$Y$16)^AK$34))</f>
        <v>-98423.962570476084</v>
      </c>
      <c r="AL891" s="201">
        <f>(((O891*'Appendix B'!$C$18*1000)-('Appendix B'!$E$44+'Appendix B'!$F$44+'Appendix B'!$G$44))/((1+$Y$16)^AL$34))</f>
        <v>-155264.94376643968</v>
      </c>
      <c r="AM891" s="201">
        <f>(((P891*'Appendix B'!$C$19*1000)-('Appendix B'!$E$45+'Appendix B'!$F$45+'Appendix B'!$G$45))/((1+$Y$16)^AM$34))</f>
        <v>-32568.248036422541</v>
      </c>
      <c r="AN891" s="201">
        <f>(((Q891*'Appendix B'!$C$20*1000)-('Appendix B'!$E$46+'Appendix B'!$F$46+'Appendix B'!$G$46))/((1+$Y$16)^AN$34))</f>
        <v>-76345.987607962408</v>
      </c>
      <c r="AO891" s="201">
        <f>(((R891*'Appendix B'!$C$21*1000)-('Appendix B'!$E$47+'Appendix B'!$F$47+'Appendix B'!$G$47))/((1+$Y$16)^AO$34))</f>
        <v>-161520.67099706168</v>
      </c>
      <c r="AP891" s="201">
        <f>(((S891*'Appendix B'!$C$22*1000)-('Appendix B'!$E$48+'Appendix B'!$F$48+'Appendix B'!$G$48))/((1+$Y$16)^AP$34))</f>
        <v>-128156.01785256568</v>
      </c>
      <c r="AQ891" s="201">
        <f>(((T891*'Appendix B'!$C$23*1000)-('Appendix B'!$E$49+'Appendix B'!$F$49+'Appendix B'!$G$49))/((1+$Y$16)^AQ$34))</f>
        <v>-199130.84326888793</v>
      </c>
      <c r="AR891" s="201">
        <f>(((U891*'Appendix B'!$C$24*1000)-('Appendix B'!$E$50+'Appendix B'!$F$50+'Appendix B'!$G$50))/((1+$Y$16)^AR$34))</f>
        <v>-119855.6284850362</v>
      </c>
      <c r="AS891" s="217">
        <f t="shared" si="42"/>
        <v>36256101.961800948</v>
      </c>
      <c r="AU891" s="207">
        <f t="shared" si="41"/>
        <v>1.3912561533713281E-8</v>
      </c>
    </row>
    <row r="892" spans="1:47" x14ac:dyDescent="0.35">
      <c r="A892">
        <v>858</v>
      </c>
      <c r="B892" s="75">
        <v>56</v>
      </c>
      <c r="C892" s="75">
        <v>73.734112842701805</v>
      </c>
      <c r="D892" s="75">
        <v>87.868687238062932</v>
      </c>
      <c r="E892" s="75">
        <v>105.17534879396717</v>
      </c>
      <c r="F892" s="75">
        <v>82.166804092963247</v>
      </c>
      <c r="G892" s="75">
        <v>139.8676599042725</v>
      </c>
      <c r="H892" s="75">
        <v>116.46905249173794</v>
      </c>
      <c r="I892" s="75">
        <v>147.15204953569281</v>
      </c>
      <c r="J892" s="75">
        <v>171.59100158009625</v>
      </c>
      <c r="K892" s="75">
        <v>167.2368391212751</v>
      </c>
      <c r="L892" s="75">
        <v>114.9017660934459</v>
      </c>
      <c r="M892" s="75">
        <v>173.12214040472085</v>
      </c>
      <c r="N892" s="75">
        <v>242.13091068903429</v>
      </c>
      <c r="O892" s="75">
        <v>247.21245847572695</v>
      </c>
      <c r="P892" s="75">
        <v>352.23866122663185</v>
      </c>
      <c r="Q892" s="75">
        <v>335.48643682013329</v>
      </c>
      <c r="R892" s="75">
        <v>338.43538582300403</v>
      </c>
      <c r="S892" s="75">
        <v>106.68791490627294</v>
      </c>
      <c r="T892" s="75">
        <v>135.21524324085516</v>
      </c>
      <c r="U892" s="75">
        <v>161.01862990624542</v>
      </c>
      <c r="V892" s="75">
        <v>100.85973494564524</v>
      </c>
      <c r="X892" s="201">
        <f>((0-('Appendix B'!$H$30))/(1+$Y$16)^0)</f>
        <v>-30932906.678150136</v>
      </c>
      <c r="Y892" s="201">
        <f>(((B892*'Appendix B'!$C$5*1000)-('Appendix B'!$E$31+'Appendix B'!$F$31+'Appendix B'!$G$31))/((1+$Y$16)^1))</f>
        <v>36555647.970511056</v>
      </c>
      <c r="Z892" s="201">
        <f>+(((C892*'Appendix B'!$C$6*1000)-('Appendix B'!$E$32+'Appendix B'!$F$32+'Appendix B'!$G$32))/((1+$Y$16)^2))</f>
        <v>16421139.553519154</v>
      </c>
      <c r="AA892" s="201">
        <f>(((D892*'Appendix B'!$C$7*1000)-('Appendix B'!$E$33+'Appendix B'!$F$33+'Appendix B'!$G$33))/((1+$Y$16)^3))</f>
        <v>9418071.241577385</v>
      </c>
      <c r="AB892" s="201">
        <f>(((E892*'Appendix B'!$C$8*1000)-('Appendix B'!$E$34+'Appendix B'!$F$34+'Appendix B'!$G$34))/((1+$Y$16)^4))</f>
        <v>7033348.1982127298</v>
      </c>
      <c r="AC892" s="201">
        <f>(((F892*'Appendix B'!$C$9*1000)-('Appendix B'!$E$35+'Appendix B'!$F$35+'Appendix B'!$G$35))/((1+$Y$16)^AC$34))</f>
        <v>3476094.7954612342</v>
      </c>
      <c r="AD892" s="201">
        <f>(((G892*'Appendix B'!$C$10*1000)-('Appendix B'!$E$36+'Appendix B'!$F$36+'Appendix B'!$G$36))/((1+$Y$16)^AD$34))</f>
        <v>4879993.8128375318</v>
      </c>
      <c r="AE892" s="201">
        <f>(((H892*'Appendix B'!$C$11*1000)-('Appendix B'!$E$37+'Appendix B'!$F$37+'Appendix B'!$G$37))/((1+$Y$16)^AE$34))</f>
        <v>2834483.1358068231</v>
      </c>
      <c r="AF892" s="201">
        <f>(((I892*'Appendix B'!$C$12*1000)-('Appendix B'!$E$38+'Appendix B'!$F$38+'Appendix B'!$G$38))/((1+$Y$16)^AF$34))</f>
        <v>2930259.387127548</v>
      </c>
      <c r="AG892" s="201">
        <f>(((J892*'Appendix B'!$C$13*1000)-('Appendix B'!$E$39+'Appendix B'!$F$39+'Appendix B'!$G$39))/((1+$Y$16)^AG$34))</f>
        <v>2782769.3684920929</v>
      </c>
      <c r="AH892" s="201">
        <f>(((K892*'Appendix B'!$C$14*1000)-('Appendix B'!$E$40+'Appendix B'!$F$40+'Appendix B'!$G$40))/((1+$Y$16)^AH$34))</f>
        <v>2088615.7849873668</v>
      </c>
      <c r="AI892" s="201">
        <f>(((L892*'Appendix B'!$C$15*1000)-('Appendix B'!$E$41+'Appendix B'!$F$41+'Appendix B'!$G$41))/((1+$Y$16)^AI$34))</f>
        <v>951346.30384312687</v>
      </c>
      <c r="AJ892" s="201">
        <f>(((M892*'Appendix B'!$C$16*1000)-('Appendix B'!$E$42+'Appendix B'!$F$42+'Appendix B'!$G$42))/((1+$Y$16)^AJ$34))</f>
        <v>1431254.1363499213</v>
      </c>
      <c r="AK892" s="201">
        <f>(((N892*'Appendix B'!$C$17*1000)-('Appendix B'!$E$43+'Appendix B'!$F$43+'Appendix B'!$G$43))/((1+$Y$16)^AK$34))</f>
        <v>1843704.107143821</v>
      </c>
      <c r="AL892" s="201">
        <f>(((O892*'Appendix B'!$C$18*1000)-('Appendix B'!$E$44+'Appendix B'!$F$44+'Appendix B'!$G$44))/((1+$Y$16)^AL$34))</f>
        <v>1564099.9208183882</v>
      </c>
      <c r="AM892" s="201">
        <f>(((P892*'Appendix B'!$C$19*1000)-('Appendix B'!$E$45+'Appendix B'!$F$45+'Appendix B'!$G$45))/((1+$Y$16)^AM$34))</f>
        <v>2043747.0985511933</v>
      </c>
      <c r="AN892" s="201">
        <f>(((Q892*'Appendix B'!$C$20*1000)-('Appendix B'!$E$46+'Appendix B'!$F$46+'Appendix B'!$G$46))/((1+$Y$16)^AN$34))</f>
        <v>1589536.2647945241</v>
      </c>
      <c r="AO892" s="201">
        <f>(((R892*'Appendix B'!$C$21*1000)-('Appendix B'!$E$47+'Appendix B'!$F$47+'Appendix B'!$G$47))/((1+$Y$16)^AO$34))</f>
        <v>1378740.4953671531</v>
      </c>
      <c r="AP892" s="201">
        <f>(((S892*'Appendix B'!$C$22*1000)-('Appendix B'!$E$48+'Appendix B'!$F$48+'Appendix B'!$G$48))/((1+$Y$16)^AP$34))</f>
        <v>134320.33690339592</v>
      </c>
      <c r="AQ892" s="201">
        <f>(((T892*'Appendix B'!$C$23*1000)-('Appendix B'!$E$49+'Appendix B'!$F$49+'Appendix B'!$G$49))/((1+$Y$16)^AQ$34))</f>
        <v>209690.15743362886</v>
      </c>
      <c r="AR892" s="201">
        <f>(((U892*'Appendix B'!$C$24*1000)-('Appendix B'!$E$50+'Appendix B'!$F$50+'Appendix B'!$G$50))/((1+$Y$16)^AR$34))</f>
        <v>253415.47973538638</v>
      </c>
      <c r="AS892" s="217">
        <f t="shared" si="42"/>
        <v>68887370.871323332</v>
      </c>
      <c r="AU892" s="207">
        <f t="shared" si="41"/>
        <v>1.1724639656874679E-8</v>
      </c>
    </row>
    <row r="893" spans="1:47" x14ac:dyDescent="0.35">
      <c r="A893">
        <v>859</v>
      </c>
      <c r="B893" s="75">
        <v>56</v>
      </c>
      <c r="C893" s="75">
        <v>75.208842331704119</v>
      </c>
      <c r="D893" s="75">
        <v>44.60741033472425</v>
      </c>
      <c r="E893" s="75">
        <v>48.485408833949691</v>
      </c>
      <c r="F893" s="75">
        <v>48.214399910914892</v>
      </c>
      <c r="G893" s="75">
        <v>80.041062908172563</v>
      </c>
      <c r="H893" s="75">
        <v>73.908334746223247</v>
      </c>
      <c r="I893" s="75">
        <v>79.864442372406955</v>
      </c>
      <c r="J893" s="75">
        <v>52.389009630990842</v>
      </c>
      <c r="K893" s="75">
        <v>37.113582671460193</v>
      </c>
      <c r="L893" s="75">
        <v>51.913666896783035</v>
      </c>
      <c r="M893" s="75">
        <v>84.526309332722477</v>
      </c>
      <c r="N893" s="75">
        <v>65.063228441069697</v>
      </c>
      <c r="O893" s="75">
        <v>68.275524884298932</v>
      </c>
      <c r="P893" s="75">
        <v>99.534021888191404</v>
      </c>
      <c r="Q893" s="75">
        <v>106.42609401904137</v>
      </c>
      <c r="R893" s="75">
        <v>95.016744637634517</v>
      </c>
      <c r="S893" s="75">
        <v>126.16914571700977</v>
      </c>
      <c r="T893" s="75">
        <v>127.32625268810924</v>
      </c>
      <c r="U893" s="75">
        <v>94.735984601618625</v>
      </c>
      <c r="V893" s="75">
        <v>101.28123103605837</v>
      </c>
      <c r="X893" s="201">
        <f>((0-('Appendix B'!$H$30))/(1+$Y$16)^0)</f>
        <v>-30932906.678150136</v>
      </c>
      <c r="Y893" s="201">
        <f>(((B893*'Appendix B'!$C$5*1000)-('Appendix B'!$E$31+'Appendix B'!$F$31+'Appendix B'!$G$31))/((1+$Y$16)^1))</f>
        <v>36555647.970511056</v>
      </c>
      <c r="Z893" s="201">
        <f>+(((C893*'Appendix B'!$C$6*1000)-('Appendix B'!$E$32+'Appendix B'!$F$32+'Appendix B'!$G$32))/((1+$Y$16)^2))</f>
        <v>16793681.444922581</v>
      </c>
      <c r="AA893" s="201">
        <f>(((D893*'Appendix B'!$C$7*1000)-('Appendix B'!$E$33+'Appendix B'!$F$33+'Appendix B'!$G$33))/((1+$Y$16)^3))</f>
        <v>3930790.2403425477</v>
      </c>
      <c r="AB893" s="201">
        <f>(((E893*'Appendix B'!$C$8*1000)-('Appendix B'!$E$34+'Appendix B'!$F$34+'Appendix B'!$G$34))/((1+$Y$16)^4))</f>
        <v>2456202.5605959441</v>
      </c>
      <c r="AC893" s="201">
        <f>(((F893*'Appendix B'!$C$9*1000)-('Appendix B'!$E$35+'Appendix B'!$F$35+'Appendix B'!$G$35))/((1+$Y$16)^AC$34))</f>
        <v>1502368.7936177456</v>
      </c>
      <c r="AD893" s="201">
        <f>(((G893*'Appendix B'!$C$10*1000)-('Appendix B'!$E$36+'Appendix B'!$F$36+'Appendix B'!$G$36))/((1+$Y$16)^AD$34))</f>
        <v>2298396.8881916949</v>
      </c>
      <c r="AE893" s="201">
        <f>(((H893*'Appendix B'!$C$11*1000)-('Appendix B'!$E$37+'Appendix B'!$F$37+'Appendix B'!$G$37))/((1+$Y$16)^AE$34))</f>
        <v>1420971.4710798557</v>
      </c>
      <c r="AF893" s="201">
        <f>(((I893*'Appendix B'!$C$12*1000)-('Appendix B'!$E$38+'Appendix B'!$F$38+'Appendix B'!$G$38))/((1+$Y$16)^AF$34))</f>
        <v>1165806.5957917208</v>
      </c>
      <c r="AG893" s="201">
        <f>(((J893*'Appendix B'!$C$13*1000)-('Appendix B'!$E$39+'Appendix B'!$F$39+'Appendix B'!$G$39))/((1+$Y$16)^AG$34))</f>
        <v>268760.47050600557</v>
      </c>
      <c r="AH893" s="201">
        <f>(((K893*'Appendix B'!$C$14*1000)-('Appendix B'!$E$40+'Appendix B'!$F$40+'Appendix B'!$G$40))/((1+$Y$16)^AH$34))</f>
        <v>-115018.44382166253</v>
      </c>
      <c r="AI893" s="201">
        <f>(((L893*'Appendix B'!$C$15*1000)-('Appendix B'!$E$41+'Appendix B'!$F$41+'Appendix B'!$G$41))/((1+$Y$16)^AI$34))</f>
        <v>56217.504269963785</v>
      </c>
      <c r="AJ893" s="201">
        <f>(((M893*'Appendix B'!$C$16*1000)-('Appendix B'!$E$42+'Appendix B'!$F$42+'Appendix B'!$G$42))/((1+$Y$16)^AJ$34))</f>
        <v>383432.30299410486</v>
      </c>
      <c r="AK893" s="201">
        <f>(((N893*'Appendix B'!$C$17*1000)-('Appendix B'!$E$43+'Appendix B'!$F$43+'Appendix B'!$G$43))/((1+$Y$16)^AK$34))</f>
        <v>87616.745475361677</v>
      </c>
      <c r="AL893" s="201">
        <f>(((O893*'Appendix B'!$C$18*1000)-('Appendix B'!$E$44+'Appendix B'!$F$44+'Appendix B'!$G$44))/((1+$Y$16)^AL$34))</f>
        <v>66506.936502256736</v>
      </c>
      <c r="AM893" s="201">
        <f>(((P893*'Appendix B'!$C$19*1000)-('Appendix B'!$E$45+'Appendix B'!$F$45+'Appendix B'!$G$45))/((1+$Y$16)^AM$34))</f>
        <v>249377.58331240481</v>
      </c>
      <c r="AN893" s="201">
        <f>(((Q893*'Appendix B'!$C$20*1000)-('Appendix B'!$E$46+'Appendix B'!$F$46+'Appendix B'!$G$46))/((1+$Y$16)^AN$34))</f>
        <v>225333.08626822903</v>
      </c>
      <c r="AO893" s="201">
        <f>(((R893*'Appendix B'!$C$21*1000)-('Appendix B'!$E$47+'Appendix B'!$F$47+'Appendix B'!$G$47))/((1+$Y$16)^AO$34))</f>
        <v>116852.93342249985</v>
      </c>
      <c r="AP893" s="201">
        <f>(((S893*'Appendix B'!$C$22*1000)-('Appendix B'!$E$48+'Appendix B'!$F$48+'Appendix B'!$G$48))/((1+$Y$16)^AP$34))</f>
        <v>221051.67911786409</v>
      </c>
      <c r="AQ893" s="201">
        <f>(((T893*'Appendix B'!$C$23*1000)-('Appendix B'!$E$49+'Appendix B'!$F$49+'Appendix B'!$G$49))/((1+$Y$16)^AQ$34))</f>
        <v>179431.10132456312</v>
      </c>
      <c r="AR893" s="201">
        <f>(((U893*'Appendix B'!$C$24*1000)-('Appendix B'!$E$50+'Appendix B'!$F$50+'Appendix B'!$G$50))/((1+$Y$16)^AR$34))</f>
        <v>33741.727338630342</v>
      </c>
      <c r="AS893" s="217">
        <f t="shared" si="42"/>
        <v>37079281.357434884</v>
      </c>
      <c r="AU893" s="207">
        <f t="shared" si="41"/>
        <v>1.4144726699735009E-8</v>
      </c>
    </row>
    <row r="894" spans="1:47" x14ac:dyDescent="0.35">
      <c r="A894">
        <v>860</v>
      </c>
      <c r="B894" s="75">
        <v>56</v>
      </c>
      <c r="C894" s="75">
        <v>61.439251377695776</v>
      </c>
      <c r="D894" s="75">
        <v>82.177823845627259</v>
      </c>
      <c r="E894" s="75">
        <v>87.952662944262499</v>
      </c>
      <c r="F894" s="75">
        <v>154.02302567929064</v>
      </c>
      <c r="G894" s="75">
        <v>165.27992820082602</v>
      </c>
      <c r="H894" s="75">
        <v>227.31664427233855</v>
      </c>
      <c r="I894" s="75">
        <v>252.29925954020945</v>
      </c>
      <c r="J894" s="75">
        <v>322.81892154000121</v>
      </c>
      <c r="K894" s="75">
        <v>427.23036172600212</v>
      </c>
      <c r="L894" s="75">
        <v>500</v>
      </c>
      <c r="M894" s="75">
        <v>432.4677446473134</v>
      </c>
      <c r="N894" s="75">
        <v>500</v>
      </c>
      <c r="O894" s="75">
        <v>500</v>
      </c>
      <c r="P894" s="75">
        <v>213.15001960081702</v>
      </c>
      <c r="Q894" s="75">
        <v>186.44632576377259</v>
      </c>
      <c r="R894" s="75">
        <v>258.03137593869928</v>
      </c>
      <c r="S894" s="75">
        <v>283.03898639193585</v>
      </c>
      <c r="T894" s="75">
        <v>390.01527072358135</v>
      </c>
      <c r="U894" s="75">
        <v>495.16133702083653</v>
      </c>
      <c r="V894" s="75">
        <v>500</v>
      </c>
      <c r="X894" s="201">
        <f>((0-('Appendix B'!$H$30))/(1+$Y$16)^0)</f>
        <v>-30932906.678150136</v>
      </c>
      <c r="Y894" s="201">
        <f>(((B894*'Appendix B'!$C$5*1000)-('Appendix B'!$E$31+'Appendix B'!$F$31+'Appendix B'!$G$31))/((1+$Y$16)^1))</f>
        <v>36555647.970511056</v>
      </c>
      <c r="Z894" s="201">
        <f>+(((C894*'Appendix B'!$C$6*1000)-('Appendix B'!$E$32+'Appendix B'!$F$32+'Appendix B'!$G$32))/((1+$Y$16)^2))</f>
        <v>13315247.266917376</v>
      </c>
      <c r="AA894" s="201">
        <f>(((D894*'Appendix B'!$C$7*1000)-('Appendix B'!$E$33+'Appendix B'!$F$33+'Appendix B'!$G$33))/((1+$Y$16)^3))</f>
        <v>8696239.4139198624</v>
      </c>
      <c r="AB894" s="201">
        <f>(((E894*'Appendix B'!$C$8*1000)-('Appendix B'!$E$34+'Appendix B'!$F$34+'Appendix B'!$G$34))/((1+$Y$16)^4))</f>
        <v>5642788.5775707234</v>
      </c>
      <c r="AC894" s="201">
        <f>(((F894*'Appendix B'!$C$9*1000)-('Appendix B'!$E$35+'Appendix B'!$F$35+'Appendix B'!$G$35))/((1+$Y$16)^AC$34))</f>
        <v>7653250.9160916703</v>
      </c>
      <c r="AD894" s="201">
        <f>(((G894*'Appendix B'!$C$10*1000)-('Appendix B'!$E$36+'Appendix B'!$F$36+'Appendix B'!$G$36))/((1+$Y$16)^AD$34))</f>
        <v>5976566.8585505299</v>
      </c>
      <c r="AE894" s="201">
        <f>(((H894*'Appendix B'!$C$11*1000)-('Appendix B'!$E$37+'Appendix B'!$F$37+'Appendix B'!$G$37))/((1+$Y$16)^AE$34))</f>
        <v>6515914.5657381099</v>
      </c>
      <c r="AF894" s="201">
        <f>(((I894*'Appendix B'!$C$12*1000)-('Appendix B'!$E$38+'Appendix B'!$F$38+'Appendix B'!$G$38))/((1+$Y$16)^AF$34))</f>
        <v>5687487.5902857846</v>
      </c>
      <c r="AG894" s="201">
        <f>(((J894*'Appendix B'!$C$13*1000)-('Appendix B'!$E$39+'Appendix B'!$F$39+'Appendix B'!$G$39))/((1+$Y$16)^AG$34))</f>
        <v>5972215.5361824324</v>
      </c>
      <c r="AH894" s="201">
        <f>(((K894*'Appendix B'!$C$14*1000)-('Appendix B'!$E$40+'Appendix B'!$F$40+'Appendix B'!$G$40))/((1+$Y$16)^AH$34))</f>
        <v>6491599.8580256458</v>
      </c>
      <c r="AI894" s="201">
        <f>(((L894*'Appendix B'!$C$15*1000)-('Appendix B'!$E$41+'Appendix B'!$F$41+'Appendix B'!$G$41))/((1+$Y$16)^AI$34))</f>
        <v>6424007.3974609841</v>
      </c>
      <c r="AJ894" s="201">
        <f>(((M894*'Appendix B'!$C$16*1000)-('Appendix B'!$E$42+'Appendix B'!$F$42+'Appendix B'!$G$42))/((1+$Y$16)^AJ$34))</f>
        <v>4498531.4926558435</v>
      </c>
      <c r="AK894" s="201">
        <f>(((N894*'Appendix B'!$C$17*1000)-('Appendix B'!$E$43+'Appendix B'!$F$43+'Appendix B'!$G$43))/((1+$Y$16)^AK$34))</f>
        <v>4401147.9215931827</v>
      </c>
      <c r="AL894" s="201">
        <f>(((O894*'Appendix B'!$C$18*1000)-('Appendix B'!$E$44+'Appendix B'!$F$44+'Appendix B'!$G$44))/((1+$Y$16)^AL$34))</f>
        <v>3679777.4453571774</v>
      </c>
      <c r="AM894" s="201">
        <f>(((P894*'Appendix B'!$C$19*1000)-('Appendix B'!$E$45+'Appendix B'!$F$45+'Appendix B'!$G$45))/((1+$Y$16)^AM$34))</f>
        <v>1056126.0596074481</v>
      </c>
      <c r="AN894" s="201">
        <f>(((Q894*'Appendix B'!$C$20*1000)-('Appendix B'!$E$46+'Appendix B'!$F$46+'Appendix B'!$G$46))/((1+$Y$16)^AN$34))</f>
        <v>701905.56126608234</v>
      </c>
      <c r="AO894" s="201">
        <f>(((R894*'Appendix B'!$C$21*1000)-('Appendix B'!$E$47+'Appendix B'!$F$47+'Appendix B'!$G$47))/((1+$Y$16)^AO$34))</f>
        <v>961924.34887402528</v>
      </c>
      <c r="AP894" s="201">
        <f>(((S894*'Appendix B'!$C$22*1000)-('Appendix B'!$E$48+'Appendix B'!$F$48+'Appendix B'!$G$48))/((1+$Y$16)^AP$34))</f>
        <v>919443.47822367831</v>
      </c>
      <c r="AQ894" s="201">
        <f>(((T894*'Appendix B'!$C$23*1000)-('Appendix B'!$E$49+'Appendix B'!$F$49+'Appendix B'!$G$49))/((1+$Y$16)^AQ$34))</f>
        <v>1187002.5621883401</v>
      </c>
      <c r="AR894" s="201">
        <f>(((U894*'Appendix B'!$C$24*1000)-('Appendix B'!$E$50+'Appendix B'!$F$50+'Appendix B'!$G$50))/((1+$Y$16)^AR$34))</f>
        <v>1360830.2784436189</v>
      </c>
      <c r="AS894" s="217">
        <f t="shared" si="42"/>
        <v>96764748.421313435</v>
      </c>
      <c r="AU894" s="207">
        <f t="shared" si="41"/>
        <v>2.6413213701737363E-9</v>
      </c>
    </row>
    <row r="895" spans="1:47" x14ac:dyDescent="0.35">
      <c r="A895">
        <v>861</v>
      </c>
      <c r="B895" s="75">
        <v>56</v>
      </c>
      <c r="C895" s="75">
        <v>66.885732730554082</v>
      </c>
      <c r="D895" s="75">
        <v>105.05819224997754</v>
      </c>
      <c r="E895" s="75">
        <v>95.211658990164082</v>
      </c>
      <c r="F895" s="75">
        <v>115.45210147534254</v>
      </c>
      <c r="G895" s="75">
        <v>205.15908935789645</v>
      </c>
      <c r="H895" s="75">
        <v>218.10768219458723</v>
      </c>
      <c r="I895" s="75">
        <v>342.31478004365994</v>
      </c>
      <c r="J895" s="75">
        <v>315.99100622740889</v>
      </c>
      <c r="K895" s="75">
        <v>327.16656589494357</v>
      </c>
      <c r="L895" s="75">
        <v>333.67105053640535</v>
      </c>
      <c r="M895" s="75">
        <v>427.68202415999764</v>
      </c>
      <c r="N895" s="75">
        <v>461.63056814666538</v>
      </c>
      <c r="O895" s="75">
        <v>352.45646884822526</v>
      </c>
      <c r="P895" s="75">
        <v>392.19429126505383</v>
      </c>
      <c r="Q895" s="75">
        <v>266.0293239326179</v>
      </c>
      <c r="R895" s="75">
        <v>284.39850118569456</v>
      </c>
      <c r="S895" s="75">
        <v>362.28175165331163</v>
      </c>
      <c r="T895" s="75">
        <v>303.95579147818256</v>
      </c>
      <c r="U895" s="75">
        <v>210.66660175793919</v>
      </c>
      <c r="V895" s="75">
        <v>269.35578729900681</v>
      </c>
      <c r="X895" s="201">
        <f>((0-('Appendix B'!$H$30))/(1+$Y$16)^0)</f>
        <v>-30932906.678150136</v>
      </c>
      <c r="Y895" s="201">
        <f>(((B895*'Appendix B'!$C$5*1000)-('Appendix B'!$E$31+'Appendix B'!$F$31+'Appendix B'!$G$31))/((1+$Y$16)^1))</f>
        <v>36555647.970511056</v>
      </c>
      <c r="Z895" s="201">
        <f>+(((C895*'Appendix B'!$C$6*1000)-('Appendix B'!$E$32+'Appendix B'!$F$32+'Appendix B'!$G$32))/((1+$Y$16)^2))</f>
        <v>14691121.608495792</v>
      </c>
      <c r="AA895" s="201">
        <f>(((D895*'Appendix B'!$C$7*1000)-('Appendix B'!$E$33+'Appendix B'!$F$33+'Appendix B'!$G$33))/((1+$Y$16)^3))</f>
        <v>11598396.257948564</v>
      </c>
      <c r="AB895" s="201">
        <f>(((E895*'Appendix B'!$C$8*1000)-('Appendix B'!$E$34+'Appendix B'!$F$34+'Appendix B'!$G$34))/((1+$Y$16)^4))</f>
        <v>6228879.9036227399</v>
      </c>
      <c r="AC895" s="201">
        <f>(((F895*'Appendix B'!$C$9*1000)-('Appendix B'!$E$35+'Appendix B'!$F$35+'Appendix B'!$G$35))/((1+$Y$16)^AC$34))</f>
        <v>5411040.4496906465</v>
      </c>
      <c r="AD895" s="201">
        <f>(((G895*'Appendix B'!$C$10*1000)-('Appendix B'!$E$36+'Appendix B'!$F$36+'Appendix B'!$G$36))/((1+$Y$16)^AD$34))</f>
        <v>7697405.4983825786</v>
      </c>
      <c r="AE895" s="201">
        <f>(((H895*'Appendix B'!$C$11*1000)-('Appendix B'!$E$37+'Appendix B'!$F$37+'Appendix B'!$G$37))/((1+$Y$16)^AE$34))</f>
        <v>6210069.7396531077</v>
      </c>
      <c r="AF895" s="201">
        <f>(((I895*'Appendix B'!$C$12*1000)-('Appendix B'!$E$38+'Appendix B'!$F$38+'Appendix B'!$G$38))/((1+$Y$16)^AF$34))</f>
        <v>8047924.2756093508</v>
      </c>
      <c r="AG895" s="201">
        <f>(((J895*'Appendix B'!$C$13*1000)-('Appendix B'!$E$39+'Appendix B'!$F$39+'Appendix B'!$G$39))/((1+$Y$16)^AG$34))</f>
        <v>5828212.5747396275</v>
      </c>
      <c r="AH895" s="201">
        <f>(((K895*'Appendix B'!$C$14*1000)-('Appendix B'!$E$40+'Appendix B'!$F$40+'Appendix B'!$G$40))/((1+$Y$16)^AH$34))</f>
        <v>4797021.8742436189</v>
      </c>
      <c r="AI895" s="201">
        <f>(((L895*'Appendix B'!$C$15*1000)-('Appendix B'!$E$41+'Appendix B'!$F$41+'Appendix B'!$G$41))/((1+$Y$16)^AI$34))</f>
        <v>4060293.6996915345</v>
      </c>
      <c r="AJ895" s="201">
        <f>(((M895*'Appendix B'!$C$16*1000)-('Appendix B'!$E$42+'Appendix B'!$F$42+'Appendix B'!$G$42))/((1+$Y$16)^AJ$34))</f>
        <v>4441930.8337504314</v>
      </c>
      <c r="AK895" s="201">
        <f>(((N895*'Appendix B'!$C$17*1000)-('Appendix B'!$E$43+'Appendix B'!$F$43+'Appendix B'!$G$43))/((1+$Y$16)^AK$34))</f>
        <v>4020615.0457085734</v>
      </c>
      <c r="AL895" s="201">
        <f>(((O895*'Appendix B'!$C$18*1000)-('Appendix B'!$E$44+'Appendix B'!$F$44+'Appendix B'!$G$44))/((1+$Y$16)^AL$34))</f>
        <v>2444928.0897811437</v>
      </c>
      <c r="AM895" s="201">
        <f>(((P895*'Appendix B'!$C$19*1000)-('Appendix B'!$E$45+'Appendix B'!$F$45+'Appendix B'!$G$45))/((1+$Y$16)^AM$34))</f>
        <v>2327458.409474473</v>
      </c>
      <c r="AN895" s="201">
        <f>(((Q895*'Appendix B'!$C$20*1000)-('Appendix B'!$E$46+'Appendix B'!$F$46+'Appendix B'!$G$46))/((1+$Y$16)^AN$34))</f>
        <v>1175874.0262171163</v>
      </c>
      <c r="AO895" s="201">
        <f>(((R895*'Appendix B'!$C$21*1000)-('Appendix B'!$E$47+'Appendix B'!$F$47+'Appendix B'!$G$47))/((1+$Y$16)^AO$34))</f>
        <v>1098612.1030714633</v>
      </c>
      <c r="AP895" s="201">
        <f>(((S895*'Appendix B'!$C$22*1000)-('Appendix B'!$E$48+'Appendix B'!$F$48+'Appendix B'!$G$48))/((1+$Y$16)^AP$34))</f>
        <v>1272235.9408086031</v>
      </c>
      <c r="AQ895" s="201">
        <f>(((T895*'Appendix B'!$C$23*1000)-('Appendix B'!$E$49+'Appendix B'!$F$49+'Appendix B'!$G$49))/((1+$Y$16)^AQ$34))</f>
        <v>856912.34420765017</v>
      </c>
      <c r="AR895" s="201">
        <f>(((U895*'Appendix B'!$C$24*1000)-('Appendix B'!$E$50+'Appendix B'!$F$50+'Appendix B'!$G$50))/((1+$Y$16)^AR$34))</f>
        <v>417958.64522653166</v>
      </c>
      <c r="AS895" s="217">
        <f t="shared" si="42"/>
        <v>98249632.612684488</v>
      </c>
      <c r="AU895" s="207">
        <f t="shared" si="41"/>
        <v>2.3564303041491731E-9</v>
      </c>
    </row>
    <row r="896" spans="1:47" x14ac:dyDescent="0.35">
      <c r="A896">
        <v>862</v>
      </c>
      <c r="B896" s="75">
        <v>56</v>
      </c>
      <c r="C896" s="75">
        <v>52.042982149745427</v>
      </c>
      <c r="D896" s="75">
        <v>55.145687805051637</v>
      </c>
      <c r="E896" s="75">
        <v>34.995674881022829</v>
      </c>
      <c r="F896" s="75">
        <v>49.264250184610795</v>
      </c>
      <c r="G896" s="75">
        <v>68.073795923380288</v>
      </c>
      <c r="H896" s="75">
        <v>36.778551195220025</v>
      </c>
      <c r="I896" s="75">
        <v>22.956026367652878</v>
      </c>
      <c r="J896" s="75">
        <v>21.434292821674113</v>
      </c>
      <c r="K896" s="75">
        <v>20.451255931603335</v>
      </c>
      <c r="L896" s="75">
        <v>14.229317067498243</v>
      </c>
      <c r="M896" s="75">
        <v>14.819099777344007</v>
      </c>
      <c r="N896" s="75">
        <v>11.879947743941496</v>
      </c>
      <c r="O896" s="75">
        <v>16.297419962108332</v>
      </c>
      <c r="P896" s="75">
        <v>16.618455597623289</v>
      </c>
      <c r="Q896" s="75">
        <v>16.581131269399705</v>
      </c>
      <c r="R896" s="75">
        <v>11.814465234944599</v>
      </c>
      <c r="S896" s="75">
        <v>19.677681417343784</v>
      </c>
      <c r="T896" s="75">
        <v>23.768040543017932</v>
      </c>
      <c r="U896" s="75">
        <v>25.607507334402193</v>
      </c>
      <c r="V896" s="75">
        <v>26.292807268821868</v>
      </c>
      <c r="X896" s="201">
        <f>((0-('Appendix B'!$H$30))/(1+$Y$16)^0)</f>
        <v>-30932906.678150136</v>
      </c>
      <c r="Y896" s="201">
        <f>(((B896*'Appendix B'!$C$5*1000)-('Appendix B'!$E$31+'Appendix B'!$F$31+'Appendix B'!$G$31))/((1+$Y$16)^1))</f>
        <v>36555647.970511056</v>
      </c>
      <c r="Z896" s="201">
        <f>+(((C896*'Appendix B'!$C$6*1000)-('Appendix B'!$E$32+'Appendix B'!$F$32+'Appendix B'!$G$32))/((1+$Y$16)^2))</f>
        <v>10941588.954378564</v>
      </c>
      <c r="AA896" s="201">
        <f>(((D896*'Appendix B'!$C$7*1000)-('Appendix B'!$E$33+'Appendix B'!$F$33+'Appendix B'!$G$33))/((1+$Y$16)^3))</f>
        <v>5267470.3822133923</v>
      </c>
      <c r="AB896" s="201">
        <f>(((E896*'Appendix B'!$C$8*1000)-('Appendix B'!$E$34+'Appendix B'!$F$34+'Appendix B'!$G$34))/((1+$Y$16)^4))</f>
        <v>1367041.4685433214</v>
      </c>
      <c r="AC896" s="201">
        <f>(((F896*'Appendix B'!$C$9*1000)-('Appendix B'!$E$35+'Appendix B'!$F$35+'Appendix B'!$G$35))/((1+$Y$16)^AC$34))</f>
        <v>1563398.8394467742</v>
      </c>
      <c r="AD896" s="201">
        <f>(((G896*'Appendix B'!$C$10*1000)-('Appendix B'!$E$36+'Appendix B'!$F$36+'Appendix B'!$G$36))/((1+$Y$16)^AD$34))</f>
        <v>1781993.4623647269</v>
      </c>
      <c r="AE896" s="201">
        <f>(((H896*'Appendix B'!$C$11*1000)-('Appendix B'!$E$37+'Appendix B'!$F$37+'Appendix B'!$G$37))/((1+$Y$16)^AE$34))</f>
        <v>187830.09240417514</v>
      </c>
      <c r="AF896" s="201">
        <f>(((I896*'Appendix B'!$C$12*1000)-('Appendix B'!$E$38+'Appendix B'!$F$38+'Appendix B'!$G$38))/((1+$Y$16)^AF$34))</f>
        <v>-326477.31358285429</v>
      </c>
      <c r="AG896" s="201">
        <f>(((J896*'Appendix B'!$C$13*1000)-('Appendix B'!$E$39+'Appendix B'!$F$39+'Appendix B'!$G$39))/((1+$Y$16)^AG$34))</f>
        <v>-384084.60549312754</v>
      </c>
      <c r="AH896" s="201">
        <f>(((K896*'Appendix B'!$C$14*1000)-('Appendix B'!$E$40+'Appendix B'!$F$40+'Appendix B'!$G$40))/((1+$Y$16)^AH$34))</f>
        <v>-397194.54775055218</v>
      </c>
      <c r="AI896" s="201">
        <f>(((L896*'Appendix B'!$C$15*1000)-('Appendix B'!$E$41+'Appendix B'!$F$41+'Appendix B'!$G$41))/((1+$Y$16)^AI$34))</f>
        <v>-479317.7358086888</v>
      </c>
      <c r="AJ896" s="201">
        <f>(((M896*'Appendix B'!$C$16*1000)-('Appendix B'!$E$42+'Appendix B'!$F$42+'Appendix B'!$G$42))/((1+$Y$16)^AJ$34))</f>
        <v>-440994.02983274538</v>
      </c>
      <c r="AK896" s="201">
        <f>(((N896*'Appendix B'!$C$17*1000)-('Appendix B'!$E$43+'Appendix B'!$F$43+'Appendix B'!$G$43))/((1+$Y$16)^AK$34))</f>
        <v>-439834.03435414913</v>
      </c>
      <c r="AL896" s="201">
        <f>(((O896*'Appendix B'!$C$18*1000)-('Appendix B'!$E$44+'Appendix B'!$F$44+'Appendix B'!$G$44))/((1+$Y$16)^AL$34))</f>
        <v>-368518.095542047</v>
      </c>
      <c r="AM896" s="201">
        <f>(((P896*'Appendix B'!$C$19*1000)-('Appendix B'!$E$45+'Appendix B'!$F$45+'Appendix B'!$G$45))/((1+$Y$16)^AM$34))</f>
        <v>-339377.59300747962</v>
      </c>
      <c r="AN896" s="201">
        <f>(((Q896*'Appendix B'!$C$20*1000)-('Appendix B'!$E$46+'Appendix B'!$F$46+'Appendix B'!$G$46))/((1+$Y$16)^AN$34))</f>
        <v>-309752.04570535972</v>
      </c>
      <c r="AO896" s="201">
        <f>(((R896*'Appendix B'!$C$21*1000)-('Appendix B'!$E$47+'Appendix B'!$F$47+'Appendix B'!$G$47))/((1+$Y$16)^AO$34))</f>
        <v>-314469.50348053174</v>
      </c>
      <c r="AP896" s="201">
        <f>(((S896*'Appendix B'!$C$22*1000)-('Appendix B'!$E$48+'Appendix B'!$F$48+'Appendix B'!$G$48))/((1+$Y$16)^AP$34))</f>
        <v>-253053.25412915481</v>
      </c>
      <c r="AQ896" s="201">
        <f>(((T896*'Appendix B'!$C$23*1000)-('Appendix B'!$E$49+'Appendix B'!$F$49+'Appendix B'!$G$49))/((1+$Y$16)^AQ$34))</f>
        <v>-217777.35404139647</v>
      </c>
      <c r="AR896" s="201">
        <f>(((U896*'Appendix B'!$C$24*1000)-('Appendix B'!$E$50+'Appendix B'!$F$50+'Appendix B'!$G$50))/((1+$Y$16)^AR$34))</f>
        <v>-195363.67316208352</v>
      </c>
      <c r="AS896" s="217">
        <f t="shared" si="42"/>
        <v>26732064.491711874</v>
      </c>
      <c r="AU896" s="207">
        <f t="shared" si="41"/>
        <v>1.0620451994066146E-8</v>
      </c>
    </row>
    <row r="897" spans="1:47" x14ac:dyDescent="0.35">
      <c r="A897">
        <v>863</v>
      </c>
      <c r="B897" s="75">
        <v>56</v>
      </c>
      <c r="C897" s="75">
        <v>34.042882241207678</v>
      </c>
      <c r="D897" s="75">
        <v>33.602885033042924</v>
      </c>
      <c r="E897" s="75">
        <v>39.506266445492905</v>
      </c>
      <c r="F897" s="75">
        <v>41.794215450655223</v>
      </c>
      <c r="G897" s="75">
        <v>46.593771790297765</v>
      </c>
      <c r="H897" s="75">
        <v>39.241373488235659</v>
      </c>
      <c r="I897" s="75">
        <v>37.524690619506508</v>
      </c>
      <c r="J897" s="75">
        <v>62.521269829444947</v>
      </c>
      <c r="K897" s="75">
        <v>73.630563650355015</v>
      </c>
      <c r="L897" s="75">
        <v>86.433886221492259</v>
      </c>
      <c r="M897" s="75">
        <v>129.73010704105985</v>
      </c>
      <c r="N897" s="75">
        <v>129.38205526507016</v>
      </c>
      <c r="O897" s="75">
        <v>144.4412069699936</v>
      </c>
      <c r="P897" s="75">
        <v>180.60929795822051</v>
      </c>
      <c r="Q897" s="75">
        <v>174.88066592604787</v>
      </c>
      <c r="R897" s="75">
        <v>149.29652231405601</v>
      </c>
      <c r="S897" s="75">
        <v>125.81282596543514</v>
      </c>
      <c r="T897" s="75">
        <v>156.23691628379584</v>
      </c>
      <c r="U897" s="75">
        <v>180.81697069057603</v>
      </c>
      <c r="V897" s="75">
        <v>180.73044787737945</v>
      </c>
      <c r="X897" s="201">
        <f>((0-('Appendix B'!$H$30))/(1+$Y$16)^0)</f>
        <v>-30932906.678150136</v>
      </c>
      <c r="Y897" s="201">
        <f>(((B897*'Appendix B'!$C$5*1000)-('Appendix B'!$E$31+'Appendix B'!$F$31+'Appendix B'!$G$31))/((1+$Y$16)^1))</f>
        <v>36555647.970511056</v>
      </c>
      <c r="Z897" s="201">
        <f>+(((C897*'Appendix B'!$C$6*1000)-('Appendix B'!$E$32+'Appendix B'!$F$32+'Appendix B'!$G$32))/((1+$Y$16)^2))</f>
        <v>6394455.8595396327</v>
      </c>
      <c r="AA897" s="201">
        <f>(((D897*'Appendix B'!$C$7*1000)-('Appendix B'!$E$33+'Appendix B'!$F$33+'Appendix B'!$G$33))/((1+$Y$16)^3))</f>
        <v>2534971.0011082152</v>
      </c>
      <c r="AB897" s="201">
        <f>(((E897*'Appendix B'!$C$8*1000)-('Appendix B'!$E$34+'Appendix B'!$F$34+'Appendix B'!$G$34))/((1+$Y$16)^4))</f>
        <v>1731226.6223280374</v>
      </c>
      <c r="AC897" s="201">
        <f>(((F897*'Appendix B'!$C$9*1000)-('Appendix B'!$E$35+'Appendix B'!$F$35+'Appendix B'!$G$35))/((1+$Y$16)^AC$34))</f>
        <v>1129149.7149951512</v>
      </c>
      <c r="AD897" s="201">
        <f>(((G897*'Appendix B'!$C$10*1000)-('Appendix B'!$E$36+'Appendix B'!$F$36+'Appendix B'!$G$36))/((1+$Y$16)^AD$34))</f>
        <v>855101.96213617269</v>
      </c>
      <c r="AE897" s="201">
        <f>(((H897*'Appendix B'!$C$11*1000)-('Appendix B'!$E$37+'Appendix B'!$F$37+'Appendix B'!$G$37))/((1+$Y$16)^AE$34))</f>
        <v>269624.48459799768</v>
      </c>
      <c r="AF897" s="201">
        <f>(((I897*'Appendix B'!$C$12*1000)-('Appendix B'!$E$38+'Appendix B'!$F$38+'Appendix B'!$G$38))/((1+$Y$16)^AF$34))</f>
        <v>55550.245263723962</v>
      </c>
      <c r="AG897" s="201">
        <f>(((J897*'Appendix B'!$C$13*1000)-('Appendix B'!$E$39+'Appendix B'!$F$39+'Appendix B'!$G$39))/((1+$Y$16)^AG$34))</f>
        <v>482453.14358230541</v>
      </c>
      <c r="AH897" s="201">
        <f>(((K897*'Appendix B'!$C$14*1000)-('Appendix B'!$E$40+'Appendix B'!$F$40+'Appendix B'!$G$40))/((1+$Y$16)^AH$34))</f>
        <v>503395.75371185859</v>
      </c>
      <c r="AI897" s="201">
        <f>(((L897*'Appendix B'!$C$15*1000)-('Appendix B'!$E$41+'Appendix B'!$F$41+'Appendix B'!$G$41))/((1+$Y$16)^AI$34))</f>
        <v>546787.03850296978</v>
      </c>
      <c r="AJ897" s="201">
        <f>(((M897*'Appendix B'!$C$16*1000)-('Appendix B'!$E$42+'Appendix B'!$F$42+'Appendix B'!$G$42))/((1+$Y$16)^AJ$34))</f>
        <v>918057.07727838727</v>
      </c>
      <c r="AK897" s="201">
        <f>(((N897*'Appendix B'!$C$17*1000)-('Appendix B'!$E$43+'Appendix B'!$F$43+'Appendix B'!$G$43))/((1+$Y$16)^AK$34))</f>
        <v>725505.47519169527</v>
      </c>
      <c r="AL897" s="201">
        <f>(((O897*'Appendix B'!$C$18*1000)-('Appendix B'!$E$44+'Appendix B'!$F$44+'Appendix B'!$G$44))/((1+$Y$16)^AL$34))</f>
        <v>703967.23521083745</v>
      </c>
      <c r="AM897" s="201">
        <f>(((P897*'Appendix B'!$C$19*1000)-('Appendix B'!$E$45+'Appendix B'!$F$45+'Appendix B'!$G$45))/((1+$Y$16)^AM$34))</f>
        <v>825065.48599785171</v>
      </c>
      <c r="AN897" s="201">
        <f>(((Q897*'Appendix B'!$C$20*1000)-('Appendix B'!$E$46+'Appendix B'!$F$46+'Appendix B'!$G$46))/((1+$Y$16)^AN$34))</f>
        <v>633024.54188299773</v>
      </c>
      <c r="AO897" s="201">
        <f>(((R897*'Appendix B'!$C$21*1000)-('Appendix B'!$E$47+'Appendix B'!$F$47+'Appendix B'!$G$47))/((1+$Y$16)^AO$34))</f>
        <v>398240.48854748573</v>
      </c>
      <c r="AP897" s="201">
        <f>(((S897*'Appendix B'!$C$22*1000)-('Appendix B'!$E$48+'Appendix B'!$F$48+'Appendix B'!$G$48))/((1+$Y$16)^AP$34))</f>
        <v>219465.32707410306</v>
      </c>
      <c r="AQ897" s="201">
        <f>(((T897*'Appendix B'!$C$23*1000)-('Appendix B'!$E$49+'Appendix B'!$F$49+'Appendix B'!$G$49))/((1+$Y$16)^AQ$34))</f>
        <v>290321.00365658081</v>
      </c>
      <c r="AR897" s="201">
        <f>(((U897*'Appendix B'!$C$24*1000)-('Appendix B'!$E$50+'Appendix B'!$F$50+'Appendix B'!$G$50))/((1+$Y$16)^AR$34))</f>
        <v>319031.08380995778</v>
      </c>
      <c r="AS897" s="217">
        <f t="shared" si="42"/>
        <v>25158134.836776886</v>
      </c>
      <c r="AU897" s="207">
        <f t="shared" si="41"/>
        <v>1.0016563622799481E-8</v>
      </c>
    </row>
    <row r="898" spans="1:47" x14ac:dyDescent="0.35">
      <c r="A898">
        <v>864</v>
      </c>
      <c r="B898" s="75">
        <v>56</v>
      </c>
      <c r="C898" s="75">
        <v>52.212892332359502</v>
      </c>
      <c r="D898" s="75">
        <v>84.082772323544617</v>
      </c>
      <c r="E898" s="75">
        <v>93.00194444720222</v>
      </c>
      <c r="F898" s="75">
        <v>89.044161287132056</v>
      </c>
      <c r="G898" s="75">
        <v>78.591297859045937</v>
      </c>
      <c r="H898" s="75">
        <v>45.217920759097552</v>
      </c>
      <c r="I898" s="75">
        <v>68.987977524281874</v>
      </c>
      <c r="J898" s="75">
        <v>40.836437458727858</v>
      </c>
      <c r="K898" s="75">
        <v>26.606636073904149</v>
      </c>
      <c r="L898" s="75">
        <v>37.870907111610322</v>
      </c>
      <c r="M898" s="75">
        <v>27.426598918754522</v>
      </c>
      <c r="N898" s="75">
        <v>39.793640029042493</v>
      </c>
      <c r="O898" s="75">
        <v>53.255431011257983</v>
      </c>
      <c r="P898" s="75">
        <v>66.956013460098703</v>
      </c>
      <c r="Q898" s="75">
        <v>70.504578514254646</v>
      </c>
      <c r="R898" s="75">
        <v>65.424400667877052</v>
      </c>
      <c r="S898" s="75">
        <v>86.158732176871808</v>
      </c>
      <c r="T898" s="75">
        <v>42.455565203292466</v>
      </c>
      <c r="U898" s="75">
        <v>58.310201281500014</v>
      </c>
      <c r="V898" s="75">
        <v>65.587532944162191</v>
      </c>
      <c r="X898" s="201">
        <f>((0-('Appendix B'!$H$30))/(1+$Y$16)^0)</f>
        <v>-30932906.678150136</v>
      </c>
      <c r="Y898" s="201">
        <f>(((B898*'Appendix B'!$C$5*1000)-('Appendix B'!$E$31+'Appendix B'!$F$31+'Appendix B'!$G$31))/((1+$Y$16)^1))</f>
        <v>36555647.970511056</v>
      </c>
      <c r="Z898" s="201">
        <f>+(((C898*'Appendix B'!$C$6*1000)-('Appendix B'!$E$32+'Appendix B'!$F$32+'Appendix B'!$G$32))/((1+$Y$16)^2))</f>
        <v>10984511.172501815</v>
      </c>
      <c r="AA898" s="201">
        <f>(((D898*'Appendix B'!$C$7*1000)-('Appendix B'!$E$33+'Appendix B'!$F$33+'Appendix B'!$G$33))/((1+$Y$16)^3))</f>
        <v>8937863.9876596276</v>
      </c>
      <c r="AB898" s="201">
        <f>(((E898*'Appendix B'!$C$8*1000)-('Appendix B'!$E$34+'Appendix B'!$F$34+'Appendix B'!$G$34))/((1+$Y$16)^4))</f>
        <v>6050467.55589703</v>
      </c>
      <c r="AC898" s="201">
        <f>(((F898*'Appendix B'!$C$9*1000)-('Appendix B'!$E$35+'Appendix B'!$F$35+'Appendix B'!$G$35))/((1+$Y$16)^AC$34))</f>
        <v>3875890.3046485721</v>
      </c>
      <c r="AD898" s="201">
        <f>(((G898*'Appendix B'!$C$10*1000)-('Appendix B'!$E$36+'Appendix B'!$F$36+'Appendix B'!$G$36))/((1+$Y$16)^AD$34))</f>
        <v>2235837.6055280278</v>
      </c>
      <c r="AE898" s="201">
        <f>(((H898*'Appendix B'!$C$11*1000)-('Appendix B'!$E$37+'Appendix B'!$F$37+'Appendix B'!$G$37))/((1+$Y$16)^AE$34))</f>
        <v>468115.48121766088</v>
      </c>
      <c r="AF898" s="201">
        <f>(((I898*'Appendix B'!$C$12*1000)-('Appendix B'!$E$38+'Appendix B'!$F$38+'Appendix B'!$G$38))/((1+$Y$16)^AF$34))</f>
        <v>880597.92854680319</v>
      </c>
      <c r="AG898" s="201">
        <f>(((J898*'Appendix B'!$C$13*1000)-('Appendix B'!$E$39+'Appendix B'!$F$39+'Appendix B'!$G$39))/((1+$Y$16)^AG$34))</f>
        <v>25112.954547581427</v>
      </c>
      <c r="AH898" s="201">
        <f>(((K898*'Appendix B'!$C$14*1000)-('Appendix B'!$E$40+'Appendix B'!$F$40+'Appendix B'!$G$40))/((1+$Y$16)^AH$34))</f>
        <v>-292953.33259054873</v>
      </c>
      <c r="AI898" s="201">
        <f>(((L898*'Appendix B'!$C$15*1000)-('Appendix B'!$E$41+'Appendix B'!$F$41+'Appendix B'!$G$41))/((1+$Y$16)^AI$34))</f>
        <v>-143345.25233822278</v>
      </c>
      <c r="AJ898" s="201">
        <f>(((M898*'Appendix B'!$C$16*1000)-('Appendix B'!$E$42+'Appendix B'!$F$42+'Appendix B'!$G$42))/((1+$Y$16)^AJ$34))</f>
        <v>-291885.2884332877</v>
      </c>
      <c r="AK898" s="201">
        <f>(((N898*'Appendix B'!$C$17*1000)-('Appendix B'!$E$43+'Appendix B'!$F$43+'Appendix B'!$G$43))/((1+$Y$16)^AK$34))</f>
        <v>-162997.05531286667</v>
      </c>
      <c r="AL898" s="201">
        <f>(((O898*'Appendix B'!$C$18*1000)-('Appendix B'!$E$44+'Appendix B'!$F$44+'Appendix B'!$G$44))/((1+$Y$16)^AL$34))</f>
        <v>-59202.087099304554</v>
      </c>
      <c r="AM898" s="201">
        <f>(((P898*'Appendix B'!$C$19*1000)-('Appendix B'!$E$45+'Appendix B'!$F$45+'Appendix B'!$G$45))/((1+$Y$16)^AM$34))</f>
        <v>18052.248947363725</v>
      </c>
      <c r="AN898" s="201">
        <f>(((Q898*'Appendix B'!$C$20*1000)-('Appendix B'!$E$46+'Appendix B'!$F$46+'Appendix B'!$G$46))/((1+$Y$16)^AN$34))</f>
        <v>11397.120618927429</v>
      </c>
      <c r="AO898" s="201">
        <f>(((R898*'Appendix B'!$C$21*1000)-('Appendix B'!$E$47+'Appendix B'!$F$47+'Appendix B'!$G$47))/((1+$Y$16)^AO$34))</f>
        <v>-36554.425202050865</v>
      </c>
      <c r="AP898" s="201">
        <f>(((S898*'Appendix B'!$C$22*1000)-('Appendix B'!$E$48+'Appendix B'!$F$48+'Appendix B'!$G$48))/((1+$Y$16)^AP$34))</f>
        <v>42923.464191137529</v>
      </c>
      <c r="AQ898" s="201">
        <f>(((T898*'Appendix B'!$C$23*1000)-('Appendix B'!$E$49+'Appendix B'!$F$49+'Appendix B'!$G$49))/((1+$Y$16)^AQ$34))</f>
        <v>-146099.38035717455</v>
      </c>
      <c r="AR898" s="201">
        <f>(((U898*'Appendix B'!$C$24*1000)-('Appendix B'!$E$50+'Appendix B'!$F$50+'Appendix B'!$G$50))/((1+$Y$16)^AR$34))</f>
        <v>-86980.498956750569</v>
      </c>
      <c r="AS898" s="217">
        <f t="shared" si="42"/>
        <v>39153511.116665483</v>
      </c>
      <c r="AU898" s="207">
        <f t="shared" si="41"/>
        <v>1.4676597926221446E-8</v>
      </c>
    </row>
    <row r="899" spans="1:47" x14ac:dyDescent="0.35">
      <c r="A899">
        <v>865</v>
      </c>
      <c r="B899" s="75">
        <v>56</v>
      </c>
      <c r="C899" s="75">
        <v>45.737948239474193</v>
      </c>
      <c r="D899" s="75">
        <v>46.930910233800432</v>
      </c>
      <c r="E899" s="75">
        <v>59.815009918679124</v>
      </c>
      <c r="F899" s="75">
        <v>79.611319860489203</v>
      </c>
      <c r="G899" s="75">
        <v>61.737405712439141</v>
      </c>
      <c r="H899" s="75">
        <v>66.63293856465161</v>
      </c>
      <c r="I899" s="75">
        <v>79.877702668754836</v>
      </c>
      <c r="J899" s="75">
        <v>53.390374154657529</v>
      </c>
      <c r="K899" s="75">
        <v>77.998530561678621</v>
      </c>
      <c r="L899" s="75">
        <v>123.7552356227504</v>
      </c>
      <c r="M899" s="75">
        <v>119.24317446255677</v>
      </c>
      <c r="N899" s="75">
        <v>109.91024700525996</v>
      </c>
      <c r="O899" s="75">
        <v>115.61694875450623</v>
      </c>
      <c r="P899" s="75">
        <v>149.22424594920994</v>
      </c>
      <c r="Q899" s="75">
        <v>158.66633024505268</v>
      </c>
      <c r="R899" s="75">
        <v>84.885607558101</v>
      </c>
      <c r="S899" s="75">
        <v>96.813977312046262</v>
      </c>
      <c r="T899" s="75">
        <v>72.056212935142966</v>
      </c>
      <c r="U899" s="75">
        <v>111.60285676571054</v>
      </c>
      <c r="V899" s="75">
        <v>136.78641074910234</v>
      </c>
      <c r="X899" s="201">
        <f>((0-('Appendix B'!$H$30))/(1+$Y$16)^0)</f>
        <v>-30932906.678150136</v>
      </c>
      <c r="Y899" s="201">
        <f>(((B899*'Appendix B'!$C$5*1000)-('Appendix B'!$E$31+'Appendix B'!$F$31+'Appendix B'!$G$31))/((1+$Y$16)^1))</f>
        <v>36555647.970511056</v>
      </c>
      <c r="Z899" s="201">
        <f>+(((C899*'Appendix B'!$C$6*1000)-('Appendix B'!$E$32+'Appendix B'!$F$32+'Appendix B'!$G$32))/((1+$Y$16)^2))</f>
        <v>9348829.5528667141</v>
      </c>
      <c r="AA899" s="201">
        <f>(((D899*'Appendix B'!$C$7*1000)-('Appendix B'!$E$33+'Appendix B'!$F$33+'Appendix B'!$G$33))/((1+$Y$16)^3))</f>
        <v>4225504.0760219535</v>
      </c>
      <c r="AB899" s="201">
        <f>(((E899*'Appendix B'!$C$8*1000)-('Appendix B'!$E$34+'Appendix B'!$F$34+'Appendix B'!$G$34))/((1+$Y$16)^4))</f>
        <v>3370954.52924297</v>
      </c>
      <c r="AC899" s="201">
        <f>(((F899*'Appendix B'!$C$9*1000)-('Appendix B'!$E$35+'Appendix B'!$F$35+'Appendix B'!$G$35))/((1+$Y$16)^AC$34))</f>
        <v>3327539.0216229297</v>
      </c>
      <c r="AD899" s="201">
        <f>(((G899*'Appendix B'!$C$10*1000)-('Appendix B'!$E$36+'Appendix B'!$F$36+'Appendix B'!$G$36))/((1+$Y$16)^AD$34))</f>
        <v>1508569.8296786158</v>
      </c>
      <c r="AE899" s="201">
        <f>(((H899*'Appendix B'!$C$11*1000)-('Appendix B'!$E$37+'Appendix B'!$F$37+'Appendix B'!$G$37))/((1+$Y$16)^AE$34))</f>
        <v>1179343.5589367317</v>
      </c>
      <c r="AF899" s="201">
        <f>(((I899*'Appendix B'!$C$12*1000)-('Appendix B'!$E$38+'Appendix B'!$F$38+'Appendix B'!$G$38))/((1+$Y$16)^AF$34))</f>
        <v>1166154.3146049066</v>
      </c>
      <c r="AG899" s="201">
        <f>(((J899*'Appendix B'!$C$13*1000)-('Appendix B'!$E$39+'Appendix B'!$F$39+'Appendix B'!$G$39))/((1+$Y$16)^AG$34))</f>
        <v>289879.57498959929</v>
      </c>
      <c r="AH899" s="201">
        <f>(((K899*'Appendix B'!$C$14*1000)-('Appendix B'!$E$40+'Appendix B'!$F$40+'Appendix B'!$G$40))/((1+$Y$16)^AH$34))</f>
        <v>577367.16865112598</v>
      </c>
      <c r="AI899" s="201">
        <f>(((L899*'Appendix B'!$C$15*1000)-('Appendix B'!$E$41+'Appendix B'!$F$41+'Appendix B'!$G$41))/((1+$Y$16)^AI$34))</f>
        <v>1077163.6511340863</v>
      </c>
      <c r="AJ899" s="201">
        <f>(((M899*'Appendix B'!$C$16*1000)-('Appendix B'!$E$42+'Appendix B'!$F$42+'Appendix B'!$G$42))/((1+$Y$16)^AJ$34))</f>
        <v>794028.25122949481</v>
      </c>
      <c r="AK899" s="201">
        <f>(((N899*'Appendix B'!$C$17*1000)-('Appendix B'!$E$43+'Appendix B'!$F$43+'Appendix B'!$G$43))/((1+$Y$16)^AK$34))</f>
        <v>532391.76884070307</v>
      </c>
      <c r="AL899" s="201">
        <f>(((O899*'Appendix B'!$C$18*1000)-('Appendix B'!$E$44+'Appendix B'!$F$44+'Appendix B'!$G$44))/((1+$Y$16)^AL$34))</f>
        <v>462725.77647323004</v>
      </c>
      <c r="AM899" s="201">
        <f>(((P899*'Appendix B'!$C$19*1000)-('Appendix B'!$E$45+'Appendix B'!$F$45+'Appendix B'!$G$45))/((1+$Y$16)^AM$34))</f>
        <v>602210.92857229745</v>
      </c>
      <c r="AN899" s="201">
        <f>(((Q899*'Appendix B'!$C$20*1000)-('Appendix B'!$E$46+'Appendix B'!$F$46+'Appendix B'!$G$46))/((1+$Y$16)^AN$34))</f>
        <v>536457.6372708194</v>
      </c>
      <c r="AO899" s="201">
        <f>(((R899*'Appendix B'!$C$21*1000)-('Appendix B'!$E$47+'Appendix B'!$F$47+'Appendix B'!$G$47))/((1+$Y$16)^AO$34))</f>
        <v>64332.897131261132</v>
      </c>
      <c r="AP899" s="201">
        <f>(((S899*'Appendix B'!$C$22*1000)-('Appendix B'!$E$48+'Appendix B'!$F$48+'Appendix B'!$G$48))/((1+$Y$16)^AP$34))</f>
        <v>90361.109234002724</v>
      </c>
      <c r="AQ899" s="201">
        <f>(((T899*'Appendix B'!$C$23*1000)-('Appendix B'!$E$49+'Appendix B'!$F$49+'Appendix B'!$G$49))/((1+$Y$16)^AQ$34))</f>
        <v>-32562.971028988322</v>
      </c>
      <c r="AR899" s="201">
        <f>(((U899*'Appendix B'!$C$24*1000)-('Appendix B'!$E$50+'Appendix B'!$F$50+'Appendix B'!$G$50))/((1+$Y$16)^AR$34))</f>
        <v>89641.866544809949</v>
      </c>
      <c r="AS899" s="217">
        <f t="shared" si="42"/>
        <v>34866196.805407181</v>
      </c>
      <c r="AU899" s="207">
        <f t="shared" si="41"/>
        <v>1.3496053346329843E-8</v>
      </c>
    </row>
    <row r="900" spans="1:47" x14ac:dyDescent="0.35">
      <c r="A900">
        <v>866</v>
      </c>
      <c r="B900" s="75">
        <v>56</v>
      </c>
      <c r="C900" s="75">
        <v>38.054684320957172</v>
      </c>
      <c r="D900" s="75">
        <v>40.698384831105635</v>
      </c>
      <c r="E900" s="75">
        <v>49.282699609930603</v>
      </c>
      <c r="F900" s="75">
        <v>70.719456220274751</v>
      </c>
      <c r="G900" s="75">
        <v>95.462900861131558</v>
      </c>
      <c r="H900" s="75">
        <v>97.537082183898633</v>
      </c>
      <c r="I900" s="75">
        <v>133.54081621550671</v>
      </c>
      <c r="J900" s="75">
        <v>135.60143847743259</v>
      </c>
      <c r="K900" s="75">
        <v>104.64471905448275</v>
      </c>
      <c r="L900" s="75">
        <v>106.53246466694911</v>
      </c>
      <c r="M900" s="75">
        <v>81.967953673044576</v>
      </c>
      <c r="N900" s="75">
        <v>99.70443133910581</v>
      </c>
      <c r="O900" s="75">
        <v>153.79224629945608</v>
      </c>
      <c r="P900" s="75">
        <v>150.02748768153316</v>
      </c>
      <c r="Q900" s="75">
        <v>179.56784064674989</v>
      </c>
      <c r="R900" s="75">
        <v>234.89291099872972</v>
      </c>
      <c r="S900" s="75">
        <v>199.24794929011614</v>
      </c>
      <c r="T900" s="75">
        <v>258.0076238653773</v>
      </c>
      <c r="U900" s="75">
        <v>389.38052859417246</v>
      </c>
      <c r="V900" s="75">
        <v>305.59155859014334</v>
      </c>
      <c r="X900" s="201">
        <f>((0-('Appendix B'!$H$30))/(1+$Y$16)^0)</f>
        <v>-30932906.678150136</v>
      </c>
      <c r="Y900" s="201">
        <f>(((B900*'Appendix B'!$C$5*1000)-('Appendix B'!$E$31+'Appendix B'!$F$31+'Appendix B'!$G$31))/((1+$Y$16)^1))</f>
        <v>36555647.970511056</v>
      </c>
      <c r="Z900" s="201">
        <f>+(((C900*'Appendix B'!$C$6*1000)-('Appendix B'!$E$32+'Appendix B'!$F$32+'Appendix B'!$G$32))/((1+$Y$16)^2))</f>
        <v>7407905.6792331338</v>
      </c>
      <c r="AA900" s="201">
        <f>(((D900*'Appendix B'!$C$7*1000)-('Appendix B'!$E$33+'Appendix B'!$F$33+'Appendix B'!$G$33))/((1+$Y$16)^3))</f>
        <v>3434967.5805704906</v>
      </c>
      <c r="AB900" s="201">
        <f>(((E900*'Appendix B'!$C$8*1000)-('Appendix B'!$E$34+'Appendix B'!$F$34+'Appendix B'!$G$34))/((1+$Y$16)^4))</f>
        <v>2520575.8162347209</v>
      </c>
      <c r="AC900" s="201">
        <f>(((F900*'Appendix B'!$C$9*1000)-('Appendix B'!$E$35+'Appendix B'!$F$35+'Appendix B'!$G$35))/((1+$Y$16)^AC$34))</f>
        <v>2810635.9364264705</v>
      </c>
      <c r="AD900" s="201">
        <f>(((G900*'Appendix B'!$C$10*1000)-('Appendix B'!$E$36+'Appendix B'!$F$36+'Appendix B'!$G$36))/((1+$Y$16)^AD$34))</f>
        <v>2963869.6282564662</v>
      </c>
      <c r="AE900" s="201">
        <f>(((H900*'Appendix B'!$C$11*1000)-('Appendix B'!$E$37+'Appendix B'!$F$37+'Appendix B'!$G$37))/((1+$Y$16)^AE$34))</f>
        <v>2205721.1627027476</v>
      </c>
      <c r="AF900" s="201">
        <f>(((I900*'Appendix B'!$C$12*1000)-('Appendix B'!$E$38+'Appendix B'!$F$38+'Appendix B'!$G$38))/((1+$Y$16)^AF$34))</f>
        <v>2573338.1108657042</v>
      </c>
      <c r="AG900" s="201">
        <f>(((J900*'Appendix B'!$C$13*1000)-('Appendix B'!$E$39+'Appendix B'!$F$39+'Appendix B'!$G$39))/((1+$Y$16)^AG$34))</f>
        <v>2023737.7416266729</v>
      </c>
      <c r="AH900" s="201">
        <f>(((K900*'Appendix B'!$C$14*1000)-('Appendix B'!$E$40+'Appendix B'!$F$40+'Appendix B'!$G$40))/((1+$Y$16)^AH$34))</f>
        <v>1028619.7320442547</v>
      </c>
      <c r="AI900" s="201">
        <f>(((L900*'Appendix B'!$C$15*1000)-('Appendix B'!$E$41+'Appendix B'!$F$41+'Appendix B'!$G$41))/((1+$Y$16)^AI$34))</f>
        <v>832409.50729405845</v>
      </c>
      <c r="AJ900" s="201">
        <f>(((M900*'Appendix B'!$C$16*1000)-('Appendix B'!$E$42+'Appendix B'!$F$42+'Appendix B'!$G$42))/((1+$Y$16)^AJ$34))</f>
        <v>353174.66123755963</v>
      </c>
      <c r="AK900" s="201">
        <f>(((N900*'Appendix B'!$C$17*1000)-('Appendix B'!$E$43+'Appendix B'!$F$43+'Appendix B'!$G$43))/((1+$Y$16)^AK$34))</f>
        <v>431174.51858182764</v>
      </c>
      <c r="AL900" s="201">
        <f>(((O900*'Appendix B'!$C$18*1000)-('Appendix B'!$E$44+'Appendix B'!$F$44+'Appendix B'!$G$44))/((1+$Y$16)^AL$34))</f>
        <v>782229.73035252315</v>
      </c>
      <c r="AM900" s="201">
        <f>(((P900*'Appendix B'!$C$19*1000)-('Appendix B'!$E$45+'Appendix B'!$F$45+'Appendix B'!$G$45))/((1+$Y$16)^AM$34))</f>
        <v>607914.474346612</v>
      </c>
      <c r="AN900" s="201">
        <f>(((Q900*'Appendix B'!$C$20*1000)-('Appendix B'!$E$46+'Appendix B'!$F$46+'Appendix B'!$G$46))/((1+$Y$16)^AN$34))</f>
        <v>660939.71294271434</v>
      </c>
      <c r="AO900" s="201">
        <f>(((R900*'Appendix B'!$C$21*1000)-('Appendix B'!$E$47+'Appendix B'!$F$47+'Appendix B'!$G$47))/((1+$Y$16)^AO$34))</f>
        <v>841974.04035182425</v>
      </c>
      <c r="AP900" s="201">
        <f>(((S900*'Appendix B'!$C$22*1000)-('Appendix B'!$E$48+'Appendix B'!$F$48+'Appendix B'!$G$48))/((1+$Y$16)^AP$34))</f>
        <v>546401.89866506844</v>
      </c>
      <c r="AQ900" s="201">
        <f>(((T900*'Appendix B'!$C$23*1000)-('Appendix B'!$E$49+'Appendix B'!$F$49+'Appendix B'!$G$49))/((1+$Y$16)^AQ$34))</f>
        <v>680673.29656159936</v>
      </c>
      <c r="AR900" s="201">
        <f>(((U900*'Appendix B'!$C$24*1000)-('Appendix B'!$E$50+'Appendix B'!$F$50+'Appendix B'!$G$50))/((1+$Y$16)^AR$34))</f>
        <v>1010251.8274501184</v>
      </c>
      <c r="AS900" s="217">
        <f t="shared" si="42"/>
        <v>39339256.34810549</v>
      </c>
      <c r="AU900" s="207">
        <f t="shared" si="41"/>
        <v>1.4720266062638264E-8</v>
      </c>
    </row>
    <row r="901" spans="1:47" x14ac:dyDescent="0.35">
      <c r="A901">
        <v>867</v>
      </c>
      <c r="B901" s="75">
        <v>56</v>
      </c>
      <c r="C901" s="75">
        <v>55.255756983845863</v>
      </c>
      <c r="D901" s="75">
        <v>40.54374070107545</v>
      </c>
      <c r="E901" s="75">
        <v>51.934800293159924</v>
      </c>
      <c r="F901" s="75">
        <v>63.240776594000032</v>
      </c>
      <c r="G901" s="75">
        <v>73.685829397483147</v>
      </c>
      <c r="H901" s="75">
        <v>79.286217499637587</v>
      </c>
      <c r="I901" s="75">
        <v>110.68748489902251</v>
      </c>
      <c r="J901" s="75">
        <v>131.53461463686233</v>
      </c>
      <c r="K901" s="75">
        <v>89.181213271638512</v>
      </c>
      <c r="L901" s="75">
        <v>130.01193361654555</v>
      </c>
      <c r="M901" s="75">
        <v>130.67525511371525</v>
      </c>
      <c r="N901" s="75">
        <v>97.690074786622304</v>
      </c>
      <c r="O901" s="75">
        <v>111.1713304767929</v>
      </c>
      <c r="P901" s="75">
        <v>114.15511346165808</v>
      </c>
      <c r="Q901" s="75">
        <v>67.702613957403969</v>
      </c>
      <c r="R901" s="75">
        <v>71.07513239603233</v>
      </c>
      <c r="S901" s="75">
        <v>107.00856639326669</v>
      </c>
      <c r="T901" s="75">
        <v>113.60040456737454</v>
      </c>
      <c r="U901" s="75">
        <v>157.83997394508765</v>
      </c>
      <c r="V901" s="75">
        <v>148.87176123362576</v>
      </c>
      <c r="X901" s="201">
        <f>((0-('Appendix B'!$H$30))/(1+$Y$16)^0)</f>
        <v>-30932906.678150136</v>
      </c>
      <c r="Y901" s="201">
        <f>(((B901*'Appendix B'!$C$5*1000)-('Appendix B'!$E$31+'Appendix B'!$F$31+'Appendix B'!$G$31))/((1+$Y$16)^1))</f>
        <v>36555647.970511056</v>
      </c>
      <c r="Z901" s="201">
        <f>+(((C901*'Appendix B'!$C$6*1000)-('Appendix B'!$E$32+'Appendix B'!$F$32+'Appendix B'!$G$32))/((1+$Y$16)^2))</f>
        <v>11753190.825958982</v>
      </c>
      <c r="AA901" s="201">
        <f>(((D901*'Appendix B'!$C$7*1000)-('Appendix B'!$E$33+'Appendix B'!$F$33+'Appendix B'!$G$33))/((1+$Y$16)^3))</f>
        <v>3415352.4453408229</v>
      </c>
      <c r="AB901" s="201">
        <f>(((E901*'Appendix B'!$C$8*1000)-('Appendix B'!$E$34+'Appendix B'!$F$34+'Appendix B'!$G$34))/((1+$Y$16)^4))</f>
        <v>2734706.4200301222</v>
      </c>
      <c r="AC901" s="201">
        <f>(((F901*'Appendix B'!$C$9*1000)-('Appendix B'!$E$35+'Appendix B'!$F$35+'Appendix B'!$G$35))/((1+$Y$16)^AC$34))</f>
        <v>2375884.2658617082</v>
      </c>
      <c r="AD901" s="201">
        <f>(((G901*'Appendix B'!$C$10*1000)-('Appendix B'!$E$36+'Appendix B'!$F$36+'Appendix B'!$G$36))/((1+$Y$16)^AD$34))</f>
        <v>2024160.1421559558</v>
      </c>
      <c r="AE901" s="201">
        <f>(((H901*'Appendix B'!$C$11*1000)-('Appendix B'!$E$37+'Appendix B'!$F$37+'Appendix B'!$G$37))/((1+$Y$16)^AE$34))</f>
        <v>1599579.8312334218</v>
      </c>
      <c r="AF901" s="201">
        <f>(((I901*'Appendix B'!$C$12*1000)-('Appendix B'!$E$38+'Appendix B'!$F$38+'Appendix B'!$G$38))/((1+$Y$16)^AF$34))</f>
        <v>1974065.4374469528</v>
      </c>
      <c r="AG901" s="201">
        <f>(((J901*'Appendix B'!$C$13*1000)-('Appendix B'!$E$39+'Appendix B'!$F$39+'Appendix B'!$G$39))/((1+$Y$16)^AG$34))</f>
        <v>1937967.1000915812</v>
      </c>
      <c r="AH901" s="201">
        <f>(((K901*'Appendix B'!$C$14*1000)-('Appendix B'!$E$40+'Appendix B'!$F$40+'Appendix B'!$G$40))/((1+$Y$16)^AH$34))</f>
        <v>766745.63228558411</v>
      </c>
      <c r="AI901" s="201">
        <f>(((L901*'Appendix B'!$C$15*1000)-('Appendix B'!$E$41+'Appendix B'!$F$41+'Appendix B'!$G$41))/((1+$Y$16)^AI$34))</f>
        <v>1166078.0752222226</v>
      </c>
      <c r="AJ901" s="201">
        <f>(((M901*'Appendix B'!$C$16*1000)-('Appendix B'!$E$42+'Appendix B'!$F$42+'Appendix B'!$G$42))/((1+$Y$16)^AJ$34))</f>
        <v>929235.33221769333</v>
      </c>
      <c r="AK901" s="201">
        <f>(((N901*'Appendix B'!$C$17*1000)-('Appendix B'!$E$43+'Appendix B'!$F$43+'Appendix B'!$G$43))/((1+$Y$16)^AK$34))</f>
        <v>411196.92561397818</v>
      </c>
      <c r="AL901" s="201">
        <f>(((O901*'Appendix B'!$C$18*1000)-('Appendix B'!$E$44+'Appendix B'!$F$44+'Appendix B'!$G$44))/((1+$Y$16)^AL$34))</f>
        <v>425518.66327404656</v>
      </c>
      <c r="AM901" s="201">
        <f>(((P901*'Appendix B'!$C$19*1000)-('Appendix B'!$E$45+'Appendix B'!$F$45+'Appendix B'!$G$45))/((1+$Y$16)^AM$34))</f>
        <v>353196.97130475054</v>
      </c>
      <c r="AN901" s="201">
        <f>(((Q901*'Appendix B'!$C$20*1000)-('Appendix B'!$E$46+'Appendix B'!$F$46+'Appendix B'!$G$46))/((1+$Y$16)^AN$34))</f>
        <v>-5290.398957051686</v>
      </c>
      <c r="AO901" s="201">
        <f>(((R901*'Appendix B'!$C$21*1000)-('Appendix B'!$E$47+'Appendix B'!$F$47+'Appendix B'!$G$47))/((1+$Y$16)^AO$34))</f>
        <v>-7260.908284359125</v>
      </c>
      <c r="AP901" s="201">
        <f>(((S901*'Appendix B'!$C$22*1000)-('Appendix B'!$E$48+'Appendix B'!$F$48+'Appendix B'!$G$48))/((1+$Y$16)^AP$34))</f>
        <v>135747.89218058635</v>
      </c>
      <c r="AQ901" s="201">
        <f>(((T901*'Appendix B'!$C$23*1000)-('Appendix B'!$E$49+'Appendix B'!$F$49+'Appendix B'!$G$49))/((1+$Y$16)^AQ$34))</f>
        <v>126784.161813999</v>
      </c>
      <c r="AR901" s="201">
        <f>(((U901*'Appendix B'!$C$24*1000)-('Appendix B'!$E$50+'Appendix B'!$F$50+'Appendix B'!$G$50))/((1+$Y$16)^AR$34))</f>
        <v>242880.78729279159</v>
      </c>
      <c r="AS901" s="217">
        <f t="shared" si="42"/>
        <v>37995032.201686129</v>
      </c>
      <c r="AU901" s="207">
        <f t="shared" si="41"/>
        <v>1.4389283508969148E-8</v>
      </c>
    </row>
    <row r="902" spans="1:47" x14ac:dyDescent="0.35">
      <c r="A902">
        <v>868</v>
      </c>
      <c r="B902" s="75">
        <v>56</v>
      </c>
      <c r="C902" s="75">
        <v>66.013483353944778</v>
      </c>
      <c r="D902" s="75">
        <v>66.150973461320163</v>
      </c>
      <c r="E902" s="75">
        <v>46.740762285252352</v>
      </c>
      <c r="F902" s="75">
        <v>37.554783944313975</v>
      </c>
      <c r="G902" s="75">
        <v>41.100651681290913</v>
      </c>
      <c r="H902" s="75">
        <v>42.23920041428098</v>
      </c>
      <c r="I902" s="75">
        <v>51.26969335404101</v>
      </c>
      <c r="J902" s="75">
        <v>47.618341886504496</v>
      </c>
      <c r="K902" s="75">
        <v>76.017150189713917</v>
      </c>
      <c r="L902" s="75">
        <v>60.788141908838938</v>
      </c>
      <c r="M902" s="75">
        <v>78.529295072852378</v>
      </c>
      <c r="N902" s="75">
        <v>75.918619355720708</v>
      </c>
      <c r="O902" s="75">
        <v>85.139068866714126</v>
      </c>
      <c r="P902" s="75">
        <v>38.849682621795225</v>
      </c>
      <c r="Q902" s="75">
        <v>37.590999169372751</v>
      </c>
      <c r="R902" s="75">
        <v>42.101273418710626</v>
      </c>
      <c r="S902" s="75">
        <v>49.3379407421534</v>
      </c>
      <c r="T902" s="75">
        <v>51.145488494527413</v>
      </c>
      <c r="U902" s="75">
        <v>49.185133946317954</v>
      </c>
      <c r="V902" s="75">
        <v>41.834498655214496</v>
      </c>
      <c r="X902" s="201">
        <f>((0-('Appendix B'!$H$30))/(1+$Y$16)^0)</f>
        <v>-30932906.678150136</v>
      </c>
      <c r="Y902" s="201">
        <f>(((B902*'Appendix B'!$C$5*1000)-('Appendix B'!$E$31+'Appendix B'!$F$31+'Appendix B'!$G$31))/((1+$Y$16)^1))</f>
        <v>36555647.970511056</v>
      </c>
      <c r="Z902" s="201">
        <f>+(((C902*'Appendix B'!$C$6*1000)-('Appendix B'!$E$32+'Appendix B'!$F$32+'Appendix B'!$G$32))/((1+$Y$16)^2))</f>
        <v>14470776.49777496</v>
      </c>
      <c r="AA902" s="201">
        <f>(((D902*'Appendix B'!$C$7*1000)-('Appendix B'!$E$33+'Appendix B'!$F$33+'Appendix B'!$G$33))/((1+$Y$16)^3))</f>
        <v>6663386.0651863096</v>
      </c>
      <c r="AB902" s="201">
        <f>(((E902*'Appendix B'!$C$8*1000)-('Appendix B'!$E$34+'Appendix B'!$F$34+'Appendix B'!$G$34))/((1+$Y$16)^4))</f>
        <v>2315339.801785734</v>
      </c>
      <c r="AC902" s="201">
        <f>(((F902*'Appendix B'!$C$9*1000)-('Appendix B'!$E$35+'Appendix B'!$F$35+'Appendix B'!$G$35))/((1+$Y$16)^AC$34))</f>
        <v>882702.47808565525</v>
      </c>
      <c r="AD902" s="201">
        <f>(((G902*'Appendix B'!$C$10*1000)-('Appendix B'!$E$36+'Appendix B'!$F$36+'Appendix B'!$G$36))/((1+$Y$16)^AD$34))</f>
        <v>618066.55159716541</v>
      </c>
      <c r="AE902" s="201">
        <f>(((H902*'Appendix B'!$C$11*1000)-('Appendix B'!$E$37+'Appendix B'!$F$37+'Appendix B'!$G$37))/((1+$Y$16)^AE$34))</f>
        <v>369187.26345278352</v>
      </c>
      <c r="AF902" s="201">
        <f>(((I902*'Appendix B'!$C$12*1000)-('Appendix B'!$E$38+'Appendix B'!$F$38+'Appendix B'!$G$38))/((1+$Y$16)^AF$34))</f>
        <v>415979.2969762485</v>
      </c>
      <c r="AG902" s="201">
        <f>(((J902*'Appendix B'!$C$13*1000)-('Appendix B'!$E$39+'Appendix B'!$F$39+'Appendix B'!$G$39))/((1+$Y$16)^AG$34))</f>
        <v>168145.53141929416</v>
      </c>
      <c r="AH902" s="201">
        <f>(((K902*'Appendix B'!$C$14*1000)-('Appendix B'!$E$40+'Appendix B'!$F$40+'Appendix B'!$G$40))/((1+$Y$16)^AH$34))</f>
        <v>543812.53954732919</v>
      </c>
      <c r="AI902" s="201">
        <f>(((L902*'Appendix B'!$C$15*1000)-('Appendix B'!$E$41+'Appendix B'!$F$41+'Appendix B'!$G$41))/((1+$Y$16)^AI$34))</f>
        <v>182333.36211767132</v>
      </c>
      <c r="AJ902" s="201">
        <f>(((M902*'Appendix B'!$C$16*1000)-('Appendix B'!$E$42+'Appendix B'!$F$42+'Appendix B'!$G$42))/((1+$Y$16)^AJ$34))</f>
        <v>312505.68714316888</v>
      </c>
      <c r="AK902" s="201">
        <f>(((N902*'Appendix B'!$C$17*1000)-('Appendix B'!$E$43+'Appendix B'!$F$43+'Appendix B'!$G$43))/((1+$Y$16)^AK$34))</f>
        <v>195276.22657984422</v>
      </c>
      <c r="AL902" s="201">
        <f>(((O902*'Appendix B'!$C$18*1000)-('Appendix B'!$E$44+'Appendix B'!$F$44+'Appendix B'!$G$44))/((1+$Y$16)^AL$34))</f>
        <v>207644.51303207682</v>
      </c>
      <c r="AM902" s="201">
        <f>(((P902*'Appendix B'!$C$19*1000)-('Appendix B'!$E$45+'Appendix B'!$F$45+'Appendix B'!$G$45))/((1+$Y$16)^AM$34))</f>
        <v>-181521.2269235081</v>
      </c>
      <c r="AN902" s="201">
        <f>(((Q902*'Appendix B'!$C$20*1000)-('Appendix B'!$E$46+'Appendix B'!$F$46+'Appendix B'!$G$46))/((1+$Y$16)^AN$34))</f>
        <v>-184624.63072349329</v>
      </c>
      <c r="AO902" s="201">
        <f>(((R902*'Appendix B'!$C$21*1000)-('Appendix B'!$E$47+'Appendix B'!$F$47+'Appendix B'!$G$47))/((1+$Y$16)^AO$34))</f>
        <v>-157462.02717556997</v>
      </c>
      <c r="AP902" s="201">
        <f>(((S902*'Appendix B'!$C$22*1000)-('Appendix B'!$E$48+'Appendix B'!$F$48+'Appendix B'!$G$48))/((1+$Y$16)^AP$34))</f>
        <v>-121004.40533402904</v>
      </c>
      <c r="AQ902" s="201">
        <f>(((T902*'Appendix B'!$C$23*1000)-('Appendix B'!$E$49+'Appendix B'!$F$49+'Appendix B'!$G$49))/((1+$Y$16)^AQ$34))</f>
        <v>-112768.26217483231</v>
      </c>
      <c r="AR902" s="201">
        <f>(((U902*'Appendix B'!$C$24*1000)-('Appendix B'!$E$50+'Appendix B'!$F$50+'Appendix B'!$G$50))/((1+$Y$16)^AR$34))</f>
        <v>-117222.77086940438</v>
      </c>
      <c r="AS902" s="217">
        <f t="shared" si="42"/>
        <v>32967897.107059155</v>
      </c>
      <c r="AU902" s="207">
        <f t="shared" si="41"/>
        <v>1.2883023649407714E-8</v>
      </c>
    </row>
    <row r="903" spans="1:47" x14ac:dyDescent="0.35">
      <c r="A903">
        <v>869</v>
      </c>
      <c r="B903" s="75">
        <v>56</v>
      </c>
      <c r="C903" s="75">
        <v>71.802125857374591</v>
      </c>
      <c r="D903" s="75">
        <v>92.229720023127769</v>
      </c>
      <c r="E903" s="75">
        <v>102.28013974672874</v>
      </c>
      <c r="F903" s="75">
        <v>94.167957465955638</v>
      </c>
      <c r="G903" s="75">
        <v>98.913067806309684</v>
      </c>
      <c r="H903" s="75">
        <v>113.0873076842467</v>
      </c>
      <c r="I903" s="75">
        <v>112.64169889126087</v>
      </c>
      <c r="J903" s="75">
        <v>128.63706175050808</v>
      </c>
      <c r="K903" s="75">
        <v>110.73308755215774</v>
      </c>
      <c r="L903" s="75">
        <v>136.62223927653201</v>
      </c>
      <c r="M903" s="75">
        <v>150.05742951324078</v>
      </c>
      <c r="N903" s="75">
        <v>105.38918359259023</v>
      </c>
      <c r="O903" s="75">
        <v>104.5037727643352</v>
      </c>
      <c r="P903" s="75">
        <v>119.87874182484668</v>
      </c>
      <c r="Q903" s="75">
        <v>107.59986714577624</v>
      </c>
      <c r="R903" s="75">
        <v>86.667973528856749</v>
      </c>
      <c r="S903" s="75">
        <v>161.79000586030426</v>
      </c>
      <c r="T903" s="75">
        <v>191.35286647537492</v>
      </c>
      <c r="U903" s="75">
        <v>196.60867936672548</v>
      </c>
      <c r="V903" s="75">
        <v>328.3380642478611</v>
      </c>
      <c r="X903" s="201">
        <f>((0-('Appendix B'!$H$30))/(1+$Y$16)^0)</f>
        <v>-30932906.678150136</v>
      </c>
      <c r="Y903" s="201">
        <f>(((B903*'Appendix B'!$C$5*1000)-('Appendix B'!$E$31+'Appendix B'!$F$31+'Appendix B'!$G$31))/((1+$Y$16)^1))</f>
        <v>36555647.970511056</v>
      </c>
      <c r="Z903" s="201">
        <f>+(((C903*'Appendix B'!$C$6*1000)-('Appendix B'!$E$32+'Appendix B'!$F$32+'Appendix B'!$G$32))/((1+$Y$16)^2))</f>
        <v>15933086.598012356</v>
      </c>
      <c r="AA903" s="201">
        <f>(((D903*'Appendix B'!$C$7*1000)-('Appendix B'!$E$33+'Appendix B'!$F$33+'Appendix B'!$G$33))/((1+$Y$16)^3))</f>
        <v>9971226.720568845</v>
      </c>
      <c r="AB903" s="201">
        <f>(((E903*'Appendix B'!$C$8*1000)-('Appendix B'!$E$34+'Appendix B'!$F$34+'Appendix B'!$G$34))/((1+$Y$16)^4))</f>
        <v>6799589.0255993456</v>
      </c>
      <c r="AC903" s="201">
        <f>(((F903*'Appendix B'!$C$9*1000)-('Appendix B'!$E$35+'Appendix B'!$F$35+'Appendix B'!$G$35))/((1+$Y$16)^AC$34))</f>
        <v>4173747.5548175438</v>
      </c>
      <c r="AD903" s="201">
        <f>(((G903*'Appendix B'!$C$10*1000)-('Appendix B'!$E$36+'Appendix B'!$F$36+'Appendix B'!$G$36))/((1+$Y$16)^AD$34))</f>
        <v>3112748.9030674193</v>
      </c>
      <c r="AE903" s="201">
        <f>(((H903*'Appendix B'!$C$11*1000)-('Appendix B'!$E$37+'Appendix B'!$F$37+'Appendix B'!$G$37))/((1+$Y$16)^AE$34))</f>
        <v>2722169.8106157202</v>
      </c>
      <c r="AF903" s="201">
        <f>(((I903*'Appendix B'!$C$12*1000)-('Appendix B'!$E$38+'Appendix B'!$F$38+'Appendix B'!$G$38))/((1+$Y$16)^AF$34))</f>
        <v>2025309.9158708183</v>
      </c>
      <c r="AG903" s="201">
        <f>(((J903*'Appendix B'!$C$13*1000)-('Appendix B'!$E$39+'Appendix B'!$F$39+'Appendix B'!$G$39))/((1+$Y$16)^AG$34))</f>
        <v>1876856.7644372066</v>
      </c>
      <c r="AH903" s="201">
        <f>(((K903*'Appendix B'!$C$14*1000)-('Appendix B'!$E$40+'Appendix B'!$F$40+'Appendix B'!$G$40))/((1+$Y$16)^AH$34))</f>
        <v>1131726.1066088479</v>
      </c>
      <c r="AI903" s="201">
        <f>(((L903*'Appendix B'!$C$15*1000)-('Appendix B'!$E$41+'Appendix B'!$F$41+'Appendix B'!$G$41))/((1+$Y$16)^AI$34))</f>
        <v>1260017.6454855027</v>
      </c>
      <c r="AJ903" s="201">
        <f>(((M903*'Appendix B'!$C$16*1000)-('Appendix B'!$E$42+'Appendix B'!$F$42+'Appendix B'!$G$42))/((1+$Y$16)^AJ$34))</f>
        <v>1158468.0767836154</v>
      </c>
      <c r="AK903" s="201">
        <f>(((N903*'Appendix B'!$C$17*1000)-('Appendix B'!$E$43+'Appendix B'!$F$43+'Appendix B'!$G$43))/((1+$Y$16)^AK$34))</f>
        <v>487553.64694575046</v>
      </c>
      <c r="AL903" s="201">
        <f>(((O903*'Appendix B'!$C$18*1000)-('Appendix B'!$E$44+'Appendix B'!$F$44+'Appendix B'!$G$44))/((1+$Y$16)^AL$34))</f>
        <v>369715.27236817975</v>
      </c>
      <c r="AM903" s="201">
        <f>(((P903*'Appendix B'!$C$19*1000)-('Appendix B'!$E$45+'Appendix B'!$F$45+'Appendix B'!$G$45))/((1+$Y$16)^AM$34))</f>
        <v>393838.50554151216</v>
      </c>
      <c r="AN903" s="201">
        <f>(((Q903*'Appendix B'!$C$20*1000)-('Appendix B'!$E$46+'Appendix B'!$F$46+'Appendix B'!$G$46))/((1+$Y$16)^AN$34))</f>
        <v>232323.66792360944</v>
      </c>
      <c r="AO903" s="201">
        <f>(((R903*'Appendix B'!$C$21*1000)-('Appendix B'!$E$47+'Appendix B'!$F$47+'Appendix B'!$G$47))/((1+$Y$16)^AO$34))</f>
        <v>73572.721322117912</v>
      </c>
      <c r="AP903" s="201">
        <f>(((S903*'Appendix B'!$C$22*1000)-('Appendix B'!$E$48+'Appendix B'!$F$48+'Appendix B'!$G$48))/((1+$Y$16)^AP$34))</f>
        <v>379637.39893588901</v>
      </c>
      <c r="AQ903" s="201">
        <f>(((T903*'Appendix B'!$C$23*1000)-('Appendix B'!$E$49+'Appendix B'!$F$49+'Appendix B'!$G$49))/((1+$Y$16)^AQ$34))</f>
        <v>425011.93782182707</v>
      </c>
      <c r="AR903" s="201">
        <f>(((U903*'Appendix B'!$C$24*1000)-('Appendix B'!$E$50+'Appendix B'!$F$50+'Appendix B'!$G$50))/((1+$Y$16)^AR$34))</f>
        <v>371367.91927726544</v>
      </c>
      <c r="AS903" s="217">
        <f t="shared" si="42"/>
        <v>58520709.484364301</v>
      </c>
      <c r="AU903" s="207">
        <f t="shared" si="41"/>
        <v>1.4879481353036918E-8</v>
      </c>
    </row>
    <row r="904" spans="1:47" x14ac:dyDescent="0.35">
      <c r="A904">
        <v>870</v>
      </c>
      <c r="B904" s="75">
        <v>56</v>
      </c>
      <c r="C904" s="75">
        <v>58.108947990444548</v>
      </c>
      <c r="D904" s="75">
        <v>83.289133941858438</v>
      </c>
      <c r="E904" s="75">
        <v>74.023354841926107</v>
      </c>
      <c r="F904" s="75">
        <v>83.240028958341298</v>
      </c>
      <c r="G904" s="75">
        <v>117.12794178175449</v>
      </c>
      <c r="H904" s="75">
        <v>128.6718532680259</v>
      </c>
      <c r="I904" s="75">
        <v>169.64144618625977</v>
      </c>
      <c r="J904" s="75">
        <v>235.40215891234996</v>
      </c>
      <c r="K904" s="75">
        <v>127.08807652914345</v>
      </c>
      <c r="L904" s="75">
        <v>129.17761492663263</v>
      </c>
      <c r="M904" s="75">
        <v>156.79006469037847</v>
      </c>
      <c r="N904" s="75">
        <v>89.592958500730759</v>
      </c>
      <c r="O904" s="75">
        <v>114.14135938593765</v>
      </c>
      <c r="P904" s="75">
        <v>139.45667501209132</v>
      </c>
      <c r="Q904" s="75">
        <v>208.95788267934208</v>
      </c>
      <c r="R904" s="75">
        <v>298.82752773935778</v>
      </c>
      <c r="S904" s="75">
        <v>321.51009058873768</v>
      </c>
      <c r="T904" s="75">
        <v>381.57608170294912</v>
      </c>
      <c r="U904" s="75">
        <v>500</v>
      </c>
      <c r="V904" s="75">
        <v>297.78621043344987</v>
      </c>
      <c r="X904" s="201">
        <f>((0-('Appendix B'!$H$30))/(1+$Y$16)^0)</f>
        <v>-30932906.678150136</v>
      </c>
      <c r="Y904" s="201">
        <f>(((B904*'Appendix B'!$C$5*1000)-('Appendix B'!$E$31+'Appendix B'!$F$31+'Appendix B'!$G$31))/((1+$Y$16)^1))</f>
        <v>36555647.970511056</v>
      </c>
      <c r="Z904" s="201">
        <f>+(((C904*'Appendix B'!$C$6*1000)-('Appendix B'!$E$32+'Appendix B'!$F$32+'Appendix B'!$G$32))/((1+$Y$16)^2))</f>
        <v>12473955.672705639</v>
      </c>
      <c r="AA904" s="201">
        <f>(((D904*'Appendix B'!$C$7*1000)-('Appendix B'!$E$33+'Appendix B'!$F$33+'Appendix B'!$G$33))/((1+$Y$16)^3))</f>
        <v>8837198.5167025905</v>
      </c>
      <c r="AB904" s="201">
        <f>(((E904*'Appendix B'!$C$8*1000)-('Appendix B'!$E$34+'Appendix B'!$F$34+'Appendix B'!$G$34))/((1+$Y$16)^4))</f>
        <v>4518136.269584585</v>
      </c>
      <c r="AC904" s="201">
        <f>(((F904*'Appendix B'!$C$9*1000)-('Appendix B'!$E$35+'Appendix B'!$F$35+'Appendix B'!$G$35))/((1+$Y$16)^AC$34))</f>
        <v>3538483.6563873659</v>
      </c>
      <c r="AD904" s="201">
        <f>(((G904*'Appendix B'!$C$10*1000)-('Appendix B'!$E$36+'Appendix B'!$F$36+'Appendix B'!$G$36))/((1+$Y$16)^AD$34))</f>
        <v>3898744.8479961473</v>
      </c>
      <c r="AE904" s="201">
        <f>(((H904*'Appendix B'!$C$11*1000)-('Appendix B'!$E$37+'Appendix B'!$F$37+'Appendix B'!$G$37))/((1+$Y$16)^AE$34))</f>
        <v>3239758.2851301706</v>
      </c>
      <c r="AF904" s="201">
        <f>(((I904*'Appendix B'!$C$12*1000)-('Appendix B'!$E$38+'Appendix B'!$F$38+'Appendix B'!$G$38))/((1+$Y$16)^AF$34))</f>
        <v>3519988.7647714443</v>
      </c>
      <c r="AG904" s="201">
        <f>(((J904*'Appendix B'!$C$13*1000)-('Appendix B'!$E$39+'Appendix B'!$F$39+'Appendix B'!$G$39))/((1+$Y$16)^AG$34))</f>
        <v>4128567.4940181309</v>
      </c>
      <c r="AH904" s="201">
        <f>(((K904*'Appendix B'!$C$14*1000)-('Appendix B'!$E$40+'Appendix B'!$F$40+'Appendix B'!$G$40))/((1+$Y$16)^AH$34))</f>
        <v>1408697.4528906702</v>
      </c>
      <c r="AI904" s="201">
        <f>(((L904*'Appendix B'!$C$15*1000)-('Appendix B'!$E$41+'Appendix B'!$F$41+'Appendix B'!$G$41))/((1+$Y$16)^AI$34))</f>
        <v>1154221.5071262163</v>
      </c>
      <c r="AJ904" s="201">
        <f>(((M904*'Appendix B'!$C$16*1000)-('Appendix B'!$E$42+'Appendix B'!$F$42+'Appendix B'!$G$42))/((1+$Y$16)^AJ$34))</f>
        <v>1238094.8724156951</v>
      </c>
      <c r="AK904" s="201">
        <f>(((N904*'Appendix B'!$C$17*1000)-('Appendix B'!$E$43+'Appendix B'!$F$43+'Appendix B'!$G$43))/((1+$Y$16)^AK$34))</f>
        <v>330892.92323989485</v>
      </c>
      <c r="AL904" s="201">
        <f>(((O904*'Appendix B'!$C$18*1000)-('Appendix B'!$E$44+'Appendix B'!$F$44+'Appendix B'!$G$44))/((1+$Y$16)^AL$34))</f>
        <v>450375.99355392758</v>
      </c>
      <c r="AM904" s="201">
        <f>(((P904*'Appendix B'!$C$19*1000)-('Appendix B'!$E$45+'Appendix B'!$F$45+'Appendix B'!$G$45))/((1+$Y$16)^AM$34))</f>
        <v>532854.73640510486</v>
      </c>
      <c r="AN904" s="201">
        <f>(((Q904*'Appendix B'!$C$20*1000)-('Appendix B'!$E$46+'Appendix B'!$F$46+'Appendix B'!$G$46))/((1+$Y$16)^AN$34))</f>
        <v>835976.51009227568</v>
      </c>
      <c r="AO904" s="201">
        <f>(((R904*'Appendix B'!$C$21*1000)-('Appendix B'!$E$47+'Appendix B'!$F$47+'Appendix B'!$G$47))/((1+$Y$16)^AO$34))</f>
        <v>1173412.4924351154</v>
      </c>
      <c r="AP904" s="201">
        <f>(((S904*'Appendix B'!$C$22*1000)-('Appendix B'!$E$48+'Appendix B'!$F$48+'Appendix B'!$G$48))/((1+$Y$16)^AP$34))</f>
        <v>1090718.6166313775</v>
      </c>
      <c r="AQ904" s="201">
        <f>(((T904*'Appendix B'!$C$23*1000)-('Appendix B'!$E$49+'Appendix B'!$F$49+'Appendix B'!$G$49))/((1+$Y$16)^AQ$34))</f>
        <v>1154633.1617710157</v>
      </c>
      <c r="AR904" s="201">
        <f>(((U904*'Appendix B'!$C$24*1000)-('Appendix B'!$E$50+'Appendix B'!$F$50+'Appendix B'!$G$50))/((1+$Y$16)^AR$34))</f>
        <v>1376866.5613700326</v>
      </c>
      <c r="AS904" s="217">
        <f t="shared" si="42"/>
        <v>60524319.627588317</v>
      </c>
      <c r="AU904" s="207">
        <f t="shared" si="41"/>
        <v>1.4400758966903647E-8</v>
      </c>
    </row>
    <row r="905" spans="1:47" x14ac:dyDescent="0.35">
      <c r="A905">
        <v>871</v>
      </c>
      <c r="B905" s="75">
        <v>56</v>
      </c>
      <c r="C905" s="75">
        <v>78.036849485195745</v>
      </c>
      <c r="D905" s="75">
        <v>71.242513867940772</v>
      </c>
      <c r="E905" s="75">
        <v>71.003320977913134</v>
      </c>
      <c r="F905" s="75">
        <v>107.94792011401262</v>
      </c>
      <c r="G905" s="75">
        <v>114.75313075240734</v>
      </c>
      <c r="H905" s="75">
        <v>192.54878354048054</v>
      </c>
      <c r="I905" s="75">
        <v>199.69434369329167</v>
      </c>
      <c r="J905" s="75">
        <v>317.07796896667588</v>
      </c>
      <c r="K905" s="75">
        <v>491.18959230223885</v>
      </c>
      <c r="L905" s="75">
        <v>500</v>
      </c>
      <c r="M905" s="75">
        <v>500</v>
      </c>
      <c r="N905" s="75">
        <v>422.22578877632645</v>
      </c>
      <c r="O905" s="75">
        <v>278.40697398769214</v>
      </c>
      <c r="P905" s="75">
        <v>369.10133681329773</v>
      </c>
      <c r="Q905" s="75">
        <v>394.87061889447176</v>
      </c>
      <c r="R905" s="75">
        <v>330.00538842450862</v>
      </c>
      <c r="S905" s="75">
        <v>313.54786994746343</v>
      </c>
      <c r="T905" s="75">
        <v>264.29867451207036</v>
      </c>
      <c r="U905" s="75">
        <v>295.19148810993698</v>
      </c>
      <c r="V905" s="75">
        <v>404.21232486426561</v>
      </c>
      <c r="X905" s="201">
        <f>((0-('Appendix B'!$H$30))/(1+$Y$16)^0)</f>
        <v>-30932906.678150136</v>
      </c>
      <c r="Y905" s="201">
        <f>(((B905*'Appendix B'!$C$5*1000)-('Appendix B'!$E$31+'Appendix B'!$F$31+'Appendix B'!$G$31))/((1+$Y$16)^1))</f>
        <v>36555647.970511056</v>
      </c>
      <c r="Z905" s="201">
        <f>+(((C905*'Appendix B'!$C$6*1000)-('Appendix B'!$E$32+'Appendix B'!$F$32+'Appendix B'!$G$32))/((1+$Y$16)^2))</f>
        <v>17508084.419651829</v>
      </c>
      <c r="AA905" s="201">
        <f>(((D905*'Appendix B'!$C$7*1000)-('Appendix B'!$E$33+'Appendix B'!$F$33+'Appendix B'!$G$33))/((1+$Y$16)^3))</f>
        <v>7309199.4794018427</v>
      </c>
      <c r="AB905" s="201">
        <f>(((E905*'Appendix B'!$C$8*1000)-('Appendix B'!$E$34+'Appendix B'!$F$34+'Appendix B'!$G$34))/((1+$Y$16)^4))</f>
        <v>4274298.7415175047</v>
      </c>
      <c r="AC905" s="201">
        <f>(((F905*'Appendix B'!$C$9*1000)-('Appendix B'!$E$35+'Appendix B'!$F$35+'Appendix B'!$G$35))/((1+$Y$16)^AC$34))</f>
        <v>4974806.3086268678</v>
      </c>
      <c r="AD905" s="201">
        <f>(((G905*'Appendix B'!$C$10*1000)-('Appendix B'!$E$36+'Appendix B'!$F$36+'Appendix B'!$G$36))/((1+$Y$16)^AD$34))</f>
        <v>3796268.6056924574</v>
      </c>
      <c r="AE905" s="201">
        <f>(((H905*'Appendix B'!$C$11*1000)-('Appendix B'!$E$37+'Appendix B'!$F$37+'Appendix B'!$G$37))/((1+$Y$16)^AE$34))</f>
        <v>5361216.541237263</v>
      </c>
      <c r="AF905" s="201">
        <f>(((I905*'Appendix B'!$C$12*1000)-('Appendix B'!$E$38+'Appendix B'!$F$38+'Appendix B'!$G$38))/((1+$Y$16)^AF$34))</f>
        <v>4308052.438448119</v>
      </c>
      <c r="AG905" s="201">
        <f>(((J905*'Appendix B'!$C$13*1000)-('Appendix B'!$E$39+'Appendix B'!$F$39+'Appendix B'!$G$39))/((1+$Y$16)^AG$34))</f>
        <v>5851136.9735153066</v>
      </c>
      <c r="AH905" s="201">
        <f>(((K905*'Appendix B'!$C$14*1000)-('Appendix B'!$E$40+'Appendix B'!$F$40+'Appendix B'!$G$40))/((1+$Y$16)^AH$34))</f>
        <v>7574747.8946753601</v>
      </c>
      <c r="AI905" s="201">
        <f>(((L905*'Appendix B'!$C$15*1000)-('Appendix B'!$E$41+'Appendix B'!$F$41+'Appendix B'!$G$41))/((1+$Y$16)^AI$34))</f>
        <v>6424007.3974609841</v>
      </c>
      <c r="AJ905" s="201">
        <f>(((M905*'Appendix B'!$C$16*1000)-('Appendix B'!$E$42+'Appendix B'!$F$42+'Appendix B'!$G$42))/((1+$Y$16)^AJ$34))</f>
        <v>5297234.668167565</v>
      </c>
      <c r="AK905" s="201">
        <f>(((N905*'Appendix B'!$C$17*1000)-('Appendix B'!$E$43+'Appendix B'!$F$43+'Appendix B'!$G$43))/((1+$Y$16)^AK$34))</f>
        <v>3629814.0019320957</v>
      </c>
      <c r="AL905" s="201">
        <f>(((O905*'Appendix B'!$C$18*1000)-('Appendix B'!$E$44+'Appendix B'!$F$44+'Appendix B'!$G$44))/((1+$Y$16)^AL$34))</f>
        <v>1825178.9872928893</v>
      </c>
      <c r="AM905" s="201">
        <f>(((P905*'Appendix B'!$C$19*1000)-('Appendix B'!$E$45+'Appendix B'!$F$45+'Appendix B'!$G$45))/((1+$Y$16)^AM$34))</f>
        <v>2163483.2106276755</v>
      </c>
      <c r="AN905" s="201">
        <f>(((Q905*'Appendix B'!$C$20*1000)-('Appendix B'!$E$46+'Appendix B'!$F$46+'Appendix B'!$G$46))/((1+$Y$16)^AN$34))</f>
        <v>1943207.6552645231</v>
      </c>
      <c r="AO905" s="201">
        <f>(((R905*'Appendix B'!$C$21*1000)-('Appendix B'!$E$47+'Appendix B'!$F$47+'Appendix B'!$G$47))/((1+$Y$16)^AO$34))</f>
        <v>1335039.2044036305</v>
      </c>
      <c r="AP905" s="201">
        <f>(((S905*'Appendix B'!$C$22*1000)-('Appendix B'!$E$48+'Appendix B'!$F$48+'Appendix B'!$G$48))/((1+$Y$16)^AP$34))</f>
        <v>1055270.4414141905</v>
      </c>
      <c r="AQ905" s="201">
        <f>(((T905*'Appendix B'!$C$23*1000)-('Appendix B'!$E$49+'Appendix B'!$F$49+'Appendix B'!$G$49))/((1+$Y$16)^AQ$34))</f>
        <v>704803.28546582011</v>
      </c>
      <c r="AR905" s="201">
        <f>(((U905*'Appendix B'!$C$24*1000)-('Appendix B'!$E$50+'Appendix B'!$F$50+'Appendix B'!$G$50))/((1+$Y$16)^AR$34))</f>
        <v>698090.78042597906</v>
      </c>
      <c r="AS905" s="217">
        <f t="shared" si="42"/>
        <v>91656682.327582821</v>
      </c>
      <c r="AU905" s="207">
        <f t="shared" si="41"/>
        <v>3.8078272018687321E-9</v>
      </c>
    </row>
    <row r="906" spans="1:47" x14ac:dyDescent="0.35">
      <c r="A906">
        <v>872</v>
      </c>
      <c r="B906" s="75">
        <v>56</v>
      </c>
      <c r="C906" s="75">
        <v>62.732226017201747</v>
      </c>
      <c r="D906" s="75">
        <v>25.758696217640519</v>
      </c>
      <c r="E906" s="75">
        <v>44.617887280207597</v>
      </c>
      <c r="F906" s="75">
        <v>60.429011551855922</v>
      </c>
      <c r="G906" s="75">
        <v>105.60415133269908</v>
      </c>
      <c r="H906" s="75">
        <v>105.63313783908664</v>
      </c>
      <c r="I906" s="75">
        <v>101.26062858973407</v>
      </c>
      <c r="J906" s="75">
        <v>109.75749449224794</v>
      </c>
      <c r="K906" s="75">
        <v>66.612338789414622</v>
      </c>
      <c r="L906" s="75">
        <v>52.068823296839739</v>
      </c>
      <c r="M906" s="75">
        <v>60.373116269499562</v>
      </c>
      <c r="N906" s="75">
        <v>31.057468081654889</v>
      </c>
      <c r="O906" s="75">
        <v>21.054483335904628</v>
      </c>
      <c r="P906" s="75">
        <v>36.466934172364162</v>
      </c>
      <c r="Q906" s="75">
        <v>26.780067765241526</v>
      </c>
      <c r="R906" s="75">
        <v>19.706770510353252</v>
      </c>
      <c r="S906" s="75">
        <v>17.566807084440065</v>
      </c>
      <c r="T906" s="75">
        <v>18.164259570452209</v>
      </c>
      <c r="U906" s="75">
        <v>25.146295008469338</v>
      </c>
      <c r="V906" s="75">
        <v>21.604405888738746</v>
      </c>
      <c r="X906" s="201">
        <f>((0-('Appendix B'!$H$30))/(1+$Y$16)^0)</f>
        <v>-30932906.678150136</v>
      </c>
      <c r="Y906" s="201">
        <f>(((B906*'Appendix B'!$C$5*1000)-('Appendix B'!$E$31+'Appendix B'!$F$31+'Appendix B'!$G$31))/((1+$Y$16)^1))</f>
        <v>36555647.970511056</v>
      </c>
      <c r="Z906" s="201">
        <f>+(((C906*'Appendix B'!$C$6*1000)-('Appendix B'!$E$32+'Appendix B'!$F$32+'Appendix B'!$G$32))/((1+$Y$16)^2))</f>
        <v>13641874.77476228</v>
      </c>
      <c r="AA906" s="201">
        <f>(((D906*'Appendix B'!$C$7*1000)-('Appendix B'!$E$33+'Appendix B'!$F$33+'Appendix B'!$G$33))/((1+$Y$16)^3))</f>
        <v>1540010.3495067703</v>
      </c>
      <c r="AB906" s="201">
        <f>(((E906*'Appendix B'!$C$8*1000)-('Appendix B'!$E$34+'Appendix B'!$F$34+'Appendix B'!$G$34))/((1+$Y$16)^4))</f>
        <v>2143938.8781756661</v>
      </c>
      <c r="AC906" s="201">
        <f>(((F906*'Appendix B'!$C$9*1000)-('Appendix B'!$E$35+'Appendix B'!$F$35+'Appendix B'!$G$35))/((1+$Y$16)^AC$34))</f>
        <v>2212430.3394476064</v>
      </c>
      <c r="AD906" s="201">
        <f>(((G906*'Appendix B'!$C$10*1000)-('Appendix B'!$E$36+'Appendix B'!$F$36+'Appendix B'!$G$36))/((1+$Y$16)^AD$34))</f>
        <v>3401478.0222483305</v>
      </c>
      <c r="AE906" s="201">
        <f>(((H906*'Appendix B'!$C$11*1000)-('Appendix B'!$E$37+'Appendix B'!$F$37+'Appendix B'!$G$37))/((1+$Y$16)^AE$34))</f>
        <v>2474604.5301147788</v>
      </c>
      <c r="AF906" s="201">
        <f>(((I906*'Appendix B'!$C$12*1000)-('Appendix B'!$E$38+'Appendix B'!$F$38+'Appendix B'!$G$38))/((1+$Y$16)^AF$34))</f>
        <v>1726869.2057830435</v>
      </c>
      <c r="AG906" s="201">
        <f>(((J906*'Appendix B'!$C$13*1000)-('Appendix B'!$E$39+'Appendix B'!$F$39+'Appendix B'!$G$39))/((1+$Y$16)^AG$34))</f>
        <v>1478680.5317979252</v>
      </c>
      <c r="AH906" s="201">
        <f>(((K906*'Appendix B'!$C$14*1000)-('Appendix B'!$E$40+'Appendix B'!$F$40+'Appendix B'!$G$40))/((1+$Y$16)^AH$34))</f>
        <v>384542.2839248387</v>
      </c>
      <c r="AI906" s="201">
        <f>(((L906*'Appendix B'!$C$15*1000)-('Appendix B'!$E$41+'Appendix B'!$F$41+'Appendix B'!$G$41))/((1+$Y$16)^AI$34))</f>
        <v>58422.443995089154</v>
      </c>
      <c r="AJ906" s="201">
        <f>(((M906*'Appendix B'!$C$16*1000)-('Appendix B'!$E$42+'Appendix B'!$F$42+'Appendix B'!$G$42))/((1+$Y$16)^AJ$34))</f>
        <v>97772.777814684305</v>
      </c>
      <c r="AK906" s="201">
        <f>(((N906*'Appendix B'!$C$17*1000)-('Appendix B'!$E$43+'Appendix B'!$F$43+'Appendix B'!$G$43))/((1+$Y$16)^AK$34))</f>
        <v>-249638.95942208619</v>
      </c>
      <c r="AL906" s="201">
        <f>(((O906*'Appendix B'!$C$18*1000)-('Appendix B'!$E$44+'Appendix B'!$F$44+'Appendix B'!$G$44))/((1+$Y$16)^AL$34))</f>
        <v>-328704.37686722423</v>
      </c>
      <c r="AM906" s="201">
        <f>(((P906*'Appendix B'!$C$19*1000)-('Appendix B'!$E$45+'Appendix B'!$F$45+'Appendix B'!$G$45))/((1+$Y$16)^AM$34))</f>
        <v>-198440.31155659823</v>
      </c>
      <c r="AN906" s="201">
        <f>(((Q906*'Appendix B'!$C$20*1000)-('Appendix B'!$E$46+'Appendix B'!$F$46+'Appendix B'!$G$46))/((1+$Y$16)^AN$34))</f>
        <v>-249010.75188263471</v>
      </c>
      <c r="AO906" s="201">
        <f>(((R906*'Appendix B'!$C$21*1000)-('Appendix B'!$E$47+'Appendix B'!$F$47+'Appendix B'!$G$47))/((1+$Y$16)^AO$34))</f>
        <v>-273555.6202478825</v>
      </c>
      <c r="AP906" s="201">
        <f>(((S906*'Appendix B'!$C$22*1000)-('Appendix B'!$E$48+'Appendix B'!$F$48+'Appendix B'!$G$48))/((1+$Y$16)^AP$34))</f>
        <v>-262450.96446467983</v>
      </c>
      <c r="AQ906" s="201">
        <f>(((T906*'Appendix B'!$C$23*1000)-('Appendix B'!$E$49+'Appendix B'!$F$49+'Appendix B'!$G$49))/((1+$Y$16)^AQ$34))</f>
        <v>-239271.2475551567</v>
      </c>
      <c r="AR906" s="201">
        <f>(((U906*'Appendix B'!$C$24*1000)-('Appendix B'!$E$50+'Appendix B'!$F$50+'Appendix B'!$G$50))/((1+$Y$16)^AR$34))</f>
        <v>-196892.22172594469</v>
      </c>
      <c r="AS906" s="217">
        <f t="shared" si="42"/>
        <v>34783365.429931939</v>
      </c>
      <c r="AU906" s="207">
        <f t="shared" si="41"/>
        <v>1.3470319428183953E-8</v>
      </c>
    </row>
    <row r="907" spans="1:47" x14ac:dyDescent="0.35">
      <c r="A907">
        <v>873</v>
      </c>
      <c r="B907" s="75">
        <v>56</v>
      </c>
      <c r="C907" s="75">
        <v>18.746466858016824</v>
      </c>
      <c r="D907" s="75">
        <v>28.037236986773681</v>
      </c>
      <c r="E907" s="75">
        <v>29.503148421149064</v>
      </c>
      <c r="F907" s="75">
        <v>36.592712034541371</v>
      </c>
      <c r="G907" s="75">
        <v>50.647565047578901</v>
      </c>
      <c r="H907" s="75">
        <v>29.322993634112102</v>
      </c>
      <c r="I907" s="75">
        <v>28.109760097217521</v>
      </c>
      <c r="J907" s="75">
        <v>15.764113291977893</v>
      </c>
      <c r="K907" s="75">
        <v>16.730484041881688</v>
      </c>
      <c r="L907" s="75">
        <v>17.377553719697943</v>
      </c>
      <c r="M907" s="75">
        <v>22.792595177330263</v>
      </c>
      <c r="N907" s="75">
        <v>18.263827656509569</v>
      </c>
      <c r="O907" s="75">
        <v>18.472128274422431</v>
      </c>
      <c r="P907" s="75">
        <v>23.533237441850375</v>
      </c>
      <c r="Q907" s="75">
        <v>31.230671664173876</v>
      </c>
      <c r="R907" s="75">
        <v>32.329304829512765</v>
      </c>
      <c r="S907" s="75">
        <v>31.309725656990857</v>
      </c>
      <c r="T907" s="75">
        <v>29.846714235014613</v>
      </c>
      <c r="U907" s="75">
        <v>27.079521545261731</v>
      </c>
      <c r="V907" s="75">
        <v>21.846136417167227</v>
      </c>
      <c r="X907" s="201">
        <f>((0-('Appendix B'!$H$30))/(1+$Y$16)^0)</f>
        <v>-30932906.678150136</v>
      </c>
      <c r="Y907" s="201">
        <f>(((B907*'Appendix B'!$C$5*1000)-('Appendix B'!$E$31+'Appendix B'!$F$31+'Appendix B'!$G$31))/((1+$Y$16)^1))</f>
        <v>36555647.970511056</v>
      </c>
      <c r="Z907" s="201">
        <f>+(((C907*'Appendix B'!$C$6*1000)-('Appendix B'!$E$32+'Appendix B'!$F$32+'Appendix B'!$G$32))/((1+$Y$16)^2))</f>
        <v>2530319.7172552515</v>
      </c>
      <c r="AA907" s="201">
        <f>(((D907*'Appendix B'!$C$7*1000)-('Appendix B'!$E$33+'Appendix B'!$F$33+'Appendix B'!$G$33))/((1+$Y$16)^3))</f>
        <v>1829021.5476953858</v>
      </c>
      <c r="AB907" s="201">
        <f>(((E907*'Appendix B'!$C$8*1000)-('Appendix B'!$E$34+'Appendix B'!$F$34+'Appendix B'!$G$34))/((1+$Y$16)^4))</f>
        <v>923574.89329140051</v>
      </c>
      <c r="AC907" s="201">
        <f>(((F907*'Appendix B'!$C$9*1000)-('Appendix B'!$E$35+'Appendix B'!$F$35+'Appendix B'!$G$35))/((1+$Y$16)^AC$34))</f>
        <v>826775.17662623769</v>
      </c>
      <c r="AD907" s="201">
        <f>(((G907*'Appendix B'!$C$10*1000)-('Appendix B'!$E$36+'Appendix B'!$F$36+'Appendix B'!$G$36))/((1+$Y$16)^AD$34))</f>
        <v>1030028.5120589311</v>
      </c>
      <c r="AE907" s="201">
        <f>(((H907*'Appendix B'!$C$11*1000)-('Appendix B'!$E$37+'Appendix B'!$F$37+'Appendix B'!$G$37))/((1+$Y$16)^AE$34))</f>
        <v>-59781.276433231418</v>
      </c>
      <c r="AF907" s="201">
        <f>(((I907*'Appendix B'!$C$12*1000)-('Appendix B'!$E$38+'Appendix B'!$F$38+'Appendix B'!$G$38))/((1+$Y$16)^AF$34))</f>
        <v>-191333.26182805153</v>
      </c>
      <c r="AG907" s="201">
        <f>(((J907*'Appendix B'!$C$13*1000)-('Appendix B'!$E$39+'Appendix B'!$F$39+'Appendix B'!$G$39))/((1+$Y$16)^AG$34))</f>
        <v>-503670.54158152075</v>
      </c>
      <c r="AH907" s="201">
        <f>(((K907*'Appendix B'!$C$14*1000)-('Appendix B'!$E$40+'Appendix B'!$F$40+'Appendix B'!$G$40))/((1+$Y$16)^AH$34))</f>
        <v>-460205.73051282269</v>
      </c>
      <c r="AI907" s="201">
        <f>(((L907*'Appendix B'!$C$15*1000)-('Appendix B'!$E$41+'Appendix B'!$F$41+'Appendix B'!$G$41))/((1+$Y$16)^AI$34))</f>
        <v>-434577.89874110109</v>
      </c>
      <c r="AJ907" s="201">
        <f>(((M907*'Appendix B'!$C$16*1000)-('Appendix B'!$E$42+'Appendix B'!$F$42+'Appendix B'!$G$42))/((1+$Y$16)^AJ$34))</f>
        <v>-346691.5952015025</v>
      </c>
      <c r="AK907" s="201">
        <f>(((N907*'Appendix B'!$C$17*1000)-('Appendix B'!$E$43+'Appendix B'!$F$43+'Appendix B'!$G$43))/((1+$Y$16)^AK$34))</f>
        <v>-376521.23390098341</v>
      </c>
      <c r="AL907" s="201">
        <f>(((O907*'Appendix B'!$C$18*1000)-('Appendix B'!$E$44+'Appendix B'!$F$44+'Appendix B'!$G$44))/((1+$Y$16)^AL$34))</f>
        <v>-350317.11351956538</v>
      </c>
      <c r="AM907" s="201">
        <f>(((P907*'Appendix B'!$C$19*1000)-('Appendix B'!$E$45+'Appendix B'!$F$45+'Appendix B'!$G$45))/((1+$Y$16)^AM$34))</f>
        <v>-290278.08387978823</v>
      </c>
      <c r="AN907" s="201">
        <f>(((Q907*'Appendix B'!$C$20*1000)-('Appendix B'!$E$46+'Appendix B'!$F$46+'Appendix B'!$G$46))/((1+$Y$16)^AN$34))</f>
        <v>-222504.51378380609</v>
      </c>
      <c r="AO907" s="201">
        <f>(((R907*'Appendix B'!$C$21*1000)-('Appendix B'!$E$47+'Appendix B'!$F$47+'Appendix B'!$G$47))/((1+$Y$16)^AO$34))</f>
        <v>-208120.12615424336</v>
      </c>
      <c r="AP907" s="201">
        <f>(((S907*'Appendix B'!$C$22*1000)-('Appendix B'!$E$48+'Appendix B'!$F$48+'Appendix B'!$G$48))/((1+$Y$16)^AP$34))</f>
        <v>-201266.85421408157</v>
      </c>
      <c r="AQ907" s="201">
        <f>(((T907*'Appendix B'!$C$23*1000)-('Appendix B'!$E$49+'Appendix B'!$F$49+'Appendix B'!$G$49))/((1+$Y$16)^AQ$34))</f>
        <v>-194461.95936763717</v>
      </c>
      <c r="AR907" s="201">
        <f>(((U907*'Appendix B'!$C$24*1000)-('Appendix B'!$E$50+'Appendix B'!$F$50+'Appendix B'!$G$50))/((1+$Y$16)^AR$34))</f>
        <v>-190485.1278989196</v>
      </c>
      <c r="AS907" s="217">
        <f t="shared" si="42"/>
        <v>12762461.139288116</v>
      </c>
      <c r="AU907" s="207">
        <f t="shared" si="41"/>
        <v>5.5024584251928567E-9</v>
      </c>
    </row>
    <row r="908" spans="1:47" x14ac:dyDescent="0.35">
      <c r="A908">
        <v>874</v>
      </c>
      <c r="B908" s="75">
        <v>56</v>
      </c>
      <c r="C908" s="75">
        <v>70.601238782393565</v>
      </c>
      <c r="D908" s="75">
        <v>86.712993140599181</v>
      </c>
      <c r="E908" s="75">
        <v>119.96851754532366</v>
      </c>
      <c r="F908" s="75">
        <v>147.89268300012228</v>
      </c>
      <c r="G908" s="75">
        <v>184.64391613105445</v>
      </c>
      <c r="H908" s="75">
        <v>206.77846794267469</v>
      </c>
      <c r="I908" s="75">
        <v>188.60019446587668</v>
      </c>
      <c r="J908" s="75">
        <v>208.25343589674998</v>
      </c>
      <c r="K908" s="75">
        <v>226.43132459686421</v>
      </c>
      <c r="L908" s="75">
        <v>237.11492311583237</v>
      </c>
      <c r="M908" s="75">
        <v>179.87530101469125</v>
      </c>
      <c r="N908" s="75">
        <v>221.22467183539601</v>
      </c>
      <c r="O908" s="75">
        <v>103.20203021339044</v>
      </c>
      <c r="P908" s="75">
        <v>146.71469859325126</v>
      </c>
      <c r="Q908" s="75">
        <v>112.56321610810603</v>
      </c>
      <c r="R908" s="75">
        <v>125.97603258054873</v>
      </c>
      <c r="S908" s="75">
        <v>131.16808502484255</v>
      </c>
      <c r="T908" s="75">
        <v>71.4444464075724</v>
      </c>
      <c r="U908" s="75">
        <v>53.607802329600212</v>
      </c>
      <c r="V908" s="75">
        <v>63.144160399748358</v>
      </c>
      <c r="X908" s="201">
        <f>((0-('Appendix B'!$H$30))/(1+$Y$16)^0)</f>
        <v>-30932906.678150136</v>
      </c>
      <c r="Y908" s="201">
        <f>(((B908*'Appendix B'!$C$5*1000)-('Appendix B'!$E$31+'Appendix B'!$F$31+'Appendix B'!$G$31))/((1+$Y$16)^1))</f>
        <v>36555647.970511056</v>
      </c>
      <c r="Z908" s="201">
        <f>+(((C908*'Appendix B'!$C$6*1000)-('Appendix B'!$E$32+'Appendix B'!$F$32+'Appendix B'!$G$32))/((1+$Y$16)^2))</f>
        <v>15629721.983951494</v>
      </c>
      <c r="AA908" s="201">
        <f>(((D908*'Appendix B'!$C$7*1000)-('Appendix B'!$E$33+'Appendix B'!$F$33+'Appendix B'!$G$33))/((1+$Y$16)^3))</f>
        <v>9271482.4509038795</v>
      </c>
      <c r="AB908" s="201">
        <f>(((E908*'Appendix B'!$C$8*1000)-('Appendix B'!$E$34+'Appendix B'!$F$34+'Appendix B'!$G$34))/((1+$Y$16)^4))</f>
        <v>8227748.6132520726</v>
      </c>
      <c r="AC908" s="201">
        <f>(((F908*'Appendix B'!$C$9*1000)-('Appendix B'!$E$35+'Appendix B'!$F$35+'Appendix B'!$G$35))/((1+$Y$16)^AC$34))</f>
        <v>7296880.9612216437</v>
      </c>
      <c r="AD908" s="201">
        <f>(((G908*'Appendix B'!$C$10*1000)-('Appendix B'!$E$36+'Appendix B'!$F$36+'Appendix B'!$G$36))/((1+$Y$16)^AD$34))</f>
        <v>6812148.5930893607</v>
      </c>
      <c r="AE908" s="201">
        <f>(((H908*'Appendix B'!$C$11*1000)-('Appendix B'!$E$37+'Appendix B'!$F$37+'Appendix B'!$G$37))/((1+$Y$16)^AE$34))</f>
        <v>5833807.8402880058</v>
      </c>
      <c r="AF908" s="201">
        <f>(((I908*'Appendix B'!$C$12*1000)-('Appendix B'!$E$38+'Appendix B'!$F$38+'Appendix B'!$G$38))/((1+$Y$16)^AF$34))</f>
        <v>4017135.5312038776</v>
      </c>
      <c r="AG908" s="201">
        <f>(((J908*'Appendix B'!$C$13*1000)-('Appendix B'!$E$39+'Appendix B'!$F$39+'Appendix B'!$G$39))/((1+$Y$16)^AG$34))</f>
        <v>3555992.0687742401</v>
      </c>
      <c r="AH908" s="201">
        <f>(((K908*'Appendix B'!$C$14*1000)-('Appendix B'!$E$40+'Appendix B'!$F$40+'Appendix B'!$G$40))/((1+$Y$16)^AH$34))</f>
        <v>3091072.9775727326</v>
      </c>
      <c r="AI908" s="201">
        <f>(((L908*'Appendix B'!$C$15*1000)-('Appendix B'!$E$41+'Appendix B'!$F$41+'Appendix B'!$G$41))/((1+$Y$16)^AI$34))</f>
        <v>2688127.0280230236</v>
      </c>
      <c r="AJ908" s="201">
        <f>(((M908*'Appendix B'!$C$16*1000)-('Appendix B'!$E$42+'Appendix B'!$F$42+'Appendix B'!$G$42))/((1+$Y$16)^AJ$34))</f>
        <v>1511123.6860303681</v>
      </c>
      <c r="AK908" s="201">
        <f>(((N908*'Appendix B'!$C$17*1000)-('Appendix B'!$E$43+'Appendix B'!$F$43+'Appendix B'!$G$43))/((1+$Y$16)^AK$34))</f>
        <v>1636364.2845132672</v>
      </c>
      <c r="AL908" s="201">
        <f>(((O908*'Appendix B'!$C$18*1000)-('Appendix B'!$E$44+'Appendix B'!$F$44+'Appendix B'!$G$44))/((1+$Y$16)^AL$34))</f>
        <v>358820.48126746737</v>
      </c>
      <c r="AM908" s="201">
        <f>(((P908*'Appendix B'!$C$19*1000)-('Appendix B'!$E$45+'Appendix B'!$F$45+'Appendix B'!$G$45))/((1+$Y$16)^AM$34))</f>
        <v>584391.4881205156</v>
      </c>
      <c r="AN908" s="201">
        <f>(((Q908*'Appendix B'!$C$20*1000)-('Appendix B'!$E$46+'Appendix B'!$F$46+'Appendix B'!$G$46))/((1+$Y$16)^AN$34))</f>
        <v>261883.63604268798</v>
      </c>
      <c r="AO908" s="201">
        <f>(((R908*'Appendix B'!$C$21*1000)-('Appendix B'!$E$47+'Appendix B'!$F$47+'Appendix B'!$G$47))/((1+$Y$16)^AO$34))</f>
        <v>277346.55951285292</v>
      </c>
      <c r="AP908" s="201">
        <f>(((S908*'Appendix B'!$C$22*1000)-('Appendix B'!$E$48+'Appendix B'!$F$48+'Appendix B'!$G$48))/((1+$Y$16)^AP$34))</f>
        <v>243307.18853763075</v>
      </c>
      <c r="AQ908" s="201">
        <f>(((T908*'Appendix B'!$C$23*1000)-('Appendix B'!$E$49+'Appendix B'!$F$49+'Appendix B'!$G$49))/((1+$Y$16)^AQ$34))</f>
        <v>-34909.466129931607</v>
      </c>
      <c r="AR908" s="201">
        <f>(((U908*'Appendix B'!$C$24*1000)-('Appendix B'!$E$50+'Appendix B'!$F$50+'Appendix B'!$G$50))/((1+$Y$16)^AR$34))</f>
        <v>-102565.17603599043</v>
      </c>
      <c r="AS908" s="217">
        <f t="shared" si="42"/>
        <v>76920096.664666042</v>
      </c>
      <c r="AU908" s="207">
        <f t="shared" si="41"/>
        <v>8.6648080074104185E-9</v>
      </c>
    </row>
    <row r="909" spans="1:47" x14ac:dyDescent="0.35">
      <c r="A909">
        <v>875</v>
      </c>
      <c r="B909" s="75">
        <v>56</v>
      </c>
      <c r="C909" s="75">
        <v>79.429697478134912</v>
      </c>
      <c r="D909" s="75">
        <v>81.710237082941788</v>
      </c>
      <c r="E909" s="75">
        <v>121.16102110723017</v>
      </c>
      <c r="F909" s="75">
        <v>134.59448425666716</v>
      </c>
      <c r="G909" s="75">
        <v>128.6721436923209</v>
      </c>
      <c r="H909" s="75">
        <v>202.49173732286982</v>
      </c>
      <c r="I909" s="75">
        <v>269.97697356994826</v>
      </c>
      <c r="J909" s="75">
        <v>317.19270716602784</v>
      </c>
      <c r="K909" s="75">
        <v>350.46938342425511</v>
      </c>
      <c r="L909" s="75">
        <v>500</v>
      </c>
      <c r="M909" s="75">
        <v>500</v>
      </c>
      <c r="N909" s="75">
        <v>431.67221141883658</v>
      </c>
      <c r="O909" s="75">
        <v>491.88295810142051</v>
      </c>
      <c r="P909" s="75">
        <v>500</v>
      </c>
      <c r="Q909" s="75">
        <v>500</v>
      </c>
      <c r="R909" s="75">
        <v>500</v>
      </c>
      <c r="S909" s="75">
        <v>500</v>
      </c>
      <c r="T909" s="75">
        <v>500</v>
      </c>
      <c r="U909" s="75">
        <v>500</v>
      </c>
      <c r="V909" s="75">
        <v>500</v>
      </c>
      <c r="X909" s="201">
        <f>((0-('Appendix B'!$H$30))/(1+$Y$16)^0)</f>
        <v>-30932906.678150136</v>
      </c>
      <c r="Y909" s="201">
        <f>(((B909*'Appendix B'!$C$5*1000)-('Appendix B'!$E$31+'Appendix B'!$F$31+'Appendix B'!$G$31))/((1+$Y$16)^1))</f>
        <v>36555647.970511056</v>
      </c>
      <c r="Z909" s="201">
        <f>+(((C909*'Appendix B'!$C$6*1000)-('Appendix B'!$E$32+'Appendix B'!$F$32+'Appendix B'!$G$32))/((1+$Y$16)^2))</f>
        <v>17859941.64472032</v>
      </c>
      <c r="AA909" s="201">
        <f>(((D909*'Appendix B'!$C$7*1000)-('Appendix B'!$E$33+'Appendix B'!$F$33+'Appendix B'!$G$33))/((1+$Y$16)^3))</f>
        <v>8636930.4858675133</v>
      </c>
      <c r="AB909" s="201">
        <f>(((E909*'Appendix B'!$C$8*1000)-('Appendix B'!$E$34+'Appendix B'!$F$34+'Appendix B'!$G$34))/((1+$Y$16)^4))</f>
        <v>8324031.3484264696</v>
      </c>
      <c r="AC909" s="201">
        <f>(((F909*'Appendix B'!$C$9*1000)-('Appendix B'!$E$35+'Appendix B'!$F$35+'Appendix B'!$G$35))/((1+$Y$16)^AC$34))</f>
        <v>6523828.1754187066</v>
      </c>
      <c r="AD909" s="201">
        <f>(((G909*'Appendix B'!$C$10*1000)-('Appendix B'!$E$36+'Appendix B'!$F$36+'Appendix B'!$G$36))/((1+$Y$16)^AD$34))</f>
        <v>4396892.4553513126</v>
      </c>
      <c r="AE909" s="201">
        <f>(((H909*'Appendix B'!$C$11*1000)-('Appendix B'!$E$37+'Appendix B'!$F$37+'Appendix B'!$G$37))/((1+$Y$16)^AE$34))</f>
        <v>5691438.4429750331</v>
      </c>
      <c r="AF909" s="201">
        <f>(((I909*'Appendix B'!$C$12*1000)-('Appendix B'!$E$38+'Appendix B'!$F$38+'Appendix B'!$G$38))/((1+$Y$16)^AF$34))</f>
        <v>6151042.3692292124</v>
      </c>
      <c r="AG909" s="201">
        <f>(((J909*'Appendix B'!$C$13*1000)-('Appendix B'!$E$39+'Appendix B'!$F$39+'Appendix B'!$G$39))/((1+$Y$16)^AG$34))</f>
        <v>5853556.839571177</v>
      </c>
      <c r="AH909" s="201">
        <f>(((K909*'Appendix B'!$C$14*1000)-('Appendix B'!$E$40+'Appendix B'!$F$40+'Appendix B'!$G$40))/((1+$Y$16)^AH$34))</f>
        <v>5191654.5305135353</v>
      </c>
      <c r="AI909" s="201">
        <f>(((L909*'Appendix B'!$C$15*1000)-('Appendix B'!$E$41+'Appendix B'!$F$41+'Appendix B'!$G$41))/((1+$Y$16)^AI$34))</f>
        <v>6424007.3974609841</v>
      </c>
      <c r="AJ909" s="201">
        <f>(((M909*'Appendix B'!$C$16*1000)-('Appendix B'!$E$42+'Appendix B'!$F$42+'Appendix B'!$G$42))/((1+$Y$16)^AJ$34))</f>
        <v>5297234.668167565</v>
      </c>
      <c r="AK909" s="201">
        <f>(((N909*'Appendix B'!$C$17*1000)-('Appendix B'!$E$43+'Appendix B'!$F$43+'Appendix B'!$G$43))/((1+$Y$16)^AK$34))</f>
        <v>3723499.8920103316</v>
      </c>
      <c r="AL909" s="201">
        <f>(((O909*'Appendix B'!$C$18*1000)-('Appendix B'!$E$44+'Appendix B'!$F$44+'Appendix B'!$G$44))/((1+$Y$16)^AL$34))</f>
        <v>3611842.7559851725</v>
      </c>
      <c r="AM909" s="201">
        <f>(((P909*'Appendix B'!$C$19*1000)-('Appendix B'!$E$45+'Appendix B'!$F$45+'Appendix B'!$G$45))/((1+$Y$16)^AM$34))</f>
        <v>3092950.00404558</v>
      </c>
      <c r="AN909" s="201">
        <f>(((Q909*'Appendix B'!$C$20*1000)-('Appendix B'!$E$46+'Appendix B'!$F$46+'Appendix B'!$G$46))/((1+$Y$16)^AN$34))</f>
        <v>2569321.4299444244</v>
      </c>
      <c r="AO909" s="201">
        <f>(((R909*'Appendix B'!$C$21*1000)-('Appendix B'!$E$47+'Appendix B'!$F$47+'Appendix B'!$G$47))/((1+$Y$16)^AO$34))</f>
        <v>2216294.9903208939</v>
      </c>
      <c r="AP909" s="201">
        <f>(((S909*'Appendix B'!$C$22*1000)-('Appendix B'!$E$48+'Appendix B'!$F$48+'Appendix B'!$G$48))/((1+$Y$16)^AP$34))</f>
        <v>1885363.9634975337</v>
      </c>
      <c r="AQ909" s="201">
        <f>(((T909*'Appendix B'!$C$23*1000)-('Appendix B'!$E$49+'Appendix B'!$F$49+'Appendix B'!$G$49))/((1+$Y$16)^AQ$34))</f>
        <v>1608860.6024615879</v>
      </c>
      <c r="AR909" s="201">
        <f>(((U909*'Appendix B'!$C$24*1000)-('Appendix B'!$E$50+'Appendix B'!$F$50+'Appendix B'!$G$50))/((1+$Y$16)^AR$34))</f>
        <v>1376866.5613700326</v>
      </c>
      <c r="AS909" s="217">
        <f t="shared" si="42"/>
        <v>106058299.84969832</v>
      </c>
      <c r="AU909" s="207">
        <f t="shared" si="41"/>
        <v>1.2203345661801771E-9</v>
      </c>
    </row>
    <row r="910" spans="1:47" x14ac:dyDescent="0.35">
      <c r="A910">
        <v>876</v>
      </c>
      <c r="B910" s="75">
        <v>56</v>
      </c>
      <c r="C910" s="75">
        <v>83.186823637099224</v>
      </c>
      <c r="D910" s="75">
        <v>83.710876325802772</v>
      </c>
      <c r="E910" s="75">
        <v>74.322676537126696</v>
      </c>
      <c r="F910" s="75">
        <v>58.364463797643019</v>
      </c>
      <c r="G910" s="75">
        <v>69.724672177386864</v>
      </c>
      <c r="H910" s="75">
        <v>84.673460551718449</v>
      </c>
      <c r="I910" s="75">
        <v>100.35005311541607</v>
      </c>
      <c r="J910" s="75">
        <v>82.101789552358696</v>
      </c>
      <c r="K910" s="75">
        <v>114.20940897521973</v>
      </c>
      <c r="L910" s="75">
        <v>120.60079133098675</v>
      </c>
      <c r="M910" s="75">
        <v>135.84233603995298</v>
      </c>
      <c r="N910" s="75">
        <v>182.68336900935469</v>
      </c>
      <c r="O910" s="75">
        <v>165.81351558839694</v>
      </c>
      <c r="P910" s="75">
        <v>239.67156828664938</v>
      </c>
      <c r="Q910" s="75">
        <v>237.17808436738284</v>
      </c>
      <c r="R910" s="75">
        <v>192.35263337400463</v>
      </c>
      <c r="S910" s="75">
        <v>272.72878884659428</v>
      </c>
      <c r="T910" s="75">
        <v>248.73028893499682</v>
      </c>
      <c r="U910" s="75">
        <v>235.44601191948698</v>
      </c>
      <c r="V910" s="75">
        <v>213.54565585419178</v>
      </c>
      <c r="X910" s="201">
        <f>((0-('Appendix B'!$H$30))/(1+$Y$16)^0)</f>
        <v>-30932906.678150136</v>
      </c>
      <c r="Y910" s="201">
        <f>(((B910*'Appendix B'!$C$5*1000)-('Appendix B'!$E$31+'Appendix B'!$F$31+'Appendix B'!$G$31))/((1+$Y$16)^1))</f>
        <v>36555647.970511056</v>
      </c>
      <c r="Z910" s="201">
        <f>+(((C910*'Appendix B'!$C$6*1000)-('Appendix B'!$E$32+'Appendix B'!$F$32+'Appendix B'!$G$32))/((1+$Y$16)^2))</f>
        <v>18809055.971069608</v>
      </c>
      <c r="AA910" s="201">
        <f>(((D910*'Appendix B'!$C$7*1000)-('Appendix B'!$E$33+'Appendix B'!$F$33+'Appendix B'!$G$33))/((1+$Y$16)^3))</f>
        <v>8890692.52188427</v>
      </c>
      <c r="AB910" s="201">
        <f>(((E910*'Appendix B'!$C$8*1000)-('Appendix B'!$E$34+'Appendix B'!$F$34+'Appendix B'!$G$34))/((1+$Y$16)^4))</f>
        <v>4542303.5026491769</v>
      </c>
      <c r="AC910" s="201">
        <f>(((F910*'Appendix B'!$C$9*1000)-('Appendix B'!$E$35+'Appendix B'!$F$35+'Appendix B'!$G$35))/((1+$Y$16)^AC$34))</f>
        <v>2092413.754975745</v>
      </c>
      <c r="AD910" s="201">
        <f>(((G910*'Appendix B'!$C$10*1000)-('Appendix B'!$E$36+'Appendix B'!$F$36+'Appendix B'!$G$36))/((1+$Y$16)^AD$34))</f>
        <v>1853230.9599712188</v>
      </c>
      <c r="AE910" s="201">
        <f>(((H910*'Appendix B'!$C$11*1000)-('Appendix B'!$E$37+'Appendix B'!$F$37+'Appendix B'!$G$37))/((1+$Y$16)^AE$34))</f>
        <v>1778499.0623509025</v>
      </c>
      <c r="AF910" s="201">
        <f>(((I910*'Appendix B'!$C$12*1000)-('Appendix B'!$E$38+'Appendix B'!$F$38+'Appendix B'!$G$38))/((1+$Y$16)^AF$34))</f>
        <v>1702991.5928745705</v>
      </c>
      <c r="AG910" s="201">
        <f>(((J910*'Appendix B'!$C$13*1000)-('Appendix B'!$E$39+'Appendix B'!$F$39+'Appendix B'!$G$39))/((1+$Y$16)^AG$34))</f>
        <v>895412.69237587461</v>
      </c>
      <c r="AH910" s="201">
        <f>(((K910*'Appendix B'!$C$14*1000)-('Appendix B'!$E$40+'Appendix B'!$F$40+'Appendix B'!$G$40))/((1+$Y$16)^AH$34))</f>
        <v>1190597.5265779293</v>
      </c>
      <c r="AI910" s="201">
        <f>(((L910*'Appendix B'!$C$15*1000)-('Appendix B'!$E$41+'Appendix B'!$F$41+'Appendix B'!$G$41))/((1+$Y$16)^AI$34))</f>
        <v>1032335.5968155904</v>
      </c>
      <c r="AJ910" s="201">
        <f>(((M910*'Appendix B'!$C$16*1000)-('Appendix B'!$E$42+'Appendix B'!$F$42+'Appendix B'!$G$42))/((1+$Y$16)^AJ$34))</f>
        <v>990346.3364683151</v>
      </c>
      <c r="AK910" s="201">
        <f>(((N910*'Appendix B'!$C$17*1000)-('Appendix B'!$E$43+'Appendix B'!$F$43+'Appendix B'!$G$43))/((1+$Y$16)^AK$34))</f>
        <v>1254126.8601804255</v>
      </c>
      <c r="AL910" s="201">
        <f>(((O910*'Appendix B'!$C$18*1000)-('Appendix B'!$E$44+'Appendix B'!$F$44+'Appendix B'!$G$44))/((1+$Y$16)^AL$34))</f>
        <v>882840.42143991776</v>
      </c>
      <c r="AM910" s="201">
        <f>(((P910*'Appendix B'!$C$19*1000)-('Appendix B'!$E$45+'Appendix B'!$F$45+'Appendix B'!$G$45))/((1+$Y$16)^AM$34))</f>
        <v>1244446.5375510433</v>
      </c>
      <c r="AN910" s="201">
        <f>(((Q910*'Appendix B'!$C$20*1000)-('Appendix B'!$E$46+'Appendix B'!$F$46+'Appendix B'!$G$46))/((1+$Y$16)^AN$34))</f>
        <v>1004046.1478597732</v>
      </c>
      <c r="AO910" s="201">
        <f>(((R910*'Appendix B'!$C$21*1000)-('Appendix B'!$E$47+'Appendix B'!$F$47+'Appendix B'!$G$47))/((1+$Y$16)^AO$34))</f>
        <v>621444.31035701418</v>
      </c>
      <c r="AP910" s="201">
        <f>(((S910*'Appendix B'!$C$22*1000)-('Appendix B'!$E$48+'Appendix B'!$F$48+'Appendix B'!$G$48))/((1+$Y$16)^AP$34))</f>
        <v>873542.00103821466</v>
      </c>
      <c r="AQ910" s="201">
        <f>(((T910*'Appendix B'!$C$23*1000)-('Appendix B'!$E$49+'Appendix B'!$F$49+'Appendix B'!$G$49))/((1+$Y$16)^AQ$34))</f>
        <v>645089.09902402374</v>
      </c>
      <c r="AR910" s="201">
        <f>(((U910*'Appendix B'!$C$24*1000)-('Appendix B'!$E$50+'Appendix B'!$F$50+'Appendix B'!$G$50))/((1+$Y$16)^AR$34))</f>
        <v>500082.49510229309</v>
      </c>
      <c r="AS910" s="217">
        <f t="shared" si="42"/>
        <v>56426238.682926819</v>
      </c>
      <c r="AU910" s="207">
        <f t="shared" si="41"/>
        <v>1.5291977336825022E-8</v>
      </c>
    </row>
    <row r="911" spans="1:47" x14ac:dyDescent="0.35">
      <c r="A911">
        <v>877</v>
      </c>
      <c r="B911" s="75">
        <v>56</v>
      </c>
      <c r="C911" s="75">
        <v>48.438632876422318</v>
      </c>
      <c r="D911" s="75">
        <v>41.86762335148871</v>
      </c>
      <c r="E911" s="75">
        <v>53.17979375096251</v>
      </c>
      <c r="F911" s="75">
        <v>67.711478927605995</v>
      </c>
      <c r="G911" s="75">
        <v>44.97854394485217</v>
      </c>
      <c r="H911" s="75">
        <v>60.50630620114714</v>
      </c>
      <c r="I911" s="75">
        <v>38.394459843230081</v>
      </c>
      <c r="J911" s="75">
        <v>48.607556240309222</v>
      </c>
      <c r="K911" s="75">
        <v>67.469908764777557</v>
      </c>
      <c r="L911" s="75">
        <v>105.20827315956984</v>
      </c>
      <c r="M911" s="75">
        <v>105.16810065199107</v>
      </c>
      <c r="N911" s="75">
        <v>86.206588005005202</v>
      </c>
      <c r="O911" s="75">
        <v>59.690036626295324</v>
      </c>
      <c r="P911" s="75">
        <v>76.289764608734785</v>
      </c>
      <c r="Q911" s="75">
        <v>48.195530520928088</v>
      </c>
      <c r="R911" s="75">
        <v>77.947304127220036</v>
      </c>
      <c r="S911" s="75">
        <v>51.019449004320265</v>
      </c>
      <c r="T911" s="75">
        <v>29.818936570404386</v>
      </c>
      <c r="U911" s="75">
        <v>36.506742388935905</v>
      </c>
      <c r="V911" s="75">
        <v>50.3564974713236</v>
      </c>
      <c r="X911" s="201">
        <f>((0-('Appendix B'!$H$30))/(1+$Y$16)^0)</f>
        <v>-30932906.678150136</v>
      </c>
      <c r="Y911" s="201">
        <f>(((B911*'Appendix B'!$C$5*1000)-('Appendix B'!$E$31+'Appendix B'!$F$31+'Appendix B'!$G$31))/((1+$Y$16)^1))</f>
        <v>36555647.970511056</v>
      </c>
      <c r="Z911" s="201">
        <f>+(((C911*'Appendix B'!$C$6*1000)-('Appendix B'!$E$32+'Appendix B'!$F$32+'Appendix B'!$G$32))/((1+$Y$16)^2))</f>
        <v>10031068.682304276</v>
      </c>
      <c r="AA911" s="201">
        <f>(((D911*'Appendix B'!$C$7*1000)-('Appendix B'!$E$33+'Appendix B'!$F$33+'Appendix B'!$G$33))/((1+$Y$16)^3))</f>
        <v>3583274.3523087702</v>
      </c>
      <c r="AB911" s="201">
        <f>(((E911*'Appendix B'!$C$8*1000)-('Appendix B'!$E$34+'Appendix B'!$F$34+'Appendix B'!$G$34))/((1+$Y$16)^4))</f>
        <v>2835227.1892929156</v>
      </c>
      <c r="AC911" s="201">
        <f>(((F911*'Appendix B'!$C$9*1000)-('Appendix B'!$E$35+'Appendix B'!$F$35+'Appendix B'!$G$35))/((1+$Y$16)^AC$34))</f>
        <v>2635775.7714831545</v>
      </c>
      <c r="AD911" s="201">
        <f>(((G911*'Appendix B'!$C$10*1000)-('Appendix B'!$E$36+'Appendix B'!$F$36+'Appendix B'!$G$36))/((1+$Y$16)^AD$34))</f>
        <v>785402.74058966723</v>
      </c>
      <c r="AE911" s="201">
        <f>(((H911*'Appendix B'!$C$11*1000)-('Appendix B'!$E$37+'Appendix B'!$F$37+'Appendix B'!$G$37))/((1+$Y$16)^AE$34))</f>
        <v>975867.98873867118</v>
      </c>
      <c r="AF911" s="201">
        <f>(((I911*'Appendix B'!$C$12*1000)-('Appendix B'!$E$38+'Appendix B'!$F$38+'Appendix B'!$G$38))/((1+$Y$16)^AF$34))</f>
        <v>78357.814135847948</v>
      </c>
      <c r="AG911" s="201">
        <f>(((J911*'Appendix B'!$C$13*1000)-('Appendix B'!$E$39+'Appendix B'!$F$39+'Appendix B'!$G$39))/((1+$Y$16)^AG$34))</f>
        <v>189008.38485669682</v>
      </c>
      <c r="AH911" s="201">
        <f>(((K911*'Appendix B'!$C$14*1000)-('Appendix B'!$E$40+'Appendix B'!$F$40+'Appendix B'!$G$40))/((1+$Y$16)^AH$34))</f>
        <v>399065.21090090537</v>
      </c>
      <c r="AI911" s="201">
        <f>(((L911*'Appendix B'!$C$15*1000)-('Appendix B'!$E$41+'Appendix B'!$F$41+'Appendix B'!$G$41))/((1+$Y$16)^AI$34))</f>
        <v>813591.31831038161</v>
      </c>
      <c r="AJ911" s="201">
        <f>(((M911*'Appendix B'!$C$16*1000)-('Appendix B'!$E$42+'Appendix B'!$F$42+'Appendix B'!$G$42))/((1+$Y$16)^AJ$34))</f>
        <v>627562.52178879303</v>
      </c>
      <c r="AK911" s="201">
        <f>(((N911*'Appendix B'!$C$17*1000)-('Appendix B'!$E$43+'Appendix B'!$F$43+'Appendix B'!$G$43))/((1+$Y$16)^AK$34))</f>
        <v>297308.23768929957</v>
      </c>
      <c r="AL911" s="201">
        <f>(((O911*'Appendix B'!$C$18*1000)-('Appendix B'!$E$44+'Appendix B'!$F$44+'Appendix B'!$G$44))/((1+$Y$16)^AL$34))</f>
        <v>-5348.3631502610215</v>
      </c>
      <c r="AM911" s="201">
        <f>(((P911*'Appendix B'!$C$19*1000)-('Appendix B'!$E$45+'Appendix B'!$F$45+'Appendix B'!$G$45))/((1+$Y$16)^AM$34))</f>
        <v>84328.034654278294</v>
      </c>
      <c r="AN911" s="201">
        <f>(((Q911*'Appendix B'!$C$20*1000)-('Appendix B'!$E$46+'Appendix B'!$F$46+'Appendix B'!$G$46))/((1+$Y$16)^AN$34))</f>
        <v>-121467.7559905503</v>
      </c>
      <c r="AO911" s="201">
        <f>(((R911*'Appendix B'!$C$21*1000)-('Appendix B'!$E$47+'Appendix B'!$F$47+'Appendix B'!$G$47))/((1+$Y$16)^AO$34))</f>
        <v>28364.5803343599</v>
      </c>
      <c r="AP911" s="201">
        <f>(((S911*'Appendix B'!$C$22*1000)-('Appendix B'!$E$48+'Appendix B'!$F$48+'Appendix B'!$G$48))/((1+$Y$16)^AP$34))</f>
        <v>-113518.2526397099</v>
      </c>
      <c r="AQ911" s="201">
        <f>(((T911*'Appendix B'!$C$23*1000)-('Appendix B'!$E$49+'Appendix B'!$F$49+'Appendix B'!$G$49))/((1+$Y$16)^AQ$34))</f>
        <v>-194568.50353274931</v>
      </c>
      <c r="AR911" s="201">
        <f>(((U911*'Appendix B'!$C$24*1000)-('Appendix B'!$E$50+'Appendix B'!$F$50+'Appendix B'!$G$50))/((1+$Y$16)^AR$34))</f>
        <v>-159241.45969761047</v>
      </c>
      <c r="AS911" s="217">
        <f t="shared" si="42"/>
        <v>28986944.119748931</v>
      </c>
      <c r="AU911" s="207">
        <f t="shared" si="41"/>
        <v>1.1470408503171398E-8</v>
      </c>
    </row>
    <row r="912" spans="1:47" x14ac:dyDescent="0.35">
      <c r="A912">
        <v>878</v>
      </c>
      <c r="B912" s="75">
        <v>56</v>
      </c>
      <c r="C912" s="75">
        <v>66.702573237778196</v>
      </c>
      <c r="D912" s="75">
        <v>63.608246972962114</v>
      </c>
      <c r="E912" s="75">
        <v>58.436666084559782</v>
      </c>
      <c r="F912" s="75">
        <v>36.602047180305533</v>
      </c>
      <c r="G912" s="75">
        <v>39.329953760356318</v>
      </c>
      <c r="H912" s="75">
        <v>38.145597727566354</v>
      </c>
      <c r="I912" s="75">
        <v>20.285511390865242</v>
      </c>
      <c r="J912" s="75">
        <v>31.371049820015848</v>
      </c>
      <c r="K912" s="75">
        <v>30.976284775152429</v>
      </c>
      <c r="L912" s="75">
        <v>33.814156824578482</v>
      </c>
      <c r="M912" s="75">
        <v>44.997009628901331</v>
      </c>
      <c r="N912" s="75">
        <v>32.11977863527153</v>
      </c>
      <c r="O912" s="75">
        <v>25.092396316492017</v>
      </c>
      <c r="P912" s="75">
        <v>42.083089155406896</v>
      </c>
      <c r="Q912" s="75">
        <v>46.783197394630925</v>
      </c>
      <c r="R912" s="75">
        <v>80.217072630617594</v>
      </c>
      <c r="S912" s="75">
        <v>67.149337377058771</v>
      </c>
      <c r="T912" s="75">
        <v>80.65243251256851</v>
      </c>
      <c r="U912" s="75">
        <v>113.40788421376351</v>
      </c>
      <c r="V912" s="75">
        <v>204.33705523082023</v>
      </c>
      <c r="X912" s="201">
        <f>((0-('Appendix B'!$H$30))/(1+$Y$16)^0)</f>
        <v>-30932906.678150136</v>
      </c>
      <c r="Y912" s="201">
        <f>(((B912*'Appendix B'!$C$5*1000)-('Appendix B'!$E$31+'Appendix B'!$F$31+'Appendix B'!$G$31))/((1+$Y$16)^1))</f>
        <v>36555647.970511056</v>
      </c>
      <c r="Z912" s="201">
        <f>+(((C912*'Appendix B'!$C$6*1000)-('Appendix B'!$E$32+'Appendix B'!$F$32+'Appendix B'!$G$32))/((1+$Y$16)^2))</f>
        <v>14644852.388021071</v>
      </c>
      <c r="AA912" s="201">
        <f>(((D912*'Appendix B'!$C$7*1000)-('Appendix B'!$E$33+'Appendix B'!$F$33+'Appendix B'!$G$33))/((1+$Y$16)^3))</f>
        <v>6340865.4243351631</v>
      </c>
      <c r="AB912" s="201">
        <f>(((E912*'Appendix B'!$C$8*1000)-('Appendix B'!$E$34+'Appendix B'!$F$34+'Appendix B'!$G$34))/((1+$Y$16)^4))</f>
        <v>3259667.0508662974</v>
      </c>
      <c r="AC912" s="201">
        <f>(((F912*'Appendix B'!$C$9*1000)-('Appendix B'!$E$35+'Appendix B'!$F$35+'Appendix B'!$G$35))/((1+$Y$16)^AC$34))</f>
        <v>827317.84865107969</v>
      </c>
      <c r="AD912" s="201">
        <f>(((G912*'Appendix B'!$C$10*1000)-('Appendix B'!$E$36+'Appendix B'!$F$36+'Appendix B'!$G$36))/((1+$Y$16)^AD$34))</f>
        <v>541658.59031099163</v>
      </c>
      <c r="AE912" s="201">
        <f>(((H912*'Appendix B'!$C$11*1000)-('Appendix B'!$E$37+'Appendix B'!$F$37+'Appendix B'!$G$37))/((1+$Y$16)^AE$34))</f>
        <v>233231.96347341311</v>
      </c>
      <c r="AF912" s="201">
        <f>(((I912*'Appendix B'!$C$12*1000)-('Appendix B'!$E$38+'Appendix B'!$F$38+'Appendix B'!$G$38))/((1+$Y$16)^AF$34))</f>
        <v>-396505.03196586279</v>
      </c>
      <c r="AG912" s="201">
        <f>(((J912*'Appendix B'!$C$13*1000)-('Appendix B'!$E$39+'Appendix B'!$F$39+'Appendix B'!$G$39))/((1+$Y$16)^AG$34))</f>
        <v>-174515.15868704894</v>
      </c>
      <c r="AH912" s="201">
        <f>(((K912*'Appendix B'!$C$14*1000)-('Appendix B'!$E$40+'Appendix B'!$F$40+'Appendix B'!$G$40))/((1+$Y$16)^AH$34))</f>
        <v>-218953.43657922102</v>
      </c>
      <c r="AI912" s="201">
        <f>(((L912*'Appendix B'!$C$15*1000)-('Appendix B'!$E$41+'Appendix B'!$F$41+'Appendix B'!$G$41))/((1+$Y$16)^AI$34))</f>
        <v>-200996.04766165558</v>
      </c>
      <c r="AJ912" s="201">
        <f>(((M912*'Appendix B'!$C$16*1000)-('Appendix B'!$E$42+'Appendix B'!$F$42+'Appendix B'!$G$42))/((1+$Y$16)^AJ$34))</f>
        <v>-84080.251329915714</v>
      </c>
      <c r="AK912" s="201">
        <f>(((N912*'Appendix B'!$C$17*1000)-('Appendix B'!$E$43+'Appendix B'!$F$43+'Appendix B'!$G$43))/((1+$Y$16)^AK$34))</f>
        <v>-239103.3827787959</v>
      </c>
      <c r="AL912" s="201">
        <f>(((O912*'Appendix B'!$C$18*1000)-('Appendix B'!$E$44+'Appendix B'!$F$44+'Appendix B'!$G$44))/((1+$Y$16)^AL$34))</f>
        <v>-294909.50830859365</v>
      </c>
      <c r="AM912" s="201">
        <f>(((P912*'Appendix B'!$C$19*1000)-('Appendix B'!$E$45+'Appendix B'!$F$45+'Appendix B'!$G$45))/((1+$Y$16)^AM$34))</f>
        <v>-158561.9091623635</v>
      </c>
      <c r="AN912" s="201">
        <f>(((Q912*'Appendix B'!$C$20*1000)-('Appendix B'!$E$46+'Appendix B'!$F$46+'Appendix B'!$G$46))/((1+$Y$16)^AN$34))</f>
        <v>-129879.11745308708</v>
      </c>
      <c r="AO912" s="201">
        <f>(((R912*'Appendix B'!$C$21*1000)-('Appendix B'!$E$47+'Appendix B'!$F$47+'Appendix B'!$G$47))/((1+$Y$16)^AO$34))</f>
        <v>40131.109918879032</v>
      </c>
      <c r="AP912" s="201">
        <f>(((S912*'Appendix B'!$C$22*1000)-('Appendix B'!$E$48+'Appendix B'!$F$48+'Appendix B'!$G$48))/((1+$Y$16)^AP$34))</f>
        <v>-41707.242240606582</v>
      </c>
      <c r="AQ912" s="201">
        <f>(((T912*'Appendix B'!$C$23*1000)-('Appendix B'!$E$49+'Appendix B'!$F$49+'Appendix B'!$G$49))/((1+$Y$16)^AQ$34))</f>
        <v>408.73666669799735</v>
      </c>
      <c r="AR912" s="201">
        <f>(((U912*'Appendix B'!$C$24*1000)-('Appendix B'!$E$50+'Appendix B'!$F$50+'Appendix B'!$G$50))/((1+$Y$16)^AR$34))</f>
        <v>95624.083320718535</v>
      </c>
      <c r="AS912" s="217">
        <f t="shared" si="42"/>
        <v>31606498.487925235</v>
      </c>
      <c r="AU912" s="207">
        <f t="shared" si="41"/>
        <v>1.2416610391787765E-8</v>
      </c>
    </row>
    <row r="913" spans="1:47" x14ac:dyDescent="0.35">
      <c r="A913">
        <v>879</v>
      </c>
      <c r="B913" s="75">
        <v>56</v>
      </c>
      <c r="C913" s="75">
        <v>48.745424308199972</v>
      </c>
      <c r="D913" s="75">
        <v>39.941118410615481</v>
      </c>
      <c r="E913" s="75">
        <v>32.311038053440384</v>
      </c>
      <c r="F913" s="75">
        <v>15.414274603768114</v>
      </c>
      <c r="G913" s="75">
        <v>17.380099356740018</v>
      </c>
      <c r="H913" s="75">
        <v>15.746289155113308</v>
      </c>
      <c r="I913" s="75">
        <v>15.509339621271998</v>
      </c>
      <c r="J913" s="75">
        <v>9.7017225715833018</v>
      </c>
      <c r="K913" s="75">
        <v>7.3531403398618744</v>
      </c>
      <c r="L913" s="75">
        <v>11.855475942228553</v>
      </c>
      <c r="M913" s="75">
        <v>13.636057480572923</v>
      </c>
      <c r="N913" s="75">
        <v>10.16031091504186</v>
      </c>
      <c r="O913" s="75">
        <v>15.887578620345067</v>
      </c>
      <c r="P913" s="75">
        <v>14.545235448994308</v>
      </c>
      <c r="Q913" s="75">
        <v>9.9919681955688375</v>
      </c>
      <c r="R913" s="75">
        <v>13.475396971088621</v>
      </c>
      <c r="S913" s="75">
        <v>15.223444851452717</v>
      </c>
      <c r="T913" s="75">
        <v>17.23469763110662</v>
      </c>
      <c r="U913" s="75">
        <v>23.081913619155216</v>
      </c>
      <c r="V913" s="75">
        <v>26.451209718246126</v>
      </c>
      <c r="X913" s="201">
        <f>((0-('Appendix B'!$H$30))/(1+$Y$16)^0)</f>
        <v>-30932906.678150136</v>
      </c>
      <c r="Y913" s="201">
        <f>(((B913*'Appendix B'!$C$5*1000)-('Appendix B'!$E$31+'Appendix B'!$F$31+'Appendix B'!$G$31))/((1+$Y$16)^1))</f>
        <v>36555647.970511056</v>
      </c>
      <c r="Z913" s="201">
        <f>+(((C913*'Appendix B'!$C$6*1000)-('Appendix B'!$E$32+'Appendix B'!$F$32+'Appendix B'!$G$32))/((1+$Y$16)^2))</f>
        <v>10108569.445063237</v>
      </c>
      <c r="AA913" s="201">
        <f>(((D913*'Appendix B'!$C$7*1000)-('Appendix B'!$E$33+'Appendix B'!$F$33+'Appendix B'!$G$33))/((1+$Y$16)^3))</f>
        <v>3338915.5465236623</v>
      </c>
      <c r="AB913" s="201">
        <f>(((E913*'Appendix B'!$C$8*1000)-('Appendix B'!$E$34+'Appendix B'!$F$34+'Appendix B'!$G$34))/((1+$Y$16)^4))</f>
        <v>1150283.8965187105</v>
      </c>
      <c r="AC913" s="201">
        <f>(((F913*'Appendix B'!$C$9*1000)-('Appendix B'!$E$35+'Appendix B'!$F$35+'Appendix B'!$G$35))/((1+$Y$16)^AC$34))</f>
        <v>-404372.76834414259</v>
      </c>
      <c r="AD913" s="201">
        <f>(((G913*'Appendix B'!$C$10*1000)-('Appendix B'!$E$36+'Appendix B'!$F$36+'Appendix B'!$G$36))/((1+$Y$16)^AD$34))</f>
        <v>-405506.70856926584</v>
      </c>
      <c r="AE913" s="201">
        <f>(((H913*'Appendix B'!$C$11*1000)-('Appendix B'!$E$37+'Appendix B'!$F$37+'Appendix B'!$G$37))/((1+$Y$16)^AE$34))</f>
        <v>-510686.0347684712</v>
      </c>
      <c r="AF913" s="201">
        <f>(((I913*'Appendix B'!$C$12*1000)-('Appendix B'!$E$38+'Appendix B'!$F$38+'Appendix B'!$G$38))/((1+$Y$16)^AF$34))</f>
        <v>-521748.44551611284</v>
      </c>
      <c r="AG913" s="201">
        <f>(((J913*'Appendix B'!$C$13*1000)-('Appendix B'!$E$39+'Appendix B'!$F$39+'Appendix B'!$G$39))/((1+$Y$16)^AG$34))</f>
        <v>-631528.33963448915</v>
      </c>
      <c r="AH913" s="201">
        <f>(((K913*'Appendix B'!$C$14*1000)-('Appendix B'!$E$40+'Appendix B'!$F$40+'Appendix B'!$G$40))/((1+$Y$16)^AH$34))</f>
        <v>-619010.82132337498</v>
      </c>
      <c r="AI913" s="201">
        <f>(((L913*'Appendix B'!$C$15*1000)-('Appendix B'!$E$41+'Appendix B'!$F$41+'Appendix B'!$G$41))/((1+$Y$16)^AI$34))</f>
        <v>-513052.57753181609</v>
      </c>
      <c r="AJ913" s="201">
        <f>(((M913*'Appendix B'!$C$16*1000)-('Appendix B'!$E$42+'Appendix B'!$F$42+'Appendix B'!$G$42))/((1+$Y$16)^AJ$34))</f>
        <v>-454985.85691242781</v>
      </c>
      <c r="AK913" s="201">
        <f>(((N913*'Appendix B'!$C$17*1000)-('Appendix B'!$E$43+'Appendix B'!$F$43+'Appendix B'!$G$43))/((1+$Y$16)^AK$34))</f>
        <v>-456888.71346640703</v>
      </c>
      <c r="AL913" s="201">
        <f>(((O913*'Appendix B'!$C$18*1000)-('Appendix B'!$E$44+'Appendix B'!$F$44+'Appendix B'!$G$44))/((1+$Y$16)^AL$34))</f>
        <v>-371948.21757324727</v>
      </c>
      <c r="AM913" s="201">
        <f>(((P913*'Appendix B'!$C$19*1000)-('Appendix B'!$E$45+'Appendix B'!$F$45+'Appendix B'!$G$45))/((1+$Y$16)^AM$34))</f>
        <v>-354098.82267234707</v>
      </c>
      <c r="AN913" s="201">
        <f>(((Q913*'Appendix B'!$C$20*1000)-('Appendix B'!$E$46+'Appendix B'!$F$46+'Appendix B'!$G$46))/((1+$Y$16)^AN$34))</f>
        <v>-348994.79326796974</v>
      </c>
      <c r="AO913" s="201">
        <f>(((R913*'Appendix B'!$C$21*1000)-('Appendix B'!$E$47+'Appendix B'!$F$47+'Appendix B'!$G$47))/((1+$Y$16)^AO$34))</f>
        <v>-305859.19701890298</v>
      </c>
      <c r="AP913" s="201">
        <f>(((S913*'Appendix B'!$C$22*1000)-('Appendix B'!$E$48+'Appendix B'!$F$48+'Appendix B'!$G$48))/((1+$Y$16)^AP$34))</f>
        <v>-272883.72170349205</v>
      </c>
      <c r="AQ913" s="201">
        <f>(((T913*'Appendix B'!$C$23*1000)-('Appendix B'!$E$49+'Appendix B'!$F$49+'Appendix B'!$G$49))/((1+$Y$16)^AQ$34))</f>
        <v>-242836.68050775668</v>
      </c>
      <c r="AR913" s="201">
        <f>(((U913*'Appendix B'!$C$24*1000)-('Appendix B'!$E$50+'Appendix B'!$F$50+'Appendix B'!$G$50))/((1+$Y$16)^AR$34))</f>
        <v>-203733.98858791098</v>
      </c>
      <c r="AS913" s="217">
        <f t="shared" si="42"/>
        <v>20220510.180466529</v>
      </c>
      <c r="AU913" s="207">
        <f t="shared" si="41"/>
        <v>8.1251637132685073E-9</v>
      </c>
    </row>
    <row r="914" spans="1:47" x14ac:dyDescent="0.35">
      <c r="A914">
        <v>880</v>
      </c>
      <c r="B914" s="75">
        <v>56</v>
      </c>
      <c r="C914" s="75">
        <v>11.937795388174514</v>
      </c>
      <c r="D914" s="75">
        <v>17.68815538044063</v>
      </c>
      <c r="E914" s="75">
        <v>12.706653943775272</v>
      </c>
      <c r="F914" s="75">
        <v>15.290338182417361</v>
      </c>
      <c r="G914" s="75">
        <v>13.659331969837318</v>
      </c>
      <c r="H914" s="75">
        <v>17.079122816928184</v>
      </c>
      <c r="I914" s="75">
        <v>26.016627943152344</v>
      </c>
      <c r="J914" s="75">
        <v>23.700318442691078</v>
      </c>
      <c r="K914" s="75">
        <v>24.820028530228843</v>
      </c>
      <c r="L914" s="75">
        <v>29.884736349888747</v>
      </c>
      <c r="M914" s="75">
        <v>27.746548253640647</v>
      </c>
      <c r="N914" s="75">
        <v>24.590855103228108</v>
      </c>
      <c r="O914" s="75">
        <v>22.155666819629126</v>
      </c>
      <c r="P914" s="75">
        <v>24.808776622241012</v>
      </c>
      <c r="Q914" s="75">
        <v>31.861535541966958</v>
      </c>
      <c r="R914" s="75">
        <v>28.326938762199269</v>
      </c>
      <c r="S914" s="75">
        <v>21.980662978665542</v>
      </c>
      <c r="T914" s="75">
        <v>36.940377918558809</v>
      </c>
      <c r="U914" s="75">
        <v>31.063035711081518</v>
      </c>
      <c r="V914" s="75">
        <v>42.850455372946783</v>
      </c>
      <c r="X914" s="201">
        <f>((0-('Appendix B'!$H$30))/(1+$Y$16)^0)</f>
        <v>-30932906.678150136</v>
      </c>
      <c r="Y914" s="201">
        <f>(((B914*'Appendix B'!$C$5*1000)-('Appendix B'!$E$31+'Appendix B'!$F$31+'Appendix B'!$G$31))/((1+$Y$16)^1))</f>
        <v>36555647.970511056</v>
      </c>
      <c r="Z914" s="201">
        <f>+(((C914*'Appendix B'!$C$6*1000)-('Appendix B'!$E$32+'Appendix B'!$F$32+'Appendix B'!$G$32))/((1+$Y$16)^2))</f>
        <v>810332.85442007426</v>
      </c>
      <c r="AA914" s="201">
        <f>(((D914*'Appendix B'!$C$7*1000)-('Appendix B'!$E$33+'Appendix B'!$F$33+'Appendix B'!$G$33))/((1+$Y$16)^3))</f>
        <v>516339.09947394638</v>
      </c>
      <c r="AB914" s="201">
        <f>(((E914*'Appendix B'!$C$8*1000)-('Appendix B'!$E$34+'Appendix B'!$F$34+'Appendix B'!$G$34))/((1+$Y$16)^4))</f>
        <v>-432574.03681133274</v>
      </c>
      <c r="AC914" s="201">
        <f>(((F914*'Appendix B'!$C$9*1000)-('Appendix B'!$E$35+'Appendix B'!$F$35+'Appendix B'!$G$35))/((1+$Y$16)^AC$34))</f>
        <v>-411577.45806460566</v>
      </c>
      <c r="AD914" s="201">
        <f>(((G914*'Appendix B'!$C$10*1000)-('Appendix B'!$E$36+'Appendix B'!$F$36+'Appendix B'!$G$36))/((1+$Y$16)^AD$34))</f>
        <v>-566062.75095918681</v>
      </c>
      <c r="AE914" s="201">
        <f>(((H914*'Appendix B'!$C$11*1000)-('Appendix B'!$E$37+'Appendix B'!$F$37+'Appendix B'!$G$37))/((1+$Y$16)^AE$34))</f>
        <v>-466420.42958340287</v>
      </c>
      <c r="AF914" s="201">
        <f>(((I914*'Appendix B'!$C$12*1000)-('Appendix B'!$E$38+'Appendix B'!$F$38+'Appendix B'!$G$38))/((1+$Y$16)^AF$34))</f>
        <v>-246220.52900212066</v>
      </c>
      <c r="AG914" s="201">
        <f>(((J914*'Appendix B'!$C$13*1000)-('Appendix B'!$E$39+'Appendix B'!$F$39+'Appendix B'!$G$39))/((1+$Y$16)^AG$34))</f>
        <v>-336293.38589057757</v>
      </c>
      <c r="AH914" s="201">
        <f>(((K914*'Appendix B'!$C$14*1000)-('Appendix B'!$E$40+'Appendix B'!$F$40+'Appendix B'!$G$40))/((1+$Y$16)^AH$34))</f>
        <v>-323209.48851614015</v>
      </c>
      <c r="AI914" s="201">
        <f>(((L914*'Appendix B'!$C$15*1000)-('Appendix B'!$E$41+'Appendix B'!$F$41+'Appendix B'!$G$41))/((1+$Y$16)^AI$34))</f>
        <v>-256837.3490723446</v>
      </c>
      <c r="AJ914" s="201">
        <f>(((M914*'Appendix B'!$C$16*1000)-('Appendix B'!$E$42+'Appendix B'!$F$42+'Appendix B'!$G$42))/((1+$Y$16)^AJ$34))</f>
        <v>-288101.25148025202</v>
      </c>
      <c r="AK914" s="201">
        <f>(((N914*'Appendix B'!$C$17*1000)-('Appendix B'!$E$43+'Appendix B'!$F$43+'Appendix B'!$G$43))/((1+$Y$16)^AK$34))</f>
        <v>-313772.27375730017</v>
      </c>
      <c r="AL914" s="201">
        <f>(((O914*'Appendix B'!$C$18*1000)-('Appendix B'!$E$44+'Appendix B'!$F$44+'Appendix B'!$G$44))/((1+$Y$16)^AL$34))</f>
        <v>-319488.14282000344</v>
      </c>
      <c r="AM914" s="201">
        <f>(((P914*'Appendix B'!$C$19*1000)-('Appendix B'!$E$45+'Appendix B'!$F$45+'Appendix B'!$G$45))/((1+$Y$16)^AM$34))</f>
        <v>-281220.91489873</v>
      </c>
      <c r="AN914" s="201">
        <f>(((Q914*'Appendix B'!$C$20*1000)-('Appendix B'!$E$46+'Appendix B'!$F$46+'Appendix B'!$G$46))/((1+$Y$16)^AN$34))</f>
        <v>-218747.30947345507</v>
      </c>
      <c r="AO914" s="201">
        <f>(((R914*'Appendix B'!$C$21*1000)-('Appendix B'!$E$47+'Appendix B'!$F$47+'Appendix B'!$G$47))/((1+$Y$16)^AO$34))</f>
        <v>-228868.47941962094</v>
      </c>
      <c r="AP914" s="201">
        <f>(((S914*'Appendix B'!$C$22*1000)-('Appendix B'!$E$48+'Appendix B'!$F$48+'Appendix B'!$G$48))/((1+$Y$16)^AP$34))</f>
        <v>-242800.2735115994</v>
      </c>
      <c r="AQ914" s="201">
        <f>(((T914*'Appendix B'!$C$23*1000)-('Appendix B'!$E$49+'Appendix B'!$F$49+'Appendix B'!$G$49))/((1+$Y$16)^AQ$34))</f>
        <v>-167253.4634283825</v>
      </c>
      <c r="AR914" s="201">
        <f>(((U914*'Appendix B'!$C$24*1000)-('Appendix B'!$E$50+'Appendix B'!$F$50+'Appendix B'!$G$50))/((1+$Y$16)^AR$34))</f>
        <v>-177282.97670972761</v>
      </c>
      <c r="AS914" s="217">
        <f t="shared" si="42"/>
        <v>6949413.2462549396</v>
      </c>
      <c r="AU914" s="207">
        <f t="shared" si="41"/>
        <v>3.8187264080485978E-9</v>
      </c>
    </row>
    <row r="915" spans="1:47" x14ac:dyDescent="0.35">
      <c r="A915">
        <v>881</v>
      </c>
      <c r="B915" s="75">
        <v>56</v>
      </c>
      <c r="C915" s="75">
        <v>53.925400596915452</v>
      </c>
      <c r="D915" s="75">
        <v>40.170535695720837</v>
      </c>
      <c r="E915" s="75">
        <v>47.28977744855046</v>
      </c>
      <c r="F915" s="75">
        <v>38.167941262639943</v>
      </c>
      <c r="G915" s="75">
        <v>51.099423006172927</v>
      </c>
      <c r="H915" s="75">
        <v>63.182447000806988</v>
      </c>
      <c r="I915" s="75">
        <v>91.740353895945333</v>
      </c>
      <c r="J915" s="75">
        <v>93.630092635267175</v>
      </c>
      <c r="K915" s="75">
        <v>108.16082976534608</v>
      </c>
      <c r="L915" s="75">
        <v>165.64136171578858</v>
      </c>
      <c r="M915" s="75">
        <v>244.81061173254477</v>
      </c>
      <c r="N915" s="75">
        <v>279.9378024387828</v>
      </c>
      <c r="O915" s="75">
        <v>286.11111348582676</v>
      </c>
      <c r="P915" s="75">
        <v>213.34608069639125</v>
      </c>
      <c r="Q915" s="75">
        <v>242.69294450981724</v>
      </c>
      <c r="R915" s="75">
        <v>203.72897355153734</v>
      </c>
      <c r="S915" s="75">
        <v>176.09883609421269</v>
      </c>
      <c r="T915" s="75">
        <v>144.04003743408595</v>
      </c>
      <c r="U915" s="75">
        <v>166.58965450024863</v>
      </c>
      <c r="V915" s="75">
        <v>116.97483011706188</v>
      </c>
      <c r="X915" s="201">
        <f>((0-('Appendix B'!$H$30))/(1+$Y$16)^0)</f>
        <v>-30932906.678150136</v>
      </c>
      <c r="Y915" s="201">
        <f>(((B915*'Appendix B'!$C$5*1000)-('Appendix B'!$E$31+'Appendix B'!$F$31+'Appendix B'!$G$31))/((1+$Y$16)^1))</f>
        <v>36555647.970511056</v>
      </c>
      <c r="Z915" s="201">
        <f>+(((C915*'Appendix B'!$C$6*1000)-('Appendix B'!$E$32+'Appendix B'!$F$32+'Appendix B'!$G$32))/((1+$Y$16)^2))</f>
        <v>11417120.049369995</v>
      </c>
      <c r="AA915" s="201">
        <f>(((D915*'Appendix B'!$C$7*1000)-('Appendix B'!$E$33+'Appendix B'!$F$33+'Appendix B'!$G$33))/((1+$Y$16)^3))</f>
        <v>3368014.9444153677</v>
      </c>
      <c r="AB915" s="201">
        <f>(((E915*'Appendix B'!$C$8*1000)-('Appendix B'!$E$34+'Appendix B'!$F$34+'Appendix B'!$G$34))/((1+$Y$16)^4))</f>
        <v>2359667.284959075</v>
      </c>
      <c r="AC915" s="201">
        <f>(((F915*'Appendix B'!$C$9*1000)-('Appendix B'!$E$35+'Appendix B'!$F$35+'Appendix B'!$G$35))/((1+$Y$16)^AC$34))</f>
        <v>918346.62675658963</v>
      </c>
      <c r="AD915" s="201">
        <f>(((G915*'Appendix B'!$C$10*1000)-('Appendix B'!$E$36+'Appendix B'!$F$36+'Appendix B'!$G$36))/((1+$Y$16)^AD$34))</f>
        <v>1049526.7816389159</v>
      </c>
      <c r="AE915" s="201">
        <f>(((H915*'Appendix B'!$C$11*1000)-('Appendix B'!$E$37+'Appendix B'!$F$37+'Appendix B'!$G$37))/((1+$Y$16)^AE$34))</f>
        <v>1064747.0405297936</v>
      </c>
      <c r="AF915" s="201">
        <f>(((I915*'Appendix B'!$C$12*1000)-('Appendix B'!$E$38+'Appendix B'!$F$38+'Appendix B'!$G$38))/((1+$Y$16)^AF$34))</f>
        <v>1477223.3056550191</v>
      </c>
      <c r="AG915" s="201">
        <f>(((J915*'Appendix B'!$C$13*1000)-('Appendix B'!$E$39+'Appendix B'!$F$39+'Appendix B'!$G$39))/((1+$Y$16)^AG$34))</f>
        <v>1138548.3653224027</v>
      </c>
      <c r="AH915" s="201">
        <f>(((K915*'Appendix B'!$C$14*1000)-('Appendix B'!$E$40+'Appendix B'!$F$40+'Appendix B'!$G$40))/((1+$Y$16)^AH$34))</f>
        <v>1088164.9826484674</v>
      </c>
      <c r="AI915" s="201">
        <f>(((L915*'Appendix B'!$C$15*1000)-('Appendix B'!$E$41+'Appendix B'!$F$41+'Appendix B'!$G$41))/((1+$Y$16)^AI$34))</f>
        <v>1672410.6620236898</v>
      </c>
      <c r="AJ915" s="201">
        <f>(((M915*'Appendix B'!$C$16*1000)-('Appendix B'!$E$42+'Appendix B'!$F$42+'Appendix B'!$G$42))/((1+$Y$16)^AJ$34))</f>
        <v>2279112.8284383998</v>
      </c>
      <c r="AK915" s="201">
        <f>(((N915*'Appendix B'!$C$17*1000)-('Appendix B'!$E$43+'Appendix B'!$F$43+'Appendix B'!$G$43))/((1+$Y$16)^AK$34))</f>
        <v>2218657.9323863387</v>
      </c>
      <c r="AL915" s="201">
        <f>(((O915*'Appendix B'!$C$18*1000)-('Appendix B'!$E$44+'Appendix B'!$F$44+'Appendix B'!$G$44))/((1+$Y$16)^AL$34))</f>
        <v>1889657.9354397459</v>
      </c>
      <c r="AM915" s="201">
        <f>(((P915*'Appendix B'!$C$19*1000)-('Appendix B'!$E$45+'Appendix B'!$F$45+'Appendix B'!$G$45))/((1+$Y$16)^AM$34))</f>
        <v>1057518.2226240977</v>
      </c>
      <c r="AN915" s="201">
        <f>(((Q915*'Appendix B'!$C$20*1000)-('Appendix B'!$E$46+'Appendix B'!$F$46+'Appendix B'!$G$46))/((1+$Y$16)^AN$34))</f>
        <v>1036890.7234132552</v>
      </c>
      <c r="AO915" s="201">
        <f>(((R915*'Appendix B'!$C$21*1000)-('Appendix B'!$E$47+'Appendix B'!$F$47+'Appendix B'!$G$47))/((1+$Y$16)^AO$34))</f>
        <v>680419.50675352849</v>
      </c>
      <c r="AP915" s="201">
        <f>(((S915*'Appendix B'!$C$22*1000)-('Appendix B'!$E$48+'Appendix B'!$F$48+'Appendix B'!$G$48))/((1+$Y$16)^AP$34))</f>
        <v>443340.97412385227</v>
      </c>
      <c r="AQ915" s="201">
        <f>(((T915*'Appendix B'!$C$23*1000)-('Appendix B'!$E$49+'Appendix B'!$F$49+'Appendix B'!$G$49))/((1+$Y$16)^AQ$34))</f>
        <v>243538.58719895335</v>
      </c>
      <c r="AR915" s="201">
        <f>(((U915*'Appendix B'!$C$24*1000)-('Appendix B'!$E$50+'Appendix B'!$F$50+'Appendix B'!$G$50))/((1+$Y$16)^AR$34))</f>
        <v>271878.95341895521</v>
      </c>
      <c r="AS915" s="217">
        <f t="shared" si="42"/>
        <v>41297526.999477386</v>
      </c>
      <c r="AU915" s="207">
        <f t="shared" si="41"/>
        <v>1.513789631994722E-8</v>
      </c>
    </row>
    <row r="916" spans="1:47" x14ac:dyDescent="0.35">
      <c r="A916">
        <v>882</v>
      </c>
      <c r="B916" s="75">
        <v>56</v>
      </c>
      <c r="C916" s="75">
        <v>52.739581843858474</v>
      </c>
      <c r="D916" s="75">
        <v>31.589193596513152</v>
      </c>
      <c r="E916" s="75">
        <v>26.075173149407256</v>
      </c>
      <c r="F916" s="75">
        <v>30.381304931334256</v>
      </c>
      <c r="G916" s="75">
        <v>24.025023526088049</v>
      </c>
      <c r="H916" s="75">
        <v>34.17098730682325</v>
      </c>
      <c r="I916" s="75">
        <v>49.638843536511452</v>
      </c>
      <c r="J916" s="75">
        <v>67.628561760995566</v>
      </c>
      <c r="K916" s="75">
        <v>63.80750382525958</v>
      </c>
      <c r="L916" s="75">
        <v>59.071334153619517</v>
      </c>
      <c r="M916" s="75">
        <v>44.167997157475241</v>
      </c>
      <c r="N916" s="75">
        <v>58.050685825308946</v>
      </c>
      <c r="O916" s="75">
        <v>64.934735427921936</v>
      </c>
      <c r="P916" s="75">
        <v>54.231577647538572</v>
      </c>
      <c r="Q916" s="75">
        <v>85.038453599782457</v>
      </c>
      <c r="R916" s="75">
        <v>140.4660709190747</v>
      </c>
      <c r="S916" s="75">
        <v>145.31780098120271</v>
      </c>
      <c r="T916" s="75">
        <v>173.37232674417947</v>
      </c>
      <c r="U916" s="75">
        <v>106.80801270135265</v>
      </c>
      <c r="V916" s="75">
        <v>80.743225505593927</v>
      </c>
      <c r="X916" s="201">
        <f>((0-('Appendix B'!$H$30))/(1+$Y$16)^0)</f>
        <v>-30932906.678150136</v>
      </c>
      <c r="Y916" s="201">
        <f>(((B916*'Appendix B'!$C$5*1000)-('Appendix B'!$E$31+'Appendix B'!$F$31+'Appendix B'!$G$31))/((1+$Y$16)^1))</f>
        <v>36555647.970511056</v>
      </c>
      <c r="Z916" s="201">
        <f>+(((C916*'Appendix B'!$C$6*1000)-('Appendix B'!$E$32+'Appendix B'!$F$32+'Appendix B'!$G$32))/((1+$Y$16)^2))</f>
        <v>11117561.951142527</v>
      </c>
      <c r="AA916" s="201">
        <f>(((D916*'Appendix B'!$C$7*1000)-('Appendix B'!$E$33+'Appendix B'!$F$33+'Appendix B'!$G$33))/((1+$Y$16)^3))</f>
        <v>2279553.4186196523</v>
      </c>
      <c r="AB916" s="201">
        <f>(((E916*'Appendix B'!$C$8*1000)-('Appendix B'!$E$34+'Appendix B'!$F$34+'Appendix B'!$G$34))/((1+$Y$16)^4))</f>
        <v>646800.17679007072</v>
      </c>
      <c r="AC916" s="201">
        <f>(((F916*'Appendix B'!$C$9*1000)-('Appendix B'!$E$35+'Appendix B'!$F$35+'Appendix B'!$G$35))/((1+$Y$16)^AC$34))</f>
        <v>465692.77309744013</v>
      </c>
      <c r="AD916" s="201">
        <f>(((G916*'Appendix B'!$C$10*1000)-('Appendix B'!$E$36+'Appendix B'!$F$36+'Appendix B'!$G$36))/((1+$Y$16)^AD$34))</f>
        <v>-118769.42680122617</v>
      </c>
      <c r="AE916" s="201">
        <f>(((H916*'Appendix B'!$C$11*1000)-('Appendix B'!$E$37+'Appendix B'!$F$37+'Appendix B'!$G$37))/((1+$Y$16)^AE$34))</f>
        <v>101228.59299318134</v>
      </c>
      <c r="AF916" s="201">
        <f>(((I916*'Appendix B'!$C$12*1000)-('Appendix B'!$E$38+'Appendix B'!$F$38+'Appendix B'!$G$38))/((1+$Y$16)^AF$34))</f>
        <v>373214.25250369625</v>
      </c>
      <c r="AG916" s="201">
        <f>(((J916*'Appendix B'!$C$13*1000)-('Appendix B'!$E$39+'Appendix B'!$F$39+'Appendix B'!$G$39))/((1+$Y$16)^AG$34))</f>
        <v>590167.59659256123</v>
      </c>
      <c r="AH916" s="201">
        <f>(((K916*'Appendix B'!$C$14*1000)-('Appendix B'!$E$40+'Appendix B'!$F$40+'Appendix B'!$G$40))/((1+$Y$16)^AH$34))</f>
        <v>337042.47104122711</v>
      </c>
      <c r="AI916" s="201">
        <f>(((L916*'Appendix B'!$C$15*1000)-('Appendix B'!$E$41+'Appendix B'!$F$41+'Appendix B'!$G$41))/((1+$Y$16)^AI$34))</f>
        <v>157935.67295690885</v>
      </c>
      <c r="AJ916" s="201">
        <f>(((M916*'Appendix B'!$C$16*1000)-('Appendix B'!$E$42+'Appendix B'!$F$42+'Appendix B'!$G$42))/((1+$Y$16)^AJ$34))</f>
        <v>-93884.97190394139</v>
      </c>
      <c r="AK916" s="201">
        <f>(((N916*'Appendix B'!$C$17*1000)-('Appendix B'!$E$43+'Appendix B'!$F$43+'Appendix B'!$G$43))/((1+$Y$16)^AK$34))</f>
        <v>18069.116544105989</v>
      </c>
      <c r="AL916" s="201">
        <f>(((O916*'Appendix B'!$C$18*1000)-('Appendix B'!$E$44+'Appendix B'!$F$44+'Appendix B'!$G$44))/((1+$Y$16)^AL$34))</f>
        <v>38546.566602483479</v>
      </c>
      <c r="AM916" s="201">
        <f>(((P916*'Appendix B'!$C$19*1000)-('Appendix B'!$E$45+'Appendix B'!$F$45+'Appendix B'!$G$45))/((1+$Y$16)^AM$34))</f>
        <v>-72299.632919323616</v>
      </c>
      <c r="AN916" s="201">
        <f>(((Q916*'Appendix B'!$C$20*1000)-('Appendix B'!$E$46+'Appendix B'!$F$46+'Appendix B'!$G$46))/((1+$Y$16)^AN$34))</f>
        <v>97955.790467764586</v>
      </c>
      <c r="AO916" s="201">
        <f>(((R916*'Appendix B'!$C$21*1000)-('Appendix B'!$E$47+'Appendix B'!$F$47+'Appendix B'!$G$47))/((1+$Y$16)^AO$34))</f>
        <v>352463.23530418129</v>
      </c>
      <c r="AP916" s="201">
        <f>(((S916*'Appendix B'!$C$22*1000)-('Appendix B'!$E$48+'Appendix B'!$F$48+'Appendix B'!$G$48))/((1+$Y$16)^AP$34))</f>
        <v>306302.37958953407</v>
      </c>
      <c r="AQ916" s="201">
        <f>(((T916*'Appendix B'!$C$23*1000)-('Appendix B'!$E$49+'Appendix B'!$F$49+'Appendix B'!$G$49))/((1+$Y$16)^AQ$34))</f>
        <v>356045.67946978065</v>
      </c>
      <c r="AR916" s="201">
        <f>(((U916*'Appendix B'!$C$24*1000)-('Appendix B'!$E$50+'Appendix B'!$F$50+'Appendix B'!$G$50))/((1+$Y$16)^AR$34))</f>
        <v>73750.808139793589</v>
      </c>
      <c r="AS916" s="217">
        <f t="shared" si="42"/>
        <v>22935071.774215829</v>
      </c>
      <c r="AU916" s="207">
        <f t="shared" si="41"/>
        <v>9.1598313066324828E-9</v>
      </c>
    </row>
    <row r="917" spans="1:47" x14ac:dyDescent="0.35">
      <c r="A917">
        <v>883</v>
      </c>
      <c r="B917" s="75">
        <v>56</v>
      </c>
      <c r="C917" s="75">
        <v>61.3289380253796</v>
      </c>
      <c r="D917" s="75">
        <v>83.641111581942397</v>
      </c>
      <c r="E917" s="75">
        <v>95.489956190867773</v>
      </c>
      <c r="F917" s="75">
        <v>107.63005455245012</v>
      </c>
      <c r="G917" s="75">
        <v>176.83532509811567</v>
      </c>
      <c r="H917" s="75">
        <v>261.89233318768788</v>
      </c>
      <c r="I917" s="75">
        <v>229.52409774077105</v>
      </c>
      <c r="J917" s="75">
        <v>389.5341235637303</v>
      </c>
      <c r="K917" s="75">
        <v>500</v>
      </c>
      <c r="L917" s="75">
        <v>478.21676270899297</v>
      </c>
      <c r="M917" s="75">
        <v>500</v>
      </c>
      <c r="N917" s="75">
        <v>500</v>
      </c>
      <c r="O917" s="75">
        <v>500</v>
      </c>
      <c r="P917" s="75">
        <v>388.48984942680181</v>
      </c>
      <c r="Q917" s="75">
        <v>252.63987517675162</v>
      </c>
      <c r="R917" s="75">
        <v>279.04858509311015</v>
      </c>
      <c r="S917" s="75">
        <v>82.797501280360336</v>
      </c>
      <c r="T917" s="75">
        <v>117.54856690762372</v>
      </c>
      <c r="U917" s="75">
        <v>94.908076019891979</v>
      </c>
      <c r="V917" s="75">
        <v>104.73129596935209</v>
      </c>
      <c r="X917" s="201">
        <f>((0-('Appendix B'!$H$30))/(1+$Y$16)^0)</f>
        <v>-30932906.678150136</v>
      </c>
      <c r="Y917" s="201">
        <f>(((B917*'Appendix B'!$C$5*1000)-('Appendix B'!$E$31+'Appendix B'!$F$31+'Appendix B'!$G$31))/((1+$Y$16)^1))</f>
        <v>36555647.970511056</v>
      </c>
      <c r="Z917" s="201">
        <f>+(((C917*'Appendix B'!$C$6*1000)-('Appendix B'!$E$32+'Appendix B'!$F$32+'Appendix B'!$G$32))/((1+$Y$16)^2))</f>
        <v>13287380.227419356</v>
      </c>
      <c r="AA917" s="201">
        <f>(((D917*'Appendix B'!$C$7*1000)-('Appendix B'!$E$33+'Appendix B'!$F$33+'Appendix B'!$G$33))/((1+$Y$16)^3))</f>
        <v>8881843.5284901001</v>
      </c>
      <c r="AB917" s="201">
        <f>(((E917*'Appendix B'!$C$8*1000)-('Appendix B'!$E$34+'Appendix B'!$F$34+'Appendix B'!$G$34))/((1+$Y$16)^4))</f>
        <v>6251349.6190442108</v>
      </c>
      <c r="AC917" s="201">
        <f>(((F917*'Appendix B'!$C$9*1000)-('Appendix B'!$E$35+'Appendix B'!$F$35+'Appendix B'!$G$35))/((1+$Y$16)^AC$34))</f>
        <v>4956328.1024714923</v>
      </c>
      <c r="AD917" s="201">
        <f>(((G917*'Appendix B'!$C$10*1000)-('Appendix B'!$E$36+'Appendix B'!$F$36+'Appendix B'!$G$36))/((1+$Y$16)^AD$34))</f>
        <v>6475197.5444150409</v>
      </c>
      <c r="AE917" s="201">
        <f>(((H917*'Appendix B'!$C$11*1000)-('Appendix B'!$E$37+'Appendix B'!$F$37+'Appendix B'!$G$37))/((1+$Y$16)^AE$34))</f>
        <v>7664230.2471146919</v>
      </c>
      <c r="AF917" s="201">
        <f>(((I917*'Appendix B'!$C$12*1000)-('Appendix B'!$E$38+'Appendix B'!$F$38+'Appendix B'!$G$38))/((1+$Y$16)^AF$34))</f>
        <v>5090264.7211083127</v>
      </c>
      <c r="AG917" s="201">
        <f>(((J917*'Appendix B'!$C$13*1000)-('Appendix B'!$E$39+'Appendix B'!$F$39+'Appendix B'!$G$39))/((1+$Y$16)^AG$34))</f>
        <v>7379260.9116507005</v>
      </c>
      <c r="AH917" s="201">
        <f>(((K917*'Appendix B'!$C$14*1000)-('Appendix B'!$E$40+'Appendix B'!$F$40+'Appendix B'!$G$40))/((1+$Y$16)^AH$34))</f>
        <v>7723951.9378437446</v>
      </c>
      <c r="AI917" s="201">
        <f>(((L917*'Appendix B'!$C$15*1000)-('Appendix B'!$E$41+'Appendix B'!$F$41+'Appendix B'!$G$41))/((1+$Y$16)^AI$34))</f>
        <v>6114444.1101765577</v>
      </c>
      <c r="AJ917" s="201">
        <f>(((M917*'Appendix B'!$C$16*1000)-('Appendix B'!$E$42+'Appendix B'!$F$42+'Appendix B'!$G$42))/((1+$Y$16)^AJ$34))</f>
        <v>5297234.668167565</v>
      </c>
      <c r="AK917" s="201">
        <f>(((N917*'Appendix B'!$C$17*1000)-('Appendix B'!$E$43+'Appendix B'!$F$43+'Appendix B'!$G$43))/((1+$Y$16)^AK$34))</f>
        <v>4401147.9215931827</v>
      </c>
      <c r="AL917" s="201">
        <f>(((O917*'Appendix B'!$C$18*1000)-('Appendix B'!$E$44+'Appendix B'!$F$44+'Appendix B'!$G$44))/((1+$Y$16)^AL$34))</f>
        <v>3679777.4453571774</v>
      </c>
      <c r="AM917" s="201">
        <f>(((P917*'Appendix B'!$C$19*1000)-('Appendix B'!$E$45+'Appendix B'!$F$45+'Appendix B'!$G$45))/((1+$Y$16)^AM$34))</f>
        <v>2301154.4305568864</v>
      </c>
      <c r="AN917" s="201">
        <f>(((Q917*'Appendix B'!$C$20*1000)-('Appendix B'!$E$46+'Appendix B'!$F$46+'Appendix B'!$G$46))/((1+$Y$16)^AN$34))</f>
        <v>1096131.1587783415</v>
      </c>
      <c r="AO917" s="201">
        <f>(((R917*'Appendix B'!$C$21*1000)-('Appendix B'!$E$47+'Appendix B'!$F$47+'Appendix B'!$G$47))/((1+$Y$16)^AO$34))</f>
        <v>1070878.0209904665</v>
      </c>
      <c r="AP917" s="201">
        <f>(((S917*'Appendix B'!$C$22*1000)-('Appendix B'!$E$48+'Appendix B'!$F$48+'Appendix B'!$G$48))/((1+$Y$16)^AP$34))</f>
        <v>27959.108500299422</v>
      </c>
      <c r="AQ917" s="201">
        <f>(((T917*'Appendix B'!$C$23*1000)-('Appendix B'!$E$49+'Appendix B'!$F$49+'Appendix B'!$G$49))/((1+$Y$16)^AQ$34))</f>
        <v>141927.75527916258</v>
      </c>
      <c r="AR917" s="201">
        <f>(((U917*'Appendix B'!$C$24*1000)-('Appendix B'!$E$50+'Appendix B'!$F$50+'Appendix B'!$G$50))/((1+$Y$16)^AR$34))</f>
        <v>34312.072222025468</v>
      </c>
      <c r="AS917" s="217">
        <f t="shared" si="42"/>
        <v>97497514.823540241</v>
      </c>
      <c r="AU917" s="207">
        <f t="shared" si="41"/>
        <v>2.4977654004786439E-9</v>
      </c>
    </row>
    <row r="918" spans="1:47" x14ac:dyDescent="0.35">
      <c r="A918">
        <v>884</v>
      </c>
      <c r="B918" s="75">
        <v>56</v>
      </c>
      <c r="C918" s="75">
        <v>54.0228335104132</v>
      </c>
      <c r="D918" s="75">
        <v>69.862417332715623</v>
      </c>
      <c r="E918" s="75">
        <v>61.866923542471895</v>
      </c>
      <c r="F918" s="75">
        <v>59.435618225481846</v>
      </c>
      <c r="G918" s="75">
        <v>50.720786255133483</v>
      </c>
      <c r="H918" s="75">
        <v>35.631822074834972</v>
      </c>
      <c r="I918" s="75">
        <v>29.594961144939006</v>
      </c>
      <c r="J918" s="75">
        <v>33.371091340264265</v>
      </c>
      <c r="K918" s="75">
        <v>31.722182862158405</v>
      </c>
      <c r="L918" s="75">
        <v>13.437782921472845</v>
      </c>
      <c r="M918" s="75">
        <v>19.290801638337047</v>
      </c>
      <c r="N918" s="75">
        <v>28.862387341313323</v>
      </c>
      <c r="O918" s="75">
        <v>50.006289727949813</v>
      </c>
      <c r="P918" s="75">
        <v>64.426014323555776</v>
      </c>
      <c r="Q918" s="75">
        <v>73.776227905677288</v>
      </c>
      <c r="R918" s="75">
        <v>15.06888898623496</v>
      </c>
      <c r="S918" s="75">
        <v>12.805398722647126</v>
      </c>
      <c r="T918" s="75">
        <v>17.763589946477975</v>
      </c>
      <c r="U918" s="75">
        <v>26.548714544761722</v>
      </c>
      <c r="V918" s="75">
        <v>12.57348826432966</v>
      </c>
      <c r="X918" s="201">
        <f>((0-('Appendix B'!$H$30))/(1+$Y$16)^0)</f>
        <v>-30932906.678150136</v>
      </c>
      <c r="Y918" s="201">
        <f>(((B918*'Appendix B'!$C$5*1000)-('Appendix B'!$E$31+'Appendix B'!$F$31+'Appendix B'!$G$31))/((1+$Y$16)^1))</f>
        <v>36555647.970511056</v>
      </c>
      <c r="Z918" s="201">
        <f>+(((C918*'Appendix B'!$C$6*1000)-('Appendix B'!$E$32+'Appendix B'!$F$32+'Appendix B'!$G$32))/((1+$Y$16)^2))</f>
        <v>11441733.269726736</v>
      </c>
      <c r="AA918" s="201">
        <f>(((D918*'Appendix B'!$C$7*1000)-('Appendix B'!$E$33+'Appendix B'!$F$33+'Appendix B'!$G$33))/((1+$Y$16)^3))</f>
        <v>7134147.3764661904</v>
      </c>
      <c r="AB918" s="201">
        <f>(((E918*'Appendix B'!$C$8*1000)-('Appendix B'!$E$34+'Appendix B'!$F$34+'Appendix B'!$G$34))/((1+$Y$16)^4))</f>
        <v>3536626.0310743973</v>
      </c>
      <c r="AC918" s="201">
        <f>(((F918*'Appendix B'!$C$9*1000)-('Appendix B'!$E$35+'Appendix B'!$F$35+'Appendix B'!$G$35))/((1+$Y$16)^AC$34))</f>
        <v>2154682.2569315825</v>
      </c>
      <c r="AD918" s="201">
        <f>(((G918*'Appendix B'!$C$10*1000)-('Appendix B'!$E$36+'Appendix B'!$F$36+'Appendix B'!$G$36))/((1+$Y$16)^AD$34))</f>
        <v>1033188.1041756961</v>
      </c>
      <c r="AE918" s="201">
        <f>(((H918*'Appendix B'!$C$11*1000)-('Appendix B'!$E$37+'Appendix B'!$F$37+'Appendix B'!$G$37))/((1+$Y$16)^AE$34))</f>
        <v>149745.32612653903</v>
      </c>
      <c r="AF918" s="201">
        <f>(((I918*'Appendix B'!$C$12*1000)-('Appendix B'!$E$38+'Appendix B'!$F$38+'Appendix B'!$G$38))/((1+$Y$16)^AF$34))</f>
        <v>-152387.49982483775</v>
      </c>
      <c r="AG918" s="201">
        <f>(((J918*'Appendix B'!$C$13*1000)-('Appendix B'!$E$39+'Appendix B'!$F$39+'Appendix B'!$G$39))/((1+$Y$16)^AG$34))</f>
        <v>-132333.63054284689</v>
      </c>
      <c r="AH918" s="201">
        <f>(((K918*'Appendix B'!$C$14*1000)-('Appendix B'!$E$40+'Appendix B'!$F$40+'Appendix B'!$G$40))/((1+$Y$16)^AH$34))</f>
        <v>-206321.67035560621</v>
      </c>
      <c r="AI918" s="201">
        <f>(((L918*'Appendix B'!$C$15*1000)-('Appendix B'!$E$41+'Appendix B'!$F$41+'Appendix B'!$G$41))/((1+$Y$16)^AI$34))</f>
        <v>-490566.28940832533</v>
      </c>
      <c r="AJ918" s="201">
        <f>(((M918*'Appendix B'!$C$16*1000)-('Appendix B'!$E$42+'Appendix B'!$F$42+'Appendix B'!$G$42))/((1+$Y$16)^AJ$34))</f>
        <v>-388107.26546119631</v>
      </c>
      <c r="AK918" s="201">
        <f>(((N918*'Appendix B'!$C$17*1000)-('Appendix B'!$E$43+'Appendix B'!$F$43+'Appendix B'!$G$43))/((1+$Y$16)^AK$34))</f>
        <v>-271408.90353056276</v>
      </c>
      <c r="AL918" s="201">
        <f>(((O918*'Appendix B'!$C$18*1000)-('Appendix B'!$E$44+'Appendix B'!$F$44+'Appendix B'!$G$44))/((1+$Y$16)^AL$34))</f>
        <v>-86395.417695014126</v>
      </c>
      <c r="AM918" s="201">
        <f>(((P918*'Appendix B'!$C$19*1000)-('Appendix B'!$E$45+'Appendix B'!$F$45+'Appendix B'!$G$45))/((1+$Y$16)^AM$34))</f>
        <v>87.587372183391466</v>
      </c>
      <c r="AN918" s="201">
        <f>(((Q918*'Appendix B'!$C$20*1000)-('Appendix B'!$E$46+'Appendix B'!$F$46+'Appendix B'!$G$46))/((1+$Y$16)^AN$34))</f>
        <v>30881.918573141989</v>
      </c>
      <c r="AO918" s="201">
        <f>(((R918*'Appendix B'!$C$21*1000)-('Appendix B'!$E$47+'Appendix B'!$F$47+'Appendix B'!$G$47))/((1+$Y$16)^AO$34))</f>
        <v>-297598.49954651832</v>
      </c>
      <c r="AP918" s="201">
        <f>(((S918*'Appendix B'!$C$22*1000)-('Appendix B'!$E$48+'Appendix B'!$F$48+'Appendix B'!$G$48))/((1+$Y$16)^AP$34))</f>
        <v>-283648.97510689724</v>
      </c>
      <c r="AQ918" s="201">
        <f>(((T918*'Appendix B'!$C$23*1000)-('Appendix B'!$E$49+'Appendix B'!$F$49+'Appendix B'!$G$49))/((1+$Y$16)^AQ$34))</f>
        <v>-240808.05819676848</v>
      </c>
      <c r="AR918" s="201">
        <f>(((U918*'Appendix B'!$C$24*1000)-('Appendix B'!$E$50+'Appendix B'!$F$50+'Appendix B'!$G$50))/((1+$Y$16)^AR$34))</f>
        <v>-192244.32693303181</v>
      </c>
      <c r="AS918" s="217">
        <f t="shared" si="42"/>
        <v>31103833.162807386</v>
      </c>
      <c r="AU918" s="207">
        <f t="shared" si="41"/>
        <v>1.2239556602414403E-8</v>
      </c>
    </row>
    <row r="919" spans="1:47" x14ac:dyDescent="0.35">
      <c r="A919">
        <v>885</v>
      </c>
      <c r="B919" s="75">
        <v>56</v>
      </c>
      <c r="C919" s="75">
        <v>76.208237661322116</v>
      </c>
      <c r="D919" s="75">
        <v>138.20362574235969</v>
      </c>
      <c r="E919" s="75">
        <v>164.01057120850345</v>
      </c>
      <c r="F919" s="75">
        <v>217.14565882677209</v>
      </c>
      <c r="G919" s="75">
        <v>417.03750324825438</v>
      </c>
      <c r="H919" s="75">
        <v>489.37774107287538</v>
      </c>
      <c r="I919" s="75">
        <v>500</v>
      </c>
      <c r="J919" s="75">
        <v>464.10487170955071</v>
      </c>
      <c r="K919" s="75">
        <v>469.34463716188071</v>
      </c>
      <c r="L919" s="75">
        <v>500</v>
      </c>
      <c r="M919" s="75">
        <v>500</v>
      </c>
      <c r="N919" s="75">
        <v>403.4667141902421</v>
      </c>
      <c r="O919" s="75">
        <v>500</v>
      </c>
      <c r="P919" s="75">
        <v>500</v>
      </c>
      <c r="Q919" s="75">
        <v>500</v>
      </c>
      <c r="R919" s="75">
        <v>306.75214400532468</v>
      </c>
      <c r="S919" s="75">
        <v>410.81326860540514</v>
      </c>
      <c r="T919" s="75">
        <v>462.49049969146995</v>
      </c>
      <c r="U919" s="75">
        <v>500</v>
      </c>
      <c r="V919" s="75">
        <v>500</v>
      </c>
      <c r="X919" s="201">
        <f>((0-('Appendix B'!$H$30))/(1+$Y$16)^0)</f>
        <v>-30932906.678150136</v>
      </c>
      <c r="Y919" s="201">
        <f>(((B919*'Appendix B'!$C$5*1000)-('Appendix B'!$E$31+'Appendix B'!$F$31+'Appendix B'!$G$31))/((1+$Y$16)^1))</f>
        <v>36555647.970511056</v>
      </c>
      <c r="Z919" s="201">
        <f>+(((C919*'Appendix B'!$C$6*1000)-('Appendix B'!$E$32+'Appendix B'!$F$32+'Appendix B'!$G$32))/((1+$Y$16)^2))</f>
        <v>17046145.797966424</v>
      </c>
      <c r="AA919" s="201">
        <f>(((D919*'Appendix B'!$C$7*1000)-('Appendix B'!$E$33+'Appendix B'!$F$33+'Appendix B'!$G$33))/((1+$Y$16)^3))</f>
        <v>15802578.854935316</v>
      </c>
      <c r="AB919" s="201">
        <f>(((E919*'Appendix B'!$C$8*1000)-('Appendix B'!$E$34+'Appendix B'!$F$34+'Appendix B'!$G$34))/((1+$Y$16)^4))</f>
        <v>11783703.936864762</v>
      </c>
      <c r="AC919" s="201">
        <f>(((F919*'Appendix B'!$C$9*1000)-('Appendix B'!$E$35+'Appendix B'!$F$35+'Appendix B'!$G$35))/((1+$Y$16)^AC$34))</f>
        <v>11322704.828103136</v>
      </c>
      <c r="AD919" s="201">
        <f>(((G919*'Appendix B'!$C$10*1000)-('Appendix B'!$E$36+'Appendix B'!$F$36+'Appendix B'!$G$36))/((1+$Y$16)^AD$34))</f>
        <v>16840239.775482502</v>
      </c>
      <c r="AE919" s="201">
        <f>(((H919*'Appendix B'!$C$11*1000)-('Appendix B'!$E$37+'Appendix B'!$F$37+'Appendix B'!$G$37))/((1+$Y$16)^AE$34))</f>
        <v>15219396.011084257</v>
      </c>
      <c r="AF919" s="201">
        <f>(((I919*'Appendix B'!$C$12*1000)-('Appendix B'!$E$38+'Appendix B'!$F$38+'Appendix B'!$G$38))/((1+$Y$16)^AF$34))</f>
        <v>12182833.187278569</v>
      </c>
      <c r="AG919" s="201">
        <f>(((J919*'Appendix B'!$C$13*1000)-('Appendix B'!$E$39+'Appendix B'!$F$39+'Appendix B'!$G$39))/((1+$Y$16)^AG$34))</f>
        <v>8951982.3175825328</v>
      </c>
      <c r="AH919" s="201">
        <f>(((K919*'Appendix B'!$C$14*1000)-('Appendix B'!$E$40+'Appendix B'!$F$40+'Appendix B'!$G$40))/((1+$Y$16)^AH$34))</f>
        <v>7204804.1030161306</v>
      </c>
      <c r="AI919" s="201">
        <f>(((L919*'Appendix B'!$C$15*1000)-('Appendix B'!$E$41+'Appendix B'!$F$41+'Appendix B'!$G$41))/((1+$Y$16)^AI$34))</f>
        <v>6424007.3974609841</v>
      </c>
      <c r="AJ919" s="201">
        <f>(((M919*'Appendix B'!$C$16*1000)-('Appendix B'!$E$42+'Appendix B'!$F$42+'Appendix B'!$G$42))/((1+$Y$16)^AJ$34))</f>
        <v>5297234.668167565</v>
      </c>
      <c r="AK919" s="201">
        <f>(((N919*'Appendix B'!$C$17*1000)-('Appendix B'!$E$43+'Appendix B'!$F$43+'Appendix B'!$G$43))/((1+$Y$16)^AK$34))</f>
        <v>3443768.9067515642</v>
      </c>
      <c r="AL919" s="201">
        <f>(((O919*'Appendix B'!$C$18*1000)-('Appendix B'!$E$44+'Appendix B'!$F$44+'Appendix B'!$G$44))/((1+$Y$16)^AL$34))</f>
        <v>3679777.4453571774</v>
      </c>
      <c r="AM919" s="201">
        <f>(((P919*'Appendix B'!$C$19*1000)-('Appendix B'!$E$45+'Appendix B'!$F$45+'Appendix B'!$G$45))/((1+$Y$16)^AM$34))</f>
        <v>3092950.00404558</v>
      </c>
      <c r="AN919" s="201">
        <f>(((Q919*'Appendix B'!$C$20*1000)-('Appendix B'!$E$46+'Appendix B'!$F$46+'Appendix B'!$G$46))/((1+$Y$16)^AN$34))</f>
        <v>2569321.4299444244</v>
      </c>
      <c r="AO919" s="201">
        <f>(((R919*'Appendix B'!$C$21*1000)-('Appendix B'!$E$47+'Appendix B'!$F$47+'Appendix B'!$G$47))/((1+$Y$16)^AO$34))</f>
        <v>1214493.8765497883</v>
      </c>
      <c r="AP919" s="201">
        <f>(((S919*'Appendix B'!$C$22*1000)-('Appendix B'!$E$48+'Appendix B'!$F$48+'Appendix B'!$G$48))/((1+$Y$16)^AP$34))</f>
        <v>1488300.5029429134</v>
      </c>
      <c r="AQ919" s="201">
        <f>(((T919*'Appendix B'!$C$23*1000)-('Appendix B'!$E$49+'Appendix B'!$F$49+'Appendix B'!$G$49))/((1+$Y$16)^AQ$34))</f>
        <v>1464988.9541346964</v>
      </c>
      <c r="AR919" s="201">
        <f>(((U919*'Appendix B'!$C$24*1000)-('Appendix B'!$E$50+'Appendix B'!$F$50+'Appendix B'!$G$50))/((1+$Y$16)^AR$34))</f>
        <v>1376866.5613700326</v>
      </c>
      <c r="AS919" s="217">
        <f t="shared" si="42"/>
        <v>152028839.8513993</v>
      </c>
      <c r="AU919" s="207">
        <f t="shared" si="41"/>
        <v>3.5355268646807851E-12</v>
      </c>
    </row>
    <row r="920" spans="1:47" x14ac:dyDescent="0.35">
      <c r="A920">
        <v>886</v>
      </c>
      <c r="B920" s="75">
        <v>56</v>
      </c>
      <c r="C920" s="75">
        <v>36.596791395737682</v>
      </c>
      <c r="D920" s="75">
        <v>62.715377594643506</v>
      </c>
      <c r="E920" s="75">
        <v>85.842285412807826</v>
      </c>
      <c r="F920" s="75">
        <v>104.05908786508965</v>
      </c>
      <c r="G920" s="75">
        <v>110.15138561756052</v>
      </c>
      <c r="H920" s="75">
        <v>183.20871733084957</v>
      </c>
      <c r="I920" s="75">
        <v>204.66494407965089</v>
      </c>
      <c r="J920" s="75">
        <v>239.74648630100336</v>
      </c>
      <c r="K920" s="75">
        <v>316.24300238591729</v>
      </c>
      <c r="L920" s="75">
        <v>357.85802580669093</v>
      </c>
      <c r="M920" s="75">
        <v>479.85293462164503</v>
      </c>
      <c r="N920" s="75">
        <v>500</v>
      </c>
      <c r="O920" s="75">
        <v>333.45142721571119</v>
      </c>
      <c r="P920" s="75">
        <v>301.69098549213237</v>
      </c>
      <c r="Q920" s="75">
        <v>181.46141559733039</v>
      </c>
      <c r="R920" s="75">
        <v>201.7032968265564</v>
      </c>
      <c r="S920" s="75">
        <v>143.58045362289178</v>
      </c>
      <c r="T920" s="75">
        <v>255.57091253860483</v>
      </c>
      <c r="U920" s="75">
        <v>279.87694145147111</v>
      </c>
      <c r="V920" s="75">
        <v>135.51478445335383</v>
      </c>
      <c r="X920" s="201">
        <f>((0-('Appendix B'!$H$30))/(1+$Y$16)^0)</f>
        <v>-30932906.678150136</v>
      </c>
      <c r="Y920" s="201">
        <f>(((B920*'Appendix B'!$C$5*1000)-('Appendix B'!$E$31+'Appendix B'!$F$31+'Appendix B'!$G$31))/((1+$Y$16)^1))</f>
        <v>36555647.970511056</v>
      </c>
      <c r="Z920" s="201">
        <f>+(((C920*'Appendix B'!$C$6*1000)-('Appendix B'!$E$32+'Appendix B'!$F$32+'Appendix B'!$G$32))/((1+$Y$16)^2))</f>
        <v>7039616.9917990863</v>
      </c>
      <c r="AA920" s="201">
        <f>(((D920*'Appendix B'!$C$7*1000)-('Appendix B'!$E$33+'Appendix B'!$F$33+'Appendix B'!$G$33))/((1+$Y$16)^3))</f>
        <v>6227613.4464247758</v>
      </c>
      <c r="AB920" s="201">
        <f>(((E920*'Appendix B'!$C$8*1000)-('Appendix B'!$E$34+'Appendix B'!$F$34+'Appendix B'!$G$34))/((1+$Y$16)^4))</f>
        <v>5472396.6999530187</v>
      </c>
      <c r="AC920" s="201">
        <f>(((F920*'Appendix B'!$C$9*1000)-('Appendix B'!$E$35+'Appendix B'!$F$35+'Appendix B'!$G$35))/((1+$Y$16)^AC$34))</f>
        <v>4748740.1577483686</v>
      </c>
      <c r="AD920" s="201">
        <f>(((G920*'Appendix B'!$C$10*1000)-('Appendix B'!$E$36+'Appendix B'!$F$36+'Appendix B'!$G$36))/((1+$Y$16)^AD$34))</f>
        <v>3597697.2062712442</v>
      </c>
      <c r="AE920" s="201">
        <f>(((H920*'Appendix B'!$C$11*1000)-('Appendix B'!$E$37+'Appendix B'!$F$37+'Appendix B'!$G$37))/((1+$Y$16)^AE$34))</f>
        <v>5051017.5306008188</v>
      </c>
      <c r="AF920" s="201">
        <f>(((I920*'Appendix B'!$C$12*1000)-('Appendix B'!$E$38+'Appendix B'!$F$38+'Appendix B'!$G$38))/((1+$Y$16)^AF$34))</f>
        <v>4438394.2665509302</v>
      </c>
      <c r="AG920" s="201">
        <f>(((J920*'Appendix B'!$C$13*1000)-('Appendix B'!$E$39+'Appendix B'!$F$39+'Appendix B'!$G$39))/((1+$Y$16)^AG$34))</f>
        <v>4220190.7759134751</v>
      </c>
      <c r="AH920" s="201">
        <f>(((K920*'Appendix B'!$C$14*1000)-('Appendix B'!$E$40+'Appendix B'!$F$40+'Appendix B'!$G$40))/((1+$Y$16)^AH$34))</f>
        <v>4612031.5880656578</v>
      </c>
      <c r="AI920" s="201">
        <f>(((L920*'Appendix B'!$C$15*1000)-('Appendix B'!$E$41+'Appendix B'!$F$41+'Appendix B'!$G$41))/((1+$Y$16)^AI$34))</f>
        <v>4404016.6952275475</v>
      </c>
      <c r="AJ920" s="201">
        <f>(((M920*'Appendix B'!$C$16*1000)-('Appendix B'!$E$42+'Appendix B'!$F$42+'Appendix B'!$G$42))/((1+$Y$16)^AJ$34))</f>
        <v>5058955.5671528494</v>
      </c>
      <c r="AK920" s="201">
        <f>(((N920*'Appendix B'!$C$17*1000)-('Appendix B'!$E$43+'Appendix B'!$F$43+'Appendix B'!$G$43))/((1+$Y$16)^AK$34))</f>
        <v>4401147.9215931827</v>
      </c>
      <c r="AL920" s="201">
        <f>(((O920*'Appendix B'!$C$18*1000)-('Appendix B'!$E$44+'Appendix B'!$F$44+'Appendix B'!$G$44))/((1+$Y$16)^AL$34))</f>
        <v>2285867.4842133918</v>
      </c>
      <c r="AM920" s="201">
        <f>(((P920*'Appendix B'!$C$19*1000)-('Appendix B'!$E$45+'Appendix B'!$F$45+'Appendix B'!$G$45))/((1+$Y$16)^AM$34))</f>
        <v>1684825.2812010667</v>
      </c>
      <c r="AN920" s="201">
        <f>(((Q920*'Appendix B'!$C$20*1000)-('Appendix B'!$E$46+'Appendix B'!$F$46+'Appendix B'!$G$46))/((1+$Y$16)^AN$34))</f>
        <v>672217.18216663355</v>
      </c>
      <c r="AO920" s="201">
        <f>(((R920*'Appendix B'!$C$21*1000)-('Appendix B'!$E$47+'Appendix B'!$F$47+'Appendix B'!$G$47))/((1+$Y$16)^AO$34))</f>
        <v>669918.35428908898</v>
      </c>
      <c r="AP920" s="201">
        <f>(((S920*'Appendix B'!$C$22*1000)-('Appendix B'!$E$48+'Appendix B'!$F$48+'Appendix B'!$G$48))/((1+$Y$16)^AP$34))</f>
        <v>298567.62865192798</v>
      </c>
      <c r="AQ920" s="201">
        <f>(((T920*'Appendix B'!$C$23*1000)-('Appendix B'!$E$49+'Appendix B'!$F$49+'Appendix B'!$G$49))/((1+$Y$16)^AQ$34))</f>
        <v>671327.0330231369</v>
      </c>
      <c r="AR920" s="201">
        <f>(((U920*'Appendix B'!$C$24*1000)-('Appendix B'!$E$50+'Appendix B'!$F$50+'Appendix B'!$G$50))/((1+$Y$16)^AR$34))</f>
        <v>647335.35394505109</v>
      </c>
      <c r="AS920" s="217">
        <f t="shared" si="42"/>
        <v>71824618.457152173</v>
      </c>
      <c r="AU920" s="207">
        <f t="shared" si="41"/>
        <v>1.0623150883822368E-8</v>
      </c>
    </row>
    <row r="921" spans="1:47" x14ac:dyDescent="0.35">
      <c r="A921">
        <v>887</v>
      </c>
      <c r="B921" s="75">
        <v>56</v>
      </c>
      <c r="C921" s="75">
        <v>46.092789113670456</v>
      </c>
      <c r="D921" s="75">
        <v>42.817618960115141</v>
      </c>
      <c r="E921" s="75">
        <v>60.414044331437196</v>
      </c>
      <c r="F921" s="75">
        <v>70.036176072670017</v>
      </c>
      <c r="G921" s="75">
        <v>71.803304620905649</v>
      </c>
      <c r="H921" s="75">
        <v>57.618956228928425</v>
      </c>
      <c r="I921" s="75">
        <v>81.697691793879358</v>
      </c>
      <c r="J921" s="75">
        <v>91.036496071619453</v>
      </c>
      <c r="K921" s="75">
        <v>99.733778100191188</v>
      </c>
      <c r="L921" s="75">
        <v>82.398930609793567</v>
      </c>
      <c r="M921" s="75">
        <v>76.620947498850228</v>
      </c>
      <c r="N921" s="75">
        <v>102.0089121649559</v>
      </c>
      <c r="O921" s="75">
        <v>108.54944182864729</v>
      </c>
      <c r="P921" s="75">
        <v>121.04610433556961</v>
      </c>
      <c r="Q921" s="75">
        <v>133.92793941485704</v>
      </c>
      <c r="R921" s="75">
        <v>108.42185147971583</v>
      </c>
      <c r="S921" s="75">
        <v>93.414491511738305</v>
      </c>
      <c r="T921" s="75">
        <v>111.51733124897808</v>
      </c>
      <c r="U921" s="75">
        <v>115.84960476644983</v>
      </c>
      <c r="V921" s="75">
        <v>140.27584133777125</v>
      </c>
      <c r="X921" s="201">
        <f>((0-('Appendix B'!$H$30))/(1+$Y$16)^0)</f>
        <v>-30932906.678150136</v>
      </c>
      <c r="Y921" s="201">
        <f>(((B921*'Appendix B'!$C$5*1000)-('Appendix B'!$E$31+'Appendix B'!$F$31+'Appendix B'!$G$31))/((1+$Y$16)^1))</f>
        <v>36555647.970511056</v>
      </c>
      <c r="Z921" s="201">
        <f>+(((C921*'Appendix B'!$C$6*1000)-('Appendix B'!$E$32+'Appendix B'!$F$32+'Appendix B'!$G$32))/((1+$Y$16)^2))</f>
        <v>9438468.4265761934</v>
      </c>
      <c r="AA921" s="201">
        <f>(((D921*'Appendix B'!$C$7*1000)-('Appendix B'!$E$33+'Appendix B'!$F$33+'Appendix B'!$G$33))/((1+$Y$16)^3))</f>
        <v>3703772.2485248214</v>
      </c>
      <c r="AB921" s="201">
        <f>(((E921*'Appendix B'!$C$8*1000)-('Appendix B'!$E$34+'Appendix B'!$F$34+'Appendix B'!$G$34))/((1+$Y$16)^4))</f>
        <v>3419320.5665164571</v>
      </c>
      <c r="AC921" s="201">
        <f>(((F921*'Appendix B'!$C$9*1000)-('Appendix B'!$E$35+'Appendix B'!$F$35+'Appendix B'!$G$35))/((1+$Y$16)^AC$34))</f>
        <v>2770915.3974437271</v>
      </c>
      <c r="AD921" s="201">
        <f>(((G921*'Appendix B'!$C$10*1000)-('Appendix B'!$E$36+'Appendix B'!$F$36+'Appendix B'!$G$36))/((1+$Y$16)^AD$34))</f>
        <v>1942926.7038893793</v>
      </c>
      <c r="AE921" s="201">
        <f>(((H921*'Appendix B'!$C$11*1000)-('Appendix B'!$E$37+'Appendix B'!$F$37+'Appendix B'!$G$37))/((1+$Y$16)^AE$34))</f>
        <v>879974.33181578363</v>
      </c>
      <c r="AF921" s="201">
        <f>(((I921*'Appendix B'!$C$12*1000)-('Appendix B'!$E$38+'Appendix B'!$F$38+'Appendix B'!$G$38))/((1+$Y$16)^AF$34))</f>
        <v>1213879.0744441745</v>
      </c>
      <c r="AG921" s="201">
        <f>(((J921*'Appendix B'!$C$13*1000)-('Appendix B'!$E$39+'Appendix B'!$F$39+'Appendix B'!$G$39))/((1+$Y$16)^AG$34))</f>
        <v>1083848.5676748899</v>
      </c>
      <c r="AH921" s="201">
        <f>(((K921*'Appendix B'!$C$14*1000)-('Appendix B'!$E$40+'Appendix B'!$F$40+'Appendix B'!$G$40))/((1+$Y$16)^AH$34))</f>
        <v>945453.06470288907</v>
      </c>
      <c r="AI921" s="201">
        <f>(((L921*'Appendix B'!$C$15*1000)-('Appendix B'!$E$41+'Appendix B'!$F$41+'Appendix B'!$G$41))/((1+$Y$16)^AI$34))</f>
        <v>489445.96901373198</v>
      </c>
      <c r="AJ921" s="201">
        <f>(((M921*'Appendix B'!$C$16*1000)-('Appendix B'!$E$42+'Appendix B'!$F$42+'Appendix B'!$G$42))/((1+$Y$16)^AJ$34))</f>
        <v>289935.68323354865</v>
      </c>
      <c r="AK921" s="201">
        <f>(((N921*'Appendix B'!$C$17*1000)-('Appendix B'!$E$43+'Appendix B'!$F$43+'Appendix B'!$G$43))/((1+$Y$16)^AK$34))</f>
        <v>454029.4495444154</v>
      </c>
      <c r="AL921" s="201">
        <f>(((O921*'Appendix B'!$C$18*1000)-('Appendix B'!$E$44+'Appendix B'!$F$44+'Appendix B'!$G$44))/((1+$Y$16)^AL$34))</f>
        <v>403575.05461644806</v>
      </c>
      <c r="AM921" s="201">
        <f>(((P921*'Appendix B'!$C$19*1000)-('Appendix B'!$E$45+'Appendix B'!$F$45+'Appendix B'!$G$45))/((1+$Y$16)^AM$34))</f>
        <v>402127.54886084946</v>
      </c>
      <c r="AN921" s="201">
        <f>(((Q921*'Appendix B'!$C$20*1000)-('Appendix B'!$E$46+'Appendix B'!$F$46+'Appendix B'!$G$46))/((1+$Y$16)^AN$34))</f>
        <v>389124.44554725499</v>
      </c>
      <c r="AO921" s="201">
        <f>(((R921*'Appendix B'!$C$21*1000)-('Appendix B'!$E$47+'Appendix B'!$F$47+'Appendix B'!$G$47))/((1+$Y$16)^AO$34))</f>
        <v>186345.30059778036</v>
      </c>
      <c r="AP921" s="201">
        <f>(((S921*'Appendix B'!$C$22*1000)-('Appendix B'!$E$48+'Appendix B'!$F$48+'Appendix B'!$G$48))/((1+$Y$16)^AP$34))</f>
        <v>75226.440938956628</v>
      </c>
      <c r="AQ921" s="201">
        <f>(((T921*'Appendix B'!$C$23*1000)-('Appendix B'!$E$49+'Appendix B'!$F$49+'Appendix B'!$G$49))/((1+$Y$16)^AQ$34))</f>
        <v>118794.31419037412</v>
      </c>
      <c r="AR921" s="201">
        <f>(((U921*'Appendix B'!$C$24*1000)-('Appendix B'!$E$50+'Appendix B'!$F$50+'Appendix B'!$G$50))/((1+$Y$16)^AR$34))</f>
        <v>103716.42655246107</v>
      </c>
      <c r="AS921" s="217">
        <f t="shared" si="42"/>
        <v>33933620.307045057</v>
      </c>
      <c r="AU921" s="207">
        <f t="shared" si="41"/>
        <v>1.3200800023753336E-8</v>
      </c>
    </row>
    <row r="922" spans="1:47" x14ac:dyDescent="0.35">
      <c r="A922">
        <v>888</v>
      </c>
      <c r="B922" s="75">
        <v>56</v>
      </c>
      <c r="C922" s="75">
        <v>46.982688251908044</v>
      </c>
      <c r="D922" s="75">
        <v>61.235815102350813</v>
      </c>
      <c r="E922" s="75">
        <v>56.165444618512247</v>
      </c>
      <c r="F922" s="75">
        <v>52.498925390729795</v>
      </c>
      <c r="G922" s="75">
        <v>55.987679365647004</v>
      </c>
      <c r="H922" s="75">
        <v>63.748285987488629</v>
      </c>
      <c r="I922" s="75">
        <v>72.590981032995671</v>
      </c>
      <c r="J922" s="75">
        <v>74.713533195412865</v>
      </c>
      <c r="K922" s="75">
        <v>78.743956640051209</v>
      </c>
      <c r="L922" s="75">
        <v>72.958415968927099</v>
      </c>
      <c r="M922" s="75">
        <v>72.813492965922507</v>
      </c>
      <c r="N922" s="75">
        <v>69.903704478748125</v>
      </c>
      <c r="O922" s="75">
        <v>67.921738274510318</v>
      </c>
      <c r="P922" s="75">
        <v>106.12241467979867</v>
      </c>
      <c r="Q922" s="75">
        <v>68.311405023376707</v>
      </c>
      <c r="R922" s="75">
        <v>65.808770004842529</v>
      </c>
      <c r="S922" s="75">
        <v>45.115325370323006</v>
      </c>
      <c r="T922" s="75">
        <v>63.060037275759555</v>
      </c>
      <c r="U922" s="75">
        <v>83.659358703758173</v>
      </c>
      <c r="V922" s="75">
        <v>83.950034917718497</v>
      </c>
      <c r="X922" s="201">
        <f>((0-('Appendix B'!$H$30))/(1+$Y$16)^0)</f>
        <v>-30932906.678150136</v>
      </c>
      <c r="Y922" s="201">
        <f>(((B922*'Appendix B'!$C$5*1000)-('Appendix B'!$E$31+'Appendix B'!$F$31+'Appendix B'!$G$31))/((1+$Y$16)^1))</f>
        <v>36555647.970511056</v>
      </c>
      <c r="Z922" s="201">
        <f>+(((C922*'Appendix B'!$C$6*1000)-('Appendix B'!$E$32+'Appendix B'!$F$32+'Appendix B'!$G$32))/((1+$Y$16)^2))</f>
        <v>9663272.1689503938</v>
      </c>
      <c r="AA922" s="201">
        <f>(((D922*'Appendix B'!$C$7*1000)-('Appendix B'!$E$33+'Appendix B'!$F$33+'Appendix B'!$G$33))/((1+$Y$16)^3))</f>
        <v>6039945.0340420883</v>
      </c>
      <c r="AB922" s="201">
        <f>(((E922*'Appendix B'!$C$8*1000)-('Appendix B'!$E$34+'Appendix B'!$F$34+'Appendix B'!$G$34))/((1+$Y$16)^4))</f>
        <v>3076288.6342951558</v>
      </c>
      <c r="AC922" s="201">
        <f>(((F922*'Appendix B'!$C$9*1000)-('Appendix B'!$E$35+'Appendix B'!$F$35+'Appendix B'!$G$35))/((1+$Y$16)^AC$34))</f>
        <v>1751437.4398240375</v>
      </c>
      <c r="AD922" s="201">
        <f>(((G922*'Appendix B'!$C$10*1000)-('Appendix B'!$E$36+'Appendix B'!$F$36+'Appendix B'!$G$36))/((1+$Y$16)^AD$34))</f>
        <v>1260461.5200015439</v>
      </c>
      <c r="AE922" s="201">
        <f>(((H922*'Appendix B'!$C$11*1000)-('Appendix B'!$E$37+'Appendix B'!$F$37+'Appendix B'!$G$37))/((1+$Y$16)^AE$34))</f>
        <v>1083539.4869545507</v>
      </c>
      <c r="AF922" s="201">
        <f>(((I922*'Appendix B'!$C$12*1000)-('Appendix B'!$E$38+'Appendix B'!$F$38+'Appendix B'!$G$38))/((1+$Y$16)^AF$34))</f>
        <v>975077.87613530341</v>
      </c>
      <c r="AG922" s="201">
        <f>(((J922*'Appendix B'!$C$13*1000)-('Appendix B'!$E$39+'Appendix B'!$F$39+'Appendix B'!$G$39))/((1+$Y$16)^AG$34))</f>
        <v>739591.95550518087</v>
      </c>
      <c r="AH922" s="201">
        <f>(((K922*'Appendix B'!$C$14*1000)-('Appendix B'!$E$40+'Appendix B'!$F$40+'Appendix B'!$G$40))/((1+$Y$16)^AH$34))</f>
        <v>589990.94141984894</v>
      </c>
      <c r="AI922" s="201">
        <f>(((L922*'Appendix B'!$C$15*1000)-('Appendix B'!$E$41+'Appendix B'!$F$41+'Appendix B'!$G$41))/((1+$Y$16)^AI$34))</f>
        <v>355286.07777066703</v>
      </c>
      <c r="AJ922" s="201">
        <f>(((M922*'Appendix B'!$C$16*1000)-('Appendix B'!$E$42+'Appendix B'!$F$42+'Appendix B'!$G$42))/((1+$Y$16)^AJ$34))</f>
        <v>244904.96405818351</v>
      </c>
      <c r="AK922" s="201">
        <f>(((N922*'Appendix B'!$C$17*1000)-('Appendix B'!$E$43+'Appendix B'!$F$43+'Appendix B'!$G$43))/((1+$Y$16)^AK$34))</f>
        <v>135622.67567284597</v>
      </c>
      <c r="AL922" s="201">
        <f>(((O922*'Appendix B'!$C$18*1000)-('Appendix B'!$E$44+'Appendix B'!$F$44+'Appendix B'!$G$44))/((1+$Y$16)^AL$34))</f>
        <v>63545.958384825732</v>
      </c>
      <c r="AM922" s="201">
        <f>(((P922*'Appendix B'!$C$19*1000)-('Appendix B'!$E$45+'Appendix B'!$F$45+'Appendix B'!$G$45))/((1+$Y$16)^AM$34))</f>
        <v>296159.51501982455</v>
      </c>
      <c r="AN922" s="201">
        <f>(((Q922*'Appendix B'!$C$20*1000)-('Appendix B'!$E$46+'Appendix B'!$F$46+'Appendix B'!$G$46))/((1+$Y$16)^AN$34))</f>
        <v>-1664.6525834002362</v>
      </c>
      <c r="AO922" s="201">
        <f>(((R922*'Appendix B'!$C$21*1000)-('Appendix B'!$E$47+'Appendix B'!$F$47+'Appendix B'!$G$47))/((1+$Y$16)^AO$34))</f>
        <v>-34561.84614915782</v>
      </c>
      <c r="AP922" s="201">
        <f>(((S922*'Appendix B'!$C$22*1000)-('Appendix B'!$E$48+'Appendix B'!$F$48+'Appendix B'!$G$48))/((1+$Y$16)^AP$34))</f>
        <v>-139803.68462045124</v>
      </c>
      <c r="AQ922" s="201">
        <f>(((T922*'Appendix B'!$C$23*1000)-('Appendix B'!$E$49+'Appendix B'!$F$49+'Appendix B'!$G$49))/((1+$Y$16)^AQ$34))</f>
        <v>-67068.752500553674</v>
      </c>
      <c r="AR922" s="201">
        <f>(((U922*'Appendix B'!$C$24*1000)-('Appendix B'!$E$50+'Appendix B'!$F$50+'Appendix B'!$G$50))/((1+$Y$16)^AR$34))</f>
        <v>-2968.3943485051986</v>
      </c>
      <c r="AS922" s="217">
        <f t="shared" si="42"/>
        <v>31897865.540395368</v>
      </c>
      <c r="AU922" s="207">
        <f t="shared" si="41"/>
        <v>1.2518100641358788E-8</v>
      </c>
    </row>
    <row r="923" spans="1:47" x14ac:dyDescent="0.35">
      <c r="A923">
        <v>889</v>
      </c>
      <c r="B923" s="75">
        <v>56</v>
      </c>
      <c r="C923" s="75">
        <v>61.503374352490908</v>
      </c>
      <c r="D923" s="75">
        <v>72.682709943291428</v>
      </c>
      <c r="E923" s="75">
        <v>90.573744257960669</v>
      </c>
      <c r="F923" s="75">
        <v>102.88302868745488</v>
      </c>
      <c r="G923" s="75">
        <v>102.67881632068772</v>
      </c>
      <c r="H923" s="75">
        <v>121.13221263064489</v>
      </c>
      <c r="I923" s="75">
        <v>119.00224117763327</v>
      </c>
      <c r="J923" s="75">
        <v>114.03125929670549</v>
      </c>
      <c r="K923" s="75">
        <v>156.74792018989109</v>
      </c>
      <c r="L923" s="75">
        <v>132.03981180937186</v>
      </c>
      <c r="M923" s="75">
        <v>152.78962356757256</v>
      </c>
      <c r="N923" s="75">
        <v>173.95958667624785</v>
      </c>
      <c r="O923" s="75">
        <v>209.07194552432838</v>
      </c>
      <c r="P923" s="75">
        <v>247.0519983895208</v>
      </c>
      <c r="Q923" s="75">
        <v>157.06610039960117</v>
      </c>
      <c r="R923" s="75">
        <v>174.30686241220923</v>
      </c>
      <c r="S923" s="75">
        <v>205.87893597899796</v>
      </c>
      <c r="T923" s="75">
        <v>179.10709998224149</v>
      </c>
      <c r="U923" s="75">
        <v>213.78098040349445</v>
      </c>
      <c r="V923" s="75">
        <v>189.11183237030198</v>
      </c>
      <c r="X923" s="201">
        <f>((0-('Appendix B'!$H$30))/(1+$Y$16)^0)</f>
        <v>-30932906.678150136</v>
      </c>
      <c r="Y923" s="201">
        <f>(((B923*'Appendix B'!$C$5*1000)-('Appendix B'!$E$31+'Appendix B'!$F$31+'Appendix B'!$G$31))/((1+$Y$16)^1))</f>
        <v>36555647.970511056</v>
      </c>
      <c r="Z923" s="201">
        <f>+(((C923*'Appendix B'!$C$6*1000)-('Appendix B'!$E$32+'Appendix B'!$F$32+'Appendix B'!$G$32))/((1+$Y$16)^2))</f>
        <v>13331445.827053821</v>
      </c>
      <c r="AA923" s="201">
        <f>(((D923*'Appendix B'!$C$7*1000)-('Appendix B'!$E$33+'Appendix B'!$F$33+'Appendix B'!$G$33))/((1+$Y$16)^3))</f>
        <v>7491874.6366789211</v>
      </c>
      <c r="AB923" s="201">
        <f>(((E923*'Appendix B'!$C$8*1000)-('Appendix B'!$E$34+'Appendix B'!$F$34+'Appendix B'!$G$34))/((1+$Y$16)^4))</f>
        <v>5854414.677532969</v>
      </c>
      <c r="AC923" s="201">
        <f>(((F923*'Appendix B'!$C$9*1000)-('Appendix B'!$E$35+'Appendix B'!$F$35+'Appendix B'!$G$35))/((1+$Y$16)^AC$34))</f>
        <v>4680373.3179169865</v>
      </c>
      <c r="AD923" s="201">
        <f>(((G923*'Appendix B'!$C$10*1000)-('Appendix B'!$E$36+'Appendix B'!$F$36+'Appendix B'!$G$36))/((1+$Y$16)^AD$34))</f>
        <v>3275245.9407034009</v>
      </c>
      <c r="AE923" s="201">
        <f>(((H923*'Appendix B'!$C$11*1000)-('Appendix B'!$E$37+'Appendix B'!$F$37+'Appendix B'!$G$37))/((1+$Y$16)^AE$34))</f>
        <v>2989354.378586309</v>
      </c>
      <c r="AF923" s="201">
        <f>(((I923*'Appendix B'!$C$12*1000)-('Appendix B'!$E$38+'Appendix B'!$F$38+'Appendix B'!$G$38))/((1+$Y$16)^AF$34))</f>
        <v>2192099.5680034161</v>
      </c>
      <c r="AG923" s="201">
        <f>(((J923*'Appendix B'!$C$13*1000)-('Appendix B'!$E$39+'Appendix B'!$F$39+'Appendix B'!$G$39))/((1+$Y$16)^AG$34))</f>
        <v>1568815.6257726417</v>
      </c>
      <c r="AH923" s="201">
        <f>(((K923*'Appendix B'!$C$14*1000)-('Appendix B'!$E$40+'Appendix B'!$F$40+'Appendix B'!$G$40))/((1+$Y$16)^AH$34))</f>
        <v>1910986.194312965</v>
      </c>
      <c r="AI923" s="201">
        <f>(((L923*'Appendix B'!$C$15*1000)-('Appendix B'!$E$41+'Appendix B'!$F$41+'Appendix B'!$G$41))/((1+$Y$16)^AI$34))</f>
        <v>1194896.410678857</v>
      </c>
      <c r="AJ923" s="201">
        <f>(((M923*'Appendix B'!$C$16*1000)-('Appendix B'!$E$42+'Appendix B'!$F$42+'Appendix B'!$G$42))/((1+$Y$16)^AJ$34))</f>
        <v>1190781.7031524144</v>
      </c>
      <c r="AK923" s="201">
        <f>(((N923*'Appendix B'!$C$17*1000)-('Appendix B'!$E$43+'Appendix B'!$F$43+'Appendix B'!$G$43))/((1+$Y$16)^AK$34))</f>
        <v>1167607.8313739046</v>
      </c>
      <c r="AL923" s="201">
        <f>(((O923*'Appendix B'!$C$18*1000)-('Appendix B'!$E$44+'Appendix B'!$F$44+'Appendix B'!$G$44))/((1+$Y$16)^AL$34))</f>
        <v>1244887.0927688454</v>
      </c>
      <c r="AM923" s="201">
        <f>(((P923*'Appendix B'!$C$19*1000)-('Appendix B'!$E$45+'Appendix B'!$F$45+'Appendix B'!$G$45))/((1+$Y$16)^AM$34))</f>
        <v>1296852.4562576124</v>
      </c>
      <c r="AN923" s="201">
        <f>(((Q923*'Appendix B'!$C$20*1000)-('Appendix B'!$E$46+'Appendix B'!$F$46+'Appendix B'!$G$46))/((1+$Y$16)^AN$34))</f>
        <v>526927.22875556943</v>
      </c>
      <c r="AO923" s="201">
        <f>(((R923*'Appendix B'!$C$21*1000)-('Appendix B'!$E$47+'Appendix B'!$F$47+'Appendix B'!$G$47))/((1+$Y$16)^AO$34))</f>
        <v>527894.6388466456</v>
      </c>
      <c r="AP923" s="201">
        <f>(((S923*'Appendix B'!$C$22*1000)-('Appendix B'!$E$48+'Appendix B'!$F$48+'Appendix B'!$G$48))/((1+$Y$16)^AP$34))</f>
        <v>575923.35864469269</v>
      </c>
      <c r="AQ923" s="201">
        <f>(((T923*'Appendix B'!$C$23*1000)-('Appendix B'!$E$49+'Appendix B'!$F$49+'Appendix B'!$G$49))/((1+$Y$16)^AQ$34))</f>
        <v>378042.00764675974</v>
      </c>
      <c r="AR923" s="201">
        <f>(((U923*'Appendix B'!$C$24*1000)-('Appendix B'!$E$50+'Appendix B'!$F$50+'Appendix B'!$G$50))/((1+$Y$16)^AR$34))</f>
        <v>428280.30997465987</v>
      </c>
      <c r="AS923" s="217">
        <f t="shared" si="42"/>
        <v>57449444.497022316</v>
      </c>
      <c r="AU923" s="207">
        <f t="shared" si="41"/>
        <v>1.5102238687358285E-8</v>
      </c>
    </row>
    <row r="924" spans="1:47" x14ac:dyDescent="0.35">
      <c r="A924">
        <v>890</v>
      </c>
      <c r="B924" s="75">
        <v>56</v>
      </c>
      <c r="C924" s="75">
        <v>40.249116552076984</v>
      </c>
      <c r="D924" s="75">
        <v>57.020145027109464</v>
      </c>
      <c r="E924" s="75">
        <v>77.632700321430491</v>
      </c>
      <c r="F924" s="75">
        <v>54.757218873667561</v>
      </c>
      <c r="G924" s="75">
        <v>73.095995493859306</v>
      </c>
      <c r="H924" s="75">
        <v>69.052487359920335</v>
      </c>
      <c r="I924" s="75">
        <v>72.830415470939244</v>
      </c>
      <c r="J924" s="75">
        <v>101.88109103949708</v>
      </c>
      <c r="K924" s="75">
        <v>91.538528085643065</v>
      </c>
      <c r="L924" s="75">
        <v>115.06155027500967</v>
      </c>
      <c r="M924" s="75">
        <v>53.83615532485031</v>
      </c>
      <c r="N924" s="75">
        <v>49.513201917050907</v>
      </c>
      <c r="O924" s="75">
        <v>62.090635112699019</v>
      </c>
      <c r="P924" s="75">
        <v>99.561279781486604</v>
      </c>
      <c r="Q924" s="75">
        <v>110.98082078545195</v>
      </c>
      <c r="R924" s="75">
        <v>171.06148115801565</v>
      </c>
      <c r="S924" s="75">
        <v>149.12550858122427</v>
      </c>
      <c r="T924" s="75">
        <v>164.91611444320952</v>
      </c>
      <c r="U924" s="75">
        <v>148.83705204428347</v>
      </c>
      <c r="V924" s="75">
        <v>180.51324894655403</v>
      </c>
      <c r="X924" s="201">
        <f>((0-('Appendix B'!$H$30))/(1+$Y$16)^0)</f>
        <v>-30932906.678150136</v>
      </c>
      <c r="Y924" s="201">
        <f>(((B924*'Appendix B'!$C$5*1000)-('Appendix B'!$E$31+'Appendix B'!$F$31+'Appendix B'!$G$31))/((1+$Y$16)^1))</f>
        <v>36555647.970511056</v>
      </c>
      <c r="Z924" s="201">
        <f>+(((C924*'Appendix B'!$C$6*1000)-('Appendix B'!$E$32+'Appendix B'!$F$32+'Appendix B'!$G$32))/((1+$Y$16)^2))</f>
        <v>7962256.7924607443</v>
      </c>
      <c r="AA924" s="201">
        <f>(((D924*'Appendix B'!$C$7*1000)-('Appendix B'!$E$33+'Appendix B'!$F$33+'Appendix B'!$G$33))/((1+$Y$16)^3))</f>
        <v>5505227.4305133577</v>
      </c>
      <c r="AB924" s="201">
        <f>(((E924*'Appendix B'!$C$8*1000)-('Appendix B'!$E$34+'Appendix B'!$F$34+'Appendix B'!$G$34))/((1+$Y$16)^4))</f>
        <v>4809554.8162935255</v>
      </c>
      <c r="AC924" s="201">
        <f>(((F924*'Appendix B'!$C$9*1000)-('Appendix B'!$E$35+'Appendix B'!$F$35+'Appendix B'!$G$35))/((1+$Y$16)^AC$34))</f>
        <v>1882716.8786280984</v>
      </c>
      <c r="AD924" s="201">
        <f>(((G924*'Appendix B'!$C$10*1000)-('Appendix B'!$E$36+'Appendix B'!$F$36+'Appendix B'!$G$36))/((1+$Y$16)^AD$34))</f>
        <v>1998708.0277435912</v>
      </c>
      <c r="AE924" s="201">
        <f>(((H924*'Appendix B'!$C$11*1000)-('Appendix B'!$E$37+'Appendix B'!$F$37+'Appendix B'!$G$37))/((1+$Y$16)^AE$34))</f>
        <v>1259700.7668658404</v>
      </c>
      <c r="AF924" s="201">
        <f>(((I924*'Appendix B'!$C$12*1000)-('Appendix B'!$E$38+'Appendix B'!$F$38+'Appendix B'!$G$38))/((1+$Y$16)^AF$34))</f>
        <v>981356.4581830533</v>
      </c>
      <c r="AG924" s="201">
        <f>(((J924*'Appendix B'!$C$13*1000)-('Appendix B'!$E$39+'Appendix B'!$F$39+'Appendix B'!$G$39))/((1+$Y$16)^AG$34))</f>
        <v>1312564.6134263729</v>
      </c>
      <c r="AH924" s="201">
        <f>(((K924*'Appendix B'!$C$14*1000)-('Appendix B'!$E$40+'Appendix B'!$F$40+'Appendix B'!$G$40))/((1+$Y$16)^AH$34))</f>
        <v>806666.70215384755</v>
      </c>
      <c r="AI924" s="201">
        <f>(((L924*'Appendix B'!$C$15*1000)-('Appendix B'!$E$41+'Appendix B'!$F$41+'Appendix B'!$G$41))/((1+$Y$16)^AI$34))</f>
        <v>953617.00933286373</v>
      </c>
      <c r="AJ924" s="201">
        <f>(((M924*'Appendix B'!$C$16*1000)-('Appendix B'!$E$42+'Appendix B'!$F$42+'Appendix B'!$G$42))/((1+$Y$16)^AJ$34))</f>
        <v>20460.218987493248</v>
      </c>
      <c r="AK924" s="201">
        <f>(((N924*'Appendix B'!$C$17*1000)-('Appendix B'!$E$43+'Appendix B'!$F$43+'Appendix B'!$G$43))/((1+$Y$16)^AK$34))</f>
        <v>-66602.278040165329</v>
      </c>
      <c r="AL924" s="201">
        <f>(((O924*'Appendix B'!$C$18*1000)-('Appendix B'!$E$44+'Appendix B'!$F$44+'Appendix B'!$G$44))/((1+$Y$16)^AL$34))</f>
        <v>14743.181838472003</v>
      </c>
      <c r="AM924" s="201">
        <f>(((P924*'Appendix B'!$C$19*1000)-('Appendix B'!$E$45+'Appendix B'!$F$45+'Appendix B'!$G$45))/((1+$Y$16)^AM$34))</f>
        <v>249571.13232245311</v>
      </c>
      <c r="AN924" s="201">
        <f>(((Q924*'Appendix B'!$C$20*1000)-('Appendix B'!$E$46+'Appendix B'!$F$46+'Appendix B'!$G$46))/((1+$Y$16)^AN$34))</f>
        <v>252459.44369908192</v>
      </c>
      <c r="AO924" s="201">
        <f>(((R924*'Appendix B'!$C$21*1000)-('Appendix B'!$E$47+'Appendix B'!$F$47+'Appendix B'!$G$47))/((1+$Y$16)^AO$34))</f>
        <v>511070.51141543337</v>
      </c>
      <c r="AP924" s="201">
        <f>(((S924*'Appendix B'!$C$22*1000)-('Appendix B'!$E$48+'Appendix B'!$F$48+'Appendix B'!$G$48))/((1+$Y$16)^AP$34))</f>
        <v>323254.47025149007</v>
      </c>
      <c r="AQ924" s="201">
        <f>(((T924*'Appendix B'!$C$23*1000)-('Appendix B'!$E$49+'Appendix B'!$F$49+'Appendix B'!$G$49))/((1+$Y$16)^AQ$34))</f>
        <v>323610.98446356604</v>
      </c>
      <c r="AR924" s="201">
        <f>(((U924*'Appendix B'!$C$24*1000)-('Appendix B'!$E$50+'Appendix B'!$F$50+'Appendix B'!$G$50))/((1+$Y$16)^AR$34))</f>
        <v>213043.32942738352</v>
      </c>
      <c r="AS924" s="217">
        <f t="shared" si="42"/>
        <v>35003324.060367599</v>
      </c>
      <c r="AU924" s="207">
        <f t="shared" si="41"/>
        <v>1.3538438507894734E-8</v>
      </c>
    </row>
    <row r="925" spans="1:47" x14ac:dyDescent="0.35">
      <c r="A925">
        <v>891</v>
      </c>
      <c r="B925" s="75">
        <v>56</v>
      </c>
      <c r="C925" s="75">
        <v>59.858109810694849</v>
      </c>
      <c r="D925" s="75">
        <v>67.820719635442913</v>
      </c>
      <c r="E925" s="75">
        <v>39.077780615657751</v>
      </c>
      <c r="F925" s="75">
        <v>46.824407419129173</v>
      </c>
      <c r="G925" s="75">
        <v>52.582619424298009</v>
      </c>
      <c r="H925" s="75">
        <v>84.787757781665732</v>
      </c>
      <c r="I925" s="75">
        <v>107.33790291421568</v>
      </c>
      <c r="J925" s="75">
        <v>140.61658481971801</v>
      </c>
      <c r="K925" s="75">
        <v>145.74473543831823</v>
      </c>
      <c r="L925" s="75">
        <v>89.353748440188355</v>
      </c>
      <c r="M925" s="75">
        <v>102.08797630546601</v>
      </c>
      <c r="N925" s="75">
        <v>99.782836866513563</v>
      </c>
      <c r="O925" s="75">
        <v>78.562976271523667</v>
      </c>
      <c r="P925" s="75">
        <v>112.8334630060132</v>
      </c>
      <c r="Q925" s="75">
        <v>59.002897748900821</v>
      </c>
      <c r="R925" s="75">
        <v>70.177650835460184</v>
      </c>
      <c r="S925" s="75">
        <v>78.478577255573796</v>
      </c>
      <c r="T925" s="75">
        <v>73.893445086335205</v>
      </c>
      <c r="U925" s="75">
        <v>66.836585500460302</v>
      </c>
      <c r="V925" s="75">
        <v>99.351354713568725</v>
      </c>
      <c r="X925" s="201">
        <f>((0-('Appendix B'!$H$30))/(1+$Y$16)^0)</f>
        <v>-30932906.678150136</v>
      </c>
      <c r="Y925" s="201">
        <f>(((B925*'Appendix B'!$C$5*1000)-('Appendix B'!$E$31+'Appendix B'!$F$31+'Appendix B'!$G$31))/((1+$Y$16)^1))</f>
        <v>36555647.970511056</v>
      </c>
      <c r="Z925" s="201">
        <f>+(((C925*'Appendix B'!$C$6*1000)-('Appendix B'!$E$32+'Appendix B'!$F$32+'Appendix B'!$G$32))/((1+$Y$16)^2))</f>
        <v>12915823.864632523</v>
      </c>
      <c r="AA925" s="201">
        <f>(((D925*'Appendix B'!$C$7*1000)-('Appendix B'!$E$33+'Appendix B'!$F$33+'Appendix B'!$G$33))/((1+$Y$16)^3))</f>
        <v>6875177.4665039433</v>
      </c>
      <c r="AB925" s="201">
        <f>(((E925*'Appendix B'!$C$8*1000)-('Appendix B'!$E$34+'Appendix B'!$F$34+'Appendix B'!$G$34))/((1+$Y$16)^4))</f>
        <v>1696630.6772945127</v>
      </c>
      <c r="AC925" s="201">
        <f>(((F925*'Appendix B'!$C$9*1000)-('Appendix B'!$E$35+'Appendix B'!$F$35+'Appendix B'!$G$35))/((1+$Y$16)^AC$34))</f>
        <v>1421565.5518592363</v>
      </c>
      <c r="AD925" s="201">
        <f>(((G925*'Appendix B'!$C$10*1000)-('Appendix B'!$E$36+'Appendix B'!$F$36+'Appendix B'!$G$36))/((1+$Y$16)^AD$34))</f>
        <v>1113528.6721680909</v>
      </c>
      <c r="AE925" s="201">
        <f>(((H925*'Appendix B'!$C$11*1000)-('Appendix B'!$E$37+'Appendix B'!$F$37+'Appendix B'!$G$37))/((1+$Y$16)^AE$34))</f>
        <v>1782295.0619565132</v>
      </c>
      <c r="AF925" s="201">
        <f>(((I925*'Appendix B'!$C$12*1000)-('Appendix B'!$E$38+'Appendix B'!$F$38+'Appendix B'!$G$38))/((1+$Y$16)^AF$34))</f>
        <v>1886230.8489980209</v>
      </c>
      <c r="AG925" s="201">
        <f>(((J925*'Appendix B'!$C$13*1000)-('Appendix B'!$E$39+'Appendix B'!$F$39+'Appendix B'!$G$39))/((1+$Y$16)^AG$34))</f>
        <v>2129508.8140982729</v>
      </c>
      <c r="AH925" s="201">
        <f>(((K925*'Appendix B'!$C$14*1000)-('Appendix B'!$E$40+'Appendix B'!$F$40+'Appendix B'!$G$40))/((1+$Y$16)^AH$34))</f>
        <v>1724647.5243010675</v>
      </c>
      <c r="AI925" s="201">
        <f>(((L925*'Appendix B'!$C$15*1000)-('Appendix B'!$E$41+'Appendix B'!$F$41+'Appendix B'!$G$41))/((1+$Y$16)^AI$34))</f>
        <v>588281.42865086196</v>
      </c>
      <c r="AJ925" s="201">
        <f>(((M925*'Appendix B'!$C$16*1000)-('Appendix B'!$E$42+'Appendix B'!$F$42+'Appendix B'!$G$42))/((1+$Y$16)^AJ$34))</f>
        <v>591133.92801989464</v>
      </c>
      <c r="AK925" s="201">
        <f>(((N925*'Appendix B'!$C$17*1000)-('Appendix B'!$E$43+'Appendix B'!$F$43+'Appendix B'!$G$43))/((1+$Y$16)^AK$34))</f>
        <v>431952.11364614259</v>
      </c>
      <c r="AL925" s="201">
        <f>(((O925*'Appendix B'!$C$18*1000)-('Appendix B'!$E$44+'Appendix B'!$F$44+'Appendix B'!$G$44))/((1+$Y$16)^AL$34))</f>
        <v>152606.62936487692</v>
      </c>
      <c r="AM925" s="201">
        <f>(((P925*'Appendix B'!$C$19*1000)-('Appendix B'!$E$45+'Appendix B'!$F$45+'Appendix B'!$G$45))/((1+$Y$16)^AM$34))</f>
        <v>343812.38187410502</v>
      </c>
      <c r="AN925" s="201">
        <f>(((Q925*'Appendix B'!$C$20*1000)-('Appendix B'!$E$46+'Appendix B'!$F$46+'Appendix B'!$G$46))/((1+$Y$16)^AN$34))</f>
        <v>-57102.861816336939</v>
      </c>
      <c r="AO925" s="201">
        <f>(((R925*'Appendix B'!$C$21*1000)-('Appendix B'!$E$47+'Appendix B'!$F$47+'Appendix B'!$G$47))/((1+$Y$16)^AO$34))</f>
        <v>-11913.472331408477</v>
      </c>
      <c r="AP925" s="201">
        <f>(((S925*'Appendix B'!$C$22*1000)-('Appendix B'!$E$48+'Appendix B'!$F$48+'Appendix B'!$G$48))/((1+$Y$16)^AP$34))</f>
        <v>8731.0586285427835</v>
      </c>
      <c r="AQ925" s="201">
        <f>(((T925*'Appendix B'!$C$23*1000)-('Appendix B'!$E$49+'Appendix B'!$F$49+'Appendix B'!$G$49))/((1+$Y$16)^AQ$34))</f>
        <v>-25516.073155729351</v>
      </c>
      <c r="AR925" s="201">
        <f>(((U925*'Appendix B'!$C$24*1000)-('Appendix B'!$E$50+'Appendix B'!$F$50+'Appendix B'!$G$50))/((1+$Y$16)^AR$34))</f>
        <v>-58722.380905678343</v>
      </c>
      <c r="AS925" s="217">
        <f t="shared" si="42"/>
        <v>39284667.314357534</v>
      </c>
      <c r="AU925" s="207">
        <f t="shared" si="41"/>
        <v>1.4707502798507118E-8</v>
      </c>
    </row>
    <row r="926" spans="1:47" x14ac:dyDescent="0.35">
      <c r="A926">
        <v>892</v>
      </c>
      <c r="B926" s="75">
        <v>56</v>
      </c>
      <c r="C926" s="75">
        <v>74.202587460122345</v>
      </c>
      <c r="D926" s="75">
        <v>67.20435315972172</v>
      </c>
      <c r="E926" s="75">
        <v>81.119817843178851</v>
      </c>
      <c r="F926" s="75">
        <v>47.60111347057083</v>
      </c>
      <c r="G926" s="75">
        <v>62.730096143236096</v>
      </c>
      <c r="H926" s="75">
        <v>57.590213368561059</v>
      </c>
      <c r="I926" s="75">
        <v>43.972776143326058</v>
      </c>
      <c r="J926" s="75">
        <v>39.98465116166286</v>
      </c>
      <c r="K926" s="75">
        <v>28.730095577710578</v>
      </c>
      <c r="L926" s="75">
        <v>29.299733660410592</v>
      </c>
      <c r="M926" s="75">
        <v>42.861518731246882</v>
      </c>
      <c r="N926" s="75">
        <v>60.062717293250735</v>
      </c>
      <c r="O926" s="75">
        <v>86.127515270990756</v>
      </c>
      <c r="P926" s="75">
        <v>144.28966086828677</v>
      </c>
      <c r="Q926" s="75">
        <v>130.77381038958234</v>
      </c>
      <c r="R926" s="75">
        <v>107.90429941200956</v>
      </c>
      <c r="S926" s="75">
        <v>139.54710961939367</v>
      </c>
      <c r="T926" s="75">
        <v>156.67707771971004</v>
      </c>
      <c r="U926" s="75">
        <v>194.37339147537173</v>
      </c>
      <c r="V926" s="75">
        <v>200.82112078086288</v>
      </c>
      <c r="X926" s="201">
        <f>((0-('Appendix B'!$H$30))/(1+$Y$16)^0)</f>
        <v>-30932906.678150136</v>
      </c>
      <c r="Y926" s="201">
        <f>(((B926*'Appendix B'!$C$5*1000)-('Appendix B'!$E$31+'Appendix B'!$F$31+'Appendix B'!$G$31))/((1+$Y$16)^1))</f>
        <v>36555647.970511056</v>
      </c>
      <c r="Z926" s="201">
        <f>+(((C926*'Appendix B'!$C$6*1000)-('Appendix B'!$E$32+'Appendix B'!$F$32+'Appendix B'!$G$32))/((1+$Y$16)^2))</f>
        <v>16539484.254259096</v>
      </c>
      <c r="AA926" s="201">
        <f>(((D926*'Appendix B'!$C$7*1000)-('Appendix B'!$E$33+'Appendix B'!$F$33+'Appendix B'!$G$33))/((1+$Y$16)^3))</f>
        <v>6796997.2486712607</v>
      </c>
      <c r="AB926" s="201">
        <f>(((E926*'Appendix B'!$C$8*1000)-('Appendix B'!$E$34+'Appendix B'!$F$34+'Appendix B'!$G$34))/((1+$Y$16)^4))</f>
        <v>5091104.6779406648</v>
      </c>
      <c r="AC926" s="201">
        <f>(((F926*'Appendix B'!$C$9*1000)-('Appendix B'!$E$35+'Appendix B'!$F$35+'Appendix B'!$G$35))/((1+$Y$16)^AC$34))</f>
        <v>1466717.1388072416</v>
      </c>
      <c r="AD926" s="201">
        <f>(((G926*'Appendix B'!$C$10*1000)-('Appendix B'!$E$36+'Appendix B'!$F$36+'Appendix B'!$G$36))/((1+$Y$16)^AD$34))</f>
        <v>1551405.7369831519</v>
      </c>
      <c r="AE926" s="201">
        <f>(((H926*'Appendix B'!$C$11*1000)-('Appendix B'!$E$37+'Appendix B'!$F$37+'Appendix B'!$G$37))/((1+$Y$16)^AE$34))</f>
        <v>879019.73399509327</v>
      </c>
      <c r="AF926" s="201">
        <f>(((I926*'Appendix B'!$C$12*1000)-('Appendix B'!$E$38+'Appendix B'!$F$38+'Appendix B'!$G$38))/((1+$Y$16)^AF$34))</f>
        <v>224635.50451014534</v>
      </c>
      <c r="AG926" s="201">
        <f>(((J926*'Appendix B'!$C$13*1000)-('Appendix B'!$E$39+'Appendix B'!$F$39+'Appendix B'!$G$39))/((1+$Y$16)^AG$34))</f>
        <v>7148.5036605666965</v>
      </c>
      <c r="AH926" s="201">
        <f>(((K926*'Appendix B'!$C$14*1000)-('Appendix B'!$E$40+'Appendix B'!$F$40+'Appendix B'!$G$40))/((1+$Y$16)^AH$34))</f>
        <v>-256992.59679477362</v>
      </c>
      <c r="AI926" s="201">
        <f>(((L926*'Appendix B'!$C$15*1000)-('Appendix B'!$E$41+'Appendix B'!$F$41+'Appendix B'!$G$41))/((1+$Y$16)^AI$34))</f>
        <v>-265150.86800462252</v>
      </c>
      <c r="AJ926" s="201">
        <f>(((M926*'Appendix B'!$C$16*1000)-('Appendix B'!$E$42+'Appendix B'!$F$42+'Appendix B'!$G$42))/((1+$Y$16)^AJ$34))</f>
        <v>-109336.67660884932</v>
      </c>
      <c r="AK926" s="201">
        <f>(((N926*'Appendix B'!$C$17*1000)-('Appendix B'!$E$43+'Appendix B'!$F$43+'Appendix B'!$G$43))/((1+$Y$16)^AK$34))</f>
        <v>38023.65024147369</v>
      </c>
      <c r="AL926" s="201">
        <f>(((O926*'Appendix B'!$C$18*1000)-('Appendix B'!$E$44+'Appendix B'!$F$44+'Appendix B'!$G$44))/((1+$Y$16)^AL$34))</f>
        <v>215917.20649287564</v>
      </c>
      <c r="AM926" s="201">
        <f>(((P926*'Appendix B'!$C$19*1000)-('Appendix B'!$E$45+'Appendix B'!$F$45+'Appendix B'!$G$45))/((1+$Y$16)^AM$34))</f>
        <v>567172.12175521278</v>
      </c>
      <c r="AN926" s="201">
        <f>(((Q926*'Appendix B'!$C$20*1000)-('Appendix B'!$E$46+'Appendix B'!$F$46+'Appendix B'!$G$46))/((1+$Y$16)^AN$34))</f>
        <v>370339.55773497117</v>
      </c>
      <c r="AO926" s="201">
        <f>(((R926*'Appendix B'!$C$21*1000)-('Appendix B'!$E$47+'Appendix B'!$F$47+'Appendix B'!$G$47))/((1+$Y$16)^AO$34))</f>
        <v>183662.29935466728</v>
      </c>
      <c r="AP926" s="201">
        <f>(((S926*'Appendix B'!$C$22*1000)-('Appendix B'!$E$48+'Appendix B'!$F$48+'Appendix B'!$G$48))/((1+$Y$16)^AP$34))</f>
        <v>280610.99426703743</v>
      </c>
      <c r="AQ926" s="201">
        <f>(((T926*'Appendix B'!$C$23*1000)-('Appendix B'!$E$49+'Appendix B'!$F$49+'Appendix B'!$G$49))/((1+$Y$16)^AQ$34))</f>
        <v>292009.28931205539</v>
      </c>
      <c r="AR926" s="201">
        <f>(((U926*'Appendix B'!$C$24*1000)-('Appendix B'!$E$50+'Appendix B'!$F$50+'Appendix B'!$G$50))/((1+$Y$16)^AR$34))</f>
        <v>363959.73457787721</v>
      </c>
      <c r="AS926" s="217">
        <f t="shared" si="42"/>
        <v>40490948.94492431</v>
      </c>
      <c r="AU926" s="207">
        <f t="shared" si="41"/>
        <v>1.4975547205762589E-8</v>
      </c>
    </row>
    <row r="927" spans="1:47" x14ac:dyDescent="0.35">
      <c r="A927">
        <v>893</v>
      </c>
      <c r="B927" s="75">
        <v>56</v>
      </c>
      <c r="C927" s="75">
        <v>69.005539572033769</v>
      </c>
      <c r="D927" s="75">
        <v>80.808698741669701</v>
      </c>
      <c r="E927" s="75">
        <v>60.749453974690411</v>
      </c>
      <c r="F927" s="75">
        <v>39.096871456712982</v>
      </c>
      <c r="G927" s="75">
        <v>26.841619704891777</v>
      </c>
      <c r="H927" s="75">
        <v>33.489160961543242</v>
      </c>
      <c r="I927" s="75">
        <v>44.373173417185967</v>
      </c>
      <c r="J927" s="75">
        <v>38.753932507731164</v>
      </c>
      <c r="K927" s="75">
        <v>39.002072452546692</v>
      </c>
      <c r="L927" s="75">
        <v>47.764596681215195</v>
      </c>
      <c r="M927" s="75">
        <v>54.817772706972278</v>
      </c>
      <c r="N927" s="75">
        <v>63.362694018818374</v>
      </c>
      <c r="O927" s="75">
        <v>78.929898011366802</v>
      </c>
      <c r="P927" s="75">
        <v>99.573754888613095</v>
      </c>
      <c r="Q927" s="75">
        <v>76.872368904445779</v>
      </c>
      <c r="R927" s="75">
        <v>94.25863044739441</v>
      </c>
      <c r="S927" s="75">
        <v>153.16895905184822</v>
      </c>
      <c r="T927" s="75">
        <v>149.71100990868229</v>
      </c>
      <c r="U927" s="75">
        <v>119.1302970929778</v>
      </c>
      <c r="V927" s="75">
        <v>221.34471558880603</v>
      </c>
      <c r="X927" s="201">
        <f>((0-('Appendix B'!$H$30))/(1+$Y$16)^0)</f>
        <v>-30932906.678150136</v>
      </c>
      <c r="Y927" s="201">
        <f>(((B927*'Appendix B'!$C$5*1000)-('Appendix B'!$E$31+'Appendix B'!$F$31+'Appendix B'!$G$31))/((1+$Y$16)^1))</f>
        <v>36555647.970511056</v>
      </c>
      <c r="Z927" s="201">
        <f>+(((C927*'Appendix B'!$C$6*1000)-('Appendix B'!$E$32+'Appendix B'!$F$32+'Appendix B'!$G$32))/((1+$Y$16)^2))</f>
        <v>15226621.071973009</v>
      </c>
      <c r="AA927" s="201">
        <f>(((D927*'Appendix B'!$C$7*1000)-('Appendix B'!$E$33+'Appendix B'!$F$33+'Appendix B'!$G$33))/((1+$Y$16)^3))</f>
        <v>8522578.9325603712</v>
      </c>
      <c r="AB927" s="201">
        <f>(((E927*'Appendix B'!$C$8*1000)-('Appendix B'!$E$34+'Appendix B'!$F$34+'Appendix B'!$G$34))/((1+$Y$16)^4))</f>
        <v>3446401.5404337668</v>
      </c>
      <c r="AC927" s="201">
        <f>(((F927*'Appendix B'!$C$9*1000)-('Appendix B'!$E$35+'Appendix B'!$F$35+'Appendix B'!$G$35))/((1+$Y$16)^AC$34))</f>
        <v>972347.32927263947</v>
      </c>
      <c r="AD927" s="201">
        <f>(((G927*'Appendix B'!$C$10*1000)-('Appendix B'!$E$36+'Appendix B'!$F$36+'Appendix B'!$G$36))/((1+$Y$16)^AD$34))</f>
        <v>2770.4300227031727</v>
      </c>
      <c r="AE927" s="201">
        <f>(((H927*'Appendix B'!$C$11*1000)-('Appendix B'!$E$37+'Appendix B'!$F$37+'Appendix B'!$G$37))/((1+$Y$16)^AE$34))</f>
        <v>78584.015001471897</v>
      </c>
      <c r="AF927" s="201">
        <f>(((I927*'Appendix B'!$C$12*1000)-('Appendix B'!$E$38+'Appendix B'!$F$38+'Appendix B'!$G$38))/((1+$Y$16)^AF$34))</f>
        <v>235134.94292517137</v>
      </c>
      <c r="AG927" s="201">
        <f>(((J927*'Appendix B'!$C$13*1000)-('Appendix B'!$E$39+'Appendix B'!$F$39+'Appendix B'!$G$39))/((1+$Y$16)^AG$34))</f>
        <v>-18807.754253502273</v>
      </c>
      <c r="AH927" s="201">
        <f>(((K927*'Appendix B'!$C$14*1000)-('Appendix B'!$E$40+'Appendix B'!$F$40+'Appendix B'!$G$40))/((1+$Y$16)^AH$34))</f>
        <v>-83036.914647719081</v>
      </c>
      <c r="AI927" s="201">
        <f>(((L927*'Appendix B'!$C$15*1000)-('Appendix B'!$E$41+'Appendix B'!$F$41+'Appendix B'!$G$41))/((1+$Y$16)^AI$34))</f>
        <v>-2745.2567717723578</v>
      </c>
      <c r="AJ927" s="201">
        <f>(((M927*'Appendix B'!$C$16*1000)-('Appendix B'!$E$42+'Appendix B'!$F$42+'Appendix B'!$G$42))/((1+$Y$16)^AJ$34))</f>
        <v>32069.7960132238</v>
      </c>
      <c r="AK927" s="201">
        <f>(((N927*'Appendix B'!$C$17*1000)-('Appendix B'!$E$43+'Appendix B'!$F$43+'Appendix B'!$G$43))/((1+$Y$16)^AK$34))</f>
        <v>70751.516490121212</v>
      </c>
      <c r="AL927" s="201">
        <f>(((O927*'Appendix B'!$C$18*1000)-('Appendix B'!$E$44+'Appendix B'!$F$44+'Appendix B'!$G$44))/((1+$Y$16)^AL$34))</f>
        <v>155677.5405085586</v>
      </c>
      <c r="AM927" s="201">
        <f>(((P927*'Appendix B'!$C$19*1000)-('Appendix B'!$E$45+'Appendix B'!$F$45+'Appendix B'!$G$45))/((1+$Y$16)^AM$34))</f>
        <v>249659.71380629804</v>
      </c>
      <c r="AN927" s="201">
        <f>(((Q927*'Appendix B'!$C$20*1000)-('Appendix B'!$E$46+'Appendix B'!$F$46+'Appendix B'!$G$46))/((1+$Y$16)^AN$34))</f>
        <v>49321.45000854769</v>
      </c>
      <c r="AO927" s="201">
        <f>(((R927*'Appendix B'!$C$21*1000)-('Appendix B'!$E$47+'Appendix B'!$F$47+'Appendix B'!$G$47))/((1+$Y$16)^AO$34))</f>
        <v>112922.85287263252</v>
      </c>
      <c r="AP927" s="201">
        <f>(((S927*'Appendix B'!$C$22*1000)-('Appendix B'!$E$48+'Appendix B'!$F$48+'Appendix B'!$G$48))/((1+$Y$16)^AP$34))</f>
        <v>341256.09909629886</v>
      </c>
      <c r="AQ927" s="201">
        <f>(((T927*'Appendix B'!$C$23*1000)-('Appendix B'!$E$49+'Appendix B'!$F$49+'Appendix B'!$G$49))/((1+$Y$16)^AQ$34))</f>
        <v>265290.20081218675</v>
      </c>
      <c r="AR927" s="201">
        <f>(((U927*'Appendix B'!$C$24*1000)-('Appendix B'!$E$50+'Appendix B'!$F$50+'Appendix B'!$G$50))/((1+$Y$16)^AR$34))</f>
        <v>114589.28762364307</v>
      </c>
      <c r="AS927" s="217">
        <f t="shared" si="42"/>
        <v>35498718.011781558</v>
      </c>
      <c r="AU927" s="207">
        <f t="shared" si="41"/>
        <v>1.3689255007384529E-8</v>
      </c>
    </row>
    <row r="928" spans="1:47" x14ac:dyDescent="0.35">
      <c r="A928">
        <v>894</v>
      </c>
      <c r="B928" s="75">
        <v>56</v>
      </c>
      <c r="C928" s="75">
        <v>44.432771419870292</v>
      </c>
      <c r="D928" s="75">
        <v>55.597471677452063</v>
      </c>
      <c r="E928" s="75">
        <v>72.127865567642573</v>
      </c>
      <c r="F928" s="75">
        <v>78.725047625015861</v>
      </c>
      <c r="G928" s="75">
        <v>82.009315021895461</v>
      </c>
      <c r="H928" s="75">
        <v>104.94482217649288</v>
      </c>
      <c r="I928" s="75">
        <v>113.43482587293535</v>
      </c>
      <c r="J928" s="75">
        <v>124.26016560207358</v>
      </c>
      <c r="K928" s="75">
        <v>139.06440357364889</v>
      </c>
      <c r="L928" s="75">
        <v>163.23475523391176</v>
      </c>
      <c r="M928" s="75">
        <v>122.32355734763998</v>
      </c>
      <c r="N928" s="75">
        <v>69.805900020348702</v>
      </c>
      <c r="O928" s="75">
        <v>112.32856349988228</v>
      </c>
      <c r="P928" s="75">
        <v>82.611310751264142</v>
      </c>
      <c r="Q928" s="75">
        <v>111.23408181521958</v>
      </c>
      <c r="R928" s="75">
        <v>185.13816490250966</v>
      </c>
      <c r="S928" s="75">
        <v>184.56089256123909</v>
      </c>
      <c r="T928" s="75">
        <v>200.55757400409632</v>
      </c>
      <c r="U928" s="75">
        <v>242.50227103836659</v>
      </c>
      <c r="V928" s="75">
        <v>343.05076484375013</v>
      </c>
      <c r="X928" s="201">
        <f>((0-('Appendix B'!$H$30))/(1+$Y$16)^0)</f>
        <v>-30932906.678150136</v>
      </c>
      <c r="Y928" s="201">
        <f>(((B928*'Appendix B'!$C$5*1000)-('Appendix B'!$E$31+'Appendix B'!$F$31+'Appendix B'!$G$31))/((1+$Y$16)^1))</f>
        <v>36555647.970511056</v>
      </c>
      <c r="Z928" s="201">
        <f>+(((C928*'Appendix B'!$C$6*1000)-('Appendix B'!$E$32+'Appendix B'!$F$32+'Appendix B'!$G$32))/((1+$Y$16)^2))</f>
        <v>9019119.5656336714</v>
      </c>
      <c r="AA928" s="201">
        <f>(((D928*'Appendix B'!$C$7*1000)-('Appendix B'!$E$33+'Appendix B'!$F$33+'Appendix B'!$G$33))/((1+$Y$16)^3))</f>
        <v>5324774.8641228424</v>
      </c>
      <c r="AB928" s="201">
        <f>(((E928*'Appendix B'!$C$8*1000)-('Appendix B'!$E$34+'Appendix B'!$F$34+'Appendix B'!$G$34))/((1+$Y$16)^4))</f>
        <v>4365094.4694158919</v>
      </c>
      <c r="AC928" s="201">
        <f>(((F928*'Appendix B'!$C$9*1000)-('Appendix B'!$E$35+'Appendix B'!$F$35+'Appendix B'!$G$35))/((1+$Y$16)^AC$34))</f>
        <v>3276018.117639624</v>
      </c>
      <c r="AD928" s="201">
        <f>(((G928*'Appendix B'!$C$10*1000)-('Appendix B'!$E$36+'Appendix B'!$F$36+'Appendix B'!$G$36))/((1+$Y$16)^AD$34))</f>
        <v>2383329.5746362526</v>
      </c>
      <c r="AE928" s="201">
        <f>(((H928*'Appendix B'!$C$11*1000)-('Appendix B'!$E$37+'Appendix B'!$F$37+'Appendix B'!$G$37))/((1+$Y$16)^AE$34))</f>
        <v>2451744.4311872157</v>
      </c>
      <c r="AF928" s="201">
        <f>(((I928*'Appendix B'!$C$12*1000)-('Appendix B'!$E$38+'Appendix B'!$F$38+'Appendix B'!$G$38))/((1+$Y$16)^AF$34))</f>
        <v>2046107.7295499898</v>
      </c>
      <c r="AG928" s="201">
        <f>(((J928*'Appendix B'!$C$13*1000)-('Appendix B'!$E$39+'Appendix B'!$F$39+'Appendix B'!$G$39))/((1+$Y$16)^AG$34))</f>
        <v>1784546.5967730335</v>
      </c>
      <c r="AH928" s="201">
        <f>(((K928*'Appendix B'!$C$14*1000)-('Appendix B'!$E$40+'Appendix B'!$F$40+'Appendix B'!$G$40))/((1+$Y$16)^AH$34))</f>
        <v>1611516.2643063064</v>
      </c>
      <c r="AI928" s="201">
        <f>(((L928*'Appendix B'!$C$15*1000)-('Appendix B'!$E$41+'Appendix B'!$F$41+'Appendix B'!$G$41))/((1+$Y$16)^AI$34))</f>
        <v>1638210.1892575338</v>
      </c>
      <c r="AJ928" s="201">
        <f>(((M928*'Appendix B'!$C$16*1000)-('Appendix B'!$E$42+'Appendix B'!$F$42+'Appendix B'!$G$42))/((1+$Y$16)^AJ$34))</f>
        <v>830459.90273082501</v>
      </c>
      <c r="AK928" s="201">
        <f>(((N928*'Appendix B'!$C$17*1000)-('Appendix B'!$E$43+'Appendix B'!$F$43+'Appendix B'!$G$43))/((1+$Y$16)^AK$34))</f>
        <v>134652.68967015157</v>
      </c>
      <c r="AL928" s="201">
        <f>(((O928*'Appendix B'!$C$18*1000)-('Appendix B'!$E$44+'Appendix B'!$F$44+'Appendix B'!$G$44))/((1+$Y$16)^AL$34))</f>
        <v>435203.99777606013</v>
      </c>
      <c r="AM928" s="201">
        <f>(((P928*'Appendix B'!$C$19*1000)-('Appendix B'!$E$45+'Appendix B'!$F$45+'Appendix B'!$G$45))/((1+$Y$16)^AM$34))</f>
        <v>129215.17925528584</v>
      </c>
      <c r="AN928" s="201">
        <f>(((Q928*'Appendix B'!$C$20*1000)-('Appendix B'!$E$46+'Appendix B'!$F$46+'Appendix B'!$G$46))/((1+$Y$16)^AN$34))</f>
        <v>253967.77769343846</v>
      </c>
      <c r="AO928" s="201">
        <f>(((R928*'Appendix B'!$C$21*1000)-('Appendix B'!$E$47+'Appendix B'!$F$47+'Appendix B'!$G$47))/((1+$Y$16)^AO$34))</f>
        <v>584044.34794703382</v>
      </c>
      <c r="AP928" s="201">
        <f>(((S928*'Appendix B'!$C$22*1000)-('Appendix B'!$E$48+'Appendix B'!$F$48+'Appendix B'!$G$48))/((1+$Y$16)^AP$34))</f>
        <v>481014.44159672491</v>
      </c>
      <c r="AQ928" s="201">
        <f>(((T928*'Appendix B'!$C$23*1000)-('Appendix B'!$E$49+'Appendix B'!$F$49+'Appendix B'!$G$49))/((1+$Y$16)^AQ$34))</f>
        <v>460317.56529303442</v>
      </c>
      <c r="AR928" s="201">
        <f>(((U928*'Appendix B'!$C$24*1000)-('Appendix B'!$E$50+'Appendix B'!$F$50+'Appendix B'!$G$50))/((1+$Y$16)^AR$34))</f>
        <v>523468.32877571043</v>
      </c>
      <c r="AS928" s="217">
        <f t="shared" si="42"/>
        <v>43355547.32562153</v>
      </c>
      <c r="AU928" s="207">
        <f t="shared" si="41"/>
        <v>1.5487225267577398E-8</v>
      </c>
    </row>
    <row r="929" spans="1:47" x14ac:dyDescent="0.35">
      <c r="A929">
        <v>895</v>
      </c>
      <c r="B929" s="75">
        <v>56</v>
      </c>
      <c r="C929" s="75">
        <v>26.106084426424943</v>
      </c>
      <c r="D929" s="75">
        <v>34.804610449789401</v>
      </c>
      <c r="E929" s="75">
        <v>21.344797227710281</v>
      </c>
      <c r="F929" s="75">
        <v>16.592143778780073</v>
      </c>
      <c r="G929" s="75">
        <v>14.27204294173298</v>
      </c>
      <c r="H929" s="75">
        <v>15.531894924512001</v>
      </c>
      <c r="I929" s="75">
        <v>15.556175074165688</v>
      </c>
      <c r="J929" s="75">
        <v>18.462995096506006</v>
      </c>
      <c r="K929" s="75">
        <v>15.275480191941313</v>
      </c>
      <c r="L929" s="75">
        <v>15.002915473766191</v>
      </c>
      <c r="M929" s="75">
        <v>18.941484587798712</v>
      </c>
      <c r="N929" s="75">
        <v>18.443578984431074</v>
      </c>
      <c r="O929" s="75">
        <v>28.529745288732581</v>
      </c>
      <c r="P929" s="75">
        <v>45.755181636952273</v>
      </c>
      <c r="Q929" s="75">
        <v>52.718056119239805</v>
      </c>
      <c r="R929" s="75">
        <v>29.594885538692633</v>
      </c>
      <c r="S929" s="75">
        <v>47.246690076015383</v>
      </c>
      <c r="T929" s="75">
        <v>71.173244867937598</v>
      </c>
      <c r="U929" s="75">
        <v>50.720941231857019</v>
      </c>
      <c r="V929" s="75">
        <v>56.645213093621692</v>
      </c>
      <c r="X929" s="201">
        <f>((0-('Appendix B'!$H$30))/(1+$Y$16)^0)</f>
        <v>-30932906.678150136</v>
      </c>
      <c r="Y929" s="201">
        <f>(((B929*'Appendix B'!$C$5*1000)-('Appendix B'!$E$31+'Appendix B'!$F$31+'Appendix B'!$G$31))/((1+$Y$16)^1))</f>
        <v>36555647.970511056</v>
      </c>
      <c r="Z929" s="201">
        <f>+(((C929*'Appendix B'!$C$6*1000)-('Appendix B'!$E$32+'Appendix B'!$F$32+'Appendix B'!$G$32))/((1+$Y$16)^2))</f>
        <v>4389484.9874876412</v>
      </c>
      <c r="AA929" s="201">
        <f>(((D929*'Appendix B'!$C$7*1000)-('Appendix B'!$E$33+'Appendix B'!$F$33+'Appendix B'!$G$33))/((1+$Y$16)^3))</f>
        <v>2687398.4262798717</v>
      </c>
      <c r="AB929" s="201">
        <f>(((E929*'Appendix B'!$C$8*1000)-('Appendix B'!$E$34+'Appendix B'!$F$34+'Appendix B'!$G$34))/((1+$Y$16)^4))</f>
        <v>264869.63444775512</v>
      </c>
      <c r="AC929" s="201">
        <f>(((F929*'Appendix B'!$C$9*1000)-('Appendix B'!$E$35+'Appendix B'!$F$35+'Appendix B'!$G$35))/((1+$Y$16)^AC$34))</f>
        <v>-335900.70948710799</v>
      </c>
      <c r="AD929" s="201">
        <f>(((G929*'Appendix B'!$C$10*1000)-('Appendix B'!$E$36+'Appendix B'!$F$36+'Appendix B'!$G$36))/((1+$Y$16)^AD$34))</f>
        <v>-539623.46074106335</v>
      </c>
      <c r="AE929" s="201">
        <f>(((H929*'Appendix B'!$C$11*1000)-('Appendix B'!$E$37+'Appendix B'!$F$37+'Appendix B'!$G$37))/((1+$Y$16)^AE$34))</f>
        <v>-517806.42093341192</v>
      </c>
      <c r="AF929" s="201">
        <f>(((I929*'Appendix B'!$C$12*1000)-('Appendix B'!$E$38+'Appendix B'!$F$38+'Appendix B'!$G$38))/((1+$Y$16)^AF$34))</f>
        <v>-520520.30040773924</v>
      </c>
      <c r="AG929" s="201">
        <f>(((J929*'Appendix B'!$C$13*1000)-('Appendix B'!$E$39+'Appendix B'!$F$39+'Appendix B'!$G$39))/((1+$Y$16)^AG$34))</f>
        <v>-446750.24385618267</v>
      </c>
      <c r="AH929" s="201">
        <f>(((K929*'Appendix B'!$C$14*1000)-('Appendix B'!$E$40+'Appendix B'!$F$40+'Appendix B'!$G$40))/((1+$Y$16)^AH$34))</f>
        <v>-484846.18583384453</v>
      </c>
      <c r="AI929" s="201">
        <f>(((L929*'Appendix B'!$C$15*1000)-('Appendix B'!$E$41+'Appendix B'!$F$41+'Appendix B'!$G$41))/((1+$Y$16)^AI$34))</f>
        <v>-468324.068408244</v>
      </c>
      <c r="AJ929" s="201">
        <f>(((M929*'Appendix B'!$C$16*1000)-('Appendix B'!$E$42+'Appendix B'!$F$42+'Appendix B'!$G$42))/((1+$Y$16)^AJ$34))</f>
        <v>-392238.63403563946</v>
      </c>
      <c r="AK929" s="201">
        <f>(((N929*'Appendix B'!$C$17*1000)-('Appendix B'!$E$43+'Appendix B'!$F$43+'Appendix B'!$G$43))/((1+$Y$16)^AK$34))</f>
        <v>-374738.53120109701</v>
      </c>
      <c r="AL929" s="201">
        <f>(((O929*'Appendix B'!$C$18*1000)-('Appendix B'!$E$44+'Appendix B'!$F$44+'Appendix B'!$G$44))/((1+$Y$16)^AL$34))</f>
        <v>-266140.99416143756</v>
      </c>
      <c r="AM929" s="201">
        <f>(((P929*'Appendix B'!$C$19*1000)-('Appendix B'!$E$45+'Appendix B'!$F$45+'Appendix B'!$G$45))/((1+$Y$16)^AM$34))</f>
        <v>-132487.63200119909</v>
      </c>
      <c r="AN929" s="201">
        <f>(((Q929*'Appendix B'!$C$20*1000)-('Appendix B'!$E$46+'Appendix B'!$F$46+'Appendix B'!$G$46))/((1+$Y$16)^AN$34))</f>
        <v>-94533.177439164487</v>
      </c>
      <c r="AO929" s="201">
        <f>(((R929*'Appendix B'!$C$21*1000)-('Appendix B'!$E$47+'Appendix B'!$F$47+'Appendix B'!$G$47))/((1+$Y$16)^AO$34))</f>
        <v>-222295.41558739642</v>
      </c>
      <c r="AP929" s="201">
        <f>(((S929*'Appendix B'!$C$22*1000)-('Appendix B'!$E$48+'Appendix B'!$F$48+'Appendix B'!$G$48))/((1+$Y$16)^AP$34))</f>
        <v>-130314.7501958684</v>
      </c>
      <c r="AQ929" s="201">
        <f>(((T929*'Appendix B'!$C$23*1000)-('Appendix B'!$E$49+'Appendix B'!$F$49+'Appendix B'!$G$49))/((1+$Y$16)^AQ$34))</f>
        <v>-35949.688266060039</v>
      </c>
      <c r="AR929" s="201">
        <f>(((U929*'Appendix B'!$C$24*1000)-('Appendix B'!$E$50+'Appendix B'!$F$50+'Appendix B'!$G$50))/((1+$Y$16)^AR$34))</f>
        <v>-112132.80278164777</v>
      </c>
      <c r="AS929" s="217">
        <f t="shared" si="42"/>
        <v>12964494.340576191</v>
      </c>
      <c r="AU929" s="207">
        <f t="shared" si="41"/>
        <v>5.5673647299155675E-9</v>
      </c>
    </row>
    <row r="930" spans="1:47" x14ac:dyDescent="0.35">
      <c r="A930">
        <v>896</v>
      </c>
      <c r="B930" s="75">
        <v>56</v>
      </c>
      <c r="C930" s="75">
        <v>78.889057780690933</v>
      </c>
      <c r="D930" s="75">
        <v>45.341343827478831</v>
      </c>
      <c r="E930" s="75">
        <v>31.218969927664659</v>
      </c>
      <c r="F930" s="75">
        <v>46.840970439161374</v>
      </c>
      <c r="G930" s="75">
        <v>58.731355406833224</v>
      </c>
      <c r="H930" s="75">
        <v>66.25848206163073</v>
      </c>
      <c r="I930" s="75">
        <v>55.231247837448571</v>
      </c>
      <c r="J930" s="75">
        <v>38.630125153628214</v>
      </c>
      <c r="K930" s="75">
        <v>22.764984088642954</v>
      </c>
      <c r="L930" s="75">
        <v>25.281459337819985</v>
      </c>
      <c r="M930" s="75">
        <v>25.923258791238077</v>
      </c>
      <c r="N930" s="75">
        <v>38.110629584292695</v>
      </c>
      <c r="O930" s="75">
        <v>48.861886923783551</v>
      </c>
      <c r="P930" s="75">
        <v>84.210260326440888</v>
      </c>
      <c r="Q930" s="75">
        <v>134.58727205466209</v>
      </c>
      <c r="R930" s="75">
        <v>165.4690885568013</v>
      </c>
      <c r="S930" s="75">
        <v>132.29705001795543</v>
      </c>
      <c r="T930" s="75">
        <v>101.07971563476301</v>
      </c>
      <c r="U930" s="75">
        <v>148.8135908148771</v>
      </c>
      <c r="V930" s="75">
        <v>176.1979925201652</v>
      </c>
      <c r="X930" s="201">
        <f>((0-('Appendix B'!$H$30))/(1+$Y$16)^0)</f>
        <v>-30932906.678150136</v>
      </c>
      <c r="Y930" s="201">
        <f>(((B930*'Appendix B'!$C$5*1000)-('Appendix B'!$E$31+'Appendix B'!$F$31+'Appendix B'!$G$31))/((1+$Y$16)^1))</f>
        <v>36555647.970511056</v>
      </c>
      <c r="Z930" s="201">
        <f>+(((C930*'Appendix B'!$C$6*1000)-('Appendix B'!$E$32+'Appendix B'!$F$32+'Appendix B'!$G$32))/((1+$Y$16)^2))</f>
        <v>17723366.810518142</v>
      </c>
      <c r="AA930" s="201">
        <f>(((D930*'Appendix B'!$C$7*1000)-('Appendix B'!$E$33+'Appendix B'!$F$33+'Appendix B'!$G$33))/((1+$Y$16)^3))</f>
        <v>4023882.7147038709</v>
      </c>
      <c r="AB930" s="201">
        <f>(((E930*'Appendix B'!$C$8*1000)-('Appendix B'!$E$34+'Appendix B'!$F$34+'Appendix B'!$G$34))/((1+$Y$16)^4))</f>
        <v>1062110.3182542054</v>
      </c>
      <c r="AC930" s="201">
        <f>(((F930*'Appendix B'!$C$9*1000)-('Appendix B'!$E$35+'Appendix B'!$F$35+'Appendix B'!$G$35))/((1+$Y$16)^AC$34))</f>
        <v>1422528.3957017902</v>
      </c>
      <c r="AD930" s="201">
        <f>(((G930*'Appendix B'!$C$10*1000)-('Appendix B'!$E$36+'Appendix B'!$F$36+'Appendix B'!$G$36))/((1+$Y$16)^AD$34))</f>
        <v>1378854.7762753807</v>
      </c>
      <c r="AE930" s="201">
        <f>(((H930*'Appendix B'!$C$11*1000)-('Appendix B'!$E$37+'Appendix B'!$F$37+'Appendix B'!$G$37))/((1+$Y$16)^AE$34))</f>
        <v>1166907.2405898997</v>
      </c>
      <c r="AF930" s="201">
        <f>(((I930*'Appendix B'!$C$12*1000)-('Appendix B'!$E$38+'Appendix B'!$F$38+'Appendix B'!$G$38))/((1+$Y$16)^AF$34))</f>
        <v>519861.36621546175</v>
      </c>
      <c r="AG930" s="201">
        <f>(((J930*'Appendix B'!$C$13*1000)-('Appendix B'!$E$39+'Appendix B'!$F$39+'Appendix B'!$G$39))/((1+$Y$16)^AG$34))</f>
        <v>-21418.891741740066</v>
      </c>
      <c r="AH930" s="201">
        <f>(((K930*'Appendix B'!$C$14*1000)-('Appendix B'!$E$40+'Appendix B'!$F$40+'Appendix B'!$G$40))/((1+$Y$16)^AH$34))</f>
        <v>-358011.6168731795</v>
      </c>
      <c r="AI930" s="201">
        <f>(((L930*'Appendix B'!$C$15*1000)-('Appendix B'!$E$41+'Appendix B'!$F$41+'Appendix B'!$G$41))/((1+$Y$16)^AI$34))</f>
        <v>-322254.87839086959</v>
      </c>
      <c r="AJ930" s="201">
        <f>(((M930*'Appendix B'!$C$16*1000)-('Appendix B'!$E$42+'Appendix B'!$F$42+'Appendix B'!$G$42))/((1+$Y$16)^AJ$34))</f>
        <v>-309665.27412236057</v>
      </c>
      <c r="AK930" s="201">
        <f>(((N930*'Appendix B'!$C$17*1000)-('Appendix B'!$E$43+'Appendix B'!$F$43+'Appendix B'!$G$43))/((1+$Y$16)^AK$34))</f>
        <v>-179688.48840816325</v>
      </c>
      <c r="AL930" s="201">
        <f>(((O930*'Appendix B'!$C$18*1000)-('Appendix B'!$E$44+'Appendix B'!$F$44+'Appendix B'!$G$44))/((1+$Y$16)^AL$34))</f>
        <v>-95973.371090954068</v>
      </c>
      <c r="AM930" s="201">
        <f>(((P930*'Appendix B'!$C$19*1000)-('Appendix B'!$E$45+'Appendix B'!$F$45+'Appendix B'!$G$45))/((1+$Y$16)^AM$34))</f>
        <v>140568.77522254732</v>
      </c>
      <c r="AN930" s="201">
        <f>(((Q930*'Appendix B'!$C$20*1000)-('Appendix B'!$E$46+'Appendix B'!$F$46+'Appendix B'!$G$46))/((1+$Y$16)^AN$34))</f>
        <v>393051.19983361027</v>
      </c>
      <c r="AO930" s="201">
        <f>(((R930*'Appendix B'!$C$21*1000)-('Appendix B'!$E$47+'Appendix B'!$F$47+'Appendix B'!$G$47))/((1+$Y$16)^AO$34))</f>
        <v>482079.42580827291</v>
      </c>
      <c r="AP930" s="201">
        <f>(((S930*'Appendix B'!$C$22*1000)-('Appendix B'!$E$48+'Appendix B'!$F$48+'Appendix B'!$G$48))/((1+$Y$16)^AP$34))</f>
        <v>248333.39299653284</v>
      </c>
      <c r="AQ930" s="201">
        <f>(((T930*'Appendix B'!$C$23*1000)-('Appendix B'!$E$49+'Appendix B'!$F$49+'Appendix B'!$G$49))/((1+$Y$16)^AQ$34))</f>
        <v>78759.737598637192</v>
      </c>
      <c r="AR930" s="201">
        <f>(((U930*'Appendix B'!$C$24*1000)-('Appendix B'!$E$50+'Appendix B'!$F$50+'Appendix B'!$G$50))/((1+$Y$16)^AR$34))</f>
        <v>212965.57428837469</v>
      </c>
      <c r="AS930" s="217">
        <f t="shared" si="42"/>
        <v>34476011.020367637</v>
      </c>
      <c r="AU930" s="207">
        <f t="shared" si="41"/>
        <v>1.3373980955308034E-8</v>
      </c>
    </row>
    <row r="931" spans="1:47" x14ac:dyDescent="0.35">
      <c r="A931">
        <v>897</v>
      </c>
      <c r="B931" s="75">
        <v>56</v>
      </c>
      <c r="C931" s="75">
        <v>64.765513182644838</v>
      </c>
      <c r="D931" s="75">
        <v>96.396772603203686</v>
      </c>
      <c r="E931" s="75">
        <v>49.172699885173294</v>
      </c>
      <c r="F931" s="75">
        <v>43.70825427609082</v>
      </c>
      <c r="G931" s="75">
        <v>69.970122563747765</v>
      </c>
      <c r="H931" s="75">
        <v>92.948381790145163</v>
      </c>
      <c r="I931" s="75">
        <v>74.884141658619171</v>
      </c>
      <c r="J931" s="75">
        <v>54.004052740184576</v>
      </c>
      <c r="K931" s="75">
        <v>87.807700107849257</v>
      </c>
      <c r="L931" s="75">
        <v>48.537658291816676</v>
      </c>
      <c r="M931" s="75">
        <v>32.529643102288581</v>
      </c>
      <c r="N931" s="75">
        <v>78.160259245366959</v>
      </c>
      <c r="O931" s="75">
        <v>81.863571277422636</v>
      </c>
      <c r="P931" s="75">
        <v>123.97811961924495</v>
      </c>
      <c r="Q931" s="75">
        <v>141.82220203632113</v>
      </c>
      <c r="R931" s="75">
        <v>201.70347476883902</v>
      </c>
      <c r="S931" s="75">
        <v>203.31356294061322</v>
      </c>
      <c r="T931" s="75">
        <v>296.24076824048063</v>
      </c>
      <c r="U931" s="75">
        <v>291.59924883967653</v>
      </c>
      <c r="V931" s="75">
        <v>214.01133168800828</v>
      </c>
      <c r="X931" s="201">
        <f>((0-('Appendix B'!$H$30))/(1+$Y$16)^0)</f>
        <v>-30932906.678150136</v>
      </c>
      <c r="Y931" s="201">
        <f>(((B931*'Appendix B'!$C$5*1000)-('Appendix B'!$E$31+'Appendix B'!$F$31+'Appendix B'!$G$31))/((1+$Y$16)^1))</f>
        <v>36555647.970511056</v>
      </c>
      <c r="Z931" s="201">
        <f>+(((C931*'Appendix B'!$C$6*1000)-('Appendix B'!$E$32+'Appendix B'!$F$32+'Appendix B'!$G$32))/((1+$Y$16)^2))</f>
        <v>14155517.888315901</v>
      </c>
      <c r="AA931" s="201">
        <f>(((D931*'Appendix B'!$C$7*1000)-('Appendix B'!$E$33+'Appendix B'!$F$33+'Appendix B'!$G$33))/((1+$Y$16)^3))</f>
        <v>10499777.657816665</v>
      </c>
      <c r="AB931" s="201">
        <f>(((E931*'Appendix B'!$C$8*1000)-('Appendix B'!$E$34+'Appendix B'!$F$34+'Appendix B'!$G$34))/((1+$Y$16)^4))</f>
        <v>2511694.4386804835</v>
      </c>
      <c r="AC931" s="201">
        <f>(((F931*'Appendix B'!$C$9*1000)-('Appendix B'!$E$35+'Appendix B'!$F$35+'Appendix B'!$G$35))/((1+$Y$16)^AC$34))</f>
        <v>1240416.8929553393</v>
      </c>
      <c r="AD931" s="201">
        <f>(((G931*'Appendix B'!$C$10*1000)-('Appendix B'!$E$36+'Appendix B'!$F$36+'Appendix B'!$G$36))/((1+$Y$16)^AD$34))</f>
        <v>1863822.4693399321</v>
      </c>
      <c r="AE931" s="201">
        <f>(((H931*'Appendix B'!$C$11*1000)-('Appendix B'!$E$37+'Appendix B'!$F$37+'Appendix B'!$G$37))/((1+$Y$16)^AE$34))</f>
        <v>2053322.8509240111</v>
      </c>
      <c r="AF931" s="201">
        <f>(((I931*'Appendix B'!$C$12*1000)-('Appendix B'!$E$38+'Appendix B'!$F$38+'Appendix B'!$G$38))/((1+$Y$16)^AF$34))</f>
        <v>1035210.4003465452</v>
      </c>
      <c r="AG931" s="201">
        <f>(((J931*'Appendix B'!$C$13*1000)-('Appendix B'!$E$39+'Appendix B'!$F$39+'Appendix B'!$G$39))/((1+$Y$16)^AG$34))</f>
        <v>302822.25656137388</v>
      </c>
      <c r="AH931" s="201">
        <f>(((K931*'Appendix B'!$C$14*1000)-('Appendix B'!$E$40+'Appendix B'!$F$40+'Appendix B'!$G$40))/((1+$Y$16)^AH$34))</f>
        <v>743485.21978112834</v>
      </c>
      <c r="AI931" s="201">
        <f>(((L931*'Appendix B'!$C$15*1000)-('Appendix B'!$E$41+'Appendix B'!$F$41+'Appendix B'!$G$41))/((1+$Y$16)^AI$34))</f>
        <v>8240.7821835111536</v>
      </c>
      <c r="AJ931" s="201">
        <f>(((M931*'Appendix B'!$C$16*1000)-('Appendix B'!$E$42+'Appendix B'!$F$42+'Appendix B'!$G$42))/((1+$Y$16)^AJ$34))</f>
        <v>-231531.6459719282</v>
      </c>
      <c r="AK931" s="201">
        <f>(((N931*'Appendix B'!$C$17*1000)-('Appendix B'!$E$43+'Appendix B'!$F$43+'Appendix B'!$G$43))/((1+$Y$16)^AK$34))</f>
        <v>217507.92594837715</v>
      </c>
      <c r="AL931" s="201">
        <f>(((O931*'Appendix B'!$C$18*1000)-('Appendix B'!$E$44+'Appendix B'!$F$44+'Appendix B'!$G$44))/((1+$Y$16)^AL$34))</f>
        <v>180230.59623238537</v>
      </c>
      <c r="AM931" s="201">
        <f>(((P931*'Appendix B'!$C$19*1000)-('Appendix B'!$E$45+'Appendix B'!$F$45+'Appendix B'!$G$45))/((1+$Y$16)^AM$34))</f>
        <v>422946.79007863783</v>
      </c>
      <c r="AN931" s="201">
        <f>(((Q931*'Appendix B'!$C$20*1000)-('Appendix B'!$E$46+'Appendix B'!$F$46+'Appendix B'!$G$46))/((1+$Y$16)^AN$34))</f>
        <v>436139.90893401147</v>
      </c>
      <c r="AO931" s="201">
        <f>(((R931*'Appendix B'!$C$21*1000)-('Appendix B'!$E$47+'Appendix B'!$F$47+'Appendix B'!$G$47))/((1+$Y$16)^AO$34))</f>
        <v>669919.27674577548</v>
      </c>
      <c r="AP931" s="201">
        <f>(((S931*'Appendix B'!$C$22*1000)-('Appendix B'!$E$48+'Appendix B'!$F$48+'Appendix B'!$G$48))/((1+$Y$16)^AP$34))</f>
        <v>564502.19901358313</v>
      </c>
      <c r="AQ931" s="201">
        <f>(((T931*'Appendix B'!$C$23*1000)-('Appendix B'!$E$49+'Appendix B'!$F$49+'Appendix B'!$G$49))/((1+$Y$16)^AQ$34))</f>
        <v>827320.5581012374</v>
      </c>
      <c r="AR931" s="201">
        <f>(((U931*'Appendix B'!$C$24*1000)-('Appendix B'!$E$50+'Appendix B'!$F$50+'Appendix B'!$G$50))/((1+$Y$16)^AR$34))</f>
        <v>686185.39137008961</v>
      </c>
      <c r="AS931" s="217">
        <f t="shared" si="42"/>
        <v>44041804.795689911</v>
      </c>
      <c r="AU931" s="207">
        <f t="shared" ref="AU931:AU994" si="43">_xlfn.NORM.DIST(AS931,$Y$17,$Y$19,FALSE)</f>
        <v>1.5582090759113362E-8</v>
      </c>
    </row>
    <row r="932" spans="1:47" x14ac:dyDescent="0.35">
      <c r="A932">
        <v>898</v>
      </c>
      <c r="B932" s="75">
        <v>56</v>
      </c>
      <c r="C932" s="75">
        <v>96.28819562574013</v>
      </c>
      <c r="D932" s="75">
        <v>81.196861106458698</v>
      </c>
      <c r="E932" s="75">
        <v>88.844508602667119</v>
      </c>
      <c r="F932" s="75">
        <v>96.58881847957386</v>
      </c>
      <c r="G932" s="75">
        <v>86.132294018880017</v>
      </c>
      <c r="H932" s="75">
        <v>65.044993361269164</v>
      </c>
      <c r="I932" s="75">
        <v>36.347980958028444</v>
      </c>
      <c r="J932" s="75">
        <v>32.434164566719119</v>
      </c>
      <c r="K932" s="75">
        <v>51.015128817974968</v>
      </c>
      <c r="L932" s="75">
        <v>62.525443781304439</v>
      </c>
      <c r="M932" s="75">
        <v>84.488389465740823</v>
      </c>
      <c r="N932" s="75">
        <v>92.20164541837535</v>
      </c>
      <c r="O932" s="75">
        <v>119.0127215998634</v>
      </c>
      <c r="P932" s="75">
        <v>134.37224777292332</v>
      </c>
      <c r="Q932" s="75">
        <v>99.095985202299232</v>
      </c>
      <c r="R932" s="75">
        <v>150.14069158924542</v>
      </c>
      <c r="S932" s="75">
        <v>150.55244787161573</v>
      </c>
      <c r="T932" s="75">
        <v>222.35505724682278</v>
      </c>
      <c r="U932" s="75">
        <v>203.99580790798626</v>
      </c>
      <c r="V932" s="75">
        <v>127.6361640034533</v>
      </c>
      <c r="X932" s="201">
        <f>((0-('Appendix B'!$H$30))/(1+$Y$16)^0)</f>
        <v>-30932906.678150136</v>
      </c>
      <c r="Y932" s="201">
        <f>(((B932*'Appendix B'!$C$5*1000)-('Appendix B'!$E$31+'Appendix B'!$F$31+'Appendix B'!$G$31))/((1+$Y$16)^1))</f>
        <v>36555647.970511056</v>
      </c>
      <c r="Z932" s="201">
        <f>+(((C932*'Appendix B'!$C$6*1000)-('Appendix B'!$E$32+'Appendix B'!$F$32+'Appendix B'!$G$32))/((1+$Y$16)^2))</f>
        <v>22118686.609791119</v>
      </c>
      <c r="AA932" s="201">
        <f>(((D932*'Appendix B'!$C$7*1000)-('Appendix B'!$E$33+'Appendix B'!$F$33+'Appendix B'!$G$33))/((1+$Y$16)^3))</f>
        <v>8571813.6320922449</v>
      </c>
      <c r="AB932" s="201">
        <f>(((E932*'Appendix B'!$C$8*1000)-('Appendix B'!$E$34+'Appendix B'!$F$34+'Appendix B'!$G$34))/((1+$Y$16)^4))</f>
        <v>5714796.1942249862</v>
      </c>
      <c r="AC932" s="201">
        <f>(((F932*'Appendix B'!$C$9*1000)-('Appendix B'!$E$35+'Appendix B'!$F$35+'Appendix B'!$G$35))/((1+$Y$16)^AC$34))</f>
        <v>4314477.3924987828</v>
      </c>
      <c r="AD932" s="201">
        <f>(((G932*'Appendix B'!$C$10*1000)-('Appendix B'!$E$36+'Appendix B'!$F$36+'Appendix B'!$G$36))/((1+$Y$16)^AD$34))</f>
        <v>2561241.5808914071</v>
      </c>
      <c r="AE932" s="201">
        <f>(((H932*'Appendix B'!$C$11*1000)-('Appendix B'!$E$37+'Appendix B'!$F$37+'Appendix B'!$G$37))/((1+$Y$16)^AE$34))</f>
        <v>1126605.2785028946</v>
      </c>
      <c r="AF932" s="201">
        <f>(((I932*'Appendix B'!$C$12*1000)-('Appendix B'!$E$38+'Appendix B'!$F$38+'Appendix B'!$G$38))/((1+$Y$16)^AF$34))</f>
        <v>24693.914739911357</v>
      </c>
      <c r="AG932" s="201">
        <f>(((J932*'Appendix B'!$C$13*1000)-('Appendix B'!$E$39+'Appendix B'!$F$39+'Appendix B'!$G$39))/((1+$Y$16)^AG$34))</f>
        <v>-152093.72185457242</v>
      </c>
      <c r="AH932" s="201">
        <f>(((K932*'Appendix B'!$C$14*1000)-('Appendix B'!$E$40+'Appendix B'!$F$40+'Appendix B'!$G$40))/((1+$Y$16)^AH$34))</f>
        <v>120403.90693731123</v>
      </c>
      <c r="AI932" s="201">
        <f>(((L932*'Appendix B'!$C$15*1000)-('Appendix B'!$E$41+'Appendix B'!$F$41+'Appendix B'!$G$41))/((1+$Y$16)^AI$34))</f>
        <v>207022.29478002791</v>
      </c>
      <c r="AJ932" s="201">
        <f>(((M932*'Appendix B'!$C$16*1000)-('Appendix B'!$E$42+'Appendix B'!$F$42+'Appendix B'!$G$42))/((1+$Y$16)^AJ$34))</f>
        <v>382983.82518131664</v>
      </c>
      <c r="AK932" s="201">
        <f>(((N932*'Appendix B'!$C$17*1000)-('Appendix B'!$E$43+'Appendix B'!$F$43+'Appendix B'!$G$43))/((1+$Y$16)^AK$34))</f>
        <v>356764.8501125254</v>
      </c>
      <c r="AL932" s="201">
        <f>(((O932*'Appendix B'!$C$18*1000)-('Appendix B'!$E$44+'Appendix B'!$F$44+'Appendix B'!$G$44))/((1+$Y$16)^AL$34))</f>
        <v>491146.32379941782</v>
      </c>
      <c r="AM932" s="201">
        <f>(((P932*'Appendix B'!$C$19*1000)-('Appendix B'!$E$45+'Appendix B'!$F$45+'Appendix B'!$G$45))/((1+$Y$16)^AM$34))</f>
        <v>496751.9514926594</v>
      </c>
      <c r="AN932" s="201">
        <f>(((Q932*'Appendix B'!$C$20*1000)-('Appendix B'!$E$46+'Appendix B'!$F$46+'Appendix B'!$G$46))/((1+$Y$16)^AN$34))</f>
        <v>181677.52536030408</v>
      </c>
      <c r="AO932" s="201">
        <f>(((R932*'Appendix B'!$C$21*1000)-('Appendix B'!$E$47+'Appendix B'!$F$47+'Appendix B'!$G$47))/((1+$Y$16)^AO$34))</f>
        <v>402616.68054062955</v>
      </c>
      <c r="AP932" s="201">
        <f>(((S932*'Appendix B'!$C$22*1000)-('Appendix B'!$E$48+'Appendix B'!$F$48+'Appendix B'!$G$48))/((1+$Y$16)^AP$34))</f>
        <v>329607.27008824382</v>
      </c>
      <c r="AQ932" s="201">
        <f>(((T932*'Appendix B'!$C$23*1000)-('Appendix B'!$E$49+'Appendix B'!$F$49+'Appendix B'!$G$49))/((1+$Y$16)^AQ$34))</f>
        <v>543924.1134398696</v>
      </c>
      <c r="AR932" s="201">
        <f>(((U932*'Appendix B'!$C$24*1000)-('Appendix B'!$E$50+'Appendix B'!$F$50+'Appendix B'!$G$50))/((1+$Y$16)^AR$34))</f>
        <v>395850.31943854335</v>
      </c>
      <c r="AS932" s="217">
        <f t="shared" ref="AS932:AS995" si="44">SUMIF(Y932:AR932,"&gt;0")+X932</f>
        <v>53963804.956273109</v>
      </c>
      <c r="AU932" s="207">
        <f t="shared" si="43"/>
        <v>1.5651009532623415E-8</v>
      </c>
    </row>
    <row r="933" spans="1:47" x14ac:dyDescent="0.35">
      <c r="A933">
        <v>899</v>
      </c>
      <c r="B933" s="75">
        <v>56</v>
      </c>
      <c r="C933" s="75">
        <v>65.101733151346792</v>
      </c>
      <c r="D933" s="75">
        <v>100.60155031049847</v>
      </c>
      <c r="E933" s="75">
        <v>104.91629087998407</v>
      </c>
      <c r="F933" s="75">
        <v>99.317747945997354</v>
      </c>
      <c r="G933" s="75">
        <v>149.64709087714448</v>
      </c>
      <c r="H933" s="75">
        <v>150.64229988663587</v>
      </c>
      <c r="I933" s="75">
        <v>150.61270363545128</v>
      </c>
      <c r="J933" s="75">
        <v>167.69898307610288</v>
      </c>
      <c r="K933" s="75">
        <v>170.26938822328728</v>
      </c>
      <c r="L933" s="75">
        <v>281.89877375055966</v>
      </c>
      <c r="M933" s="75">
        <v>263.47126446719886</v>
      </c>
      <c r="N933" s="75">
        <v>243.3889803424168</v>
      </c>
      <c r="O933" s="75">
        <v>316.63728851558284</v>
      </c>
      <c r="P933" s="75">
        <v>437.10646338915245</v>
      </c>
      <c r="Q933" s="75">
        <v>500</v>
      </c>
      <c r="R933" s="75">
        <v>373.0320844681836</v>
      </c>
      <c r="S933" s="75">
        <v>329.89696822048273</v>
      </c>
      <c r="T933" s="75">
        <v>239.7015609838088</v>
      </c>
      <c r="U933" s="75">
        <v>273.56780913465735</v>
      </c>
      <c r="V933" s="75">
        <v>247.68993852017002</v>
      </c>
      <c r="X933" s="201">
        <f>((0-('Appendix B'!$H$30))/(1+$Y$16)^0)</f>
        <v>-30932906.678150136</v>
      </c>
      <c r="Y933" s="201">
        <f>(((B933*'Appendix B'!$C$5*1000)-('Appendix B'!$E$31+'Appendix B'!$F$31+'Appendix B'!$G$31))/((1+$Y$16)^1))</f>
        <v>36555647.970511056</v>
      </c>
      <c r="Z933" s="201">
        <f>+(((C933*'Appendix B'!$C$6*1000)-('Appendix B'!$E$32+'Appendix B'!$F$32+'Appendix B'!$G$32))/((1+$Y$16)^2))</f>
        <v>14240452.80282186</v>
      </c>
      <c r="AA933" s="201">
        <f>(((D933*'Appendix B'!$C$7*1000)-('Appendix B'!$E$33+'Appendix B'!$F$33+'Appendix B'!$G$33))/((1+$Y$16)^3))</f>
        <v>11033113.668198591</v>
      </c>
      <c r="AB933" s="201">
        <f>(((E933*'Appendix B'!$C$8*1000)-('Appendix B'!$E$34+'Appendix B'!$F$34+'Appendix B'!$G$34))/((1+$Y$16)^4))</f>
        <v>7012431.8627621355</v>
      </c>
      <c r="AC933" s="201">
        <f>(((F933*'Appendix B'!$C$9*1000)-('Appendix B'!$E$35+'Appendix B'!$F$35+'Appendix B'!$G$35))/((1+$Y$16)^AC$34))</f>
        <v>4473115.9094119612</v>
      </c>
      <c r="AD933" s="201">
        <f>(((G933*'Appendix B'!$C$10*1000)-('Appendix B'!$E$36+'Appendix B'!$F$36+'Appendix B'!$G$36))/((1+$Y$16)^AD$34))</f>
        <v>5301989.2160859946</v>
      </c>
      <c r="AE933" s="201">
        <f>(((H933*'Appendix B'!$C$11*1000)-('Appendix B'!$E$37+'Appendix B'!$F$37+'Appendix B'!$G$37))/((1+$Y$16)^AE$34))</f>
        <v>3969433.070230315</v>
      </c>
      <c r="AF933" s="201">
        <f>(((I933*'Appendix B'!$C$12*1000)-('Appendix B'!$E$38+'Appendix B'!$F$38+'Appendix B'!$G$38))/((1+$Y$16)^AF$34))</f>
        <v>3021006.569908902</v>
      </c>
      <c r="AG933" s="201">
        <f>(((J933*'Appendix B'!$C$13*1000)-('Appendix B'!$E$39+'Appendix B'!$F$39+'Appendix B'!$G$39))/((1+$Y$16)^AG$34))</f>
        <v>2700685.4285329063</v>
      </c>
      <c r="AH933" s="201">
        <f>(((K933*'Appendix B'!$C$14*1000)-('Appendix B'!$E$40+'Appendix B'!$F$40+'Appendix B'!$G$40))/((1+$Y$16)^AH$34))</f>
        <v>2139971.9313370814</v>
      </c>
      <c r="AI933" s="201">
        <f>(((L933*'Appendix B'!$C$15*1000)-('Appendix B'!$E$41+'Appendix B'!$F$41+'Appendix B'!$G$41))/((1+$Y$16)^AI$34))</f>
        <v>3324553.8288027355</v>
      </c>
      <c r="AJ933" s="201">
        <f>(((M933*'Appendix B'!$C$16*1000)-('Appendix B'!$E$42+'Appendix B'!$F$42+'Appendix B'!$G$42))/((1+$Y$16)^AJ$34))</f>
        <v>2499812.1449124608</v>
      </c>
      <c r="AK933" s="201">
        <f>(((N933*'Appendix B'!$C$17*1000)-('Appendix B'!$E$43+'Appendix B'!$F$43+'Appendix B'!$G$43))/((1+$Y$16)^AK$34))</f>
        <v>1856181.1452478708</v>
      </c>
      <c r="AL933" s="201">
        <f>(((O933*'Appendix B'!$C$18*1000)-('Appendix B'!$E$44+'Appendix B'!$F$44+'Appendix B'!$G$44))/((1+$Y$16)^AL$34))</f>
        <v>2145143.3997595552</v>
      </c>
      <c r="AM933" s="201">
        <f>(((P933*'Appendix B'!$C$19*1000)-('Appendix B'!$E$45+'Appendix B'!$F$45+'Appendix B'!$G$45))/((1+$Y$16)^AM$34))</f>
        <v>2646364.4364220402</v>
      </c>
      <c r="AN933" s="201">
        <f>(((Q933*'Appendix B'!$C$20*1000)-('Appendix B'!$E$46+'Appendix B'!$F$46+'Appendix B'!$G$46))/((1+$Y$16)^AN$34))</f>
        <v>2569321.4299444244</v>
      </c>
      <c r="AO933" s="201">
        <f>(((R933*'Appendix B'!$C$21*1000)-('Appendix B'!$E$47+'Appendix B'!$F$47+'Appendix B'!$G$47))/((1+$Y$16)^AO$34))</f>
        <v>1558090.5381251911</v>
      </c>
      <c r="AP933" s="201">
        <f>(((S933*'Appendix B'!$C$22*1000)-('Appendix B'!$E$48+'Appendix B'!$F$48+'Appendix B'!$G$48))/((1+$Y$16)^AP$34))</f>
        <v>1128057.3844462349</v>
      </c>
      <c r="AQ933" s="201">
        <f>(((T933*'Appendix B'!$C$23*1000)-('Appendix B'!$E$49+'Appendix B'!$F$49+'Appendix B'!$G$49))/((1+$Y$16)^AQ$34))</f>
        <v>610458.45980068285</v>
      </c>
      <c r="AR933" s="201">
        <f>(((U933*'Appendix B'!$C$24*1000)-('Appendix B'!$E$50+'Appendix B'!$F$50+'Appendix B'!$G$50))/((1+$Y$16)^AR$34))</f>
        <v>626425.64576981962</v>
      </c>
      <c r="AS933" s="217">
        <f t="shared" si="44"/>
        <v>78479350.164881721</v>
      </c>
      <c r="AU933" s="207">
        <f t="shared" si="43"/>
        <v>8.0739826898285235E-9</v>
      </c>
    </row>
    <row r="934" spans="1:47" x14ac:dyDescent="0.35">
      <c r="A934">
        <v>900</v>
      </c>
      <c r="B934" s="75">
        <v>56</v>
      </c>
      <c r="C934" s="75">
        <v>58.292047857754682</v>
      </c>
      <c r="D934" s="75">
        <v>49.030181154940379</v>
      </c>
      <c r="E934" s="75">
        <v>57.273986218578841</v>
      </c>
      <c r="F934" s="75">
        <v>59.683364198448785</v>
      </c>
      <c r="G934" s="75">
        <v>56.62399248848255</v>
      </c>
      <c r="H934" s="75">
        <v>36.679843659706236</v>
      </c>
      <c r="I934" s="75">
        <v>29.324293898185999</v>
      </c>
      <c r="J934" s="75">
        <v>31.84643232452401</v>
      </c>
      <c r="K934" s="75">
        <v>36.652159418809916</v>
      </c>
      <c r="L934" s="75">
        <v>35.455073734549664</v>
      </c>
      <c r="M934" s="75">
        <v>18.302293123749891</v>
      </c>
      <c r="N934" s="75">
        <v>26.142929797311048</v>
      </c>
      <c r="O934" s="75">
        <v>32.100201110762491</v>
      </c>
      <c r="P934" s="75">
        <v>35.784540517562583</v>
      </c>
      <c r="Q934" s="75">
        <v>36.192898248066221</v>
      </c>
      <c r="R934" s="75">
        <v>43.752328988071042</v>
      </c>
      <c r="S934" s="75">
        <v>44.999237401010262</v>
      </c>
      <c r="T934" s="75">
        <v>37.289667218914055</v>
      </c>
      <c r="U934" s="75">
        <v>49.223321593493218</v>
      </c>
      <c r="V934" s="75">
        <v>83.359504330652385</v>
      </c>
      <c r="X934" s="201">
        <f>((0-('Appendix B'!$H$30))/(1+$Y$16)^0)</f>
        <v>-30932906.678150136</v>
      </c>
      <c r="Y934" s="201">
        <f>(((B934*'Appendix B'!$C$5*1000)-('Appendix B'!$E$31+'Appendix B'!$F$31+'Appendix B'!$G$31))/((1+$Y$16)^1))</f>
        <v>36555647.970511056</v>
      </c>
      <c r="Z934" s="201">
        <f>+(((C934*'Appendix B'!$C$6*1000)-('Appendix B'!$E$32+'Appendix B'!$F$32+'Appendix B'!$G$32))/((1+$Y$16)^2))</f>
        <v>12520209.830767928</v>
      </c>
      <c r="AA934" s="201">
        <f>(((D934*'Appendix B'!$C$7*1000)-('Appendix B'!$E$33+'Appendix B'!$F$33+'Appendix B'!$G$33))/((1+$Y$16)^3))</f>
        <v>4491776.6011661896</v>
      </c>
      <c r="AB934" s="201">
        <f>(((E934*'Appendix B'!$C$8*1000)-('Appendix B'!$E$34+'Appendix B'!$F$34+'Appendix B'!$G$34))/((1+$Y$16)^4))</f>
        <v>3165792.2808405599</v>
      </c>
      <c r="AC934" s="201">
        <f>(((F934*'Appendix B'!$C$9*1000)-('Appendix B'!$E$35+'Appendix B'!$F$35+'Appendix B'!$G$35))/((1+$Y$16)^AC$34))</f>
        <v>2169084.2611630061</v>
      </c>
      <c r="AD934" s="201">
        <f>(((G934*'Appendix B'!$C$10*1000)-('Appendix B'!$E$36+'Appendix B'!$F$36+'Appendix B'!$G$36))/((1+$Y$16)^AD$34))</f>
        <v>1287919.2743032153</v>
      </c>
      <c r="AE934" s="201">
        <f>(((H934*'Appendix B'!$C$11*1000)-('Appendix B'!$E$37+'Appendix B'!$F$37+'Appendix B'!$G$37))/((1+$Y$16)^AE$34))</f>
        <v>184551.85227487402</v>
      </c>
      <c r="AF934" s="201">
        <f>(((I934*'Appendix B'!$C$12*1000)-('Appendix B'!$E$38+'Appendix B'!$F$38+'Appendix B'!$G$38))/((1+$Y$16)^AF$34))</f>
        <v>-159485.08583198453</v>
      </c>
      <c r="AG934" s="201">
        <f>(((J934*'Appendix B'!$C$13*1000)-('Appendix B'!$E$39+'Appendix B'!$F$39+'Appendix B'!$G$39))/((1+$Y$16)^AG$34))</f>
        <v>-164489.18658088913</v>
      </c>
      <c r="AH934" s="201">
        <f>(((K934*'Appendix B'!$C$14*1000)-('Appendix B'!$E$40+'Appendix B'!$F$40+'Appendix B'!$G$40))/((1+$Y$16)^AH$34))</f>
        <v>-122832.63554457494</v>
      </c>
      <c r="AI934" s="201">
        <f>(((L934*'Appendix B'!$C$15*1000)-('Appendix B'!$E$41+'Appendix B'!$F$41+'Appendix B'!$G$41))/((1+$Y$16)^AI$34))</f>
        <v>-177676.8492328256</v>
      </c>
      <c r="AJ934" s="201">
        <f>(((M934*'Appendix B'!$C$16*1000)-('Appendix B'!$E$42+'Appendix B'!$F$42+'Appendix B'!$G$42))/((1+$Y$16)^AJ$34))</f>
        <v>-399798.34382808715</v>
      </c>
      <c r="AK934" s="201">
        <f>(((N934*'Appendix B'!$C$17*1000)-('Appendix B'!$E$43+'Appendix B'!$F$43+'Appendix B'!$G$43))/((1+$Y$16)^AK$34))</f>
        <v>-298379.40974032163</v>
      </c>
      <c r="AL934" s="201">
        <f>(((O934*'Appendix B'!$C$18*1000)-('Appendix B'!$E$44+'Appendix B'!$F$44+'Appendix B'!$G$44))/((1+$Y$16)^AL$34))</f>
        <v>-236258.45687546927</v>
      </c>
      <c r="AM934" s="201">
        <f>(((P934*'Appendix B'!$C$19*1000)-('Appendix B'!$E$45+'Appendix B'!$F$45+'Appendix B'!$G$45))/((1+$Y$16)^AM$34))</f>
        <v>-203285.75632078573</v>
      </c>
      <c r="AN934" s="201">
        <f>(((Q934*'Appendix B'!$C$20*1000)-('Appendix B'!$E$46+'Appendix B'!$F$46+'Appendix B'!$G$46))/((1+$Y$16)^AN$34))</f>
        <v>-192951.23015761332</v>
      </c>
      <c r="AO934" s="201">
        <f>(((R934*'Appendix B'!$C$21*1000)-('Appendix B'!$E$47+'Appendix B'!$F$47+'Appendix B'!$G$47))/((1+$Y$16)^AO$34))</f>
        <v>-148902.91897863962</v>
      </c>
      <c r="AP934" s="201">
        <f>(((S934*'Appendix B'!$C$22*1000)-('Appendix B'!$E$48+'Appendix B'!$F$48+'Appendix B'!$G$48))/((1+$Y$16)^AP$34))</f>
        <v>-140320.5136386618</v>
      </c>
      <c r="AQ934" s="201">
        <f>(((T934*'Appendix B'!$C$23*1000)-('Appendix B'!$E$49+'Appendix B'!$F$49+'Appendix B'!$G$49))/((1+$Y$16)^AQ$34))</f>
        <v>-165913.72744225347</v>
      </c>
      <c r="AR934" s="201">
        <f>(((U934*'Appendix B'!$C$24*1000)-('Appendix B'!$E$50+'Appendix B'!$F$50+'Appendix B'!$G$50))/((1+$Y$16)^AR$34))</f>
        <v>-117096.20947898856</v>
      </c>
      <c r="AS934" s="217">
        <f t="shared" si="44"/>
        <v>29442075.392876688</v>
      </c>
      <c r="AU934" s="207">
        <f t="shared" si="43"/>
        <v>1.1638601663394996E-8</v>
      </c>
    </row>
    <row r="935" spans="1:47" x14ac:dyDescent="0.35">
      <c r="A935">
        <v>901</v>
      </c>
      <c r="B935" s="75">
        <v>56</v>
      </c>
      <c r="C935" s="75">
        <v>73.381320516258455</v>
      </c>
      <c r="D935" s="75">
        <v>66.80318949795803</v>
      </c>
      <c r="E935" s="75">
        <v>85.846531895923718</v>
      </c>
      <c r="F935" s="75">
        <v>89.748338982164881</v>
      </c>
      <c r="G935" s="75">
        <v>86.327353853310427</v>
      </c>
      <c r="H935" s="75">
        <v>74.974585679919798</v>
      </c>
      <c r="I935" s="75">
        <v>56.62443770087944</v>
      </c>
      <c r="J935" s="75">
        <v>40.695437559686695</v>
      </c>
      <c r="K935" s="75">
        <v>52.9084426380388</v>
      </c>
      <c r="L935" s="75">
        <v>32.47958966348429</v>
      </c>
      <c r="M935" s="75">
        <v>30.440862283949716</v>
      </c>
      <c r="N935" s="75">
        <v>40.612612339507805</v>
      </c>
      <c r="O935" s="75">
        <v>42.142302109078337</v>
      </c>
      <c r="P935" s="75">
        <v>73.229287598390727</v>
      </c>
      <c r="Q935" s="75">
        <v>39.267943799157663</v>
      </c>
      <c r="R935" s="75">
        <v>46.865314460587726</v>
      </c>
      <c r="S935" s="75">
        <v>72.628691686020403</v>
      </c>
      <c r="T935" s="75">
        <v>19.339711462953474</v>
      </c>
      <c r="U935" s="75">
        <v>20.221079373505351</v>
      </c>
      <c r="V935" s="75">
        <v>11.699659396723474</v>
      </c>
      <c r="X935" s="201">
        <f>((0-('Appendix B'!$H$30))/(1+$Y$16)^0)</f>
        <v>-30932906.678150136</v>
      </c>
      <c r="Y935" s="201">
        <f>(((B935*'Appendix B'!$C$5*1000)-('Appendix B'!$E$31+'Appendix B'!$F$31+'Appendix B'!$G$31))/((1+$Y$16)^1))</f>
        <v>36555647.970511056</v>
      </c>
      <c r="Z935" s="201">
        <f>+(((C935*'Appendix B'!$C$6*1000)-('Appendix B'!$E$32+'Appendix B'!$F$32+'Appendix B'!$G$32))/((1+$Y$16)^2))</f>
        <v>16332018.178008627</v>
      </c>
      <c r="AA935" s="201">
        <f>(((D935*'Appendix B'!$C$7*1000)-('Appendix B'!$E$33+'Appendix B'!$F$33+'Appendix B'!$G$33))/((1+$Y$16)^3))</f>
        <v>6746113.458428544</v>
      </c>
      <c r="AB935" s="201">
        <f>(((E935*'Appendix B'!$C$8*1000)-('Appendix B'!$E$34+'Appendix B'!$F$34+'Appendix B'!$G$34))/((1+$Y$16)^4))</f>
        <v>5472739.5609911997</v>
      </c>
      <c r="AC935" s="201">
        <f>(((F935*'Appendix B'!$C$9*1000)-('Appendix B'!$E$35+'Appendix B'!$F$35+'Appendix B'!$G$35))/((1+$Y$16)^AC$34))</f>
        <v>3916825.6628385931</v>
      </c>
      <c r="AD935" s="201">
        <f>(((G935*'Appendix B'!$C$10*1000)-('Appendix B'!$E$36+'Appendix B'!$F$36+'Appendix B'!$G$36))/((1+$Y$16)^AD$34))</f>
        <v>2569658.671181873</v>
      </c>
      <c r="AE935" s="201">
        <f>(((H935*'Appendix B'!$C$11*1000)-('Appendix B'!$E$37+'Appendix B'!$F$37+'Appendix B'!$G$37))/((1+$Y$16)^AE$34))</f>
        <v>1456383.4239824815</v>
      </c>
      <c r="AF935" s="201">
        <f>(((I935*'Appendix B'!$C$12*1000)-('Appendix B'!$E$38+'Appendix B'!$F$38+'Appendix B'!$G$38))/((1+$Y$16)^AF$34))</f>
        <v>556394.36013551697</v>
      </c>
      <c r="AG935" s="201">
        <f>(((J935*'Appendix B'!$C$13*1000)-('Appendix B'!$E$39+'Appendix B'!$F$39+'Appendix B'!$G$39))/((1+$Y$16)^AG$34))</f>
        <v>22139.220677798596</v>
      </c>
      <c r="AH935" s="201">
        <f>(((K935*'Appendix B'!$C$14*1000)-('Appendix B'!$E$40+'Appendix B'!$F$40+'Appendix B'!$G$40))/((1+$Y$16)^AH$34))</f>
        <v>152467.13109569938</v>
      </c>
      <c r="AI935" s="201">
        <f>(((L935*'Appendix B'!$C$15*1000)-('Appendix B'!$E$41+'Appendix B'!$F$41+'Appendix B'!$G$41))/((1+$Y$16)^AI$34))</f>
        <v>-219961.68587102863</v>
      </c>
      <c r="AJ935" s="201">
        <f>(((M935*'Appendix B'!$C$16*1000)-('Appendix B'!$E$42+'Appendix B'!$F$42+'Appendix B'!$G$42))/((1+$Y$16)^AJ$34))</f>
        <v>-256235.63170204283</v>
      </c>
      <c r="AK935" s="201">
        <f>(((N935*'Appendix B'!$C$17*1000)-('Appendix B'!$E$43+'Appendix B'!$F$43+'Appendix B'!$G$43))/((1+$Y$16)^AK$34))</f>
        <v>-154874.81128896555</v>
      </c>
      <c r="AL935" s="201">
        <f>(((O935*'Appendix B'!$C$18*1000)-('Appendix B'!$E$44+'Appendix B'!$F$44+'Appendix B'!$G$44))/((1+$Y$16)^AL$34))</f>
        <v>-152212.19710659012</v>
      </c>
      <c r="AM935" s="201">
        <f>(((P935*'Appendix B'!$C$19*1000)-('Appendix B'!$E$45+'Appendix B'!$F$45+'Appendix B'!$G$45))/((1+$Y$16)^AM$34))</f>
        <v>62596.630498710896</v>
      </c>
      <c r="AN935" s="201">
        <f>(((Q935*'Appendix B'!$C$20*1000)-('Appendix B'!$E$46+'Appendix B'!$F$46+'Appendix B'!$G$46))/((1+$Y$16)^AN$34))</f>
        <v>-174637.33582036934</v>
      </c>
      <c r="AO935" s="201">
        <f>(((R935*'Appendix B'!$C$21*1000)-('Appendix B'!$E$47+'Appendix B'!$F$47+'Appendix B'!$G$47))/((1+$Y$16)^AO$34))</f>
        <v>-132765.1341764816</v>
      </c>
      <c r="AP935" s="201">
        <f>(((S935*'Appendix B'!$C$22*1000)-('Appendix B'!$E$48+'Appendix B'!$F$48+'Appendix B'!$G$48))/((1+$Y$16)^AP$34))</f>
        <v>-17312.902976223209</v>
      </c>
      <c r="AQ935" s="201">
        <f>(((T935*'Appendix B'!$C$23*1000)-('Appendix B'!$E$49+'Appendix B'!$F$49+'Appendix B'!$G$49))/((1+$Y$16)^AQ$34))</f>
        <v>-234762.6777285237</v>
      </c>
      <c r="AR935" s="201">
        <f>(((U935*'Appendix B'!$C$24*1000)-('Appendix B'!$E$50+'Appendix B'!$F$50+'Appendix B'!$G$50))/((1+$Y$16)^AR$34))</f>
        <v>-213215.3572152307</v>
      </c>
      <c r="AS935" s="217">
        <f t="shared" si="44"/>
        <v>42910077.590199947</v>
      </c>
      <c r="AU935" s="207">
        <f t="shared" si="43"/>
        <v>1.5419758366320998E-8</v>
      </c>
    </row>
    <row r="936" spans="1:47" x14ac:dyDescent="0.35">
      <c r="A936">
        <v>902</v>
      </c>
      <c r="B936" s="75">
        <v>56</v>
      </c>
      <c r="C936" s="75">
        <v>38.393990446250641</v>
      </c>
      <c r="D936" s="75">
        <v>45.813417855161262</v>
      </c>
      <c r="E936" s="75">
        <v>20.659414965492019</v>
      </c>
      <c r="F936" s="75">
        <v>29.369120433755455</v>
      </c>
      <c r="G936" s="75">
        <v>37.884982762933362</v>
      </c>
      <c r="H936" s="75">
        <v>40.302519579900753</v>
      </c>
      <c r="I936" s="75">
        <v>51.22888613829052</v>
      </c>
      <c r="J936" s="75">
        <v>35.200991623378009</v>
      </c>
      <c r="K936" s="75">
        <v>52.557252786302698</v>
      </c>
      <c r="L936" s="75">
        <v>71.622182333571956</v>
      </c>
      <c r="M936" s="75">
        <v>85.426327212165717</v>
      </c>
      <c r="N936" s="75">
        <v>90.301811846892946</v>
      </c>
      <c r="O936" s="75">
        <v>136.0995508877636</v>
      </c>
      <c r="P936" s="75">
        <v>243.45627977671532</v>
      </c>
      <c r="Q936" s="75">
        <v>242.18935985386463</v>
      </c>
      <c r="R936" s="75">
        <v>290.01088293027436</v>
      </c>
      <c r="S936" s="75">
        <v>348.80799545921923</v>
      </c>
      <c r="T936" s="75">
        <v>294.15578660154512</v>
      </c>
      <c r="U936" s="75">
        <v>332.06664633871708</v>
      </c>
      <c r="V936" s="75">
        <v>343.41880837940528</v>
      </c>
      <c r="X936" s="201">
        <f>((0-('Appendix B'!$H$30))/(1+$Y$16)^0)</f>
        <v>-30932906.678150136</v>
      </c>
      <c r="Y936" s="201">
        <f>(((B936*'Appendix B'!$C$5*1000)-('Appendix B'!$E$31+'Appendix B'!$F$31+'Appendix B'!$G$31))/((1+$Y$16)^1))</f>
        <v>36555647.970511056</v>
      </c>
      <c r="Z936" s="201">
        <f>+(((C936*'Appendix B'!$C$6*1000)-('Appendix B'!$E$32+'Appendix B'!$F$32+'Appendix B'!$G$32))/((1+$Y$16)^2))</f>
        <v>7493620.2096770266</v>
      </c>
      <c r="AA936" s="201">
        <f>(((D936*'Appendix B'!$C$7*1000)-('Appendix B'!$E$33+'Appendix B'!$F$33+'Appendix B'!$G$33))/((1+$Y$16)^3))</f>
        <v>4083760.8095891913</v>
      </c>
      <c r="AB936" s="201">
        <f>(((E936*'Appendix B'!$C$8*1000)-('Appendix B'!$E$34+'Appendix B'!$F$34+'Appendix B'!$G$34))/((1+$Y$16)^4))</f>
        <v>209531.87198364272</v>
      </c>
      <c r="AC936" s="201">
        <f>(((F936*'Appendix B'!$C$9*1000)-('Appendix B'!$E$35+'Appendix B'!$F$35+'Appendix B'!$G$35))/((1+$Y$16)^AC$34))</f>
        <v>406852.31953714538</v>
      </c>
      <c r="AD936" s="201">
        <f>(((G936*'Appendix B'!$C$10*1000)-('Appendix B'!$E$36+'Appendix B'!$F$36+'Appendix B'!$G$36))/((1+$Y$16)^AD$34))</f>
        <v>479306.17732997728</v>
      </c>
      <c r="AE936" s="201">
        <f>(((H936*'Appendix B'!$C$11*1000)-('Appendix B'!$E$37+'Appendix B'!$F$37+'Appendix B'!$G$37))/((1+$Y$16)^AE$34))</f>
        <v>304866.89727338328</v>
      </c>
      <c r="AF936" s="201">
        <f>(((I936*'Appendix B'!$C$12*1000)-('Appendix B'!$E$38+'Appendix B'!$F$38+'Appendix B'!$G$38))/((1+$Y$16)^AF$34))</f>
        <v>414909.22763104405</v>
      </c>
      <c r="AG936" s="201">
        <f>(((J936*'Appendix B'!$C$13*1000)-('Appendix B'!$E$39+'Appendix B'!$F$39+'Appendix B'!$G$39))/((1+$Y$16)^AG$34))</f>
        <v>-93740.436595723964</v>
      </c>
      <c r="AH936" s="201">
        <f>(((K936*'Appendix B'!$C$14*1000)-('Appendix B'!$E$40+'Appendix B'!$F$40+'Appendix B'!$G$40))/((1+$Y$16)^AH$34))</f>
        <v>146519.73937487727</v>
      </c>
      <c r="AI936" s="201">
        <f>(((L936*'Appendix B'!$C$15*1000)-('Appendix B'!$E$41+'Appendix B'!$F$41+'Appendix B'!$G$41))/((1+$Y$16)^AI$34))</f>
        <v>336296.75716535334</v>
      </c>
      <c r="AJ936" s="201">
        <f>(((M936*'Appendix B'!$C$16*1000)-('Appendix B'!$E$42+'Appendix B'!$F$42+'Appendix B'!$G$42))/((1+$Y$16)^AJ$34))</f>
        <v>394076.80367862177</v>
      </c>
      <c r="AK936" s="201">
        <f>(((N936*'Appendix B'!$C$17*1000)-('Appendix B'!$E$43+'Appendix B'!$F$43+'Appendix B'!$G$43))/((1+$Y$16)^AK$34))</f>
        <v>337923.05085363169</v>
      </c>
      <c r="AL936" s="201">
        <f>(((O936*'Appendix B'!$C$18*1000)-('Appendix B'!$E$44+'Appendix B'!$F$44+'Appendix B'!$G$44))/((1+$Y$16)^AL$34))</f>
        <v>634152.6621342143</v>
      </c>
      <c r="AM936" s="201">
        <f>(((P936*'Appendix B'!$C$19*1000)-('Appendix B'!$E$45+'Appendix B'!$F$45+'Appendix B'!$G$45))/((1+$Y$16)^AM$34))</f>
        <v>1271320.4839080514</v>
      </c>
      <c r="AN936" s="201">
        <f>(((Q936*'Appendix B'!$C$20*1000)-('Appendix B'!$E$46+'Appendix B'!$F$46+'Appendix B'!$G$46))/((1+$Y$16)^AN$34))</f>
        <v>1033891.5495715213</v>
      </c>
      <c r="AO936" s="201">
        <f>(((R936*'Appendix B'!$C$21*1000)-('Appendix B'!$E$47+'Appendix B'!$F$47+'Appendix B'!$G$47))/((1+$Y$16)^AO$34))</f>
        <v>1127706.812835196</v>
      </c>
      <c r="AP936" s="201">
        <f>(((S936*'Appendix B'!$C$22*1000)-('Appendix B'!$E$48+'Appendix B'!$F$48+'Appendix B'!$G$48))/((1+$Y$16)^AP$34))</f>
        <v>1212250.1539382951</v>
      </c>
      <c r="AQ936" s="201">
        <f>(((T936*'Appendix B'!$C$23*1000)-('Appendix B'!$E$49+'Appendix B'!$F$49+'Appendix B'!$G$49))/((1+$Y$16)^AQ$34))</f>
        <v>819323.39091272256</v>
      </c>
      <c r="AR936" s="201">
        <f>(((U936*'Appendix B'!$C$24*1000)-('Appendix B'!$E$50+'Appendix B'!$F$50+'Appendix B'!$G$50))/((1+$Y$16)^AR$34))</f>
        <v>820302.32375095226</v>
      </c>
      <c r="AS936" s="217">
        <f t="shared" si="44"/>
        <v>27149352.533505764</v>
      </c>
      <c r="AU936" s="207">
        <f t="shared" si="43"/>
        <v>1.0779435807139508E-8</v>
      </c>
    </row>
    <row r="937" spans="1:47" x14ac:dyDescent="0.35">
      <c r="A937">
        <v>903</v>
      </c>
      <c r="B937" s="75">
        <v>56</v>
      </c>
      <c r="C937" s="75">
        <v>60.270703900055707</v>
      </c>
      <c r="D937" s="75">
        <v>104.88764701532556</v>
      </c>
      <c r="E937" s="75">
        <v>96.498504500083442</v>
      </c>
      <c r="F937" s="75">
        <v>32.996649805864131</v>
      </c>
      <c r="G937" s="75">
        <v>39.35326322302447</v>
      </c>
      <c r="H937" s="75">
        <v>57.277922178871151</v>
      </c>
      <c r="I937" s="75">
        <v>54.141494707413329</v>
      </c>
      <c r="J937" s="75">
        <v>84.638033528771359</v>
      </c>
      <c r="K937" s="75">
        <v>105.56547568722974</v>
      </c>
      <c r="L937" s="75">
        <v>131.15973925644974</v>
      </c>
      <c r="M937" s="75">
        <v>121.77201177148878</v>
      </c>
      <c r="N937" s="75">
        <v>146.82210484565127</v>
      </c>
      <c r="O937" s="75">
        <v>123.00210274545692</v>
      </c>
      <c r="P937" s="75">
        <v>174.67889807870876</v>
      </c>
      <c r="Q937" s="75">
        <v>219.3305871735061</v>
      </c>
      <c r="R937" s="75">
        <v>246.21599002983925</v>
      </c>
      <c r="S937" s="75">
        <v>201.38902811780912</v>
      </c>
      <c r="T937" s="75">
        <v>131.85926723434889</v>
      </c>
      <c r="U937" s="75">
        <v>76.56217556002278</v>
      </c>
      <c r="V937" s="75">
        <v>96.638481118401984</v>
      </c>
      <c r="X937" s="201">
        <f>((0-('Appendix B'!$H$30))/(1+$Y$16)^0)</f>
        <v>-30932906.678150136</v>
      </c>
      <c r="Y937" s="201">
        <f>(((B937*'Appendix B'!$C$5*1000)-('Appendix B'!$E$31+'Appendix B'!$F$31+'Appendix B'!$G$31))/((1+$Y$16)^1))</f>
        <v>36555647.970511056</v>
      </c>
      <c r="Z937" s="201">
        <f>+(((C937*'Appendix B'!$C$6*1000)-('Appendix B'!$E$32+'Appendix B'!$F$32+'Appendix B'!$G$32))/((1+$Y$16)^2))</f>
        <v>13020052.188252982</v>
      </c>
      <c r="AA937" s="201">
        <f>(((D937*'Appendix B'!$C$7*1000)-('Appendix B'!$E$33+'Appendix B'!$F$33+'Appendix B'!$G$33))/((1+$Y$16)^3))</f>
        <v>11576764.219022669</v>
      </c>
      <c r="AB937" s="201">
        <f>(((E937*'Appendix B'!$C$8*1000)-('Appendix B'!$E$34+'Appendix B'!$F$34+'Appendix B'!$G$34))/((1+$Y$16)^4))</f>
        <v>6332779.8074887218</v>
      </c>
      <c r="AC937" s="201">
        <f>(((F937*'Appendix B'!$C$9*1000)-('Appendix B'!$E$35+'Appendix B'!$F$35+'Appendix B'!$G$35))/((1+$Y$16)^AC$34))</f>
        <v>617728.37431642541</v>
      </c>
      <c r="AD937" s="201">
        <f>(((G937*'Appendix B'!$C$10*1000)-('Appendix B'!$E$36+'Appendix B'!$F$36+'Appendix B'!$G$36))/((1+$Y$16)^AD$34))</f>
        <v>542664.42450783169</v>
      </c>
      <c r="AE937" s="201">
        <f>(((H937*'Appendix B'!$C$11*1000)-('Appendix B'!$E$37+'Appendix B'!$F$37+'Appendix B'!$G$37))/((1+$Y$16)^AE$34))</f>
        <v>868648.02828144445</v>
      </c>
      <c r="AF937" s="201">
        <f>(((I937*'Appendix B'!$C$12*1000)-('Appendix B'!$E$38+'Appendix B'!$F$38+'Appendix B'!$G$38))/((1+$Y$16)^AF$34))</f>
        <v>491285.25787664758</v>
      </c>
      <c r="AG937" s="201">
        <f>(((J937*'Appendix B'!$C$13*1000)-('Appendix B'!$E$39+'Appendix B'!$F$39+'Appendix B'!$G$39))/((1+$Y$16)^AG$34))</f>
        <v>948902.90524821833</v>
      </c>
      <c r="AH937" s="201">
        <f>(((K937*'Appendix B'!$C$14*1000)-('Appendix B'!$E$40+'Appendix B'!$F$40+'Appendix B'!$G$40))/((1+$Y$16)^AH$34))</f>
        <v>1044212.7235484808</v>
      </c>
      <c r="AI937" s="201">
        <f>(((L937*'Appendix B'!$C$15*1000)-('Appendix B'!$E$41+'Appendix B'!$F$41+'Appendix B'!$G$41))/((1+$Y$16)^AI$34))</f>
        <v>1182389.6308604211</v>
      </c>
      <c r="AJ937" s="201">
        <f>(((M937*'Appendix B'!$C$16*1000)-('Appendix B'!$E$42+'Appendix B'!$F$42+'Appendix B'!$G$42))/((1+$Y$16)^AJ$34))</f>
        <v>823936.77980518306</v>
      </c>
      <c r="AK937" s="201">
        <f>(((N937*'Appendix B'!$C$17*1000)-('Appendix B'!$E$43+'Appendix B'!$F$43+'Appendix B'!$G$43))/((1+$Y$16)^AK$34))</f>
        <v>898469.00115258165</v>
      </c>
      <c r="AL937" s="201">
        <f>(((O937*'Appendix B'!$C$18*1000)-('Appendix B'!$E$44+'Appendix B'!$F$44+'Appendix B'!$G$44))/((1+$Y$16)^AL$34))</f>
        <v>524535.01050311199</v>
      </c>
      <c r="AM937" s="201">
        <f>(((P937*'Appendix B'!$C$19*1000)-('Appendix B'!$E$45+'Appendix B'!$F$45+'Appendix B'!$G$45))/((1+$Y$16)^AM$34))</f>
        <v>782955.737697109</v>
      </c>
      <c r="AN937" s="201">
        <f>(((Q937*'Appendix B'!$C$20*1000)-('Appendix B'!$E$46+'Appendix B'!$F$46+'Appendix B'!$G$46))/((1+$Y$16)^AN$34))</f>
        <v>897752.70525470201</v>
      </c>
      <c r="AO937" s="201">
        <f>(((R937*'Appendix B'!$C$21*1000)-('Appendix B'!$E$47+'Appendix B'!$F$47+'Appendix B'!$G$47))/((1+$Y$16)^AO$34))</f>
        <v>900673.12979991781</v>
      </c>
      <c r="AP937" s="201">
        <f>(((S937*'Appendix B'!$C$22*1000)-('Appendix B'!$E$48+'Appendix B'!$F$48+'Appendix B'!$G$48))/((1+$Y$16)^AP$34))</f>
        <v>555934.08081089286</v>
      </c>
      <c r="AQ937" s="201">
        <f>(((T937*'Appendix B'!$C$23*1000)-('Appendix B'!$E$49+'Appendix B'!$F$49+'Appendix B'!$G$49))/((1+$Y$16)^AQ$34))</f>
        <v>196817.95716889342</v>
      </c>
      <c r="AR937" s="201">
        <f>(((U937*'Appendix B'!$C$24*1000)-('Appendix B'!$E$50+'Appendix B'!$F$50+'Appendix B'!$G$50))/((1+$Y$16)^AR$34))</f>
        <v>-26489.858307375467</v>
      </c>
      <c r="AS937" s="217">
        <f t="shared" si="44"/>
        <v>47829243.253957152</v>
      </c>
      <c r="AU937" s="207">
        <f t="shared" si="43"/>
        <v>1.59000521759453E-8</v>
      </c>
    </row>
    <row r="938" spans="1:47" x14ac:dyDescent="0.35">
      <c r="A938">
        <v>904</v>
      </c>
      <c r="B938" s="75">
        <v>56</v>
      </c>
      <c r="C938" s="75">
        <v>49.186072921714327</v>
      </c>
      <c r="D938" s="75">
        <v>50.851384204419702</v>
      </c>
      <c r="E938" s="75">
        <v>63.666440948159206</v>
      </c>
      <c r="F938" s="75">
        <v>27.993937578494034</v>
      </c>
      <c r="G938" s="75">
        <v>41.633545943246325</v>
      </c>
      <c r="H938" s="75">
        <v>58.381682639300102</v>
      </c>
      <c r="I938" s="75">
        <v>59.075185729575239</v>
      </c>
      <c r="J938" s="75">
        <v>55.501517131964476</v>
      </c>
      <c r="K938" s="75">
        <v>62.59207813909201</v>
      </c>
      <c r="L938" s="75">
        <v>109.60373146595505</v>
      </c>
      <c r="M938" s="75">
        <v>96.498464678688137</v>
      </c>
      <c r="N938" s="75">
        <v>87.332472347533766</v>
      </c>
      <c r="O938" s="75">
        <v>62.598326498302342</v>
      </c>
      <c r="P938" s="75">
        <v>58.119602122087322</v>
      </c>
      <c r="Q938" s="75">
        <v>27.245011886109506</v>
      </c>
      <c r="R938" s="75">
        <v>35.784961786533714</v>
      </c>
      <c r="S938" s="75">
        <v>37.49978360956959</v>
      </c>
      <c r="T938" s="75">
        <v>39.178626918640802</v>
      </c>
      <c r="U938" s="75">
        <v>49.365921588157377</v>
      </c>
      <c r="V938" s="75">
        <v>51.403850297075138</v>
      </c>
      <c r="X938" s="201">
        <f>((0-('Appendix B'!$H$30))/(1+$Y$16)^0)</f>
        <v>-30932906.678150136</v>
      </c>
      <c r="Y938" s="201">
        <f>(((B938*'Appendix B'!$C$5*1000)-('Appendix B'!$E$31+'Appendix B'!$F$31+'Appendix B'!$G$31))/((1+$Y$16)^1))</f>
        <v>36555647.970511056</v>
      </c>
      <c r="Z938" s="201">
        <f>+(((C938*'Appendix B'!$C$6*1000)-('Appendix B'!$E$32+'Appendix B'!$F$32+'Appendix B'!$G$32))/((1+$Y$16)^2))</f>
        <v>10219884.821304878</v>
      </c>
      <c r="AA938" s="201">
        <f>(((D938*'Appendix B'!$C$7*1000)-('Appendix B'!$E$33+'Appendix B'!$F$33+'Appendix B'!$G$33))/((1+$Y$16)^3))</f>
        <v>4722778.8648101343</v>
      </c>
      <c r="AB938" s="201">
        <f>(((E938*'Appendix B'!$C$8*1000)-('Appendix B'!$E$34+'Appendix B'!$F$34+'Appendix B'!$G$34))/((1+$Y$16)^4))</f>
        <v>3681919.0627669049</v>
      </c>
      <c r="AC938" s="201">
        <f>(((F938*'Appendix B'!$C$9*1000)-('Appendix B'!$E$35+'Appendix B'!$F$35+'Appendix B'!$G$35))/((1+$Y$16)^AC$34))</f>
        <v>326909.99368105974</v>
      </c>
      <c r="AD938" s="201">
        <f>(((G938*'Appendix B'!$C$10*1000)-('Appendix B'!$E$36+'Appendix B'!$F$36+'Appendix B'!$G$36))/((1+$Y$16)^AD$34))</f>
        <v>641061.6450322005</v>
      </c>
      <c r="AE938" s="201">
        <f>(((H938*'Appendix B'!$C$11*1000)-('Appendix B'!$E$37+'Appendix B'!$F$37+'Appendix B'!$G$37))/((1+$Y$16)^AE$34))</f>
        <v>905305.73446040461</v>
      </c>
      <c r="AF938" s="201">
        <f>(((I938*'Appendix B'!$C$12*1000)-('Appendix B'!$E$38+'Appendix B'!$F$38+'Appendix B'!$G$38))/((1+$Y$16)^AF$34))</f>
        <v>620659.22825007979</v>
      </c>
      <c r="AG938" s="201">
        <f>(((J938*'Appendix B'!$C$13*1000)-('Appendix B'!$E$39+'Appendix B'!$F$39+'Appendix B'!$G$39))/((1+$Y$16)^AG$34))</f>
        <v>334404.26910827274</v>
      </c>
      <c r="AH938" s="201">
        <f>(((K938*'Appendix B'!$C$14*1000)-('Appendix B'!$E$40+'Appendix B'!$F$40+'Appendix B'!$G$40))/((1+$Y$16)^AH$34))</f>
        <v>316459.26618079923</v>
      </c>
      <c r="AI938" s="201">
        <f>(((L938*'Appendix B'!$C$15*1000)-('Appendix B'!$E$41+'Appendix B'!$F$41+'Appendix B'!$G$41))/((1+$Y$16)^AI$34))</f>
        <v>876055.51976348623</v>
      </c>
      <c r="AJ938" s="201">
        <f>(((M938*'Appendix B'!$C$16*1000)-('Appendix B'!$E$42+'Appendix B'!$F$42+'Appendix B'!$G$42))/((1+$Y$16)^AJ$34))</f>
        <v>525026.84093162697</v>
      </c>
      <c r="AK938" s="201">
        <f>(((N938*'Appendix B'!$C$17*1000)-('Appendix B'!$E$43+'Appendix B'!$F$43+'Appendix B'!$G$43))/((1+$Y$16)^AK$34))</f>
        <v>308474.31407045422</v>
      </c>
      <c r="AL938" s="201">
        <f>(((O938*'Appendix B'!$C$18*1000)-('Appendix B'!$E$44+'Appendix B'!$F$44+'Appendix B'!$G$44))/((1+$Y$16)^AL$34))</f>
        <v>18992.249049008391</v>
      </c>
      <c r="AM938" s="201">
        <f>(((P938*'Appendix B'!$C$19*1000)-('Appendix B'!$E$45+'Appendix B'!$F$45+'Appendix B'!$G$45))/((1+$Y$16)^AM$34))</f>
        <v>-44692.096271414739</v>
      </c>
      <c r="AN938" s="201">
        <f>(((Q938*'Appendix B'!$C$20*1000)-('Appendix B'!$E$46+'Appendix B'!$F$46+'Appendix B'!$G$46))/((1+$Y$16)^AN$34))</f>
        <v>-246241.70753489269</v>
      </c>
      <c r="AO938" s="201">
        <f>(((R938*'Appendix B'!$C$21*1000)-('Appendix B'!$E$47+'Appendix B'!$F$47+'Appendix B'!$G$47))/((1+$Y$16)^AO$34))</f>
        <v>-190205.92487870713</v>
      </c>
      <c r="AP938" s="201">
        <f>(((S938*'Appendix B'!$C$22*1000)-('Appendix B'!$E$48+'Appendix B'!$F$48+'Appendix B'!$G$48))/((1+$Y$16)^AP$34))</f>
        <v>-173708.42939850956</v>
      </c>
      <c r="AQ938" s="201">
        <f>(((T938*'Appendix B'!$C$23*1000)-('Appendix B'!$E$49+'Appendix B'!$F$49+'Appendix B'!$G$49))/((1+$Y$16)^AQ$34))</f>
        <v>-158668.42309569157</v>
      </c>
      <c r="AR938" s="201">
        <f>(((U938*'Appendix B'!$C$24*1000)-('Appendix B'!$E$50+'Appendix B'!$F$50+'Appendix B'!$G$50))/((1+$Y$16)^AR$34))</f>
        <v>-116623.60498688258</v>
      </c>
      <c r="AS938" s="217">
        <f t="shared" si="44"/>
        <v>29120673.101770218</v>
      </c>
      <c r="AU938" s="207">
        <f t="shared" si="43"/>
        <v>1.15199686923249E-8</v>
      </c>
    </row>
    <row r="939" spans="1:47" x14ac:dyDescent="0.35">
      <c r="A939">
        <v>905</v>
      </c>
      <c r="B939" s="75">
        <v>56</v>
      </c>
      <c r="C939" s="75">
        <v>49.544321951628476</v>
      </c>
      <c r="D939" s="75">
        <v>67.93959416167732</v>
      </c>
      <c r="E939" s="75">
        <v>84.017839802501427</v>
      </c>
      <c r="F939" s="75">
        <v>61.470290073606471</v>
      </c>
      <c r="G939" s="75">
        <v>71.810467076789706</v>
      </c>
      <c r="H939" s="75">
        <v>57.880278918428147</v>
      </c>
      <c r="I939" s="75">
        <v>44.130249549685821</v>
      </c>
      <c r="J939" s="75">
        <v>49.200872630365247</v>
      </c>
      <c r="K939" s="75">
        <v>74.1059177539411</v>
      </c>
      <c r="L939" s="75">
        <v>78.939663761753465</v>
      </c>
      <c r="M939" s="75">
        <v>54.320127417576302</v>
      </c>
      <c r="N939" s="75">
        <v>28.005926352004369</v>
      </c>
      <c r="O939" s="75">
        <v>41.408387190706279</v>
      </c>
      <c r="P939" s="75">
        <v>39.254096254639585</v>
      </c>
      <c r="Q939" s="75">
        <v>32.080714243346215</v>
      </c>
      <c r="R939" s="75">
        <v>45.530613642251801</v>
      </c>
      <c r="S939" s="75">
        <v>53.223881785345284</v>
      </c>
      <c r="T939" s="75">
        <v>39.565700834981776</v>
      </c>
      <c r="U939" s="75">
        <v>35.361080857052585</v>
      </c>
      <c r="V939" s="75">
        <v>38.857917163636593</v>
      </c>
      <c r="X939" s="201">
        <f>((0-('Appendix B'!$H$30))/(1+$Y$16)^0)</f>
        <v>-30932906.678150136</v>
      </c>
      <c r="Y939" s="201">
        <f>(((B939*'Appendix B'!$C$5*1000)-('Appendix B'!$E$31+'Appendix B'!$F$31+'Appendix B'!$G$31))/((1+$Y$16)^1))</f>
        <v>36555647.970511056</v>
      </c>
      <c r="Z939" s="201">
        <f>+(((C939*'Appendix B'!$C$6*1000)-('Appendix B'!$E$32+'Appendix B'!$F$32+'Appendix B'!$G$32))/((1+$Y$16)^2))</f>
        <v>10310384.653438805</v>
      </c>
      <c r="AA939" s="201">
        <f>(((D939*'Appendix B'!$C$7*1000)-('Appendix B'!$E$33+'Appendix B'!$F$33+'Appendix B'!$G$33))/((1+$Y$16)^3))</f>
        <v>6890255.5681234216</v>
      </c>
      <c r="AB939" s="201">
        <f>(((E939*'Appendix B'!$C$8*1000)-('Appendix B'!$E$34+'Appendix B'!$F$34+'Appendix B'!$G$34))/((1+$Y$16)^4))</f>
        <v>5325090.9650700279</v>
      </c>
      <c r="AC939" s="201">
        <f>(((F939*'Appendix B'!$C$9*1000)-('Appendix B'!$E$35+'Appendix B'!$F$35+'Appendix B'!$G$35))/((1+$Y$16)^AC$34))</f>
        <v>2272962.0909701344</v>
      </c>
      <c r="AD939" s="201">
        <f>(((G939*'Appendix B'!$C$10*1000)-('Appendix B'!$E$36+'Appendix B'!$F$36+'Appendix B'!$G$36))/((1+$Y$16)^AD$34))</f>
        <v>1943235.7733503147</v>
      </c>
      <c r="AE939" s="201">
        <f>(((H939*'Appendix B'!$C$11*1000)-('Appendix B'!$E$37+'Appendix B'!$F$37+'Appendix B'!$G$37))/((1+$Y$16)^AE$34))</f>
        <v>888653.28953624191</v>
      </c>
      <c r="AF939" s="201">
        <f>(((I939*'Appendix B'!$C$12*1000)-('Appendix B'!$E$38+'Appendix B'!$F$38+'Appendix B'!$G$38))/((1+$Y$16)^AF$34))</f>
        <v>228764.85912872149</v>
      </c>
      <c r="AG939" s="201">
        <f>(((J939*'Appendix B'!$C$13*1000)-('Appendix B'!$E$39+'Appendix B'!$F$39+'Appendix B'!$G$39))/((1+$Y$16)^AG$34))</f>
        <v>201521.62108314093</v>
      </c>
      <c r="AH939" s="201">
        <f>(((K939*'Appendix B'!$C$14*1000)-('Appendix B'!$E$40+'Appendix B'!$F$40+'Appendix B'!$G$40))/((1+$Y$16)^AH$34))</f>
        <v>511445.86406143417</v>
      </c>
      <c r="AI939" s="201">
        <f>(((L939*'Appendix B'!$C$15*1000)-('Appendix B'!$E$41+'Appendix B'!$F$41+'Appendix B'!$G$41))/((1+$Y$16)^AI$34))</f>
        <v>440286.05752916017</v>
      </c>
      <c r="AJ939" s="201">
        <f>(((M939*'Appendix B'!$C$16*1000)-('Appendix B'!$E$42+'Appendix B'!$F$42+'Appendix B'!$G$42))/((1+$Y$16)^AJ$34))</f>
        <v>26184.151133703232</v>
      </c>
      <c r="AK939" s="201">
        <f>(((N939*'Appendix B'!$C$17*1000)-('Appendix B'!$E$43+'Appendix B'!$F$43+'Appendix B'!$G$43))/((1+$Y$16)^AK$34))</f>
        <v>-279902.94546974223</v>
      </c>
      <c r="AL939" s="201">
        <f>(((O939*'Appendix B'!$C$18*1000)-('Appendix B'!$E$44+'Appendix B'!$F$44+'Appendix B'!$G$44))/((1+$Y$16)^AL$34))</f>
        <v>-158354.6172921767</v>
      </c>
      <c r="AM939" s="201">
        <f>(((P939*'Appendix B'!$C$19*1000)-('Appendix B'!$E$45+'Appendix B'!$F$45+'Appendix B'!$G$45))/((1+$Y$16)^AM$34))</f>
        <v>-178649.6235519886</v>
      </c>
      <c r="AN939" s="201">
        <f>(((Q939*'Appendix B'!$C$20*1000)-('Appendix B'!$E$46+'Appendix B'!$F$46+'Appendix B'!$G$46))/((1+$Y$16)^AN$34))</f>
        <v>-217441.95789041615</v>
      </c>
      <c r="AO939" s="201">
        <f>(((R939*'Appendix B'!$C$21*1000)-('Appendix B'!$E$47+'Appendix B'!$F$47+'Appendix B'!$G$47))/((1+$Y$16)^AO$34))</f>
        <v>-139684.25242220738</v>
      </c>
      <c r="AP939" s="201">
        <f>(((S939*'Appendix B'!$C$22*1000)-('Appendix B'!$E$48+'Appendix B'!$F$48+'Appendix B'!$G$48))/((1+$Y$16)^AP$34))</f>
        <v>-103704.01575820347</v>
      </c>
      <c r="AQ939" s="201">
        <f>(((T939*'Appendix B'!$C$23*1000)-('Appendix B'!$E$49+'Appendix B'!$F$49+'Appendix B'!$G$49))/((1+$Y$16)^AQ$34))</f>
        <v>-157183.76022601168</v>
      </c>
      <c r="AR939" s="201">
        <f>(((U939*'Appendix B'!$C$24*1000)-('Appendix B'!$E$50+'Appendix B'!$F$50+'Appendix B'!$G$50))/((1+$Y$16)^AR$34))</f>
        <v>-163038.40785091324</v>
      </c>
      <c r="AS939" s="217">
        <f t="shared" si="44"/>
        <v>34661526.185786024</v>
      </c>
      <c r="AU939" s="207">
        <f t="shared" si="43"/>
        <v>1.3432288819063527E-8</v>
      </c>
    </row>
    <row r="940" spans="1:47" x14ac:dyDescent="0.35">
      <c r="A940">
        <v>906</v>
      </c>
      <c r="B940" s="75">
        <v>56</v>
      </c>
      <c r="C940" s="75">
        <v>65.826915999856411</v>
      </c>
      <c r="D940" s="75">
        <v>46.033904575605987</v>
      </c>
      <c r="E940" s="75">
        <v>47.597850105440564</v>
      </c>
      <c r="F940" s="75">
        <v>37.068823403325084</v>
      </c>
      <c r="G940" s="75">
        <v>24.28013576879172</v>
      </c>
      <c r="H940" s="75">
        <v>9.4707212132385781</v>
      </c>
      <c r="I940" s="75">
        <v>9.831803924044582</v>
      </c>
      <c r="J940" s="75">
        <v>10.10470246377573</v>
      </c>
      <c r="K940" s="75">
        <v>13.376198898741535</v>
      </c>
      <c r="L940" s="75">
        <v>16.24898387415363</v>
      </c>
      <c r="M940" s="75">
        <v>19.312316363927902</v>
      </c>
      <c r="N940" s="75">
        <v>17.505301517517601</v>
      </c>
      <c r="O940" s="75">
        <v>18.188403943441404</v>
      </c>
      <c r="P940" s="75">
        <v>25.380049947209137</v>
      </c>
      <c r="Q940" s="75">
        <v>18.942022604245842</v>
      </c>
      <c r="R940" s="75">
        <v>24.982296837727269</v>
      </c>
      <c r="S940" s="75">
        <v>15.716759138588007</v>
      </c>
      <c r="T940" s="75">
        <v>16.90043960337302</v>
      </c>
      <c r="U940" s="75">
        <v>11.324552172970801</v>
      </c>
      <c r="V940" s="75">
        <v>6.4877227214975859</v>
      </c>
      <c r="X940" s="201">
        <f>((0-('Appendix B'!$H$30))/(1+$Y$16)^0)</f>
        <v>-30932906.678150136</v>
      </c>
      <c r="Y940" s="201">
        <f>(((B940*'Appendix B'!$C$5*1000)-('Appendix B'!$E$31+'Appendix B'!$F$31+'Appendix B'!$G$31))/((1+$Y$16)^1))</f>
        <v>36555647.970511056</v>
      </c>
      <c r="Z940" s="201">
        <f>+(((C940*'Appendix B'!$C$6*1000)-('Appendix B'!$E$32+'Appendix B'!$F$32+'Appendix B'!$G$32))/((1+$Y$16)^2))</f>
        <v>14423646.39324763</v>
      </c>
      <c r="AA940" s="201">
        <f>(((D940*'Appendix B'!$C$7*1000)-('Appendix B'!$E$33+'Appendix B'!$F$33+'Appendix B'!$G$33))/((1+$Y$16)^3))</f>
        <v>4111727.4503988056</v>
      </c>
      <c r="AB940" s="201">
        <f>(((E940*'Appendix B'!$C$8*1000)-('Appendix B'!$E$34+'Appendix B'!$F$34+'Appendix B'!$G$34))/((1+$Y$16)^4))</f>
        <v>2384541.0706527648</v>
      </c>
      <c r="AC940" s="201">
        <f>(((F940*'Appendix B'!$C$9*1000)-('Appendix B'!$E$35+'Appendix B'!$F$35+'Appendix B'!$G$35))/((1+$Y$16)^AC$34))</f>
        <v>854452.5506143386</v>
      </c>
      <c r="AD940" s="201">
        <f>(((G940*'Appendix B'!$C$10*1000)-('Appendix B'!$E$36+'Appendix B'!$F$36+'Appendix B'!$G$36))/((1+$Y$16)^AD$34))</f>
        <v>-107760.99553032777</v>
      </c>
      <c r="AE940" s="201">
        <f>(((H940*'Appendix B'!$C$11*1000)-('Appendix B'!$E$37+'Appendix B'!$F$37+'Appendix B'!$G$37))/((1+$Y$16)^AE$34))</f>
        <v>-719108.0012791598</v>
      </c>
      <c r="AF940" s="201">
        <f>(((I940*'Appendix B'!$C$12*1000)-('Appendix B'!$E$38+'Appendix B'!$F$38+'Appendix B'!$G$38))/((1+$Y$16)^AF$34))</f>
        <v>-670627.92171106522</v>
      </c>
      <c r="AG940" s="201">
        <f>(((J940*'Appendix B'!$C$13*1000)-('Appendix B'!$E$39+'Appendix B'!$F$39+'Appendix B'!$G$39))/((1+$Y$16)^AG$34))</f>
        <v>-623029.36224228423</v>
      </c>
      <c r="AH940" s="201">
        <f>(((K940*'Appendix B'!$C$14*1000)-('Appendix B'!$E$40+'Appendix B'!$F$40+'Appendix B'!$G$40))/((1+$Y$16)^AH$34))</f>
        <v>-517010.46900674427</v>
      </c>
      <c r="AI940" s="201">
        <f>(((L940*'Appendix B'!$C$15*1000)-('Appendix B'!$E$41+'Appendix B'!$F$41+'Appendix B'!$G$41))/((1+$Y$16)^AI$34))</f>
        <v>-450616.09300256678</v>
      </c>
      <c r="AJ940" s="201">
        <f>(((M940*'Appendix B'!$C$16*1000)-('Appendix B'!$E$42+'Appendix B'!$F$42+'Appendix B'!$G$42))/((1+$Y$16)^AJ$34))</f>
        <v>-387852.81105922296</v>
      </c>
      <c r="AK940" s="201">
        <f>(((N940*'Appendix B'!$C$17*1000)-('Appendix B'!$E$43+'Appendix B'!$F$43+'Appendix B'!$G$43))/((1+$Y$16)^AK$34))</f>
        <v>-384043.99666191224</v>
      </c>
      <c r="AL940" s="201">
        <f>(((O940*'Appendix B'!$C$18*1000)-('Appendix B'!$E$44+'Appendix B'!$F$44+'Appendix B'!$G$44))/((1+$Y$16)^AL$34))</f>
        <v>-352691.71310070698</v>
      </c>
      <c r="AM940" s="201">
        <f>(((P940*'Appendix B'!$C$19*1000)-('Appendix B'!$E$45+'Appendix B'!$F$45+'Appendix B'!$G$45))/((1+$Y$16)^AM$34))</f>
        <v>-277164.49772381992</v>
      </c>
      <c r="AN940" s="201">
        <f>(((Q940*'Appendix B'!$C$20*1000)-('Appendix B'!$E$46+'Appendix B'!$F$46+'Appendix B'!$G$46))/((1+$Y$16)^AN$34))</f>
        <v>-295691.40376373363</v>
      </c>
      <c r="AO940" s="201">
        <f>(((R940*'Appendix B'!$C$21*1000)-('Appendix B'!$E$47+'Appendix B'!$F$47+'Appendix B'!$G$47))/((1+$Y$16)^AO$34))</f>
        <v>-246207.17633739632</v>
      </c>
      <c r="AP940" s="201">
        <f>(((S940*'Appendix B'!$C$22*1000)-('Appendix B'!$E$48+'Appendix B'!$F$48+'Appendix B'!$G$48))/((1+$Y$16)^AP$34))</f>
        <v>-270687.46363989799</v>
      </c>
      <c r="AQ940" s="201">
        <f>(((T940*'Appendix B'!$C$23*1000)-('Appendix B'!$E$49+'Appendix B'!$F$49+'Appendix B'!$G$49))/((1+$Y$16)^AQ$34))</f>
        <v>-244118.76246088772</v>
      </c>
      <c r="AR940" s="201">
        <f>(((U940*'Appendix B'!$C$24*1000)-('Appendix B'!$E$50+'Appendix B'!$F$50+'Appendix B'!$G$50))/((1+$Y$16)^AR$34))</f>
        <v>-242700.20207106526</v>
      </c>
      <c r="AS940" s="217">
        <f t="shared" si="44"/>
        <v>27397108.75727446</v>
      </c>
      <c r="AU940" s="207">
        <f t="shared" si="43"/>
        <v>1.087352506482617E-8</v>
      </c>
    </row>
    <row r="941" spans="1:47" x14ac:dyDescent="0.35">
      <c r="A941">
        <v>907</v>
      </c>
      <c r="B941" s="75">
        <v>56</v>
      </c>
      <c r="C941" s="75">
        <v>75.48437975884741</v>
      </c>
      <c r="D941" s="75">
        <v>85.57874970382025</v>
      </c>
      <c r="E941" s="75">
        <v>93.460709310934007</v>
      </c>
      <c r="F941" s="75">
        <v>88.957387760165346</v>
      </c>
      <c r="G941" s="75">
        <v>105.69180590391989</v>
      </c>
      <c r="H941" s="75">
        <v>95.492024492948644</v>
      </c>
      <c r="I941" s="75">
        <v>105.87116276867791</v>
      </c>
      <c r="J941" s="75">
        <v>125.04728214858682</v>
      </c>
      <c r="K941" s="75">
        <v>88.043984720971281</v>
      </c>
      <c r="L941" s="75">
        <v>87.066576426167401</v>
      </c>
      <c r="M941" s="75">
        <v>87.222870412366802</v>
      </c>
      <c r="N941" s="75">
        <v>104.09209312938304</v>
      </c>
      <c r="O941" s="75">
        <v>131.85604300890543</v>
      </c>
      <c r="P941" s="75">
        <v>163.20299360346471</v>
      </c>
      <c r="Q941" s="75">
        <v>73.886735942834378</v>
      </c>
      <c r="R941" s="75">
        <v>59.375689586611188</v>
      </c>
      <c r="S941" s="75">
        <v>57.879113249659511</v>
      </c>
      <c r="T941" s="75">
        <v>63.12714894332624</v>
      </c>
      <c r="U941" s="75">
        <v>94.917862131289638</v>
      </c>
      <c r="V941" s="75">
        <v>76.352294429761088</v>
      </c>
      <c r="X941" s="201">
        <f>((0-('Appendix B'!$H$30))/(1+$Y$16)^0)</f>
        <v>-30932906.678150136</v>
      </c>
      <c r="Y941" s="201">
        <f>(((B941*'Appendix B'!$C$5*1000)-('Appendix B'!$E$31+'Appendix B'!$F$31+'Appendix B'!$G$31))/((1+$Y$16)^1))</f>
        <v>36555647.970511056</v>
      </c>
      <c r="Z941" s="201">
        <f>+(((C941*'Appendix B'!$C$6*1000)-('Appendix B'!$E$32+'Appendix B'!$F$32+'Appendix B'!$G$32))/((1+$Y$16)^2))</f>
        <v>16863286.911569782</v>
      </c>
      <c r="AA941" s="201">
        <f>(((D941*'Appendix B'!$C$7*1000)-('Appendix B'!$E$33+'Appendix B'!$F$33+'Appendix B'!$G$33))/((1+$Y$16)^3))</f>
        <v>9127614.4722651802</v>
      </c>
      <c r="AB941" s="201">
        <f>(((E941*'Appendix B'!$C$8*1000)-('Appendix B'!$E$34+'Appendix B'!$F$34+'Appendix B'!$G$34))/((1+$Y$16)^4))</f>
        <v>6087508.2300660759</v>
      </c>
      <c r="AC941" s="201">
        <f>(((F941*'Appendix B'!$C$9*1000)-('Appendix B'!$E$35+'Appendix B'!$F$35+'Appendix B'!$G$35))/((1+$Y$16)^AC$34))</f>
        <v>3870845.9736042209</v>
      </c>
      <c r="AD941" s="201">
        <f>(((G941*'Appendix B'!$C$10*1000)-('Appendix B'!$E$36+'Appendix B'!$F$36+'Appendix B'!$G$36))/((1+$Y$16)^AD$34))</f>
        <v>3405260.433130058</v>
      </c>
      <c r="AE941" s="201">
        <f>(((H941*'Appendix B'!$C$11*1000)-('Appendix B'!$E$37+'Appendix B'!$F$37+'Appendix B'!$G$37))/((1+$Y$16)^AE$34))</f>
        <v>2137801.4222866674</v>
      </c>
      <c r="AF941" s="201">
        <f>(((I941*'Appendix B'!$C$12*1000)-('Appendix B'!$E$38+'Appendix B'!$F$38+'Appendix B'!$G$38))/((1+$Y$16)^AF$34))</f>
        <v>1847769.1789660018</v>
      </c>
      <c r="AG941" s="201">
        <f>(((J941*'Appendix B'!$C$13*1000)-('Appendix B'!$E$39+'Appendix B'!$F$39+'Appendix B'!$G$39))/((1+$Y$16)^AG$34))</f>
        <v>1801147.1415234199</v>
      </c>
      <c r="AH941" s="201">
        <f>(((K941*'Appendix B'!$C$14*1000)-('Appendix B'!$E$40+'Appendix B'!$F$40+'Appendix B'!$G$40))/((1+$Y$16)^AH$34))</f>
        <v>747486.69404040033</v>
      </c>
      <c r="AI941" s="201">
        <f>(((L941*'Appendix B'!$C$15*1000)-('Appendix B'!$E$41+'Appendix B'!$F$41+'Appendix B'!$G$41))/((1+$Y$16)^AI$34))</f>
        <v>555778.24844001385</v>
      </c>
      <c r="AJ941" s="201">
        <f>(((M941*'Appendix B'!$C$16*1000)-('Appendix B'!$E$42+'Appendix B'!$F$42+'Appendix B'!$G$42))/((1+$Y$16)^AJ$34))</f>
        <v>415324.49859789881</v>
      </c>
      <c r="AK941" s="201">
        <f>(((N941*'Appendix B'!$C$17*1000)-('Appendix B'!$E$43+'Appendix B'!$F$43+'Appendix B'!$G$43))/((1+$Y$16)^AK$34))</f>
        <v>474689.61585627694</v>
      </c>
      <c r="AL941" s="201">
        <f>(((O941*'Appendix B'!$C$18*1000)-('Appendix B'!$E$44+'Appendix B'!$F$44+'Appendix B'!$G$44))/((1+$Y$16)^AL$34))</f>
        <v>598637.08968800865</v>
      </c>
      <c r="AM941" s="201">
        <f>(((P941*'Appendix B'!$C$19*1000)-('Appendix B'!$E$45+'Appendix B'!$F$45+'Appendix B'!$G$45))/((1+$Y$16)^AM$34))</f>
        <v>701469.25132282474</v>
      </c>
      <c r="AN941" s="201">
        <f>(((Q941*'Appendix B'!$C$20*1000)-('Appendix B'!$E$46+'Appendix B'!$F$46+'Appendix B'!$G$46))/((1+$Y$16)^AN$34))</f>
        <v>31540.06573951252</v>
      </c>
      <c r="AO941" s="201">
        <f>(((R941*'Appendix B'!$C$21*1000)-('Appendix B'!$E$47+'Appendix B'!$F$47+'Appendix B'!$G$47))/((1+$Y$16)^AO$34))</f>
        <v>-67911.075794121265</v>
      </c>
      <c r="AP941" s="201">
        <f>(((S941*'Appendix B'!$C$22*1000)-('Appendix B'!$E$48+'Appendix B'!$F$48+'Appendix B'!$G$48))/((1+$Y$16)^AP$34))</f>
        <v>-82978.709583170988</v>
      </c>
      <c r="AQ941" s="201">
        <f>(((T941*'Appendix B'!$C$23*1000)-('Appendix B'!$E$49+'Appendix B'!$F$49+'Appendix B'!$G$49))/((1+$Y$16)^AQ$34))</f>
        <v>-66811.338614595035</v>
      </c>
      <c r="AR941" s="201">
        <f>(((U941*'Appendix B'!$C$24*1000)-('Appendix B'!$E$50+'Appendix B'!$F$50+'Appendix B'!$G$50))/((1+$Y$16)^AR$34))</f>
        <v>34344.505324268437</v>
      </c>
      <c r="AS941" s="217">
        <f t="shared" si="44"/>
        <v>54323245.02478154</v>
      </c>
      <c r="AU941" s="207">
        <f t="shared" si="43"/>
        <v>1.5607479870879293E-8</v>
      </c>
    </row>
    <row r="942" spans="1:47" x14ac:dyDescent="0.35">
      <c r="A942">
        <v>908</v>
      </c>
      <c r="B942" s="75">
        <v>56</v>
      </c>
      <c r="C942" s="75">
        <v>45.296769497172455</v>
      </c>
      <c r="D942" s="75">
        <v>51.167380945545546</v>
      </c>
      <c r="E942" s="75">
        <v>23.287260299657966</v>
      </c>
      <c r="F942" s="75">
        <v>32.715138763230868</v>
      </c>
      <c r="G942" s="75">
        <v>39.838273508441972</v>
      </c>
      <c r="H942" s="75">
        <v>33.392693927581945</v>
      </c>
      <c r="I942" s="75">
        <v>34.999741850540609</v>
      </c>
      <c r="J942" s="75">
        <v>35.251173684645963</v>
      </c>
      <c r="K942" s="75">
        <v>22.381238077441814</v>
      </c>
      <c r="L942" s="75">
        <v>23.259390554382236</v>
      </c>
      <c r="M942" s="75">
        <v>26.77373081115406</v>
      </c>
      <c r="N942" s="75">
        <v>16.878738244620884</v>
      </c>
      <c r="O942" s="75">
        <v>22.403850707905768</v>
      </c>
      <c r="P942" s="75">
        <v>16.598688158625563</v>
      </c>
      <c r="Q942" s="75">
        <v>16.703639615211387</v>
      </c>
      <c r="R942" s="75">
        <v>16.314441378076062</v>
      </c>
      <c r="S942" s="75">
        <v>13.055183648682117</v>
      </c>
      <c r="T942" s="75">
        <v>8.2423511880797093</v>
      </c>
      <c r="U942" s="75">
        <v>12.359791960981303</v>
      </c>
      <c r="V942" s="75">
        <v>9.5688076951265231</v>
      </c>
      <c r="X942" s="201">
        <f>((0-('Appendix B'!$H$30))/(1+$Y$16)^0)</f>
        <v>-30932906.678150136</v>
      </c>
      <c r="Y942" s="201">
        <f>(((B942*'Appendix B'!$C$5*1000)-('Appendix B'!$E$31+'Appendix B'!$F$31+'Appendix B'!$G$31))/((1+$Y$16)^1))</f>
        <v>36555647.970511056</v>
      </c>
      <c r="Z942" s="201">
        <f>+(((C942*'Appendix B'!$C$6*1000)-('Appendix B'!$E$32+'Appendix B'!$F$32+'Appendix B'!$G$32))/((1+$Y$16)^2))</f>
        <v>9237380.2570265234</v>
      </c>
      <c r="AA942" s="201">
        <f>(((D942*'Appendix B'!$C$7*1000)-('Appendix B'!$E$33+'Appendix B'!$F$33+'Appendix B'!$G$33))/((1+$Y$16)^3))</f>
        <v>4762860.0422082571</v>
      </c>
      <c r="AB942" s="201">
        <f>(((E942*'Appendix B'!$C$8*1000)-('Appendix B'!$E$34+'Appendix B'!$F$34+'Appendix B'!$G$34))/((1+$Y$16)^4))</f>
        <v>421704.09894476621</v>
      </c>
      <c r="AC942" s="201">
        <f>(((F942*'Appendix B'!$C$9*1000)-('Appendix B'!$E$35+'Appendix B'!$F$35+'Appendix B'!$G$35))/((1+$Y$16)^AC$34))</f>
        <v>601363.53423994221</v>
      </c>
      <c r="AD942" s="201">
        <f>(((G942*'Appendix B'!$C$10*1000)-('Appendix B'!$E$36+'Appendix B'!$F$36+'Appendix B'!$G$36))/((1+$Y$16)^AD$34))</f>
        <v>563593.26091377076</v>
      </c>
      <c r="AE942" s="201">
        <f>(((H942*'Appendix B'!$C$11*1000)-('Appendix B'!$E$37+'Appendix B'!$F$37+'Appendix B'!$G$37))/((1+$Y$16)^AE$34))</f>
        <v>75380.185625726081</v>
      </c>
      <c r="AF942" s="201">
        <f>(((I942*'Appendix B'!$C$12*1000)-('Appendix B'!$E$38+'Appendix B'!$F$38+'Appendix B'!$G$38))/((1+$Y$16)^AF$34))</f>
        <v>-10660.35563594224</v>
      </c>
      <c r="AG942" s="201">
        <f>(((J942*'Appendix B'!$C$13*1000)-('Appendix B'!$E$39+'Appendix B'!$F$39+'Appendix B'!$G$39))/((1+$Y$16)^AG$34))</f>
        <v>-92682.080552472777</v>
      </c>
      <c r="AH942" s="201">
        <f>(((K942*'Appendix B'!$C$14*1000)-('Appendix B'!$E$40+'Appendix B'!$F$40+'Appendix B'!$G$40))/((1+$Y$16)^AH$34))</f>
        <v>-364510.34637414233</v>
      </c>
      <c r="AI942" s="201">
        <f>(((L942*'Appendix B'!$C$15*1000)-('Appendix B'!$E$41+'Appendix B'!$F$41+'Appendix B'!$G$41))/((1+$Y$16)^AI$34))</f>
        <v>-350990.65587673621</v>
      </c>
      <c r="AJ942" s="201">
        <f>(((M942*'Appendix B'!$C$16*1000)-('Appendix B'!$E$42+'Appendix B'!$F$42+'Appendix B'!$G$42))/((1+$Y$16)^AJ$34))</f>
        <v>-299606.75172527408</v>
      </c>
      <c r="AK942" s="201">
        <f>(((N942*'Appendix B'!$C$17*1000)-('Appendix B'!$E$43+'Appendix B'!$F$43+'Appendix B'!$G$43))/((1+$Y$16)^AK$34))</f>
        <v>-390258.00381923578</v>
      </c>
      <c r="AL942" s="201">
        <f>(((O942*'Appendix B'!$C$18*1000)-('Appendix B'!$E$44+'Appendix B'!$F$44+'Appendix B'!$G$44))/((1+$Y$16)^AL$34))</f>
        <v>-317410.99506496219</v>
      </c>
      <c r="AM942" s="201">
        <f>(((P942*'Appendix B'!$C$19*1000)-('Appendix B'!$E$45+'Appendix B'!$F$45+'Appendix B'!$G$45))/((1+$Y$16)^AM$34))</f>
        <v>-339517.95485451468</v>
      </c>
      <c r="AN942" s="201">
        <f>(((Q942*'Appendix B'!$C$20*1000)-('Appendix B'!$E$46+'Appendix B'!$F$46+'Appendix B'!$G$46))/((1+$Y$16)^AN$34))</f>
        <v>-309022.42890347878</v>
      </c>
      <c r="AO942" s="201">
        <f>(((R942*'Appendix B'!$C$21*1000)-('Appendix B'!$E$47+'Appendix B'!$F$47+'Appendix B'!$G$47))/((1+$Y$16)^AO$34))</f>
        <v>-291141.5286943239</v>
      </c>
      <c r="AP942" s="201">
        <f>(((S942*'Appendix B'!$C$22*1000)-('Appendix B'!$E$48+'Appendix B'!$F$48+'Appendix B'!$G$48))/((1+$Y$16)^AP$34))</f>
        <v>-282536.92104263266</v>
      </c>
      <c r="AQ942" s="201">
        <f>(((T942*'Appendix B'!$C$23*1000)-('Appendix B'!$E$49+'Appendix B'!$F$49+'Appendix B'!$G$49))/((1+$Y$16)^AQ$34))</f>
        <v>-277327.77461573476</v>
      </c>
      <c r="AR942" s="201">
        <f>(((U942*'Appendix B'!$C$24*1000)-('Appendix B'!$E$50+'Appendix B'!$F$50+'Appendix B'!$G$50))/((1+$Y$16)^AR$34))</f>
        <v>-239269.21334366131</v>
      </c>
      <c r="AS942" s="217">
        <f t="shared" si="44"/>
        <v>21285022.671319906</v>
      </c>
      <c r="AU942" s="207">
        <f t="shared" si="43"/>
        <v>8.5281235546437349E-9</v>
      </c>
    </row>
    <row r="943" spans="1:47" x14ac:dyDescent="0.35">
      <c r="A943">
        <v>909</v>
      </c>
      <c r="B943" s="75">
        <v>56</v>
      </c>
      <c r="C943" s="75">
        <v>69.999708499927195</v>
      </c>
      <c r="D943" s="75">
        <v>68.626240818627721</v>
      </c>
      <c r="E943" s="75">
        <v>72.325356678375599</v>
      </c>
      <c r="F943" s="75">
        <v>77.821343831165834</v>
      </c>
      <c r="G943" s="75">
        <v>87.726130325745061</v>
      </c>
      <c r="H943" s="75">
        <v>123.9945560463441</v>
      </c>
      <c r="I943" s="75">
        <v>108.31119487560967</v>
      </c>
      <c r="J943" s="75">
        <v>123.68059408949902</v>
      </c>
      <c r="K943" s="75">
        <v>140.83722523404799</v>
      </c>
      <c r="L943" s="75">
        <v>131.65408001221107</v>
      </c>
      <c r="M943" s="75">
        <v>96.835342852951982</v>
      </c>
      <c r="N943" s="75">
        <v>111.55867289287104</v>
      </c>
      <c r="O943" s="75">
        <v>59.964495174977642</v>
      </c>
      <c r="P943" s="75">
        <v>58.754194048328621</v>
      </c>
      <c r="Q943" s="75">
        <v>110.31188726155945</v>
      </c>
      <c r="R943" s="75">
        <v>164.33539840941268</v>
      </c>
      <c r="S943" s="75">
        <v>190.31049553457558</v>
      </c>
      <c r="T943" s="75">
        <v>198.63925831600667</v>
      </c>
      <c r="U943" s="75">
        <v>245.94703259954451</v>
      </c>
      <c r="V943" s="75">
        <v>255.75511759913971</v>
      </c>
      <c r="X943" s="201">
        <f>((0-('Appendix B'!$H$30))/(1+$Y$16)^0)</f>
        <v>-30932906.678150136</v>
      </c>
      <c r="Y943" s="201">
        <f>(((B943*'Appendix B'!$C$5*1000)-('Appendix B'!$E$31+'Appendix B'!$F$31+'Appendix B'!$G$31))/((1+$Y$16)^1))</f>
        <v>36555647.970511056</v>
      </c>
      <c r="Z943" s="201">
        <f>+(((C943*'Appendix B'!$C$6*1000)-('Appendix B'!$E$32+'Appendix B'!$F$32+'Appendix B'!$G$32))/((1+$Y$16)^2))</f>
        <v>15477765.146553425</v>
      </c>
      <c r="AA943" s="201">
        <f>(((D943*'Appendix B'!$C$7*1000)-('Appendix B'!$E$33+'Appendix B'!$F$33+'Appendix B'!$G$33))/((1+$Y$16)^3))</f>
        <v>6977350.1576720374</v>
      </c>
      <c r="AB943" s="201">
        <f>(((E943*'Appendix B'!$C$8*1000)-('Appendix B'!$E$34+'Appendix B'!$F$34+'Appendix B'!$G$34))/((1+$Y$16)^4))</f>
        <v>4381039.9012967031</v>
      </c>
      <c r="AC943" s="201">
        <f>(((F943*'Appendix B'!$C$9*1000)-('Appendix B'!$E$35+'Appendix B'!$F$35+'Appendix B'!$G$35))/((1+$Y$16)^AC$34))</f>
        <v>3223483.8798188609</v>
      </c>
      <c r="AD943" s="201">
        <f>(((G943*'Appendix B'!$C$10*1000)-('Appendix B'!$E$36+'Appendix B'!$F$36+'Appendix B'!$G$36))/((1+$Y$16)^AD$34))</f>
        <v>2630017.7292065104</v>
      </c>
      <c r="AE943" s="201">
        <f>(((H943*'Appendix B'!$C$11*1000)-('Appendix B'!$E$37+'Appendix B'!$F$37+'Appendix B'!$G$37))/((1+$Y$16)^AE$34))</f>
        <v>3084417.5265044775</v>
      </c>
      <c r="AF943" s="201">
        <f>(((I943*'Appendix B'!$C$12*1000)-('Appendix B'!$E$38+'Appendix B'!$F$38+'Appendix B'!$G$38))/((1+$Y$16)^AF$34))</f>
        <v>1911753.0482627233</v>
      </c>
      <c r="AG943" s="201">
        <f>(((J943*'Appendix B'!$C$13*1000)-('Appendix B'!$E$39+'Appendix B'!$F$39+'Appendix B'!$G$39))/((1+$Y$16)^AG$34))</f>
        <v>1772323.2444967243</v>
      </c>
      <c r="AH943" s="201">
        <f>(((K943*'Appendix B'!$C$14*1000)-('Appendix B'!$E$40+'Appendix B'!$F$40+'Appendix B'!$G$40))/((1+$Y$16)^AH$34))</f>
        <v>1641538.9566290753</v>
      </c>
      <c r="AI943" s="201">
        <f>(((L943*'Appendix B'!$C$15*1000)-('Appendix B'!$E$41+'Appendix B'!$F$41+'Appendix B'!$G$41))/((1+$Y$16)^AI$34))</f>
        <v>1189414.7459683265</v>
      </c>
      <c r="AJ943" s="201">
        <f>(((M943*'Appendix B'!$C$16*1000)-('Appendix B'!$E$42+'Appendix B'!$F$42+'Appendix B'!$G$42))/((1+$Y$16)^AJ$34))</f>
        <v>529011.09506529884</v>
      </c>
      <c r="AK943" s="201">
        <f>(((N943*'Appendix B'!$C$17*1000)-('Appendix B'!$E$43+'Appendix B'!$F$43+'Appendix B'!$G$43))/((1+$Y$16)^AK$34))</f>
        <v>548740.20595316892</v>
      </c>
      <c r="AL943" s="201">
        <f>(((O943*'Appendix B'!$C$18*1000)-('Appendix B'!$E$44+'Appendix B'!$F$44+'Appendix B'!$G$44))/((1+$Y$16)^AL$34))</f>
        <v>-3051.3125149195694</v>
      </c>
      <c r="AM943" s="201">
        <f>(((P943*'Appendix B'!$C$19*1000)-('Appendix B'!$E$45+'Appendix B'!$F$45+'Appendix B'!$G$45))/((1+$Y$16)^AM$34))</f>
        <v>-40186.075289587701</v>
      </c>
      <c r="AN943" s="201">
        <f>(((Q943*'Appendix B'!$C$20*1000)-('Appendix B'!$E$46+'Appendix B'!$F$46+'Appendix B'!$G$46))/((1+$Y$16)^AN$34))</f>
        <v>248475.50990959399</v>
      </c>
      <c r="AO943" s="201">
        <f>(((R943*'Appendix B'!$C$21*1000)-('Appendix B'!$E$47+'Appendix B'!$F$47+'Appendix B'!$G$47))/((1+$Y$16)^AO$34))</f>
        <v>476202.35127888434</v>
      </c>
      <c r="AP943" s="201">
        <f>(((S943*'Appendix B'!$C$22*1000)-('Appendix B'!$E$48+'Appendix B'!$F$48+'Appendix B'!$G$48))/((1+$Y$16)^AP$34))</f>
        <v>506611.94043663068</v>
      </c>
      <c r="AQ943" s="201">
        <f>(((T943*'Appendix B'!$C$23*1000)-('Appendix B'!$E$49+'Appendix B'!$F$49+'Appendix B'!$G$49))/((1+$Y$16)^AQ$34))</f>
        <v>452959.66295398271</v>
      </c>
      <c r="AR943" s="201">
        <f>(((U943*'Appendix B'!$C$24*1000)-('Appendix B'!$E$50+'Appendix B'!$F$50+'Appendix B'!$G$50))/((1+$Y$16)^AR$34))</f>
        <v>534884.94763239985</v>
      </c>
      <c r="AS943" s="217">
        <f t="shared" si="44"/>
        <v>51208731.341999769</v>
      </c>
      <c r="AU943" s="207">
        <f t="shared" si="43"/>
        <v>1.5879758519459859E-8</v>
      </c>
    </row>
    <row r="944" spans="1:47" x14ac:dyDescent="0.35">
      <c r="A944">
        <v>910</v>
      </c>
      <c r="B944" s="75">
        <v>56</v>
      </c>
      <c r="C944" s="75">
        <v>27.230866067649579</v>
      </c>
      <c r="D944" s="75">
        <v>32.681422440418316</v>
      </c>
      <c r="E944" s="75">
        <v>34.790257802621618</v>
      </c>
      <c r="F944" s="75">
        <v>38.156831385650214</v>
      </c>
      <c r="G944" s="75">
        <v>59.056844230682032</v>
      </c>
      <c r="H944" s="75">
        <v>80.898620260726148</v>
      </c>
      <c r="I944" s="75">
        <v>112.2308084320359</v>
      </c>
      <c r="J944" s="75">
        <v>176.53119002606618</v>
      </c>
      <c r="K944" s="75">
        <v>130.40803915764042</v>
      </c>
      <c r="L944" s="75">
        <v>168.1816362242235</v>
      </c>
      <c r="M944" s="75">
        <v>258.4064173983773</v>
      </c>
      <c r="N944" s="75">
        <v>394.69502154982661</v>
      </c>
      <c r="O944" s="75">
        <v>448.56386446694756</v>
      </c>
      <c r="P944" s="75">
        <v>500</v>
      </c>
      <c r="Q944" s="75">
        <v>500</v>
      </c>
      <c r="R944" s="75">
        <v>428.30806377253487</v>
      </c>
      <c r="S944" s="75">
        <v>500</v>
      </c>
      <c r="T944" s="75">
        <v>500</v>
      </c>
      <c r="U944" s="75">
        <v>500</v>
      </c>
      <c r="V944" s="75">
        <v>500</v>
      </c>
      <c r="X944" s="201">
        <f>((0-('Appendix B'!$H$30))/(1+$Y$16)^0)</f>
        <v>-30932906.678150136</v>
      </c>
      <c r="Y944" s="201">
        <f>(((B944*'Appendix B'!$C$5*1000)-('Appendix B'!$E$31+'Appendix B'!$F$31+'Appendix B'!$G$31))/((1+$Y$16)^1))</f>
        <v>36555647.970511056</v>
      </c>
      <c r="Z944" s="201">
        <f>+(((C944*'Appendix B'!$C$6*1000)-('Appendix B'!$E$32+'Appendix B'!$F$32+'Appendix B'!$G$32))/((1+$Y$16)^2))</f>
        <v>4673624.0673409635</v>
      </c>
      <c r="AA944" s="201">
        <f>(((D944*'Appendix B'!$C$7*1000)-('Appendix B'!$E$33+'Appendix B'!$F$33+'Appendix B'!$G$33))/((1+$Y$16)^3))</f>
        <v>2418092.2462541861</v>
      </c>
      <c r="AB944" s="201">
        <f>(((E944*'Appendix B'!$C$8*1000)-('Appendix B'!$E$34+'Appendix B'!$F$34+'Appendix B'!$G$34))/((1+$Y$16)^4))</f>
        <v>1350456.0940490244</v>
      </c>
      <c r="AC944" s="201">
        <f>(((F944*'Appendix B'!$C$9*1000)-('Appendix B'!$E$35+'Appendix B'!$F$35+'Appendix B'!$G$35))/((1+$Y$16)^AC$34))</f>
        <v>917700.78580304957</v>
      </c>
      <c r="AD944" s="201">
        <f>(((G944*'Appendix B'!$C$10*1000)-('Appendix B'!$E$36+'Appendix B'!$F$36+'Appendix B'!$G$36))/((1+$Y$16)^AD$34))</f>
        <v>1392900.0502646307</v>
      </c>
      <c r="AE944" s="201">
        <f>(((H944*'Appendix B'!$C$11*1000)-('Appendix B'!$E$37+'Appendix B'!$F$37+'Appendix B'!$G$37))/((1+$Y$16)^AE$34))</f>
        <v>1653130.3875154958</v>
      </c>
      <c r="AF944" s="201">
        <f>(((I944*'Appendix B'!$C$12*1000)-('Appendix B'!$E$38+'Appendix B'!$F$38+'Appendix B'!$G$38))/((1+$Y$16)^AF$34))</f>
        <v>2014535.3193548</v>
      </c>
      <c r="AG944" s="201">
        <f>(((J944*'Appendix B'!$C$13*1000)-('Appendix B'!$E$39+'Appendix B'!$F$39+'Appendix B'!$G$39))/((1+$Y$16)^AG$34))</f>
        <v>2886959.5544765615</v>
      </c>
      <c r="AH944" s="201">
        <f>(((K944*'Appendix B'!$C$14*1000)-('Appendix B'!$E$40+'Appendix B'!$F$40+'Appendix B'!$G$40))/((1+$Y$16)^AH$34))</f>
        <v>1464920.9404218502</v>
      </c>
      <c r="AI944" s="201">
        <f>(((L944*'Appendix B'!$C$15*1000)-('Appendix B'!$E$41+'Appendix B'!$F$41+'Appendix B'!$G$41))/((1+$Y$16)^AI$34))</f>
        <v>1708510.7015600807</v>
      </c>
      <c r="AJ944" s="201">
        <f>(((M944*'Appendix B'!$C$16*1000)-('Appendix B'!$E$42+'Appendix B'!$F$42+'Appendix B'!$G$42))/((1+$Y$16)^AJ$34))</f>
        <v>2439910.2592694834</v>
      </c>
      <c r="AK944" s="201">
        <f>(((N944*'Appendix B'!$C$17*1000)-('Appendix B'!$E$43+'Appendix B'!$F$43+'Appendix B'!$G$43))/((1+$Y$16)^AK$34))</f>
        <v>3356774.7224333752</v>
      </c>
      <c r="AL944" s="201">
        <f>(((O944*'Appendix B'!$C$18*1000)-('Appendix B'!$E$44+'Appendix B'!$F$44+'Appendix B'!$G$44))/((1+$Y$16)^AL$34))</f>
        <v>3249288.3665037369</v>
      </c>
      <c r="AM944" s="201">
        <f>(((P944*'Appendix B'!$C$19*1000)-('Appendix B'!$E$45+'Appendix B'!$F$45+'Appendix B'!$G$45))/((1+$Y$16)^AM$34))</f>
        <v>3092950.00404558</v>
      </c>
      <c r="AN944" s="201">
        <f>(((Q944*'Appendix B'!$C$20*1000)-('Appendix B'!$E$46+'Appendix B'!$F$46+'Appendix B'!$G$46))/((1+$Y$16)^AN$34))</f>
        <v>2569321.4299444244</v>
      </c>
      <c r="AO944" s="201">
        <f>(((R944*'Appendix B'!$C$21*1000)-('Appendix B'!$E$47+'Appendix B'!$F$47+'Appendix B'!$G$47))/((1+$Y$16)^AO$34))</f>
        <v>1844642.42428642</v>
      </c>
      <c r="AP944" s="201">
        <f>(((S944*'Appendix B'!$C$22*1000)-('Appendix B'!$E$48+'Appendix B'!$F$48+'Appendix B'!$G$48))/((1+$Y$16)^AP$34))</f>
        <v>1885363.9634975337</v>
      </c>
      <c r="AQ944" s="201">
        <f>(((T944*'Appendix B'!$C$23*1000)-('Appendix B'!$E$49+'Appendix B'!$F$49+'Appendix B'!$G$49))/((1+$Y$16)^AQ$34))</f>
        <v>1608860.6024615879</v>
      </c>
      <c r="AR944" s="201">
        <f>(((U944*'Appendix B'!$C$24*1000)-('Appendix B'!$E$50+'Appendix B'!$F$50+'Appendix B'!$G$50))/((1+$Y$16)^AR$34))</f>
        <v>1376866.5613700326</v>
      </c>
      <c r="AS944" s="217">
        <f t="shared" si="44"/>
        <v>47527549.773213744</v>
      </c>
      <c r="AU944" s="207">
        <f t="shared" si="43"/>
        <v>1.5887797599777715E-8</v>
      </c>
    </row>
    <row r="945" spans="1:47" x14ac:dyDescent="0.35">
      <c r="A945">
        <v>911</v>
      </c>
      <c r="B945" s="75">
        <v>56</v>
      </c>
      <c r="C945" s="75">
        <v>76.247766793860634</v>
      </c>
      <c r="D945" s="75">
        <v>51.107011625906381</v>
      </c>
      <c r="E945" s="75">
        <v>46.621333406056991</v>
      </c>
      <c r="F945" s="75">
        <v>35.343700822510101</v>
      </c>
      <c r="G945" s="75">
        <v>47.053537885035624</v>
      </c>
      <c r="H945" s="75">
        <v>40.957531301940399</v>
      </c>
      <c r="I945" s="75">
        <v>51.672502008961345</v>
      </c>
      <c r="J945" s="75">
        <v>58.075295362711422</v>
      </c>
      <c r="K945" s="75">
        <v>68.272534321229955</v>
      </c>
      <c r="L945" s="75">
        <v>70.477710965954287</v>
      </c>
      <c r="M945" s="75">
        <v>112.90750914602341</v>
      </c>
      <c r="N945" s="75">
        <v>90.814316360634194</v>
      </c>
      <c r="O945" s="75">
        <v>74.023648911856469</v>
      </c>
      <c r="P945" s="75">
        <v>81.391627277390626</v>
      </c>
      <c r="Q945" s="75">
        <v>73.811061146190028</v>
      </c>
      <c r="R945" s="75">
        <v>46.915838381504365</v>
      </c>
      <c r="S945" s="75">
        <v>50.440428485337975</v>
      </c>
      <c r="T945" s="75">
        <v>52.846975985102183</v>
      </c>
      <c r="U945" s="75">
        <v>47.63090704746778</v>
      </c>
      <c r="V945" s="75">
        <v>42.435306721286771</v>
      </c>
      <c r="X945" s="201">
        <f>((0-('Appendix B'!$H$30))/(1+$Y$16)^0)</f>
        <v>-30932906.678150136</v>
      </c>
      <c r="Y945" s="201">
        <f>(((B945*'Appendix B'!$C$5*1000)-('Appendix B'!$E$31+'Appendix B'!$F$31+'Appendix B'!$G$31))/((1+$Y$16)^1))</f>
        <v>36555647.970511056</v>
      </c>
      <c r="Z945" s="201">
        <f>+(((C945*'Appendix B'!$C$6*1000)-('Appendix B'!$E$32+'Appendix B'!$F$32+'Appendix B'!$G$32))/((1+$Y$16)^2))</f>
        <v>17056131.53291731</v>
      </c>
      <c r="AA945" s="201">
        <f>(((D945*'Appendix B'!$C$7*1000)-('Appendix B'!$E$33+'Appendix B'!$F$33+'Appendix B'!$G$33))/((1+$Y$16)^3))</f>
        <v>4755202.7689046143</v>
      </c>
      <c r="AB945" s="201">
        <f>(((E945*'Appendix B'!$C$8*1000)-('Appendix B'!$E$34+'Appendix B'!$F$34+'Appendix B'!$G$34))/((1+$Y$16)^4))</f>
        <v>2305697.1143212556</v>
      </c>
      <c r="AC945" s="201">
        <f>(((F945*'Appendix B'!$C$9*1000)-('Appendix B'!$E$35+'Appendix B'!$F$35+'Appendix B'!$G$35))/((1+$Y$16)^AC$34))</f>
        <v>754167.4787276719</v>
      </c>
      <c r="AD945" s="201">
        <f>(((G945*'Appendix B'!$C$10*1000)-('Appendix B'!$E$36+'Appendix B'!$F$36+'Appendix B'!$G$36))/((1+$Y$16)^AD$34))</f>
        <v>874941.47826825455</v>
      </c>
      <c r="AE945" s="201">
        <f>(((H945*'Appendix B'!$C$11*1000)-('Appendix B'!$E$37+'Appendix B'!$F$37+'Appendix B'!$G$37))/((1+$Y$16)^AE$34))</f>
        <v>326620.91738112719</v>
      </c>
      <c r="AF945" s="201">
        <f>(((I945*'Appendix B'!$C$12*1000)-('Appendix B'!$E$38+'Appendix B'!$F$38+'Appendix B'!$G$38))/((1+$Y$16)^AF$34))</f>
        <v>426541.9679570084</v>
      </c>
      <c r="AG945" s="201">
        <f>(((J945*'Appendix B'!$C$13*1000)-('Appendix B'!$E$39+'Appendix B'!$F$39+'Appendix B'!$G$39))/((1+$Y$16)^AG$34))</f>
        <v>388686.09164948802</v>
      </c>
      <c r="AH945" s="201">
        <f>(((K945*'Appendix B'!$C$14*1000)-('Appendix B'!$E$40+'Appendix B'!$F$40+'Appendix B'!$G$40))/((1+$Y$16)^AH$34))</f>
        <v>412657.65545978834</v>
      </c>
      <c r="AI945" s="201">
        <f>(((L945*'Appendix B'!$C$15*1000)-('Appendix B'!$E$41+'Appendix B'!$F$41+'Appendix B'!$G$41))/((1+$Y$16)^AI$34))</f>
        <v>320032.58513115835</v>
      </c>
      <c r="AJ945" s="201">
        <f>(((M945*'Appendix B'!$C$16*1000)-('Appendix B'!$E$42+'Appendix B'!$F$42+'Appendix B'!$G$42))/((1+$Y$16)^AJ$34))</f>
        <v>719096.41338597506</v>
      </c>
      <c r="AK945" s="201">
        <f>(((N945*'Appendix B'!$C$17*1000)-('Appendix B'!$E$43+'Appendix B'!$F$43+'Appendix B'!$G$43))/((1+$Y$16)^AK$34))</f>
        <v>343005.86827097781</v>
      </c>
      <c r="AL945" s="201">
        <f>(((O945*'Appendix B'!$C$18*1000)-('Appendix B'!$E$44+'Appendix B'!$F$44+'Appendix B'!$G$44))/((1+$Y$16)^AL$34))</f>
        <v>114615.22831139692</v>
      </c>
      <c r="AM945" s="201">
        <f>(((P945*'Appendix B'!$C$19*1000)-('Appendix B'!$E$45+'Appendix B'!$F$45+'Appendix B'!$G$45))/((1+$Y$16)^AM$34))</f>
        <v>120554.62260904201</v>
      </c>
      <c r="AN945" s="201">
        <f>(((Q945*'Appendix B'!$C$20*1000)-('Appendix B'!$E$46+'Appendix B'!$F$46+'Appendix B'!$G$46))/((1+$Y$16)^AN$34))</f>
        <v>31089.37315408227</v>
      </c>
      <c r="AO945" s="201">
        <f>(((R945*'Appendix B'!$C$21*1000)-('Appendix B'!$E$47+'Appendix B'!$F$47+'Appendix B'!$G$47))/((1+$Y$16)^AO$34))</f>
        <v>-132503.21706497812</v>
      </c>
      <c r="AP945" s="201">
        <f>(((S945*'Appendix B'!$C$22*1000)-('Appendix B'!$E$48+'Appendix B'!$F$48+'Appendix B'!$G$48))/((1+$Y$16)^AP$34))</f>
        <v>-116096.07881860688</v>
      </c>
      <c r="AQ945" s="201">
        <f>(((T945*'Appendix B'!$C$23*1000)-('Appendix B'!$E$49+'Appendix B'!$F$49+'Appendix B'!$G$49))/((1+$Y$16)^AQ$34))</f>
        <v>-106242.0272779918</v>
      </c>
      <c r="AR945" s="201">
        <f>(((U945*'Appendix B'!$C$24*1000)-('Appendix B'!$E$50+'Appendix B'!$F$50+'Appendix B'!$G$50))/((1+$Y$16)^AR$34))</f>
        <v>-122373.78518660995</v>
      </c>
      <c r="AS945" s="217">
        <f t="shared" si="44"/>
        <v>34571782.388810068</v>
      </c>
      <c r="AU945" s="207">
        <f t="shared" si="43"/>
        <v>1.3404142261796425E-8</v>
      </c>
    </row>
    <row r="946" spans="1:47" x14ac:dyDescent="0.35">
      <c r="A946">
        <v>912</v>
      </c>
      <c r="B946" s="75">
        <v>56</v>
      </c>
      <c r="C946" s="75">
        <v>69.794586053439957</v>
      </c>
      <c r="D946" s="75">
        <v>103.77351310532703</v>
      </c>
      <c r="E946" s="75">
        <v>35.289496726379468</v>
      </c>
      <c r="F946" s="75">
        <v>50.772348685500319</v>
      </c>
      <c r="G946" s="75">
        <v>45.157302856591556</v>
      </c>
      <c r="H946" s="75">
        <v>43.804953619856015</v>
      </c>
      <c r="I946" s="75">
        <v>54.548044737137516</v>
      </c>
      <c r="J946" s="75">
        <v>81.259042162336428</v>
      </c>
      <c r="K946" s="75">
        <v>38.991754597334541</v>
      </c>
      <c r="L946" s="75">
        <v>42.980985920448489</v>
      </c>
      <c r="M946" s="75">
        <v>67.146941112019618</v>
      </c>
      <c r="N946" s="75">
        <v>68.938325183108361</v>
      </c>
      <c r="O946" s="75">
        <v>115.2710346502509</v>
      </c>
      <c r="P946" s="75">
        <v>144.43547749246926</v>
      </c>
      <c r="Q946" s="75">
        <v>176.03579682417211</v>
      </c>
      <c r="R946" s="75">
        <v>188.9110729191257</v>
      </c>
      <c r="S946" s="75">
        <v>153.07656399972802</v>
      </c>
      <c r="T946" s="75">
        <v>241.18020432657238</v>
      </c>
      <c r="U946" s="75">
        <v>258.51541890359158</v>
      </c>
      <c r="V946" s="75">
        <v>394.02720170476556</v>
      </c>
      <c r="X946" s="201">
        <f>((0-('Appendix B'!$H$30))/(1+$Y$16)^0)</f>
        <v>-30932906.678150136</v>
      </c>
      <c r="Y946" s="201">
        <f>(((B946*'Appendix B'!$C$5*1000)-('Appendix B'!$E$31+'Appendix B'!$F$31+'Appendix B'!$G$31))/((1+$Y$16)^1))</f>
        <v>36555647.970511056</v>
      </c>
      <c r="Z946" s="201">
        <f>+(((C946*'Appendix B'!$C$6*1000)-('Appendix B'!$E$32+'Appendix B'!$F$32+'Appendix B'!$G$32))/((1+$Y$16)^2))</f>
        <v>15425947.708336094</v>
      </c>
      <c r="AA946" s="201">
        <f>(((D946*'Appendix B'!$C$7*1000)-('Appendix B'!$E$33+'Appendix B'!$F$33+'Appendix B'!$G$33))/((1+$Y$16)^3))</f>
        <v>11435446.942354521</v>
      </c>
      <c r="AB946" s="201">
        <f>(((E946*'Appendix B'!$C$8*1000)-('Appendix B'!$E$34+'Appendix B'!$F$34+'Appendix B'!$G$34))/((1+$Y$16)^4))</f>
        <v>1390764.6437426454</v>
      </c>
      <c r="AC946" s="201">
        <f>(((F946*'Appendix B'!$C$9*1000)-('Appendix B'!$E$35+'Appendix B'!$F$35+'Appendix B'!$G$35))/((1+$Y$16)^AC$34))</f>
        <v>1651067.8365695355</v>
      </c>
      <c r="AD946" s="201">
        <f>(((G946*'Appendix B'!$C$10*1000)-('Appendix B'!$E$36+'Appendix B'!$F$36+'Appendix B'!$G$36))/((1+$Y$16)^AD$34))</f>
        <v>793116.42446892126</v>
      </c>
      <c r="AE946" s="201">
        <f>(((H946*'Appendix B'!$C$11*1000)-('Appendix B'!$E$37+'Appendix B'!$F$37+'Appendix B'!$G$37))/((1+$Y$16)^AE$34))</f>
        <v>421188.51102096384</v>
      </c>
      <c r="AF946" s="201">
        <f>(((I946*'Appendix B'!$C$12*1000)-('Appendix B'!$E$38+'Appendix B'!$F$38+'Appendix B'!$G$38))/((1+$Y$16)^AF$34))</f>
        <v>501946.03725350572</v>
      </c>
      <c r="AG946" s="201">
        <f>(((J946*'Appendix B'!$C$13*1000)-('Appendix B'!$E$39+'Appendix B'!$F$39+'Appendix B'!$G$39))/((1+$Y$16)^AG$34))</f>
        <v>877638.87498719268</v>
      </c>
      <c r="AH946" s="201">
        <f>(((K946*'Appendix B'!$C$14*1000)-('Appendix B'!$E$40+'Appendix B'!$F$40+'Appendix B'!$G$40))/((1+$Y$16)^AH$34))</f>
        <v>-83211.647278408884</v>
      </c>
      <c r="AI946" s="201">
        <f>(((L946*'Appendix B'!$C$15*1000)-('Appendix B'!$E$41+'Appendix B'!$F$41+'Appendix B'!$G$41))/((1+$Y$16)^AI$34))</f>
        <v>-70725.523084320899</v>
      </c>
      <c r="AJ946" s="201">
        <f>(((M946*'Appendix B'!$C$16*1000)-('Appendix B'!$E$42+'Appendix B'!$F$42+'Appendix B'!$G$42))/((1+$Y$16)^AJ$34))</f>
        <v>177886.72312608897</v>
      </c>
      <c r="AK946" s="201">
        <f>(((N946*'Appendix B'!$C$17*1000)-('Appendix B'!$E$43+'Appendix B'!$F$43+'Appendix B'!$G$43))/((1+$Y$16)^AK$34))</f>
        <v>126048.42497522113</v>
      </c>
      <c r="AL946" s="201">
        <f>(((O946*'Appendix B'!$C$18*1000)-('Appendix B'!$E$44+'Appendix B'!$F$44+'Appendix B'!$G$44))/((1+$Y$16)^AL$34))</f>
        <v>459830.68642495829</v>
      </c>
      <c r="AM946" s="201">
        <f>(((P946*'Appendix B'!$C$19*1000)-('Appendix B'!$E$45+'Appendix B'!$F$45+'Appendix B'!$G$45))/((1+$Y$16)^AM$34))</f>
        <v>568207.5159052097</v>
      </c>
      <c r="AN946" s="201">
        <f>(((Q946*'Appendix B'!$C$20*1000)-('Appendix B'!$E$46+'Appendix B'!$F$46+'Appendix B'!$G$46))/((1+$Y$16)^AN$34))</f>
        <v>639904.09695379168</v>
      </c>
      <c r="AO946" s="201">
        <f>(((R946*'Appendix B'!$C$21*1000)-('Appendix B'!$E$47+'Appendix B'!$F$47+'Appendix B'!$G$47))/((1+$Y$16)^AO$34))</f>
        <v>603603.18565701612</v>
      </c>
      <c r="AP946" s="201">
        <f>(((S946*'Appendix B'!$C$22*1000)-('Appendix B'!$E$48+'Appendix B'!$F$48+'Appendix B'!$G$48))/((1+$Y$16)^AP$34))</f>
        <v>340844.75204321928</v>
      </c>
      <c r="AQ946" s="201">
        <f>(((T946*'Appendix B'!$C$23*1000)-('Appendix B'!$E$49+'Appendix B'!$F$49+'Appendix B'!$G$49))/((1+$Y$16)^AQ$34))</f>
        <v>616129.95244284428</v>
      </c>
      <c r="AR946" s="201">
        <f>(((U946*'Appendix B'!$C$24*1000)-('Appendix B'!$E$50+'Appendix B'!$F$50+'Appendix B'!$G$50))/((1+$Y$16)^AR$34))</f>
        <v>576539.0573664495</v>
      </c>
      <c r="AS946" s="217">
        <f t="shared" si="44"/>
        <v>42228852.665989071</v>
      </c>
      <c r="AU946" s="207">
        <f t="shared" si="43"/>
        <v>1.5307788112121443E-8</v>
      </c>
    </row>
    <row r="947" spans="1:47" x14ac:dyDescent="0.35">
      <c r="A947">
        <v>913</v>
      </c>
      <c r="B947" s="75">
        <v>56</v>
      </c>
      <c r="C947" s="75">
        <v>41.491800955946033</v>
      </c>
      <c r="D947" s="75">
        <v>47.893273812603979</v>
      </c>
      <c r="E947" s="75">
        <v>75.04256995961596</v>
      </c>
      <c r="F947" s="75">
        <v>96.699801955088532</v>
      </c>
      <c r="G947" s="75">
        <v>98.972158754956297</v>
      </c>
      <c r="H947" s="75">
        <v>71.803714643791992</v>
      </c>
      <c r="I947" s="75">
        <v>97.601515083239718</v>
      </c>
      <c r="J947" s="75">
        <v>83.611227970092173</v>
      </c>
      <c r="K947" s="75">
        <v>84.29424194833841</v>
      </c>
      <c r="L947" s="75">
        <v>75.836811433982319</v>
      </c>
      <c r="M947" s="75">
        <v>113.87814379369507</v>
      </c>
      <c r="N947" s="75">
        <v>107.58844200943363</v>
      </c>
      <c r="O947" s="75">
        <v>139.4174041601274</v>
      </c>
      <c r="P947" s="75">
        <v>208.73565103325404</v>
      </c>
      <c r="Q947" s="75">
        <v>221.74183380634776</v>
      </c>
      <c r="R947" s="75">
        <v>259.76673833095367</v>
      </c>
      <c r="S947" s="75">
        <v>269.77794986919184</v>
      </c>
      <c r="T947" s="75">
        <v>248.04819686337066</v>
      </c>
      <c r="U947" s="75">
        <v>285.80347974957363</v>
      </c>
      <c r="V947" s="75">
        <v>239.81389799217101</v>
      </c>
      <c r="X947" s="201">
        <f>((0-('Appendix B'!$H$30))/(1+$Y$16)^0)</f>
        <v>-30932906.678150136</v>
      </c>
      <c r="Y947" s="201">
        <f>(((B947*'Appendix B'!$C$5*1000)-('Appendix B'!$E$31+'Appendix B'!$F$31+'Appendix B'!$G$31))/((1+$Y$16)^1))</f>
        <v>36555647.970511056</v>
      </c>
      <c r="Z947" s="201">
        <f>+(((C947*'Appendix B'!$C$6*1000)-('Appendix B'!$E$32+'Appendix B'!$F$32+'Appendix B'!$G$32))/((1+$Y$16)^2))</f>
        <v>8276180.1266636252</v>
      </c>
      <c r="AA947" s="201">
        <f>(((D947*'Appendix B'!$C$7*1000)-('Appendix B'!$E$33+'Appendix B'!$F$33+'Appendix B'!$G$33))/((1+$Y$16)^3))</f>
        <v>4347570.7314757034</v>
      </c>
      <c r="AB947" s="201">
        <f>(((E947*'Appendix B'!$C$8*1000)-('Appendix B'!$E$34+'Appendix B'!$F$34+'Appendix B'!$G$34))/((1+$Y$16)^4))</f>
        <v>4600427.6961237118</v>
      </c>
      <c r="AC947" s="201">
        <f>(((F947*'Appendix B'!$C$9*1000)-('Appendix B'!$E$35+'Appendix B'!$F$35+'Appendix B'!$G$35))/((1+$Y$16)^AC$34))</f>
        <v>4320929.0997246904</v>
      </c>
      <c r="AD947" s="201">
        <f>(((G947*'Appendix B'!$C$10*1000)-('Appendix B'!$E$36+'Appendix B'!$F$36+'Appendix B'!$G$36))/((1+$Y$16)^AD$34))</f>
        <v>3115298.7557911244</v>
      </c>
      <c r="AE947" s="201">
        <f>(((H947*'Appendix B'!$C$11*1000)-('Appendix B'!$E$37+'Appendix B'!$F$37+'Appendix B'!$G$37))/((1+$Y$16)^AE$34))</f>
        <v>1351073.5646960062</v>
      </c>
      <c r="AF947" s="201">
        <f>(((I947*'Appendix B'!$C$12*1000)-('Appendix B'!$E$38+'Appendix B'!$F$38+'Appendix B'!$G$38))/((1+$Y$16)^AF$34))</f>
        <v>1630917.9108487314</v>
      </c>
      <c r="AG947" s="201">
        <f>(((J947*'Appendix B'!$C$13*1000)-('Appendix B'!$E$39+'Appendix B'!$F$39+'Appendix B'!$G$39))/((1+$Y$16)^AG$34))</f>
        <v>927247.24103647261</v>
      </c>
      <c r="AH947" s="201">
        <f>(((K947*'Appendix B'!$C$14*1000)-('Appendix B'!$E$40+'Appendix B'!$F$40+'Appendix B'!$G$40))/((1+$Y$16)^AH$34))</f>
        <v>683984.89007048588</v>
      </c>
      <c r="AI947" s="201">
        <f>(((L947*'Appendix B'!$C$15*1000)-('Appendix B'!$E$41+'Appendix B'!$F$41+'Appendix B'!$G$41))/((1+$Y$16)^AI$34))</f>
        <v>396191.18064235727</v>
      </c>
      <c r="AJ947" s="201">
        <f>(((M947*'Appendix B'!$C$16*1000)-('Appendix B'!$E$42+'Appendix B'!$F$42+'Appendix B'!$G$42))/((1+$Y$16)^AJ$34))</f>
        <v>730576.09774285485</v>
      </c>
      <c r="AK947" s="201">
        <f>(((N947*'Appendix B'!$C$17*1000)-('Appendix B'!$E$43+'Appendix B'!$F$43+'Appendix B'!$G$43))/((1+$Y$16)^AK$34))</f>
        <v>509365.02360031824</v>
      </c>
      <c r="AL947" s="201">
        <f>(((O947*'Appendix B'!$C$18*1000)-('Appendix B'!$E$44+'Appendix B'!$F$44+'Appendix B'!$G$44))/((1+$Y$16)^AL$34))</f>
        <v>661921.07016465359</v>
      </c>
      <c r="AM947" s="201">
        <f>(((P947*'Appendix B'!$C$19*1000)-('Appendix B'!$E$45+'Appendix B'!$F$45+'Appendix B'!$G$45))/((1+$Y$16)^AM$34))</f>
        <v>1024781.1329476138</v>
      </c>
      <c r="AN947" s="201">
        <f>(((Q947*'Appendix B'!$C$20*1000)-('Appendix B'!$E$46+'Appendix B'!$F$46+'Appendix B'!$G$46))/((1+$Y$16)^AN$34))</f>
        <v>912113.24571538682</v>
      </c>
      <c r="AO947" s="201">
        <f>(((R947*'Appendix B'!$C$21*1000)-('Appendix B'!$E$47+'Appendix B'!$F$47+'Appendix B'!$G$47))/((1+$Y$16)^AO$34))</f>
        <v>970920.50548548484</v>
      </c>
      <c r="AP947" s="201">
        <f>(((S947*'Appendix B'!$C$22*1000)-('Appendix B'!$E$48+'Appendix B'!$F$48+'Appendix B'!$G$48))/((1+$Y$16)^AP$34))</f>
        <v>860404.7291863854</v>
      </c>
      <c r="AQ947" s="201">
        <f>(((T947*'Appendix B'!$C$23*1000)-('Appendix B'!$E$49+'Appendix B'!$F$49+'Appendix B'!$G$49))/((1+$Y$16)^AQ$34))</f>
        <v>642472.86287455831</v>
      </c>
      <c r="AR947" s="201">
        <f>(((U947*'Appendix B'!$C$24*1000)-('Appendix B'!$E$50+'Appendix B'!$F$50+'Appendix B'!$G$50))/((1+$Y$16)^AR$34))</f>
        <v>666977.07012405794</v>
      </c>
      <c r="AS947" s="217">
        <f t="shared" si="44"/>
        <v>42252094.227275133</v>
      </c>
      <c r="AU947" s="207">
        <f t="shared" si="43"/>
        <v>1.5311781405229729E-8</v>
      </c>
    </row>
    <row r="948" spans="1:47" x14ac:dyDescent="0.35">
      <c r="A948">
        <v>914</v>
      </c>
      <c r="B948" s="75">
        <v>56</v>
      </c>
      <c r="C948" s="75">
        <v>42.397769996107982</v>
      </c>
      <c r="D948" s="75">
        <v>49.916759262471103</v>
      </c>
      <c r="E948" s="75">
        <v>80.163358954178165</v>
      </c>
      <c r="F948" s="75">
        <v>93.2694964054038</v>
      </c>
      <c r="G948" s="75">
        <v>122.96129428135788</v>
      </c>
      <c r="H948" s="75">
        <v>147.30258723146571</v>
      </c>
      <c r="I948" s="75">
        <v>210.04887231487555</v>
      </c>
      <c r="J948" s="75">
        <v>286.97195174666251</v>
      </c>
      <c r="K948" s="75">
        <v>317.54347901133775</v>
      </c>
      <c r="L948" s="75">
        <v>361.29294151348824</v>
      </c>
      <c r="M948" s="75">
        <v>248.22116022283524</v>
      </c>
      <c r="N948" s="75">
        <v>177.15318225320925</v>
      </c>
      <c r="O948" s="75">
        <v>194.15406436863825</v>
      </c>
      <c r="P948" s="75">
        <v>213.6334538532268</v>
      </c>
      <c r="Q948" s="75">
        <v>111.85644933914651</v>
      </c>
      <c r="R948" s="75">
        <v>112.60740295415852</v>
      </c>
      <c r="S948" s="75">
        <v>44.191391847067393</v>
      </c>
      <c r="T948" s="75">
        <v>31.829703195823853</v>
      </c>
      <c r="U948" s="75">
        <v>43.314230460785467</v>
      </c>
      <c r="V948" s="75">
        <v>52.481076661504758</v>
      </c>
      <c r="X948" s="201">
        <f>((0-('Appendix B'!$H$30))/(1+$Y$16)^0)</f>
        <v>-30932906.678150136</v>
      </c>
      <c r="Y948" s="201">
        <f>(((B948*'Appendix B'!$C$5*1000)-('Appendix B'!$E$31+'Appendix B'!$F$31+'Appendix B'!$G$31))/((1+$Y$16)^1))</f>
        <v>36555647.970511056</v>
      </c>
      <c r="Z948" s="201">
        <f>+(((C948*'Appendix B'!$C$6*1000)-('Appendix B'!$E$32+'Appendix B'!$F$32+'Appendix B'!$G$32))/((1+$Y$16)^2))</f>
        <v>8505043.401109444</v>
      </c>
      <c r="AA948" s="201">
        <f>(((D948*'Appendix B'!$C$7*1000)-('Appendix B'!$E$33+'Appendix B'!$F$33+'Appendix B'!$G$33))/((1+$Y$16)^3))</f>
        <v>4604230.5912884409</v>
      </c>
      <c r="AB948" s="201">
        <f>(((E948*'Appendix B'!$C$8*1000)-('Appendix B'!$E$34+'Appendix B'!$F$34+'Appendix B'!$G$34))/((1+$Y$16)^4))</f>
        <v>5013880.1891788682</v>
      </c>
      <c r="AC948" s="201">
        <f>(((F948*'Appendix B'!$C$9*1000)-('Appendix B'!$E$35+'Appendix B'!$F$35+'Appendix B'!$G$35))/((1+$Y$16)^AC$34))</f>
        <v>4121518.0883165346</v>
      </c>
      <c r="AD948" s="201">
        <f>(((G948*'Appendix B'!$C$10*1000)-('Appendix B'!$E$36+'Appendix B'!$F$36+'Appendix B'!$G$36))/((1+$Y$16)^AD$34))</f>
        <v>4150461.7369633229</v>
      </c>
      <c r="AE948" s="201">
        <f>(((H948*'Appendix B'!$C$11*1000)-('Appendix B'!$E$37+'Appendix B'!$F$37+'Appendix B'!$G$37))/((1+$Y$16)^AE$34))</f>
        <v>3858515.7021740209</v>
      </c>
      <c r="AF948" s="201">
        <f>(((I948*'Appendix B'!$C$12*1000)-('Appendix B'!$E$38+'Appendix B'!$F$38+'Appendix B'!$G$38))/((1+$Y$16)^AF$34))</f>
        <v>4579574.605746842</v>
      </c>
      <c r="AG948" s="201">
        <f>(((J948*'Appendix B'!$C$13*1000)-('Appendix B'!$E$39+'Appendix B'!$F$39+'Appendix B'!$G$39))/((1+$Y$16)^AG$34))</f>
        <v>5216191.2487295056</v>
      </c>
      <c r="AH948" s="201">
        <f>(((K948*'Appendix B'!$C$14*1000)-('Appendix B'!$E$40+'Appendix B'!$F$40+'Appendix B'!$G$40))/((1+$Y$16)^AH$34))</f>
        <v>4634055.1285435883</v>
      </c>
      <c r="AI948" s="201">
        <f>(((L948*'Appendix B'!$C$15*1000)-('Appendix B'!$E$41+'Appendix B'!$F$41+'Appendix B'!$G$41))/((1+$Y$16)^AI$34))</f>
        <v>4452830.5507411202</v>
      </c>
      <c r="AJ948" s="201">
        <f>(((M948*'Appendix B'!$C$16*1000)-('Appendix B'!$E$42+'Appendix B'!$F$42+'Appendix B'!$G$42))/((1+$Y$16)^AJ$34))</f>
        <v>2319449.3445995371</v>
      </c>
      <c r="AK948" s="201">
        <f>(((N948*'Appendix B'!$C$17*1000)-('Appendix B'!$E$43+'Appendix B'!$F$43+'Appendix B'!$G$43))/((1+$Y$16)^AK$34))</f>
        <v>1199280.6513926841</v>
      </c>
      <c r="AL948" s="201">
        <f>(((O948*'Appendix B'!$C$18*1000)-('Appendix B'!$E$44+'Appendix B'!$F$44+'Appendix B'!$G$44))/((1+$Y$16)^AL$34))</f>
        <v>1120033.5272627152</v>
      </c>
      <c r="AM948" s="201">
        <f>(((P948*'Appendix B'!$C$19*1000)-('Appendix B'!$E$45+'Appendix B'!$F$45+'Appendix B'!$G$45))/((1+$Y$16)^AM$34))</f>
        <v>1059558.7614660978</v>
      </c>
      <c r="AN948" s="201">
        <f>(((Q948*'Appendix B'!$C$20*1000)-('Appendix B'!$E$46+'Appendix B'!$F$46+'Appendix B'!$G$46))/((1+$Y$16)^AN$34))</f>
        <v>257674.38069581822</v>
      </c>
      <c r="AO948" s="201">
        <f>(((R948*'Appendix B'!$C$21*1000)-('Appendix B'!$E$47+'Appendix B'!$F$47+'Appendix B'!$G$47))/((1+$Y$16)^AO$34))</f>
        <v>208043.29102184245</v>
      </c>
      <c r="AP948" s="201">
        <f>(((S948*'Appendix B'!$C$22*1000)-('Appendix B'!$E$48+'Appendix B'!$F$48+'Appendix B'!$G$48))/((1+$Y$16)^AP$34))</f>
        <v>-143917.07947560266</v>
      </c>
      <c r="AQ948" s="201">
        <f>(((T948*'Appendix B'!$C$23*1000)-('Appendix B'!$E$49+'Appendix B'!$F$49+'Appendix B'!$G$49))/((1+$Y$16)^AQ$34))</f>
        <v>-186855.9958634853</v>
      </c>
      <c r="AR948" s="201">
        <f>(((U948*'Appendix B'!$C$24*1000)-('Appendix B'!$E$50+'Appendix B'!$F$50+'Appendix B'!$G$50))/((1+$Y$16)^AR$34))</f>
        <v>-136680.10231263348</v>
      </c>
      <c r="AS948" s="217">
        <f t="shared" si="44"/>
        <v>60923082.491591305</v>
      </c>
      <c r="AU948" s="207">
        <f t="shared" si="43"/>
        <v>1.4296418009329296E-8</v>
      </c>
    </row>
    <row r="949" spans="1:47" x14ac:dyDescent="0.35">
      <c r="A949">
        <v>915</v>
      </c>
      <c r="B949" s="75">
        <v>56</v>
      </c>
      <c r="C949" s="75">
        <v>39.246674235677048</v>
      </c>
      <c r="D949" s="75">
        <v>33.497446477822805</v>
      </c>
      <c r="E949" s="75">
        <v>32.077067294987756</v>
      </c>
      <c r="F949" s="75">
        <v>15.274382966649632</v>
      </c>
      <c r="G949" s="75">
        <v>17.184129208783382</v>
      </c>
      <c r="H949" s="75">
        <v>12.138728600480063</v>
      </c>
      <c r="I949" s="75">
        <v>15.289387791631238</v>
      </c>
      <c r="J949" s="75">
        <v>19.300153862919036</v>
      </c>
      <c r="K949" s="75">
        <v>22.592952826851501</v>
      </c>
      <c r="L949" s="75">
        <v>26.868029883254657</v>
      </c>
      <c r="M949" s="75">
        <v>39.064719725870205</v>
      </c>
      <c r="N949" s="75">
        <v>40.690197853031528</v>
      </c>
      <c r="O949" s="75">
        <v>35.25932683749928</v>
      </c>
      <c r="P949" s="75">
        <v>37.461016322325918</v>
      </c>
      <c r="Q949" s="75">
        <v>33.124988265884888</v>
      </c>
      <c r="R949" s="75">
        <v>36.779598906031282</v>
      </c>
      <c r="S949" s="75">
        <v>44.78245831958963</v>
      </c>
      <c r="T949" s="75">
        <v>31.822072421511894</v>
      </c>
      <c r="U949" s="75">
        <v>22.915455337163934</v>
      </c>
      <c r="V949" s="75">
        <v>35.708898557785879</v>
      </c>
      <c r="X949" s="201">
        <f>((0-('Appendix B'!$H$30))/(1+$Y$16)^0)</f>
        <v>-30932906.678150136</v>
      </c>
      <c r="Y949" s="201">
        <f>(((B949*'Appendix B'!$C$5*1000)-('Appendix B'!$E$31+'Appendix B'!$F$31+'Appendix B'!$G$31))/((1+$Y$16)^1))</f>
        <v>36555647.970511056</v>
      </c>
      <c r="Z949" s="201">
        <f>+(((C949*'Appendix B'!$C$6*1000)-('Appendix B'!$E$32+'Appendix B'!$F$32+'Appendix B'!$G$32))/((1+$Y$16)^2))</f>
        <v>7709022.7184427939</v>
      </c>
      <c r="AA949" s="201">
        <f>(((D949*'Appendix B'!$C$7*1000)-('Appendix B'!$E$33+'Appendix B'!$F$33+'Appendix B'!$G$33))/((1+$Y$16)^3))</f>
        <v>2521597.1244621393</v>
      </c>
      <c r="AB949" s="201">
        <f>(((E949*'Appendix B'!$C$8*1000)-('Appendix B'!$E$34+'Appendix B'!$F$34+'Appendix B'!$G$34))/((1+$Y$16)^4))</f>
        <v>1131393.0979548623</v>
      </c>
      <c r="AC949" s="201">
        <f>(((F949*'Appendix B'!$C$9*1000)-('Appendix B'!$E$35+'Appendix B'!$F$35+'Appendix B'!$G$35))/((1+$Y$16)^AC$34))</f>
        <v>-412504.96894297929</v>
      </c>
      <c r="AD949" s="201">
        <f>(((G949*'Appendix B'!$C$10*1000)-('Appendix B'!$E$36+'Appendix B'!$F$36+'Appendix B'!$G$36))/((1+$Y$16)^AD$34))</f>
        <v>-413963.08009446261</v>
      </c>
      <c r="AE949" s="201">
        <f>(((H949*'Appendix B'!$C$11*1000)-('Appendix B'!$E$37+'Appendix B'!$F$37+'Appendix B'!$G$37))/((1+$Y$16)^AE$34))</f>
        <v>-630499.0735351959</v>
      </c>
      <c r="AF949" s="201">
        <f>(((I949*'Appendix B'!$C$12*1000)-('Appendix B'!$E$38+'Appendix B'!$F$38+'Appendix B'!$G$38))/((1+$Y$16)^AF$34))</f>
        <v>-527516.14385062607</v>
      </c>
      <c r="AG949" s="201">
        <f>(((J949*'Appendix B'!$C$13*1000)-('Appendix B'!$E$39+'Appendix B'!$F$39+'Appendix B'!$G$39))/((1+$Y$16)^AG$34))</f>
        <v>-429094.2923626203</v>
      </c>
      <c r="AH949" s="201">
        <f>(((K949*'Appendix B'!$C$14*1000)-('Appendix B'!$E$40+'Appendix B'!$F$40+'Appendix B'!$G$40))/((1+$Y$16)^AH$34))</f>
        <v>-360924.96216787753</v>
      </c>
      <c r="AI949" s="201">
        <f>(((L949*'Appendix B'!$C$15*1000)-('Appendix B'!$E$41+'Appendix B'!$F$41+'Appendix B'!$G$41))/((1+$Y$16)^AI$34))</f>
        <v>-299708.00039509224</v>
      </c>
      <c r="AJ949" s="201">
        <f>(((M949*'Appendix B'!$C$16*1000)-('Appendix B'!$E$42+'Appendix B'!$F$42+'Appendix B'!$G$42))/((1+$Y$16)^AJ$34))</f>
        <v>-154241.37298744367</v>
      </c>
      <c r="AK949" s="201">
        <f>(((N949*'Appendix B'!$C$17*1000)-('Appendix B'!$E$43+'Appendix B'!$F$43+'Appendix B'!$G$43))/((1+$Y$16)^AK$34))</f>
        <v>-154105.34879858993</v>
      </c>
      <c r="AL949" s="201">
        <f>(((O949*'Appendix B'!$C$18*1000)-('Appendix B'!$E$44+'Appendix B'!$F$44+'Appendix B'!$G$44))/((1+$Y$16)^AL$34))</f>
        <v>-209818.50157962047</v>
      </c>
      <c r="AM949" s="201">
        <f>(((P949*'Appendix B'!$C$19*1000)-('Appendix B'!$E$45+'Appendix B'!$F$45+'Appendix B'!$G$45))/((1+$Y$16)^AM$34))</f>
        <v>-191381.67302030497</v>
      </c>
      <c r="AN949" s="201">
        <f>(((Q949*'Appendix B'!$C$20*1000)-('Appendix B'!$E$46+'Appendix B'!$F$46+'Appendix B'!$G$46))/((1+$Y$16)^AN$34))</f>
        <v>-211222.62754550012</v>
      </c>
      <c r="AO949" s="201">
        <f>(((R949*'Appendix B'!$C$21*1000)-('Appendix B'!$E$47+'Appendix B'!$F$47+'Appendix B'!$G$47))/((1+$Y$16)^AO$34))</f>
        <v>-185049.7042884088</v>
      </c>
      <c r="AP949" s="201">
        <f>(((S949*'Appendix B'!$C$22*1000)-('Appendix B'!$E$48+'Appendix B'!$F$48+'Appendix B'!$G$48))/((1+$Y$16)^AP$34))</f>
        <v>-141285.62415340755</v>
      </c>
      <c r="AQ949" s="201">
        <f>(((T949*'Appendix B'!$C$23*1000)-('Appendix B'!$E$49+'Appendix B'!$F$49+'Appendix B'!$G$49))/((1+$Y$16)^AQ$34))</f>
        <v>-186885.2645039428</v>
      </c>
      <c r="AR949" s="201">
        <f>(((U949*'Appendix B'!$C$24*1000)-('Appendix B'!$E$50+'Appendix B'!$F$50+'Appendix B'!$G$50))/((1+$Y$16)^AR$34))</f>
        <v>-204285.66414724459</v>
      </c>
      <c r="AS949" s="217">
        <f t="shared" si="44"/>
        <v>16984754.233220715</v>
      </c>
      <c r="AU949" s="207">
        <f t="shared" si="43"/>
        <v>6.9361516911707358E-9</v>
      </c>
    </row>
    <row r="950" spans="1:47" x14ac:dyDescent="0.35">
      <c r="A950">
        <v>916</v>
      </c>
      <c r="B950" s="75">
        <v>56</v>
      </c>
      <c r="C950" s="75">
        <v>61.94080408155979</v>
      </c>
      <c r="D950" s="75">
        <v>89.80796363937894</v>
      </c>
      <c r="E950" s="75">
        <v>128.83980026476877</v>
      </c>
      <c r="F950" s="75">
        <v>112.71136408302988</v>
      </c>
      <c r="G950" s="75">
        <v>73.843728309958294</v>
      </c>
      <c r="H950" s="75">
        <v>119.74862410433262</v>
      </c>
      <c r="I950" s="75">
        <v>54.453822327397631</v>
      </c>
      <c r="J950" s="75">
        <v>79.266896950086036</v>
      </c>
      <c r="K950" s="75">
        <v>81.742761477638652</v>
      </c>
      <c r="L950" s="75">
        <v>117.56370317572176</v>
      </c>
      <c r="M950" s="75">
        <v>139.15163804195615</v>
      </c>
      <c r="N950" s="75">
        <v>146.72608889282077</v>
      </c>
      <c r="O950" s="75">
        <v>144.83189989992533</v>
      </c>
      <c r="P950" s="75">
        <v>146.53453406189686</v>
      </c>
      <c r="Q950" s="75">
        <v>144.54991819986188</v>
      </c>
      <c r="R950" s="75">
        <v>184.53442653135338</v>
      </c>
      <c r="S950" s="75">
        <v>226.66179447804473</v>
      </c>
      <c r="T950" s="75">
        <v>362.25124174889629</v>
      </c>
      <c r="U950" s="75">
        <v>262.59349939521553</v>
      </c>
      <c r="V950" s="75">
        <v>234.91859298525438</v>
      </c>
      <c r="X950" s="201">
        <f>((0-('Appendix B'!$H$30))/(1+$Y$16)^0)</f>
        <v>-30932906.678150136</v>
      </c>
      <c r="Y950" s="201">
        <f>(((B950*'Appendix B'!$C$5*1000)-('Appendix B'!$E$31+'Appendix B'!$F$31+'Appendix B'!$G$31))/((1+$Y$16)^1))</f>
        <v>36555647.970511056</v>
      </c>
      <c r="Z950" s="201">
        <f>+(((C950*'Appendix B'!$C$6*1000)-('Appendix B'!$E$32+'Appendix B'!$F$32+'Appendix B'!$G$32))/((1+$Y$16)^2))</f>
        <v>13441948.058031553</v>
      </c>
      <c r="AA950" s="201">
        <f>(((D950*'Appendix B'!$C$7*1000)-('Appendix B'!$E$33+'Appendix B'!$F$33+'Appendix B'!$G$33))/((1+$Y$16)^3))</f>
        <v>9664049.9854979813</v>
      </c>
      <c r="AB950" s="201">
        <f>(((E950*'Appendix B'!$C$8*1000)-('Appendix B'!$E$34+'Appendix B'!$F$34+'Appendix B'!$G$34))/((1+$Y$16)^4))</f>
        <v>8944015.9620623123</v>
      </c>
      <c r="AC950" s="201">
        <f>(((F950*'Appendix B'!$C$9*1000)-('Appendix B'!$E$35+'Appendix B'!$F$35+'Appendix B'!$G$35))/((1+$Y$16)^AC$34))</f>
        <v>5251715.5127457585</v>
      </c>
      <c r="AD950" s="201">
        <f>(((G950*'Appendix B'!$C$10*1000)-('Appendix B'!$E$36+'Appendix B'!$F$36+'Appendix B'!$G$36))/((1+$Y$16)^AD$34))</f>
        <v>2030973.6894295427</v>
      </c>
      <c r="AE950" s="201">
        <f>(((H950*'Appendix B'!$C$11*1000)-('Appendix B'!$E$37+'Appendix B'!$F$37+'Appendix B'!$G$37))/((1+$Y$16)^AE$34))</f>
        <v>2943403.1206019232</v>
      </c>
      <c r="AF950" s="201">
        <f>(((I950*'Appendix B'!$C$12*1000)-('Appendix B'!$E$38+'Appendix B'!$F$38+'Appendix B'!$G$38))/((1+$Y$16)^AF$34))</f>
        <v>499475.28519557486</v>
      </c>
      <c r="AG950" s="201">
        <f>(((J950*'Appendix B'!$C$13*1000)-('Appendix B'!$E$39+'Appendix B'!$F$39+'Appendix B'!$G$39))/((1+$Y$16)^AG$34))</f>
        <v>835623.8825547155</v>
      </c>
      <c r="AH950" s="201">
        <f>(((K950*'Appendix B'!$C$14*1000)-('Appendix B'!$E$40+'Appendix B'!$F$40+'Appendix B'!$G$40))/((1+$Y$16)^AH$34))</f>
        <v>640775.62946040998</v>
      </c>
      <c r="AI950" s="201">
        <f>(((L950*'Appendix B'!$C$15*1000)-('Appendix B'!$E$41+'Appendix B'!$F$41+'Appendix B'!$G$41))/((1+$Y$16)^AI$34))</f>
        <v>989175.29972308397</v>
      </c>
      <c r="AJ950" s="201">
        <f>(((M950*'Appendix B'!$C$16*1000)-('Appendix B'!$E$42+'Appendix B'!$F$42+'Appendix B'!$G$42))/((1+$Y$16)^AJ$34))</f>
        <v>1029485.4116246741</v>
      </c>
      <c r="AK950" s="201">
        <f>(((N950*'Appendix B'!$C$17*1000)-('Appendix B'!$E$43+'Appendix B'!$F$43+'Appendix B'!$G$43))/((1+$Y$16)^AK$34))</f>
        <v>897516.75284197193</v>
      </c>
      <c r="AL950" s="201">
        <f>(((O950*'Appendix B'!$C$18*1000)-('Appendix B'!$E$44+'Appendix B'!$F$44+'Appendix B'!$G$44))/((1+$Y$16)^AL$34))</f>
        <v>707237.09671535878</v>
      </c>
      <c r="AM950" s="201">
        <f>(((P950*'Appendix B'!$C$19*1000)-('Appendix B'!$E$45+'Appendix B'!$F$45+'Appendix B'!$G$45))/((1+$Y$16)^AM$34))</f>
        <v>583112.201188404</v>
      </c>
      <c r="AN950" s="201">
        <f>(((Q950*'Appendix B'!$C$20*1000)-('Appendix B'!$E$46+'Appendix B'!$F$46+'Appendix B'!$G$46))/((1+$Y$16)^AN$34))</f>
        <v>452385.23108325474</v>
      </c>
      <c r="AO950" s="201">
        <f>(((R950*'Appendix B'!$C$21*1000)-('Appendix B'!$E$47+'Appendix B'!$F$47+'Appendix B'!$G$47))/((1+$Y$16)^AO$34))</f>
        <v>580914.55502106529</v>
      </c>
      <c r="AP950" s="201">
        <f>(((S950*'Appendix B'!$C$22*1000)-('Appendix B'!$E$48+'Appendix B'!$F$48+'Appendix B'!$G$48))/((1+$Y$16)^AP$34))</f>
        <v>668449.60763724905</v>
      </c>
      <c r="AQ950" s="201">
        <f>(((T950*'Appendix B'!$C$23*1000)-('Appendix B'!$E$49+'Appendix B'!$F$49+'Appendix B'!$G$49))/((1+$Y$16)^AQ$34))</f>
        <v>1080510.6979958669</v>
      </c>
      <c r="AR950" s="201">
        <f>(((U950*'Appendix B'!$C$24*1000)-('Appendix B'!$E$50+'Appendix B'!$F$50+'Appendix B'!$G$50))/((1+$Y$16)^AR$34))</f>
        <v>590054.62000058754</v>
      </c>
      <c r="AS950" s="217">
        <f t="shared" si="44"/>
        <v>57453563.891772211</v>
      </c>
      <c r="AU950" s="207">
        <f t="shared" si="43"/>
        <v>1.5101428653982801E-8</v>
      </c>
    </row>
    <row r="951" spans="1:47" x14ac:dyDescent="0.35">
      <c r="A951">
        <v>917</v>
      </c>
      <c r="B951" s="75">
        <v>56</v>
      </c>
      <c r="C951" s="75">
        <v>48.54566121490685</v>
      </c>
      <c r="D951" s="75">
        <v>60.358681992143829</v>
      </c>
      <c r="E951" s="75">
        <v>90.804720071628907</v>
      </c>
      <c r="F951" s="75">
        <v>124.53813530075527</v>
      </c>
      <c r="G951" s="75">
        <v>128.91602460316957</v>
      </c>
      <c r="H951" s="75">
        <v>100.31764373391761</v>
      </c>
      <c r="I951" s="75">
        <v>47.655318235754123</v>
      </c>
      <c r="J951" s="75">
        <v>50.447069444188429</v>
      </c>
      <c r="K951" s="75">
        <v>73.931484483315018</v>
      </c>
      <c r="L951" s="75">
        <v>125.0615614868963</v>
      </c>
      <c r="M951" s="75">
        <v>148.75246264552885</v>
      </c>
      <c r="N951" s="75">
        <v>192.58440388013983</v>
      </c>
      <c r="O951" s="75">
        <v>223.25568633613551</v>
      </c>
      <c r="P951" s="75">
        <v>266.53766652479703</v>
      </c>
      <c r="Q951" s="75">
        <v>356.1464708785802</v>
      </c>
      <c r="R951" s="75">
        <v>500</v>
      </c>
      <c r="S951" s="75">
        <v>500</v>
      </c>
      <c r="T951" s="75">
        <v>500</v>
      </c>
      <c r="U951" s="75">
        <v>437.39869033013588</v>
      </c>
      <c r="V951" s="75">
        <v>500</v>
      </c>
      <c r="X951" s="201">
        <f>((0-('Appendix B'!$H$30))/(1+$Y$16)^0)</f>
        <v>-30932906.678150136</v>
      </c>
      <c r="Y951" s="201">
        <f>(((B951*'Appendix B'!$C$5*1000)-('Appendix B'!$E$31+'Appendix B'!$F$31+'Appendix B'!$G$31))/((1+$Y$16)^1))</f>
        <v>36555647.970511056</v>
      </c>
      <c r="Z951" s="201">
        <f>+(((C951*'Appendix B'!$C$6*1000)-('Appendix B'!$E$32+'Appendix B'!$F$32+'Appendix B'!$G$32))/((1+$Y$16)^2))</f>
        <v>10058105.871124422</v>
      </c>
      <c r="AA951" s="201">
        <f>(((D951*'Appendix B'!$C$7*1000)-('Appendix B'!$E$33+'Appendix B'!$F$33+'Appendix B'!$G$33))/((1+$Y$16)^3))</f>
        <v>5928689.0518863387</v>
      </c>
      <c r="AB951" s="201">
        <f>(((E951*'Appendix B'!$C$8*1000)-('Appendix B'!$E$34+'Appendix B'!$F$34+'Appendix B'!$G$34))/((1+$Y$16)^4))</f>
        <v>5873063.6642609881</v>
      </c>
      <c r="AC951" s="201">
        <f>(((F951*'Appendix B'!$C$9*1000)-('Appendix B'!$E$35+'Appendix B'!$F$35+'Appendix B'!$G$35))/((1+$Y$16)^AC$34))</f>
        <v>5939231.0637835497</v>
      </c>
      <c r="AD951" s="201">
        <f>(((G951*'Appendix B'!$C$10*1000)-('Appendix B'!$E$36+'Appendix B'!$F$36+'Appendix B'!$G$36))/((1+$Y$16)^AD$34))</f>
        <v>4407416.2397722751</v>
      </c>
      <c r="AE951" s="201">
        <f>(((H951*'Appendix B'!$C$11*1000)-('Appendix B'!$E$37+'Appendix B'!$F$37+'Appendix B'!$G$37))/((1+$Y$16)^AE$34))</f>
        <v>2298068.1999154207</v>
      </c>
      <c r="AF951" s="201">
        <f>(((I951*'Appendix B'!$C$12*1000)-('Appendix B'!$E$38+'Appendix B'!$F$38+'Appendix B'!$G$38))/((1+$Y$16)^AF$34))</f>
        <v>321201.15676210582</v>
      </c>
      <c r="AG951" s="201">
        <f>(((J951*'Appendix B'!$C$13*1000)-('Appendix B'!$E$39+'Appendix B'!$F$39+'Appendix B'!$G$39))/((1+$Y$16)^AG$34))</f>
        <v>227804.31843882805</v>
      </c>
      <c r="AH951" s="201">
        <f>(((K951*'Appendix B'!$C$14*1000)-('Appendix B'!$E$40+'Appendix B'!$F$40+'Appendix B'!$G$40))/((1+$Y$16)^AH$34))</f>
        <v>508491.84080470016</v>
      </c>
      <c r="AI951" s="201">
        <f>(((L951*'Appendix B'!$C$15*1000)-('Appendix B'!$E$41+'Appendix B'!$F$41+'Appendix B'!$G$41))/((1+$Y$16)^AI$34))</f>
        <v>1095727.9500657523</v>
      </c>
      <c r="AJ951" s="201">
        <f>(((M951*'Appendix B'!$C$16*1000)-('Appendix B'!$E$42+'Appendix B'!$F$42+'Appendix B'!$G$42))/((1+$Y$16)^AJ$34))</f>
        <v>1143034.2492631837</v>
      </c>
      <c r="AK951" s="201">
        <f>(((N951*'Appendix B'!$C$17*1000)-('Appendix B'!$E$43+'Appendix B'!$F$43+'Appendix B'!$G$43))/((1+$Y$16)^AK$34))</f>
        <v>1352321.4148461139</v>
      </c>
      <c r="AL951" s="201">
        <f>(((O951*'Appendix B'!$C$18*1000)-('Appendix B'!$E$44+'Appendix B'!$F$44+'Appendix B'!$G$44))/((1+$Y$16)^AL$34))</f>
        <v>1363596.3514153694</v>
      </c>
      <c r="AM951" s="201">
        <f>(((P951*'Appendix B'!$C$19*1000)-('Appendix B'!$E$45+'Appendix B'!$F$45+'Appendix B'!$G$45))/((1+$Y$16)^AM$34))</f>
        <v>1435213.5444336492</v>
      </c>
      <c r="AN951" s="201">
        <f>(((Q951*'Appendix B'!$C$20*1000)-('Appendix B'!$E$46+'Appendix B'!$F$46+'Appendix B'!$G$46))/((1+$Y$16)^AN$34))</f>
        <v>1712580.1919376405</v>
      </c>
      <c r="AO951" s="201">
        <f>(((R951*'Appendix B'!$C$21*1000)-('Appendix B'!$E$47+'Appendix B'!$F$47+'Appendix B'!$G$47))/((1+$Y$16)^AO$34))</f>
        <v>2216294.9903208939</v>
      </c>
      <c r="AP951" s="201">
        <f>(((S951*'Appendix B'!$C$22*1000)-('Appendix B'!$E$48+'Appendix B'!$F$48+'Appendix B'!$G$48))/((1+$Y$16)^AP$34))</f>
        <v>1885363.9634975337</v>
      </c>
      <c r="AQ951" s="201">
        <f>(((T951*'Appendix B'!$C$23*1000)-('Appendix B'!$E$49+'Appendix B'!$F$49+'Appendix B'!$G$49))/((1+$Y$16)^AQ$34))</f>
        <v>1608860.6024615879</v>
      </c>
      <c r="AR951" s="201">
        <f>(((U951*'Appendix B'!$C$24*1000)-('Appendix B'!$E$50+'Appendix B'!$F$50+'Appendix B'!$G$50))/((1+$Y$16)^AR$34))</f>
        <v>1169393.4809441001</v>
      </c>
      <c r="AS951" s="217">
        <f t="shared" si="44"/>
        <v>56167199.438295364</v>
      </c>
      <c r="AU951" s="207">
        <f t="shared" si="43"/>
        <v>1.5336329390300468E-8</v>
      </c>
    </row>
    <row r="952" spans="1:47" x14ac:dyDescent="0.35">
      <c r="A952">
        <v>918</v>
      </c>
      <c r="B952" s="75">
        <v>56</v>
      </c>
      <c r="C952" s="75">
        <v>44.703570653393719</v>
      </c>
      <c r="D952" s="75">
        <v>31.173879710742717</v>
      </c>
      <c r="E952" s="75">
        <v>36.750686456631215</v>
      </c>
      <c r="F952" s="75">
        <v>46.334220030819303</v>
      </c>
      <c r="G952" s="75">
        <v>63.08609393453176</v>
      </c>
      <c r="H952" s="75">
        <v>61.116817280968192</v>
      </c>
      <c r="I952" s="75">
        <v>118.95612836057632</v>
      </c>
      <c r="J952" s="75">
        <v>131.61600758340987</v>
      </c>
      <c r="K952" s="75">
        <v>123.45845673994407</v>
      </c>
      <c r="L952" s="75">
        <v>128.77248700759236</v>
      </c>
      <c r="M952" s="75">
        <v>146.29841559431819</v>
      </c>
      <c r="N952" s="75">
        <v>172.0621862733673</v>
      </c>
      <c r="O952" s="75">
        <v>209.69539485906387</v>
      </c>
      <c r="P952" s="75">
        <v>224.3169153284102</v>
      </c>
      <c r="Q952" s="75">
        <v>205.12069902061765</v>
      </c>
      <c r="R952" s="75">
        <v>274.63670268499624</v>
      </c>
      <c r="S952" s="75">
        <v>447.95808094291931</v>
      </c>
      <c r="T952" s="75">
        <v>500</v>
      </c>
      <c r="U952" s="75">
        <v>500</v>
      </c>
      <c r="V952" s="75">
        <v>500</v>
      </c>
      <c r="X952" s="201">
        <f>((0-('Appendix B'!$H$30))/(1+$Y$16)^0)</f>
        <v>-30932906.678150136</v>
      </c>
      <c r="Y952" s="201">
        <f>(((B952*'Appendix B'!$C$5*1000)-('Appendix B'!$E$31+'Appendix B'!$F$31+'Appendix B'!$G$31))/((1+$Y$16)^1))</f>
        <v>36555647.970511056</v>
      </c>
      <c r="Z952" s="201">
        <f>+(((C952*'Appendix B'!$C$6*1000)-('Appendix B'!$E$32+'Appendix B'!$F$32+'Appendix B'!$G$32))/((1+$Y$16)^2))</f>
        <v>9087528.0835345797</v>
      </c>
      <c r="AA952" s="201">
        <f>(((D952*'Appendix B'!$C$7*1000)-('Appendix B'!$E$33+'Appendix B'!$F$33+'Appendix B'!$G$33))/((1+$Y$16)^3))</f>
        <v>2226874.807213218</v>
      </c>
      <c r="AB952" s="201">
        <f>(((E952*'Appendix B'!$C$8*1000)-('Appendix B'!$E$34+'Appendix B'!$F$34+'Appendix B'!$G$34))/((1+$Y$16)^4))</f>
        <v>1508741.0996053475</v>
      </c>
      <c r="AC952" s="201">
        <f>(((F952*'Appendix B'!$C$9*1000)-('Appendix B'!$E$35+'Appendix B'!$F$35+'Appendix B'!$G$35))/((1+$Y$16)^AC$34))</f>
        <v>1393069.9086966678</v>
      </c>
      <c r="AD952" s="201">
        <f>(((G952*'Appendix B'!$C$10*1000)-('Appendix B'!$E$36+'Appendix B'!$F$36+'Appendix B'!$G$36))/((1+$Y$16)^AD$34))</f>
        <v>1566767.5133390673</v>
      </c>
      <c r="AE952" s="201">
        <f>(((H952*'Appendix B'!$C$11*1000)-('Appendix B'!$E$37+'Appendix B'!$F$37+'Appendix B'!$G$37))/((1+$Y$16)^AE$34))</f>
        <v>996144.06908891536</v>
      </c>
      <c r="AF952" s="201">
        <f>(((I952*'Appendix B'!$C$12*1000)-('Appendix B'!$E$38+'Appendix B'!$F$38+'Appendix B'!$G$38))/((1+$Y$16)^AF$34))</f>
        <v>2190890.3722509937</v>
      </c>
      <c r="AG952" s="201">
        <f>(((J952*'Appendix B'!$C$13*1000)-('Appendix B'!$E$39+'Appendix B'!$F$39+'Appendix B'!$G$39))/((1+$Y$16)^AG$34))</f>
        <v>1939683.7038874403</v>
      </c>
      <c r="AH952" s="201">
        <f>(((K952*'Appendix B'!$C$14*1000)-('Appendix B'!$E$40+'Appendix B'!$F$40+'Appendix B'!$G$40))/((1+$Y$16)^AH$34))</f>
        <v>1347229.9287657484</v>
      </c>
      <c r="AI952" s="201">
        <f>(((L952*'Appendix B'!$C$15*1000)-('Appendix B'!$E$41+'Appendix B'!$F$41+'Appendix B'!$G$41))/((1+$Y$16)^AI$34))</f>
        <v>1148464.2026120441</v>
      </c>
      <c r="AJ952" s="201">
        <f>(((M952*'Appendix B'!$C$16*1000)-('Appendix B'!$E$42+'Appendix B'!$F$42+'Appendix B'!$G$42))/((1+$Y$16)^AJ$34))</f>
        <v>1114010.2641701233</v>
      </c>
      <c r="AK952" s="201">
        <f>(((N952*'Appendix B'!$C$17*1000)-('Appendix B'!$E$43+'Appendix B'!$F$43+'Appendix B'!$G$43))/((1+$Y$16)^AK$34))</f>
        <v>1148790.1633205269</v>
      </c>
      <c r="AL952" s="201">
        <f>(((O952*'Appendix B'!$C$18*1000)-('Appendix B'!$E$44+'Appendix B'!$F$44+'Appendix B'!$G$44))/((1+$Y$16)^AL$34))</f>
        <v>1250104.9834023588</v>
      </c>
      <c r="AM952" s="201">
        <f>(((P952*'Appendix B'!$C$19*1000)-('Appendix B'!$E$45+'Appendix B'!$F$45+'Appendix B'!$G$45))/((1+$Y$16)^AM$34))</f>
        <v>1135418.3801833589</v>
      </c>
      <c r="AN952" s="201">
        <f>(((Q952*'Appendix B'!$C$20*1000)-('Appendix B'!$E$46+'Appendix B'!$F$46+'Appendix B'!$G$46))/((1+$Y$16)^AN$34))</f>
        <v>813123.58810757997</v>
      </c>
      <c r="AO952" s="201">
        <f>(((R952*'Appendix B'!$C$21*1000)-('Appendix B'!$E$47+'Appendix B'!$F$47+'Appendix B'!$G$47))/((1+$Y$16)^AO$34))</f>
        <v>1048006.7260540947</v>
      </c>
      <c r="AP952" s="201">
        <f>(((S952*'Appendix B'!$C$22*1000)-('Appendix B'!$E$48+'Appendix B'!$F$48+'Appendix B'!$G$48))/((1+$Y$16)^AP$34))</f>
        <v>1653670.9285405397</v>
      </c>
      <c r="AQ952" s="201">
        <f>(((T952*'Appendix B'!$C$23*1000)-('Appendix B'!$E$49+'Appendix B'!$F$49+'Appendix B'!$G$49))/((1+$Y$16)^AQ$34))</f>
        <v>1608860.6024615879</v>
      </c>
      <c r="AR952" s="201">
        <f>(((U952*'Appendix B'!$C$24*1000)-('Appendix B'!$E$50+'Appendix B'!$F$50+'Appendix B'!$G$50))/((1+$Y$16)^AR$34))</f>
        <v>1376866.5613700326</v>
      </c>
      <c r="AS952" s="217">
        <f t="shared" si="44"/>
        <v>40176987.178965136</v>
      </c>
      <c r="AU952" s="207">
        <f t="shared" si="43"/>
        <v>1.4908644038579509E-8</v>
      </c>
    </row>
    <row r="953" spans="1:47" x14ac:dyDescent="0.35">
      <c r="A953">
        <v>919</v>
      </c>
      <c r="B953" s="75">
        <v>56</v>
      </c>
      <c r="C953" s="75">
        <v>81.058995881620547</v>
      </c>
      <c r="D953" s="75">
        <v>101.31334029906738</v>
      </c>
      <c r="E953" s="75">
        <v>97.306222997470243</v>
      </c>
      <c r="F953" s="75">
        <v>92.779276140421644</v>
      </c>
      <c r="G953" s="75">
        <v>82.527310287400041</v>
      </c>
      <c r="H953" s="75">
        <v>58.426674775955746</v>
      </c>
      <c r="I953" s="75">
        <v>104.56709628961949</v>
      </c>
      <c r="J953" s="75">
        <v>90.577370533601879</v>
      </c>
      <c r="K953" s="75">
        <v>99.106002932274038</v>
      </c>
      <c r="L953" s="75">
        <v>107.25823802867804</v>
      </c>
      <c r="M953" s="75">
        <v>116.0864424501968</v>
      </c>
      <c r="N953" s="75">
        <v>105.94427244370313</v>
      </c>
      <c r="O953" s="75">
        <v>56.388363219385639</v>
      </c>
      <c r="P953" s="75">
        <v>73.531151068707146</v>
      </c>
      <c r="Q953" s="75">
        <v>82.07294813426364</v>
      </c>
      <c r="R953" s="75">
        <v>31.866149242274155</v>
      </c>
      <c r="S953" s="75">
        <v>32.211537622518463</v>
      </c>
      <c r="T953" s="75">
        <v>42.973793653703076</v>
      </c>
      <c r="U953" s="75">
        <v>46.562975678702351</v>
      </c>
      <c r="V953" s="75">
        <v>67.737746211875901</v>
      </c>
      <c r="X953" s="201">
        <f>((0-('Appendix B'!$H$30))/(1+$Y$16)^0)</f>
        <v>-30932906.678150136</v>
      </c>
      <c r="Y953" s="201">
        <f>(((B953*'Appendix B'!$C$5*1000)-('Appendix B'!$E$31+'Appendix B'!$F$31+'Appendix B'!$G$31))/((1+$Y$16)^1))</f>
        <v>36555647.970511056</v>
      </c>
      <c r="Z953" s="201">
        <f>+(((C953*'Appendix B'!$C$6*1000)-('Appendix B'!$E$32+'Appendix B'!$F$32+'Appendix B'!$G$32))/((1+$Y$16)^2))</f>
        <v>18271530.287533559</v>
      </c>
      <c r="AA953" s="201">
        <f>(((D953*'Appendix B'!$C$7*1000)-('Appendix B'!$E$33+'Appendix B'!$F$33+'Appendix B'!$G$33))/((1+$Y$16)^3))</f>
        <v>11123397.449924922</v>
      </c>
      <c r="AB953" s="201">
        <f>(((E953*'Appendix B'!$C$8*1000)-('Appendix B'!$E$34+'Appendix B'!$F$34+'Appendix B'!$G$34))/((1+$Y$16)^4))</f>
        <v>6397994.9973327043</v>
      </c>
      <c r="AC953" s="201">
        <f>(((F953*'Appendix B'!$C$9*1000)-('Appendix B'!$E$35+'Appendix B'!$F$35+'Appendix B'!$G$35))/((1+$Y$16)^AC$34))</f>
        <v>4093020.5339625641</v>
      </c>
      <c r="AD953" s="201">
        <f>(((G953*'Appendix B'!$C$10*1000)-('Appendix B'!$E$36+'Appendix B'!$F$36+'Appendix B'!$G$36))/((1+$Y$16)^AD$34))</f>
        <v>2405681.7566347532</v>
      </c>
      <c r="AE953" s="201">
        <f>(((H953*'Appendix B'!$C$11*1000)-('Appendix B'!$E$37+'Appendix B'!$F$37+'Appendix B'!$G$37))/((1+$Y$16)^AE$34))</f>
        <v>906799.99755916174</v>
      </c>
      <c r="AF953" s="201">
        <f>(((I953*'Appendix B'!$C$12*1000)-('Appendix B'!$E$38+'Appendix B'!$F$38+'Appendix B'!$G$38))/((1+$Y$16)^AF$34))</f>
        <v>1813573.2276450049</v>
      </c>
      <c r="AG953" s="201">
        <f>(((J953*'Appendix B'!$C$13*1000)-('Appendix B'!$E$39+'Appendix B'!$F$39+'Appendix B'!$G$39))/((1+$Y$16)^AG$34))</f>
        <v>1074165.4602955969</v>
      </c>
      <c r="AH953" s="201">
        <f>(((K953*'Appendix B'!$C$14*1000)-('Appendix B'!$E$40+'Appendix B'!$F$40+'Appendix B'!$G$40))/((1+$Y$16)^AH$34))</f>
        <v>934821.70728253352</v>
      </c>
      <c r="AI953" s="201">
        <f>(((L953*'Appendix B'!$C$15*1000)-('Appendix B'!$E$41+'Appendix B'!$F$41+'Appendix B'!$G$41))/((1+$Y$16)^AI$34))</f>
        <v>842723.52924951119</v>
      </c>
      <c r="AJ953" s="201">
        <f>(((M953*'Appendix B'!$C$16*1000)-('Appendix B'!$E$42+'Appendix B'!$F$42+'Appendix B'!$G$42))/((1+$Y$16)^AJ$34))</f>
        <v>756693.61951396859</v>
      </c>
      <c r="AK953" s="201">
        <f>(((N953*'Appendix B'!$C$17*1000)-('Appendix B'!$E$43+'Appendix B'!$F$43+'Appendix B'!$G$43))/((1+$Y$16)^AK$34))</f>
        <v>493058.79900775867</v>
      </c>
      <c r="AL953" s="201">
        <f>(((O953*'Appendix B'!$C$18*1000)-('Appendix B'!$E$44+'Appendix B'!$F$44+'Appendix B'!$G$44))/((1+$Y$16)^AL$34))</f>
        <v>-32981.355576414651</v>
      </c>
      <c r="AM953" s="201">
        <f>(((P953*'Appendix B'!$C$19*1000)-('Appendix B'!$E$45+'Appendix B'!$F$45+'Appendix B'!$G$45))/((1+$Y$16)^AM$34))</f>
        <v>64740.060118040339</v>
      </c>
      <c r="AN953" s="201">
        <f>(((Q953*'Appendix B'!$C$20*1000)-('Appendix B'!$E$46+'Appendix B'!$F$46+'Appendix B'!$G$46))/((1+$Y$16)^AN$34))</f>
        <v>80294.278516257094</v>
      </c>
      <c r="AO953" s="201">
        <f>(((R953*'Appendix B'!$C$21*1000)-('Appendix B'!$E$47+'Appendix B'!$F$47+'Appendix B'!$G$47))/((1+$Y$16)^AO$34))</f>
        <v>-210521.13485240834</v>
      </c>
      <c r="AP953" s="201">
        <f>(((S953*'Appendix B'!$C$22*1000)-('Appendix B'!$E$48+'Appendix B'!$F$48+'Appendix B'!$G$48))/((1+$Y$16)^AP$34))</f>
        <v>-197251.94555891745</v>
      </c>
      <c r="AQ953" s="201">
        <f>(((T953*'Appendix B'!$C$23*1000)-('Appendix B'!$E$49+'Appendix B'!$F$49+'Appendix B'!$G$49))/((1+$Y$16)^AQ$34))</f>
        <v>-144111.66042603194</v>
      </c>
      <c r="AR953" s="201">
        <f>(((U953*'Appendix B'!$C$24*1000)-('Appendix B'!$E$50+'Appendix B'!$F$50+'Appendix B'!$G$50))/((1+$Y$16)^AR$34))</f>
        <v>-125913.12025690974</v>
      </c>
      <c r="AS953" s="217">
        <f t="shared" si="44"/>
        <v>54881236.99693726</v>
      </c>
      <c r="AU953" s="207">
        <f t="shared" si="43"/>
        <v>1.5533806147651663E-8</v>
      </c>
    </row>
    <row r="954" spans="1:47" x14ac:dyDescent="0.35">
      <c r="A954">
        <v>920</v>
      </c>
      <c r="B954" s="75">
        <v>56</v>
      </c>
      <c r="C954" s="75">
        <v>57.915449344095393</v>
      </c>
      <c r="D954" s="75">
        <v>70.859189808110656</v>
      </c>
      <c r="E954" s="75">
        <v>100.4939813324979</v>
      </c>
      <c r="F954" s="75">
        <v>151.68110881481925</v>
      </c>
      <c r="G954" s="75">
        <v>173.68953932828896</v>
      </c>
      <c r="H954" s="75">
        <v>168.48335853918496</v>
      </c>
      <c r="I954" s="75">
        <v>194.09586972683903</v>
      </c>
      <c r="J954" s="75">
        <v>210.5877354021666</v>
      </c>
      <c r="K954" s="75">
        <v>193.36107742041887</v>
      </c>
      <c r="L954" s="75">
        <v>187.8519391167136</v>
      </c>
      <c r="M954" s="75">
        <v>272.40626783363945</v>
      </c>
      <c r="N954" s="75">
        <v>355.67810156842415</v>
      </c>
      <c r="O954" s="75">
        <v>467.23390114447119</v>
      </c>
      <c r="P954" s="75">
        <v>453.73612438868179</v>
      </c>
      <c r="Q954" s="75">
        <v>412.36953680301633</v>
      </c>
      <c r="R954" s="75">
        <v>500</v>
      </c>
      <c r="S954" s="75">
        <v>500</v>
      </c>
      <c r="T954" s="75">
        <v>500</v>
      </c>
      <c r="U954" s="75">
        <v>500</v>
      </c>
      <c r="V954" s="75">
        <v>500</v>
      </c>
      <c r="X954" s="201">
        <f>((0-('Appendix B'!$H$30))/(1+$Y$16)^0)</f>
        <v>-30932906.678150136</v>
      </c>
      <c r="Y954" s="201">
        <f>(((B954*'Appendix B'!$C$5*1000)-('Appendix B'!$E$31+'Appendix B'!$F$31+'Appendix B'!$G$31))/((1+$Y$16)^1))</f>
        <v>36555647.970511056</v>
      </c>
      <c r="Z954" s="201">
        <f>+(((C954*'Appendix B'!$C$6*1000)-('Appendix B'!$E$32+'Appendix B'!$F$32+'Appendix B'!$G$32))/((1+$Y$16)^2))</f>
        <v>12425074.605206482</v>
      </c>
      <c r="AA954" s="201">
        <f>(((D954*'Appendix B'!$C$7*1000)-('Appendix B'!$E$33+'Appendix B'!$F$33+'Appendix B'!$G$33))/((1+$Y$16)^3))</f>
        <v>7260578.4727791809</v>
      </c>
      <c r="AB954" s="201">
        <f>(((E954*'Appendix B'!$C$8*1000)-('Appendix B'!$E$34+'Appendix B'!$F$34+'Appendix B'!$G$34))/((1+$Y$16)^4))</f>
        <v>6655374.5988499932</v>
      </c>
      <c r="AC954" s="201">
        <f>(((F954*'Appendix B'!$C$9*1000)-('Appendix B'!$E$35+'Appendix B'!$F$35+'Appendix B'!$G$35))/((1+$Y$16)^AC$34))</f>
        <v>7517110.2709468147</v>
      </c>
      <c r="AD954" s="201">
        <f>(((G954*'Appendix B'!$C$10*1000)-('Appendix B'!$E$36+'Appendix B'!$F$36+'Appendix B'!$G$36))/((1+$Y$16)^AD$34))</f>
        <v>6339452.7205951493</v>
      </c>
      <c r="AE954" s="201">
        <f>(((H954*'Appendix B'!$C$11*1000)-('Appendix B'!$E$37+'Appendix B'!$F$37+'Appendix B'!$G$37))/((1+$Y$16)^AE$34))</f>
        <v>4561964.0671755867</v>
      </c>
      <c r="AF954" s="201">
        <f>(((I954*'Appendix B'!$C$12*1000)-('Appendix B'!$E$38+'Appendix B'!$F$38+'Appendix B'!$G$38))/((1+$Y$16)^AF$34))</f>
        <v>4161246.1626155288</v>
      </c>
      <c r="AG954" s="201">
        <f>(((J954*'Appendix B'!$C$13*1000)-('Appendix B'!$E$39+'Appendix B'!$F$39+'Appendix B'!$G$39))/((1+$Y$16)^AG$34))</f>
        <v>3605223.2068720618</v>
      </c>
      <c r="AH954" s="201">
        <f>(((K954*'Appendix B'!$C$14*1000)-('Appendix B'!$E$40+'Appendix B'!$F$40+'Appendix B'!$G$40))/((1+$Y$16)^AH$34))</f>
        <v>2531029.1343624606</v>
      </c>
      <c r="AI954" s="201">
        <f>(((L954*'Appendix B'!$C$15*1000)-('Appendix B'!$E$41+'Appendix B'!$F$41+'Appendix B'!$G$41))/((1+$Y$16)^AI$34))</f>
        <v>1988046.9130025122</v>
      </c>
      <c r="AJ954" s="201">
        <f>(((M954*'Appendix B'!$C$16*1000)-('Appendix B'!$E$42+'Appendix B'!$F$42+'Appendix B'!$G$42))/((1+$Y$16)^AJ$34))</f>
        <v>2605486.3227510978</v>
      </c>
      <c r="AK954" s="201">
        <f>(((N954*'Appendix B'!$C$17*1000)-('Appendix B'!$E$43+'Appendix B'!$F$43+'Appendix B'!$G$43))/((1+$Y$16)^AK$34))</f>
        <v>2969820.3149395254</v>
      </c>
      <c r="AL954" s="201">
        <f>(((O954*'Appendix B'!$C$18*1000)-('Appendix B'!$E$44+'Appendix B'!$F$44+'Appendix B'!$G$44))/((1+$Y$16)^AL$34))</f>
        <v>3405545.1849480858</v>
      </c>
      <c r="AM954" s="201">
        <f>(((P954*'Appendix B'!$C$19*1000)-('Appendix B'!$E$45+'Appendix B'!$F$45+'Appendix B'!$G$45))/((1+$Y$16)^AM$34))</f>
        <v>2764445.9913330567</v>
      </c>
      <c r="AN954" s="201">
        <f>(((Q954*'Appendix B'!$C$20*1000)-('Appendix B'!$E$46+'Appendix B'!$F$46+'Appendix B'!$G$46))/((1+$Y$16)^AN$34))</f>
        <v>2047425.0817281555</v>
      </c>
      <c r="AO954" s="201">
        <f>(((R954*'Appendix B'!$C$21*1000)-('Appendix B'!$E$47+'Appendix B'!$F$47+'Appendix B'!$G$47))/((1+$Y$16)^AO$34))</f>
        <v>2216294.9903208939</v>
      </c>
      <c r="AP954" s="201">
        <f>(((S954*'Appendix B'!$C$22*1000)-('Appendix B'!$E$48+'Appendix B'!$F$48+'Appendix B'!$G$48))/((1+$Y$16)^AP$34))</f>
        <v>1885363.9634975337</v>
      </c>
      <c r="AQ954" s="201">
        <f>(((T954*'Appendix B'!$C$23*1000)-('Appendix B'!$E$49+'Appendix B'!$F$49+'Appendix B'!$G$49))/((1+$Y$16)^AQ$34))</f>
        <v>1608860.6024615879</v>
      </c>
      <c r="AR954" s="201">
        <f>(((U954*'Appendix B'!$C$24*1000)-('Appendix B'!$E$50+'Appendix B'!$F$50+'Appendix B'!$G$50))/((1+$Y$16)^AR$34))</f>
        <v>1376866.5613700326</v>
      </c>
      <c r="AS954" s="217">
        <f t="shared" si="44"/>
        <v>83547950.458116665</v>
      </c>
      <c r="AU954" s="207">
        <f t="shared" si="43"/>
        <v>6.2482708553403759E-9</v>
      </c>
    </row>
    <row r="955" spans="1:47" x14ac:dyDescent="0.35">
      <c r="A955">
        <v>921</v>
      </c>
      <c r="B955" s="75">
        <v>56</v>
      </c>
      <c r="C955" s="75">
        <v>58.599806979972577</v>
      </c>
      <c r="D955" s="75">
        <v>57.400574029168084</v>
      </c>
      <c r="E955" s="75">
        <v>69.436738470767978</v>
      </c>
      <c r="F955" s="75">
        <v>139.37641350626387</v>
      </c>
      <c r="G955" s="75">
        <v>157.2716755256088</v>
      </c>
      <c r="H955" s="75">
        <v>177.02620247204251</v>
      </c>
      <c r="I955" s="75">
        <v>80.404305123359563</v>
      </c>
      <c r="J955" s="75">
        <v>90.884360546466169</v>
      </c>
      <c r="K955" s="75">
        <v>74.911985319280589</v>
      </c>
      <c r="L955" s="75">
        <v>106.46337036455843</v>
      </c>
      <c r="M955" s="75">
        <v>150.63552137207796</v>
      </c>
      <c r="N955" s="75">
        <v>122.53646003703082</v>
      </c>
      <c r="O955" s="75">
        <v>148.04082248150394</v>
      </c>
      <c r="P955" s="75">
        <v>152.2392554664923</v>
      </c>
      <c r="Q955" s="75">
        <v>149.59779787113214</v>
      </c>
      <c r="R955" s="75">
        <v>256.41231762083908</v>
      </c>
      <c r="S955" s="75">
        <v>264.00512078967387</v>
      </c>
      <c r="T955" s="75">
        <v>306.24042919963813</v>
      </c>
      <c r="U955" s="75">
        <v>420.34681537260803</v>
      </c>
      <c r="V955" s="75">
        <v>258.44500385542807</v>
      </c>
      <c r="X955" s="201">
        <f>((0-('Appendix B'!$H$30))/(1+$Y$16)^0)</f>
        <v>-30932906.678150136</v>
      </c>
      <c r="Y955" s="201">
        <f>(((B955*'Appendix B'!$C$5*1000)-('Appendix B'!$E$31+'Appendix B'!$F$31+'Appendix B'!$G$31))/((1+$Y$16)^1))</f>
        <v>36555647.970511056</v>
      </c>
      <c r="Z955" s="201">
        <f>+(((C955*'Appendix B'!$C$6*1000)-('Appendix B'!$E$32+'Appendix B'!$F$32+'Appendix B'!$G$32))/((1+$Y$16)^2))</f>
        <v>12597955.048682624</v>
      </c>
      <c r="AA955" s="201">
        <f>(((D955*'Appendix B'!$C$7*1000)-('Appendix B'!$E$33+'Appendix B'!$F$33+'Appendix B'!$G$33))/((1+$Y$16)^3))</f>
        <v>5553481.2266271273</v>
      </c>
      <c r="AB955" s="201">
        <f>(((E955*'Appendix B'!$C$8*1000)-('Appendix B'!$E$34+'Appendix B'!$F$34+'Appendix B'!$G$34))/((1+$Y$16)^4))</f>
        <v>4147812.8730617706</v>
      </c>
      <c r="AC955" s="201">
        <f>(((F955*'Appendix B'!$C$9*1000)-('Appendix B'!$E$35+'Appendix B'!$F$35+'Appendix B'!$G$35))/((1+$Y$16)^AC$34))</f>
        <v>6801811.9685044177</v>
      </c>
      <c r="AD955" s="201">
        <f>(((G955*'Appendix B'!$C$10*1000)-('Appendix B'!$E$36+'Appendix B'!$F$36+'Appendix B'!$G$36))/((1+$Y$16)^AD$34))</f>
        <v>5631000.1454801662</v>
      </c>
      <c r="AE955" s="201">
        <f>(((H955*'Appendix B'!$C$11*1000)-('Appendix B'!$E$37+'Appendix B'!$F$37+'Appendix B'!$G$37))/((1+$Y$16)^AE$34))</f>
        <v>4845686.0105234226</v>
      </c>
      <c r="AF955" s="201">
        <f>(((I955*'Appendix B'!$C$12*1000)-('Appendix B'!$E$38+'Appendix B'!$F$38+'Appendix B'!$G$38))/((1+$Y$16)^AF$34))</f>
        <v>1179963.1749600808</v>
      </c>
      <c r="AG955" s="201">
        <f>(((J955*'Appendix B'!$C$13*1000)-('Appendix B'!$E$39+'Appendix B'!$F$39+'Appendix B'!$G$39))/((1+$Y$16)^AG$34))</f>
        <v>1080639.9798175795</v>
      </c>
      <c r="AH955" s="201">
        <f>(((K955*'Appendix B'!$C$14*1000)-('Appendix B'!$E$40+'Appendix B'!$F$40+'Appendix B'!$G$40))/((1+$Y$16)^AH$34))</f>
        <v>525096.59895831207</v>
      </c>
      <c r="AI955" s="201">
        <f>(((L955*'Appendix B'!$C$15*1000)-('Appendix B'!$E$41+'Appendix B'!$F$41+'Appendix B'!$G$41))/((1+$Y$16)^AI$34))</f>
        <v>831427.60276375664</v>
      </c>
      <c r="AJ955" s="201">
        <f>(((M955*'Appendix B'!$C$16*1000)-('Appendix B'!$E$42+'Appendix B'!$F$42+'Appendix B'!$G$42))/((1+$Y$16)^AJ$34))</f>
        <v>1165305.1622767532</v>
      </c>
      <c r="AK955" s="201">
        <f>(((N955*'Appendix B'!$C$17*1000)-('Appendix B'!$E$43+'Appendix B'!$F$43+'Appendix B'!$G$43))/((1+$Y$16)^AK$34))</f>
        <v>657613.56453674566</v>
      </c>
      <c r="AL955" s="201">
        <f>(((O955*'Appendix B'!$C$18*1000)-('Appendix B'!$E$44+'Appendix B'!$F$44+'Appendix B'!$G$44))/((1+$Y$16)^AL$34))</f>
        <v>734093.82131062122</v>
      </c>
      <c r="AM955" s="201">
        <f>(((P955*'Appendix B'!$C$19*1000)-('Appendix B'!$E$45+'Appendix B'!$F$45+'Appendix B'!$G$45))/((1+$Y$16)^AM$34))</f>
        <v>623619.48355620797</v>
      </c>
      <c r="AN955" s="201">
        <f>(((Q955*'Appendix B'!$C$20*1000)-('Appendix B'!$E$46+'Appendix B'!$F$46+'Appendix B'!$G$46))/((1+$Y$16)^AN$34))</f>
        <v>482448.63449981669</v>
      </c>
      <c r="AO955" s="201">
        <f>(((R955*'Appendix B'!$C$21*1000)-('Appendix B'!$E$47+'Appendix B'!$F$47+'Appendix B'!$G$47))/((1+$Y$16)^AO$34))</f>
        <v>953531.11512897699</v>
      </c>
      <c r="AP955" s="201">
        <f>(((S955*'Appendix B'!$C$22*1000)-('Appendix B'!$E$48+'Appendix B'!$F$48+'Appendix B'!$G$48))/((1+$Y$16)^AP$34))</f>
        <v>834703.82664559933</v>
      </c>
      <c r="AQ955" s="201">
        <f>(((T955*'Appendix B'!$C$23*1000)-('Appendix B'!$E$49+'Appendix B'!$F$49+'Appendix B'!$G$49))/((1+$Y$16)^AQ$34))</f>
        <v>865675.31337844592</v>
      </c>
      <c r="AR955" s="201">
        <f>(((U955*'Appendix B'!$C$24*1000)-('Appendix B'!$E$50+'Appendix B'!$F$50+'Appendix B'!$G$50))/((1+$Y$16)^AR$34))</f>
        <v>1112880.2060121035</v>
      </c>
      <c r="AS955" s="217">
        <f t="shared" si="44"/>
        <v>56247487.049085483</v>
      </c>
      <c r="AU955" s="207">
        <f t="shared" si="43"/>
        <v>1.5322744249714887E-8</v>
      </c>
    </row>
    <row r="956" spans="1:47" x14ac:dyDescent="0.35">
      <c r="A956">
        <v>922</v>
      </c>
      <c r="B956" s="75">
        <v>56</v>
      </c>
      <c r="C956" s="75">
        <v>69.690043273737601</v>
      </c>
      <c r="D956" s="75">
        <v>57.978650770768709</v>
      </c>
      <c r="E956" s="75">
        <v>73.463884343940379</v>
      </c>
      <c r="F956" s="75">
        <v>76.729525177157413</v>
      </c>
      <c r="G956" s="75">
        <v>87.09354153825744</v>
      </c>
      <c r="H956" s="75">
        <v>109.15320964259314</v>
      </c>
      <c r="I956" s="75">
        <v>170.64005766746075</v>
      </c>
      <c r="J956" s="75">
        <v>195.01692351022137</v>
      </c>
      <c r="K956" s="75">
        <v>187.55640756870648</v>
      </c>
      <c r="L956" s="75">
        <v>334.49990057699847</v>
      </c>
      <c r="M956" s="75">
        <v>392.72394360819226</v>
      </c>
      <c r="N956" s="75">
        <v>263.01545898017042</v>
      </c>
      <c r="O956" s="75">
        <v>315.60241433107529</v>
      </c>
      <c r="P956" s="75">
        <v>275.09936589259843</v>
      </c>
      <c r="Q956" s="75">
        <v>261.1526236575815</v>
      </c>
      <c r="R956" s="75">
        <v>274.56942208617647</v>
      </c>
      <c r="S956" s="75">
        <v>275.13754629297813</v>
      </c>
      <c r="T956" s="75">
        <v>135.64962417205649</v>
      </c>
      <c r="U956" s="75">
        <v>168.14771988733116</v>
      </c>
      <c r="V956" s="75">
        <v>183.53662391029488</v>
      </c>
      <c r="X956" s="201">
        <f>((0-('Appendix B'!$H$30))/(1+$Y$16)^0)</f>
        <v>-30932906.678150136</v>
      </c>
      <c r="Y956" s="201">
        <f>(((B956*'Appendix B'!$C$5*1000)-('Appendix B'!$E$31+'Appendix B'!$F$31+'Appendix B'!$G$31))/((1+$Y$16)^1))</f>
        <v>36555647.970511056</v>
      </c>
      <c r="Z956" s="201">
        <f>+(((C956*'Appendix B'!$C$6*1000)-('Appendix B'!$E$32+'Appendix B'!$F$32+'Appendix B'!$G$32))/((1+$Y$16)^2))</f>
        <v>15399538.414175147</v>
      </c>
      <c r="AA956" s="201">
        <f>(((D956*'Appendix B'!$C$7*1000)-('Appendix B'!$E$33+'Appendix B'!$F$33+'Appendix B'!$G$33))/((1+$Y$16)^3))</f>
        <v>5626804.7563169319</v>
      </c>
      <c r="AB956" s="201">
        <f>(((E956*'Appendix B'!$C$8*1000)-('Appendix B'!$E$34+'Appendix B'!$F$34+'Appendix B'!$G$34))/((1+$Y$16)^4))</f>
        <v>4472964.6227097297</v>
      </c>
      <c r="AC956" s="201">
        <f>(((F956*'Appendix B'!$C$9*1000)-('Appendix B'!$E$35+'Appendix B'!$F$35+'Appendix B'!$G$35))/((1+$Y$16)^AC$34))</f>
        <v>3160014.1221204195</v>
      </c>
      <c r="AD956" s="201">
        <f>(((G956*'Appendix B'!$C$10*1000)-('Appendix B'!$E$36+'Appendix B'!$F$36+'Appendix B'!$G$36))/((1+$Y$16)^AD$34))</f>
        <v>2602720.6849094741</v>
      </c>
      <c r="AE956" s="201">
        <f>(((H956*'Appendix B'!$C$11*1000)-('Appendix B'!$E$37+'Appendix B'!$F$37+'Appendix B'!$G$37))/((1+$Y$16)^AE$34))</f>
        <v>2591511.9230935373</v>
      </c>
      <c r="AF956" s="201">
        <f>(((I956*'Appendix B'!$C$12*1000)-('Appendix B'!$E$38+'Appendix B'!$F$38+'Appendix B'!$G$38))/((1+$Y$16)^AF$34))</f>
        <v>3546174.9064659951</v>
      </c>
      <c r="AG956" s="201">
        <f>(((J956*'Appendix B'!$C$13*1000)-('Appendix B'!$E$39+'Appendix B'!$F$39+'Appendix B'!$G$39))/((1+$Y$16)^AG$34))</f>
        <v>3276829.7043378814</v>
      </c>
      <c r="AH956" s="201">
        <f>(((K956*'Appendix B'!$C$14*1000)-('Appendix B'!$E$40+'Appendix B'!$F$40+'Appendix B'!$G$40))/((1+$Y$16)^AH$34))</f>
        <v>2432727.1895667394</v>
      </c>
      <c r="AI956" s="201">
        <f>(((L956*'Appendix B'!$C$15*1000)-('Appendix B'!$E$41+'Appendix B'!$F$41+'Appendix B'!$G$41))/((1+$Y$16)^AI$34))</f>
        <v>4072072.5523847365</v>
      </c>
      <c r="AJ956" s="201">
        <f>(((M956*'Appendix B'!$C$16*1000)-('Appendix B'!$E$42+'Appendix B'!$F$42+'Appendix B'!$G$42))/((1+$Y$16)^AJ$34))</f>
        <v>4028482.033607393</v>
      </c>
      <c r="AK956" s="201">
        <f>(((N956*'Appendix B'!$C$17*1000)-('Appendix B'!$E$43+'Appendix B'!$F$43+'Appendix B'!$G$43))/((1+$Y$16)^AK$34))</f>
        <v>2050828.8113394699</v>
      </c>
      <c r="AL956" s="201">
        <f>(((O956*'Appendix B'!$C$18*1000)-('Appendix B'!$E$44+'Appendix B'!$F$44+'Appendix B'!$G$44))/((1+$Y$16)^AL$34))</f>
        <v>2136482.1340987333</v>
      </c>
      <c r="AM956" s="201">
        <f>(((P956*'Appendix B'!$C$19*1000)-('Appendix B'!$E$45+'Appendix B'!$F$45+'Appendix B'!$G$45))/((1+$Y$16)^AM$34))</f>
        <v>1496007.2535813747</v>
      </c>
      <c r="AN956" s="201">
        <f>(((Q956*'Appendix B'!$C$20*1000)-('Appendix B'!$E$46+'Appendix B'!$F$46+'Appendix B'!$G$46))/((1+$Y$16)^AN$34))</f>
        <v>1146830.1073328168</v>
      </c>
      <c r="AO956" s="201">
        <f>(((R956*'Appendix B'!$C$21*1000)-('Appendix B'!$E$47+'Appendix B'!$F$47+'Appendix B'!$G$47))/((1+$Y$16)^AO$34))</f>
        <v>1047657.9419577025</v>
      </c>
      <c r="AP956" s="201">
        <f>(((S956*'Appendix B'!$C$22*1000)-('Appendix B'!$E$48+'Appendix B'!$F$48+'Appendix B'!$G$48))/((1+$Y$16)^AP$34))</f>
        <v>884265.90079709573</v>
      </c>
      <c r="AQ956" s="201">
        <f>(((T956*'Appendix B'!$C$23*1000)-('Appendix B'!$E$49+'Appendix B'!$F$49+'Appendix B'!$G$49))/((1+$Y$16)^AQ$34))</f>
        <v>211356.27135302685</v>
      </c>
      <c r="AR956" s="201">
        <f>(((U956*'Appendix B'!$C$24*1000)-('Appendix B'!$E$50+'Appendix B'!$F$50+'Appendix B'!$G$50))/((1+$Y$16)^AR$34))</f>
        <v>277042.68924281845</v>
      </c>
      <c r="AS956" s="217">
        <f t="shared" si="44"/>
        <v>66083053.311751947</v>
      </c>
      <c r="AU956" s="207">
        <f t="shared" si="43"/>
        <v>1.2718447251413537E-8</v>
      </c>
    </row>
    <row r="957" spans="1:47" x14ac:dyDescent="0.35">
      <c r="A957">
        <v>923</v>
      </c>
      <c r="B957" s="75">
        <v>56</v>
      </c>
      <c r="C957" s="75">
        <v>62.751357232285336</v>
      </c>
      <c r="D957" s="75">
        <v>35.167396775731277</v>
      </c>
      <c r="E957" s="75">
        <v>32.429483841619053</v>
      </c>
      <c r="F957" s="75">
        <v>22.680323720040125</v>
      </c>
      <c r="G957" s="75">
        <v>18.47660820982399</v>
      </c>
      <c r="H957" s="75">
        <v>19.875118371386304</v>
      </c>
      <c r="I957" s="75">
        <v>22.578608279813899</v>
      </c>
      <c r="J957" s="75">
        <v>31.967340181571416</v>
      </c>
      <c r="K957" s="75">
        <v>27.602920894922946</v>
      </c>
      <c r="L957" s="75">
        <v>28.537916684295915</v>
      </c>
      <c r="M957" s="75">
        <v>35.738115647133654</v>
      </c>
      <c r="N957" s="75">
        <v>40.800272168630926</v>
      </c>
      <c r="O957" s="75">
        <v>45.846751601550139</v>
      </c>
      <c r="P957" s="75">
        <v>47.232784981314822</v>
      </c>
      <c r="Q957" s="75">
        <v>45.129980603379515</v>
      </c>
      <c r="R957" s="75">
        <v>40.91422704098845</v>
      </c>
      <c r="S957" s="75">
        <v>47.936121752464324</v>
      </c>
      <c r="T957" s="75">
        <v>23.056909947004112</v>
      </c>
      <c r="U957" s="75">
        <v>23.380580098775162</v>
      </c>
      <c r="V957" s="75">
        <v>25.118675129412679</v>
      </c>
      <c r="X957" s="201">
        <f>((0-('Appendix B'!$H$30))/(1+$Y$16)^0)</f>
        <v>-30932906.678150136</v>
      </c>
      <c r="Y957" s="201">
        <f>(((B957*'Appendix B'!$C$5*1000)-('Appendix B'!$E$31+'Appendix B'!$F$31+'Appendix B'!$G$31))/((1+$Y$16)^1))</f>
        <v>36555647.970511056</v>
      </c>
      <c r="Z957" s="201">
        <f>+(((C957*'Appendix B'!$C$6*1000)-('Appendix B'!$E$32+'Appendix B'!$F$32+'Appendix B'!$G$32))/((1+$Y$16)^2))</f>
        <v>13646707.646895939</v>
      </c>
      <c r="AA957" s="201">
        <f>(((D957*'Appendix B'!$C$7*1000)-('Appendix B'!$E$33+'Appendix B'!$F$33+'Appendix B'!$G$33))/((1+$Y$16)^3))</f>
        <v>2733414.4169381368</v>
      </c>
      <c r="AB957" s="201">
        <f>(((E957*'Appendix B'!$C$8*1000)-('Appendix B'!$E$34+'Appendix B'!$F$34+'Appendix B'!$G$34))/((1+$Y$16)^4))</f>
        <v>1159847.2092164916</v>
      </c>
      <c r="AC957" s="201">
        <f>(((F957*'Appendix B'!$C$9*1000)-('Appendix B'!$E$35+'Appendix B'!$F$35+'Appendix B'!$G$35))/((1+$Y$16)^AC$34))</f>
        <v>18018.235090028862</v>
      </c>
      <c r="AD957" s="201">
        <f>(((G957*'Appendix B'!$C$10*1000)-('Appendix B'!$E$36+'Appendix B'!$F$36+'Appendix B'!$G$36))/((1+$Y$16)^AD$34))</f>
        <v>-358190.89879400737</v>
      </c>
      <c r="AE957" s="201">
        <f>(((H957*'Appendix B'!$C$11*1000)-('Appendix B'!$E$37+'Appendix B'!$F$37+'Appendix B'!$G$37))/((1+$Y$16)^AE$34))</f>
        <v>-373560.80361603299</v>
      </c>
      <c r="AF957" s="201">
        <f>(((I957*'Appendix B'!$C$12*1000)-('Appendix B'!$E$38+'Appendix B'!$F$38+'Appendix B'!$G$38))/((1+$Y$16)^AF$34))</f>
        <v>-336374.17909290426</v>
      </c>
      <c r="AG957" s="201">
        <f>(((J957*'Appendix B'!$C$13*1000)-('Appendix B'!$E$39+'Appendix B'!$F$39+'Appendix B'!$G$39))/((1+$Y$16)^AG$34))</f>
        <v>-161939.20043146823</v>
      </c>
      <c r="AH957" s="201">
        <f>(((K957*'Appendix B'!$C$14*1000)-('Appendix B'!$E$40+'Appendix B'!$F$40+'Appendix B'!$G$40))/((1+$Y$16)^AH$34))</f>
        <v>-276081.27302841633</v>
      </c>
      <c r="AI957" s="201">
        <f>(((L957*'Appendix B'!$C$15*1000)-('Appendix B'!$E$41+'Appendix B'!$F$41+'Appendix B'!$G$41))/((1+$Y$16)^AI$34))</f>
        <v>-275977.10858055839</v>
      </c>
      <c r="AJ957" s="201">
        <f>(((M957*'Appendix B'!$C$16*1000)-('Appendix B'!$E$42+'Appendix B'!$F$42+'Appendix B'!$G$42))/((1+$Y$16)^AJ$34))</f>
        <v>-193585.07959817562</v>
      </c>
      <c r="AK957" s="201">
        <f>(((N957*'Appendix B'!$C$17*1000)-('Appendix B'!$E$43+'Appendix B'!$F$43+'Appendix B'!$G$43))/((1+$Y$16)^AK$34))</f>
        <v>-153013.67519664083</v>
      </c>
      <c r="AL957" s="201">
        <f>(((O957*'Appendix B'!$C$18*1000)-('Appendix B'!$E$44+'Appendix B'!$F$44+'Appendix B'!$G$44))/((1+$Y$16)^AL$34))</f>
        <v>-121208.21453390013</v>
      </c>
      <c r="AM957" s="201">
        <f>(((P957*'Appendix B'!$C$19*1000)-('Appendix B'!$E$45+'Appendix B'!$F$45+'Appendix B'!$G$45))/((1+$Y$16)^AM$34))</f>
        <v>-121995.67426081063</v>
      </c>
      <c r="AN957" s="201">
        <f>(((Q957*'Appendix B'!$C$20*1000)-('Appendix B'!$E$46+'Appendix B'!$F$46+'Appendix B'!$G$46))/((1+$Y$16)^AN$34))</f>
        <v>-139725.09766004357</v>
      </c>
      <c r="AO957" s="201">
        <f>(((R957*'Appendix B'!$C$21*1000)-('Appendix B'!$E$47+'Appendix B'!$F$47+'Appendix B'!$G$47))/((1+$Y$16)^AO$34))</f>
        <v>-163615.70157045076</v>
      </c>
      <c r="AP957" s="201">
        <f>(((S957*'Appendix B'!$C$22*1000)-('Appendix B'!$E$48+'Appendix B'!$F$48+'Appendix B'!$G$48))/((1+$Y$16)^AP$34))</f>
        <v>-127245.36842812957</v>
      </c>
      <c r="AQ957" s="201">
        <f>(((T957*'Appendix B'!$C$23*1000)-('Appendix B'!$E$49+'Appendix B'!$F$49+'Appendix B'!$G$49))/((1+$Y$16)^AQ$34))</f>
        <v>-220504.97051675981</v>
      </c>
      <c r="AR957" s="201">
        <f>(((U957*'Appendix B'!$C$24*1000)-('Appendix B'!$E$50+'Appendix B'!$F$50+'Appendix B'!$G$50))/((1+$Y$16)^AR$34))</f>
        <v>-202744.1490003129</v>
      </c>
      <c r="AS957" s="217">
        <f t="shared" si="44"/>
        <v>23180728.800501514</v>
      </c>
      <c r="AU957" s="207">
        <f t="shared" si="43"/>
        <v>9.2543644854452907E-9</v>
      </c>
    </row>
    <row r="958" spans="1:47" x14ac:dyDescent="0.35">
      <c r="A958">
        <v>924</v>
      </c>
      <c r="B958" s="75">
        <v>56</v>
      </c>
      <c r="C958" s="75">
        <v>70.77913494019036</v>
      </c>
      <c r="D958" s="75">
        <v>66.114586833029392</v>
      </c>
      <c r="E958" s="75">
        <v>92.372733131068344</v>
      </c>
      <c r="F958" s="75">
        <v>48.523508118622274</v>
      </c>
      <c r="G958" s="75">
        <v>59.957972057735297</v>
      </c>
      <c r="H958" s="75">
        <v>72.478172808194216</v>
      </c>
      <c r="I958" s="75">
        <v>61.91453046908503</v>
      </c>
      <c r="J958" s="75">
        <v>52.891500603275659</v>
      </c>
      <c r="K958" s="75">
        <v>62.787621275191398</v>
      </c>
      <c r="L958" s="75">
        <v>46.641455952579733</v>
      </c>
      <c r="M958" s="75">
        <v>54.548639212886144</v>
      </c>
      <c r="N958" s="75">
        <v>33.878621067659672</v>
      </c>
      <c r="O958" s="75">
        <v>41.812170430323157</v>
      </c>
      <c r="P958" s="75">
        <v>33.788799180717362</v>
      </c>
      <c r="Q958" s="75">
        <v>43.514350811145761</v>
      </c>
      <c r="R958" s="75">
        <v>48.382334390177945</v>
      </c>
      <c r="S958" s="75">
        <v>49.562320440393357</v>
      </c>
      <c r="T958" s="75">
        <v>59.141974144057208</v>
      </c>
      <c r="U958" s="75">
        <v>99.284848974563403</v>
      </c>
      <c r="V958" s="75">
        <v>139.49335401959303</v>
      </c>
      <c r="X958" s="201">
        <f>((0-('Appendix B'!$H$30))/(1+$Y$16)^0)</f>
        <v>-30932906.678150136</v>
      </c>
      <c r="Y958" s="201">
        <f>(((B958*'Appendix B'!$C$5*1000)-('Appendix B'!$E$31+'Appendix B'!$F$31+'Appendix B'!$G$31))/((1+$Y$16)^1))</f>
        <v>36555647.970511056</v>
      </c>
      <c r="Z958" s="201">
        <f>+(((C958*'Appendix B'!$C$6*1000)-('Appendix B'!$E$32+'Appendix B'!$F$32+'Appendix B'!$G$32))/((1+$Y$16)^2))</f>
        <v>15674661.595991027</v>
      </c>
      <c r="AA958" s="201">
        <f>(((D958*'Appendix B'!$C$7*1000)-('Appendix B'!$E$33+'Appendix B'!$F$33+'Appendix B'!$G$33))/((1+$Y$16)^3))</f>
        <v>6658770.7678948063</v>
      </c>
      <c r="AB958" s="201">
        <f>(((E958*'Appendix B'!$C$8*1000)-('Appendix B'!$E$34+'Appendix B'!$F$34+'Appendix B'!$G$34))/((1+$Y$16)^4))</f>
        <v>5999665.0355060669</v>
      </c>
      <c r="AC958" s="201">
        <f>(((F958*'Appendix B'!$C$9*1000)-('Appendix B'!$E$35+'Appendix B'!$F$35+'Appendix B'!$G$35))/((1+$Y$16)^AC$34))</f>
        <v>1520337.9160299331</v>
      </c>
      <c r="AD958" s="201">
        <f>(((G958*'Appendix B'!$C$10*1000)-('Appendix B'!$E$36+'Appendix B'!$F$36+'Appendix B'!$G$36))/((1+$Y$16)^AD$34))</f>
        <v>1431784.9099063242</v>
      </c>
      <c r="AE958" s="201">
        <f>(((H958*'Appendix B'!$C$11*1000)-('Appendix B'!$E$37+'Appendix B'!$F$37+'Appendix B'!$G$37))/((1+$Y$16)^AE$34))</f>
        <v>1373473.4332427098</v>
      </c>
      <c r="AF958" s="201">
        <f>(((I958*'Appendix B'!$C$12*1000)-('Appendix B'!$E$38+'Appendix B'!$F$38+'Appendix B'!$G$38))/((1+$Y$16)^AF$34))</f>
        <v>695114.09389919287</v>
      </c>
      <c r="AG958" s="201">
        <f>(((J958*'Appendix B'!$C$13*1000)-('Appendix B'!$E$39+'Appendix B'!$F$39+'Appendix B'!$G$39))/((1+$Y$16)^AG$34))</f>
        <v>279358.16904128733</v>
      </c>
      <c r="AH958" s="201">
        <f>(((K958*'Appendix B'!$C$14*1000)-('Appendix B'!$E$40+'Appendix B'!$F$40+'Appendix B'!$G$40))/((1+$Y$16)^AH$34))</f>
        <v>319770.78450330184</v>
      </c>
      <c r="AI958" s="201">
        <f>(((L958*'Appendix B'!$C$15*1000)-('Appendix B'!$E$41+'Appendix B'!$F$41+'Appendix B'!$G$41))/((1+$Y$16)^AI$34))</f>
        <v>-18706.297428615257</v>
      </c>
      <c r="AJ958" s="201">
        <f>(((M958*'Appendix B'!$C$16*1000)-('Appendix B'!$E$42+'Appendix B'!$F$42+'Appendix B'!$G$42))/((1+$Y$16)^AJ$34))</f>
        <v>28886.757400925973</v>
      </c>
      <c r="AK958" s="201">
        <f>(((N958*'Appendix B'!$C$17*1000)-('Appendix B'!$E$43+'Appendix B'!$F$43+'Appendix B'!$G$43))/((1+$Y$16)^AK$34))</f>
        <v>-221659.87797051776</v>
      </c>
      <c r="AL958" s="201">
        <f>(((O958*'Appendix B'!$C$18*1000)-('Appendix B'!$E$44+'Appendix B'!$F$44+'Appendix B'!$G$44))/((1+$Y$16)^AL$34))</f>
        <v>-154975.1978805564</v>
      </c>
      <c r="AM958" s="201">
        <f>(((P958*'Appendix B'!$C$19*1000)-('Appendix B'!$E$45+'Appendix B'!$F$45+'Appendix B'!$G$45))/((1+$Y$16)^AM$34))</f>
        <v>-217456.8353500904</v>
      </c>
      <c r="AN958" s="201">
        <f>(((Q958*'Appendix B'!$C$20*1000)-('Appendix B'!$E$46+'Appendix B'!$F$46+'Appendix B'!$G$46))/((1+$Y$16)^AN$34))</f>
        <v>-149347.222864846</v>
      </c>
      <c r="AO958" s="201">
        <f>(((R958*'Appendix B'!$C$21*1000)-('Appendix B'!$E$47+'Appendix B'!$F$47+'Appendix B'!$G$47))/((1+$Y$16)^AO$34))</f>
        <v>-124900.86966884168</v>
      </c>
      <c r="AP958" s="201">
        <f>(((S958*'Appendix B'!$C$22*1000)-('Appendix B'!$E$48+'Appendix B'!$F$48+'Appendix B'!$G$48))/((1+$Y$16)^AP$34))</f>
        <v>-120005.45652103594</v>
      </c>
      <c r="AQ958" s="201">
        <f>(((T958*'Appendix B'!$C$23*1000)-('Appendix B'!$E$49+'Appendix B'!$F$49+'Appendix B'!$G$49))/((1+$Y$16)^AQ$34))</f>
        <v>-82096.897273749972</v>
      </c>
      <c r="AR958" s="201">
        <f>(((U958*'Appendix B'!$C$24*1000)-('Appendix B'!$E$50+'Appendix B'!$F$50+'Appendix B'!$G$50))/((1+$Y$16)^AR$34))</f>
        <v>48817.560557962395</v>
      </c>
      <c r="AS958" s="217">
        <f t="shared" si="44"/>
        <v>39653382.316334456</v>
      </c>
      <c r="AU958" s="207">
        <f t="shared" si="43"/>
        <v>1.4792560842645797E-8</v>
      </c>
    </row>
    <row r="959" spans="1:47" x14ac:dyDescent="0.35">
      <c r="A959">
        <v>925</v>
      </c>
      <c r="B959" s="75">
        <v>56</v>
      </c>
      <c r="C959" s="75">
        <v>30.52525369955881</v>
      </c>
      <c r="D959" s="75">
        <v>36.914555399204502</v>
      </c>
      <c r="E959" s="75">
        <v>48.49469399240644</v>
      </c>
      <c r="F959" s="75">
        <v>36.786209768488391</v>
      </c>
      <c r="G959" s="75">
        <v>20.681543917195594</v>
      </c>
      <c r="H959" s="75">
        <v>5.086409792248018</v>
      </c>
      <c r="I959" s="75">
        <v>4.6843270521397358</v>
      </c>
      <c r="J959" s="75">
        <v>4.5598843567901293</v>
      </c>
      <c r="K959" s="75">
        <v>4.9290841732382278</v>
      </c>
      <c r="L959" s="75">
        <v>6.4972976631815369</v>
      </c>
      <c r="M959" s="75">
        <v>8.4997922007608437</v>
      </c>
      <c r="N959" s="75">
        <v>8.3070479309670588</v>
      </c>
      <c r="O959" s="75">
        <v>7.4797150467034168</v>
      </c>
      <c r="P959" s="75">
        <v>9.1554311149110585</v>
      </c>
      <c r="Q959" s="75">
        <v>10.398506250045918</v>
      </c>
      <c r="R959" s="75">
        <v>12.282250444071053</v>
      </c>
      <c r="S959" s="75">
        <v>11.161423519351077</v>
      </c>
      <c r="T959" s="75">
        <v>13.356211879349781</v>
      </c>
      <c r="U959" s="75">
        <v>16.157283678999583</v>
      </c>
      <c r="V959" s="75">
        <v>18.720241468298745</v>
      </c>
      <c r="X959" s="201">
        <f>((0-('Appendix B'!$H$30))/(1+$Y$16)^0)</f>
        <v>-30932906.678150136</v>
      </c>
      <c r="Y959" s="201">
        <f>(((B959*'Appendix B'!$C$5*1000)-('Appendix B'!$E$31+'Appendix B'!$F$31+'Appendix B'!$G$31))/((1+$Y$16)^1))</f>
        <v>36555647.970511056</v>
      </c>
      <c r="Z959" s="201">
        <f>+(((C959*'Appendix B'!$C$6*1000)-('Appendix B'!$E$32+'Appendix B'!$F$32+'Appendix B'!$G$32))/((1+$Y$16)^2))</f>
        <v>5505842.7274816912</v>
      </c>
      <c r="AA959" s="201">
        <f>(((D959*'Appendix B'!$C$7*1000)-('Appendix B'!$E$33+'Appendix B'!$F$33+'Appendix B'!$G$33))/((1+$Y$16)^3))</f>
        <v>2955024.8502628258</v>
      </c>
      <c r="AB959" s="201">
        <f>(((E959*'Appendix B'!$C$8*1000)-('Appendix B'!$E$34+'Appendix B'!$F$34+'Appendix B'!$G$34))/((1+$Y$16)^4))</f>
        <v>2456952.2442709459</v>
      </c>
      <c r="AC959" s="201">
        <f>(((F959*'Appendix B'!$C$9*1000)-('Appendix B'!$E$35+'Appendix B'!$F$35+'Appendix B'!$G$35))/((1+$Y$16)^AC$34))</f>
        <v>838023.61449064524</v>
      </c>
      <c r="AD959" s="201">
        <f>(((G959*'Appendix B'!$C$10*1000)-('Appendix B'!$E$36+'Appendix B'!$F$36+'Appendix B'!$G$36))/((1+$Y$16)^AD$34))</f>
        <v>-263045.00170139153</v>
      </c>
      <c r="AE959" s="201">
        <f>(((H959*'Appendix B'!$C$11*1000)-('Appendix B'!$E$37+'Appendix B'!$F$37+'Appendix B'!$G$37))/((1+$Y$16)^AE$34))</f>
        <v>-864718.21801519988</v>
      </c>
      <c r="AF959" s="201">
        <f>(((I959*'Appendix B'!$C$12*1000)-('Appendix B'!$E$38+'Appendix B'!$F$38+'Appendix B'!$G$38))/((1+$Y$16)^AF$34))</f>
        <v>-805607.90268926823</v>
      </c>
      <c r="AG959" s="201">
        <f>(((J959*'Appendix B'!$C$13*1000)-('Appendix B'!$E$39+'Appendix B'!$F$39+'Appendix B'!$G$39))/((1+$Y$16)^AG$34))</f>
        <v>-739971.38502851326</v>
      </c>
      <c r="AH959" s="201">
        <f>(((K959*'Appendix B'!$C$14*1000)-('Appendix B'!$E$40+'Appendix B'!$F$40+'Appendix B'!$G$40))/((1+$Y$16)^AH$34))</f>
        <v>-660062.15439839393</v>
      </c>
      <c r="AI959" s="201">
        <f>(((L959*'Appendix B'!$C$15*1000)-('Appendix B'!$E$41+'Appendix B'!$F$41+'Appendix B'!$G$41))/((1+$Y$16)^AI$34))</f>
        <v>-589198.06774334586</v>
      </c>
      <c r="AJ959" s="201">
        <f>(((M959*'Appendix B'!$C$16*1000)-('Appendix B'!$E$42+'Appendix B'!$F$42+'Appendix B'!$G$42))/((1+$Y$16)^AJ$34))</f>
        <v>-515732.40488172066</v>
      </c>
      <c r="AK959" s="201">
        <f>(((N959*'Appendix B'!$C$17*1000)-('Appendix B'!$E$43+'Appendix B'!$F$43+'Appendix B'!$G$43))/((1+$Y$16)^AK$34))</f>
        <v>-475268.64402665547</v>
      </c>
      <c r="AL959" s="201">
        <f>(((O959*'Appendix B'!$C$18*1000)-('Appendix B'!$E$44+'Appendix B'!$F$44+'Appendix B'!$G$44))/((1+$Y$16)^AL$34))</f>
        <v>-442316.90696703986</v>
      </c>
      <c r="AM959" s="201">
        <f>(((P959*'Appendix B'!$C$19*1000)-('Appendix B'!$E$45+'Appendix B'!$F$45+'Appendix B'!$G$45))/((1+$Y$16)^AM$34))</f>
        <v>-392369.98625485797</v>
      </c>
      <c r="AN959" s="201">
        <f>(((Q959*'Appendix B'!$C$20*1000)-('Appendix B'!$E$46+'Appendix B'!$F$46+'Appendix B'!$G$46))/((1+$Y$16)^AN$34))</f>
        <v>-346573.59499625006</v>
      </c>
      <c r="AO959" s="201">
        <f>(((R959*'Appendix B'!$C$21*1000)-('Appendix B'!$E$47+'Appendix B'!$F$47+'Appendix B'!$G$47))/((1+$Y$16)^AO$34))</f>
        <v>-312044.49472120329</v>
      </c>
      <c r="AP959" s="201">
        <f>(((S959*'Appendix B'!$C$22*1000)-('Appendix B'!$E$48+'Appendix B'!$F$48+'Appendix B'!$G$48))/((1+$Y$16)^AP$34))</f>
        <v>-290968.02888406342</v>
      </c>
      <c r="AQ959" s="201">
        <f>(((T959*'Appendix B'!$C$23*1000)-('Appendix B'!$E$49+'Appendix B'!$F$49+'Appendix B'!$G$49))/((1+$Y$16)^AQ$34))</f>
        <v>-257713.02206197154</v>
      </c>
      <c r="AR959" s="201">
        <f>(((U959*'Appendix B'!$C$24*1000)-('Appendix B'!$E$50+'Appendix B'!$F$50+'Appendix B'!$G$50))/((1+$Y$16)^AR$34))</f>
        <v>-226683.57721585204</v>
      </c>
      <c r="AS959" s="217">
        <f t="shared" si="44"/>
        <v>17378584.728867028</v>
      </c>
      <c r="AU959" s="207">
        <f t="shared" si="43"/>
        <v>7.0773261069246962E-9</v>
      </c>
    </row>
    <row r="960" spans="1:47" x14ac:dyDescent="0.35">
      <c r="A960">
        <v>926</v>
      </c>
      <c r="B960" s="75">
        <v>56</v>
      </c>
      <c r="C960" s="75">
        <v>46.128148647260808</v>
      </c>
      <c r="D960" s="75">
        <v>60.609268169311946</v>
      </c>
      <c r="E960" s="75">
        <v>43.873361983997107</v>
      </c>
      <c r="F960" s="75">
        <v>47.128935569941632</v>
      </c>
      <c r="G960" s="75">
        <v>54.58410973016634</v>
      </c>
      <c r="H960" s="75">
        <v>58.780411357225958</v>
      </c>
      <c r="I960" s="75">
        <v>66.696386413782051</v>
      </c>
      <c r="J960" s="75">
        <v>65.688098033652153</v>
      </c>
      <c r="K960" s="75">
        <v>61.583232731952073</v>
      </c>
      <c r="L960" s="75">
        <v>82.875217284070317</v>
      </c>
      <c r="M960" s="75">
        <v>62.498925677055688</v>
      </c>
      <c r="N960" s="75">
        <v>67.798874911871977</v>
      </c>
      <c r="O960" s="75">
        <v>79.157011426334549</v>
      </c>
      <c r="P960" s="75">
        <v>97.104603587363002</v>
      </c>
      <c r="Q960" s="75">
        <v>114.55845072549084</v>
      </c>
      <c r="R960" s="75">
        <v>102.01778554422641</v>
      </c>
      <c r="S960" s="75">
        <v>83.274027532620707</v>
      </c>
      <c r="T960" s="75">
        <v>58.861016205486337</v>
      </c>
      <c r="U960" s="75">
        <v>35.183549291333534</v>
      </c>
      <c r="V960" s="75">
        <v>26.110763085425081</v>
      </c>
      <c r="X960" s="201">
        <f>((0-('Appendix B'!$H$30))/(1+$Y$16)^0)</f>
        <v>-30932906.678150136</v>
      </c>
      <c r="Y960" s="201">
        <f>(((B960*'Appendix B'!$C$5*1000)-('Appendix B'!$E$31+'Appendix B'!$F$31+'Appendix B'!$G$31))/((1+$Y$16)^1))</f>
        <v>36555647.970511056</v>
      </c>
      <c r="Z960" s="201">
        <f>+(((C960*'Appendix B'!$C$6*1000)-('Appendix B'!$E$32+'Appendix B'!$F$32+'Appendix B'!$G$32))/((1+$Y$16)^2))</f>
        <v>9447400.8495196067</v>
      </c>
      <c r="AA960" s="201">
        <f>(((D960*'Appendix B'!$C$7*1000)-('Appendix B'!$E$33+'Appendix B'!$F$33+'Appendix B'!$G$33))/((1+$Y$16)^3))</f>
        <v>5960473.5221464047</v>
      </c>
      <c r="AB960" s="201">
        <f>(((E960*'Appendix B'!$C$8*1000)-('Appendix B'!$E$34+'Appendix B'!$F$34+'Appendix B'!$G$34))/((1+$Y$16)^4))</f>
        <v>2083825.9072667416</v>
      </c>
      <c r="AC960" s="201">
        <f>(((F960*'Appendix B'!$C$9*1000)-('Appendix B'!$E$35+'Appendix B'!$F$35+'Appendix B'!$G$35))/((1+$Y$16)^AC$34))</f>
        <v>1439268.4257508484</v>
      </c>
      <c r="AD960" s="201">
        <f>(((G960*'Appendix B'!$C$10*1000)-('Appendix B'!$E$36+'Appendix B'!$F$36+'Appendix B'!$G$36))/((1+$Y$16)^AD$34))</f>
        <v>1199895.6306410083</v>
      </c>
      <c r="AE960" s="201">
        <f>(((H960*'Appendix B'!$C$11*1000)-('Appendix B'!$E$37+'Appendix B'!$F$37+'Appendix B'!$G$37))/((1+$Y$16)^AE$34))</f>
        <v>918548.17311521841</v>
      </c>
      <c r="AF960" s="201">
        <f>(((I960*'Appendix B'!$C$12*1000)-('Appendix B'!$E$38+'Appendix B'!$F$38+'Appendix B'!$G$38))/((1+$Y$16)^AF$34))</f>
        <v>820506.56102782278</v>
      </c>
      <c r="AG960" s="201">
        <f>(((J960*'Appendix B'!$C$13*1000)-('Appendix B'!$E$39+'Appendix B'!$F$39+'Appendix B'!$G$39))/((1+$Y$16)^AG$34))</f>
        <v>549242.58353704575</v>
      </c>
      <c r="AH960" s="201">
        <f>(((K960*'Appendix B'!$C$14*1000)-('Appendix B'!$E$40+'Appendix B'!$F$40+'Appendix B'!$G$40))/((1+$Y$16)^AH$34))</f>
        <v>299374.49339379359</v>
      </c>
      <c r="AI960" s="201">
        <f>(((L960*'Appendix B'!$C$15*1000)-('Appendix B'!$E$41+'Appendix B'!$F$41+'Appendix B'!$G$41))/((1+$Y$16)^AI$34))</f>
        <v>496214.51615891443</v>
      </c>
      <c r="AJ960" s="201">
        <f>(((M960*'Appendix B'!$C$16*1000)-('Appendix B'!$E$42+'Appendix B'!$F$42+'Appendix B'!$G$42))/((1+$Y$16)^AJ$34))</f>
        <v>122914.70022613874</v>
      </c>
      <c r="AK960" s="201">
        <f>(((N960*'Appendix B'!$C$17*1000)-('Appendix B'!$E$43+'Appendix B'!$F$43+'Appendix B'!$G$43))/((1+$Y$16)^AK$34))</f>
        <v>114747.80706931924</v>
      </c>
      <c r="AL960" s="201">
        <f>(((O960*'Appendix B'!$C$18*1000)-('Appendix B'!$E$44+'Appendix B'!$F$44+'Appendix B'!$G$44))/((1+$Y$16)^AL$34))</f>
        <v>157578.34125479474</v>
      </c>
      <c r="AM960" s="201">
        <f>(((P960*'Appendix B'!$C$19*1000)-('Appendix B'!$E$45+'Appendix B'!$F$45+'Appendix B'!$G$45))/((1+$Y$16)^AM$34))</f>
        <v>232127.11197091333</v>
      </c>
      <c r="AN960" s="201">
        <f>(((Q960*'Appendix B'!$C$20*1000)-('Appendix B'!$E$46+'Appendix B'!$F$46+'Appendix B'!$G$46))/((1+$Y$16)^AN$34))</f>
        <v>273766.55463809794</v>
      </c>
      <c r="AO960" s="201">
        <f>(((R960*'Appendix B'!$C$21*1000)-('Appendix B'!$E$47+'Appendix B'!$F$47+'Appendix B'!$G$47))/((1+$Y$16)^AO$34))</f>
        <v>153146.48266619281</v>
      </c>
      <c r="AP960" s="201">
        <f>(((S960*'Appendix B'!$C$22*1000)-('Appendix B'!$E$48+'Appendix B'!$F$48+'Appendix B'!$G$48))/((1+$Y$16)^AP$34))</f>
        <v>30080.625454772078</v>
      </c>
      <c r="AQ960" s="201">
        <f>(((T960*'Appendix B'!$C$23*1000)-('Appendix B'!$E$49+'Appendix B'!$F$49+'Appendix B'!$G$49))/((1+$Y$16)^AQ$34))</f>
        <v>-83174.541107984813</v>
      </c>
      <c r="AR960" s="201">
        <f>(((U960*'Appendix B'!$C$24*1000)-('Appendix B'!$E$50+'Appendix B'!$F$50+'Appendix B'!$G$50))/((1+$Y$16)^AR$34))</f>
        <v>-163626.78245532347</v>
      </c>
      <c r="AS960" s="217">
        <f t="shared" si="44"/>
        <v>29921853.578198541</v>
      </c>
      <c r="AU960" s="207">
        <f t="shared" si="43"/>
        <v>1.1814350148989745E-8</v>
      </c>
    </row>
    <row r="961" spans="1:47" x14ac:dyDescent="0.35">
      <c r="A961">
        <v>927</v>
      </c>
      <c r="B961" s="75">
        <v>56</v>
      </c>
      <c r="C961" s="75">
        <v>68.77225605703768</v>
      </c>
      <c r="D961" s="75">
        <v>33.337199225112272</v>
      </c>
      <c r="E961" s="75">
        <v>46.868957246695949</v>
      </c>
      <c r="F961" s="75">
        <v>33.367329739784381</v>
      </c>
      <c r="G961" s="75">
        <v>19.788348504030512</v>
      </c>
      <c r="H961" s="75">
        <v>29.839911205747519</v>
      </c>
      <c r="I961" s="75">
        <v>25.635822393483366</v>
      </c>
      <c r="J961" s="75">
        <v>40.164176304970688</v>
      </c>
      <c r="K961" s="75">
        <v>40.035943489945694</v>
      </c>
      <c r="L961" s="75">
        <v>45.053305955702797</v>
      </c>
      <c r="M961" s="75">
        <v>32.343482055862069</v>
      </c>
      <c r="N961" s="75">
        <v>22.973683520756843</v>
      </c>
      <c r="O961" s="75">
        <v>25.103486076863682</v>
      </c>
      <c r="P961" s="75">
        <v>12.969863617307956</v>
      </c>
      <c r="Q961" s="75">
        <v>19.47751105099449</v>
      </c>
      <c r="R961" s="75">
        <v>25.031159145763567</v>
      </c>
      <c r="S961" s="75">
        <v>32.584033894091263</v>
      </c>
      <c r="T961" s="75">
        <v>34.26740858764822</v>
      </c>
      <c r="U961" s="75">
        <v>32.552904885831815</v>
      </c>
      <c r="V961" s="75">
        <v>54.791220860403811</v>
      </c>
      <c r="X961" s="201">
        <f>((0-('Appendix B'!$H$30))/(1+$Y$16)^0)</f>
        <v>-30932906.678150136</v>
      </c>
      <c r="Y961" s="201">
        <f>(((B961*'Appendix B'!$C$5*1000)-('Appendix B'!$E$31+'Appendix B'!$F$31+'Appendix B'!$G$31))/((1+$Y$16)^1))</f>
        <v>36555647.970511056</v>
      </c>
      <c r="Z961" s="201">
        <f>+(((C961*'Appendix B'!$C$6*1000)-('Appendix B'!$E$32+'Appendix B'!$F$32+'Appendix B'!$G$32))/((1+$Y$16)^2))</f>
        <v>15167689.666208096</v>
      </c>
      <c r="AA961" s="201">
        <f>(((D961*'Appendix B'!$C$7*1000)-('Appendix B'!$E$33+'Appendix B'!$F$33+'Appendix B'!$G$33))/((1+$Y$16)^3))</f>
        <v>2501271.286478593</v>
      </c>
      <c r="AB961" s="201">
        <f>(((E961*'Appendix B'!$C$8*1000)-('Appendix B'!$E$34+'Appendix B'!$F$34+'Appendix B'!$G$34))/((1+$Y$16)^4))</f>
        <v>2325690.2627131906</v>
      </c>
      <c r="AC961" s="201">
        <f>(((F961*'Appendix B'!$C$9*1000)-('Appendix B'!$E$35+'Appendix B'!$F$35+'Appendix B'!$G$35))/((1+$Y$16)^AC$34))</f>
        <v>639276.7930975277</v>
      </c>
      <c r="AD961" s="201">
        <f>(((G961*'Appendix B'!$C$10*1000)-('Appendix B'!$E$36+'Appendix B'!$F$36+'Appendix B'!$G$36))/((1+$Y$16)^AD$34))</f>
        <v>-301587.56717415375</v>
      </c>
      <c r="AE961" s="201">
        <f>(((H961*'Appendix B'!$C$11*1000)-('Appendix B'!$E$37+'Appendix B'!$F$37+'Appendix B'!$G$37))/((1+$Y$16)^AE$34))</f>
        <v>-42613.590926188903</v>
      </c>
      <c r="AF961" s="201">
        <f>(((I961*'Appendix B'!$C$12*1000)-('Appendix B'!$E$38+'Appendix B'!$F$38+'Appendix B'!$G$38))/((1+$Y$16)^AF$34))</f>
        <v>-256206.22240683754</v>
      </c>
      <c r="AG961" s="201">
        <f>(((J961*'Appendix B'!$C$13*1000)-('Appendix B'!$E$39+'Appendix B'!$F$39+'Appendix B'!$G$39))/((1+$Y$16)^AG$34))</f>
        <v>10934.747500189813</v>
      </c>
      <c r="AH961" s="201">
        <f>(((K961*'Appendix B'!$C$14*1000)-('Appendix B'!$E$40+'Appendix B'!$F$40+'Appendix B'!$G$40))/((1+$Y$16)^AH$34))</f>
        <v>-65528.333412162552</v>
      </c>
      <c r="AI961" s="201">
        <f>(((L961*'Appendix B'!$C$15*1000)-('Appendix B'!$E$41+'Appendix B'!$F$41+'Appendix B'!$G$41))/((1+$Y$16)^AI$34))</f>
        <v>-41275.621132256914</v>
      </c>
      <c r="AJ961" s="201">
        <f>(((M961*'Appendix B'!$C$16*1000)-('Appendix B'!$E$42+'Appendix B'!$F$42+'Appendix B'!$G$42))/((1+$Y$16)^AJ$34))</f>
        <v>-233733.37043916131</v>
      </c>
      <c r="AK961" s="201">
        <f>(((N961*'Appendix B'!$C$17*1000)-('Appendix B'!$E$43+'Appendix B'!$F$43+'Appendix B'!$G$43))/((1+$Y$16)^AK$34))</f>
        <v>-329810.74301139137</v>
      </c>
      <c r="AL961" s="201">
        <f>(((O961*'Appendix B'!$C$18*1000)-('Appendix B'!$E$44+'Appendix B'!$F$44+'Appendix B'!$G$44))/((1+$Y$16)^AL$34))</f>
        <v>-294816.69377893221</v>
      </c>
      <c r="AM961" s="201">
        <f>(((P961*'Appendix B'!$C$19*1000)-('Appendix B'!$E$45+'Appendix B'!$F$45+'Appendix B'!$G$45))/((1+$Y$16)^AM$34))</f>
        <v>-365285.00111902779</v>
      </c>
      <c r="AN961" s="201">
        <f>(((Q961*'Appendix B'!$C$20*1000)-('Appendix B'!$E$46+'Appendix B'!$F$46+'Appendix B'!$G$46))/((1+$Y$16)^AN$34))</f>
        <v>-292502.22211759875</v>
      </c>
      <c r="AO961" s="201">
        <f>(((R961*'Appendix B'!$C$21*1000)-('Appendix B'!$E$47+'Appendix B'!$F$47+'Appendix B'!$G$47))/((1+$Y$16)^AO$34))</f>
        <v>-245953.87306342091</v>
      </c>
      <c r="AP961" s="201">
        <f>(((S961*'Appendix B'!$C$22*1000)-('Appendix B'!$E$48+'Appendix B'!$F$48+'Appendix B'!$G$48))/((1+$Y$16)^AP$34))</f>
        <v>-195593.57489860023</v>
      </c>
      <c r="AQ961" s="201">
        <f>(((T961*'Appendix B'!$C$23*1000)-('Appendix B'!$E$49+'Appendix B'!$F$49+'Appendix B'!$G$49))/((1+$Y$16)^AQ$34))</f>
        <v>-177505.91948357236</v>
      </c>
      <c r="AR961" s="201">
        <f>(((U961*'Appendix B'!$C$24*1000)-('Appendix B'!$E$50+'Appendix B'!$F$50+'Appendix B'!$G$50))/((1+$Y$16)^AR$34))</f>
        <v>-172345.25657659932</v>
      </c>
      <c r="AS961" s="217">
        <f t="shared" si="44"/>
        <v>26267604.048358519</v>
      </c>
      <c r="AU961" s="207">
        <f t="shared" si="43"/>
        <v>1.0442842985244075E-8</v>
      </c>
    </row>
    <row r="962" spans="1:47" x14ac:dyDescent="0.35">
      <c r="A962">
        <v>928</v>
      </c>
      <c r="B962" s="75">
        <v>56</v>
      </c>
      <c r="C962" s="75">
        <v>67.52349694089078</v>
      </c>
      <c r="D962" s="75">
        <v>63.553364268375027</v>
      </c>
      <c r="E962" s="75">
        <v>97.451681603370204</v>
      </c>
      <c r="F962" s="75">
        <v>124.39254065275222</v>
      </c>
      <c r="G962" s="75">
        <v>93.838501847362295</v>
      </c>
      <c r="H962" s="75">
        <v>90.975778830780257</v>
      </c>
      <c r="I962" s="75">
        <v>110.70086961684564</v>
      </c>
      <c r="J962" s="75">
        <v>93.153510785154822</v>
      </c>
      <c r="K962" s="75">
        <v>93.679839315544356</v>
      </c>
      <c r="L962" s="75">
        <v>131.19509321440887</v>
      </c>
      <c r="M962" s="75">
        <v>79.317034691145381</v>
      </c>
      <c r="N962" s="75">
        <v>98.988145154194243</v>
      </c>
      <c r="O962" s="75">
        <v>136.2244241104338</v>
      </c>
      <c r="P962" s="75">
        <v>157.29450200243878</v>
      </c>
      <c r="Q962" s="75">
        <v>63.328840868716838</v>
      </c>
      <c r="R962" s="75">
        <v>72.695958762578471</v>
      </c>
      <c r="S962" s="75">
        <v>129.20778059753968</v>
      </c>
      <c r="T962" s="75">
        <v>173.14006829023847</v>
      </c>
      <c r="U962" s="75">
        <v>134.35508243570644</v>
      </c>
      <c r="V962" s="75">
        <v>219.6738734905031</v>
      </c>
      <c r="X962" s="201">
        <f>((0-('Appendix B'!$H$30))/(1+$Y$16)^0)</f>
        <v>-30932906.678150136</v>
      </c>
      <c r="Y962" s="201">
        <f>(((B962*'Appendix B'!$C$5*1000)-('Appendix B'!$E$31+'Appendix B'!$F$31+'Appendix B'!$G$31))/((1+$Y$16)^1))</f>
        <v>36555647.970511056</v>
      </c>
      <c r="Z962" s="201">
        <f>+(((C962*'Appendix B'!$C$6*1000)-('Appendix B'!$E$32+'Appendix B'!$F$32+'Appendix B'!$G$32))/((1+$Y$16)^2))</f>
        <v>14852231.75578727</v>
      </c>
      <c r="AA962" s="201">
        <f>(((D962*'Appendix B'!$C$7*1000)-('Appendix B'!$E$33+'Appendix B'!$F$33+'Appendix B'!$G$33))/((1+$Y$16)^3))</f>
        <v>6333904.0759022431</v>
      </c>
      <c r="AB962" s="201">
        <f>(((E962*'Appendix B'!$C$8*1000)-('Appendix B'!$E$34+'Appendix B'!$F$34+'Appendix B'!$G$34))/((1+$Y$16)^4))</f>
        <v>6409739.32487862</v>
      </c>
      <c r="AC962" s="201">
        <f>(((F962*'Appendix B'!$C$9*1000)-('Appendix B'!$E$35+'Appendix B'!$F$35+'Appendix B'!$G$35))/((1+$Y$16)^AC$34))</f>
        <v>5930767.3349426668</v>
      </c>
      <c r="AD962" s="201">
        <f>(((G962*'Appendix B'!$C$10*1000)-('Appendix B'!$E$36+'Appendix B'!$F$36+'Appendix B'!$G$36))/((1+$Y$16)^AD$34))</f>
        <v>2893774.6586459121</v>
      </c>
      <c r="AE962" s="201">
        <f>(((H962*'Appendix B'!$C$11*1000)-('Appendix B'!$E$37+'Appendix B'!$F$37+'Appendix B'!$G$37))/((1+$Y$16)^AE$34))</f>
        <v>1987809.4516996506</v>
      </c>
      <c r="AF962" s="201">
        <f>(((I962*'Appendix B'!$C$12*1000)-('Appendix B'!$E$38+'Appendix B'!$F$38+'Appendix B'!$G$38))/((1+$Y$16)^AF$34))</f>
        <v>1974416.4189087688</v>
      </c>
      <c r="AG962" s="201">
        <f>(((J962*'Appendix B'!$C$13*1000)-('Appendix B'!$E$39+'Appendix B'!$F$39+'Appendix B'!$G$39))/((1+$Y$16)^AG$34))</f>
        <v>1128497.0986261826</v>
      </c>
      <c r="AH962" s="201">
        <f>(((K962*'Appendix B'!$C$14*1000)-('Appendix B'!$E$40+'Appendix B'!$F$40+'Appendix B'!$G$40))/((1+$Y$16)^AH$34))</f>
        <v>842929.75650311762</v>
      </c>
      <c r="AI962" s="201">
        <f>(((L962*'Appendix B'!$C$15*1000)-('Appendix B'!$E$41+'Appendix B'!$F$41+'Appendix B'!$G$41))/((1+$Y$16)^AI$34))</f>
        <v>1182892.0487195363</v>
      </c>
      <c r="AJ962" s="201">
        <f>(((M962*'Appendix B'!$C$16*1000)-('Appendix B'!$E$42+'Appendix B'!$F$42+'Appendix B'!$G$42))/((1+$Y$16)^AJ$34))</f>
        <v>321822.27417733741</v>
      </c>
      <c r="AK962" s="201">
        <f>(((N962*'Appendix B'!$C$17*1000)-('Appendix B'!$E$43+'Appendix B'!$F$43+'Appendix B'!$G$43))/((1+$Y$16)^AK$34))</f>
        <v>424070.67500804982</v>
      </c>
      <c r="AL962" s="201">
        <f>(((O962*'Appendix B'!$C$18*1000)-('Appendix B'!$E$44+'Appendix B'!$F$44+'Appendix B'!$G$44))/((1+$Y$16)^AL$34))</f>
        <v>635197.77483647421</v>
      </c>
      <c r="AM962" s="201">
        <f>(((P962*'Appendix B'!$C$19*1000)-('Appendix B'!$E$45+'Appendix B'!$F$45+'Appendix B'!$G$45))/((1+$Y$16)^AM$34))</f>
        <v>659515.06624066504</v>
      </c>
      <c r="AN962" s="201">
        <f>(((Q962*'Appendix B'!$C$20*1000)-('Appendix B'!$E$46+'Appendix B'!$F$46+'Appendix B'!$G$46))/((1+$Y$16)^AN$34))</f>
        <v>-31339.059658310856</v>
      </c>
      <c r="AO962" s="201">
        <f>(((R962*'Appendix B'!$C$21*1000)-('Appendix B'!$E$47+'Appendix B'!$F$47+'Appendix B'!$G$47))/((1+$Y$16)^AO$34))</f>
        <v>1141.4910637622017</v>
      </c>
      <c r="AP962" s="201">
        <f>(((S962*'Appendix B'!$C$22*1000)-('Appendix B'!$E$48+'Appendix B'!$F$48+'Appendix B'!$G$48))/((1+$Y$16)^AP$34))</f>
        <v>234579.82239835997</v>
      </c>
      <c r="AQ962" s="201">
        <f>(((T962*'Appendix B'!$C$23*1000)-('Appendix B'!$E$49+'Appendix B'!$F$49+'Appendix B'!$G$49))/((1+$Y$16)^AQ$34))</f>
        <v>355154.8276500685</v>
      </c>
      <c r="AR962" s="201">
        <f>(((U962*'Appendix B'!$C$24*1000)-('Appendix B'!$E$50+'Appendix B'!$F$50+'Appendix B'!$G$50))/((1+$Y$16)^AR$34))</f>
        <v>165047.22741016626</v>
      </c>
      <c r="AS962" s="217">
        <f t="shared" si="44"/>
        <v>51956232.375759795</v>
      </c>
      <c r="AU962" s="207">
        <f t="shared" si="43"/>
        <v>1.5836293460319547E-8</v>
      </c>
    </row>
    <row r="963" spans="1:47" x14ac:dyDescent="0.35">
      <c r="A963">
        <v>929</v>
      </c>
      <c r="B963" s="75">
        <v>56</v>
      </c>
      <c r="C963" s="75">
        <v>74.020648532517527</v>
      </c>
      <c r="D963" s="75">
        <v>69.487958565256619</v>
      </c>
      <c r="E963" s="75">
        <v>79.644770701092327</v>
      </c>
      <c r="F963" s="75">
        <v>69.81796143736041</v>
      </c>
      <c r="G963" s="75">
        <v>52.326714357136467</v>
      </c>
      <c r="H963" s="75">
        <v>27.096529275549383</v>
      </c>
      <c r="I963" s="75">
        <v>30.918970469326268</v>
      </c>
      <c r="J963" s="75">
        <v>49.419522874728131</v>
      </c>
      <c r="K963" s="75">
        <v>44.690628777503441</v>
      </c>
      <c r="L963" s="75">
        <v>58.885874162681091</v>
      </c>
      <c r="M963" s="75">
        <v>79.548254499986925</v>
      </c>
      <c r="N963" s="75">
        <v>53.01950832593392</v>
      </c>
      <c r="O963" s="75">
        <v>56.296882330631888</v>
      </c>
      <c r="P963" s="75">
        <v>80.619141539166691</v>
      </c>
      <c r="Q963" s="75">
        <v>107.6818235058677</v>
      </c>
      <c r="R963" s="75">
        <v>66.352857116397317</v>
      </c>
      <c r="S963" s="75">
        <v>77.120529996508793</v>
      </c>
      <c r="T963" s="75">
        <v>72.246181442389286</v>
      </c>
      <c r="U963" s="75">
        <v>53.661157507309866</v>
      </c>
      <c r="V963" s="75">
        <v>45.205975455429233</v>
      </c>
      <c r="X963" s="201">
        <f>((0-('Appendix B'!$H$30))/(1+$Y$16)^0)</f>
        <v>-30932906.678150136</v>
      </c>
      <c r="Y963" s="201">
        <f>(((B963*'Appendix B'!$C$5*1000)-('Appendix B'!$E$31+'Appendix B'!$F$31+'Appendix B'!$G$31))/((1+$Y$16)^1))</f>
        <v>36555647.970511056</v>
      </c>
      <c r="Z963" s="201">
        <f>+(((C963*'Appendix B'!$C$6*1000)-('Appendix B'!$E$32+'Appendix B'!$F$32+'Appendix B'!$G$32))/((1+$Y$16)^2))</f>
        <v>16493523.369422065</v>
      </c>
      <c r="AA963" s="201">
        <f>(((D963*'Appendix B'!$C$7*1000)-('Appendix B'!$E$33+'Appendix B'!$F$33+'Appendix B'!$G$33))/((1+$Y$16)^3))</f>
        <v>7086650.8477572789</v>
      </c>
      <c r="AB963" s="201">
        <f>(((E963*'Appendix B'!$C$8*1000)-('Appendix B'!$E$34+'Appendix B'!$F$34+'Appendix B'!$G$34))/((1+$Y$16)^4))</f>
        <v>4972009.3746744739</v>
      </c>
      <c r="AC963" s="201">
        <f>(((F963*'Appendix B'!$C$9*1000)-('Appendix B'!$E$35+'Appendix B'!$F$35+'Appendix B'!$G$35))/((1+$Y$16)^AC$34))</f>
        <v>2758230.1131444462</v>
      </c>
      <c r="AD963" s="201">
        <f>(((G963*'Appendix B'!$C$10*1000)-('Appendix B'!$E$36+'Appendix B'!$F$36+'Appendix B'!$G$36))/((1+$Y$16)^AD$34))</f>
        <v>1102486.0294714221</v>
      </c>
      <c r="AE963" s="201">
        <f>(((H963*'Appendix B'!$C$11*1000)-('Appendix B'!$E$37+'Appendix B'!$F$37+'Appendix B'!$G$37))/((1+$Y$16)^AE$34))</f>
        <v>-133725.83161543138</v>
      </c>
      <c r="AF963" s="201">
        <f>(((I963*'Appendix B'!$C$12*1000)-('Appendix B'!$E$38+'Appendix B'!$F$38+'Appendix B'!$G$38))/((1+$Y$16)^AF$34))</f>
        <v>-117668.59620116354</v>
      </c>
      <c r="AG963" s="201">
        <f>(((J963*'Appendix B'!$C$13*1000)-('Appendix B'!$E$39+'Appendix B'!$F$39+'Appendix B'!$G$39))/((1+$Y$16)^AG$34))</f>
        <v>206133.02606796558</v>
      </c>
      <c r="AH963" s="201">
        <f>(((K963*'Appendix B'!$C$14*1000)-('Appendix B'!$E$40+'Appendix B'!$F$40+'Appendix B'!$G$40))/((1+$Y$16)^AH$34))</f>
        <v>13298.650355739012</v>
      </c>
      <c r="AI963" s="201">
        <f>(((L963*'Appendix B'!$C$15*1000)-('Appendix B'!$E$41+'Appendix B'!$F$41+'Appendix B'!$G$41))/((1+$Y$16)^AI$34))</f>
        <v>155300.08653384124</v>
      </c>
      <c r="AJ963" s="201">
        <f>(((M963*'Appendix B'!$C$16*1000)-('Appendix B'!$E$42+'Appendix B'!$F$42+'Appendix B'!$G$42))/((1+$Y$16)^AJ$34))</f>
        <v>324556.90808817727</v>
      </c>
      <c r="AK963" s="201">
        <f>(((N963*'Appendix B'!$C$17*1000)-('Appendix B'!$E$43+'Appendix B'!$F$43+'Appendix B'!$G$43))/((1+$Y$16)^AK$34))</f>
        <v>-31828.115456652125</v>
      </c>
      <c r="AL963" s="201">
        <f>(((O963*'Appendix B'!$C$18*1000)-('Appendix B'!$E$44+'Appendix B'!$F$44+'Appendix B'!$G$44))/((1+$Y$16)^AL$34))</f>
        <v>-33746.994812803016</v>
      </c>
      <c r="AM963" s="201">
        <f>(((P963*'Appendix B'!$C$19*1000)-('Appendix B'!$E$45+'Appendix B'!$F$45+'Appendix B'!$G$45))/((1+$Y$16)^AM$34))</f>
        <v>115069.46466633659</v>
      </c>
      <c r="AN963" s="201">
        <f>(((Q963*'Appendix B'!$C$20*1000)-('Appendix B'!$E$46+'Appendix B'!$F$46+'Appendix B'!$G$46))/((1+$Y$16)^AN$34))</f>
        <v>232811.77130095533</v>
      </c>
      <c r="AO963" s="201">
        <f>(((R963*'Appendix B'!$C$21*1000)-('Appendix B'!$E$47+'Appendix B'!$F$47+'Appendix B'!$G$47))/((1+$Y$16)^AO$34))</f>
        <v>-31741.28665814281</v>
      </c>
      <c r="AP963" s="201">
        <f>(((S963*'Appendix B'!$C$22*1000)-('Appendix B'!$E$48+'Appendix B'!$F$48+'Appendix B'!$G$48))/((1+$Y$16)^AP$34))</f>
        <v>2684.9693073038593</v>
      </c>
      <c r="AQ963" s="201">
        <f>(((T963*'Appendix B'!$C$23*1000)-('Appendix B'!$E$49+'Appendix B'!$F$49+'Appendix B'!$G$49))/((1+$Y$16)^AQ$34))</f>
        <v>-31834.326764390862</v>
      </c>
      <c r="AR963" s="201">
        <f>(((U963*'Appendix B'!$C$24*1000)-('Appendix B'!$E$50+'Appendix B'!$F$50+'Appendix B'!$G$50))/((1+$Y$16)^AR$34))</f>
        <v>-102388.34645950916</v>
      </c>
      <c r="AS963" s="217">
        <f t="shared" si="44"/>
        <v>39085495.903150946</v>
      </c>
      <c r="AU963" s="207">
        <f t="shared" si="43"/>
        <v>1.4660438535113777E-8</v>
      </c>
    </row>
    <row r="964" spans="1:47" x14ac:dyDescent="0.35">
      <c r="A964">
        <v>930</v>
      </c>
      <c r="B964" s="75">
        <v>56</v>
      </c>
      <c r="C964" s="75">
        <v>35.245359816367014</v>
      </c>
      <c r="D964" s="75">
        <v>40.571005759123992</v>
      </c>
      <c r="E964" s="75">
        <v>34.284490055620807</v>
      </c>
      <c r="F964" s="75">
        <v>32.454532619628857</v>
      </c>
      <c r="G964" s="75">
        <v>35.703895509097208</v>
      </c>
      <c r="H964" s="75">
        <v>40.075204059328186</v>
      </c>
      <c r="I964" s="75">
        <v>53.43394603072386</v>
      </c>
      <c r="J964" s="75">
        <v>81.365868628075077</v>
      </c>
      <c r="K964" s="75">
        <v>59.936444782825042</v>
      </c>
      <c r="L964" s="75">
        <v>67.166909787387254</v>
      </c>
      <c r="M964" s="75">
        <v>50.674476716517106</v>
      </c>
      <c r="N964" s="75">
        <v>52.080416298300044</v>
      </c>
      <c r="O964" s="75">
        <v>51.735907262562577</v>
      </c>
      <c r="P964" s="75">
        <v>63.113660842629599</v>
      </c>
      <c r="Q964" s="75">
        <v>51.592118108824181</v>
      </c>
      <c r="R964" s="75">
        <v>75.482610982718569</v>
      </c>
      <c r="S964" s="75">
        <v>86.005877745556148</v>
      </c>
      <c r="T964" s="75">
        <v>80.858330525026886</v>
      </c>
      <c r="U964" s="75">
        <v>55.230319014869636</v>
      </c>
      <c r="V964" s="75">
        <v>61.978449706709398</v>
      </c>
      <c r="X964" s="201">
        <f>((0-('Appendix B'!$H$30))/(1+$Y$16)^0)</f>
        <v>-30932906.678150136</v>
      </c>
      <c r="Y964" s="201">
        <f>(((B964*'Appendix B'!$C$5*1000)-('Appendix B'!$E$31+'Appendix B'!$F$31+'Appendix B'!$G$31))/((1+$Y$16)^1))</f>
        <v>36555647.970511056</v>
      </c>
      <c r="Z964" s="201">
        <f>+(((C964*'Appendix B'!$C$6*1000)-('Appendix B'!$E$32+'Appendix B'!$F$32+'Appendix B'!$G$32))/((1+$Y$16)^2))</f>
        <v>6698222.2611480579</v>
      </c>
      <c r="AA964" s="201">
        <f>(((D964*'Appendix B'!$C$7*1000)-('Appendix B'!$E$33+'Appendix B'!$F$33+'Appendix B'!$G$33))/((1+$Y$16)^3))</f>
        <v>3418810.7583111408</v>
      </c>
      <c r="AB964" s="201">
        <f>(((E964*'Appendix B'!$C$8*1000)-('Appendix B'!$E$34+'Appendix B'!$F$34+'Appendix B'!$G$34))/((1+$Y$16)^4))</f>
        <v>1309620.4071799831</v>
      </c>
      <c r="AC964" s="201">
        <f>(((F964*'Appendix B'!$C$9*1000)-('Appendix B'!$E$35+'Appendix B'!$F$35+'Appendix B'!$G$35))/((1+$Y$16)^AC$34))</f>
        <v>586213.940735179</v>
      </c>
      <c r="AD964" s="201">
        <f>(((G964*'Appendix B'!$C$10*1000)-('Appendix B'!$E$36+'Appendix B'!$F$36+'Appendix B'!$G$36))/((1+$Y$16)^AD$34))</f>
        <v>385189.37260423449</v>
      </c>
      <c r="AE964" s="201">
        <f>(((H964*'Appendix B'!$C$11*1000)-('Appendix B'!$E$37+'Appendix B'!$F$37+'Appendix B'!$G$37))/((1+$Y$16)^AE$34))</f>
        <v>297317.37374739285</v>
      </c>
      <c r="AF964" s="201">
        <f>(((I964*'Appendix B'!$C$12*1000)-('Appendix B'!$E$38+'Appendix B'!$F$38+'Appendix B'!$G$38))/((1+$Y$16)^AF$34))</f>
        <v>472731.52576723899</v>
      </c>
      <c r="AG964" s="201">
        <f>(((J964*'Appendix B'!$C$13*1000)-('Appendix B'!$E$39+'Appendix B'!$F$39+'Appendix B'!$G$39))/((1+$Y$16)^AG$34))</f>
        <v>879891.88000007893</v>
      </c>
      <c r="AH964" s="201">
        <f>(((K964*'Appendix B'!$C$14*1000)-('Appendix B'!$E$40+'Appendix B'!$F$40+'Appendix B'!$G$40))/((1+$Y$16)^AH$34))</f>
        <v>271486.1789502789</v>
      </c>
      <c r="AI964" s="201">
        <f>(((L964*'Appendix B'!$C$15*1000)-('Appendix B'!$E$41+'Appendix B'!$F$41+'Appendix B'!$G$41))/((1+$Y$16)^AI$34))</f>
        <v>272982.53087657411</v>
      </c>
      <c r="AJ964" s="201">
        <f>(((M964*'Appendix B'!$C$16*1000)-('Appendix B'!$E$42+'Appendix B'!$F$42+'Appendix B'!$G$42))/((1+$Y$16)^AJ$34))</f>
        <v>-16932.91605938397</v>
      </c>
      <c r="AK964" s="201">
        <f>(((N964*'Appendix B'!$C$17*1000)-('Appendix B'!$E$43+'Appendix B'!$F$43+'Appendix B'!$G$43))/((1+$Y$16)^AK$34))</f>
        <v>-41141.659409082815</v>
      </c>
      <c r="AL964" s="201">
        <f>(((O964*'Appendix B'!$C$18*1000)-('Appendix B'!$E$44+'Appendix B'!$F$44+'Appendix B'!$G$44))/((1+$Y$16)^AL$34))</f>
        <v>-71919.573980710498</v>
      </c>
      <c r="AM964" s="201">
        <f>(((P964*'Appendix B'!$C$19*1000)-('Appendix B'!$E$45+'Appendix B'!$F$45+'Appendix B'!$G$45))/((1+$Y$16)^AM$34))</f>
        <v>-9230.9874096497351</v>
      </c>
      <c r="AN964" s="201">
        <f>(((Q964*'Appendix B'!$C$20*1000)-('Appendix B'!$E$46+'Appendix B'!$F$46+'Appendix B'!$G$46))/((1+$Y$16)^AN$34))</f>
        <v>-101238.86989491347</v>
      </c>
      <c r="AO964" s="201">
        <f>(((R964*'Appendix B'!$C$21*1000)-('Appendix B'!$E$47+'Appendix B'!$F$47+'Appendix B'!$G$47))/((1+$Y$16)^AO$34))</f>
        <v>15587.557145374974</v>
      </c>
      <c r="AP964" s="201">
        <f>(((S964*'Appendix B'!$C$22*1000)-('Appendix B'!$E$48+'Appendix B'!$F$48+'Appendix B'!$G$48))/((1+$Y$16)^AP$34))</f>
        <v>42242.949180549498</v>
      </c>
      <c r="AQ964" s="201">
        <f>(((T964*'Appendix B'!$C$23*1000)-('Appendix B'!$E$49+'Appendix B'!$F$49+'Appendix B'!$G$49))/((1+$Y$16)^AQ$34))</f>
        <v>1198.4802302207527</v>
      </c>
      <c r="AR964" s="201">
        <f>(((U964*'Appendix B'!$C$24*1000)-('Appendix B'!$E$50+'Appendix B'!$F$50+'Appendix B'!$G$50))/((1+$Y$16)^AR$34))</f>
        <v>-97187.835905079875</v>
      </c>
      <c r="AS964" s="217">
        <f t="shared" si="44"/>
        <v>20274236.508237217</v>
      </c>
      <c r="AU964" s="207">
        <f t="shared" si="43"/>
        <v>8.1453897711835202E-9</v>
      </c>
    </row>
    <row r="965" spans="1:47" x14ac:dyDescent="0.35">
      <c r="A965">
        <v>931</v>
      </c>
      <c r="B965" s="75">
        <v>56</v>
      </c>
      <c r="C965" s="75">
        <v>33.353090421229979</v>
      </c>
      <c r="D965" s="75">
        <v>28.512480310514164</v>
      </c>
      <c r="E965" s="75">
        <v>21.04829151971078</v>
      </c>
      <c r="F965" s="75">
        <v>22.037802404765205</v>
      </c>
      <c r="G965" s="75">
        <v>31.938135165813435</v>
      </c>
      <c r="H965" s="75">
        <v>20.956074851360579</v>
      </c>
      <c r="I965" s="75">
        <v>27.706254358862644</v>
      </c>
      <c r="J965" s="75">
        <v>16.194226595863736</v>
      </c>
      <c r="K965" s="75">
        <v>11.977697865143554</v>
      </c>
      <c r="L965" s="75">
        <v>10.851644129043262</v>
      </c>
      <c r="M965" s="75">
        <v>12.667982139875704</v>
      </c>
      <c r="N965" s="75">
        <v>21.227230197271048</v>
      </c>
      <c r="O965" s="75">
        <v>15.600853827091257</v>
      </c>
      <c r="P965" s="75">
        <v>17.001712479680513</v>
      </c>
      <c r="Q965" s="75">
        <v>17.668324704699536</v>
      </c>
      <c r="R965" s="75">
        <v>23.008870392621258</v>
      </c>
      <c r="S965" s="75">
        <v>22.309539867636047</v>
      </c>
      <c r="T965" s="75">
        <v>26.600324752153664</v>
      </c>
      <c r="U965" s="75">
        <v>17.295458216657817</v>
      </c>
      <c r="V965" s="75">
        <v>18.921398410263301</v>
      </c>
      <c r="X965" s="201">
        <f>((0-('Appendix B'!$H$30))/(1+$Y$16)^0)</f>
        <v>-30932906.678150136</v>
      </c>
      <c r="Y965" s="201">
        <f>(((B965*'Appendix B'!$C$5*1000)-('Appendix B'!$E$31+'Appendix B'!$F$31+'Appendix B'!$G$31))/((1+$Y$16)^1))</f>
        <v>36555647.970511056</v>
      </c>
      <c r="Z965" s="201">
        <f>+(((C965*'Appendix B'!$C$6*1000)-('Appendix B'!$E$32+'Appendix B'!$F$32+'Appendix B'!$G$32))/((1+$Y$16)^2))</f>
        <v>6220202.6482181745</v>
      </c>
      <c r="AA965" s="201">
        <f>(((D965*'Appendix B'!$C$7*1000)-('Appendix B'!$E$33+'Appendix B'!$F$33+'Appendix B'!$G$33))/((1+$Y$16)^3))</f>
        <v>1889301.6376046974</v>
      </c>
      <c r="AB965" s="201">
        <f>(((E965*'Appendix B'!$C$8*1000)-('Appendix B'!$E$34+'Appendix B'!$F$34+'Appendix B'!$G$34))/((1+$Y$16)^4))</f>
        <v>240929.76418407934</v>
      </c>
      <c r="AC965" s="201">
        <f>(((F965*'Appendix B'!$C$9*1000)-('Appendix B'!$E$35+'Appendix B'!$F$35+'Appendix B'!$G$35))/((1+$Y$16)^AC$34))</f>
        <v>-19332.905639124379</v>
      </c>
      <c r="AD965" s="201">
        <f>(((G965*'Appendix B'!$C$10*1000)-('Appendix B'!$E$36+'Appendix B'!$F$36+'Appendix B'!$G$36))/((1+$Y$16)^AD$34))</f>
        <v>222691.82453529799</v>
      </c>
      <c r="AE965" s="201">
        <f>(((H965*'Appendix B'!$C$11*1000)-('Appendix B'!$E$37+'Appendix B'!$F$37+'Appendix B'!$G$37))/((1+$Y$16)^AE$34))</f>
        <v>-337660.45525626262</v>
      </c>
      <c r="AF965" s="201">
        <f>(((I965*'Appendix B'!$C$12*1000)-('Appendix B'!$E$38+'Appendix B'!$F$38+'Appendix B'!$G$38))/((1+$Y$16)^AF$34))</f>
        <v>-201914.21211556243</v>
      </c>
      <c r="AG965" s="201">
        <f>(((J965*'Appendix B'!$C$13*1000)-('Appendix B'!$E$39+'Appendix B'!$F$39+'Appendix B'!$G$39))/((1+$Y$16)^AG$34))</f>
        <v>-494599.31168485183</v>
      </c>
      <c r="AH965" s="201">
        <f>(((K965*'Appendix B'!$C$14*1000)-('Appendix B'!$E$40+'Appendix B'!$F$40+'Appendix B'!$G$40))/((1+$Y$16)^AH$34))</f>
        <v>-540694.05048742972</v>
      </c>
      <c r="AI965" s="201">
        <f>(((L965*'Appendix B'!$C$15*1000)-('Appendix B'!$E$41+'Appendix B'!$F$41+'Appendix B'!$G$41))/((1+$Y$16)^AI$34))</f>
        <v>-527318.10986839933</v>
      </c>
      <c r="AJ965" s="201">
        <f>(((M965*'Appendix B'!$C$16*1000)-('Appendix B'!$E$42+'Appendix B'!$F$42+'Appendix B'!$G$42))/((1+$Y$16)^AJ$34))</f>
        <v>-466435.27237636287</v>
      </c>
      <c r="AK965" s="201">
        <f>(((N965*'Appendix B'!$C$17*1000)-('Appendix B'!$E$43+'Appendix B'!$F$43+'Appendix B'!$G$43))/((1+$Y$16)^AK$34))</f>
        <v>-347131.37752911431</v>
      </c>
      <c r="AL965" s="201">
        <f>(((O965*'Appendix B'!$C$18*1000)-('Appendix B'!$E$44+'Appendix B'!$F$44+'Appendix B'!$G$44))/((1+$Y$16)^AL$34))</f>
        <v>-374347.9291933584</v>
      </c>
      <c r="AM965" s="201">
        <f>(((P965*'Appendix B'!$C$19*1000)-('Appendix B'!$E$45+'Appendix B'!$F$45+'Appendix B'!$G$45))/((1+$Y$16)^AM$34))</f>
        <v>-336656.216512496</v>
      </c>
      <c r="AN965" s="201">
        <f>(((Q965*'Appendix B'!$C$20*1000)-('Appendix B'!$E$46+'Appendix B'!$F$46+'Appendix B'!$G$46))/((1+$Y$16)^AN$34))</f>
        <v>-303277.10236959049</v>
      </c>
      <c r="AO965" s="201">
        <f>(((R965*'Appendix B'!$C$21*1000)-('Appendix B'!$E$47+'Appendix B'!$F$47+'Appendix B'!$G$47))/((1+$Y$16)^AO$34))</f>
        <v>-256437.46220771942</v>
      </c>
      <c r="AP965" s="201">
        <f>(((S965*'Appendix B'!$C$22*1000)-('Appendix B'!$E$48+'Appendix B'!$F$48+'Appendix B'!$G$48))/((1+$Y$16)^AP$34))</f>
        <v>-241336.09836369194</v>
      </c>
      <c r="AQ965" s="201">
        <f>(((T965*'Appendix B'!$C$23*1000)-('Appendix B'!$E$49+'Appendix B'!$F$49+'Appendix B'!$G$49))/((1+$Y$16)^AQ$34))</f>
        <v>-206913.82895183621</v>
      </c>
      <c r="AR965" s="201">
        <f>(((U965*'Appendix B'!$C$24*1000)-('Appendix B'!$E$50+'Appendix B'!$F$50+'Appendix B'!$G$50))/((1+$Y$16)^AR$34))</f>
        <v>-222911.44243727258</v>
      </c>
      <c r="AS965" s="217">
        <f t="shared" si="44"/>
        <v>14195867.166903172</v>
      </c>
      <c r="AU965" s="207">
        <f t="shared" si="43"/>
        <v>5.9714466726778797E-9</v>
      </c>
    </row>
    <row r="966" spans="1:47" x14ac:dyDescent="0.35">
      <c r="A966">
        <v>932</v>
      </c>
      <c r="B966" s="75">
        <v>56</v>
      </c>
      <c r="C966" s="75">
        <v>55.161858711786095</v>
      </c>
      <c r="D966" s="75">
        <v>60.287625387544971</v>
      </c>
      <c r="E966" s="75">
        <v>78.726819133986751</v>
      </c>
      <c r="F966" s="75">
        <v>69.536594227186029</v>
      </c>
      <c r="G966" s="75">
        <v>70.813993255489976</v>
      </c>
      <c r="H966" s="75">
        <v>82.97299078818034</v>
      </c>
      <c r="I966" s="75">
        <v>96.838302572886732</v>
      </c>
      <c r="J966" s="75">
        <v>112.8974368523225</v>
      </c>
      <c r="K966" s="75">
        <v>98.303794699096869</v>
      </c>
      <c r="L966" s="75">
        <v>144.75916986779669</v>
      </c>
      <c r="M966" s="75">
        <v>185.52270258639538</v>
      </c>
      <c r="N966" s="75">
        <v>241.1641196345617</v>
      </c>
      <c r="O966" s="75">
        <v>167.75972764604268</v>
      </c>
      <c r="P966" s="75">
        <v>182.17378548335191</v>
      </c>
      <c r="Q966" s="75">
        <v>301.45842914536564</v>
      </c>
      <c r="R966" s="75">
        <v>155.55771165621931</v>
      </c>
      <c r="S966" s="75">
        <v>177.68998731437836</v>
      </c>
      <c r="T966" s="75">
        <v>160.65857678842565</v>
      </c>
      <c r="U966" s="75">
        <v>136.49107430677142</v>
      </c>
      <c r="V966" s="75">
        <v>154.69887413567017</v>
      </c>
      <c r="X966" s="201">
        <f>((0-('Appendix B'!$H$30))/(1+$Y$16)^0)</f>
        <v>-30932906.678150136</v>
      </c>
      <c r="Y966" s="201">
        <f>(((B966*'Appendix B'!$C$5*1000)-('Appendix B'!$E$31+'Appendix B'!$F$31+'Appendix B'!$G$31))/((1+$Y$16)^1))</f>
        <v>36555647.970511056</v>
      </c>
      <c r="Z966" s="201">
        <f>+(((C966*'Appendix B'!$C$6*1000)-('Appendix B'!$E$32+'Appendix B'!$F$32+'Appendix B'!$G$32))/((1+$Y$16)^2))</f>
        <v>11729470.516482886</v>
      </c>
      <c r="AA966" s="201">
        <f>(((D966*'Appendix B'!$C$7*1000)-('Appendix B'!$E$33+'Appendix B'!$F$33+'Appendix B'!$G$33))/((1+$Y$16)^3))</f>
        <v>5919676.1982597867</v>
      </c>
      <c r="AB966" s="201">
        <f>(((E966*'Appendix B'!$C$8*1000)-('Appendix B'!$E$34+'Appendix B'!$F$34+'Appendix B'!$G$34))/((1+$Y$16)^4))</f>
        <v>4897893.9670045394</v>
      </c>
      <c r="AC966" s="201">
        <f>(((F966*'Appendix B'!$C$9*1000)-('Appendix B'!$E$35+'Appendix B'!$F$35+'Appendix B'!$G$35))/((1+$Y$16)^AC$34))</f>
        <v>2741873.6343569746</v>
      </c>
      <c r="AD966" s="201">
        <f>(((G966*'Appendix B'!$C$10*1000)-('Appendix B'!$E$36+'Appendix B'!$F$36+'Appendix B'!$G$36))/((1+$Y$16)^AD$34))</f>
        <v>1900236.6077329696</v>
      </c>
      <c r="AE966" s="201">
        <f>(((H966*'Appendix B'!$C$11*1000)-('Appendix B'!$E$37+'Appendix B'!$F$37+'Appendix B'!$G$37))/((1+$Y$16)^AE$34))</f>
        <v>1722023.6556002744</v>
      </c>
      <c r="AF966" s="201">
        <f>(((I966*'Appendix B'!$C$12*1000)-('Appendix B'!$E$38+'Appendix B'!$F$38+'Appendix B'!$G$38))/((1+$Y$16)^AF$34))</f>
        <v>1610904.53095536</v>
      </c>
      <c r="AG966" s="201">
        <f>(((J966*'Appendix B'!$C$13*1000)-('Appendix B'!$E$39+'Appendix B'!$F$39+'Appendix B'!$G$39))/((1+$Y$16)^AG$34))</f>
        <v>1544902.9405288231</v>
      </c>
      <c r="AH966" s="201">
        <f>(((K966*'Appendix B'!$C$14*1000)-('Appendix B'!$E$40+'Appendix B'!$F$40+'Appendix B'!$G$40))/((1+$Y$16)^AH$34))</f>
        <v>921236.33008331305</v>
      </c>
      <c r="AI966" s="201">
        <f>(((L966*'Appendix B'!$C$15*1000)-('Appendix B'!$E$41+'Appendix B'!$F$41+'Appendix B'!$G$41))/((1+$Y$16)^AI$34))</f>
        <v>1375652.2019376326</v>
      </c>
      <c r="AJ966" s="201">
        <f>(((M966*'Appendix B'!$C$16*1000)-('Appendix B'!$E$42+'Appendix B'!$F$42+'Appendix B'!$G$42))/((1+$Y$16)^AJ$34))</f>
        <v>1577915.4368041789</v>
      </c>
      <c r="AK966" s="201">
        <f>(((N966*'Appendix B'!$C$17*1000)-('Appendix B'!$E$43+'Appendix B'!$F$43+'Appendix B'!$G$43))/((1+$Y$16)^AK$34))</f>
        <v>1834115.855179491</v>
      </c>
      <c r="AL966" s="201">
        <f>(((O966*'Appendix B'!$C$18*1000)-('Appendix B'!$E$44+'Appendix B'!$F$44+'Appendix B'!$G$44))/((1+$Y$16)^AL$34))</f>
        <v>899129.02919138817</v>
      </c>
      <c r="AM966" s="201">
        <f>(((P966*'Appendix B'!$C$19*1000)-('Appendix B'!$E$45+'Appendix B'!$F$45+'Appendix B'!$G$45))/((1+$Y$16)^AM$34))</f>
        <v>836174.37869335734</v>
      </c>
      <c r="AN966" s="201">
        <f>(((Q966*'Appendix B'!$C$20*1000)-('Appendix B'!$E$46+'Appendix B'!$F$46+'Appendix B'!$G$46))/((1+$Y$16)^AN$34))</f>
        <v>1386877.3686225857</v>
      </c>
      <c r="AO966" s="201">
        <f>(((R966*'Appendix B'!$C$21*1000)-('Appendix B'!$E$47+'Appendix B'!$F$47+'Appendix B'!$G$47))/((1+$Y$16)^AO$34))</f>
        <v>430698.63109310763</v>
      </c>
      <c r="AP966" s="201">
        <f>(((S966*'Appendix B'!$C$22*1000)-('Appendix B'!$E$48+'Appendix B'!$F$48+'Appendix B'!$G$48))/((1+$Y$16)^AP$34))</f>
        <v>450424.85308057093</v>
      </c>
      <c r="AQ966" s="201">
        <f>(((T966*'Appendix B'!$C$23*1000)-('Appendix B'!$E$49+'Appendix B'!$F$49+'Appendix B'!$G$49))/((1+$Y$16)^AQ$34))</f>
        <v>307280.74931862421</v>
      </c>
      <c r="AR966" s="201">
        <f>(((U966*'Appendix B'!$C$24*1000)-('Appendix B'!$E$50+'Appendix B'!$F$50+'Appendix B'!$G$50))/((1+$Y$16)^AR$34))</f>
        <v>172126.32552475316</v>
      </c>
      <c r="AS966" s="217">
        <f t="shared" si="44"/>
        <v>47881354.502811521</v>
      </c>
      <c r="AU966" s="207">
        <f t="shared" si="43"/>
        <v>1.5901936210536847E-8</v>
      </c>
    </row>
    <row r="967" spans="1:47" x14ac:dyDescent="0.35">
      <c r="A967">
        <v>933</v>
      </c>
      <c r="B967" s="75">
        <v>56</v>
      </c>
      <c r="C967" s="75">
        <v>51.167871731788445</v>
      </c>
      <c r="D967" s="75">
        <v>75.109048231585831</v>
      </c>
      <c r="E967" s="75">
        <v>85.247773232726871</v>
      </c>
      <c r="F967" s="75">
        <v>73.368042667668931</v>
      </c>
      <c r="G967" s="75">
        <v>36.728074453291214</v>
      </c>
      <c r="H967" s="75">
        <v>38.952000402777529</v>
      </c>
      <c r="I967" s="75">
        <v>65.429685344197168</v>
      </c>
      <c r="J967" s="75">
        <v>77.35005299006275</v>
      </c>
      <c r="K967" s="75">
        <v>55.753604584901041</v>
      </c>
      <c r="L967" s="75">
        <v>74.644432969390735</v>
      </c>
      <c r="M967" s="75">
        <v>105.82826485816977</v>
      </c>
      <c r="N967" s="75">
        <v>78.221612133237414</v>
      </c>
      <c r="O967" s="75">
        <v>68.534146646095053</v>
      </c>
      <c r="P967" s="75">
        <v>90.372831777532497</v>
      </c>
      <c r="Q967" s="75">
        <v>119.8119520716844</v>
      </c>
      <c r="R967" s="75">
        <v>133.73411078717666</v>
      </c>
      <c r="S967" s="75">
        <v>141.18151008847559</v>
      </c>
      <c r="T967" s="75">
        <v>161.12581774393328</v>
      </c>
      <c r="U967" s="75">
        <v>224.75428622347383</v>
      </c>
      <c r="V967" s="75">
        <v>175.68254658514599</v>
      </c>
      <c r="X967" s="201">
        <f>((0-('Appendix B'!$H$30))/(1+$Y$16)^0)</f>
        <v>-30932906.678150136</v>
      </c>
      <c r="Y967" s="201">
        <f>(((B967*'Appendix B'!$C$5*1000)-('Appendix B'!$E$31+'Appendix B'!$F$31+'Appendix B'!$G$31))/((1+$Y$16)^1))</f>
        <v>36555647.970511056</v>
      </c>
      <c r="Z967" s="201">
        <f>+(((C967*'Appendix B'!$C$6*1000)-('Appendix B'!$E$32+'Appendix B'!$F$32+'Appendix B'!$G$32))/((1+$Y$16)^2))</f>
        <v>10720521.095680565</v>
      </c>
      <c r="AA967" s="201">
        <f>(((D967*'Appendix B'!$C$7*1000)-('Appendix B'!$E$33+'Appendix B'!$F$33+'Appendix B'!$G$33))/((1+$Y$16)^3))</f>
        <v>7799632.5427082526</v>
      </c>
      <c r="AB967" s="201">
        <f>(((E967*'Appendix B'!$C$8*1000)-('Appendix B'!$E$34+'Appendix B'!$F$34+'Appendix B'!$G$34))/((1+$Y$16)^4))</f>
        <v>5424395.7877367288</v>
      </c>
      <c r="AC967" s="201">
        <f>(((F967*'Appendix B'!$C$9*1000)-('Appendix B'!$E$35+'Appendix B'!$F$35+'Appendix B'!$G$35))/((1+$Y$16)^AC$34))</f>
        <v>2964603.9414997646</v>
      </c>
      <c r="AD967" s="201">
        <f>(((G967*'Appendix B'!$C$10*1000)-('Appendix B'!$E$36+'Appendix B'!$F$36+'Appendix B'!$G$36))/((1+$Y$16)^AD$34))</f>
        <v>429384.05098098773</v>
      </c>
      <c r="AE967" s="201">
        <f>(((H967*'Appendix B'!$C$11*1000)-('Appendix B'!$E$37+'Appendix B'!$F$37+'Appendix B'!$G$37))/((1+$Y$16)^AE$34))</f>
        <v>260013.92694248882</v>
      </c>
      <c r="AF967" s="201">
        <f>(((I967*'Appendix B'!$C$12*1000)-('Appendix B'!$E$38+'Appendix B'!$F$38+'Appendix B'!$G$38))/((1+$Y$16)^AF$34))</f>
        <v>787290.42610726587</v>
      </c>
      <c r="AG967" s="201">
        <f>(((J967*'Appendix B'!$C$13*1000)-('Appendix B'!$E$39+'Appendix B'!$F$39+'Appendix B'!$G$39))/((1+$Y$16)^AG$34))</f>
        <v>795197.01809755992</v>
      </c>
      <c r="AH967" s="201">
        <f>(((K967*'Appendix B'!$C$14*1000)-('Appendix B'!$E$40+'Appendix B'!$F$40+'Appendix B'!$G$40))/((1+$Y$16)^AH$34))</f>
        <v>200649.8804647839</v>
      </c>
      <c r="AI967" s="201">
        <f>(((L967*'Appendix B'!$C$15*1000)-('Appendix B'!$E$41+'Appendix B'!$F$41+'Appendix B'!$G$41))/((1+$Y$16)^AI$34))</f>
        <v>379246.19710960606</v>
      </c>
      <c r="AJ967" s="201">
        <f>(((M967*'Appendix B'!$C$16*1000)-('Appendix B'!$E$42+'Appendix B'!$F$42+'Appendix B'!$G$42))/((1+$Y$16)^AJ$34))</f>
        <v>635370.27595131006</v>
      </c>
      <c r="AK967" s="201">
        <f>(((N967*'Appendix B'!$C$17*1000)-('Appendix B'!$E$43+'Appendix B'!$F$43+'Appendix B'!$G$43))/((1+$Y$16)^AK$34))</f>
        <v>218116.39966658095</v>
      </c>
      <c r="AL967" s="201">
        <f>(((O967*'Appendix B'!$C$18*1000)-('Appendix B'!$E$44+'Appendix B'!$F$44+'Appendix B'!$G$44))/((1+$Y$16)^AL$34))</f>
        <v>68671.442891651517</v>
      </c>
      <c r="AM967" s="201">
        <f>(((P967*'Appendix B'!$C$19*1000)-('Appendix B'!$E$45+'Appendix B'!$F$45+'Appendix B'!$G$45))/((1+$Y$16)^AM$34))</f>
        <v>184327.09472261026</v>
      </c>
      <c r="AN967" s="201">
        <f>(((Q967*'Appendix B'!$C$20*1000)-('Appendix B'!$E$46+'Appendix B'!$F$46+'Appendix B'!$G$46))/((1+$Y$16)^AN$34))</f>
        <v>305054.56873616832</v>
      </c>
      <c r="AO967" s="201">
        <f>(((R967*'Appendix B'!$C$21*1000)-('Appendix B'!$E$47+'Appendix B'!$F$47+'Appendix B'!$G$47))/((1+$Y$16)^AO$34))</f>
        <v>317564.60668403265</v>
      </c>
      <c r="AP967" s="201">
        <f>(((S967*'Appendix B'!$C$22*1000)-('Appendix B'!$E$48+'Appendix B'!$F$48+'Appendix B'!$G$48))/((1+$Y$16)^AP$34))</f>
        <v>287887.42088384571</v>
      </c>
      <c r="AQ967" s="201">
        <f>(((T967*'Appendix B'!$C$23*1000)-('Appendix B'!$E$49+'Appendix B'!$F$49+'Appendix B'!$G$49))/((1+$Y$16)^AQ$34))</f>
        <v>309072.90133029548</v>
      </c>
      <c r="AR967" s="201">
        <f>(((U967*'Appendix B'!$C$24*1000)-('Appendix B'!$E$50+'Appendix B'!$F$50+'Appendix B'!$G$50))/((1+$Y$16)^AR$34))</f>
        <v>464648.0085568974</v>
      </c>
      <c r="AS967" s="217">
        <f t="shared" si="44"/>
        <v>38174388.879112318</v>
      </c>
      <c r="AU967" s="207">
        <f t="shared" si="43"/>
        <v>1.4435415018467937E-8</v>
      </c>
    </row>
    <row r="968" spans="1:47" x14ac:dyDescent="0.35">
      <c r="A968">
        <v>934</v>
      </c>
      <c r="B968" s="75">
        <v>56</v>
      </c>
      <c r="C968" s="75">
        <v>56.047841451419536</v>
      </c>
      <c r="D968" s="75">
        <v>67.159978985324912</v>
      </c>
      <c r="E968" s="75">
        <v>30.748922920156012</v>
      </c>
      <c r="F968" s="75">
        <v>31.195910382089185</v>
      </c>
      <c r="G968" s="75">
        <v>35.095553883037098</v>
      </c>
      <c r="H968" s="75">
        <v>46.232550369930415</v>
      </c>
      <c r="I968" s="75">
        <v>49.132416351240344</v>
      </c>
      <c r="J968" s="75">
        <v>71.383297177781259</v>
      </c>
      <c r="K968" s="75">
        <v>94.335118475738426</v>
      </c>
      <c r="L968" s="75">
        <v>126.59662621656824</v>
      </c>
      <c r="M968" s="75">
        <v>135.63255358050176</v>
      </c>
      <c r="N968" s="75">
        <v>187.2778540188782</v>
      </c>
      <c r="O968" s="75">
        <v>159.30307710339662</v>
      </c>
      <c r="P968" s="75">
        <v>211.25531667603914</v>
      </c>
      <c r="Q968" s="75">
        <v>176.45186953822591</v>
      </c>
      <c r="R968" s="75">
        <v>177.00221628991102</v>
      </c>
      <c r="S968" s="75">
        <v>159.06574061157275</v>
      </c>
      <c r="T968" s="75">
        <v>248.03509201379092</v>
      </c>
      <c r="U968" s="75">
        <v>287.42369092443346</v>
      </c>
      <c r="V968" s="75">
        <v>270.29432749403873</v>
      </c>
      <c r="X968" s="201">
        <f>((0-('Appendix B'!$H$30))/(1+$Y$16)^0)</f>
        <v>-30932906.678150136</v>
      </c>
      <c r="Y968" s="201">
        <f>(((B968*'Appendix B'!$C$5*1000)-('Appendix B'!$E$31+'Appendix B'!$F$31+'Appendix B'!$G$31))/((1+$Y$16)^1))</f>
        <v>36555647.970511056</v>
      </c>
      <c r="Z968" s="201">
        <f>+(((C968*'Appendix B'!$C$6*1000)-('Appendix B'!$E$32+'Appendix B'!$F$32+'Appendix B'!$G$32))/((1+$Y$16)^2))</f>
        <v>11953284.909587028</v>
      </c>
      <c r="AA968" s="201">
        <f>(((D968*'Appendix B'!$C$7*1000)-('Appendix B'!$E$33+'Appendix B'!$F$33+'Appendix B'!$G$33))/((1+$Y$16)^3))</f>
        <v>6791368.8072210224</v>
      </c>
      <c r="AB968" s="201">
        <f>(((E968*'Appendix B'!$C$8*1000)-('Appendix B'!$E$34+'Appendix B'!$F$34+'Appendix B'!$G$34))/((1+$Y$16)^4))</f>
        <v>1024158.7238194535</v>
      </c>
      <c r="AC968" s="201">
        <f>(((F968*'Appendix B'!$C$9*1000)-('Appendix B'!$E$35+'Appendix B'!$F$35+'Appendix B'!$G$35))/((1+$Y$16)^AC$34))</f>
        <v>513047.53333113622</v>
      </c>
      <c r="AD968" s="201">
        <f>(((G968*'Appendix B'!$C$10*1000)-('Appendix B'!$E$36+'Appendix B'!$F$36+'Appendix B'!$G$36))/((1+$Y$16)^AD$34))</f>
        <v>358938.62544786173</v>
      </c>
      <c r="AE968" s="201">
        <f>(((H968*'Appendix B'!$C$11*1000)-('Appendix B'!$E$37+'Appendix B'!$F$37+'Appendix B'!$G$37))/((1+$Y$16)^AE$34))</f>
        <v>501813.00480890233</v>
      </c>
      <c r="AF968" s="201">
        <f>(((I968*'Appendix B'!$C$12*1000)-('Appendix B'!$E$38+'Appendix B'!$F$38+'Appendix B'!$G$38))/((1+$Y$16)^AF$34))</f>
        <v>359934.43920179724</v>
      </c>
      <c r="AG968" s="201">
        <f>(((J968*'Appendix B'!$C$13*1000)-('Appendix B'!$E$39+'Appendix B'!$F$39+'Appendix B'!$G$39))/((1+$Y$16)^AG$34))</f>
        <v>669356.19145608495</v>
      </c>
      <c r="AH968" s="201">
        <f>(((K968*'Appendix B'!$C$14*1000)-('Appendix B'!$E$40+'Appendix B'!$F$40+'Appendix B'!$G$40))/((1+$Y$16)^AH$34))</f>
        <v>854026.89337338787</v>
      </c>
      <c r="AI968" s="201">
        <f>(((L968*'Appendix B'!$C$15*1000)-('Appendix B'!$E$41+'Appendix B'!$F$41+'Appendix B'!$G$41))/((1+$Y$16)^AI$34))</f>
        <v>1117542.8748890616</v>
      </c>
      <c r="AJ968" s="201">
        <f>(((M968*'Appendix B'!$C$16*1000)-('Appendix B'!$E$42+'Appendix B'!$F$42+'Appendix B'!$G$42))/((1+$Y$16)^AJ$34))</f>
        <v>987865.24183205131</v>
      </c>
      <c r="AK968" s="201">
        <f>(((N968*'Appendix B'!$C$17*1000)-('Appendix B'!$E$43+'Appendix B'!$F$43+'Appendix B'!$G$43))/((1+$Y$16)^AK$34))</f>
        <v>1299693.1484842426</v>
      </c>
      <c r="AL968" s="201">
        <f>(((O968*'Appendix B'!$C$18*1000)-('Appendix B'!$E$44+'Appendix B'!$F$44+'Appendix B'!$G$44))/((1+$Y$16)^AL$34))</f>
        <v>828352.02262662025</v>
      </c>
      <c r="AM968" s="201">
        <f>(((P968*'Appendix B'!$C$19*1000)-('Appendix B'!$E$45+'Appendix B'!$F$45+'Appendix B'!$G$45))/((1+$Y$16)^AM$34))</f>
        <v>1042672.419905559</v>
      </c>
      <c r="AN968" s="201">
        <f>(((Q968*'Appendix B'!$C$20*1000)-('Appendix B'!$E$46+'Appendix B'!$F$46+'Appendix B'!$G$46))/((1+$Y$16)^AN$34))</f>
        <v>642382.08031865174</v>
      </c>
      <c r="AO968" s="201">
        <f>(((R968*'Appendix B'!$C$21*1000)-('Appendix B'!$E$47+'Appendix B'!$F$47+'Appendix B'!$G$47))/((1+$Y$16)^AO$34))</f>
        <v>541867.41232343565</v>
      </c>
      <c r="AP968" s="201">
        <f>(((S968*'Appendix B'!$C$22*1000)-('Appendix B'!$E$48+'Appendix B'!$F$48+'Appendix B'!$G$48))/((1+$Y$16)^AP$34))</f>
        <v>367508.84382218978</v>
      </c>
      <c r="AQ968" s="201">
        <f>(((T968*'Appendix B'!$C$23*1000)-('Appendix B'!$E$49+'Appendix B'!$F$49+'Appendix B'!$G$49))/((1+$Y$16)^AQ$34))</f>
        <v>642422.59784051077</v>
      </c>
      <c r="AR968" s="201">
        <f>(((U968*'Appendix B'!$C$24*1000)-('Appendix B'!$E$50+'Appendix B'!$F$50+'Appendix B'!$G$50))/((1+$Y$16)^AR$34))</f>
        <v>672346.76933900116</v>
      </c>
      <c r="AS968" s="217">
        <f t="shared" si="44"/>
        <v>36791323.831988916</v>
      </c>
      <c r="AU968" s="207">
        <f t="shared" si="43"/>
        <v>1.4064802707604522E-8</v>
      </c>
    </row>
    <row r="969" spans="1:47" x14ac:dyDescent="0.35">
      <c r="A969">
        <v>935</v>
      </c>
      <c r="B969" s="75">
        <v>56</v>
      </c>
      <c r="C969" s="75">
        <v>71.732706883338977</v>
      </c>
      <c r="D969" s="75">
        <v>101.89541204249463</v>
      </c>
      <c r="E969" s="75">
        <v>170.87109454967793</v>
      </c>
      <c r="F969" s="75">
        <v>213.92313915938465</v>
      </c>
      <c r="G969" s="75">
        <v>177.49649095061045</v>
      </c>
      <c r="H969" s="75">
        <v>266.6422975511739</v>
      </c>
      <c r="I969" s="75">
        <v>313.54442929833186</v>
      </c>
      <c r="J969" s="75">
        <v>254.53053636715779</v>
      </c>
      <c r="K969" s="75">
        <v>323.58220836301467</v>
      </c>
      <c r="L969" s="75">
        <v>408.39566144143828</v>
      </c>
      <c r="M969" s="75">
        <v>460.00102781842276</v>
      </c>
      <c r="N969" s="75">
        <v>500</v>
      </c>
      <c r="O969" s="75">
        <v>500</v>
      </c>
      <c r="P969" s="75">
        <v>276.92347277269107</v>
      </c>
      <c r="Q969" s="75">
        <v>251.98524294316934</v>
      </c>
      <c r="R969" s="75">
        <v>388.54497293460753</v>
      </c>
      <c r="S969" s="75">
        <v>500</v>
      </c>
      <c r="T969" s="75">
        <v>500</v>
      </c>
      <c r="U969" s="75">
        <v>500</v>
      </c>
      <c r="V969" s="75">
        <v>500</v>
      </c>
      <c r="X969" s="201">
        <f>((0-('Appendix B'!$H$30))/(1+$Y$16)^0)</f>
        <v>-30932906.678150136</v>
      </c>
      <c r="Y969" s="201">
        <f>(((B969*'Appendix B'!$C$5*1000)-('Appendix B'!$E$31+'Appendix B'!$F$31+'Appendix B'!$G$31))/((1+$Y$16)^1))</f>
        <v>36555647.970511056</v>
      </c>
      <c r="Z969" s="201">
        <f>+(((C969*'Appendix B'!$C$6*1000)-('Appendix B'!$E$32+'Appendix B'!$F$32+'Appendix B'!$G$32))/((1+$Y$16)^2))</f>
        <v>15915550.177889632</v>
      </c>
      <c r="AA969" s="201">
        <f>(((D969*'Appendix B'!$C$7*1000)-('Appendix B'!$E$33+'Appendix B'!$F$33+'Appendix B'!$G$33))/((1+$Y$16)^3))</f>
        <v>11197227.707552327</v>
      </c>
      <c r="AB969" s="201">
        <f>(((E969*'Appendix B'!$C$8*1000)-('Appendix B'!$E$34+'Appendix B'!$F$34+'Appendix B'!$G$34))/((1+$Y$16)^4))</f>
        <v>12337622.577543724</v>
      </c>
      <c r="AC969" s="201">
        <f>(((F969*'Appendix B'!$C$9*1000)-('Appendix B'!$E$35+'Appendix B'!$F$35+'Appendix B'!$G$35))/((1+$Y$16)^AC$34))</f>
        <v>11135372.85523691</v>
      </c>
      <c r="AD969" s="201">
        <f>(((G969*'Appendix B'!$C$10*1000)-('Appendix B'!$E$36+'Appendix B'!$F$36+'Appendix B'!$G$36))/((1+$Y$16)^AD$34))</f>
        <v>6503727.7269288925</v>
      </c>
      <c r="AE969" s="201">
        <f>(((H969*'Appendix B'!$C$11*1000)-('Appendix B'!$E$37+'Appendix B'!$F$37+'Appendix B'!$G$37))/((1+$Y$16)^AE$34))</f>
        <v>7821984.4014259772</v>
      </c>
      <c r="AF969" s="201">
        <f>(((I969*'Appendix B'!$C$12*1000)-('Appendix B'!$E$38+'Appendix B'!$F$38+'Appendix B'!$G$38))/((1+$Y$16)^AF$34))</f>
        <v>7293492.2513419855</v>
      </c>
      <c r="AG969" s="201">
        <f>(((J969*'Appendix B'!$C$13*1000)-('Appendix B'!$E$39+'Appendix B'!$F$39+'Appendix B'!$G$39))/((1+$Y$16)^AG$34))</f>
        <v>4531991.214873028</v>
      </c>
      <c r="AH969" s="201">
        <f>(((K969*'Appendix B'!$C$14*1000)-('Appendix B'!$E$40+'Appendix B'!$F$40+'Appendix B'!$G$40))/((1+$Y$16)^AH$34))</f>
        <v>4736320.8653605971</v>
      </c>
      <c r="AI969" s="201">
        <f>(((L969*'Appendix B'!$C$15*1000)-('Appendix B'!$E$41+'Appendix B'!$F$41+'Appendix B'!$G$41))/((1+$Y$16)^AI$34))</f>
        <v>5122210.9842432421</v>
      </c>
      <c r="AJ969" s="201">
        <f>(((M969*'Appendix B'!$C$16*1000)-('Appendix B'!$E$42+'Appendix B'!$F$42+'Appendix B'!$G$42))/((1+$Y$16)^AJ$34))</f>
        <v>4824167.303072378</v>
      </c>
      <c r="AK969" s="201">
        <f>(((N969*'Appendix B'!$C$17*1000)-('Appendix B'!$E$43+'Appendix B'!$F$43+'Appendix B'!$G$43))/((1+$Y$16)^AK$34))</f>
        <v>4401147.9215931827</v>
      </c>
      <c r="AL969" s="201">
        <f>(((O969*'Appendix B'!$C$18*1000)-('Appendix B'!$E$44+'Appendix B'!$F$44+'Appendix B'!$G$44))/((1+$Y$16)^AL$34))</f>
        <v>3679777.4453571774</v>
      </c>
      <c r="AM969" s="201">
        <f>(((P969*'Appendix B'!$C$19*1000)-('Appendix B'!$E$45+'Appendix B'!$F$45+'Appendix B'!$G$45))/((1+$Y$16)^AM$34))</f>
        <v>1508959.6148310306</v>
      </c>
      <c r="AN969" s="201">
        <f>(((Q969*'Appendix B'!$C$20*1000)-('Appendix B'!$E$46+'Appendix B'!$F$46+'Appendix B'!$G$46))/((1+$Y$16)^AN$34))</f>
        <v>1092232.398465238</v>
      </c>
      <c r="AO969" s="201">
        <f>(((R969*'Appendix B'!$C$21*1000)-('Appendix B'!$E$47+'Appendix B'!$F$47+'Appendix B'!$G$47))/((1+$Y$16)^AO$34))</f>
        <v>1638509.6913596706</v>
      </c>
      <c r="AP969" s="201">
        <f>(((S969*'Appendix B'!$C$22*1000)-('Appendix B'!$E$48+'Appendix B'!$F$48+'Appendix B'!$G$48))/((1+$Y$16)^AP$34))</f>
        <v>1885363.9634975337</v>
      </c>
      <c r="AQ969" s="201">
        <f>(((T969*'Appendix B'!$C$23*1000)-('Appendix B'!$E$49+'Appendix B'!$F$49+'Appendix B'!$G$49))/((1+$Y$16)^AQ$34))</f>
        <v>1608860.6024615879</v>
      </c>
      <c r="AR969" s="201">
        <f>(((U969*'Appendix B'!$C$24*1000)-('Appendix B'!$E$50+'Appendix B'!$F$50+'Appendix B'!$G$50))/((1+$Y$16)^AR$34))</f>
        <v>1376866.5613700326</v>
      </c>
      <c r="AS969" s="217">
        <f t="shared" si="44"/>
        <v>114234127.55676509</v>
      </c>
      <c r="AU969" s="207">
        <f t="shared" si="43"/>
        <v>5.5212395124101015E-10</v>
      </c>
    </row>
    <row r="970" spans="1:47" x14ac:dyDescent="0.35">
      <c r="A970">
        <v>936</v>
      </c>
      <c r="B970" s="75">
        <v>56</v>
      </c>
      <c r="C970" s="75">
        <v>69.81198937808341</v>
      </c>
      <c r="D970" s="75">
        <v>60.36229841230513</v>
      </c>
      <c r="E970" s="75">
        <v>57.722848848678005</v>
      </c>
      <c r="F970" s="75">
        <v>70.414429361271942</v>
      </c>
      <c r="G970" s="75">
        <v>41.071942985837026</v>
      </c>
      <c r="H970" s="75">
        <v>44.030192134562846</v>
      </c>
      <c r="I970" s="75">
        <v>40.817869071435211</v>
      </c>
      <c r="J970" s="75">
        <v>54.189241011482835</v>
      </c>
      <c r="K970" s="75">
        <v>46.804641350251693</v>
      </c>
      <c r="L970" s="75">
        <v>30.452295722017155</v>
      </c>
      <c r="M970" s="75">
        <v>17.999153493997795</v>
      </c>
      <c r="N970" s="75">
        <v>20.772336073867184</v>
      </c>
      <c r="O970" s="75">
        <v>29.159176678262206</v>
      </c>
      <c r="P970" s="75">
        <v>38.588069210113822</v>
      </c>
      <c r="Q970" s="75">
        <v>27.331357304772624</v>
      </c>
      <c r="R970" s="75">
        <v>25.014056016706224</v>
      </c>
      <c r="S970" s="75">
        <v>28.503423127640364</v>
      </c>
      <c r="T970" s="75">
        <v>36.233490008995119</v>
      </c>
      <c r="U970" s="75">
        <v>27.421077342314717</v>
      </c>
      <c r="V970" s="75">
        <v>29.030952103575789</v>
      </c>
      <c r="X970" s="201">
        <f>((0-('Appendix B'!$H$30))/(1+$Y$16)^0)</f>
        <v>-30932906.678150136</v>
      </c>
      <c r="Y970" s="201">
        <f>(((B970*'Appendix B'!$C$5*1000)-('Appendix B'!$E$31+'Appendix B'!$F$31+'Appendix B'!$G$31))/((1+$Y$16)^1))</f>
        <v>36555647.970511056</v>
      </c>
      <c r="Z970" s="201">
        <f>+(((C970*'Appendix B'!$C$6*1000)-('Appendix B'!$E$32+'Appendix B'!$F$32+'Appendix B'!$G$32))/((1+$Y$16)^2))</f>
        <v>15430344.085792253</v>
      </c>
      <c r="AA970" s="201">
        <f>(((D970*'Appendix B'!$C$7*1000)-('Appendix B'!$E$33+'Appendix B'!$F$33+'Appendix B'!$G$33))/((1+$Y$16)^3))</f>
        <v>5929147.7603448965</v>
      </c>
      <c r="AB970" s="201">
        <f>(((E970*'Appendix B'!$C$8*1000)-('Appendix B'!$E$34+'Appendix B'!$F$34+'Appendix B'!$G$34))/((1+$Y$16)^4))</f>
        <v>3202033.4486861522</v>
      </c>
      <c r="AC970" s="201">
        <f>(((F970*'Appendix B'!$C$9*1000)-('Appendix B'!$E$35+'Appendix B'!$F$35+'Appendix B'!$G$35))/((1+$Y$16)^AC$34))</f>
        <v>2792904.0715592159</v>
      </c>
      <c r="AD970" s="201">
        <f>(((G970*'Appendix B'!$C$10*1000)-('Appendix B'!$E$36+'Appendix B'!$F$36+'Appendix B'!$G$36))/((1+$Y$16)^AD$34))</f>
        <v>616827.73335217696</v>
      </c>
      <c r="AE970" s="201">
        <f>(((H970*'Appendix B'!$C$11*1000)-('Appendix B'!$E$37+'Appendix B'!$F$37+'Appendix B'!$G$37))/((1+$Y$16)^AE$34))</f>
        <v>428669.05375493696</v>
      </c>
      <c r="AF970" s="201">
        <f>(((I970*'Appendix B'!$C$12*1000)-('Appendix B'!$E$38+'Appendix B'!$F$38+'Appendix B'!$G$38))/((1+$Y$16)^AF$34))</f>
        <v>141905.78912742485</v>
      </c>
      <c r="AG970" s="201">
        <f>(((J970*'Appendix B'!$C$13*1000)-('Appendix B'!$E$39+'Appendix B'!$F$39+'Appendix B'!$G$39))/((1+$Y$16)^AG$34))</f>
        <v>306727.93761782162</v>
      </c>
      <c r="AH970" s="201">
        <f>(((K970*'Appendix B'!$C$14*1000)-('Appendix B'!$E$40+'Appendix B'!$F$40+'Appendix B'!$G$40))/((1+$Y$16)^AH$34))</f>
        <v>49099.402600495021</v>
      </c>
      <c r="AI970" s="201">
        <f>(((L970*'Appendix B'!$C$15*1000)-('Appendix B'!$E$41+'Appendix B'!$F$41+'Appendix B'!$G$41))/((1+$Y$16)^AI$34))</f>
        <v>-248771.7184859447</v>
      </c>
      <c r="AJ970" s="201">
        <f>(((M970*'Appendix B'!$C$16*1000)-('Appendix B'!$E$42+'Appendix B'!$F$42+'Appendix B'!$G$42))/((1+$Y$16)^AJ$34))</f>
        <v>-403383.57259976061</v>
      </c>
      <c r="AK970" s="201">
        <f>(((N970*'Appendix B'!$C$17*1000)-('Appendix B'!$E$43+'Appendix B'!$F$43+'Appendix B'!$G$43))/((1+$Y$16)^AK$34))</f>
        <v>-351642.8378411553</v>
      </c>
      <c r="AL970" s="201">
        <f>(((O970*'Appendix B'!$C$18*1000)-('Appendix B'!$E$44+'Appendix B'!$F$44+'Appendix B'!$G$44))/((1+$Y$16)^AL$34))</f>
        <v>-260873.03737829372</v>
      </c>
      <c r="AM970" s="201">
        <f>(((P970*'Appendix B'!$C$19*1000)-('Appendix B'!$E$45+'Appendix B'!$F$45+'Appendix B'!$G$45))/((1+$Y$16)^AM$34))</f>
        <v>-183378.85459479925</v>
      </c>
      <c r="AN970" s="201">
        <f>(((Q970*'Appendix B'!$C$20*1000)-('Appendix B'!$E$46+'Appendix B'!$F$46+'Appendix B'!$G$46))/((1+$Y$16)^AN$34))</f>
        <v>-245727.46446186234</v>
      </c>
      <c r="AO970" s="201">
        <f>(((R970*'Appendix B'!$C$21*1000)-('Appendix B'!$E$47+'Appendix B'!$F$47+'Appendix B'!$G$47))/((1+$Y$16)^AO$34))</f>
        <v>-246042.53605867343</v>
      </c>
      <c r="AP970" s="201">
        <f>(((S970*'Appendix B'!$C$22*1000)-('Appendix B'!$E$48+'Appendix B'!$F$48+'Appendix B'!$G$48))/((1+$Y$16)^AP$34))</f>
        <v>-213760.64310221907</v>
      </c>
      <c r="AQ970" s="201">
        <f>(((T970*'Appendix B'!$C$23*1000)-('Appendix B'!$E$49+'Appendix B'!$F$49+'Appendix B'!$G$49))/((1+$Y$16)^AQ$34))</f>
        <v>-169964.80663196419</v>
      </c>
      <c r="AR970" s="201">
        <f>(((U970*'Appendix B'!$C$24*1000)-('Appendix B'!$E$50+'Appendix B'!$F$50+'Appendix B'!$G$50))/((1+$Y$16)^AR$34))</f>
        <v>-189353.14465886238</v>
      </c>
      <c r="AS970" s="217">
        <f t="shared" si="44"/>
        <v>34520400.575196296</v>
      </c>
      <c r="AU970" s="207">
        <f t="shared" si="43"/>
        <v>1.3387976457902446E-8</v>
      </c>
    </row>
    <row r="971" spans="1:47" x14ac:dyDescent="0.35">
      <c r="A971">
        <v>937</v>
      </c>
      <c r="B971" s="75">
        <v>56</v>
      </c>
      <c r="C971" s="75">
        <v>75.175884636977003</v>
      </c>
      <c r="D971" s="75">
        <v>94.113793019444373</v>
      </c>
      <c r="E971" s="75">
        <v>66.963641040755519</v>
      </c>
      <c r="F971" s="75">
        <v>52.50524733715433</v>
      </c>
      <c r="G971" s="75">
        <v>39.899639154717043</v>
      </c>
      <c r="H971" s="75">
        <v>50.785460583196276</v>
      </c>
      <c r="I971" s="75">
        <v>71.197468989048431</v>
      </c>
      <c r="J971" s="75">
        <v>110.6346099324484</v>
      </c>
      <c r="K971" s="75">
        <v>117.06748420163571</v>
      </c>
      <c r="L971" s="75">
        <v>137.92495447398278</v>
      </c>
      <c r="M971" s="75">
        <v>104.00610111103271</v>
      </c>
      <c r="N971" s="75">
        <v>86.615876006858926</v>
      </c>
      <c r="O971" s="75">
        <v>88.082254027534617</v>
      </c>
      <c r="P971" s="75">
        <v>100.56492419226609</v>
      </c>
      <c r="Q971" s="75">
        <v>143.49100732192221</v>
      </c>
      <c r="R971" s="75">
        <v>143.65318008268699</v>
      </c>
      <c r="S971" s="75">
        <v>89.202323562820837</v>
      </c>
      <c r="T971" s="75">
        <v>68.08963777277323</v>
      </c>
      <c r="U971" s="75">
        <v>41.357598214333038</v>
      </c>
      <c r="V971" s="75">
        <v>65.51396482648309</v>
      </c>
      <c r="X971" s="201">
        <f>((0-('Appendix B'!$H$30))/(1+$Y$16)^0)</f>
        <v>-30932906.678150136</v>
      </c>
      <c r="Y971" s="201">
        <f>(((B971*'Appendix B'!$C$5*1000)-('Appendix B'!$E$31+'Appendix B'!$F$31+'Appendix B'!$G$31))/((1+$Y$16)^1))</f>
        <v>36555647.970511056</v>
      </c>
      <c r="Z971" s="201">
        <f>+(((C971*'Appendix B'!$C$6*1000)-('Appendix B'!$E$32+'Appendix B'!$F$32+'Appendix B'!$G$32))/((1+$Y$16)^2))</f>
        <v>16785355.767554972</v>
      </c>
      <c r="AA971" s="201">
        <f>(((D971*'Appendix B'!$C$7*1000)-('Appendix B'!$E$33+'Appendix B'!$F$33+'Appendix B'!$G$33))/((1+$Y$16)^3))</f>
        <v>10210203.438263228</v>
      </c>
      <c r="AB971" s="201">
        <f>(((E971*'Appendix B'!$C$8*1000)-('Appendix B'!$E$34+'Appendix B'!$F$34+'Appendix B'!$G$34))/((1+$Y$16)^4))</f>
        <v>3948134.9915687498</v>
      </c>
      <c r="AC971" s="201">
        <f>(((F971*'Appendix B'!$C$9*1000)-('Appendix B'!$E$35+'Appendix B'!$F$35+'Appendix B'!$G$35))/((1+$Y$16)^AC$34))</f>
        <v>1751804.9481151577</v>
      </c>
      <c r="AD971" s="201">
        <f>(((G971*'Appendix B'!$C$10*1000)-('Appendix B'!$E$36+'Appendix B'!$F$36+'Appendix B'!$G$36))/((1+$Y$16)^AD$34))</f>
        <v>566241.26985389087</v>
      </c>
      <c r="AE971" s="201">
        <f>(((H971*'Appendix B'!$C$11*1000)-('Appendix B'!$E$37+'Appendix B'!$F$37+'Appendix B'!$G$37))/((1+$Y$16)^AE$34))</f>
        <v>653022.66563714459</v>
      </c>
      <c r="AF971" s="201">
        <f>(((I971*'Appendix B'!$C$12*1000)-('Appendix B'!$E$38+'Appendix B'!$F$38+'Appendix B'!$G$38))/((1+$Y$16)^AF$34))</f>
        <v>938536.4338198395</v>
      </c>
      <c r="AG971" s="201">
        <f>(((J971*'Appendix B'!$C$13*1000)-('Appendix B'!$E$39+'Appendix B'!$F$39+'Appendix B'!$G$39))/((1+$Y$16)^AG$34))</f>
        <v>1497179.1825769024</v>
      </c>
      <c r="AH971" s="201">
        <f>(((K971*'Appendix B'!$C$14*1000)-('Appendix B'!$E$40+'Appendix B'!$F$40+'Appendix B'!$G$40))/((1+$Y$16)^AH$34))</f>
        <v>1238998.9620267134</v>
      </c>
      <c r="AI971" s="201">
        <f>(((L971*'Appendix B'!$C$15*1000)-('Appendix B'!$E$41+'Appendix B'!$F$41+'Appendix B'!$G$41))/((1+$Y$16)^AI$34))</f>
        <v>1278530.6329506265</v>
      </c>
      <c r="AJ971" s="201">
        <f>(((M971*'Appendix B'!$C$16*1000)-('Appendix B'!$E$42+'Appendix B'!$F$42+'Appendix B'!$G$42))/((1+$Y$16)^AJ$34))</f>
        <v>613819.56713016867</v>
      </c>
      <c r="AK971" s="201">
        <f>(((N971*'Appendix B'!$C$17*1000)-('Appendix B'!$E$43+'Appendix B'!$F$43+'Appendix B'!$G$43))/((1+$Y$16)^AK$34))</f>
        <v>301367.39449427387</v>
      </c>
      <c r="AL971" s="201">
        <f>(((O971*'Appendix B'!$C$18*1000)-('Appendix B'!$E$44+'Appendix B'!$F$44+'Appendix B'!$G$44))/((1+$Y$16)^AL$34))</f>
        <v>232277.17751291755</v>
      </c>
      <c r="AM971" s="201">
        <f>(((P971*'Appendix B'!$C$19*1000)-('Appendix B'!$E$45+'Appendix B'!$F$45+'Appendix B'!$G$45))/((1+$Y$16)^AM$34))</f>
        <v>256697.66921373107</v>
      </c>
      <c r="AN971" s="201">
        <f>(((Q971*'Appendix B'!$C$20*1000)-('Appendix B'!$E$46+'Appendix B'!$F$46+'Appendix B'!$G$46))/((1+$Y$16)^AN$34))</f>
        <v>446078.72875379748</v>
      </c>
      <c r="AO971" s="201">
        <f>(((R971*'Appendix B'!$C$21*1000)-('Appendix B'!$E$47+'Appendix B'!$F$47+'Appendix B'!$G$47))/((1+$Y$16)^AO$34))</f>
        <v>368985.27894281736</v>
      </c>
      <c r="AP971" s="201">
        <f>(((S971*'Appendix B'!$C$22*1000)-('Appendix B'!$E$48+'Appendix B'!$F$48+'Appendix B'!$G$48))/((1+$Y$16)^AP$34))</f>
        <v>56473.674063414452</v>
      </c>
      <c r="AQ971" s="201">
        <f>(((T971*'Appendix B'!$C$23*1000)-('Appendix B'!$E$49+'Appendix B'!$F$49+'Appendix B'!$G$49))/((1+$Y$16)^AQ$34))</f>
        <v>-47777.188817244569</v>
      </c>
      <c r="AR971" s="201">
        <f>(((U971*'Appendix B'!$C$24*1000)-('Appendix B'!$E$50+'Appendix B'!$F$50+'Appendix B'!$G$50))/((1+$Y$16)^AR$34))</f>
        <v>-143164.76727528393</v>
      </c>
      <c r="AS971" s="217">
        <f t="shared" si="44"/>
        <v>46766449.074839294</v>
      </c>
      <c r="AU971" s="207">
        <f t="shared" si="43"/>
        <v>1.5846705898085057E-8</v>
      </c>
    </row>
    <row r="972" spans="1:47" x14ac:dyDescent="0.35">
      <c r="A972">
        <v>938</v>
      </c>
      <c r="B972" s="75">
        <v>56</v>
      </c>
      <c r="C972" s="75">
        <v>69.429622342284844</v>
      </c>
      <c r="D972" s="75">
        <v>57.4122309612398</v>
      </c>
      <c r="E972" s="75">
        <v>69.284968380876137</v>
      </c>
      <c r="F972" s="75">
        <v>68.13393522322967</v>
      </c>
      <c r="G972" s="75">
        <v>82.981831789587531</v>
      </c>
      <c r="H972" s="75">
        <v>89.938245253213211</v>
      </c>
      <c r="I972" s="75">
        <v>107.57716621743522</v>
      </c>
      <c r="J972" s="75">
        <v>141.08981740143764</v>
      </c>
      <c r="K972" s="75">
        <v>152.23467117547119</v>
      </c>
      <c r="L972" s="75">
        <v>189.74943442320568</v>
      </c>
      <c r="M972" s="75">
        <v>179.52324395005232</v>
      </c>
      <c r="N972" s="75">
        <v>112.4619891613488</v>
      </c>
      <c r="O972" s="75">
        <v>113.71127021365393</v>
      </c>
      <c r="P972" s="75">
        <v>137.50577728324848</v>
      </c>
      <c r="Q972" s="75">
        <v>180.16080507760134</v>
      </c>
      <c r="R972" s="75">
        <v>220.53146454528019</v>
      </c>
      <c r="S972" s="75">
        <v>362.21817877639864</v>
      </c>
      <c r="T972" s="75">
        <v>385.37086126746061</v>
      </c>
      <c r="U972" s="75">
        <v>377.87274547774547</v>
      </c>
      <c r="V972" s="75">
        <v>500</v>
      </c>
      <c r="X972" s="201">
        <f>((0-('Appendix B'!$H$30))/(1+$Y$16)^0)</f>
        <v>-30932906.678150136</v>
      </c>
      <c r="Y972" s="201">
        <f>(((B972*'Appendix B'!$C$5*1000)-('Appendix B'!$E$31+'Appendix B'!$F$31+'Appendix B'!$G$31))/((1+$Y$16)^1))</f>
        <v>36555647.970511056</v>
      </c>
      <c r="Z972" s="201">
        <f>+(((C972*'Appendix B'!$C$6*1000)-('Appendix B'!$E$32+'Appendix B'!$F$32+'Appendix B'!$G$32))/((1+$Y$16)^2))</f>
        <v>15333751.632878674</v>
      </c>
      <c r="AA972" s="201">
        <f>(((D972*'Appendix B'!$C$7*1000)-('Appendix B'!$E$33+'Appendix B'!$F$33+'Appendix B'!$G$33))/((1+$Y$16)^3))</f>
        <v>5554959.7974523176</v>
      </c>
      <c r="AB972" s="201">
        <f>(((E972*'Appendix B'!$C$8*1000)-('Appendix B'!$E$34+'Appendix B'!$F$34+'Appendix B'!$G$34))/((1+$Y$16)^4))</f>
        <v>4135558.9563111244</v>
      </c>
      <c r="AC972" s="201">
        <f>(((F972*'Appendix B'!$C$9*1000)-('Appendix B'!$E$35+'Appendix B'!$F$35+'Appendix B'!$G$35))/((1+$Y$16)^AC$34))</f>
        <v>2660334.0611065971</v>
      </c>
      <c r="AD972" s="201">
        <f>(((G972*'Appendix B'!$C$10*1000)-('Appendix B'!$E$36+'Appendix B'!$F$36+'Appendix B'!$G$36))/((1+$Y$16)^AD$34))</f>
        <v>2425294.9616497247</v>
      </c>
      <c r="AE972" s="201">
        <f>(((H972*'Appendix B'!$C$11*1000)-('Appendix B'!$E$37+'Appendix B'!$F$37+'Appendix B'!$G$37))/((1+$Y$16)^AE$34))</f>
        <v>1953351.2495798923</v>
      </c>
      <c r="AF972" s="201">
        <f>(((I972*'Appendix B'!$C$12*1000)-('Appendix B'!$E$38+'Appendix B'!$F$38+'Appendix B'!$G$38))/((1+$Y$16)^AF$34))</f>
        <v>1892504.9434565369</v>
      </c>
      <c r="AG972" s="201">
        <f>(((J972*'Appendix B'!$C$13*1000)-('Appendix B'!$E$39+'Appendix B'!$F$39+'Appendix B'!$G$39))/((1+$Y$16)^AG$34))</f>
        <v>2139489.4436314441</v>
      </c>
      <c r="AH972" s="201">
        <f>(((K972*'Appendix B'!$C$14*1000)-('Appendix B'!$E$40+'Appendix B'!$F$40+'Appendix B'!$G$40))/((1+$Y$16)^AH$34))</f>
        <v>1834554.4304403011</v>
      </c>
      <c r="AI972" s="201">
        <f>(((L972*'Appendix B'!$C$15*1000)-('Appendix B'!$E$41+'Appendix B'!$F$41+'Appendix B'!$G$41))/((1+$Y$16)^AI$34))</f>
        <v>2015012.3670733338</v>
      </c>
      <c r="AJ972" s="201">
        <f>(((M972*'Appendix B'!$C$16*1000)-('Appendix B'!$E$42+'Appendix B'!$F$42+'Appendix B'!$G$42))/((1+$Y$16)^AJ$34))</f>
        <v>1506959.9113419629</v>
      </c>
      <c r="AK972" s="201">
        <f>(((N972*'Appendix B'!$C$17*1000)-('Appendix B'!$E$43+'Appendix B'!$F$43+'Appendix B'!$G$43))/((1+$Y$16)^AK$34))</f>
        <v>557698.94005147752</v>
      </c>
      <c r="AL972" s="201">
        <f>(((O972*'Appendix B'!$C$18*1000)-('Appendix B'!$E$44+'Appendix B'!$F$44+'Appendix B'!$G$44))/((1+$Y$16)^AL$34))</f>
        <v>446776.40953225701</v>
      </c>
      <c r="AM972" s="201">
        <f>(((P972*'Appendix B'!$C$19*1000)-('Appendix B'!$E$45+'Appendix B'!$F$45+'Appendix B'!$G$45))/((1+$Y$16)^AM$34))</f>
        <v>519002.07655228785</v>
      </c>
      <c r="AN972" s="201">
        <f>(((Q972*'Appendix B'!$C$20*1000)-('Appendix B'!$E$46+'Appendix B'!$F$46+'Appendix B'!$G$46))/((1+$Y$16)^AN$34))</f>
        <v>664471.20142050402</v>
      </c>
      <c r="AO972" s="201">
        <f>(((R972*'Appendix B'!$C$21*1000)-('Appendix B'!$E$47+'Appendix B'!$F$47+'Appendix B'!$G$47))/((1+$Y$16)^AO$34))</f>
        <v>767523.98770634364</v>
      </c>
      <c r="AP972" s="201">
        <f>(((S972*'Appendix B'!$C$22*1000)-('Appendix B'!$E$48+'Appendix B'!$F$48+'Appendix B'!$G$48))/((1+$Y$16)^AP$34))</f>
        <v>1271952.9114149951</v>
      </c>
      <c r="AQ972" s="201">
        <f>(((T972*'Appendix B'!$C$23*1000)-('Appendix B'!$E$49+'Appendix B'!$F$49+'Appendix B'!$G$49))/((1+$Y$16)^AQ$34))</f>
        <v>1169188.439407154</v>
      </c>
      <c r="AR972" s="201">
        <f>(((U972*'Appendix B'!$C$24*1000)-('Appendix B'!$E$50+'Appendix B'!$F$50+'Appendix B'!$G$50))/((1+$Y$16)^AR$34))</f>
        <v>972112.76574949722</v>
      </c>
      <c r="AS972" s="217">
        <f t="shared" si="44"/>
        <v>53443239.779117361</v>
      </c>
      <c r="AU972" s="207">
        <f t="shared" si="43"/>
        <v>1.5708531777124494E-8</v>
      </c>
    </row>
    <row r="973" spans="1:47" x14ac:dyDescent="0.35">
      <c r="A973">
        <v>939</v>
      </c>
      <c r="B973" s="75">
        <v>56</v>
      </c>
      <c r="C973" s="75">
        <v>63.058956941179055</v>
      </c>
      <c r="D973" s="75">
        <v>65.204333022090324</v>
      </c>
      <c r="E973" s="75">
        <v>45.687677930155246</v>
      </c>
      <c r="F973" s="75">
        <v>55.271967494647555</v>
      </c>
      <c r="G973" s="75">
        <v>79.480719742400026</v>
      </c>
      <c r="H973" s="75">
        <v>98.939513715523475</v>
      </c>
      <c r="I973" s="75">
        <v>102.00725108658793</v>
      </c>
      <c r="J973" s="75">
        <v>97.861636492568692</v>
      </c>
      <c r="K973" s="75">
        <v>101.90619714901943</v>
      </c>
      <c r="L973" s="75">
        <v>117.65531343779828</v>
      </c>
      <c r="M973" s="75">
        <v>134.15100476057125</v>
      </c>
      <c r="N973" s="75">
        <v>174.00669364240548</v>
      </c>
      <c r="O973" s="75">
        <v>94.544783519940921</v>
      </c>
      <c r="P973" s="75">
        <v>132.37807139573064</v>
      </c>
      <c r="Q973" s="75">
        <v>194.21643991033449</v>
      </c>
      <c r="R973" s="75">
        <v>129.92455561958991</v>
      </c>
      <c r="S973" s="75">
        <v>109.49930832999127</v>
      </c>
      <c r="T973" s="75">
        <v>108.3473374921289</v>
      </c>
      <c r="U973" s="75">
        <v>110.25297257013526</v>
      </c>
      <c r="V973" s="75">
        <v>139.82374256675584</v>
      </c>
      <c r="X973" s="201">
        <f>((0-('Appendix B'!$H$30))/(1+$Y$16)^0)</f>
        <v>-30932906.678150136</v>
      </c>
      <c r="Y973" s="201">
        <f>(((B973*'Appendix B'!$C$5*1000)-('Appendix B'!$E$31+'Appendix B'!$F$31+'Appendix B'!$G$31))/((1+$Y$16)^1))</f>
        <v>36555647.970511056</v>
      </c>
      <c r="Z973" s="201">
        <f>+(((C973*'Appendix B'!$C$6*1000)-('Appendix B'!$E$32+'Appendix B'!$F$32+'Appendix B'!$G$32))/((1+$Y$16)^2))</f>
        <v>13724412.594278485</v>
      </c>
      <c r="AA973" s="201">
        <f>(((D973*'Appendix B'!$C$7*1000)-('Appendix B'!$E$33+'Appendix B'!$F$33+'Appendix B'!$G$33))/((1+$Y$16)^3))</f>
        <v>6543313.740257184</v>
      </c>
      <c r="AB973" s="201">
        <f>(((E973*'Appendix B'!$C$8*1000)-('Appendix B'!$E$34+'Appendix B'!$F$34+'Appendix B'!$G$34))/((1+$Y$16)^4))</f>
        <v>2230313.7730869073</v>
      </c>
      <c r="AC973" s="201">
        <f>(((F973*'Appendix B'!$C$9*1000)-('Appendix B'!$E$35+'Appendix B'!$F$35+'Appendix B'!$G$35))/((1+$Y$16)^AC$34))</f>
        <v>1912640.3188709095</v>
      </c>
      <c r="AD973" s="201">
        <f>(((G973*'Appendix B'!$C$10*1000)-('Appendix B'!$E$36+'Appendix B'!$F$36+'Appendix B'!$G$36))/((1+$Y$16)^AD$34))</f>
        <v>2274217.3381898957</v>
      </c>
      <c r="AE973" s="201">
        <f>(((H973*'Appendix B'!$C$11*1000)-('Appendix B'!$E$37+'Appendix B'!$F$37+'Appendix B'!$G$37))/((1+$Y$16)^AE$34))</f>
        <v>2252298.227985946</v>
      </c>
      <c r="AF973" s="201">
        <f>(((I973*'Appendix B'!$C$12*1000)-('Appendix B'!$E$38+'Appendix B'!$F$38+'Appendix B'!$G$38))/((1+$Y$16)^AF$34))</f>
        <v>1746447.5531814143</v>
      </c>
      <c r="AG973" s="201">
        <f>(((J973*'Appendix B'!$C$13*1000)-('Appendix B'!$E$39+'Appendix B'!$F$39+'Appendix B'!$G$39))/((1+$Y$16)^AG$34))</f>
        <v>1227793.0057476773</v>
      </c>
      <c r="AH973" s="201">
        <f>(((K973*'Appendix B'!$C$14*1000)-('Appendix B'!$E$40+'Appendix B'!$F$40+'Appendix B'!$G$40))/((1+$Y$16)^AH$34))</f>
        <v>982242.9292200054</v>
      </c>
      <c r="AI973" s="201">
        <f>(((L973*'Appendix B'!$C$15*1000)-('Appendix B'!$E$41+'Appendix B'!$F$41+'Appendix B'!$G$41))/((1+$Y$16)^AI$34))</f>
        <v>990477.18031587824</v>
      </c>
      <c r="AJ973" s="201">
        <f>(((M973*'Appendix B'!$C$16*1000)-('Appendix B'!$E$42+'Appendix B'!$F$42+'Appendix B'!$G$42))/((1+$Y$16)^AJ$34))</f>
        <v>970342.98167689634</v>
      </c>
      <c r="AK973" s="201">
        <f>(((N973*'Appendix B'!$C$17*1000)-('Appendix B'!$E$43+'Appendix B'!$F$43+'Appendix B'!$G$43))/((1+$Y$16)^AK$34))</f>
        <v>1168075.0196652163</v>
      </c>
      <c r="AL973" s="201">
        <f>(((O973*'Appendix B'!$C$18*1000)-('Appendix B'!$E$44+'Appendix B'!$F$44+'Appendix B'!$G$44))/((1+$Y$16)^AL$34))</f>
        <v>286364.60728223715</v>
      </c>
      <c r="AM973" s="201">
        <f>(((P973*'Appendix B'!$C$19*1000)-('Appendix B'!$E$45+'Appendix B'!$F$45+'Appendix B'!$G$45))/((1+$Y$16)^AM$34))</f>
        <v>482591.98470846622</v>
      </c>
      <c r="AN973" s="201">
        <f>(((Q973*'Appendix B'!$C$20*1000)-('Appendix B'!$E$46+'Appendix B'!$F$46+'Appendix B'!$G$46))/((1+$Y$16)^AN$34))</f>
        <v>748181.63981651294</v>
      </c>
      <c r="AO973" s="201">
        <f>(((R973*'Appendix B'!$C$21*1000)-('Appendix B'!$E$47+'Appendix B'!$F$47+'Appendix B'!$G$47))/((1+$Y$16)^AO$34))</f>
        <v>297815.7893415725</v>
      </c>
      <c r="AP973" s="201">
        <f>(((S973*'Appendix B'!$C$22*1000)-('Appendix B'!$E$48+'Appendix B'!$F$48+'Appendix B'!$G$48))/((1+$Y$16)^AP$34))</f>
        <v>146836.79068914091</v>
      </c>
      <c r="AQ973" s="201">
        <f>(((T973*'Appendix B'!$C$23*1000)-('Appendix B'!$E$49+'Appendix B'!$F$49+'Appendix B'!$G$49))/((1+$Y$16)^AQ$34))</f>
        <v>106635.46847842168</v>
      </c>
      <c r="AR973" s="201">
        <f>(((U973*'Appendix B'!$C$24*1000)-('Appendix B'!$E$50+'Appendix B'!$F$50+'Appendix B'!$G$50))/((1+$Y$16)^AR$34))</f>
        <v>85168.084226975989</v>
      </c>
      <c r="AS973" s="217">
        <f t="shared" si="44"/>
        <v>43798910.319380656</v>
      </c>
      <c r="AU973" s="207">
        <f t="shared" si="43"/>
        <v>1.5549782155238554E-8</v>
      </c>
    </row>
    <row r="974" spans="1:47" x14ac:dyDescent="0.35">
      <c r="A974">
        <v>940</v>
      </c>
      <c r="B974" s="75">
        <v>56</v>
      </c>
      <c r="C974" s="75">
        <v>63.812661185915971</v>
      </c>
      <c r="D974" s="75">
        <v>89.144405168962777</v>
      </c>
      <c r="E974" s="75">
        <v>104.10836752268256</v>
      </c>
      <c r="F974" s="75">
        <v>129.43616061307657</v>
      </c>
      <c r="G974" s="75">
        <v>144.86442955299597</v>
      </c>
      <c r="H974" s="75">
        <v>210.65677378127242</v>
      </c>
      <c r="I974" s="75">
        <v>362.99360940466238</v>
      </c>
      <c r="J974" s="75">
        <v>337.30760345475716</v>
      </c>
      <c r="K974" s="75">
        <v>325.19275821862595</v>
      </c>
      <c r="L974" s="75">
        <v>200.4996655233557</v>
      </c>
      <c r="M974" s="75">
        <v>197.28917279526797</v>
      </c>
      <c r="N974" s="75">
        <v>199.55283534868508</v>
      </c>
      <c r="O974" s="75">
        <v>175.74500144771693</v>
      </c>
      <c r="P974" s="75">
        <v>174.43280500329425</v>
      </c>
      <c r="Q974" s="75">
        <v>249.56870832784318</v>
      </c>
      <c r="R974" s="75">
        <v>302.84198436664718</v>
      </c>
      <c r="S974" s="75">
        <v>279.9798467993939</v>
      </c>
      <c r="T974" s="75">
        <v>433.52284044815951</v>
      </c>
      <c r="U974" s="75">
        <v>431.66105460186026</v>
      </c>
      <c r="V974" s="75">
        <v>439.3930406912234</v>
      </c>
      <c r="X974" s="201">
        <f>((0-('Appendix B'!$H$30))/(1+$Y$16)^0)</f>
        <v>-30932906.678150136</v>
      </c>
      <c r="Y974" s="201">
        <f>(((B974*'Appendix B'!$C$5*1000)-('Appendix B'!$E$31+'Appendix B'!$F$31+'Appendix B'!$G$31))/((1+$Y$16)^1))</f>
        <v>36555647.970511056</v>
      </c>
      <c r="Z974" s="201">
        <f>+(((C974*'Appendix B'!$C$6*1000)-('Appendix B'!$E$32+'Appendix B'!$F$32+'Appendix B'!$G$32))/((1+$Y$16)^2))</f>
        <v>13914811.177196253</v>
      </c>
      <c r="AA974" s="201">
        <f>(((D974*'Appendix B'!$C$7*1000)-('Appendix B'!$E$33+'Appendix B'!$F$33+'Appendix B'!$G$33))/((1+$Y$16)^3))</f>
        <v>9579883.9125441313</v>
      </c>
      <c r="AB974" s="201">
        <f>(((E974*'Appendix B'!$C$8*1000)-('Appendix B'!$E$34+'Appendix B'!$F$34+'Appendix B'!$G$34))/((1+$Y$16)^4))</f>
        <v>6947200.1325290548</v>
      </c>
      <c r="AC974" s="201">
        <f>(((F974*'Appendix B'!$C$9*1000)-('Appendix B'!$E$35+'Appendix B'!$F$35+'Appendix B'!$G$35))/((1+$Y$16)^AC$34))</f>
        <v>6223963.7697439576</v>
      </c>
      <c r="AD974" s="201">
        <f>(((G974*'Appendix B'!$C$10*1000)-('Appendix B'!$E$36+'Appendix B'!$F$36+'Appendix B'!$G$36))/((1+$Y$16)^AD$34))</f>
        <v>5095611.0434005372</v>
      </c>
      <c r="AE974" s="201">
        <f>(((H974*'Appendix B'!$C$11*1000)-('Appendix B'!$E$37+'Appendix B'!$F$37+'Appendix B'!$G$37))/((1+$Y$16)^AE$34))</f>
        <v>5962612.7766853552</v>
      </c>
      <c r="AF974" s="201">
        <f>(((I974*'Appendix B'!$C$12*1000)-('Appendix B'!$E$38+'Appendix B'!$F$38+'Appendix B'!$G$38))/((1+$Y$16)^AF$34))</f>
        <v>8590175.9579887819</v>
      </c>
      <c r="AG974" s="201">
        <f>(((J974*'Appendix B'!$C$13*1000)-('Appendix B'!$E$39+'Appendix B'!$F$39+'Appendix B'!$G$39))/((1+$Y$16)^AG$34))</f>
        <v>6277786.5644697659</v>
      </c>
      <c r="AH974" s="201">
        <f>(((K974*'Appendix B'!$C$14*1000)-('Appendix B'!$E$40+'Appendix B'!$F$40+'Appendix B'!$G$40))/((1+$Y$16)^AH$34))</f>
        <v>4763595.4885590822</v>
      </c>
      <c r="AI974" s="201">
        <f>(((L974*'Appendix B'!$C$15*1000)-('Appendix B'!$E$41+'Appendix B'!$F$41+'Appendix B'!$G$41))/((1+$Y$16)^AI$34))</f>
        <v>2167784.7412605071</v>
      </c>
      <c r="AJ974" s="201">
        <f>(((M974*'Appendix B'!$C$16*1000)-('Appendix B'!$E$42+'Appendix B'!$F$42+'Appendix B'!$G$42))/((1+$Y$16)^AJ$34))</f>
        <v>1717077.339087911</v>
      </c>
      <c r="AK974" s="201">
        <f>(((N974*'Appendix B'!$C$17*1000)-('Appendix B'!$E$43+'Appendix B'!$F$43+'Appendix B'!$G$43))/((1+$Y$16)^AK$34))</f>
        <v>1421431.5668354994</v>
      </c>
      <c r="AL974" s="201">
        <f>(((O974*'Appendix B'!$C$18*1000)-('Appendix B'!$E$44+'Appendix B'!$F$44+'Appendix B'!$G$44))/((1+$Y$16)^AL$34))</f>
        <v>965960.89996959432</v>
      </c>
      <c r="AM974" s="201">
        <f>(((P974*'Appendix B'!$C$19*1000)-('Appendix B'!$E$45+'Appendix B'!$F$45+'Appendix B'!$G$45))/((1+$Y$16)^AM$34))</f>
        <v>781208.31464389106</v>
      </c>
      <c r="AN974" s="201">
        <f>(((Q974*'Appendix B'!$C$20*1000)-('Appendix B'!$E$46+'Appendix B'!$F$46+'Appendix B'!$G$46))/((1+$Y$16)^AN$34))</f>
        <v>1077840.3646328717</v>
      </c>
      <c r="AO974" s="201">
        <f>(((R974*'Appendix B'!$C$21*1000)-('Appendix B'!$E$47+'Appendix B'!$F$47+'Appendix B'!$G$47))/((1+$Y$16)^AO$34))</f>
        <v>1194223.5234279516</v>
      </c>
      <c r="AP974" s="201">
        <f>(((S974*'Appendix B'!$C$22*1000)-('Appendix B'!$E$48+'Appendix B'!$F$48+'Appendix B'!$G$48))/((1+$Y$16)^AP$34))</f>
        <v>905824.04701523774</v>
      </c>
      <c r="AQ974" s="201">
        <f>(((T974*'Appendix B'!$C$23*1000)-('Appendix B'!$E$49+'Appendix B'!$F$49+'Appendix B'!$G$49))/((1+$Y$16)^AQ$34))</f>
        <v>1353880.4389791635</v>
      </c>
      <c r="AR974" s="201">
        <f>(((U974*'Appendix B'!$C$24*1000)-('Appendix B'!$E$50+'Appendix B'!$F$50+'Appendix B'!$G$50))/((1+$Y$16)^AR$34))</f>
        <v>1150377.8251186071</v>
      </c>
      <c r="AS974" s="217">
        <f t="shared" si="44"/>
        <v>85713991.176449075</v>
      </c>
      <c r="AU974" s="207">
        <f t="shared" si="43"/>
        <v>5.5304561779357475E-9</v>
      </c>
    </row>
    <row r="975" spans="1:47" x14ac:dyDescent="0.35">
      <c r="A975">
        <v>941</v>
      </c>
      <c r="B975" s="75">
        <v>56</v>
      </c>
      <c r="C975" s="75">
        <v>50.994983796883538</v>
      </c>
      <c r="D975" s="75">
        <v>67.23831705673625</v>
      </c>
      <c r="E975" s="75">
        <v>86.095514178326454</v>
      </c>
      <c r="F975" s="75">
        <v>74.10061831847527</v>
      </c>
      <c r="G975" s="75">
        <v>89.622100284069688</v>
      </c>
      <c r="H975" s="75">
        <v>142.32488787524113</v>
      </c>
      <c r="I975" s="75">
        <v>111.94629277021068</v>
      </c>
      <c r="J975" s="75">
        <v>107.03410982265412</v>
      </c>
      <c r="K975" s="75">
        <v>130.42263323575617</v>
      </c>
      <c r="L975" s="75">
        <v>186.17625526752309</v>
      </c>
      <c r="M975" s="75">
        <v>198.5803651026134</v>
      </c>
      <c r="N975" s="75">
        <v>192.31947294580715</v>
      </c>
      <c r="O975" s="75">
        <v>273.56218380574632</v>
      </c>
      <c r="P975" s="75">
        <v>219.07476133907625</v>
      </c>
      <c r="Q975" s="75">
        <v>414.7257661922427</v>
      </c>
      <c r="R975" s="75">
        <v>425.57547203377203</v>
      </c>
      <c r="S975" s="75">
        <v>447.93087701803387</v>
      </c>
      <c r="T975" s="75">
        <v>500</v>
      </c>
      <c r="U975" s="75">
        <v>371.37553415987577</v>
      </c>
      <c r="V975" s="75">
        <v>406.20471300851472</v>
      </c>
      <c r="X975" s="201">
        <f>((0-('Appendix B'!$H$30))/(1+$Y$16)^0)</f>
        <v>-30932906.678150136</v>
      </c>
      <c r="Y975" s="201">
        <f>(((B975*'Appendix B'!$C$5*1000)-('Appendix B'!$E$31+'Appendix B'!$F$31+'Appendix B'!$G$31))/((1+$Y$16)^1))</f>
        <v>36555647.970511056</v>
      </c>
      <c r="Z975" s="201">
        <f>+(((C975*'Appendix B'!$C$6*1000)-('Appendix B'!$E$32+'Appendix B'!$F$32+'Appendix B'!$G$32))/((1+$Y$16)^2))</f>
        <v>10676846.646399779</v>
      </c>
      <c r="AA975" s="201">
        <f>(((D975*'Appendix B'!$C$7*1000)-('Appendix B'!$E$33+'Appendix B'!$F$33+'Appendix B'!$G$33))/((1+$Y$16)^3))</f>
        <v>6801305.2455718666</v>
      </c>
      <c r="AB975" s="201">
        <f>(((E975*'Appendix B'!$C$8*1000)-('Appendix B'!$E$34+'Appendix B'!$F$34+'Appendix B'!$G$34))/((1+$Y$16)^4))</f>
        <v>5492842.3899683924</v>
      </c>
      <c r="AC975" s="201">
        <f>(((F975*'Appendix B'!$C$9*1000)-('Appendix B'!$E$35+'Appendix B'!$F$35+'Appendix B'!$G$35))/((1+$Y$16)^AC$34))</f>
        <v>3007190.1337046274</v>
      </c>
      <c r="AD975" s="201">
        <f>(((G975*'Appendix B'!$C$10*1000)-('Appendix B'!$E$36+'Appendix B'!$F$36+'Appendix B'!$G$36))/((1+$Y$16)^AD$34))</f>
        <v>2711831.3448789981</v>
      </c>
      <c r="AE975" s="201">
        <f>(((H975*'Appendix B'!$C$11*1000)-('Appendix B'!$E$37+'Appendix B'!$F$37+'Appendix B'!$G$37))/((1+$Y$16)^AE$34))</f>
        <v>3693198.092973954</v>
      </c>
      <c r="AF975" s="201">
        <f>(((I975*'Appendix B'!$C$12*1000)-('Appendix B'!$E$38+'Appendix B'!$F$38+'Appendix B'!$G$38))/((1+$Y$16)^AF$34))</f>
        <v>2007074.5925605171</v>
      </c>
      <c r="AG975" s="201">
        <f>(((J975*'Appendix B'!$C$13*1000)-('Appendix B'!$E$39+'Appendix B'!$F$39+'Appendix B'!$G$39))/((1+$Y$16)^AG$34))</f>
        <v>1421243.460654676</v>
      </c>
      <c r="AH975" s="201">
        <f>(((K975*'Appendix B'!$C$14*1000)-('Appendix B'!$E$40+'Appendix B'!$F$40+'Appendix B'!$G$40))/((1+$Y$16)^AH$34))</f>
        <v>1465168.0907849078</v>
      </c>
      <c r="AI975" s="201">
        <f>(((L975*'Appendix B'!$C$15*1000)-('Appendix B'!$E$41+'Appendix B'!$F$41+'Appendix B'!$G$41))/((1+$Y$16)^AI$34))</f>
        <v>1964233.6388837481</v>
      </c>
      <c r="AJ975" s="201">
        <f>(((M975*'Appendix B'!$C$16*1000)-('Appendix B'!$E$42+'Appendix B'!$F$42+'Appendix B'!$G$42))/((1+$Y$16)^AJ$34))</f>
        <v>1732348.2550478068</v>
      </c>
      <c r="AK975" s="201">
        <f>(((N975*'Appendix B'!$C$17*1000)-('Appendix B'!$E$43+'Appendix B'!$F$43+'Appendix B'!$G$43))/((1+$Y$16)^AK$34))</f>
        <v>1349693.9344409369</v>
      </c>
      <c r="AL975" s="201">
        <f>(((O975*'Appendix B'!$C$18*1000)-('Appendix B'!$E$44+'Appendix B'!$F$44+'Appendix B'!$G$44))/((1+$Y$16)^AL$34))</f>
        <v>1784631.0487463814</v>
      </c>
      <c r="AM975" s="201">
        <f>(((P975*'Appendix B'!$C$19*1000)-('Appendix B'!$E$45+'Appendix B'!$F$45+'Appendix B'!$G$45))/((1+$Y$16)^AM$34))</f>
        <v>1098195.6313756073</v>
      </c>
      <c r="AN975" s="201">
        <f>(((Q975*'Appendix B'!$C$20*1000)-('Appendix B'!$E$46+'Appendix B'!$F$46+'Appendix B'!$G$46))/((1+$Y$16)^AN$34))</f>
        <v>2061457.958754411</v>
      </c>
      <c r="AO975" s="201">
        <f>(((R975*'Appendix B'!$C$21*1000)-('Appendix B'!$E$47+'Appendix B'!$F$47+'Appendix B'!$G$47))/((1+$Y$16)^AO$34))</f>
        <v>1830476.6089231188</v>
      </c>
      <c r="AP975" s="201">
        <f>(((S975*'Appendix B'!$C$22*1000)-('Appendix B'!$E$48+'Appendix B'!$F$48+'Appendix B'!$G$48))/((1+$Y$16)^AP$34))</f>
        <v>1653549.8154064803</v>
      </c>
      <c r="AQ975" s="201">
        <f>(((T975*'Appendix B'!$C$23*1000)-('Appendix B'!$E$49+'Appendix B'!$F$49+'Appendix B'!$G$49))/((1+$Y$16)^AQ$34))</f>
        <v>1608860.6024615879</v>
      </c>
      <c r="AR975" s="201">
        <f>(((U975*'Appendix B'!$C$24*1000)-('Appendix B'!$E$50+'Appendix B'!$F$50+'Appendix B'!$G$50))/((1+$Y$16)^AR$34))</f>
        <v>950579.72669000353</v>
      </c>
      <c r="AS975" s="217">
        <f t="shared" si="44"/>
        <v>58933468.51058875</v>
      </c>
      <c r="AU975" s="207">
        <f t="shared" si="43"/>
        <v>1.4787312308049158E-8</v>
      </c>
    </row>
    <row r="976" spans="1:47" x14ac:dyDescent="0.35">
      <c r="A976">
        <v>942</v>
      </c>
      <c r="B976" s="75">
        <v>56</v>
      </c>
      <c r="C976" s="75">
        <v>41.879057424274897</v>
      </c>
      <c r="D976" s="75">
        <v>31.718196538138265</v>
      </c>
      <c r="E976" s="75">
        <v>22.867741648815372</v>
      </c>
      <c r="F976" s="75">
        <v>23.946147589328511</v>
      </c>
      <c r="G976" s="75">
        <v>32.50312605037022</v>
      </c>
      <c r="H976" s="75">
        <v>34.800669687343053</v>
      </c>
      <c r="I976" s="75">
        <v>28.803750733645721</v>
      </c>
      <c r="J976" s="75">
        <v>38.212598226289003</v>
      </c>
      <c r="K976" s="75">
        <v>49.556457764656948</v>
      </c>
      <c r="L976" s="75">
        <v>63.246920922317585</v>
      </c>
      <c r="M976" s="75">
        <v>52.625541530076688</v>
      </c>
      <c r="N976" s="75">
        <v>23.146109454763042</v>
      </c>
      <c r="O976" s="75">
        <v>44.213191419723245</v>
      </c>
      <c r="P976" s="75">
        <v>63.231512386356165</v>
      </c>
      <c r="Q976" s="75">
        <v>55.929470675585108</v>
      </c>
      <c r="R976" s="75">
        <v>72.139765146392065</v>
      </c>
      <c r="S976" s="75">
        <v>55.272094079173058</v>
      </c>
      <c r="T976" s="75">
        <v>75.171251610060594</v>
      </c>
      <c r="U976" s="75">
        <v>80.143322216122968</v>
      </c>
      <c r="V976" s="75">
        <v>81.425338249774882</v>
      </c>
      <c r="X976" s="201">
        <f>((0-('Appendix B'!$H$30))/(1+$Y$16)^0)</f>
        <v>-30932906.678150136</v>
      </c>
      <c r="Y976" s="201">
        <f>(((B976*'Appendix B'!$C$5*1000)-('Appendix B'!$E$31+'Appendix B'!$F$31+'Appendix B'!$G$31))/((1+$Y$16)^1))</f>
        <v>36555647.970511056</v>
      </c>
      <c r="Z976" s="201">
        <f>+(((C976*'Appendix B'!$C$6*1000)-('Appendix B'!$E$32+'Appendix B'!$F$32+'Appendix B'!$G$32))/((1+$Y$16)^2))</f>
        <v>8374007.7338589262</v>
      </c>
      <c r="AA976" s="201">
        <f>(((D976*'Appendix B'!$C$7*1000)-('Appendix B'!$E$33+'Appendix B'!$F$33+'Appendix B'!$G$33))/((1+$Y$16)^3))</f>
        <v>2295916.2132792859</v>
      </c>
      <c r="AB976" s="201">
        <f>(((E976*'Appendix B'!$C$8*1000)-('Appendix B'!$E$34+'Appendix B'!$F$34+'Appendix B'!$G$34))/((1+$Y$16)^4))</f>
        <v>387832.16392494895</v>
      </c>
      <c r="AC976" s="201">
        <f>(((F976*'Appendix B'!$C$9*1000)-('Appendix B'!$E$35+'Appendix B'!$F$35+'Appendix B'!$G$35))/((1+$Y$16)^AC$34))</f>
        <v>91603.288777908674</v>
      </c>
      <c r="AD976" s="201">
        <f>(((G976*'Appendix B'!$C$10*1000)-('Appendix B'!$E$36+'Appendix B'!$F$36+'Appendix B'!$G$36))/((1+$Y$16)^AD$34))</f>
        <v>247071.92976040058</v>
      </c>
      <c r="AE976" s="201">
        <f>(((H976*'Appendix B'!$C$11*1000)-('Appendix B'!$E$37+'Appendix B'!$F$37+'Appendix B'!$G$37))/((1+$Y$16)^AE$34))</f>
        <v>122141.38387372505</v>
      </c>
      <c r="AF976" s="201">
        <f>(((I976*'Appendix B'!$C$12*1000)-('Appendix B'!$E$38+'Appendix B'!$F$38+'Appendix B'!$G$38))/((1+$Y$16)^AF$34))</f>
        <v>-173135.05613714096</v>
      </c>
      <c r="AG976" s="201">
        <f>(((J976*'Appendix B'!$C$13*1000)-('Appendix B'!$E$39+'Appendix B'!$F$39+'Appendix B'!$G$39))/((1+$Y$16)^AG$34))</f>
        <v>-30224.6708509325</v>
      </c>
      <c r="AH976" s="201">
        <f>(((K976*'Appendix B'!$C$14*1000)-('Appendix B'!$E$40+'Appendix B'!$F$40+'Appendix B'!$G$40))/((1+$Y$16)^AH$34))</f>
        <v>95701.347614995102</v>
      </c>
      <c r="AI976" s="201">
        <f>(((L976*'Appendix B'!$C$15*1000)-('Appendix B'!$E$41+'Appendix B'!$F$41+'Appendix B'!$G$41))/((1+$Y$16)^AI$34))</f>
        <v>217275.26280718177</v>
      </c>
      <c r="AJ976" s="201">
        <f>(((M976*'Appendix B'!$C$16*1000)-('Appendix B'!$E$42+'Appendix B'!$F$42+'Appendix B'!$G$42))/((1+$Y$16)^AJ$34))</f>
        <v>6142.3041310406497</v>
      </c>
      <c r="AK976" s="201">
        <f>(((N976*'Appendix B'!$C$17*1000)-('Appendix B'!$E$43+'Appendix B'!$F$43+'Appendix B'!$G$43))/((1+$Y$16)^AK$34))</f>
        <v>-328100.69067610346</v>
      </c>
      <c r="AL976" s="201">
        <f>(((O976*'Appendix B'!$C$18*1000)-('Appendix B'!$E$44+'Appendix B'!$F$44+'Appendix B'!$G$44))/((1+$Y$16)^AL$34))</f>
        <v>-134880.11679946652</v>
      </c>
      <c r="AM976" s="201">
        <f>(((P976*'Appendix B'!$C$19*1000)-('Appendix B'!$E$45+'Appendix B'!$F$45+'Appendix B'!$G$45))/((1+$Y$16)^AM$34))</f>
        <v>-8394.1637647005209</v>
      </c>
      <c r="AN976" s="201">
        <f>(((Q976*'Appendix B'!$C$20*1000)-('Appendix B'!$E$46+'Appendix B'!$F$46+'Appendix B'!$G$46))/((1+$Y$16)^AN$34))</f>
        <v>-75407.117066783874</v>
      </c>
      <c r="AO976" s="201">
        <f>(((R976*'Appendix B'!$C$21*1000)-('Appendix B'!$E$47+'Appendix B'!$F$47+'Appendix B'!$G$47))/((1+$Y$16)^AO$34))</f>
        <v>-1741.8288121554556</v>
      </c>
      <c r="AP976" s="201">
        <f>(((S976*'Appendix B'!$C$22*1000)-('Appendix B'!$E$48+'Appendix B'!$F$48+'Appendix B'!$G$48))/((1+$Y$16)^AP$34))</f>
        <v>-94585.279724033011</v>
      </c>
      <c r="AQ976" s="201">
        <f>(((T976*'Appendix B'!$C$23*1000)-('Appendix B'!$E$49+'Appendix B'!$F$49+'Appendix B'!$G$49))/((1+$Y$16)^AQ$34))</f>
        <v>-20614.911335415254</v>
      </c>
      <c r="AR976" s="201">
        <f>(((U976*'Appendix B'!$C$24*1000)-('Appendix B'!$E$50+'Appendix B'!$F$50+'Appendix B'!$G$50))/((1+$Y$16)^AR$34))</f>
        <v>-14621.232361426531</v>
      </c>
      <c r="AS976" s="217">
        <f t="shared" si="44"/>
        <v>17460432.920389336</v>
      </c>
      <c r="AU976" s="207">
        <f t="shared" si="43"/>
        <v>7.1068040245790151E-9</v>
      </c>
    </row>
    <row r="977" spans="1:47" x14ac:dyDescent="0.35">
      <c r="A977">
        <v>943</v>
      </c>
      <c r="B977" s="75">
        <v>56</v>
      </c>
      <c r="C977" s="75">
        <v>21.989128296173504</v>
      </c>
      <c r="D977" s="75">
        <v>20.667194296032172</v>
      </c>
      <c r="E977" s="75">
        <v>21.533799938330485</v>
      </c>
      <c r="F977" s="75">
        <v>27.64647511810211</v>
      </c>
      <c r="G977" s="75">
        <v>49.215502612937129</v>
      </c>
      <c r="H977" s="75">
        <v>56.908486442586671</v>
      </c>
      <c r="I977" s="75">
        <v>62.233601255967315</v>
      </c>
      <c r="J977" s="75">
        <v>69.644057167268812</v>
      </c>
      <c r="K977" s="75">
        <v>88.246336148374667</v>
      </c>
      <c r="L977" s="75">
        <v>91.446479814004874</v>
      </c>
      <c r="M977" s="75">
        <v>64.149404093902589</v>
      </c>
      <c r="N977" s="75">
        <v>100.18463594686737</v>
      </c>
      <c r="O977" s="75">
        <v>72.021022345250259</v>
      </c>
      <c r="P977" s="75">
        <v>106.20760980457563</v>
      </c>
      <c r="Q977" s="75">
        <v>22.773603679994181</v>
      </c>
      <c r="R977" s="75">
        <v>18.098036519891803</v>
      </c>
      <c r="S977" s="75">
        <v>17.409212781377718</v>
      </c>
      <c r="T977" s="75">
        <v>19.834790787777923</v>
      </c>
      <c r="U977" s="75">
        <v>25.849537988336508</v>
      </c>
      <c r="V977" s="75">
        <v>21.583822057969623</v>
      </c>
      <c r="X977" s="201">
        <f>((0-('Appendix B'!$H$30))/(1+$Y$16)^0)</f>
        <v>-30932906.678150136</v>
      </c>
      <c r="Y977" s="201">
        <f>(((B977*'Appendix B'!$C$5*1000)-('Appendix B'!$E$31+'Appendix B'!$F$31+'Appendix B'!$G$31))/((1+$Y$16)^1))</f>
        <v>36555647.970511056</v>
      </c>
      <c r="Z977" s="201">
        <f>+(((C977*'Appendix B'!$C$6*1000)-('Appendix B'!$E$32+'Appendix B'!$F$32+'Appendix B'!$G$32))/((1+$Y$16)^2))</f>
        <v>3349471.4561745748</v>
      </c>
      <c r="AA977" s="201">
        <f>(((D977*'Appendix B'!$C$7*1000)-('Appendix B'!$E$33+'Appendix B'!$F$33+'Appendix B'!$G$33))/((1+$Y$16)^3))</f>
        <v>894201.81674855214</v>
      </c>
      <c r="AB977" s="201">
        <f>(((E977*'Appendix B'!$C$8*1000)-('Appendix B'!$E$34+'Appendix B'!$F$34+'Appendix B'!$G$34))/((1+$Y$16)^4))</f>
        <v>280129.71292064042</v>
      </c>
      <c r="AC977" s="201">
        <f>(((F977*'Appendix B'!$C$9*1000)-('Appendix B'!$E$35+'Appendix B'!$F$35+'Appendix B'!$G$35))/((1+$Y$16)^AC$34))</f>
        <v>306711.25638213678</v>
      </c>
      <c r="AD977" s="201">
        <f>(((G977*'Appendix B'!$C$10*1000)-('Appendix B'!$E$36+'Appendix B'!$F$36+'Appendix B'!$G$36))/((1+$Y$16)^AD$34))</f>
        <v>968233.12066448084</v>
      </c>
      <c r="AE977" s="201">
        <f>(((H977*'Appendix B'!$C$11*1000)-('Appendix B'!$E$37+'Appendix B'!$F$37+'Appendix B'!$G$37))/((1+$Y$16)^AE$34))</f>
        <v>856378.45788257243</v>
      </c>
      <c r="AF977" s="201">
        <f>(((I977*'Appendix B'!$C$12*1000)-('Appendix B'!$E$38+'Appendix B'!$F$38+'Appendix B'!$G$38))/((1+$Y$16)^AF$34))</f>
        <v>703480.94426410459</v>
      </c>
      <c r="AG977" s="201">
        <f>(((J977*'Appendix B'!$C$13*1000)-('Appendix B'!$E$39+'Appendix B'!$F$39+'Appendix B'!$G$39))/((1+$Y$16)^AG$34))</f>
        <v>632675.05223461462</v>
      </c>
      <c r="AH977" s="201">
        <f>(((K977*'Appendix B'!$C$14*1000)-('Appendix B'!$E$40+'Appendix B'!$F$40+'Appendix B'!$G$40))/((1+$Y$16)^AH$34))</f>
        <v>750913.51061293553</v>
      </c>
      <c r="AI977" s="201">
        <f>(((L977*'Appendix B'!$C$15*1000)-('Appendix B'!$E$41+'Appendix B'!$F$41+'Appendix B'!$G$41))/((1+$Y$16)^AI$34))</f>
        <v>618021.39773017552</v>
      </c>
      <c r="AJ977" s="201">
        <f>(((M977*'Appendix B'!$C$16*1000)-('Appendix B'!$E$42+'Appendix B'!$F$42+'Appendix B'!$G$42))/((1+$Y$16)^AJ$34))</f>
        <v>142434.88870147796</v>
      </c>
      <c r="AK977" s="201">
        <f>(((N977*'Appendix B'!$C$17*1000)-('Appendix B'!$E$43+'Appendix B'!$F$43+'Appendix B'!$G$43))/((1+$Y$16)^AK$34))</f>
        <v>435936.99828449928</v>
      </c>
      <c r="AL977" s="201">
        <f>(((O977*'Appendix B'!$C$18*1000)-('Appendix B'!$E$44+'Appendix B'!$F$44+'Appendix B'!$G$44))/((1+$Y$16)^AL$34))</f>
        <v>97854.465532246133</v>
      </c>
      <c r="AM977" s="201">
        <f>(((P977*'Appendix B'!$C$19*1000)-('Appendix B'!$E$45+'Appendix B'!$F$45+'Appendix B'!$G$45))/((1+$Y$16)^AM$34))</f>
        <v>296764.45656401996</v>
      </c>
      <c r="AN977" s="201">
        <f>(((Q977*'Appendix B'!$C$20*1000)-('Appendix B'!$E$46+'Appendix B'!$F$46+'Appendix B'!$G$46))/((1+$Y$16)^AN$34))</f>
        <v>-272871.84880106564</v>
      </c>
      <c r="AO977" s="201">
        <f>(((R977*'Appendix B'!$C$21*1000)-('Appendix B'!$E$47+'Appendix B'!$F$47+'Appendix B'!$G$47))/((1+$Y$16)^AO$34))</f>
        <v>-281895.33245379757</v>
      </c>
      <c r="AP977" s="201">
        <f>(((S977*'Appendix B'!$C$22*1000)-('Appendix B'!$E$48+'Appendix B'!$F$48+'Appendix B'!$G$48))/((1+$Y$16)^AP$34))</f>
        <v>-263152.58160390175</v>
      </c>
      <c r="AQ977" s="201">
        <f>(((T977*'Appendix B'!$C$23*1000)-('Appendix B'!$E$49+'Appendix B'!$F$49+'Appendix B'!$G$49))/((1+$Y$16)^AQ$34))</f>
        <v>-232863.7487124296</v>
      </c>
      <c r="AR977" s="201">
        <f>(((U977*'Appendix B'!$C$24*1000)-('Appendix B'!$E$50+'Appendix B'!$F$50+'Appendix B'!$G$50))/((1+$Y$16)^AR$34))</f>
        <v>-194561.53586505144</v>
      </c>
      <c r="AS977" s="217">
        <f t="shared" si="44"/>
        <v>15955948.827057946</v>
      </c>
      <c r="AU977" s="207">
        <f t="shared" si="43"/>
        <v>6.5728350647718674E-9</v>
      </c>
    </row>
    <row r="978" spans="1:47" x14ac:dyDescent="0.35">
      <c r="A978">
        <v>944</v>
      </c>
      <c r="B978" s="75">
        <v>56</v>
      </c>
      <c r="C978" s="75">
        <v>96.812262412307973</v>
      </c>
      <c r="D978" s="75">
        <v>79.959132539378373</v>
      </c>
      <c r="E978" s="75">
        <v>59.517230301515305</v>
      </c>
      <c r="F978" s="75">
        <v>53.536799667362722</v>
      </c>
      <c r="G978" s="75">
        <v>78.766957252222085</v>
      </c>
      <c r="H978" s="75">
        <v>79.132546731085569</v>
      </c>
      <c r="I978" s="75">
        <v>77.077302304090225</v>
      </c>
      <c r="J978" s="75">
        <v>112.51202537042147</v>
      </c>
      <c r="K978" s="75">
        <v>114.49919714048882</v>
      </c>
      <c r="L978" s="75">
        <v>107.70225957939893</v>
      </c>
      <c r="M978" s="75">
        <v>151.4474993458175</v>
      </c>
      <c r="N978" s="75">
        <v>213.6834715324172</v>
      </c>
      <c r="O978" s="75">
        <v>149.61970450963165</v>
      </c>
      <c r="P978" s="75">
        <v>186.8078227527501</v>
      </c>
      <c r="Q978" s="75">
        <v>191.36996285883137</v>
      </c>
      <c r="R978" s="75">
        <v>205.60626177984071</v>
      </c>
      <c r="S978" s="75">
        <v>255.61929667026328</v>
      </c>
      <c r="T978" s="75">
        <v>312.98063116938738</v>
      </c>
      <c r="U978" s="75">
        <v>199.4986716515408</v>
      </c>
      <c r="V978" s="75">
        <v>333.46077251651968</v>
      </c>
      <c r="X978" s="201">
        <f>((0-('Appendix B'!$H$30))/(1+$Y$16)^0)</f>
        <v>-30932906.678150136</v>
      </c>
      <c r="Y978" s="201">
        <f>(((B978*'Appendix B'!$C$5*1000)-('Appendix B'!$E$31+'Appendix B'!$F$31+'Appendix B'!$G$31))/((1+$Y$16)^1))</f>
        <v>36555647.970511056</v>
      </c>
      <c r="Z978" s="201">
        <f>+(((C978*'Appendix B'!$C$6*1000)-('Appendix B'!$E$32+'Appendix B'!$F$32+'Appendix B'!$G$32))/((1+$Y$16)^2))</f>
        <v>22251074.843257438</v>
      </c>
      <c r="AA978" s="201">
        <f>(((D978*'Appendix B'!$C$7*1000)-('Appendix B'!$E$33+'Appendix B'!$F$33+'Appendix B'!$G$33))/((1+$Y$16)^3))</f>
        <v>8414819.5501560904</v>
      </c>
      <c r="AB978" s="201">
        <f>(((E978*'Appendix B'!$C$8*1000)-('Appendix B'!$E$34+'Appendix B'!$F$34+'Appendix B'!$G$34))/((1+$Y$16)^4))</f>
        <v>3346911.8035559463</v>
      </c>
      <c r="AC978" s="201">
        <f>(((F978*'Appendix B'!$C$9*1000)-('Appendix B'!$E$35+'Appendix B'!$F$35+'Appendix B'!$G$35))/((1+$Y$16)^AC$34))</f>
        <v>1811771.2952839106</v>
      </c>
      <c r="AD978" s="201">
        <f>(((G978*'Appendix B'!$C$10*1000)-('Appendix B'!$E$36+'Appendix B'!$F$36+'Appendix B'!$G$36))/((1+$Y$16)^AD$34))</f>
        <v>2243417.5410747258</v>
      </c>
      <c r="AE978" s="201">
        <f>(((H978*'Appendix B'!$C$11*1000)-('Appendix B'!$E$37+'Appendix B'!$F$37+'Appendix B'!$G$37))/((1+$Y$16)^AE$34))</f>
        <v>1594476.171441436</v>
      </c>
      <c r="AF978" s="201">
        <f>(((I978*'Appendix B'!$C$12*1000)-('Appendix B'!$E$38+'Appendix B'!$F$38+'Appendix B'!$G$38))/((1+$Y$16)^AF$34))</f>
        <v>1092720.669858116</v>
      </c>
      <c r="AG978" s="201">
        <f>(((J978*'Appendix B'!$C$13*1000)-('Appendix B'!$E$39+'Appendix B'!$F$39+'Appendix B'!$G$39))/((1+$Y$16)^AG$34))</f>
        <v>1536774.486641082</v>
      </c>
      <c r="AH978" s="201">
        <f>(((K978*'Appendix B'!$C$14*1000)-('Appendix B'!$E$40+'Appendix B'!$F$40+'Appendix B'!$G$40))/((1+$Y$16)^AH$34))</f>
        <v>1195505.0822102844</v>
      </c>
      <c r="AI978" s="201">
        <f>(((L978*'Appendix B'!$C$15*1000)-('Appendix B'!$E$41+'Appendix B'!$F$41+'Appendix B'!$G$41))/((1+$Y$16)^AI$34))</f>
        <v>849033.55420264439</v>
      </c>
      <c r="AJ978" s="201">
        <f>(((M978*'Appendix B'!$C$16*1000)-('Appendix B'!$E$42+'Appendix B'!$F$42+'Appendix B'!$G$42))/((1+$Y$16)^AJ$34))</f>
        <v>1174908.4160505892</v>
      </c>
      <c r="AK978" s="201">
        <f>(((N978*'Appendix B'!$C$17*1000)-('Appendix B'!$E$43+'Appendix B'!$F$43+'Appendix B'!$G$43))/((1+$Y$16)^AK$34))</f>
        <v>1561573.6373678099</v>
      </c>
      <c r="AL978" s="201">
        <f>(((O978*'Appendix B'!$C$18*1000)-('Appendix B'!$E$44+'Appendix B'!$F$44+'Appendix B'!$G$44))/((1+$Y$16)^AL$34))</f>
        <v>747308.10078288417</v>
      </c>
      <c r="AM978" s="201">
        <f>(((P978*'Appendix B'!$C$19*1000)-('Appendix B'!$E$45+'Appendix B'!$F$45+'Appendix B'!$G$45))/((1+$Y$16)^AM$34))</f>
        <v>869079.09793577762</v>
      </c>
      <c r="AN978" s="201">
        <f>(((Q978*'Appendix B'!$C$20*1000)-('Appendix B'!$E$46+'Appendix B'!$F$46+'Appendix B'!$G$46))/((1+$Y$16)^AN$34))</f>
        <v>731229.01941187691</v>
      </c>
      <c r="AO978" s="201">
        <f>(((R978*'Appendix B'!$C$21*1000)-('Appendix B'!$E$47+'Appendix B'!$F$47+'Appendix B'!$G$47))/((1+$Y$16)^AO$34))</f>
        <v>690151.41000442649</v>
      </c>
      <c r="AP978" s="201">
        <f>(((S978*'Appendix B'!$C$22*1000)-('Appendix B'!$E$48+'Appendix B'!$F$48+'Appendix B'!$G$48))/((1+$Y$16)^AP$34))</f>
        <v>797369.74911646848</v>
      </c>
      <c r="AQ978" s="201">
        <f>(((T978*'Appendix B'!$C$23*1000)-('Appendix B'!$E$49+'Appendix B'!$F$49+'Appendix B'!$G$49))/((1+$Y$16)^AQ$34))</f>
        <v>891528.06959934032</v>
      </c>
      <c r="AR978" s="201">
        <f>(((U978*'Appendix B'!$C$24*1000)-('Appendix B'!$E$50+'Appendix B'!$F$50+'Appendix B'!$G$50))/((1+$Y$16)^AR$34))</f>
        <v>380945.92339410988</v>
      </c>
      <c r="AS978" s="217">
        <f t="shared" si="44"/>
        <v>57803339.713705882</v>
      </c>
      <c r="AU978" s="207">
        <f t="shared" si="43"/>
        <v>1.5031324509909035E-8</v>
      </c>
    </row>
    <row r="979" spans="1:47" x14ac:dyDescent="0.35">
      <c r="A979">
        <v>945</v>
      </c>
      <c r="B979" s="75">
        <v>56</v>
      </c>
      <c r="C979" s="75">
        <v>66.205995479834485</v>
      </c>
      <c r="D979" s="75">
        <v>75.842426227884019</v>
      </c>
      <c r="E979" s="75">
        <v>70.873271673593962</v>
      </c>
      <c r="F979" s="75">
        <v>69.669319672306571</v>
      </c>
      <c r="G979" s="75">
        <v>75.666961843084152</v>
      </c>
      <c r="H979" s="75">
        <v>100.2521732211496</v>
      </c>
      <c r="I979" s="75">
        <v>88.90026239461389</v>
      </c>
      <c r="J979" s="75">
        <v>76.439494382578118</v>
      </c>
      <c r="K979" s="75">
        <v>63.823015241851337</v>
      </c>
      <c r="L979" s="75">
        <v>77.224645406072199</v>
      </c>
      <c r="M979" s="75">
        <v>122.48352353638676</v>
      </c>
      <c r="N979" s="75">
        <v>123.73101662611708</v>
      </c>
      <c r="O979" s="75">
        <v>109.65577561232429</v>
      </c>
      <c r="P979" s="75">
        <v>98.333088728074799</v>
      </c>
      <c r="Q979" s="75">
        <v>99.935132930458067</v>
      </c>
      <c r="R979" s="75">
        <v>100.01597164310354</v>
      </c>
      <c r="S979" s="75">
        <v>108.58543865495349</v>
      </c>
      <c r="T979" s="75">
        <v>86.906982755195429</v>
      </c>
      <c r="U979" s="75">
        <v>87.149816568629447</v>
      </c>
      <c r="V979" s="75">
        <v>98.303766106962229</v>
      </c>
      <c r="X979" s="201">
        <f>((0-('Appendix B'!$H$30))/(1+$Y$16)^0)</f>
        <v>-30932906.678150136</v>
      </c>
      <c r="Y979" s="201">
        <f>(((B979*'Appendix B'!$C$5*1000)-('Appendix B'!$E$31+'Appendix B'!$F$31+'Appendix B'!$G$31))/((1+$Y$16)^1))</f>
        <v>36555647.970511056</v>
      </c>
      <c r="Z979" s="201">
        <f>+(((C979*'Appendix B'!$C$6*1000)-('Appendix B'!$E$32+'Appendix B'!$F$32+'Appendix B'!$G$32))/((1+$Y$16)^2))</f>
        <v>14519408.353333477</v>
      </c>
      <c r="AA979" s="201">
        <f>(((D979*'Appendix B'!$C$7*1000)-('Appendix B'!$E$33+'Appendix B'!$F$33+'Appendix B'!$G$33))/((1+$Y$16)^3))</f>
        <v>7892654.5576340323</v>
      </c>
      <c r="AB979" s="201">
        <f>(((E979*'Appendix B'!$C$8*1000)-('Appendix B'!$E$34+'Appendix B'!$F$34+'Appendix B'!$G$34))/((1+$Y$16)^4))</f>
        <v>4263798.5609500278</v>
      </c>
      <c r="AC979" s="201">
        <f>(((F979*'Appendix B'!$C$9*1000)-('Appendix B'!$E$35+'Appendix B'!$F$35+'Appendix B'!$G$35))/((1+$Y$16)^AC$34))</f>
        <v>2749589.2488606209</v>
      </c>
      <c r="AD979" s="201">
        <f>(((G979*'Appendix B'!$C$10*1000)-('Appendix B'!$E$36+'Appendix B'!$F$36+'Appendix B'!$G$36))/((1+$Y$16)^AD$34))</f>
        <v>2109648.6319862073</v>
      </c>
      <c r="AE979" s="201">
        <f>(((H979*'Appendix B'!$C$11*1000)-('Appendix B'!$E$37+'Appendix B'!$F$37+'Appendix B'!$G$37))/((1+$Y$16)^AE$34))</f>
        <v>2295893.8161551049</v>
      </c>
      <c r="AF979" s="201">
        <f>(((I979*'Appendix B'!$C$12*1000)-('Appendix B'!$E$38+'Appendix B'!$F$38+'Appendix B'!$G$38))/((1+$Y$16)^AF$34))</f>
        <v>1402748.8580050557</v>
      </c>
      <c r="AG979" s="201">
        <f>(((J979*'Appendix B'!$C$13*1000)-('Appendix B'!$E$39+'Appendix B'!$F$39+'Appendix B'!$G$39))/((1+$Y$16)^AG$34))</f>
        <v>775993.0400102511</v>
      </c>
      <c r="AH979" s="201">
        <f>(((K979*'Appendix B'!$C$14*1000)-('Appendix B'!$E$40+'Appendix B'!$F$40+'Appendix B'!$G$40))/((1+$Y$16)^AH$34))</f>
        <v>337305.15650938643</v>
      </c>
      <c r="AI979" s="201">
        <f>(((L979*'Appendix B'!$C$15*1000)-('Appendix B'!$E$41+'Appendix B'!$F$41+'Appendix B'!$G$41))/((1+$Y$16)^AI$34))</f>
        <v>415913.79766505799</v>
      </c>
      <c r="AJ979" s="201">
        <f>(((M979*'Appendix B'!$C$16*1000)-('Appendix B'!$E$42+'Appendix B'!$F$42+'Appendix B'!$G$42))/((1+$Y$16)^AJ$34))</f>
        <v>832351.82092990319</v>
      </c>
      <c r="AK979" s="201">
        <f>(((N979*'Appendix B'!$C$17*1000)-('Appendix B'!$E$43+'Appendix B'!$F$43+'Appendix B'!$G$43))/((1+$Y$16)^AK$34))</f>
        <v>669460.70514569385</v>
      </c>
      <c r="AL979" s="201">
        <f>(((O979*'Appendix B'!$C$18*1000)-('Appendix B'!$E$44+'Appendix B'!$F$44+'Appendix B'!$G$44))/((1+$Y$16)^AL$34))</f>
        <v>412834.39353263687</v>
      </c>
      <c r="AM979" s="201">
        <f>(((P979*'Appendix B'!$C$19*1000)-('Appendix B'!$E$45+'Appendix B'!$F$45+'Appendix B'!$G$45))/((1+$Y$16)^AM$34))</f>
        <v>240850.1662535253</v>
      </c>
      <c r="AN979" s="201">
        <f>(((Q979*'Appendix B'!$C$20*1000)-('Appendix B'!$E$46+'Appendix B'!$F$46+'Appendix B'!$G$46))/((1+$Y$16)^AN$34))</f>
        <v>186675.19533673246</v>
      </c>
      <c r="AO979" s="201">
        <f>(((R979*'Appendix B'!$C$21*1000)-('Appendix B'!$E$47+'Appendix B'!$F$47+'Appendix B'!$G$47))/((1+$Y$16)^AO$34))</f>
        <v>142769.03560275616</v>
      </c>
      <c r="AP979" s="201">
        <f>(((S979*'Appendix B'!$C$22*1000)-('Appendix B'!$E$48+'Appendix B'!$F$48+'Appendix B'!$G$48))/((1+$Y$16)^AP$34))</f>
        <v>142768.20055255454</v>
      </c>
      <c r="AQ979" s="201">
        <f>(((T979*'Appendix B'!$C$23*1000)-('Appendix B'!$E$49+'Appendix B'!$F$49+'Appendix B'!$G$49))/((1+$Y$16)^AQ$34))</f>
        <v>24398.724417760026</v>
      </c>
      <c r="AR979" s="201">
        <f>(((U979*'Appendix B'!$C$24*1000)-('Appendix B'!$E$50+'Appendix B'!$F$50+'Appendix B'!$G$50))/((1+$Y$16)^AR$34))</f>
        <v>8599.6710664325892</v>
      </c>
      <c r="AS979" s="217">
        <f t="shared" si="44"/>
        <v>45046403.226308137</v>
      </c>
      <c r="AU979" s="207">
        <f t="shared" si="43"/>
        <v>1.5700743651711756E-8</v>
      </c>
    </row>
    <row r="980" spans="1:47" x14ac:dyDescent="0.35">
      <c r="A980">
        <v>946</v>
      </c>
      <c r="B980" s="75">
        <v>56</v>
      </c>
      <c r="C980" s="75">
        <v>53.614920857994612</v>
      </c>
      <c r="D980" s="75">
        <v>44.497588890726661</v>
      </c>
      <c r="E980" s="75">
        <v>37.752183813588566</v>
      </c>
      <c r="F980" s="75">
        <v>31.324088024475934</v>
      </c>
      <c r="G980" s="75">
        <v>33.56110476472513</v>
      </c>
      <c r="H980" s="75">
        <v>34.856604755865177</v>
      </c>
      <c r="I980" s="75">
        <v>32.91904178507788</v>
      </c>
      <c r="J980" s="75">
        <v>28.852043037727146</v>
      </c>
      <c r="K980" s="75">
        <v>23.502007330308814</v>
      </c>
      <c r="L980" s="75">
        <v>23.007864982794366</v>
      </c>
      <c r="M980" s="75">
        <v>14.566715978281406</v>
      </c>
      <c r="N980" s="75">
        <v>12.593056972983483</v>
      </c>
      <c r="O980" s="75">
        <v>15.745409796223239</v>
      </c>
      <c r="P980" s="75">
        <v>12.42892101652939</v>
      </c>
      <c r="Q980" s="75">
        <v>15.186753197842535</v>
      </c>
      <c r="R980" s="75">
        <v>12.734386584872261</v>
      </c>
      <c r="S980" s="75">
        <v>16.256546720161598</v>
      </c>
      <c r="T980" s="75">
        <v>11.761048584762928</v>
      </c>
      <c r="U980" s="75">
        <v>20.588579248437529</v>
      </c>
      <c r="V980" s="75">
        <v>19.657949801658905</v>
      </c>
      <c r="X980" s="201">
        <f>((0-('Appendix B'!$H$30))/(1+$Y$16)^0)</f>
        <v>-30932906.678150136</v>
      </c>
      <c r="Y980" s="201">
        <f>(((B980*'Appendix B'!$C$5*1000)-('Appendix B'!$E$31+'Appendix B'!$F$31+'Appendix B'!$G$31))/((1+$Y$16)^1))</f>
        <v>36555647.970511056</v>
      </c>
      <c r="Z980" s="201">
        <f>+(((C980*'Appendix B'!$C$6*1000)-('Appendix B'!$E$32+'Appendix B'!$F$32+'Appendix B'!$G$32))/((1+$Y$16)^2))</f>
        <v>11338687.557145093</v>
      </c>
      <c r="AA980" s="201">
        <f>(((D980*'Appendix B'!$C$7*1000)-('Appendix B'!$E$33+'Appendix B'!$F$33+'Appendix B'!$G$33))/((1+$Y$16)^3))</f>
        <v>3916860.4359929762</v>
      </c>
      <c r="AB980" s="201">
        <f>(((E980*'Appendix B'!$C$8*1000)-('Appendix B'!$E$34+'Appendix B'!$F$34+'Appendix B'!$G$34))/((1+$Y$16)^4))</f>
        <v>1589601.9941787955</v>
      </c>
      <c r="AC980" s="201">
        <f>(((F980*'Appendix B'!$C$9*1000)-('Appendix B'!$E$35+'Appendix B'!$F$35+'Appendix B'!$G$35))/((1+$Y$16)^AC$34))</f>
        <v>520498.77431770164</v>
      </c>
      <c r="AD980" s="201">
        <f>(((G980*'Appendix B'!$C$10*1000)-('Appendix B'!$E$36+'Appendix B'!$F$36+'Appendix B'!$G$36))/((1+$Y$16)^AD$34))</f>
        <v>292725.11300091556</v>
      </c>
      <c r="AE980" s="201">
        <f>(((H980*'Appendix B'!$C$11*1000)-('Appendix B'!$E$37+'Appendix B'!$F$37+'Appendix B'!$G$37))/((1+$Y$16)^AE$34))</f>
        <v>123999.07979643199</v>
      </c>
      <c r="AF980" s="201">
        <f>(((I980*'Appendix B'!$C$12*1000)-('Appendix B'!$E$38+'Appendix B'!$F$38+'Appendix B'!$G$38))/((1+$Y$16)^AF$34))</f>
        <v>-65221.621717663271</v>
      </c>
      <c r="AG980" s="201">
        <f>(((J980*'Appendix B'!$C$13*1000)-('Appendix B'!$E$39+'Appendix B'!$F$39+'Appendix B'!$G$39))/((1+$Y$16)^AG$34))</f>
        <v>-227641.83351195429</v>
      </c>
      <c r="AH980" s="201">
        <f>(((K980*'Appendix B'!$C$14*1000)-('Appendix B'!$E$40+'Appendix B'!$F$40+'Appendix B'!$G$40))/((1+$Y$16)^AH$34))</f>
        <v>-345530.14594266168</v>
      </c>
      <c r="AI980" s="201">
        <f>(((L980*'Appendix B'!$C$15*1000)-('Appendix B'!$E$41+'Appendix B'!$F$41+'Appendix B'!$G$41))/((1+$Y$16)^AI$34))</f>
        <v>-354565.10542877682</v>
      </c>
      <c r="AJ980" s="201">
        <f>(((M980*'Appendix B'!$C$16*1000)-('Appendix B'!$E$42+'Appendix B'!$F$42+'Appendix B'!$G$42))/((1+$Y$16)^AJ$34))</f>
        <v>-443978.97000253928</v>
      </c>
      <c r="AK980" s="201">
        <f>(((N980*'Appendix B'!$C$17*1000)-('Appendix B'!$E$43+'Appendix B'!$F$43+'Appendix B'!$G$43))/((1+$Y$16)^AK$34))</f>
        <v>-432761.69857434212</v>
      </c>
      <c r="AL980" s="201">
        <f>(((O980*'Appendix B'!$C$18*1000)-('Appendix B'!$E$44+'Appendix B'!$F$44+'Appendix B'!$G$44))/((1+$Y$16)^AL$34))</f>
        <v>-373138.0839095033</v>
      </c>
      <c r="AM980" s="201">
        <f>(((P980*'Appendix B'!$C$19*1000)-('Appendix B'!$E$45+'Appendix B'!$F$45+'Appendix B'!$G$45))/((1+$Y$16)^AM$34))</f>
        <v>-369126.05015901424</v>
      </c>
      <c r="AN980" s="201">
        <f>(((Q980*'Appendix B'!$C$20*1000)-('Appendix B'!$E$46+'Appendix B'!$F$46+'Appendix B'!$G$46))/((1+$Y$16)^AN$34))</f>
        <v>-318056.47315021633</v>
      </c>
      <c r="AO980" s="201">
        <f>(((R980*'Appendix B'!$C$21*1000)-('Appendix B'!$E$47+'Appendix B'!$F$47+'Appendix B'!$G$47))/((1+$Y$16)^AO$34))</f>
        <v>-309700.61107447708</v>
      </c>
      <c r="AP980" s="201">
        <f>(((S980*'Appendix B'!$C$22*1000)-('Appendix B'!$E$48+'Appendix B'!$F$48+'Appendix B'!$G$48))/((1+$Y$16)^AP$34))</f>
        <v>-268284.30431616696</v>
      </c>
      <c r="AQ980" s="201">
        <f>(((T980*'Appendix B'!$C$23*1000)-('Appendix B'!$E$49+'Appendix B'!$F$49+'Appendix B'!$G$49))/((1+$Y$16)^AQ$34))</f>
        <v>-263831.43928041082</v>
      </c>
      <c r="AR980" s="201">
        <f>(((U980*'Appendix B'!$C$24*1000)-('Appendix B'!$E$50+'Appendix B'!$F$50+'Appendix B'!$G$50))/((1+$Y$16)^AR$34))</f>
        <v>-211997.39018689824</v>
      </c>
      <c r="AS980" s="217">
        <f t="shared" si="44"/>
        <v>23405114.246792842</v>
      </c>
      <c r="AU980" s="207">
        <f t="shared" si="43"/>
        <v>9.340779160476028E-9</v>
      </c>
    </row>
    <row r="981" spans="1:47" x14ac:dyDescent="0.35">
      <c r="A981">
        <v>947</v>
      </c>
      <c r="B981" s="75">
        <v>56</v>
      </c>
      <c r="C981" s="75">
        <v>103.90567492018549</v>
      </c>
      <c r="D981" s="75">
        <v>117.17814656001057</v>
      </c>
      <c r="E981" s="75">
        <v>171.05894678458338</v>
      </c>
      <c r="F981" s="75">
        <v>224.05278285845401</v>
      </c>
      <c r="G981" s="75">
        <v>235.07296253866613</v>
      </c>
      <c r="H981" s="75">
        <v>180.35532376174638</v>
      </c>
      <c r="I981" s="75">
        <v>83.828134008523477</v>
      </c>
      <c r="J981" s="75">
        <v>108.64523868362704</v>
      </c>
      <c r="K981" s="75">
        <v>108.5783941895931</v>
      </c>
      <c r="L981" s="75">
        <v>137.39208568571763</v>
      </c>
      <c r="M981" s="75">
        <v>152.63950212349752</v>
      </c>
      <c r="N981" s="75">
        <v>158.06687661091846</v>
      </c>
      <c r="O981" s="75">
        <v>100.57332454590075</v>
      </c>
      <c r="P981" s="75">
        <v>95.801107084247306</v>
      </c>
      <c r="Q981" s="75">
        <v>127.26369842441656</v>
      </c>
      <c r="R981" s="75">
        <v>226.45603900897822</v>
      </c>
      <c r="S981" s="75">
        <v>266.94029328807051</v>
      </c>
      <c r="T981" s="75">
        <v>367.8243809678645</v>
      </c>
      <c r="U981" s="75">
        <v>350.68927210395469</v>
      </c>
      <c r="V981" s="75">
        <v>441.88014237728174</v>
      </c>
      <c r="X981" s="201">
        <f>((0-('Appendix B'!$H$30))/(1+$Y$16)^0)</f>
        <v>-30932906.678150136</v>
      </c>
      <c r="Y981" s="201">
        <f>(((B981*'Appendix B'!$C$5*1000)-('Appendix B'!$E$31+'Appendix B'!$F$31+'Appendix B'!$G$31))/((1+$Y$16)^1))</f>
        <v>36555647.970511056</v>
      </c>
      <c r="Z981" s="201">
        <f>+(((C981*'Appendix B'!$C$6*1000)-('Appendix B'!$E$32+'Appendix B'!$F$32+'Appendix B'!$G$32))/((1+$Y$16)^2))</f>
        <v>24042992.162261613</v>
      </c>
      <c r="AA981" s="201">
        <f>(((D981*'Appendix B'!$C$7*1000)-('Appendix B'!$E$33+'Appendix B'!$F$33+'Appendix B'!$G$33))/((1+$Y$16)^3))</f>
        <v>13135697.04474402</v>
      </c>
      <c r="AB981" s="201">
        <f>(((E981*'Appendix B'!$C$8*1000)-('Appendix B'!$E$34+'Appendix B'!$F$34+'Appendix B'!$G$34))/((1+$Y$16)^4))</f>
        <v>12352789.766609728</v>
      </c>
      <c r="AC981" s="201">
        <f>(((F981*'Appendix B'!$C$9*1000)-('Appendix B'!$E$35+'Appendix B'!$F$35+'Appendix B'!$G$35))/((1+$Y$16)^AC$34))</f>
        <v>11724230.747333817</v>
      </c>
      <c r="AD981" s="201">
        <f>(((G981*'Appendix B'!$C$10*1000)-('Appendix B'!$E$36+'Appendix B'!$F$36+'Appendix B'!$G$36))/((1+$Y$16)^AD$34))</f>
        <v>8988228.7590262499</v>
      </c>
      <c r="AE981" s="201">
        <f>(((H981*'Appendix B'!$C$11*1000)-('Appendix B'!$E$37+'Appendix B'!$F$37+'Appendix B'!$G$37))/((1+$Y$16)^AE$34))</f>
        <v>4956251.6218560273</v>
      </c>
      <c r="AF981" s="201">
        <f>(((I981*'Appendix B'!$C$12*1000)-('Appendix B'!$E$38+'Appendix B'!$F$38+'Appendix B'!$G$38))/((1+$Y$16)^AF$34))</f>
        <v>1269744.7066294064</v>
      </c>
      <c r="AG981" s="201">
        <f>(((J981*'Appendix B'!$C$13*1000)-('Appendix B'!$E$39+'Appendix B'!$F$39+'Appendix B'!$G$39))/((1+$Y$16)^AG$34))</f>
        <v>1455222.6939381051</v>
      </c>
      <c r="AH981" s="201">
        <f>(((K981*'Appendix B'!$C$14*1000)-('Appendix B'!$E$40+'Appendix B'!$F$40+'Appendix B'!$G$40))/((1+$Y$16)^AH$34))</f>
        <v>1095236.4261637055</v>
      </c>
      <c r="AI981" s="201">
        <f>(((L981*'Appendix B'!$C$15*1000)-('Appendix B'!$E$41+'Appendix B'!$F$41+'Appendix B'!$G$41))/((1+$Y$16)^AI$34))</f>
        <v>1270957.9929622293</v>
      </c>
      <c r="AJ981" s="201">
        <f>(((M981*'Appendix B'!$C$16*1000)-('Appendix B'!$E$42+'Appendix B'!$F$42+'Appendix B'!$G$42))/((1+$Y$16)^AJ$34))</f>
        <v>1189006.2186307001</v>
      </c>
      <c r="AK981" s="201">
        <f>(((N981*'Appendix B'!$C$17*1000)-('Appendix B'!$E$43+'Appendix B'!$F$43+'Appendix B'!$G$43))/((1+$Y$16)^AK$34))</f>
        <v>1009990.2077959188</v>
      </c>
      <c r="AL981" s="201">
        <f>(((O981*'Appendix B'!$C$18*1000)-('Appendix B'!$E$44+'Appendix B'!$F$44+'Appendix B'!$G$44))/((1+$Y$16)^AL$34))</f>
        <v>336819.81831627659</v>
      </c>
      <c r="AM981" s="201">
        <f>(((P981*'Appendix B'!$C$19*1000)-('Appendix B'!$E$45+'Appendix B'!$F$45+'Appendix B'!$G$45))/((1+$Y$16)^AM$34))</f>
        <v>222871.4275698103</v>
      </c>
      <c r="AN981" s="201">
        <f>(((Q981*'Appendix B'!$C$20*1000)-('Appendix B'!$E$46+'Appendix B'!$F$46+'Appendix B'!$G$46))/((1+$Y$16)^AN$34))</f>
        <v>349434.56020765798</v>
      </c>
      <c r="AO981" s="201">
        <f>(((R981*'Appendix B'!$C$21*1000)-('Appendix B'!$E$47+'Appendix B'!$F$47+'Appendix B'!$G$47))/((1+$Y$16)^AO$34))</f>
        <v>798237.11135681288</v>
      </c>
      <c r="AP981" s="201">
        <f>(((S981*'Appendix B'!$C$22*1000)-('Appendix B'!$E$48+'Appendix B'!$F$48+'Appendix B'!$G$48))/((1+$Y$16)^AP$34))</f>
        <v>847771.35060700274</v>
      </c>
      <c r="AQ981" s="201">
        <f>(((T981*'Appendix B'!$C$23*1000)-('Appendix B'!$E$49+'Appendix B'!$F$49+'Appendix B'!$G$49))/((1+$Y$16)^AQ$34))</f>
        <v>1101887.0618288412</v>
      </c>
      <c r="AR981" s="201">
        <f>(((U981*'Appendix B'!$C$24*1000)-('Appendix B'!$E$50+'Appendix B'!$F$50+'Appendix B'!$G$50))/((1+$Y$16)^AR$34))</f>
        <v>882021.37649136386</v>
      </c>
      <c r="AS981" s="217">
        <f t="shared" si="44"/>
        <v>92652132.346690208</v>
      </c>
      <c r="AU981" s="207">
        <f t="shared" si="43"/>
        <v>3.5574315599664042E-9</v>
      </c>
    </row>
    <row r="982" spans="1:47" x14ac:dyDescent="0.35">
      <c r="A982">
        <v>948</v>
      </c>
      <c r="B982" s="75">
        <v>56</v>
      </c>
      <c r="C982" s="75">
        <v>70.473109130511361</v>
      </c>
      <c r="D982" s="75">
        <v>81.577454731084728</v>
      </c>
      <c r="E982" s="75">
        <v>110.8548264010968</v>
      </c>
      <c r="F982" s="75">
        <v>138.06761900102919</v>
      </c>
      <c r="G982" s="75">
        <v>95.156227006326759</v>
      </c>
      <c r="H982" s="75">
        <v>118.24437334473629</v>
      </c>
      <c r="I982" s="75">
        <v>185.03659819660152</v>
      </c>
      <c r="J982" s="75">
        <v>110.420519961634</v>
      </c>
      <c r="K982" s="75">
        <v>42.203499477876449</v>
      </c>
      <c r="L982" s="75">
        <v>43.505636019497786</v>
      </c>
      <c r="M982" s="75">
        <v>23.53633891759381</v>
      </c>
      <c r="N982" s="75">
        <v>39.762844787293922</v>
      </c>
      <c r="O982" s="75">
        <v>48.3986486379045</v>
      </c>
      <c r="P982" s="75">
        <v>76.119598942027352</v>
      </c>
      <c r="Q982" s="75">
        <v>100.57923948436566</v>
      </c>
      <c r="R982" s="75">
        <v>88.80209318624469</v>
      </c>
      <c r="S982" s="75">
        <v>105.46025578461192</v>
      </c>
      <c r="T982" s="75">
        <v>81.334479246661843</v>
      </c>
      <c r="U982" s="75">
        <v>99.052170136933341</v>
      </c>
      <c r="V982" s="75">
        <v>147.90733130949488</v>
      </c>
      <c r="X982" s="201">
        <f>((0-('Appendix B'!$H$30))/(1+$Y$16)^0)</f>
        <v>-30932906.678150136</v>
      </c>
      <c r="Y982" s="201">
        <f>(((B982*'Appendix B'!$C$5*1000)-('Appendix B'!$E$31+'Appendix B'!$F$31+'Appendix B'!$G$31))/((1+$Y$16)^1))</f>
        <v>36555647.970511056</v>
      </c>
      <c r="Z982" s="201">
        <f>+(((C982*'Appendix B'!$C$6*1000)-('Appendix B'!$E$32+'Appendix B'!$F$32+'Appendix B'!$G$32))/((1+$Y$16)^2))</f>
        <v>15597354.242468713</v>
      </c>
      <c r="AA982" s="201">
        <f>(((D982*'Appendix B'!$C$7*1000)-('Appendix B'!$E$33+'Appendix B'!$F$33+'Appendix B'!$G$33))/((1+$Y$16)^3))</f>
        <v>8620088.3090110011</v>
      </c>
      <c r="AB982" s="201">
        <f>(((E982*'Appendix B'!$C$8*1000)-('Appendix B'!$E$34+'Appendix B'!$F$34+'Appendix B'!$G$34))/((1+$Y$16)^4))</f>
        <v>7491909.208715653</v>
      </c>
      <c r="AC982" s="201">
        <f>(((F982*'Appendix B'!$C$9*1000)-('Appendix B'!$E$35+'Appendix B'!$F$35+'Appendix B'!$G$35))/((1+$Y$16)^AC$34))</f>
        <v>6725728.9396796906</v>
      </c>
      <c r="AD982" s="201">
        <f>(((G982*'Appendix B'!$C$10*1000)-('Appendix B'!$E$36+'Appendix B'!$F$36+'Appendix B'!$G$36))/((1+$Y$16)^AD$34))</f>
        <v>2950636.2451094189</v>
      </c>
      <c r="AE982" s="201">
        <f>(((H982*'Appendix B'!$C$11*1000)-('Appendix B'!$E$37+'Appendix B'!$F$37+'Appendix B'!$G$37))/((1+$Y$16)^AE$34))</f>
        <v>2893444.4707483766</v>
      </c>
      <c r="AF982" s="201">
        <f>(((I982*'Appendix B'!$C$12*1000)-('Appendix B'!$E$38+'Appendix B'!$F$38+'Appendix B'!$G$38))/((1+$Y$16)^AF$34))</f>
        <v>3923688.9420086639</v>
      </c>
      <c r="AG982" s="201">
        <f>(((J982*'Appendix B'!$C$13*1000)-('Appendix B'!$E$39+'Appendix B'!$F$39+'Appendix B'!$G$39))/((1+$Y$16)^AG$34))</f>
        <v>1492663.9552489328</v>
      </c>
      <c r="AH982" s="201">
        <f>(((K982*'Appendix B'!$C$14*1000)-('Appendix B'!$E$40+'Appendix B'!$F$40+'Appendix B'!$G$40))/((1+$Y$16)^AH$34))</f>
        <v>-28820.824714773415</v>
      </c>
      <c r="AI982" s="201">
        <f>(((L982*'Appendix B'!$C$15*1000)-('Appendix B'!$E$41+'Appendix B'!$F$41+'Appendix B'!$G$41))/((1+$Y$16)^AI$34))</f>
        <v>-63269.679530578287</v>
      </c>
      <c r="AJ982" s="201">
        <f>(((M982*'Appendix B'!$C$16*1000)-('Appendix B'!$E$42+'Appendix B'!$F$42+'Appendix B'!$G$42))/((1+$Y$16)^AJ$34))</f>
        <v>-337895.346890038</v>
      </c>
      <c r="AK982" s="201">
        <f>(((N982*'Appendix B'!$C$17*1000)-('Appendix B'!$E$43+'Appendix B'!$F$43+'Appendix B'!$G$43))/((1+$Y$16)^AK$34))</f>
        <v>-163302.47036177697</v>
      </c>
      <c r="AL982" s="201">
        <f>(((O982*'Appendix B'!$C$18*1000)-('Appendix B'!$E$44+'Appendix B'!$F$44+'Appendix B'!$G$44))/((1+$Y$16)^AL$34))</f>
        <v>-99850.392972770511</v>
      </c>
      <c r="AM982" s="201">
        <f>(((P982*'Appendix B'!$C$19*1000)-('Appendix B'!$E$45+'Appendix B'!$F$45+'Appendix B'!$G$45))/((1+$Y$16)^AM$34))</f>
        <v>83119.746252136261</v>
      </c>
      <c r="AN982" s="201">
        <f>(((Q982*'Appendix B'!$C$20*1000)-('Appendix B'!$E$46+'Appendix B'!$F$46+'Appendix B'!$G$46))/((1+$Y$16)^AN$34))</f>
        <v>190511.2683880741</v>
      </c>
      <c r="AO982" s="201">
        <f>(((R982*'Appendix B'!$C$21*1000)-('Appendix B'!$E$47+'Appendix B'!$F$47+'Appendix B'!$G$47))/((1+$Y$16)^AO$34))</f>
        <v>84636.044320904344</v>
      </c>
      <c r="AP982" s="201">
        <f>(((S982*'Appendix B'!$C$22*1000)-('Appendix B'!$E$48+'Appendix B'!$F$48+'Appendix B'!$G$48))/((1+$Y$16)^AP$34))</f>
        <v>128854.74161129494</v>
      </c>
      <c r="AQ982" s="201">
        <f>(((T982*'Appendix B'!$C$23*1000)-('Appendix B'!$E$49+'Appendix B'!$F$49+'Appendix B'!$G$49))/((1+$Y$16)^AQ$34))</f>
        <v>3024.7989192699224</v>
      </c>
      <c r="AR982" s="201">
        <f>(((U982*'Appendix B'!$C$24*1000)-('Appendix B'!$E$50+'Appendix B'!$F$50+'Appendix B'!$G$50))/((1+$Y$16)^AR$34))</f>
        <v>48046.417023623922</v>
      </c>
      <c r="AS982" s="217">
        <f t="shared" si="44"/>
        <v>55856448.621866718</v>
      </c>
      <c r="AU982" s="207">
        <f t="shared" si="43"/>
        <v>1.5387533748861572E-8</v>
      </c>
    </row>
    <row r="983" spans="1:47" x14ac:dyDescent="0.35">
      <c r="A983">
        <v>949</v>
      </c>
      <c r="B983" s="75">
        <v>56</v>
      </c>
      <c r="C983" s="75">
        <v>59.392776051926802</v>
      </c>
      <c r="D983" s="75">
        <v>60.319416406362038</v>
      </c>
      <c r="E983" s="75">
        <v>39.54261919930196</v>
      </c>
      <c r="F983" s="75">
        <v>49.419472668831759</v>
      </c>
      <c r="G983" s="75">
        <v>47.861942088684728</v>
      </c>
      <c r="H983" s="75">
        <v>59.543023452757211</v>
      </c>
      <c r="I983" s="75">
        <v>89.105442812665416</v>
      </c>
      <c r="J983" s="75">
        <v>83.37844294369367</v>
      </c>
      <c r="K983" s="75">
        <v>67.100185842190228</v>
      </c>
      <c r="L983" s="75">
        <v>41.058447017764088</v>
      </c>
      <c r="M983" s="75">
        <v>24.522270739948489</v>
      </c>
      <c r="N983" s="75">
        <v>32.301671174748989</v>
      </c>
      <c r="O983" s="75">
        <v>26.877917390649522</v>
      </c>
      <c r="P983" s="75">
        <v>31.442494412720315</v>
      </c>
      <c r="Q983" s="75">
        <v>39.26496558884088</v>
      </c>
      <c r="R983" s="75">
        <v>53.412697737283629</v>
      </c>
      <c r="S983" s="75">
        <v>60.804238340074015</v>
      </c>
      <c r="T983" s="75">
        <v>79.482845408936271</v>
      </c>
      <c r="U983" s="75">
        <v>58.431425180568397</v>
      </c>
      <c r="V983" s="75">
        <v>82.84901705402936</v>
      </c>
      <c r="X983" s="201">
        <f>((0-('Appendix B'!$H$30))/(1+$Y$16)^0)</f>
        <v>-30932906.678150136</v>
      </c>
      <c r="Y983" s="201">
        <f>(((B983*'Appendix B'!$C$5*1000)-('Appendix B'!$E$31+'Appendix B'!$F$31+'Appendix B'!$G$31))/((1+$Y$16)^1))</f>
        <v>36555647.970511056</v>
      </c>
      <c r="Z983" s="201">
        <f>+(((C983*'Appendix B'!$C$6*1000)-('Appendix B'!$E$32+'Appendix B'!$F$32+'Appendix B'!$G$32))/((1+$Y$16)^2))</f>
        <v>12798272.598506697</v>
      </c>
      <c r="AA983" s="201">
        <f>(((D983*'Appendix B'!$C$7*1000)-('Appendix B'!$E$33+'Appendix B'!$F$33+'Appendix B'!$G$33))/((1+$Y$16)^3))</f>
        <v>5923708.5862532007</v>
      </c>
      <c r="AB983" s="201">
        <f>(((E983*'Appendix B'!$C$8*1000)-('Appendix B'!$E$34+'Appendix B'!$F$34+'Appendix B'!$G$34))/((1+$Y$16)^4))</f>
        <v>1734161.7435969934</v>
      </c>
      <c r="AC983" s="201">
        <f>(((F983*'Appendix B'!$C$9*1000)-('Appendix B'!$E$35+'Appendix B'!$F$35+'Appendix B'!$G$35))/((1+$Y$16)^AC$34))</f>
        <v>1572422.2550356956</v>
      </c>
      <c r="AD983" s="201">
        <f>(((G983*'Appendix B'!$C$10*1000)-('Appendix B'!$E$36+'Appendix B'!$F$36+'Appendix B'!$G$36))/((1+$Y$16)^AD$34))</f>
        <v>909825.1907105206</v>
      </c>
      <c r="AE983" s="201">
        <f>(((H983*'Appendix B'!$C$11*1000)-('Appendix B'!$E$37+'Appendix B'!$F$37+'Appendix B'!$G$37))/((1+$Y$16)^AE$34))</f>
        <v>943875.77917536057</v>
      </c>
      <c r="AF983" s="201">
        <f>(((I983*'Appendix B'!$C$12*1000)-('Appendix B'!$E$38+'Appendix B'!$F$38+'Appendix B'!$G$38))/((1+$Y$16)^AF$34))</f>
        <v>1408129.2122280844</v>
      </c>
      <c r="AG983" s="201">
        <f>(((J983*'Appendix B'!$C$13*1000)-('Appendix B'!$E$39+'Appendix B'!$F$39+'Appendix B'!$G$39))/((1+$Y$16)^AG$34))</f>
        <v>922337.72888726601</v>
      </c>
      <c r="AH983" s="201">
        <f>(((K983*'Appendix B'!$C$14*1000)-('Appendix B'!$E$40+'Appendix B'!$F$40+'Appendix B'!$G$40))/((1+$Y$16)^AH$34))</f>
        <v>392803.96206947172</v>
      </c>
      <c r="AI983" s="201">
        <f>(((L983*'Appendix B'!$C$15*1000)-('Appendix B'!$E$41+'Appendix B'!$F$41+'Appendix B'!$G$41))/((1+$Y$16)^AI$34))</f>
        <v>-98046.873657537886</v>
      </c>
      <c r="AJ983" s="201">
        <f>(((M983*'Appendix B'!$C$16*1000)-('Appendix B'!$E$42+'Appendix B'!$F$42+'Appendix B'!$G$42))/((1+$Y$16)^AJ$34))</f>
        <v>-326234.7430313307</v>
      </c>
      <c r="AK983" s="201">
        <f>(((N983*'Appendix B'!$C$17*1000)-('Appendix B'!$E$43+'Appendix B'!$F$43+'Appendix B'!$G$43))/((1+$Y$16)^AK$34))</f>
        <v>-237299.4443881028</v>
      </c>
      <c r="AL983" s="201">
        <f>(((O983*'Appendix B'!$C$18*1000)-('Appendix B'!$E$44+'Appendix B'!$F$44+'Appendix B'!$G$44))/((1+$Y$16)^AL$34))</f>
        <v>-279965.78606893314</v>
      </c>
      <c r="AM983" s="201">
        <f>(((P983*'Appendix B'!$C$19*1000)-('Appendix B'!$E$45+'Appendix B'!$F$45+'Appendix B'!$G$45))/((1+$Y$16)^AM$34))</f>
        <v>-234117.14582232831</v>
      </c>
      <c r="AN983" s="201">
        <f>(((Q983*'Appendix B'!$C$20*1000)-('Appendix B'!$E$46+'Appendix B'!$F$46+'Appendix B'!$G$46))/((1+$Y$16)^AN$34))</f>
        <v>-174655.07299796541</v>
      </c>
      <c r="AO983" s="201">
        <f>(((R983*'Appendix B'!$C$21*1000)-('Appendix B'!$E$47+'Appendix B'!$F$47+'Appendix B'!$G$47))/((1+$Y$16)^AO$34))</f>
        <v>-98823.356012272692</v>
      </c>
      <c r="AP983" s="201">
        <f>(((S983*'Appendix B'!$C$22*1000)-('Appendix B'!$E$48+'Appendix B'!$F$48+'Appendix B'!$G$48))/((1+$Y$16)^AP$34))</f>
        <v>-69955.917147641478</v>
      </c>
      <c r="AQ983" s="201">
        <f>(((T983*'Appendix B'!$C$23*1000)-('Appendix B'!$E$49+'Appendix B'!$F$49+'Appendix B'!$G$49))/((1+$Y$16)^AQ$34))</f>
        <v>-4077.3381430797217</v>
      </c>
      <c r="AR983" s="201">
        <f>(((U983*'Appendix B'!$C$24*1000)-('Appendix B'!$E$50+'Appendix B'!$F$50+'Appendix B'!$G$50))/((1+$Y$16)^AR$34))</f>
        <v>-86578.739059176631</v>
      </c>
      <c r="AS983" s="217">
        <f t="shared" si="44"/>
        <v>32228278.348824222</v>
      </c>
      <c r="AU983" s="207">
        <f t="shared" si="43"/>
        <v>1.2632127303728574E-8</v>
      </c>
    </row>
    <row r="984" spans="1:47" x14ac:dyDescent="0.35">
      <c r="A984">
        <v>950</v>
      </c>
      <c r="B984" s="75">
        <v>56</v>
      </c>
      <c r="C984" s="75">
        <v>66.228856488138632</v>
      </c>
      <c r="D984" s="75">
        <v>88.402895449225426</v>
      </c>
      <c r="E984" s="75">
        <v>48.528458609111418</v>
      </c>
      <c r="F984" s="75">
        <v>49.312438866658894</v>
      </c>
      <c r="G984" s="75">
        <v>45.191130299137235</v>
      </c>
      <c r="H984" s="75">
        <v>58.987482231347968</v>
      </c>
      <c r="I984" s="75">
        <v>89.44019268488438</v>
      </c>
      <c r="J984" s="75">
        <v>75.740425824970714</v>
      </c>
      <c r="K984" s="75">
        <v>64.191209627997424</v>
      </c>
      <c r="L984" s="75">
        <v>22.274659263310753</v>
      </c>
      <c r="M984" s="75">
        <v>22.96480360572129</v>
      </c>
      <c r="N984" s="75">
        <v>26.945809172369188</v>
      </c>
      <c r="O984" s="75">
        <v>42.247930835204016</v>
      </c>
      <c r="P984" s="75">
        <v>34.528430903543722</v>
      </c>
      <c r="Q984" s="75">
        <v>34.563757206361828</v>
      </c>
      <c r="R984" s="75">
        <v>30.66120591583476</v>
      </c>
      <c r="S984" s="75">
        <v>43.846214196952772</v>
      </c>
      <c r="T984" s="75">
        <v>50.38404127151702</v>
      </c>
      <c r="U984" s="75">
        <v>57.365604196659241</v>
      </c>
      <c r="V984" s="75">
        <v>51.248652628227362</v>
      </c>
      <c r="X984" s="201">
        <f>((0-('Appendix B'!$H$30))/(1+$Y$16)^0)</f>
        <v>-30932906.678150136</v>
      </c>
      <c r="Y984" s="201">
        <f>(((B984*'Appendix B'!$C$5*1000)-('Appendix B'!$E$31+'Appendix B'!$F$31+'Appendix B'!$G$31))/((1+$Y$16)^1))</f>
        <v>36555647.970511056</v>
      </c>
      <c r="Z984" s="201">
        <f>+(((C984*'Appendix B'!$C$6*1000)-('Appendix B'!$E$32+'Appendix B'!$F$32+'Appendix B'!$G$32))/((1+$Y$16)^2))</f>
        <v>14525183.435025766</v>
      </c>
      <c r="AA984" s="201">
        <f>(((D984*'Appendix B'!$C$7*1000)-('Appendix B'!$E$33+'Appendix B'!$F$33+'Appendix B'!$G$33))/((1+$Y$16)^3))</f>
        <v>9485830.4659378976</v>
      </c>
      <c r="AB984" s="201">
        <f>(((E984*'Appendix B'!$C$8*1000)-('Appendix B'!$E$34+'Appendix B'!$F$34+'Appendix B'!$G$34))/((1+$Y$16)^4))</f>
        <v>2459678.3993553575</v>
      </c>
      <c r="AC984" s="201">
        <f>(((F984*'Appendix B'!$C$9*1000)-('Appendix B'!$E$35+'Appendix B'!$F$35+'Appendix B'!$G$35))/((1+$Y$16)^AC$34))</f>
        <v>1566200.1507837544</v>
      </c>
      <c r="AD984" s="201">
        <f>(((G984*'Appendix B'!$C$10*1000)-('Appendix B'!$E$36+'Appendix B'!$F$36+'Appendix B'!$G$36))/((1+$Y$16)^AD$34))</f>
        <v>794576.12343274907</v>
      </c>
      <c r="AE984" s="201">
        <f>(((H984*'Appendix B'!$C$11*1000)-('Appendix B'!$E$37+'Appendix B'!$F$37+'Appendix B'!$G$37))/((1+$Y$16)^AE$34))</f>
        <v>925425.33852739027</v>
      </c>
      <c r="AF984" s="201">
        <f>(((I984*'Appendix B'!$C$12*1000)-('Appendix B'!$E$38+'Appendix B'!$F$38+'Appendix B'!$G$38))/((1+$Y$16)^AF$34))</f>
        <v>1416907.2082267052</v>
      </c>
      <c r="AG984" s="201">
        <f>(((J984*'Appendix B'!$C$13*1000)-('Appendix B'!$E$39+'Appendix B'!$F$39+'Appendix B'!$G$39))/((1+$Y$16)^AG$34))</f>
        <v>761249.45607016329</v>
      </c>
      <c r="AH984" s="201">
        <f>(((K984*'Appendix B'!$C$14*1000)-('Appendix B'!$E$40+'Appendix B'!$F$40+'Appendix B'!$G$40))/((1+$Y$16)^AH$34))</f>
        <v>343540.51961282786</v>
      </c>
      <c r="AI984" s="201">
        <f>(((L984*'Appendix B'!$C$15*1000)-('Appendix B'!$E$41+'Appendix B'!$F$41+'Appendix B'!$G$41))/((1+$Y$16)^AI$34))</f>
        <v>-364984.74920104543</v>
      </c>
      <c r="AJ984" s="201">
        <f>(((M984*'Appendix B'!$C$16*1000)-('Appendix B'!$E$42+'Appendix B'!$F$42+'Appendix B'!$G$42))/((1+$Y$16)^AJ$34))</f>
        <v>-344654.8881807244</v>
      </c>
      <c r="AK984" s="201">
        <f>(((N984*'Appendix B'!$C$17*1000)-('Appendix B'!$E$43+'Appendix B'!$F$43+'Appendix B'!$G$43))/((1+$Y$16)^AK$34))</f>
        <v>-290416.76909588475</v>
      </c>
      <c r="AL984" s="201">
        <f>(((O984*'Appendix B'!$C$18*1000)-('Appendix B'!$E$44+'Appendix B'!$F$44+'Appendix B'!$G$44))/((1+$Y$16)^AL$34))</f>
        <v>-151328.14910144624</v>
      </c>
      <c r="AM984" s="201">
        <f>(((P984*'Appendix B'!$C$19*1000)-('Appendix B'!$E$45+'Appendix B'!$F$45+'Appendix B'!$G$45))/((1+$Y$16)^AM$34))</f>
        <v>-212204.9625731695</v>
      </c>
      <c r="AN984" s="201">
        <f>(((Q984*'Appendix B'!$C$20*1000)-('Appendix B'!$E$46+'Appendix B'!$F$46+'Appendix B'!$G$46))/((1+$Y$16)^AN$34))</f>
        <v>-202653.82363225374</v>
      </c>
      <c r="AO984" s="201">
        <f>(((R984*'Appendix B'!$C$21*1000)-('Appendix B'!$E$47+'Appendix B'!$F$47+'Appendix B'!$G$47))/((1+$Y$16)^AO$34))</f>
        <v>-216767.58742102727</v>
      </c>
      <c r="AP984" s="201">
        <f>(((S984*'Appendix B'!$C$22*1000)-('Appendix B'!$E$48+'Appendix B'!$F$48+'Appendix B'!$G$48))/((1+$Y$16)^AP$34))</f>
        <v>-145453.82636740463</v>
      </c>
      <c r="AQ984" s="201">
        <f>(((T984*'Appendix B'!$C$23*1000)-('Appendix B'!$E$49+'Appendix B'!$F$49+'Appendix B'!$G$49))/((1+$Y$16)^AQ$34))</f>
        <v>-115688.87338498821</v>
      </c>
      <c r="AR984" s="201">
        <f>(((U984*'Appendix B'!$C$24*1000)-('Appendix B'!$E$50+'Appendix B'!$F$50+'Appendix B'!$G$50))/((1+$Y$16)^AR$34))</f>
        <v>-90111.079898056574</v>
      </c>
      <c r="AS984" s="217">
        <f t="shared" si="44"/>
        <v>37901332.389333546</v>
      </c>
      <c r="AU984" s="207">
        <f t="shared" si="43"/>
        <v>1.4364949173647912E-8</v>
      </c>
    </row>
    <row r="985" spans="1:47" x14ac:dyDescent="0.35">
      <c r="A985">
        <v>951</v>
      </c>
      <c r="B985" s="75">
        <v>56</v>
      </c>
      <c r="C985" s="75">
        <v>57.019932215079727</v>
      </c>
      <c r="D985" s="75">
        <v>83.731058116243389</v>
      </c>
      <c r="E985" s="75">
        <v>75.429238482879271</v>
      </c>
      <c r="F985" s="75">
        <v>91.266789925310164</v>
      </c>
      <c r="G985" s="75">
        <v>115.39279074053688</v>
      </c>
      <c r="H985" s="75">
        <v>88.890159758214111</v>
      </c>
      <c r="I985" s="75">
        <v>117.73529414483912</v>
      </c>
      <c r="J985" s="75">
        <v>210.91142444141587</v>
      </c>
      <c r="K985" s="75">
        <v>239.7723408299787</v>
      </c>
      <c r="L985" s="75">
        <v>183.6097732311442</v>
      </c>
      <c r="M985" s="75">
        <v>193.40818211532169</v>
      </c>
      <c r="N985" s="75">
        <v>210.19829640658887</v>
      </c>
      <c r="O985" s="75">
        <v>195.00469883913183</v>
      </c>
      <c r="P985" s="75">
        <v>258.49877384267779</v>
      </c>
      <c r="Q985" s="75">
        <v>342.66448833472793</v>
      </c>
      <c r="R985" s="75">
        <v>306.32470032165077</v>
      </c>
      <c r="S985" s="75">
        <v>227.6833749127303</v>
      </c>
      <c r="T985" s="75">
        <v>300.87744774536293</v>
      </c>
      <c r="U985" s="75">
        <v>285.39838344652549</v>
      </c>
      <c r="V985" s="75">
        <v>336.28661438028149</v>
      </c>
      <c r="X985" s="201">
        <f>((0-('Appendix B'!$H$30))/(1+$Y$16)^0)</f>
        <v>-30932906.678150136</v>
      </c>
      <c r="Y985" s="201">
        <f>(((B985*'Appendix B'!$C$5*1000)-('Appendix B'!$E$31+'Appendix B'!$F$31+'Appendix B'!$G$31))/((1+$Y$16)^1))</f>
        <v>36555647.970511056</v>
      </c>
      <c r="Z985" s="201">
        <f>+(((C985*'Appendix B'!$C$6*1000)-('Appendix B'!$E$32+'Appendix B'!$F$32+'Appendix B'!$G$32))/((1+$Y$16)^2))</f>
        <v>12198851.662276547</v>
      </c>
      <c r="AA985" s="201">
        <f>(((D985*'Appendix B'!$C$7*1000)-('Appendix B'!$E$33+'Appendix B'!$F$33+'Appendix B'!$G$33))/((1+$Y$16)^3))</f>
        <v>8893252.3898119591</v>
      </c>
      <c r="AB985" s="201">
        <f>(((E985*'Appendix B'!$C$8*1000)-('Appendix B'!$E$34+'Appendix B'!$F$34+'Appendix B'!$G$34))/((1+$Y$16)^4))</f>
        <v>4631647.3119092733</v>
      </c>
      <c r="AC985" s="201">
        <f>(((F985*'Appendix B'!$C$9*1000)-('Appendix B'!$E$35+'Appendix B'!$F$35+'Appendix B'!$G$35))/((1+$Y$16)^AC$34))</f>
        <v>4005096.4696109225</v>
      </c>
      <c r="AD985" s="201">
        <f>(((G985*'Appendix B'!$C$10*1000)-('Appendix B'!$E$36+'Appendix B'!$F$36+'Appendix B'!$G$36))/((1+$Y$16)^AD$34))</f>
        <v>3823870.7816658262</v>
      </c>
      <c r="AE985" s="201">
        <f>(((H985*'Appendix B'!$C$11*1000)-('Appendix B'!$E$37+'Appendix B'!$F$37+'Appendix B'!$G$37))/((1+$Y$16)^AE$34))</f>
        <v>1918542.600870755</v>
      </c>
      <c r="AF985" s="201">
        <f>(((I985*'Appendix B'!$C$12*1000)-('Appendix B'!$E$38+'Appendix B'!$F$38+'Appendix B'!$G$38))/((1+$Y$16)^AF$34))</f>
        <v>2158876.9832997648</v>
      </c>
      <c r="AG985" s="201">
        <f>(((J985*'Appendix B'!$C$13*1000)-('Appendix B'!$E$39+'Appendix B'!$F$39+'Appendix B'!$G$39))/((1+$Y$16)^AG$34))</f>
        <v>3612049.9143082993</v>
      </c>
      <c r="AH985" s="201">
        <f>(((K985*'Appendix B'!$C$14*1000)-('Appendix B'!$E$40+'Appendix B'!$F$40+'Appendix B'!$G$40))/((1+$Y$16)^AH$34))</f>
        <v>3317002.7676846664</v>
      </c>
      <c r="AI985" s="201">
        <f>(((L985*'Appendix B'!$C$15*1000)-('Appendix B'!$E$41+'Appendix B'!$F$41+'Appendix B'!$G$41))/((1+$Y$16)^AI$34))</f>
        <v>1927761.1621198894</v>
      </c>
      <c r="AJ985" s="201">
        <f>(((M985*'Appendix B'!$C$16*1000)-('Appendix B'!$E$42+'Appendix B'!$F$42+'Appendix B'!$G$42))/((1+$Y$16)^AJ$34))</f>
        <v>1671176.9087821848</v>
      </c>
      <c r="AK985" s="201">
        <f>(((N985*'Appendix B'!$C$17*1000)-('Appendix B'!$E$43+'Appendix B'!$F$43+'Appendix B'!$G$43))/((1+$Y$16)^AK$34))</f>
        <v>1527009.0465064601</v>
      </c>
      <c r="AL985" s="201">
        <f>(((O985*'Appendix B'!$C$18*1000)-('Appendix B'!$E$44+'Appendix B'!$F$44+'Appendix B'!$G$44))/((1+$Y$16)^AL$34))</f>
        <v>1127152.8189017316</v>
      </c>
      <c r="AM985" s="201">
        <f>(((P985*'Appendix B'!$C$19*1000)-('Appendix B'!$E$45+'Appendix B'!$F$45+'Appendix B'!$G$45))/((1+$Y$16)^AM$34))</f>
        <v>1378132.1073740299</v>
      </c>
      <c r="AN985" s="201">
        <f>(((Q985*'Appendix B'!$C$20*1000)-('Appendix B'!$E$46+'Appendix B'!$F$46+'Appendix B'!$G$46))/((1+$Y$16)^AN$34))</f>
        <v>1632286.2256654848</v>
      </c>
      <c r="AO985" s="201">
        <f>(((R985*'Appendix B'!$C$21*1000)-('Appendix B'!$E$47+'Appendix B'!$F$47+'Appendix B'!$G$47))/((1+$Y$16)^AO$34))</f>
        <v>1212277.999141085</v>
      </c>
      <c r="AP985" s="201">
        <f>(((S985*'Appendix B'!$C$22*1000)-('Appendix B'!$E$48+'Appendix B'!$F$48+'Appendix B'!$G$48))/((1+$Y$16)^AP$34))</f>
        <v>672997.73106646724</v>
      </c>
      <c r="AQ985" s="201">
        <f>(((T985*'Appendix B'!$C$23*1000)-('Appendix B'!$E$49+'Appendix B'!$F$49+'Appendix B'!$G$49))/((1+$Y$16)^AQ$34))</f>
        <v>845105.03183839435</v>
      </c>
      <c r="AR985" s="201">
        <f>(((U985*'Appendix B'!$C$24*1000)-('Appendix B'!$E$50+'Appendix B'!$F$50+'Appendix B'!$G$50))/((1+$Y$16)^AR$34))</f>
        <v>665634.50112181541</v>
      </c>
      <c r="AS985" s="217">
        <f t="shared" si="44"/>
        <v>62841465.706316471</v>
      </c>
      <c r="AU985" s="207">
        <f t="shared" si="43"/>
        <v>1.3756105034898109E-8</v>
      </c>
    </row>
    <row r="986" spans="1:47" x14ac:dyDescent="0.35">
      <c r="A986">
        <v>952</v>
      </c>
      <c r="B986" s="75">
        <v>56</v>
      </c>
      <c r="C986" s="75">
        <v>42.521946444800683</v>
      </c>
      <c r="D986" s="75">
        <v>40.503235882846944</v>
      </c>
      <c r="E986" s="75">
        <v>30.400573864435351</v>
      </c>
      <c r="F986" s="75">
        <v>30.103792717788966</v>
      </c>
      <c r="G986" s="75">
        <v>41.089536222526959</v>
      </c>
      <c r="H986" s="75">
        <v>6.8728679086057838</v>
      </c>
      <c r="I986" s="75">
        <v>7.5164785020465636</v>
      </c>
      <c r="J986" s="75">
        <v>5.3291574943804445</v>
      </c>
      <c r="K986" s="75">
        <v>7.0852089521688129</v>
      </c>
      <c r="L986" s="75">
        <v>9.6182646531921421</v>
      </c>
      <c r="M986" s="75">
        <v>8.4354970732228569</v>
      </c>
      <c r="N986" s="75">
        <v>10.412982066259833</v>
      </c>
      <c r="O986" s="75">
        <v>14.867322052664683</v>
      </c>
      <c r="P986" s="75">
        <v>19.675791032453876</v>
      </c>
      <c r="Q986" s="75">
        <v>21.687139862671803</v>
      </c>
      <c r="R986" s="75">
        <v>30.884566865083105</v>
      </c>
      <c r="S986" s="75">
        <v>31.656611136577631</v>
      </c>
      <c r="T986" s="75">
        <v>38.389136984882633</v>
      </c>
      <c r="U986" s="75">
        <v>20.914950963750776</v>
      </c>
      <c r="V986" s="75">
        <v>24.211469687291494</v>
      </c>
      <c r="X986" s="201">
        <f>((0-('Appendix B'!$H$30))/(1+$Y$16)^0)</f>
        <v>-30932906.678150136</v>
      </c>
      <c r="Y986" s="201">
        <f>(((B986*'Appendix B'!$C$5*1000)-('Appendix B'!$E$31+'Appendix B'!$F$31+'Appendix B'!$G$31))/((1+$Y$16)^1))</f>
        <v>36555647.970511056</v>
      </c>
      <c r="Z986" s="201">
        <f>+(((C986*'Appendix B'!$C$6*1000)-('Appendix B'!$E$32+'Appendix B'!$F$32+'Appendix B'!$G$32))/((1+$Y$16)^2))</f>
        <v>8536412.4958544318</v>
      </c>
      <c r="AA986" s="201">
        <f>(((D986*'Appendix B'!$C$7*1000)-('Appendix B'!$E$33+'Appendix B'!$F$33+'Appendix B'!$G$33))/((1+$Y$16)^3))</f>
        <v>3410214.7948729363</v>
      </c>
      <c r="AB986" s="201">
        <f>(((E986*'Appendix B'!$C$8*1000)-('Appendix B'!$E$34+'Appendix B'!$F$34+'Appendix B'!$G$34))/((1+$Y$16)^4))</f>
        <v>996033.02176571568</v>
      </c>
      <c r="AC986" s="201">
        <f>(((F986*'Appendix B'!$C$9*1000)-('Appendix B'!$E$35+'Appendix B'!$F$35+'Appendix B'!$G$35))/((1+$Y$16)^AC$34))</f>
        <v>449560.39352376957</v>
      </c>
      <c r="AD986" s="201">
        <f>(((G986*'Appendix B'!$C$10*1000)-('Appendix B'!$E$36+'Appendix B'!$F$36+'Appendix B'!$G$36))/((1+$Y$16)^AD$34))</f>
        <v>617586.90482462849</v>
      </c>
      <c r="AE986" s="201">
        <f>(((H986*'Appendix B'!$C$11*1000)-('Appendix B'!$E$37+'Appendix B'!$F$37+'Appendix B'!$G$37))/((1+$Y$16)^AE$34))</f>
        <v>-805386.99618015497</v>
      </c>
      <c r="AF986" s="201">
        <f>(((I986*'Appendix B'!$C$12*1000)-('Appendix B'!$E$38+'Appendix B'!$F$38+'Appendix B'!$G$38))/((1+$Y$16)^AF$34))</f>
        <v>-731341.66345226741</v>
      </c>
      <c r="AG986" s="201">
        <f>(((J986*'Appendix B'!$C$13*1000)-('Appendix B'!$E$39+'Appendix B'!$F$39+'Appendix B'!$G$39))/((1+$Y$16)^AG$34))</f>
        <v>-723747.16359344311</v>
      </c>
      <c r="AH986" s="201">
        <f>(((K986*'Appendix B'!$C$14*1000)-('Appendix B'!$E$40+'Appendix B'!$F$40+'Appendix B'!$G$40))/((1+$Y$16)^AH$34))</f>
        <v>-623548.23295140662</v>
      </c>
      <c r="AI986" s="201">
        <f>(((L986*'Appendix B'!$C$15*1000)-('Appendix B'!$E$41+'Appendix B'!$F$41+'Appendix B'!$G$41))/((1+$Y$16)^AI$34))</f>
        <v>-544845.76197597838</v>
      </c>
      <c r="AJ986" s="201">
        <f>(((M986*'Appendix B'!$C$16*1000)-('Appendix B'!$E$42+'Appendix B'!$F$42+'Appendix B'!$G$42))/((1+$Y$16)^AJ$34))</f>
        <v>-516492.82258532516</v>
      </c>
      <c r="AK986" s="201">
        <f>(((N986*'Appendix B'!$C$17*1000)-('Appendix B'!$E$43+'Appendix B'!$F$43+'Appendix B'!$G$43))/((1+$Y$16)^AK$34))</f>
        <v>-454382.82074968453</v>
      </c>
      <c r="AL986" s="201">
        <f>(((O986*'Appendix B'!$C$18*1000)-('Appendix B'!$E$44+'Appendix B'!$F$44+'Appendix B'!$G$44))/((1+$Y$16)^AL$34))</f>
        <v>-380487.1426978354</v>
      </c>
      <c r="AM986" s="201">
        <f>(((P986*'Appendix B'!$C$19*1000)-('Appendix B'!$E$45+'Appendix B'!$F$45+'Appendix B'!$G$45))/((1+$Y$16)^AM$34))</f>
        <v>-317668.49610889802</v>
      </c>
      <c r="AN986" s="201">
        <f>(((Q986*'Appendix B'!$C$20*1000)-('Appendix B'!$E$46+'Appendix B'!$F$46+'Appendix B'!$G$46))/((1+$Y$16)^AN$34))</f>
        <v>-279342.44678769336</v>
      </c>
      <c r="AO986" s="201">
        <f>(((R986*'Appendix B'!$C$21*1000)-('Appendix B'!$E$47+'Appendix B'!$F$47+'Appendix B'!$G$47))/((1+$Y$16)^AO$34))</f>
        <v>-215609.67937294979</v>
      </c>
      <c r="AP986" s="201">
        <f>(((S986*'Appendix B'!$C$22*1000)-('Appendix B'!$E$48+'Appendix B'!$F$48+'Appendix B'!$G$48))/((1+$Y$16)^AP$34))</f>
        <v>-199722.50398633885</v>
      </c>
      <c r="AQ986" s="201">
        <f>(((T986*'Appendix B'!$C$23*1000)-('Appendix B'!$E$49+'Appendix B'!$F$49+'Appendix B'!$G$49))/((1+$Y$16)^AQ$34))</f>
        <v>-161696.59508340122</v>
      </c>
      <c r="AR986" s="201">
        <f>(((U986*'Appendix B'!$C$24*1000)-('Appendix B'!$E$50+'Appendix B'!$F$50+'Appendix B'!$G$50))/((1+$Y$16)^AR$34))</f>
        <v>-210915.72998686365</v>
      </c>
      <c r="AS986" s="217">
        <f t="shared" si="44"/>
        <v>19632548.903202403</v>
      </c>
      <c r="AU986" s="207">
        <f t="shared" si="43"/>
        <v>7.9046955655058911E-9</v>
      </c>
    </row>
    <row r="987" spans="1:47" x14ac:dyDescent="0.35">
      <c r="A987">
        <v>953</v>
      </c>
      <c r="B987" s="75">
        <v>56</v>
      </c>
      <c r="C987" s="75">
        <v>41.659119330967549</v>
      </c>
      <c r="D987" s="75">
        <v>50.382689457295363</v>
      </c>
      <c r="E987" s="75">
        <v>52.882614973925932</v>
      </c>
      <c r="F987" s="75">
        <v>59.721196619658826</v>
      </c>
      <c r="G987" s="75">
        <v>71.397047131890503</v>
      </c>
      <c r="H987" s="75">
        <v>71.772375244772377</v>
      </c>
      <c r="I987" s="75">
        <v>82.308313482692014</v>
      </c>
      <c r="J987" s="75">
        <v>83.837150813714814</v>
      </c>
      <c r="K987" s="75">
        <v>110.35578499900153</v>
      </c>
      <c r="L987" s="75">
        <v>144.48556073517449</v>
      </c>
      <c r="M987" s="75">
        <v>230.85067513309559</v>
      </c>
      <c r="N987" s="75">
        <v>173.43328900488694</v>
      </c>
      <c r="O987" s="75">
        <v>140.05965256185101</v>
      </c>
      <c r="P987" s="75">
        <v>177.28038942315391</v>
      </c>
      <c r="Q987" s="75">
        <v>201.05306164185762</v>
      </c>
      <c r="R987" s="75">
        <v>33.781173312845596</v>
      </c>
      <c r="S987" s="75">
        <v>52.181406025482922</v>
      </c>
      <c r="T987" s="75">
        <v>47.090222838774999</v>
      </c>
      <c r="U987" s="75">
        <v>54.190140348261565</v>
      </c>
      <c r="V987" s="75">
        <v>85.531206768099452</v>
      </c>
      <c r="X987" s="201">
        <f>((0-('Appendix B'!$H$30))/(1+$Y$16)^0)</f>
        <v>-30932906.678150136</v>
      </c>
      <c r="Y987" s="201">
        <f>(((B987*'Appendix B'!$C$5*1000)-('Appendix B'!$E$31+'Appendix B'!$F$31+'Appendix B'!$G$31))/((1+$Y$16)^1))</f>
        <v>36555647.970511056</v>
      </c>
      <c r="Z987" s="201">
        <f>+(((C987*'Appendix B'!$C$6*1000)-('Appendix B'!$E$32+'Appendix B'!$F$32+'Appendix B'!$G$32))/((1+$Y$16)^2))</f>
        <v>8318447.6098609902</v>
      </c>
      <c r="AA987" s="201">
        <f>(((D987*'Appendix B'!$C$7*1000)-('Appendix B'!$E$33+'Appendix B'!$F$33+'Appendix B'!$G$33))/((1+$Y$16)^3))</f>
        <v>4663329.3994829692</v>
      </c>
      <c r="AB987" s="201">
        <f>(((E987*'Appendix B'!$C$8*1000)-('Appendix B'!$E$34+'Appendix B'!$F$34+'Appendix B'!$G$34))/((1+$Y$16)^4))</f>
        <v>2811232.9754365492</v>
      </c>
      <c r="AC987" s="201">
        <f>(((F987*'Appendix B'!$C$9*1000)-('Appendix B'!$E$35+'Appendix B'!$F$35+'Appendix B'!$G$35))/((1+$Y$16)^AC$34))</f>
        <v>2171283.5408680481</v>
      </c>
      <c r="AD987" s="201">
        <f>(((G987*'Appendix B'!$C$10*1000)-('Appendix B'!$E$36+'Appendix B'!$F$36+'Appendix B'!$G$36))/((1+$Y$16)^AD$34))</f>
        <v>1925396.1549877895</v>
      </c>
      <c r="AE987" s="201">
        <f>(((H987*'Appendix B'!$C$11*1000)-('Appendix B'!$E$37+'Appendix B'!$F$37+'Appendix B'!$G$37))/((1+$Y$16)^AE$34))</f>
        <v>1350032.7315421896</v>
      </c>
      <c r="AF987" s="201">
        <f>(((I987*'Appendix B'!$C$12*1000)-('Appendix B'!$E$38+'Appendix B'!$F$38+'Appendix B'!$G$38))/((1+$Y$16)^AF$34))</f>
        <v>1229891.1335542742</v>
      </c>
      <c r="AG987" s="201">
        <f>(((J987*'Appendix B'!$C$13*1000)-('Appendix B'!$E$39+'Appendix B'!$F$39+'Appendix B'!$G$39))/((1+$Y$16)^AG$34))</f>
        <v>932012.02751225664</v>
      </c>
      <c r="AH987" s="201">
        <f>(((K987*'Appendix B'!$C$14*1000)-('Appendix B'!$E$40+'Appendix B'!$F$40+'Appendix B'!$G$40))/((1+$Y$16)^AH$34))</f>
        <v>1125336.4969154205</v>
      </c>
      <c r="AI987" s="201">
        <f>(((L987*'Appendix B'!$C$15*1000)-('Appendix B'!$E$41+'Appendix B'!$F$41+'Appendix B'!$G$41))/((1+$Y$16)^AI$34))</f>
        <v>1371763.9211741241</v>
      </c>
      <c r="AJ987" s="201">
        <f>(((M987*'Appendix B'!$C$16*1000)-('Appendix B'!$E$42+'Appendix B'!$F$42+'Appendix B'!$G$42))/((1+$Y$16)^AJ$34))</f>
        <v>2114008.8254150678</v>
      </c>
      <c r="AK987" s="201">
        <f>(((N987*'Appendix B'!$C$17*1000)-('Appendix B'!$E$43+'Appendix B'!$F$43+'Appendix B'!$G$43))/((1+$Y$16)^AK$34))</f>
        <v>1162388.2188651797</v>
      </c>
      <c r="AL987" s="201">
        <f>(((O987*'Appendix B'!$C$18*1000)-('Appendix B'!$E$44+'Appendix B'!$F$44+'Appendix B'!$G$44))/((1+$Y$16)^AL$34))</f>
        <v>667296.29752160399</v>
      </c>
      <c r="AM987" s="201">
        <f>(((P987*'Appendix B'!$C$19*1000)-('Appendix B'!$E$45+'Appendix B'!$F$45+'Appendix B'!$G$45))/((1+$Y$16)^AM$34))</f>
        <v>801428.04107408912</v>
      </c>
      <c r="AN987" s="201">
        <f>(((Q987*'Appendix B'!$C$20*1000)-('Appendix B'!$E$46+'Appendix B'!$F$46+'Appendix B'!$G$46))/((1+$Y$16)^AN$34))</f>
        <v>788898.1644775481</v>
      </c>
      <c r="AO987" s="201">
        <f>(((R987*'Appendix B'!$C$21*1000)-('Appendix B'!$E$47+'Appendix B'!$F$47+'Appendix B'!$G$47))/((1+$Y$16)^AO$34))</f>
        <v>-200593.60816952598</v>
      </c>
      <c r="AP987" s="201">
        <f>(((S987*'Appendix B'!$C$22*1000)-('Appendix B'!$E$48+'Appendix B'!$F$48+'Appendix B'!$G$48))/((1+$Y$16)^AP$34))</f>
        <v>-108345.16614327459</v>
      </c>
      <c r="AQ987" s="201">
        <f>(((T987*'Appendix B'!$C$23*1000)-('Appendix B'!$E$49+'Appendix B'!$F$49+'Appendix B'!$G$49))/((1+$Y$16)^AQ$34))</f>
        <v>-128322.66171355001</v>
      </c>
      <c r="AR987" s="201">
        <f>(((U987*'Appendix B'!$C$24*1000)-('Appendix B'!$E$50+'Appendix B'!$F$50+'Appendix B'!$G$50))/((1+$Y$16)^AR$34))</f>
        <v>-100635.19304972445</v>
      </c>
      <c r="AS987" s="217">
        <f t="shared" si="44"/>
        <v>37055486.831049025</v>
      </c>
      <c r="AU987" s="207">
        <f t="shared" si="43"/>
        <v>1.4138176054840108E-8</v>
      </c>
    </row>
    <row r="988" spans="1:47" x14ac:dyDescent="0.35">
      <c r="A988">
        <v>954</v>
      </c>
      <c r="B988" s="75">
        <v>56</v>
      </c>
      <c r="C988" s="75">
        <v>77.803357112199137</v>
      </c>
      <c r="D988" s="75">
        <v>62.394002536269085</v>
      </c>
      <c r="E988" s="75">
        <v>57.474348919568655</v>
      </c>
      <c r="F988" s="75">
        <v>51.0163662502286</v>
      </c>
      <c r="G988" s="75">
        <v>55.275784143796344</v>
      </c>
      <c r="H988" s="75">
        <v>68.328626984064528</v>
      </c>
      <c r="I988" s="75">
        <v>41.79486159008249</v>
      </c>
      <c r="J988" s="75">
        <v>35.8637930517706</v>
      </c>
      <c r="K988" s="75">
        <v>40.482828375866838</v>
      </c>
      <c r="L988" s="75">
        <v>57.752245126504825</v>
      </c>
      <c r="M988" s="75">
        <v>72.193336312421778</v>
      </c>
      <c r="N988" s="75">
        <v>124.40269757676293</v>
      </c>
      <c r="O988" s="75">
        <v>149.76197612348207</v>
      </c>
      <c r="P988" s="75">
        <v>112.38643937591971</v>
      </c>
      <c r="Q988" s="75">
        <v>162.81337977332288</v>
      </c>
      <c r="R988" s="75">
        <v>231.51410348321227</v>
      </c>
      <c r="S988" s="75">
        <v>207.97358361413373</v>
      </c>
      <c r="T988" s="75">
        <v>242.3434937470804</v>
      </c>
      <c r="U988" s="75">
        <v>338.85671018614266</v>
      </c>
      <c r="V988" s="75">
        <v>318.56684161288376</v>
      </c>
      <c r="X988" s="201">
        <f>((0-('Appendix B'!$H$30))/(1+$Y$16)^0)</f>
        <v>-30932906.678150136</v>
      </c>
      <c r="Y988" s="201">
        <f>(((B988*'Appendix B'!$C$5*1000)-('Appendix B'!$E$31+'Appendix B'!$F$31+'Appendix B'!$G$31))/((1+$Y$16)^1))</f>
        <v>36555647.970511056</v>
      </c>
      <c r="Z988" s="201">
        <f>+(((C988*'Appendix B'!$C$6*1000)-('Appendix B'!$E$32+'Appendix B'!$F$32+'Appendix B'!$G$32))/((1+$Y$16)^2))</f>
        <v>17449100.252783857</v>
      </c>
      <c r="AA988" s="201">
        <f>(((D988*'Appendix B'!$C$7*1000)-('Appendix B'!$E$33+'Appendix B'!$F$33+'Appendix B'!$G$33))/((1+$Y$16)^3))</f>
        <v>6186850.0807009907</v>
      </c>
      <c r="AB988" s="201">
        <f>(((E988*'Appendix B'!$C$8*1000)-('Appendix B'!$E$34+'Appendix B'!$F$34+'Appendix B'!$G$34))/((1+$Y$16)^4))</f>
        <v>3181969.5649128919</v>
      </c>
      <c r="AC988" s="201">
        <f>(((F988*'Appendix B'!$C$9*1000)-('Appendix B'!$E$35+'Appendix B'!$F$35+'Appendix B'!$G$35))/((1+$Y$16)^AC$34))</f>
        <v>1665253.1004415231</v>
      </c>
      <c r="AD988" s="201">
        <f>(((G988*'Appendix B'!$C$10*1000)-('Appendix B'!$E$36+'Appendix B'!$F$36+'Appendix B'!$G$36))/((1+$Y$16)^AD$34))</f>
        <v>1229742.2979886399</v>
      </c>
      <c r="AE988" s="201">
        <f>(((H988*'Appendix B'!$C$11*1000)-('Appendix B'!$E$37+'Appendix B'!$F$37+'Appendix B'!$G$37))/((1+$Y$16)^AE$34))</f>
        <v>1235660.1693593836</v>
      </c>
      <c r="AF988" s="201">
        <f>(((I988*'Appendix B'!$C$12*1000)-('Appendix B'!$E$38+'Appendix B'!$F$38+'Appendix B'!$G$38))/((1+$Y$16)^AF$34))</f>
        <v>167525.02644787449</v>
      </c>
      <c r="AG988" s="201">
        <f>(((J988*'Appendix B'!$C$13*1000)-('Appendix B'!$E$39+'Appendix B'!$F$39+'Appendix B'!$G$39))/((1+$Y$16)^AG$34))</f>
        <v>-79761.738242358304</v>
      </c>
      <c r="AH988" s="201">
        <f>(((K988*'Appendix B'!$C$14*1000)-('Appendix B'!$E$40+'Appendix B'!$F$40+'Appendix B'!$G$40))/((1+$Y$16)^AH$34))</f>
        <v>-57960.348581310674</v>
      </c>
      <c r="AI988" s="201">
        <f>(((L988*'Appendix B'!$C$15*1000)-('Appendix B'!$E$41+'Appendix B'!$F$41+'Appendix B'!$G$41))/((1+$Y$16)^AI$34))</f>
        <v>139189.99571897954</v>
      </c>
      <c r="AJ988" s="201">
        <f>(((M988*'Appendix B'!$C$16*1000)-('Appendix B'!$E$42+'Appendix B'!$F$42+'Appendix B'!$G$42))/((1+$Y$16)^AJ$34))</f>
        <v>237570.37874218985</v>
      </c>
      <c r="AK988" s="201">
        <f>(((N988*'Appendix B'!$C$17*1000)-('Appendix B'!$E$43+'Appendix B'!$F$43+'Appendix B'!$G$43))/((1+$Y$16)^AK$34))</f>
        <v>676122.17161731573</v>
      </c>
      <c r="AL988" s="201">
        <f>(((O988*'Appendix B'!$C$18*1000)-('Appendix B'!$E$44+'Appendix B'!$F$44+'Appendix B'!$G$44))/((1+$Y$16)^AL$34))</f>
        <v>748498.82740646787</v>
      </c>
      <c r="AM988" s="201">
        <f>(((P988*'Appendix B'!$C$19*1000)-('Appendix B'!$E$45+'Appendix B'!$F$45+'Appendix B'!$G$45))/((1+$Y$16)^AM$34))</f>
        <v>340638.21943478036</v>
      </c>
      <c r="AN988" s="201">
        <f>(((Q988*'Appendix B'!$C$20*1000)-('Appendix B'!$E$46+'Appendix B'!$F$46+'Appendix B'!$G$46))/((1+$Y$16)^AN$34))</f>
        <v>561156.01185102703</v>
      </c>
      <c r="AO988" s="201">
        <f>(((R988*'Appendix B'!$C$21*1000)-('Appendix B'!$E$47+'Appendix B'!$F$47+'Appendix B'!$G$47))/((1+$Y$16)^AO$34))</f>
        <v>824458.2282625204</v>
      </c>
      <c r="AP988" s="201">
        <f>(((S988*'Appendix B'!$C$22*1000)-('Appendix B'!$E$48+'Appendix B'!$F$48+'Appendix B'!$G$48))/((1+$Y$16)^AP$34))</f>
        <v>585248.82696990564</v>
      </c>
      <c r="AQ988" s="201">
        <f>(((T988*'Appendix B'!$C$23*1000)-('Appendix B'!$E$49+'Appendix B'!$F$49+'Appendix B'!$G$49))/((1+$Y$16)^AQ$34))</f>
        <v>620591.87182414997</v>
      </c>
      <c r="AR988" s="201">
        <f>(((U988*'Appendix B'!$C$24*1000)-('Appendix B'!$E$50+'Appendix B'!$F$50+'Appendix B'!$G$50))/((1+$Y$16)^AR$34))</f>
        <v>842805.93382146675</v>
      </c>
      <c r="AS988" s="217">
        <f t="shared" si="44"/>
        <v>42315122.250644892</v>
      </c>
      <c r="AU988" s="207">
        <f t="shared" si="43"/>
        <v>1.5322549534548728E-8</v>
      </c>
    </row>
    <row r="989" spans="1:47" x14ac:dyDescent="0.35">
      <c r="A989">
        <v>955</v>
      </c>
      <c r="B989" s="75">
        <v>56</v>
      </c>
      <c r="C989" s="75">
        <v>80.405903704555442</v>
      </c>
      <c r="D989" s="75">
        <v>112.11012805731002</v>
      </c>
      <c r="E989" s="75">
        <v>42.920520829878285</v>
      </c>
      <c r="F989" s="75">
        <v>47.66081121578862</v>
      </c>
      <c r="G989" s="75">
        <v>64.541523572725765</v>
      </c>
      <c r="H989" s="75">
        <v>51.791116874414989</v>
      </c>
      <c r="I989" s="75">
        <v>55.742747478330607</v>
      </c>
      <c r="J989" s="75">
        <v>58.050604710346512</v>
      </c>
      <c r="K989" s="75">
        <v>45.744242183949488</v>
      </c>
      <c r="L989" s="75">
        <v>70.405328206232156</v>
      </c>
      <c r="M989" s="75">
        <v>63.780491832780775</v>
      </c>
      <c r="N989" s="75">
        <v>63.311960325306742</v>
      </c>
      <c r="O989" s="75">
        <v>57.030674730178589</v>
      </c>
      <c r="P989" s="75">
        <v>46.211822259071681</v>
      </c>
      <c r="Q989" s="75">
        <v>55.898908282379772</v>
      </c>
      <c r="R989" s="75">
        <v>47.021382624899054</v>
      </c>
      <c r="S989" s="75">
        <v>46.98154841728681</v>
      </c>
      <c r="T989" s="75">
        <v>50.666484402657957</v>
      </c>
      <c r="U989" s="75">
        <v>62.742284012902019</v>
      </c>
      <c r="V989" s="75">
        <v>74.51725099303988</v>
      </c>
      <c r="X989" s="201">
        <f>((0-('Appendix B'!$H$30))/(1+$Y$16)^0)</f>
        <v>-30932906.678150136</v>
      </c>
      <c r="Y989" s="201">
        <f>(((B989*'Appendix B'!$C$5*1000)-('Appendix B'!$E$31+'Appendix B'!$F$31+'Appendix B'!$G$31))/((1+$Y$16)^1))</f>
        <v>36555647.970511056</v>
      </c>
      <c r="Z989" s="201">
        <f>+(((C989*'Appendix B'!$C$6*1000)-('Appendix B'!$E$32+'Appendix B'!$F$32+'Appendix B'!$G$32))/((1+$Y$16)^2))</f>
        <v>18106548.033690371</v>
      </c>
      <c r="AA989" s="201">
        <f>(((D989*'Appendix B'!$C$7*1000)-('Appendix B'!$E$33+'Appendix B'!$F$33+'Appendix B'!$G$33))/((1+$Y$16)^3))</f>
        <v>12492867.160043385</v>
      </c>
      <c r="AB989" s="201">
        <f>(((E989*'Appendix B'!$C$8*1000)-('Appendix B'!$E$34+'Appendix B'!$F$34+'Appendix B'!$G$34))/((1+$Y$16)^4))</f>
        <v>2006893.514411984</v>
      </c>
      <c r="AC989" s="201">
        <f>(((F989*'Appendix B'!$C$9*1000)-('Appendix B'!$E$35+'Appendix B'!$F$35+'Appendix B'!$G$35))/((1+$Y$16)^AC$34))</f>
        <v>1470187.496645703</v>
      </c>
      <c r="AD989" s="201">
        <f>(((G989*'Appendix B'!$C$10*1000)-('Appendix B'!$E$36+'Appendix B'!$F$36+'Appendix B'!$G$36))/((1+$Y$16)^AD$34))</f>
        <v>1629571.230526007</v>
      </c>
      <c r="AE989" s="201">
        <f>(((H989*'Appendix B'!$C$11*1000)-('Appendix B'!$E$37+'Appendix B'!$F$37+'Appendix B'!$G$37))/((1+$Y$16)^AE$34))</f>
        <v>686422.17047734465</v>
      </c>
      <c r="AF989" s="201">
        <f>(((I989*'Appendix B'!$C$12*1000)-('Appendix B'!$E$38+'Appendix B'!$F$38+'Appendix B'!$G$38))/((1+$Y$16)^AF$34))</f>
        <v>533274.19224940671</v>
      </c>
      <c r="AG989" s="201">
        <f>(((J989*'Appendix B'!$C$13*1000)-('Appendix B'!$E$39+'Appendix B'!$F$39+'Appendix B'!$G$39))/((1+$Y$16)^AG$34))</f>
        <v>388165.35773617413</v>
      </c>
      <c r="AH989" s="201">
        <f>(((K989*'Appendix B'!$C$14*1000)-('Appendix B'!$E$40+'Appendix B'!$F$40+'Appendix B'!$G$40))/((1+$Y$16)^AH$34))</f>
        <v>31141.568137865332</v>
      </c>
      <c r="AI989" s="201">
        <f>(((L989*'Appendix B'!$C$15*1000)-('Appendix B'!$E$41+'Appendix B'!$F$41+'Appendix B'!$G$41))/((1+$Y$16)^AI$34))</f>
        <v>319003.94807675906</v>
      </c>
      <c r="AJ989" s="201">
        <f>(((M989*'Appendix B'!$C$16*1000)-('Appendix B'!$E$42+'Appendix B'!$F$42+'Appendix B'!$G$42))/((1+$Y$16)^AJ$34))</f>
        <v>138071.7678060719</v>
      </c>
      <c r="AK989" s="201">
        <f>(((N989*'Appendix B'!$C$17*1000)-('Appendix B'!$E$43+'Appendix B'!$F$43+'Appendix B'!$G$43))/((1+$Y$16)^AK$34))</f>
        <v>70248.359748837553</v>
      </c>
      <c r="AL989" s="201">
        <f>(((O989*'Appendix B'!$C$18*1000)-('Appendix B'!$E$44+'Appendix B'!$F$44+'Appendix B'!$G$44))/((1+$Y$16)^AL$34))</f>
        <v>-27605.600035049403</v>
      </c>
      <c r="AM989" s="201">
        <f>(((P989*'Appendix B'!$C$19*1000)-('Appendix B'!$E$45+'Appendix B'!$F$45+'Appendix B'!$G$45))/((1+$Y$16)^AM$34))</f>
        <v>-129245.18257923433</v>
      </c>
      <c r="AN989" s="201">
        <f>(((Q989*'Appendix B'!$C$20*1000)-('Appendix B'!$E$46+'Appendix B'!$F$46+'Appendix B'!$G$46))/((1+$Y$16)^AN$34))</f>
        <v>-75589.135976928883</v>
      </c>
      <c r="AO989" s="201">
        <f>(((R989*'Appendix B'!$C$21*1000)-('Appendix B'!$E$47+'Appendix B'!$F$47+'Appendix B'!$G$47))/((1+$Y$16)^AO$34))</f>
        <v>-131956.07339789474</v>
      </c>
      <c r="AP989" s="201">
        <f>(((S989*'Appendix B'!$C$22*1000)-('Appendix B'!$E$48+'Appendix B'!$F$48+'Appendix B'!$G$48))/((1+$Y$16)^AP$34))</f>
        <v>-131495.17314562501</v>
      </c>
      <c r="AQ989" s="201">
        <f>(((T989*'Appendix B'!$C$23*1000)-('Appendix B'!$E$49+'Appendix B'!$F$49+'Appendix B'!$G$49))/((1+$Y$16)^AQ$34))</f>
        <v>-114605.53293785847</v>
      </c>
      <c r="AR989" s="201">
        <f>(((U989*'Appendix B'!$C$24*1000)-('Appendix B'!$E$50+'Appendix B'!$F$50+'Appendix B'!$G$50))/((1+$Y$16)^AR$34))</f>
        <v>-72291.703117879908</v>
      </c>
      <c r="AS989" s="217">
        <f t="shared" si="44"/>
        <v>43495136.091910824</v>
      </c>
      <c r="AU989" s="207">
        <f t="shared" si="43"/>
        <v>1.5507417548671486E-8</v>
      </c>
    </row>
    <row r="990" spans="1:47" x14ac:dyDescent="0.35">
      <c r="A990">
        <v>956</v>
      </c>
      <c r="B990" s="75">
        <v>56</v>
      </c>
      <c r="C990" s="75">
        <v>61.048061860847646</v>
      </c>
      <c r="D990" s="75">
        <v>92.066846490111516</v>
      </c>
      <c r="E990" s="75">
        <v>135.5492954391386</v>
      </c>
      <c r="F990" s="75">
        <v>164.72922553194434</v>
      </c>
      <c r="G990" s="75">
        <v>143.47277968466153</v>
      </c>
      <c r="H990" s="75">
        <v>132.18167888996493</v>
      </c>
      <c r="I990" s="75">
        <v>261.21801891950236</v>
      </c>
      <c r="J990" s="75">
        <v>369.25300021021138</v>
      </c>
      <c r="K990" s="75">
        <v>500</v>
      </c>
      <c r="L990" s="75">
        <v>500</v>
      </c>
      <c r="M990" s="75">
        <v>500</v>
      </c>
      <c r="N990" s="75">
        <v>500</v>
      </c>
      <c r="O990" s="75">
        <v>369.47257675066533</v>
      </c>
      <c r="P990" s="75">
        <v>500</v>
      </c>
      <c r="Q990" s="75">
        <v>494.10337810662918</v>
      </c>
      <c r="R990" s="75">
        <v>417.37680748778905</v>
      </c>
      <c r="S990" s="75">
        <v>334.36483292637297</v>
      </c>
      <c r="T990" s="75">
        <v>326.45569623119093</v>
      </c>
      <c r="U990" s="75">
        <v>476.24694764713365</v>
      </c>
      <c r="V990" s="75">
        <v>500</v>
      </c>
      <c r="X990" s="201">
        <f>((0-('Appendix B'!$H$30))/(1+$Y$16)^0)</f>
        <v>-30932906.678150136</v>
      </c>
      <c r="Y990" s="201">
        <f>(((B990*'Appendix B'!$C$5*1000)-('Appendix B'!$E$31+'Appendix B'!$F$31+'Appendix B'!$G$31))/((1+$Y$16)^1))</f>
        <v>36555647.970511056</v>
      </c>
      <c r="Z990" s="201">
        <f>+(((C990*'Appendix B'!$C$6*1000)-('Appendix B'!$E$32+'Appendix B'!$F$32+'Appendix B'!$G$32))/((1+$Y$16)^2))</f>
        <v>13216426.104398688</v>
      </c>
      <c r="AA990" s="201">
        <f>(((D990*'Appendix B'!$C$7*1000)-('Appendix B'!$E$33+'Appendix B'!$F$33+'Appendix B'!$G$33))/((1+$Y$16)^3))</f>
        <v>9950567.7639383934</v>
      </c>
      <c r="AB990" s="201">
        <f>(((E990*'Appendix B'!$C$8*1000)-('Appendix B'!$E$34+'Appendix B'!$F$34+'Appendix B'!$G$34))/((1+$Y$16)^4))</f>
        <v>9485740.5888591893</v>
      </c>
      <c r="AC990" s="201">
        <f>(((F990*'Appendix B'!$C$9*1000)-('Appendix B'!$E$35+'Appendix B'!$F$35+'Appendix B'!$G$35))/((1+$Y$16)^AC$34))</f>
        <v>8275625.2527310811</v>
      </c>
      <c r="AD990" s="201">
        <f>(((G990*'Appendix B'!$C$10*1000)-('Appendix B'!$E$36+'Appendix B'!$F$36+'Appendix B'!$G$36))/((1+$Y$16)^AD$34))</f>
        <v>5035559.5077848621</v>
      </c>
      <c r="AE990" s="201">
        <f>(((H990*'Appendix B'!$C$11*1000)-('Appendix B'!$E$37+'Appendix B'!$F$37+'Appendix B'!$G$37))/((1+$Y$16)^AE$34))</f>
        <v>3356325.3855121005</v>
      </c>
      <c r="AF990" s="201">
        <f>(((I990*'Appendix B'!$C$12*1000)-('Appendix B'!$E$38+'Appendix B'!$F$38+'Appendix B'!$G$38))/((1+$Y$16)^AF$34))</f>
        <v>5921360.2236795966</v>
      </c>
      <c r="AG990" s="201">
        <f>(((J990*'Appendix B'!$C$13*1000)-('Appendix B'!$E$39+'Appendix B'!$F$39+'Appendix B'!$G$39))/((1+$Y$16)^AG$34))</f>
        <v>6951525.4037267268</v>
      </c>
      <c r="AH990" s="201">
        <f>(((K990*'Appendix B'!$C$14*1000)-('Appendix B'!$E$40+'Appendix B'!$F$40+'Appendix B'!$G$40))/((1+$Y$16)^AH$34))</f>
        <v>7723951.9378437446</v>
      </c>
      <c r="AI990" s="201">
        <f>(((L990*'Appendix B'!$C$15*1000)-('Appendix B'!$E$41+'Appendix B'!$F$41+'Appendix B'!$G$41))/((1+$Y$16)^AI$34))</f>
        <v>6424007.3974609841</v>
      </c>
      <c r="AJ990" s="201">
        <f>(((M990*'Appendix B'!$C$16*1000)-('Appendix B'!$E$42+'Appendix B'!$F$42+'Appendix B'!$G$42))/((1+$Y$16)^AJ$34))</f>
        <v>5297234.668167565</v>
      </c>
      <c r="AK990" s="201">
        <f>(((N990*'Appendix B'!$C$17*1000)-('Appendix B'!$E$43+'Appendix B'!$F$43+'Appendix B'!$G$43))/((1+$Y$16)^AK$34))</f>
        <v>4401147.9215931827</v>
      </c>
      <c r="AL990" s="201">
        <f>(((O990*'Appendix B'!$C$18*1000)-('Appendix B'!$E$44+'Appendix B'!$F$44+'Appendix B'!$G$44))/((1+$Y$16)^AL$34))</f>
        <v>2587342.5332590179</v>
      </c>
      <c r="AM990" s="201">
        <f>(((P990*'Appendix B'!$C$19*1000)-('Appendix B'!$E$45+'Appendix B'!$F$45+'Appendix B'!$G$45))/((1+$Y$16)^AM$34))</f>
        <v>3092950.00404558</v>
      </c>
      <c r="AN990" s="201">
        <f>(((Q990*'Appendix B'!$C$20*1000)-('Appendix B'!$E$46+'Appendix B'!$F$46+'Appendix B'!$G$46))/((1+$Y$16)^AN$34))</f>
        <v>2534203.2151057716</v>
      </c>
      <c r="AO990" s="201">
        <f>(((R990*'Appendix B'!$C$21*1000)-('Appendix B'!$E$47+'Appendix B'!$F$47+'Appendix B'!$G$47))/((1+$Y$16)^AO$34))</f>
        <v>1787974.5525286209</v>
      </c>
      <c r="AP990" s="201">
        <f>(((S990*'Appendix B'!$C$22*1000)-('Appendix B'!$E$48+'Appendix B'!$F$48+'Appendix B'!$G$48))/((1+$Y$16)^AP$34))</f>
        <v>1147948.5251312959</v>
      </c>
      <c r="AQ990" s="201">
        <f>(((T990*'Appendix B'!$C$23*1000)-('Appendix B'!$E$49+'Appendix B'!$F$49+'Appendix B'!$G$49))/((1+$Y$16)^AQ$34))</f>
        <v>943213.10421210248</v>
      </c>
      <c r="AR990" s="201">
        <f>(((U990*'Appendix B'!$C$24*1000)-('Appendix B'!$E$50+'Appendix B'!$F$50+'Appendix B'!$G$50))/((1+$Y$16)^AR$34))</f>
        <v>1298144.2635913333</v>
      </c>
      <c r="AS990" s="217">
        <f t="shared" si="44"/>
        <v>105053989.64593075</v>
      </c>
      <c r="AU990" s="207">
        <f t="shared" si="43"/>
        <v>1.3353619040749386E-9</v>
      </c>
    </row>
    <row r="991" spans="1:47" x14ac:dyDescent="0.35">
      <c r="A991">
        <v>957</v>
      </c>
      <c r="B991" s="75">
        <v>56</v>
      </c>
      <c r="C991" s="75">
        <v>46.98799353785877</v>
      </c>
      <c r="D991" s="75">
        <v>59.63483736148504</v>
      </c>
      <c r="E991" s="75">
        <v>73.988319069506673</v>
      </c>
      <c r="F991" s="75">
        <v>103.83581806648371</v>
      </c>
      <c r="G991" s="75">
        <v>73.515561195677435</v>
      </c>
      <c r="H991" s="75">
        <v>96.12123794717084</v>
      </c>
      <c r="I991" s="75">
        <v>132.10473753707564</v>
      </c>
      <c r="J991" s="75">
        <v>146.22971715511241</v>
      </c>
      <c r="K991" s="75">
        <v>186.13678897475302</v>
      </c>
      <c r="L991" s="75">
        <v>248.95111382946641</v>
      </c>
      <c r="M991" s="75">
        <v>280.60904161331558</v>
      </c>
      <c r="N991" s="75">
        <v>323.38677337846508</v>
      </c>
      <c r="O991" s="75">
        <v>500</v>
      </c>
      <c r="P991" s="75">
        <v>464.63494314430704</v>
      </c>
      <c r="Q991" s="75">
        <v>490.07497850745665</v>
      </c>
      <c r="R991" s="75">
        <v>500</v>
      </c>
      <c r="S991" s="75">
        <v>500</v>
      </c>
      <c r="T991" s="75">
        <v>500</v>
      </c>
      <c r="U991" s="75">
        <v>500</v>
      </c>
      <c r="V991" s="75">
        <v>500</v>
      </c>
      <c r="X991" s="201">
        <f>((0-('Appendix B'!$H$30))/(1+$Y$16)^0)</f>
        <v>-30932906.678150136</v>
      </c>
      <c r="Y991" s="201">
        <f>(((B991*'Appendix B'!$C$5*1000)-('Appendix B'!$E$31+'Appendix B'!$F$31+'Appendix B'!$G$31))/((1+$Y$16)^1))</f>
        <v>36555647.970511056</v>
      </c>
      <c r="Z991" s="201">
        <f>+(((C991*'Appendix B'!$C$6*1000)-('Appendix B'!$E$32+'Appendix B'!$F$32+'Appendix B'!$G$32))/((1+$Y$16)^2))</f>
        <v>9664612.374918513</v>
      </c>
      <c r="AA991" s="201">
        <f>(((D991*'Appendix B'!$C$7*1000)-('Appendix B'!$E$33+'Appendix B'!$F$33+'Appendix B'!$G$33))/((1+$Y$16)^3))</f>
        <v>5836876.2536063762</v>
      </c>
      <c r="AB991" s="201">
        <f>(((E991*'Appendix B'!$C$8*1000)-('Appendix B'!$E$34+'Appendix B'!$F$34+'Appendix B'!$G$34))/((1+$Y$16)^4))</f>
        <v>4515307.4813903607</v>
      </c>
      <c r="AC991" s="201">
        <f>(((F991*'Appendix B'!$C$9*1000)-('Appendix B'!$E$35+'Appendix B'!$F$35+'Appendix B'!$G$35))/((1+$Y$16)^AC$34))</f>
        <v>4735761.0059754308</v>
      </c>
      <c r="AD991" s="201">
        <f>(((G991*'Appendix B'!$C$10*1000)-('Appendix B'!$E$36+'Appendix B'!$F$36+'Appendix B'!$G$36))/((1+$Y$16)^AD$34))</f>
        <v>2016812.8436596824</v>
      </c>
      <c r="AE991" s="201">
        <f>(((H991*'Appendix B'!$C$11*1000)-('Appendix B'!$E$37+'Appendix B'!$F$37+'Appendix B'!$G$37))/((1+$Y$16)^AE$34))</f>
        <v>2158698.6393511035</v>
      </c>
      <c r="AF991" s="201">
        <f>(((I991*'Appendix B'!$C$12*1000)-('Appendix B'!$E$38+'Appendix B'!$F$38+'Appendix B'!$G$38))/((1+$Y$16)^AF$34))</f>
        <v>2535680.462755457</v>
      </c>
      <c r="AG991" s="201">
        <f>(((J991*'Appendix B'!$C$13*1000)-('Appendix B'!$E$39+'Appendix B'!$F$39+'Appendix B'!$G$39))/((1+$Y$16)^AG$34))</f>
        <v>2247891.6062480886</v>
      </c>
      <c r="AH991" s="201">
        <f>(((K991*'Appendix B'!$C$14*1000)-('Appendix B'!$E$40+'Appendix B'!$F$40+'Appendix B'!$G$40))/((1+$Y$16)^AH$34))</f>
        <v>2408685.9827076402</v>
      </c>
      <c r="AI991" s="201">
        <f>(((L991*'Appendix B'!$C$15*1000)-('Appendix B'!$E$41+'Appendix B'!$F$41+'Appendix B'!$G$41))/((1+$Y$16)^AI$34))</f>
        <v>2856332.059134291</v>
      </c>
      <c r="AJ991" s="201">
        <f>(((M991*'Appendix B'!$C$16*1000)-('Appendix B'!$E$42+'Appendix B'!$F$42+'Appendix B'!$G$42))/((1+$Y$16)^AJ$34))</f>
        <v>2702500.4300338477</v>
      </c>
      <c r="AK991" s="201">
        <f>(((N991*'Appendix B'!$C$17*1000)-('Appendix B'!$E$43+'Appendix B'!$F$43+'Appendix B'!$G$43))/((1+$Y$16)^AK$34))</f>
        <v>2649567.6713969042</v>
      </c>
      <c r="AL991" s="201">
        <f>(((O991*'Appendix B'!$C$18*1000)-('Appendix B'!$E$44+'Appendix B'!$F$44+'Appendix B'!$G$44))/((1+$Y$16)^AL$34))</f>
        <v>3679777.4453571774</v>
      </c>
      <c r="AM991" s="201">
        <f>(((P991*'Appendix B'!$C$19*1000)-('Appendix B'!$E$45+'Appendix B'!$F$45+'Appendix B'!$G$45))/((1+$Y$16)^AM$34))</f>
        <v>2841834.7886990416</v>
      </c>
      <c r="AN991" s="201">
        <f>(((Q991*'Appendix B'!$C$20*1000)-('Appendix B'!$E$46+'Appendix B'!$F$46+'Appendix B'!$G$46))/((1+$Y$16)^AN$34))</f>
        <v>2510211.4779488193</v>
      </c>
      <c r="AO991" s="201">
        <f>(((R991*'Appendix B'!$C$21*1000)-('Appendix B'!$E$47+'Appendix B'!$F$47+'Appendix B'!$G$47))/((1+$Y$16)^AO$34))</f>
        <v>2216294.9903208939</v>
      </c>
      <c r="AP991" s="201">
        <f>(((S991*'Appendix B'!$C$22*1000)-('Appendix B'!$E$48+'Appendix B'!$F$48+'Appendix B'!$G$48))/((1+$Y$16)^AP$34))</f>
        <v>1885363.9634975337</v>
      </c>
      <c r="AQ991" s="201">
        <f>(((T991*'Appendix B'!$C$23*1000)-('Appendix B'!$E$49+'Appendix B'!$F$49+'Appendix B'!$G$49))/((1+$Y$16)^AQ$34))</f>
        <v>1608860.6024615879</v>
      </c>
      <c r="AR991" s="201">
        <f>(((U991*'Appendix B'!$C$24*1000)-('Appendix B'!$E$50+'Appendix B'!$F$50+'Appendix B'!$G$50))/((1+$Y$16)^AR$34))</f>
        <v>1376866.5613700326</v>
      </c>
      <c r="AS991" s="217">
        <f t="shared" si="44"/>
        <v>66070677.933193713</v>
      </c>
      <c r="AU991" s="207">
        <f t="shared" si="43"/>
        <v>1.2722661128016598E-8</v>
      </c>
    </row>
    <row r="992" spans="1:47" x14ac:dyDescent="0.35">
      <c r="A992">
        <v>958</v>
      </c>
      <c r="B992" s="75">
        <v>56</v>
      </c>
      <c r="C992" s="75">
        <v>73.616293521463462</v>
      </c>
      <c r="D992" s="75">
        <v>71.13306299753134</v>
      </c>
      <c r="E992" s="75">
        <v>64.420292366268725</v>
      </c>
      <c r="F992" s="75">
        <v>68.041609828470214</v>
      </c>
      <c r="G992" s="75">
        <v>70.459662930549626</v>
      </c>
      <c r="H992" s="75">
        <v>80.651390051623238</v>
      </c>
      <c r="I992" s="75">
        <v>116.13047791357621</v>
      </c>
      <c r="J992" s="75">
        <v>69.346718415320922</v>
      </c>
      <c r="K992" s="75">
        <v>73.308322740754775</v>
      </c>
      <c r="L992" s="75">
        <v>41.036566251983928</v>
      </c>
      <c r="M992" s="75">
        <v>39.046854157049331</v>
      </c>
      <c r="N992" s="75">
        <v>42.01053669435602</v>
      </c>
      <c r="O992" s="75">
        <v>34.528203535594606</v>
      </c>
      <c r="P992" s="75">
        <v>34.097202814451087</v>
      </c>
      <c r="Q992" s="75">
        <v>38.357997396314765</v>
      </c>
      <c r="R992" s="75">
        <v>19.214762042918746</v>
      </c>
      <c r="S992" s="75">
        <v>11.248813813958783</v>
      </c>
      <c r="T992" s="75">
        <v>13.56400519770907</v>
      </c>
      <c r="U992" s="75">
        <v>18.06239272339544</v>
      </c>
      <c r="V992" s="75">
        <v>19.892098533613673</v>
      </c>
      <c r="X992" s="201">
        <f>((0-('Appendix B'!$H$30))/(1+$Y$16)^0)</f>
        <v>-30932906.678150136</v>
      </c>
      <c r="Y992" s="201">
        <f>(((B992*'Appendix B'!$C$5*1000)-('Appendix B'!$E$31+'Appendix B'!$F$31+'Appendix B'!$G$31))/((1+$Y$16)^1))</f>
        <v>36555647.970511056</v>
      </c>
      <c r="Z992" s="201">
        <f>+(((C992*'Appendix B'!$C$6*1000)-('Appendix B'!$E$32+'Appendix B'!$F$32+'Appendix B'!$G$32))/((1+$Y$16)^2))</f>
        <v>16391376.377895879</v>
      </c>
      <c r="AA992" s="201">
        <f>(((D992*'Appendix B'!$C$7*1000)-('Appendix B'!$E$33+'Appendix B'!$F$33+'Appendix B'!$G$33))/((1+$Y$16)^3))</f>
        <v>7295316.6787829846</v>
      </c>
      <c r="AB992" s="201">
        <f>(((E992*'Appendix B'!$C$8*1000)-('Appendix B'!$E$34+'Appendix B'!$F$34+'Appendix B'!$G$34))/((1+$Y$16)^4))</f>
        <v>3742785.0247390787</v>
      </c>
      <c r="AC992" s="201">
        <f>(((F992*'Appendix B'!$C$9*1000)-('Appendix B'!$E$35+'Appendix B'!$F$35+'Appendix B'!$G$35))/((1+$Y$16)^AC$34))</f>
        <v>2654966.9880919699</v>
      </c>
      <c r="AD992" s="201">
        <f>(((G992*'Appendix B'!$C$10*1000)-('Appendix B'!$E$36+'Appendix B'!$F$36+'Appendix B'!$G$36))/((1+$Y$16)^AD$34))</f>
        <v>1884946.7847595115</v>
      </c>
      <c r="AE992" s="201">
        <f>(((H992*'Appendix B'!$C$11*1000)-('Appendix B'!$E$37+'Appendix B'!$F$37+'Appendix B'!$G$37))/((1+$Y$16)^AE$34))</f>
        <v>1644919.4643226727</v>
      </c>
      <c r="AF992" s="201">
        <f>(((I992*'Appendix B'!$C$12*1000)-('Appendix B'!$E$38+'Appendix B'!$F$38+'Appendix B'!$G$38))/((1+$Y$16)^AF$34))</f>
        <v>2116794.6059020748</v>
      </c>
      <c r="AG992" s="201">
        <f>(((J992*'Appendix B'!$C$13*1000)-('Appendix B'!$E$39+'Appendix B'!$F$39+'Appendix B'!$G$39))/((1+$Y$16)^AG$34))</f>
        <v>626404.08095393155</v>
      </c>
      <c r="AH992" s="201">
        <f>(((K992*'Appendix B'!$C$14*1000)-('Appendix B'!$E$40+'Appendix B'!$F$40+'Appendix B'!$G$40))/((1+$Y$16)^AH$34))</f>
        <v>497938.61163217592</v>
      </c>
      <c r="AI992" s="201">
        <f>(((L992*'Appendix B'!$C$15*1000)-('Appendix B'!$E$41+'Appendix B'!$F$41+'Appendix B'!$G$41))/((1+$Y$16)^AI$34))</f>
        <v>-98357.822929802598</v>
      </c>
      <c r="AJ992" s="201">
        <f>(((M992*'Appendix B'!$C$16*1000)-('Appendix B'!$E$42+'Appendix B'!$F$42+'Appendix B'!$G$42))/((1+$Y$16)^AJ$34))</f>
        <v>-154452.66885598877</v>
      </c>
      <c r="AK992" s="201">
        <f>(((N992*'Appendix B'!$C$17*1000)-('Appendix B'!$E$43+'Appendix B'!$F$43+'Appendix B'!$G$43))/((1+$Y$16)^AK$34))</f>
        <v>-141010.74947400551</v>
      </c>
      <c r="AL992" s="201">
        <f>(((O992*'Appendix B'!$C$18*1000)-('Appendix B'!$E$44+'Appendix B'!$F$44+'Appendix B'!$G$44))/((1+$Y$16)^AL$34))</f>
        <v>-215937.55763823475</v>
      </c>
      <c r="AM992" s="201">
        <f>(((P992*'Appendix B'!$C$19*1000)-('Appendix B'!$E$45+'Appendix B'!$F$45+'Appendix B'!$G$45))/((1+$Y$16)^AM$34))</f>
        <v>-215266.96625940257</v>
      </c>
      <c r="AN992" s="201">
        <f>(((Q992*'Appendix B'!$C$20*1000)-('Appendix B'!$E$46+'Appendix B'!$F$46+'Appendix B'!$G$46))/((1+$Y$16)^AN$34))</f>
        <v>-180056.65790758372</v>
      </c>
      <c r="AO992" s="201">
        <f>(((R992*'Appendix B'!$C$21*1000)-('Appendix B'!$E$47+'Appendix B'!$F$47+'Appendix B'!$G$47))/((1+$Y$16)^AO$34))</f>
        <v>-276106.20290828875</v>
      </c>
      <c r="AP992" s="201">
        <f>(((S992*'Appendix B'!$C$22*1000)-('Appendix B'!$E$48+'Appendix B'!$F$48+'Appendix B'!$G$48))/((1+$Y$16)^AP$34))</f>
        <v>-290578.96324332029</v>
      </c>
      <c r="AQ992" s="201">
        <f>(((T992*'Appendix B'!$C$23*1000)-('Appendix B'!$E$49+'Appendix B'!$F$49+'Appendix B'!$G$49))/((1+$Y$16)^AQ$34))</f>
        <v>-256916.00885257759</v>
      </c>
      <c r="AR992" s="201">
        <f>(((U992*'Appendix B'!$C$24*1000)-('Appendix B'!$E$50+'Appendix B'!$F$50+'Appendix B'!$G$50))/((1+$Y$16)^AR$34))</f>
        <v>-220369.67030124337</v>
      </c>
      <c r="AS992" s="217">
        <f t="shared" si="44"/>
        <v>42478189.909441203</v>
      </c>
      <c r="AU992" s="207">
        <f t="shared" si="43"/>
        <v>1.5349993253106835E-8</v>
      </c>
    </row>
    <row r="993" spans="1:47" x14ac:dyDescent="0.35">
      <c r="A993">
        <v>959</v>
      </c>
      <c r="B993" s="75">
        <v>56</v>
      </c>
      <c r="C993" s="75">
        <v>41.020932278408843</v>
      </c>
      <c r="D993" s="75">
        <v>48.715621142410086</v>
      </c>
      <c r="E993" s="75">
        <v>45.166312880287222</v>
      </c>
      <c r="F993" s="75">
        <v>37.914744335109312</v>
      </c>
      <c r="G993" s="75">
        <v>44.35340461048407</v>
      </c>
      <c r="H993" s="75">
        <v>48.201449035584197</v>
      </c>
      <c r="I993" s="75">
        <v>68.067344659901551</v>
      </c>
      <c r="J993" s="75">
        <v>72.25092854831864</v>
      </c>
      <c r="K993" s="75">
        <v>90.409561865706721</v>
      </c>
      <c r="L993" s="75">
        <v>93.133784938869425</v>
      </c>
      <c r="M993" s="75">
        <v>69.55543244955706</v>
      </c>
      <c r="N993" s="75">
        <v>104.06869780670289</v>
      </c>
      <c r="O993" s="75">
        <v>80.162114824195555</v>
      </c>
      <c r="P993" s="75">
        <v>58.724575230257102</v>
      </c>
      <c r="Q993" s="75">
        <v>81.32487119490392</v>
      </c>
      <c r="R993" s="75">
        <v>88.6971587056305</v>
      </c>
      <c r="S993" s="75">
        <v>88.617545179532684</v>
      </c>
      <c r="T993" s="75">
        <v>115.63102943572491</v>
      </c>
      <c r="U993" s="75">
        <v>134.11132752702738</v>
      </c>
      <c r="V993" s="75">
        <v>150.86328773616339</v>
      </c>
      <c r="X993" s="201">
        <f>((0-('Appendix B'!$H$30))/(1+$Y$16)^0)</f>
        <v>-30932906.678150136</v>
      </c>
      <c r="Y993" s="201">
        <f>(((B993*'Appendix B'!$C$5*1000)-('Appendix B'!$E$31+'Appendix B'!$F$31+'Appendix B'!$G$31))/((1+$Y$16)^1))</f>
        <v>36555647.970511056</v>
      </c>
      <c r="Z993" s="201">
        <f>+(((C993*'Appendix B'!$C$6*1000)-('Appendix B'!$E$32+'Appendix B'!$F$32+'Appendix B'!$G$32))/((1+$Y$16)^2))</f>
        <v>8157230.6453923108</v>
      </c>
      <c r="AA993" s="201">
        <f>(((D993*'Appendix B'!$C$7*1000)-('Appendix B'!$E$33+'Appendix B'!$F$33+'Appendix B'!$G$33))/((1+$Y$16)^3))</f>
        <v>4451877.6591085531</v>
      </c>
      <c r="AB993" s="201">
        <f>(((E993*'Appendix B'!$C$8*1000)-('Appendix B'!$E$34+'Appendix B'!$F$34+'Appendix B'!$G$34))/((1+$Y$16)^4))</f>
        <v>2188218.7600159403</v>
      </c>
      <c r="AC993" s="201">
        <f>(((F993*'Appendix B'!$C$9*1000)-('Appendix B'!$E$35+'Appendix B'!$F$35+'Appendix B'!$G$35))/((1+$Y$16)^AC$34))</f>
        <v>903627.74685711227</v>
      </c>
      <c r="AD993" s="201">
        <f>(((G993*'Appendix B'!$C$10*1000)-('Appendix B'!$E$36+'Appendix B'!$F$36+'Appendix B'!$G$36))/((1+$Y$16)^AD$34))</f>
        <v>758427.15006451937</v>
      </c>
      <c r="AE993" s="201">
        <f>(((H993*'Appendix B'!$C$11*1000)-('Appendix B'!$E$37+'Appendix B'!$F$37+'Appendix B'!$G$37))/((1+$Y$16)^AE$34))</f>
        <v>567203.37832675187</v>
      </c>
      <c r="AF993" s="201">
        <f>(((I993*'Appendix B'!$C$12*1000)-('Appendix B'!$E$38+'Appendix B'!$F$38+'Appendix B'!$G$38))/((1+$Y$16)^AF$34))</f>
        <v>856456.58520241245</v>
      </c>
      <c r="AG993" s="201">
        <f>(((J993*'Appendix B'!$C$13*1000)-('Appendix B'!$E$39+'Appendix B'!$F$39+'Appendix B'!$G$39))/((1+$Y$16)^AG$34))</f>
        <v>687654.82011183887</v>
      </c>
      <c r="AH993" s="201">
        <f>(((K993*'Appendix B'!$C$14*1000)-('Appendix B'!$E$40+'Appendix B'!$F$40+'Appendix B'!$G$40))/((1+$Y$16)^AH$34))</f>
        <v>787547.68628153601</v>
      </c>
      <c r="AI993" s="201">
        <f>(((L993*'Appendix B'!$C$15*1000)-('Appendix B'!$E$41+'Appendix B'!$F$41+'Appendix B'!$G$41))/((1+$Y$16)^AI$34))</f>
        <v>641999.82270562975</v>
      </c>
      <c r="AJ993" s="201">
        <f>(((M993*'Appendix B'!$C$16*1000)-('Appendix B'!$E$42+'Appendix B'!$F$42+'Appendix B'!$G$42))/((1+$Y$16)^AJ$34))</f>
        <v>206371.92133896193</v>
      </c>
      <c r="AK993" s="201">
        <f>(((N993*'Appendix B'!$C$17*1000)-('Appendix B'!$E$43+'Appendix B'!$F$43+'Appendix B'!$G$43))/((1+$Y$16)^AK$34))</f>
        <v>474457.59028300922</v>
      </c>
      <c r="AL993" s="201">
        <f>(((O993*'Appendix B'!$C$18*1000)-('Appendix B'!$E$44+'Appendix B'!$F$44+'Appendix B'!$G$44))/((1+$Y$16)^AL$34))</f>
        <v>165990.44359128538</v>
      </c>
      <c r="AM993" s="201">
        <f>(((P993*'Appendix B'!$C$19*1000)-('Appendix B'!$E$45+'Appendix B'!$F$45+'Appendix B'!$G$45))/((1+$Y$16)^AM$34))</f>
        <v>-40396.388421804324</v>
      </c>
      <c r="AN993" s="201">
        <f>(((Q993*'Appendix B'!$C$20*1000)-('Appendix B'!$E$46+'Appendix B'!$F$46+'Appendix B'!$G$46))/((1+$Y$16)^AN$34))</f>
        <v>75838.994262435343</v>
      </c>
      <c r="AO993" s="201">
        <f>(((R993*'Appendix B'!$C$21*1000)-('Appendix B'!$E$47+'Appendix B'!$F$47+'Appendix B'!$G$47))/((1+$Y$16)^AO$34))</f>
        <v>84092.06167741683</v>
      </c>
      <c r="AP993" s="201">
        <f>(((S993*'Appendix B'!$C$22*1000)-('Appendix B'!$E$48+'Appendix B'!$F$48+'Appendix B'!$G$48))/((1+$Y$16)^AP$34))</f>
        <v>53870.213605842422</v>
      </c>
      <c r="AQ993" s="201">
        <f>(((T993*'Appendix B'!$C$23*1000)-('Appendix B'!$E$49+'Appendix B'!$F$49+'Appendix B'!$G$49))/((1+$Y$16)^AQ$34))</f>
        <v>134572.83787046743</v>
      </c>
      <c r="AR993" s="201">
        <f>(((U993*'Appendix B'!$C$24*1000)-('Appendix B'!$E$50+'Appendix B'!$F$50+'Appendix B'!$G$50))/((1+$Y$16)^AR$34))</f>
        <v>164239.37559301918</v>
      </c>
      <c r="AS993" s="217">
        <f t="shared" si="44"/>
        <v>26982418.984649967</v>
      </c>
      <c r="AU993" s="207">
        <f t="shared" si="43"/>
        <v>1.0715908558873465E-8</v>
      </c>
    </row>
    <row r="994" spans="1:47" x14ac:dyDescent="0.35">
      <c r="A994">
        <v>960</v>
      </c>
      <c r="B994" s="75">
        <v>56</v>
      </c>
      <c r="C994" s="75">
        <v>43.878811356797328</v>
      </c>
      <c r="D994" s="75">
        <v>49.099328183393069</v>
      </c>
      <c r="E994" s="75">
        <v>55.758376628094844</v>
      </c>
      <c r="F994" s="75">
        <v>64.940970941081702</v>
      </c>
      <c r="G994" s="75">
        <v>67.848184498789593</v>
      </c>
      <c r="H994" s="75">
        <v>82.465986020474645</v>
      </c>
      <c r="I994" s="75">
        <v>131.14276563816594</v>
      </c>
      <c r="J994" s="75">
        <v>95.033045999035593</v>
      </c>
      <c r="K994" s="75">
        <v>91.144556095678283</v>
      </c>
      <c r="L994" s="75">
        <v>82.099747380928392</v>
      </c>
      <c r="M994" s="75">
        <v>124.63021612952866</v>
      </c>
      <c r="N994" s="75">
        <v>91.496719997291677</v>
      </c>
      <c r="O994" s="75">
        <v>85.787005317229898</v>
      </c>
      <c r="P994" s="75">
        <v>60.578617452068428</v>
      </c>
      <c r="Q994" s="75">
        <v>61.628675893809607</v>
      </c>
      <c r="R994" s="75">
        <v>64.125178331407682</v>
      </c>
      <c r="S994" s="75">
        <v>71.859321422499178</v>
      </c>
      <c r="T994" s="75">
        <v>68.836492029478819</v>
      </c>
      <c r="U994" s="75">
        <v>75.60223317345374</v>
      </c>
      <c r="V994" s="75">
        <v>90.986342437435269</v>
      </c>
      <c r="X994" s="201">
        <f>((0-('Appendix B'!$H$30))/(1+$Y$16)^0)</f>
        <v>-30932906.678150136</v>
      </c>
      <c r="Y994" s="201">
        <f>(((B994*'Appendix B'!$C$5*1000)-('Appendix B'!$E$31+'Appendix B'!$F$31+'Appendix B'!$G$31))/((1+$Y$16)^1))</f>
        <v>36555647.970511056</v>
      </c>
      <c r="Z994" s="201">
        <f>+(((C994*'Appendix B'!$C$6*1000)-('Appendix B'!$E$32+'Appendix B'!$F$32+'Appendix B'!$G$32))/((1+$Y$16)^2))</f>
        <v>8879179.7792537417</v>
      </c>
      <c r="AA994" s="201">
        <f>(((D994*'Appendix B'!$C$7*1000)-('Appendix B'!$E$33+'Appendix B'!$F$33+'Appendix B'!$G$33))/((1+$Y$16)^3))</f>
        <v>4500547.2432433534</v>
      </c>
      <c r="AB994" s="201">
        <f>(((E994*'Appendix B'!$C$8*1000)-('Appendix B'!$E$34+'Appendix B'!$F$34+'Appendix B'!$G$34))/((1+$Y$16)^4))</f>
        <v>3043421.9655728647</v>
      </c>
      <c r="AC994" s="201">
        <f>(((F994*'Appendix B'!$C$9*1000)-('Appendix B'!$E$35+'Appendix B'!$F$35+'Appendix B'!$G$35))/((1+$Y$16)^AC$34))</f>
        <v>2474720.206109989</v>
      </c>
      <c r="AD994" s="201">
        <f>(((G994*'Appendix B'!$C$10*1000)-('Appendix B'!$E$36+'Appendix B'!$F$36+'Appendix B'!$G$36))/((1+$Y$16)^AD$34))</f>
        <v>1772258.0304810407</v>
      </c>
      <c r="AE994" s="201">
        <f>(((H994*'Appendix B'!$C$11*1000)-('Appendix B'!$E$37+'Appendix B'!$F$37+'Appendix B'!$G$37))/((1+$Y$16)^AE$34))</f>
        <v>1705185.190668613</v>
      </c>
      <c r="AF994" s="201">
        <f>(((I994*'Appendix B'!$C$12*1000)-('Appendix B'!$E$38+'Appendix B'!$F$38+'Appendix B'!$G$38))/((1+$Y$16)^AF$34))</f>
        <v>2510455.1044201716</v>
      </c>
      <c r="AG994" s="201">
        <f>(((J994*'Appendix B'!$C$13*1000)-('Appendix B'!$E$39+'Appendix B'!$F$39+'Appendix B'!$G$39))/((1+$Y$16)^AG$34))</f>
        <v>1168137.1094557995</v>
      </c>
      <c r="AH994" s="201">
        <f>(((K994*'Appendix B'!$C$14*1000)-('Appendix B'!$E$40+'Appendix B'!$F$40+'Appendix B'!$G$40))/((1+$Y$16)^AH$34))</f>
        <v>799994.795947648</v>
      </c>
      <c r="AI994" s="201">
        <f>(((L994*'Appendix B'!$C$15*1000)-('Appendix B'!$E$41+'Appendix B'!$F$41+'Appendix B'!$G$41))/((1+$Y$16)^AI$34))</f>
        <v>485194.25277015485</v>
      </c>
      <c r="AJ994" s="201">
        <f>(((M994*'Appendix B'!$C$16*1000)-('Appendix B'!$E$42+'Appendix B'!$F$42+'Appendix B'!$G$42))/((1+$Y$16)^AJ$34))</f>
        <v>857740.72852725245</v>
      </c>
      <c r="AK994" s="201">
        <f>(((N994*'Appendix B'!$C$17*1000)-('Appendix B'!$E$43+'Appendix B'!$F$43+'Appendix B'!$G$43))/((1+$Y$16)^AK$34))</f>
        <v>349773.67810887139</v>
      </c>
      <c r="AL994" s="201">
        <f>(((O994*'Appendix B'!$C$18*1000)-('Appendix B'!$E$44+'Appendix B'!$F$44+'Appendix B'!$G$44))/((1+$Y$16)^AL$34))</f>
        <v>213067.34588776191</v>
      </c>
      <c r="AM994" s="201">
        <f>(((P994*'Appendix B'!$C$19*1000)-('Appendix B'!$E$45+'Appendix B'!$F$45+'Appendix B'!$G$45))/((1+$Y$16)^AM$34))</f>
        <v>-27231.466513392916</v>
      </c>
      <c r="AN994" s="201">
        <f>(((Q994*'Appendix B'!$C$20*1000)-('Appendix B'!$E$46+'Appendix B'!$F$46+'Appendix B'!$G$46))/((1+$Y$16)^AN$34))</f>
        <v>-41464.646804583455</v>
      </c>
      <c r="AO994" s="201">
        <f>(((R994*'Appendix B'!$C$21*1000)-('Appendix B'!$E$47+'Appendix B'!$F$47+'Appendix B'!$G$47))/((1+$Y$16)^AO$34))</f>
        <v>-43289.622221505415</v>
      </c>
      <c r="AP994" s="201">
        <f>(((S994*'Appendix B'!$C$22*1000)-('Appendix B'!$E$48+'Appendix B'!$F$48+'Appendix B'!$G$48))/((1+$Y$16)^AP$34))</f>
        <v>-20738.175037489385</v>
      </c>
      <c r="AQ994" s="201">
        <f>(((T994*'Appendix B'!$C$23*1000)-('Appendix B'!$E$49+'Appendix B'!$F$49+'Appendix B'!$G$49))/((1+$Y$16)^AQ$34))</f>
        <v>-44912.550469936235</v>
      </c>
      <c r="AR994" s="201">
        <f>(((U994*'Appendix B'!$C$24*1000)-('Appendix B'!$E$50+'Appendix B'!$F$50+'Appendix B'!$G$50))/((1+$Y$16)^AR$34))</f>
        <v>-29671.29660352624</v>
      </c>
      <c r="AS994" s="217">
        <f t="shared" si="44"/>
        <v>34382416.722808182</v>
      </c>
      <c r="AU994" s="207">
        <f t="shared" si="43"/>
        <v>1.3344382368740768E-8</v>
      </c>
    </row>
    <row r="995" spans="1:47" x14ac:dyDescent="0.35">
      <c r="A995">
        <v>961</v>
      </c>
      <c r="B995" s="75">
        <v>56</v>
      </c>
      <c r="C995" s="75">
        <v>60.207346733679472</v>
      </c>
      <c r="D995" s="75">
        <v>62.38149108716442</v>
      </c>
      <c r="E995" s="75">
        <v>33.749108836647189</v>
      </c>
      <c r="F995" s="75">
        <v>15.26926875383694</v>
      </c>
      <c r="G995" s="75">
        <v>22.301207695395277</v>
      </c>
      <c r="H995" s="75">
        <v>31.333336486373316</v>
      </c>
      <c r="I995" s="75">
        <v>61.040096499915236</v>
      </c>
      <c r="J995" s="75">
        <v>98.720973496322102</v>
      </c>
      <c r="K995" s="75">
        <v>92.070238611600161</v>
      </c>
      <c r="L995" s="75">
        <v>71.053629301645827</v>
      </c>
      <c r="M995" s="75">
        <v>76.44830825527022</v>
      </c>
      <c r="N995" s="75">
        <v>72.441995439599083</v>
      </c>
      <c r="O995" s="75">
        <v>51.316094714336693</v>
      </c>
      <c r="P995" s="75">
        <v>38.006261045116545</v>
      </c>
      <c r="Q995" s="75">
        <v>32.331876553284395</v>
      </c>
      <c r="R995" s="75">
        <v>30.733228644067307</v>
      </c>
      <c r="S995" s="75">
        <v>31.853142058131493</v>
      </c>
      <c r="T995" s="75">
        <v>33.965062804425251</v>
      </c>
      <c r="U995" s="75">
        <v>32.879781732736511</v>
      </c>
      <c r="V995" s="75">
        <v>42.032664001314082</v>
      </c>
      <c r="X995" s="201">
        <f>((0-('Appendix B'!$H$30))/(1+$Y$16)^0)</f>
        <v>-30932906.678150136</v>
      </c>
      <c r="Y995" s="201">
        <f>(((B995*'Appendix B'!$C$5*1000)-('Appendix B'!$E$31+'Appendix B'!$F$31+'Appendix B'!$G$31))/((1+$Y$16)^1))</f>
        <v>36555647.970511056</v>
      </c>
      <c r="Z995" s="201">
        <f>+(((C995*'Appendix B'!$C$6*1000)-('Appendix B'!$E$32+'Appendix B'!$F$32+'Appendix B'!$G$32))/((1+$Y$16)^2))</f>
        <v>13004047.084420867</v>
      </c>
      <c r="AA995" s="201">
        <f>(((D995*'Appendix B'!$C$7*1000)-('Appendix B'!$E$33+'Appendix B'!$F$33+'Appendix B'!$G$33))/((1+$Y$16)^3))</f>
        <v>6185263.122527671</v>
      </c>
      <c r="AB995" s="201">
        <f>(((E995*'Appendix B'!$C$8*1000)-('Appendix B'!$E$34+'Appendix B'!$F$34+'Appendix B'!$G$34))/((1+$Y$16)^4))</f>
        <v>1266393.7286438027</v>
      </c>
      <c r="AC995" s="201">
        <f>(((F995*'Appendix B'!$C$9*1000)-('Appendix B'!$E$35+'Appendix B'!$F$35+'Appendix B'!$G$35))/((1+$Y$16)^AC$34))</f>
        <v>-412802.26909154159</v>
      </c>
      <c r="AD995" s="201">
        <f>(((G995*'Appendix B'!$C$10*1000)-('Appendix B'!$E$36+'Appendix B'!$F$36+'Appendix B'!$G$36))/((1+$Y$16)^AD$34))</f>
        <v>-193154.36377937952</v>
      </c>
      <c r="AE995" s="201">
        <f>(((H995*'Appendix B'!$C$11*1000)-('Appendix B'!$E$37+'Appendix B'!$F$37+'Appendix B'!$G$37))/((1+$Y$16)^AE$34))</f>
        <v>6985.5269078888468</v>
      </c>
      <c r="AF995" s="201">
        <f>(((I995*'Appendix B'!$C$12*1000)-('Appendix B'!$E$38+'Appendix B'!$F$38+'Appendix B'!$G$38))/((1+$Y$16)^AF$34))</f>
        <v>672184.20349610015</v>
      </c>
      <c r="AG995" s="201">
        <f>(((J995*'Appendix B'!$C$13*1000)-('Appendix B'!$E$39+'Appendix B'!$F$39+'Appendix B'!$G$39))/((1+$Y$16)^AG$34))</f>
        <v>1245916.7035020501</v>
      </c>
      <c r="AH995" s="201">
        <f>(((K995*'Appendix B'!$C$14*1000)-('Appendix B'!$E$40+'Appendix B'!$F$40+'Appendix B'!$G$40))/((1+$Y$16)^AH$34))</f>
        <v>815671.20716536336</v>
      </c>
      <c r="AI995" s="201">
        <f>(((L995*'Appendix B'!$C$15*1000)-('Appendix B'!$E$41+'Appendix B'!$F$41+'Appendix B'!$G$41))/((1+$Y$16)^AI$34))</f>
        <v>328217.00560192345</v>
      </c>
      <c r="AJ995" s="201">
        <f>(((M995*'Appendix B'!$C$16*1000)-('Appendix B'!$E$42+'Appendix B'!$F$42+'Appendix B'!$G$42))/((1+$Y$16)^AJ$34))</f>
        <v>287893.88096668839</v>
      </c>
      <c r="AK995" s="201">
        <f>(((N995*'Appendix B'!$C$17*1000)-('Appendix B'!$E$43+'Appendix B'!$F$43+'Appendix B'!$G$43))/((1+$Y$16)^AK$34))</f>
        <v>160796.4432401282</v>
      </c>
      <c r="AL995" s="201">
        <f>(((O995*'Appendix B'!$C$18*1000)-('Appendix B'!$E$44+'Appendix B'!$F$44+'Appendix B'!$G$44))/((1+$Y$16)^AL$34))</f>
        <v>-75433.148927660892</v>
      </c>
      <c r="AM995" s="201">
        <f>(((P995*'Appendix B'!$C$19*1000)-('Appendix B'!$E$45+'Appendix B'!$F$45+'Appendix B'!$G$45))/((1+$Y$16)^AM$34))</f>
        <v>-187510.07607819256</v>
      </c>
      <c r="AN995" s="201">
        <f>(((Q995*'Appendix B'!$C$20*1000)-('Appendix B'!$E$46+'Appendix B'!$F$46+'Appendix B'!$G$46))/((1+$Y$16)^AN$34))</f>
        <v>-215946.12313633473</v>
      </c>
      <c r="AO995" s="201">
        <f>(((R995*'Appendix B'!$C$21*1000)-('Appendix B'!$E$47+'Appendix B'!$F$47+'Appendix B'!$G$47))/((1+$Y$16)^AO$34))</f>
        <v>-216394.22002200069</v>
      </c>
      <c r="AP995" s="201">
        <f>(((S995*'Appendix B'!$C$22*1000)-('Appendix B'!$E$48+'Appendix B'!$F$48+'Appendix B'!$G$48))/((1+$Y$16)^AP$34))</f>
        <v>-198847.53921749999</v>
      </c>
      <c r="AQ995" s="201">
        <f>(((T995*'Appendix B'!$C$23*1000)-('Appendix B'!$E$49+'Appendix B'!$F$49+'Appendix B'!$G$49))/((1+$Y$16)^AQ$34))</f>
        <v>-178665.59865389395</v>
      </c>
      <c r="AR995" s="201">
        <f>(((U995*'Appendix B'!$C$24*1000)-('Appendix B'!$E$50+'Appendix B'!$F$50+'Appendix B'!$G$50))/((1+$Y$16)^AR$34))</f>
        <v>-171261.92227089743</v>
      </c>
      <c r="AS995" s="217">
        <f t="shared" si="44"/>
        <v>29596110.198833402</v>
      </c>
      <c r="AU995" s="207">
        <f t="shared" ref="AU995:AU1034" si="45">_xlfn.NORM.DIST(AS995,$Y$17,$Y$19,FALSE)</f>
        <v>1.1695207258275766E-8</v>
      </c>
    </row>
    <row r="996" spans="1:47" x14ac:dyDescent="0.35">
      <c r="A996">
        <v>962</v>
      </c>
      <c r="B996" s="75">
        <v>56</v>
      </c>
      <c r="C996" s="75">
        <v>56.686265279874441</v>
      </c>
      <c r="D996" s="75">
        <v>77.83792237715673</v>
      </c>
      <c r="E996" s="75">
        <v>122.82765769995254</v>
      </c>
      <c r="F996" s="75">
        <v>166.25740200557618</v>
      </c>
      <c r="G996" s="75">
        <v>170.30555854600379</v>
      </c>
      <c r="H996" s="75">
        <v>173.87566316860634</v>
      </c>
      <c r="I996" s="75">
        <v>252.70251430946524</v>
      </c>
      <c r="J996" s="75">
        <v>310.83333905625443</v>
      </c>
      <c r="K996" s="75">
        <v>261.68175176739828</v>
      </c>
      <c r="L996" s="75">
        <v>374.92519675270086</v>
      </c>
      <c r="M996" s="75">
        <v>400.66185755591914</v>
      </c>
      <c r="N996" s="75">
        <v>500</v>
      </c>
      <c r="O996" s="75">
        <v>500</v>
      </c>
      <c r="P996" s="75">
        <v>500</v>
      </c>
      <c r="Q996" s="75">
        <v>471.78577509396951</v>
      </c>
      <c r="R996" s="75">
        <v>383.45123776797567</v>
      </c>
      <c r="S996" s="75">
        <v>500</v>
      </c>
      <c r="T996" s="75">
        <v>500</v>
      </c>
      <c r="U996" s="75">
        <v>413.1629134300249</v>
      </c>
      <c r="V996" s="75">
        <v>500</v>
      </c>
      <c r="X996" s="201">
        <f>((0-('Appendix B'!$H$30))/(1+$Y$16)^0)</f>
        <v>-30932906.678150136</v>
      </c>
      <c r="Y996" s="201">
        <f>(((B996*'Appendix B'!$C$5*1000)-('Appendix B'!$E$31+'Appendix B'!$F$31+'Appendix B'!$G$31))/((1+$Y$16)^1))</f>
        <v>36555647.970511056</v>
      </c>
      <c r="Z996" s="201">
        <f>+(((C996*'Appendix B'!$C$6*1000)-('Appendix B'!$E$32+'Appendix B'!$F$32+'Appendix B'!$G$32))/((1+$Y$16)^2))</f>
        <v>12114561.687696695</v>
      </c>
      <c r="AA996" s="201">
        <f>(((D996*'Appendix B'!$C$7*1000)-('Appendix B'!$E$33+'Appendix B'!$F$33+'Appendix B'!$G$33))/((1+$Y$16)^3))</f>
        <v>8145764.2412064178</v>
      </c>
      <c r="AB996" s="201">
        <f>(((E996*'Appendix B'!$C$8*1000)-('Appendix B'!$E$34+'Appendix B'!$F$34+'Appendix B'!$G$34))/((1+$Y$16)^4))</f>
        <v>8458595.5835491735</v>
      </c>
      <c r="AC996" s="201">
        <f>(((F996*'Appendix B'!$C$9*1000)-('Appendix B'!$E$35+'Appendix B'!$F$35+'Appendix B'!$G$35))/((1+$Y$16)^AC$34))</f>
        <v>8364461.4254286084</v>
      </c>
      <c r="AD996" s="201">
        <f>(((G996*'Appendix B'!$C$10*1000)-('Appendix B'!$E$36+'Appendix B'!$F$36+'Appendix B'!$G$36))/((1+$Y$16)^AD$34))</f>
        <v>6193429.4664030792</v>
      </c>
      <c r="AE996" s="201">
        <f>(((H996*'Appendix B'!$C$11*1000)-('Appendix B'!$E$37+'Appendix B'!$F$37+'Appendix B'!$G$37))/((1+$Y$16)^AE$34))</f>
        <v>4741051.4016285306</v>
      </c>
      <c r="AF996" s="201">
        <f>(((I996*'Appendix B'!$C$12*1000)-('Appendix B'!$E$38+'Appendix B'!$F$38+'Appendix B'!$G$38))/((1+$Y$16)^AF$34))</f>
        <v>5698061.9595229942</v>
      </c>
      <c r="AG996" s="201">
        <f>(((J996*'Appendix B'!$C$13*1000)-('Appendix B'!$E$39+'Appendix B'!$F$39+'Appendix B'!$G$39))/((1+$Y$16)^AG$34))</f>
        <v>5719435.6914919959</v>
      </c>
      <c r="AH996" s="201">
        <f>(((K996*'Appendix B'!$C$14*1000)-('Appendix B'!$E$40+'Appendix B'!$F$40+'Appendix B'!$G$40))/((1+$Y$16)^AH$34))</f>
        <v>3688038.1167220701</v>
      </c>
      <c r="AI996" s="201">
        <f>(((L996*'Appendix B'!$C$15*1000)-('Appendix B'!$E$41+'Appendix B'!$F$41+'Appendix B'!$G$41))/((1+$Y$16)^AI$34))</f>
        <v>4646559.5951698469</v>
      </c>
      <c r="AJ996" s="201">
        <f>(((M996*'Appendix B'!$C$16*1000)-('Appendix B'!$E$42+'Appendix B'!$F$42+'Appendix B'!$G$42))/((1+$Y$16)^AJ$34))</f>
        <v>4122363.6468287716</v>
      </c>
      <c r="AK996" s="201">
        <f>(((N996*'Appendix B'!$C$17*1000)-('Appendix B'!$E$43+'Appendix B'!$F$43+'Appendix B'!$G$43))/((1+$Y$16)^AK$34))</f>
        <v>4401147.9215931827</v>
      </c>
      <c r="AL996" s="201">
        <f>(((O996*'Appendix B'!$C$18*1000)-('Appendix B'!$E$44+'Appendix B'!$F$44+'Appendix B'!$G$44))/((1+$Y$16)^AL$34))</f>
        <v>3679777.4453571774</v>
      </c>
      <c r="AM996" s="201">
        <f>(((P996*'Appendix B'!$C$19*1000)-('Appendix B'!$E$45+'Appendix B'!$F$45+'Appendix B'!$G$45))/((1+$Y$16)^AM$34))</f>
        <v>3092950.00404558</v>
      </c>
      <c r="AN996" s="201">
        <f>(((Q996*'Appendix B'!$C$20*1000)-('Appendix B'!$E$46+'Appendix B'!$F$46+'Appendix B'!$G$46))/((1+$Y$16)^AN$34))</f>
        <v>2401287.3877973477</v>
      </c>
      <c r="AO996" s="201">
        <f>(((R996*'Appendix B'!$C$21*1000)-('Appendix B'!$E$47+'Appendix B'!$F$47+'Appendix B'!$G$47))/((1+$Y$16)^AO$34))</f>
        <v>1612103.6568040922</v>
      </c>
      <c r="AP996" s="201">
        <f>(((S996*'Appendix B'!$C$22*1000)-('Appendix B'!$E$48+'Appendix B'!$F$48+'Appendix B'!$G$48))/((1+$Y$16)^AP$34))</f>
        <v>1885363.9634975337</v>
      </c>
      <c r="AQ996" s="201">
        <f>(((T996*'Appendix B'!$C$23*1000)-('Appendix B'!$E$49+'Appendix B'!$F$49+'Appendix B'!$G$49))/((1+$Y$16)^AQ$34))</f>
        <v>1608860.6024615879</v>
      </c>
      <c r="AR996" s="201">
        <f>(((U996*'Appendix B'!$C$24*1000)-('Appendix B'!$E$50+'Appendix B'!$F$50+'Appendix B'!$G$50))/((1+$Y$16)^AR$34))</f>
        <v>1089071.3388595511</v>
      </c>
      <c r="AS996" s="217">
        <f t="shared" ref="AS996:AS1034" si="46">SUMIF(Y996:AR996,"&gt;0")+X996</f>
        <v>97285626.428425148</v>
      </c>
      <c r="AU996" s="207">
        <f t="shared" si="45"/>
        <v>2.5386784439420527E-9</v>
      </c>
    </row>
    <row r="997" spans="1:47" x14ac:dyDescent="0.35">
      <c r="A997">
        <v>963</v>
      </c>
      <c r="B997" s="75">
        <v>56</v>
      </c>
      <c r="C997" s="75">
        <v>54.389785460986488</v>
      </c>
      <c r="D997" s="75">
        <v>52.398485788112446</v>
      </c>
      <c r="E997" s="75">
        <v>45.923813173243083</v>
      </c>
      <c r="F997" s="75">
        <v>64.441280629936841</v>
      </c>
      <c r="G997" s="75">
        <v>67.682857675049164</v>
      </c>
      <c r="H997" s="75">
        <v>109.59772415177099</v>
      </c>
      <c r="I997" s="75">
        <v>143.14769309349754</v>
      </c>
      <c r="J997" s="75">
        <v>101.5412332391752</v>
      </c>
      <c r="K997" s="75">
        <v>150.31166343401813</v>
      </c>
      <c r="L997" s="75">
        <v>172.20913604305588</v>
      </c>
      <c r="M997" s="75">
        <v>271.91488781771267</v>
      </c>
      <c r="N997" s="75">
        <v>339.08672275294367</v>
      </c>
      <c r="O997" s="75">
        <v>468.64048162124675</v>
      </c>
      <c r="P997" s="75">
        <v>500</v>
      </c>
      <c r="Q997" s="75">
        <v>500</v>
      </c>
      <c r="R997" s="75">
        <v>384.6916082031928</v>
      </c>
      <c r="S997" s="75">
        <v>500</v>
      </c>
      <c r="T997" s="75">
        <v>500</v>
      </c>
      <c r="U997" s="75">
        <v>500</v>
      </c>
      <c r="V997" s="75">
        <v>500</v>
      </c>
      <c r="X997" s="201">
        <f>((0-('Appendix B'!$H$30))/(1+$Y$16)^0)</f>
        <v>-30932906.678150136</v>
      </c>
      <c r="Y997" s="201">
        <f>(((B997*'Appendix B'!$C$5*1000)-('Appendix B'!$E$31+'Appendix B'!$F$31+'Appendix B'!$G$31))/((1+$Y$16)^1))</f>
        <v>36555647.970511056</v>
      </c>
      <c r="Z997" s="201">
        <f>+(((C997*'Appendix B'!$C$6*1000)-('Appendix B'!$E$32+'Appendix B'!$F$32+'Appendix B'!$G$32))/((1+$Y$16)^2))</f>
        <v>11534431.608466292</v>
      </c>
      <c r="AA997" s="201">
        <f>(((D997*'Appendix B'!$C$7*1000)-('Appendix B'!$E$33+'Appendix B'!$F$33+'Appendix B'!$G$33))/((1+$Y$16)^3))</f>
        <v>4919013.967767125</v>
      </c>
      <c r="AB997" s="201">
        <f>(((E997*'Appendix B'!$C$8*1000)-('Appendix B'!$E$34+'Appendix B'!$F$34+'Appendix B'!$G$34))/((1+$Y$16)^4))</f>
        <v>2249379.3321358212</v>
      </c>
      <c r="AC997" s="201">
        <f>(((F997*'Appendix B'!$C$9*1000)-('Appendix B'!$E$35+'Appendix B'!$F$35+'Appendix B'!$G$35))/((1+$Y$16)^AC$34))</f>
        <v>2445672.1376819704</v>
      </c>
      <c r="AD997" s="201">
        <f>(((G997*'Appendix B'!$C$10*1000)-('Appendix B'!$E$36+'Appendix B'!$F$36+'Appendix B'!$G$36))/((1+$Y$16)^AD$34))</f>
        <v>1765123.9589951166</v>
      </c>
      <c r="AE997" s="201">
        <f>(((H997*'Appendix B'!$C$11*1000)-('Appendix B'!$E$37+'Appendix B'!$F$37+'Appendix B'!$G$37))/((1+$Y$16)^AE$34))</f>
        <v>2606274.983425844</v>
      </c>
      <c r="AF997" s="201">
        <f>(((I997*'Appendix B'!$C$12*1000)-('Appendix B'!$E$38+'Appendix B'!$F$38+'Appendix B'!$G$38))/((1+$Y$16)^AF$34))</f>
        <v>2825254.9412897094</v>
      </c>
      <c r="AG997" s="201">
        <f>(((J997*'Appendix B'!$C$13*1000)-('Appendix B'!$E$39+'Appendix B'!$F$39+'Appendix B'!$G$39))/((1+$Y$16)^AG$34))</f>
        <v>1305396.9015443099</v>
      </c>
      <c r="AH997" s="201">
        <f>(((K997*'Appendix B'!$C$14*1000)-('Appendix B'!$E$40+'Appendix B'!$F$40+'Appendix B'!$G$40))/((1+$Y$16)^AH$34))</f>
        <v>1801988.3404349757</v>
      </c>
      <c r="AI997" s="201">
        <f>(((L997*'Appendix B'!$C$15*1000)-('Appendix B'!$E$41+'Appendix B'!$F$41+'Appendix B'!$G$41))/((1+$Y$16)^AI$34))</f>
        <v>1765745.8161942998</v>
      </c>
      <c r="AJ997" s="201">
        <f>(((M997*'Appendix B'!$C$16*1000)-('Appendix B'!$E$42+'Appendix B'!$F$42+'Appendix B'!$G$42))/((1+$Y$16)^AJ$34))</f>
        <v>2599674.7771858852</v>
      </c>
      <c r="AK997" s="201">
        <f>(((N997*'Appendix B'!$C$17*1000)-('Appendix B'!$E$43+'Appendix B'!$F$43+'Appendix B'!$G$43))/((1+$Y$16)^AK$34))</f>
        <v>2805273.5705499011</v>
      </c>
      <c r="AL997" s="201">
        <f>(((O997*'Appendix B'!$C$18*1000)-('Appendix B'!$E$44+'Appendix B'!$F$44+'Appendix B'!$G$44))/((1+$Y$16)^AL$34))</f>
        <v>3417317.4055378544</v>
      </c>
      <c r="AM997" s="201">
        <f>(((P997*'Appendix B'!$C$19*1000)-('Appendix B'!$E$45+'Appendix B'!$F$45+'Appendix B'!$G$45))/((1+$Y$16)^AM$34))</f>
        <v>3092950.00404558</v>
      </c>
      <c r="AN997" s="201">
        <f>(((Q997*'Appendix B'!$C$20*1000)-('Appendix B'!$E$46+'Appendix B'!$F$46+'Appendix B'!$G$46))/((1+$Y$16)^AN$34))</f>
        <v>2569321.4299444244</v>
      </c>
      <c r="AO997" s="201">
        <f>(((R997*'Appendix B'!$C$21*1000)-('Appendix B'!$E$47+'Appendix B'!$F$47+'Appendix B'!$G$47))/((1+$Y$16)^AO$34))</f>
        <v>1618533.764279766</v>
      </c>
      <c r="AP997" s="201">
        <f>(((S997*'Appendix B'!$C$22*1000)-('Appendix B'!$E$48+'Appendix B'!$F$48+'Appendix B'!$G$48))/((1+$Y$16)^AP$34))</f>
        <v>1885363.9634975337</v>
      </c>
      <c r="AQ997" s="201">
        <f>(((T997*'Appendix B'!$C$23*1000)-('Appendix B'!$E$49+'Appendix B'!$F$49+'Appendix B'!$G$49))/((1+$Y$16)^AQ$34))</f>
        <v>1608860.6024615879</v>
      </c>
      <c r="AR997" s="201">
        <f>(((U997*'Appendix B'!$C$24*1000)-('Appendix B'!$E$50+'Appendix B'!$F$50+'Appendix B'!$G$50))/((1+$Y$16)^AR$34))</f>
        <v>1376866.5613700326</v>
      </c>
      <c r="AS997" s="217">
        <f t="shared" si="46"/>
        <v>59815185.359168947</v>
      </c>
      <c r="AU997" s="207">
        <f t="shared" si="45"/>
        <v>1.4579066415908753E-8</v>
      </c>
    </row>
    <row r="998" spans="1:47" x14ac:dyDescent="0.35">
      <c r="A998">
        <v>964</v>
      </c>
      <c r="B998" s="75">
        <v>56</v>
      </c>
      <c r="C998" s="75">
        <v>76.840416538182893</v>
      </c>
      <c r="D998" s="75">
        <v>97.74574702208325</v>
      </c>
      <c r="E998" s="75">
        <v>93.750601452607128</v>
      </c>
      <c r="F998" s="75">
        <v>93.279686244930133</v>
      </c>
      <c r="G998" s="75">
        <v>128.22451952504539</v>
      </c>
      <c r="H998" s="75">
        <v>163.9834383674804</v>
      </c>
      <c r="I998" s="75">
        <v>221.97638031596949</v>
      </c>
      <c r="J998" s="75">
        <v>203.47252103701632</v>
      </c>
      <c r="K998" s="75">
        <v>191.33615579743832</v>
      </c>
      <c r="L998" s="75">
        <v>124.50732782523164</v>
      </c>
      <c r="M998" s="75">
        <v>53.955620051586294</v>
      </c>
      <c r="N998" s="75">
        <v>54.641729985059541</v>
      </c>
      <c r="O998" s="75">
        <v>50.325601432494203</v>
      </c>
      <c r="P998" s="75">
        <v>33.944239535379928</v>
      </c>
      <c r="Q998" s="75">
        <v>43.488923320518829</v>
      </c>
      <c r="R998" s="75">
        <v>29.613002418479581</v>
      </c>
      <c r="S998" s="75">
        <v>24.614407737711243</v>
      </c>
      <c r="T998" s="75">
        <v>16.99619648479645</v>
      </c>
      <c r="U998" s="75">
        <v>17.828738906156378</v>
      </c>
      <c r="V998" s="75">
        <v>24.652904910195435</v>
      </c>
      <c r="X998" s="201">
        <f>((0-('Appendix B'!$H$30))/(1+$Y$16)^0)</f>
        <v>-30932906.678150136</v>
      </c>
      <c r="Y998" s="201">
        <f>(((B998*'Appendix B'!$C$5*1000)-('Appendix B'!$E$31+'Appendix B'!$F$31+'Appendix B'!$G$31))/((1+$Y$16)^1))</f>
        <v>36555647.970511056</v>
      </c>
      <c r="Z998" s="201">
        <f>+(((C998*'Appendix B'!$C$6*1000)-('Appendix B'!$E$32+'Appendix B'!$F$32+'Appendix B'!$G$32))/((1+$Y$16)^2))</f>
        <v>17205844.994495232</v>
      </c>
      <c r="AA998" s="201">
        <f>(((D998*'Appendix B'!$C$7*1000)-('Appendix B'!$E$33+'Appendix B'!$F$33+'Appendix B'!$G$33))/((1+$Y$16)^3))</f>
        <v>10670882.216667501</v>
      </c>
      <c r="AB998" s="201">
        <f>(((E998*'Appendix B'!$C$8*1000)-('Appendix B'!$E$34+'Appendix B'!$F$34+'Appendix B'!$G$34))/((1+$Y$16)^4))</f>
        <v>6110914.1209979486</v>
      </c>
      <c r="AC998" s="201">
        <f>(((F998*'Appendix B'!$C$9*1000)-('Appendix B'!$E$35+'Appendix B'!$F$35+'Appendix B'!$G$35))/((1+$Y$16)^AC$34))</f>
        <v>4122110.4455210469</v>
      </c>
      <c r="AD998" s="201">
        <f>(((G998*'Appendix B'!$C$10*1000)-('Appendix B'!$E$36+'Appendix B'!$F$36+'Appendix B'!$G$36))/((1+$Y$16)^AD$34))</f>
        <v>4377576.8794760713</v>
      </c>
      <c r="AE998" s="201">
        <f>(((H998*'Appendix B'!$C$11*1000)-('Appendix B'!$E$37+'Appendix B'!$F$37+'Appendix B'!$G$37))/((1+$Y$16)^AE$34))</f>
        <v>4412514.2930651652</v>
      </c>
      <c r="AF998" s="201">
        <f>(((I998*'Appendix B'!$C$12*1000)-('Appendix B'!$E$38+'Appendix B'!$F$38+'Appendix B'!$G$38))/((1+$Y$16)^AF$34))</f>
        <v>4892344.3069362408</v>
      </c>
      <c r="AG998" s="201">
        <f>(((J998*'Appendix B'!$C$13*1000)-('Appendix B'!$E$39+'Appendix B'!$F$39+'Appendix B'!$G$39))/((1+$Y$16)^AG$34))</f>
        <v>3455161.0146840014</v>
      </c>
      <c r="AH998" s="201">
        <f>(((K998*'Appendix B'!$C$14*1000)-('Appendix B'!$E$40+'Appendix B'!$F$40+'Appendix B'!$G$40))/((1+$Y$16)^AH$34))</f>
        <v>2496737.1352164326</v>
      </c>
      <c r="AI998" s="201">
        <f>(((L998*'Appendix B'!$C$15*1000)-('Appendix B'!$E$41+'Appendix B'!$F$41+'Appendix B'!$G$41))/((1+$Y$16)^AI$34))</f>
        <v>1087851.6921920236</v>
      </c>
      <c r="AJ998" s="201">
        <f>(((M998*'Appendix B'!$C$16*1000)-('Appendix B'!$E$42+'Appendix B'!$F$42+'Appendix B'!$G$42))/((1+$Y$16)^AJ$34))</f>
        <v>21873.126880282525</v>
      </c>
      <c r="AK998" s="201">
        <f>(((N998*'Appendix B'!$C$17*1000)-('Appendix B'!$E$43+'Appendix B'!$F$43+'Appendix B'!$G$43))/((1+$Y$16)^AK$34))</f>
        <v>-15739.561536202855</v>
      </c>
      <c r="AL998" s="201">
        <f>(((O998*'Appendix B'!$C$18*1000)-('Appendix B'!$E$44+'Appendix B'!$F$44+'Appendix B'!$G$44))/((1+$Y$16)^AL$34))</f>
        <v>-83722.973505109811</v>
      </c>
      <c r="AM998" s="201">
        <f>(((P998*'Appendix B'!$C$19*1000)-('Appendix B'!$E$45+'Appendix B'!$F$45+'Appendix B'!$G$45))/((1+$Y$16)^AM$34))</f>
        <v>-216353.10636998701</v>
      </c>
      <c r="AN998" s="201">
        <f>(((Q998*'Appendix B'!$C$20*1000)-('Appendix B'!$E$46+'Appendix B'!$F$46+'Appendix B'!$G$46))/((1+$Y$16)^AN$34))</f>
        <v>-149498.66009361728</v>
      </c>
      <c r="AO998" s="201">
        <f>(((R998*'Appendix B'!$C$21*1000)-('Appendix B'!$E$47+'Appendix B'!$F$47+'Appendix B'!$G$47))/((1+$Y$16)^AO$34))</f>
        <v>-222201.49728618056</v>
      </c>
      <c r="AP998" s="201">
        <f>(((S998*'Appendix B'!$C$22*1000)-('Appendix B'!$E$48+'Appendix B'!$F$48+'Appendix B'!$G$48))/((1+$Y$16)^AP$34))</f>
        <v>-231074.71981216583</v>
      </c>
      <c r="AQ998" s="201">
        <f>(((T998*'Appendix B'!$C$23*1000)-('Appendix B'!$E$49+'Appendix B'!$F$49+'Appendix B'!$G$49))/((1+$Y$16)^AQ$34))</f>
        <v>-243751.47683309441</v>
      </c>
      <c r="AR998" s="201">
        <f>(((U998*'Appendix B'!$C$24*1000)-('Appendix B'!$E$50+'Appendix B'!$F$50+'Appendix B'!$G$50))/((1+$Y$16)^AR$34))</f>
        <v>-221144.0451101973</v>
      </c>
      <c r="AS998" s="217">
        <f t="shared" si="46"/>
        <v>64476551.518492863</v>
      </c>
      <c r="AU998" s="207">
        <f t="shared" si="45"/>
        <v>1.3250239164136942E-8</v>
      </c>
    </row>
    <row r="999" spans="1:47" x14ac:dyDescent="0.35">
      <c r="A999">
        <v>965</v>
      </c>
      <c r="B999" s="75">
        <v>56</v>
      </c>
      <c r="C999" s="75">
        <v>58.959375096673703</v>
      </c>
      <c r="D999" s="75">
        <v>54.202757487557285</v>
      </c>
      <c r="E999" s="75">
        <v>77.200396563832328</v>
      </c>
      <c r="F999" s="75">
        <v>108.43168993677548</v>
      </c>
      <c r="G999" s="75">
        <v>110.89257161902587</v>
      </c>
      <c r="H999" s="75">
        <v>147.44171563170389</v>
      </c>
      <c r="I999" s="75">
        <v>51.134064715797805</v>
      </c>
      <c r="J999" s="75">
        <v>49.005043656231273</v>
      </c>
      <c r="K999" s="75">
        <v>42.407709047844904</v>
      </c>
      <c r="L999" s="75">
        <v>37.050450815100085</v>
      </c>
      <c r="M999" s="75">
        <v>55.183251885780521</v>
      </c>
      <c r="N999" s="75">
        <v>31.373425677911499</v>
      </c>
      <c r="O999" s="75">
        <v>42.019860094557473</v>
      </c>
      <c r="P999" s="75">
        <v>40.331196079152626</v>
      </c>
      <c r="Q999" s="75">
        <v>28.082865515246016</v>
      </c>
      <c r="R999" s="75">
        <v>36.468430413497416</v>
      </c>
      <c r="S999" s="75">
        <v>40.13306938499715</v>
      </c>
      <c r="T999" s="75">
        <v>36.359653304856991</v>
      </c>
      <c r="U999" s="75">
        <v>31.702288706869105</v>
      </c>
      <c r="V999" s="75">
        <v>54.825282873225078</v>
      </c>
      <c r="X999" s="201">
        <f>((0-('Appendix B'!$H$30))/(1+$Y$16)^0)</f>
        <v>-30932906.678150136</v>
      </c>
      <c r="Y999" s="201">
        <f>(((B999*'Appendix B'!$C$5*1000)-('Appendix B'!$E$31+'Appendix B'!$F$31+'Appendix B'!$G$31))/((1+$Y$16)^1))</f>
        <v>36555647.970511056</v>
      </c>
      <c r="Z999" s="201">
        <f>+(((C999*'Appendix B'!$C$6*1000)-('Appendix B'!$E$32+'Appendix B'!$F$32+'Appendix B'!$G$32))/((1+$Y$16)^2))</f>
        <v>12688788.104699446</v>
      </c>
      <c r="AA999" s="201">
        <f>(((D999*'Appendix B'!$C$7*1000)-('Appendix B'!$E$33+'Appendix B'!$F$33+'Appendix B'!$G$33))/((1+$Y$16)^3))</f>
        <v>5147868.6508951969</v>
      </c>
      <c r="AB999" s="201">
        <f>(((E999*'Appendix B'!$C$8*1000)-('Appendix B'!$E$34+'Appendix B'!$F$34+'Appendix B'!$G$34))/((1+$Y$16)^4))</f>
        <v>4774650.6117801443</v>
      </c>
      <c r="AC999" s="201">
        <f>(((F999*'Appendix B'!$C$9*1000)-('Appendix B'!$E$35+'Appendix B'!$F$35+'Appendix B'!$G$35))/((1+$Y$16)^AC$34))</f>
        <v>5002928.8849538518</v>
      </c>
      <c r="AD999" s="201">
        <f>(((G999*'Appendix B'!$C$10*1000)-('Appendix B'!$E$36+'Appendix B'!$F$36+'Appendix B'!$G$36))/((1+$Y$16)^AD$34))</f>
        <v>3629680.3642318784</v>
      </c>
      <c r="AE999" s="201">
        <f>(((H999*'Appendix B'!$C$11*1000)-('Appendix B'!$E$37+'Appendix B'!$F$37+'Appendix B'!$G$37))/((1+$Y$16)^AE$34))</f>
        <v>3863136.3859182978</v>
      </c>
      <c r="AF999" s="201">
        <f>(((I999*'Appendix B'!$C$12*1000)-('Appendix B'!$E$38+'Appendix B'!$F$38+'Appendix B'!$G$38))/((1+$Y$16)^AF$34))</f>
        <v>412422.76792993298</v>
      </c>
      <c r="AG999" s="201">
        <f>(((J999*'Appendix B'!$C$13*1000)-('Appendix B'!$E$39+'Appendix B'!$F$39+'Appendix B'!$G$39))/((1+$Y$16)^AG$34))</f>
        <v>197391.52413252523</v>
      </c>
      <c r="AH999" s="201">
        <f>(((K999*'Appendix B'!$C$14*1000)-('Appendix B'!$E$40+'Appendix B'!$F$40+'Appendix B'!$G$40))/((1+$Y$16)^AH$34))</f>
        <v>-25362.540542440176</v>
      </c>
      <c r="AI999" s="201">
        <f>(((L999*'Appendix B'!$C$15*1000)-('Appendix B'!$E$41+'Appendix B'!$F$41+'Appendix B'!$G$41))/((1+$Y$16)^AI$34))</f>
        <v>-155004.82087837582</v>
      </c>
      <c r="AJ999" s="201">
        <f>(((M999*'Appendix B'!$C$16*1000)-('Appendix B'!$E$42+'Appendix B'!$F$42+'Appendix B'!$G$42))/((1+$Y$16)^AJ$34))</f>
        <v>36392.313885210584</v>
      </c>
      <c r="AK999" s="201">
        <f>(((N999*'Appendix B'!$C$17*1000)-('Appendix B'!$E$43+'Appendix B'!$F$43+'Appendix B'!$G$43))/((1+$Y$16)^AK$34))</f>
        <v>-246505.41673058382</v>
      </c>
      <c r="AL999" s="201">
        <f>(((O999*'Appendix B'!$C$18*1000)-('Appendix B'!$E$44+'Appendix B'!$F$44+'Appendix B'!$G$44))/((1+$Y$16)^AL$34))</f>
        <v>-153236.96207965419</v>
      </c>
      <c r="AM999" s="201">
        <f>(((P999*'Appendix B'!$C$19*1000)-('Appendix B'!$E$45+'Appendix B'!$F$45+'Appendix B'!$G$45))/((1+$Y$16)^AM$34))</f>
        <v>-171001.50480341745</v>
      </c>
      <c r="AN999" s="201">
        <f>(((Q999*'Appendix B'!$C$20*1000)-('Appendix B'!$E$46+'Appendix B'!$F$46+'Appendix B'!$G$46))/((1+$Y$16)^AN$34))</f>
        <v>-241251.74475901239</v>
      </c>
      <c r="AO999" s="201">
        <f>(((R999*'Appendix B'!$C$21*1000)-('Appendix B'!$E$47+'Appendix B'!$F$47+'Appendix B'!$G$47))/((1+$Y$16)^AO$34))</f>
        <v>-186662.80856212191</v>
      </c>
      <c r="AP999" s="201">
        <f>(((S999*'Appendix B'!$C$22*1000)-('Appendix B'!$E$48+'Appendix B'!$F$48+'Appendix B'!$G$48))/((1+$Y$16)^AP$34))</f>
        <v>-161984.91911541051</v>
      </c>
      <c r="AQ999" s="201">
        <f>(((T999*'Appendix B'!$C$23*1000)-('Appendix B'!$E$49+'Appendix B'!$F$49+'Appendix B'!$G$49))/((1+$Y$16)^AQ$34))</f>
        <v>-169480.89399157444</v>
      </c>
      <c r="AR999" s="201">
        <f>(((U999*'Appendix B'!$C$24*1000)-('Appendix B'!$E$50+'Appendix B'!$F$50+'Appendix B'!$G$50))/((1+$Y$16)^AR$34))</f>
        <v>-175164.36626999424</v>
      </c>
      <c r="AS999" s="217">
        <f t="shared" si="46"/>
        <v>41376000.900787413</v>
      </c>
      <c r="AU999" s="207">
        <f t="shared" si="45"/>
        <v>1.5152946587648959E-8</v>
      </c>
    </row>
    <row r="1000" spans="1:47" x14ac:dyDescent="0.35">
      <c r="A1000">
        <v>966</v>
      </c>
      <c r="B1000" s="75">
        <v>56</v>
      </c>
      <c r="C1000" s="75">
        <v>61.30495618527479</v>
      </c>
      <c r="D1000" s="75">
        <v>52.599083227386402</v>
      </c>
      <c r="E1000" s="75">
        <v>78.514448594530393</v>
      </c>
      <c r="F1000" s="75">
        <v>90.368415693358145</v>
      </c>
      <c r="G1000" s="75">
        <v>89.102833475495501</v>
      </c>
      <c r="H1000" s="75">
        <v>116.84739468422168</v>
      </c>
      <c r="I1000" s="75">
        <v>68.331244202572563</v>
      </c>
      <c r="J1000" s="75">
        <v>74.30316818356421</v>
      </c>
      <c r="K1000" s="75">
        <v>77.734637124833043</v>
      </c>
      <c r="L1000" s="75">
        <v>86.819516852439676</v>
      </c>
      <c r="M1000" s="75">
        <v>106.74955051143806</v>
      </c>
      <c r="N1000" s="75">
        <v>77.291892589598518</v>
      </c>
      <c r="O1000" s="75">
        <v>86.197081246812203</v>
      </c>
      <c r="P1000" s="75">
        <v>73.590459481488963</v>
      </c>
      <c r="Q1000" s="75">
        <v>94.407062020834843</v>
      </c>
      <c r="R1000" s="75">
        <v>92.094704357830182</v>
      </c>
      <c r="S1000" s="75">
        <v>96.298329099225498</v>
      </c>
      <c r="T1000" s="75">
        <v>106.77449697236013</v>
      </c>
      <c r="U1000" s="75">
        <v>99.04890833613581</v>
      </c>
      <c r="V1000" s="75">
        <v>127.5376155269596</v>
      </c>
      <c r="X1000" s="201">
        <f>((0-('Appendix B'!$H$30))/(1+$Y$16)^0)</f>
        <v>-30932906.678150136</v>
      </c>
      <c r="Y1000" s="201">
        <f>(((B1000*'Appendix B'!$C$5*1000)-('Appendix B'!$E$31+'Appendix B'!$F$31+'Appendix B'!$G$31))/((1+$Y$16)^1))</f>
        <v>36555647.970511056</v>
      </c>
      <c r="Z1000" s="201">
        <f>+(((C1000*'Appendix B'!$C$6*1000)-('Appendix B'!$E$32+'Appendix B'!$F$32+'Appendix B'!$G$32))/((1+$Y$16)^2))</f>
        <v>13281322.004444491</v>
      </c>
      <c r="AA1000" s="201">
        <f>(((D1000*'Appendix B'!$C$7*1000)-('Appendix B'!$E$33+'Appendix B'!$F$33+'Appendix B'!$G$33))/((1+$Y$16)^3))</f>
        <v>4944457.8426643861</v>
      </c>
      <c r="AB1000" s="201">
        <f>(((E1000*'Appendix B'!$C$8*1000)-('Appendix B'!$E$34+'Appendix B'!$F$34+'Appendix B'!$G$34))/((1+$Y$16)^4))</f>
        <v>4880747.1700787265</v>
      </c>
      <c r="AC1000" s="201">
        <f>(((F1000*'Appendix B'!$C$9*1000)-('Appendix B'!$E$35+'Appendix B'!$F$35+'Appendix B'!$G$35))/((1+$Y$16)^AC$34))</f>
        <v>3952872.0506424601</v>
      </c>
      <c r="AD1000" s="201">
        <f>(((G1000*'Appendix B'!$C$10*1000)-('Appendix B'!$E$36+'Appendix B'!$F$36+'Appendix B'!$G$36))/((1+$Y$16)^AD$34))</f>
        <v>2689424.2941123769</v>
      </c>
      <c r="AE1000" s="201">
        <f>(((H1000*'Appendix B'!$C$11*1000)-('Appendix B'!$E$37+'Appendix B'!$F$37+'Appendix B'!$G$37))/((1+$Y$16)^AE$34))</f>
        <v>2847048.5043123979</v>
      </c>
      <c r="AF1000" s="201">
        <f>(((I1000*'Appendix B'!$C$12*1000)-('Appendix B'!$E$38+'Appendix B'!$F$38+'Appendix B'!$G$38))/((1+$Y$16)^AF$34))</f>
        <v>863376.70473598654</v>
      </c>
      <c r="AG1000" s="201">
        <f>(((J1000*'Appendix B'!$C$13*1000)-('Appendix B'!$E$39+'Appendix B'!$F$39+'Appendix B'!$G$39))/((1+$Y$16)^AG$34))</f>
        <v>730937.22353014688</v>
      </c>
      <c r="AH1000" s="201">
        <f>(((K1000*'Appendix B'!$C$14*1000)-('Appendix B'!$E$40+'Appendix B'!$F$40+'Appendix B'!$G$40))/((1+$Y$16)^AH$34))</f>
        <v>572898.13962390332</v>
      </c>
      <c r="AI1000" s="201">
        <f>(((L1000*'Appendix B'!$C$15*1000)-('Appendix B'!$E$41+'Appendix B'!$F$41+'Appendix B'!$G$41))/((1+$Y$16)^AI$34))</f>
        <v>552267.2655325369</v>
      </c>
      <c r="AJ1000" s="201">
        <f>(((M1000*'Appendix B'!$C$16*1000)-('Appendix B'!$E$42+'Appendix B'!$F$42+'Appendix B'!$G$42))/((1+$Y$16)^AJ$34))</f>
        <v>646266.3103422228</v>
      </c>
      <c r="AK1000" s="201">
        <f>(((N1000*'Appendix B'!$C$17*1000)-('Appendix B'!$E$43+'Appendix B'!$F$43+'Appendix B'!$G$43))/((1+$Y$16)^AK$34))</f>
        <v>208895.80830991527</v>
      </c>
      <c r="AL1000" s="201">
        <f>(((O1000*'Appendix B'!$C$18*1000)-('Appendix B'!$E$44+'Appendix B'!$F$44+'Appendix B'!$G$44))/((1+$Y$16)^AL$34))</f>
        <v>216499.43127591116</v>
      </c>
      <c r="AM1000" s="201">
        <f>(((P1000*'Appendix B'!$C$19*1000)-('Appendix B'!$E$45+'Appendix B'!$F$45+'Appendix B'!$G$45))/((1+$Y$16)^AM$34))</f>
        <v>65161.188943262903</v>
      </c>
      <c r="AN1000" s="201">
        <f>(((Q1000*'Appendix B'!$C$20*1000)-('Appendix B'!$E$46+'Appendix B'!$F$46+'Appendix B'!$G$46))/((1+$Y$16)^AN$34))</f>
        <v>153751.9410806456</v>
      </c>
      <c r="AO1000" s="201">
        <f>(((R1000*'Appendix B'!$C$21*1000)-('Appendix B'!$E$47+'Appendix B'!$F$47+'Appendix B'!$G$47))/((1+$Y$16)^AO$34))</f>
        <v>101705.01267727469</v>
      </c>
      <c r="AP1000" s="201">
        <f>(((S1000*'Appendix B'!$C$22*1000)-('Appendix B'!$E$48+'Appendix B'!$F$48+'Appendix B'!$G$48))/((1+$Y$16)^AP$34))</f>
        <v>88065.419498434843</v>
      </c>
      <c r="AQ1000" s="201">
        <f>(((T1000*'Appendix B'!$C$23*1000)-('Appendix B'!$E$49+'Appendix B'!$F$49+'Appendix B'!$G$49))/((1+$Y$16)^AQ$34))</f>
        <v>100602.67261942169</v>
      </c>
      <c r="AR1000" s="201">
        <f>(((U1000*'Appendix B'!$C$24*1000)-('Appendix B'!$E$50+'Appendix B'!$F$50+'Appendix B'!$G$50))/((1+$Y$16)^AR$34))</f>
        <v>48035.606772803891</v>
      </c>
      <c r="AS1000" s="217">
        <f t="shared" si="46"/>
        <v>42567075.883558214</v>
      </c>
      <c r="AU1000" s="207">
        <f t="shared" si="45"/>
        <v>1.5364698931955189E-8</v>
      </c>
    </row>
    <row r="1001" spans="1:47" x14ac:dyDescent="0.35">
      <c r="A1001">
        <v>967</v>
      </c>
      <c r="B1001" s="75">
        <v>56</v>
      </c>
      <c r="C1001" s="75">
        <v>63.573009768148076</v>
      </c>
      <c r="D1001" s="75">
        <v>64.822087966876126</v>
      </c>
      <c r="E1001" s="75">
        <v>71.979588293275597</v>
      </c>
      <c r="F1001" s="75">
        <v>76.280248317124489</v>
      </c>
      <c r="G1001" s="75">
        <v>66.738151520324706</v>
      </c>
      <c r="H1001" s="75">
        <v>57.948045689503289</v>
      </c>
      <c r="I1001" s="75">
        <v>75.735705488890773</v>
      </c>
      <c r="J1001" s="75">
        <v>137.80356106356507</v>
      </c>
      <c r="K1001" s="75">
        <v>174.11144163226305</v>
      </c>
      <c r="L1001" s="75">
        <v>204.40974667637096</v>
      </c>
      <c r="M1001" s="75">
        <v>192.38007652362722</v>
      </c>
      <c r="N1001" s="75">
        <v>262.13037663471982</v>
      </c>
      <c r="O1001" s="75">
        <v>360.83740989371148</v>
      </c>
      <c r="P1001" s="75">
        <v>274.17456770044799</v>
      </c>
      <c r="Q1001" s="75">
        <v>317.6108277985474</v>
      </c>
      <c r="R1001" s="75">
        <v>203.7052727314051</v>
      </c>
      <c r="S1001" s="75">
        <v>269.90488438203909</v>
      </c>
      <c r="T1001" s="75">
        <v>347.1001324585315</v>
      </c>
      <c r="U1001" s="75">
        <v>485.72338613076249</v>
      </c>
      <c r="V1001" s="75">
        <v>500</v>
      </c>
      <c r="X1001" s="201">
        <f>((0-('Appendix B'!$H$30))/(1+$Y$16)^0)</f>
        <v>-30932906.678150136</v>
      </c>
      <c r="Y1001" s="201">
        <f>(((B1001*'Appendix B'!$C$5*1000)-('Appendix B'!$E$31+'Appendix B'!$F$31+'Appendix B'!$G$31))/((1+$Y$16)^1))</f>
        <v>36555647.970511056</v>
      </c>
      <c r="Z1001" s="201">
        <f>+(((C1001*'Appendix B'!$C$6*1000)-('Appendix B'!$E$32+'Appendix B'!$F$32+'Appendix B'!$G$32))/((1+$Y$16)^2))</f>
        <v>13854271.130280145</v>
      </c>
      <c r="AA1001" s="201">
        <f>(((D1001*'Appendix B'!$C$7*1000)-('Appendix B'!$E$33+'Appendix B'!$F$33+'Appendix B'!$G$33))/((1+$Y$16)^3))</f>
        <v>6494829.5950947711</v>
      </c>
      <c r="AB1001" s="201">
        <f>(((E1001*'Appendix B'!$C$8*1000)-('Appendix B'!$E$34+'Appendix B'!$F$34+'Appendix B'!$G$34))/((1+$Y$16)^4))</f>
        <v>4353122.5625836523</v>
      </c>
      <c r="AC1001" s="201">
        <f>(((F1001*'Appendix B'!$C$9*1000)-('Appendix B'!$E$35+'Appendix B'!$F$35+'Appendix B'!$G$35))/((1+$Y$16)^AC$34))</f>
        <v>3133896.6956218728</v>
      </c>
      <c r="AD1001" s="201">
        <f>(((G1001*'Appendix B'!$C$10*1000)-('Appendix B'!$E$36+'Appendix B'!$F$36+'Appendix B'!$G$36))/((1+$Y$16)^AD$34))</f>
        <v>1724358.6367774806</v>
      </c>
      <c r="AE1001" s="201">
        <f>(((H1001*'Appendix B'!$C$11*1000)-('Appendix B'!$E$37+'Appendix B'!$F$37+'Appendix B'!$G$37))/((1+$Y$16)^AE$34))</f>
        <v>890903.93582393741</v>
      </c>
      <c r="AF1001" s="201">
        <f>(((I1001*'Appendix B'!$C$12*1000)-('Appendix B'!$E$38+'Appendix B'!$F$38+'Appendix B'!$G$38))/((1+$Y$16)^AF$34))</f>
        <v>1057540.5773385302</v>
      </c>
      <c r="AG1001" s="201">
        <f>(((J1001*'Appendix B'!$C$13*1000)-('Appendix B'!$E$39+'Appendix B'!$F$39+'Appendix B'!$G$39))/((1+$Y$16)^AG$34))</f>
        <v>2070181.2253761468</v>
      </c>
      <c r="AH1001" s="201">
        <f>(((K1001*'Appendix B'!$C$14*1000)-('Appendix B'!$E$40+'Appendix B'!$F$40+'Appendix B'!$G$40))/((1+$Y$16)^AH$34))</f>
        <v>2205037.0137206959</v>
      </c>
      <c r="AI1001" s="201">
        <f>(((L1001*'Appendix B'!$C$15*1000)-('Appendix B'!$E$41+'Appendix B'!$F$41+'Appendix B'!$G$41))/((1+$Y$16)^AI$34))</f>
        <v>2223351.2100597061</v>
      </c>
      <c r="AJ1001" s="201">
        <f>(((M1001*'Appendix B'!$C$16*1000)-('Appendix B'!$E$42+'Appendix B'!$F$42+'Appendix B'!$G$42))/((1+$Y$16)^AJ$34))</f>
        <v>1659017.5162584302</v>
      </c>
      <c r="AK1001" s="201">
        <f>(((N1001*'Appendix B'!$C$17*1000)-('Appendix B'!$E$43+'Appendix B'!$F$43+'Appendix B'!$G$43))/((1+$Y$16)^AK$34))</f>
        <v>2042050.9140905233</v>
      </c>
      <c r="AL1001" s="201">
        <f>(((O1001*'Appendix B'!$C$18*1000)-('Appendix B'!$E$44+'Appendix B'!$F$44+'Appendix B'!$G$44))/((1+$Y$16)^AL$34))</f>
        <v>2515071.4540367634</v>
      </c>
      <c r="AM1001" s="201">
        <f>(((P1001*'Appendix B'!$C$19*1000)-('Appendix B'!$E$45+'Appendix B'!$F$45+'Appendix B'!$G$45))/((1+$Y$16)^AM$34))</f>
        <v>1489440.576815618</v>
      </c>
      <c r="AN1001" s="201">
        <f>(((Q1001*'Appendix B'!$C$20*1000)-('Appendix B'!$E$46+'Appendix B'!$F$46+'Appendix B'!$G$46))/((1+$Y$16)^AN$34))</f>
        <v>1483075.3979891483</v>
      </c>
      <c r="AO1001" s="201">
        <f>(((R1001*'Appendix B'!$C$21*1000)-('Appendix B'!$E$47+'Appendix B'!$F$47+'Appendix B'!$G$47))/((1+$Y$16)^AO$34))</f>
        <v>680296.64118338516</v>
      </c>
      <c r="AP1001" s="201">
        <f>(((S1001*'Appendix B'!$C$22*1000)-('Appendix B'!$E$48+'Appendix B'!$F$48+'Appendix B'!$G$48))/((1+$Y$16)^AP$34))</f>
        <v>860969.8475189762</v>
      </c>
      <c r="AQ1001" s="201">
        <f>(((T1001*'Appendix B'!$C$23*1000)-('Appendix B'!$E$49+'Appendix B'!$F$49+'Appendix B'!$G$49))/((1+$Y$16)^AQ$34))</f>
        <v>1022397.0188037727</v>
      </c>
      <c r="AR1001" s="201">
        <f>(((U1001*'Appendix B'!$C$24*1000)-('Appendix B'!$E$50+'Appendix B'!$F$50+'Appendix B'!$G$50))/((1+$Y$16)^AR$34))</f>
        <v>1329551.048753398</v>
      </c>
      <c r="AS1001" s="217">
        <f t="shared" si="46"/>
        <v>56712104.290487885</v>
      </c>
      <c r="AU1001" s="207">
        <f t="shared" si="45"/>
        <v>1.5241288925433724E-8</v>
      </c>
    </row>
    <row r="1002" spans="1:47" x14ac:dyDescent="0.35">
      <c r="A1002">
        <v>968</v>
      </c>
      <c r="B1002" s="75">
        <v>56</v>
      </c>
      <c r="C1002" s="75">
        <v>56.701553699762535</v>
      </c>
      <c r="D1002" s="75">
        <v>61.171973883237698</v>
      </c>
      <c r="E1002" s="75">
        <v>36.601519232481309</v>
      </c>
      <c r="F1002" s="75">
        <v>27.936220787871072</v>
      </c>
      <c r="G1002" s="75">
        <v>38.326080455732232</v>
      </c>
      <c r="H1002" s="75">
        <v>38.226423829524109</v>
      </c>
      <c r="I1002" s="75">
        <v>31.175701246974537</v>
      </c>
      <c r="J1002" s="75">
        <v>47.387215758349299</v>
      </c>
      <c r="K1002" s="75">
        <v>29.10554919721535</v>
      </c>
      <c r="L1002" s="75">
        <v>37.739165582053943</v>
      </c>
      <c r="M1002" s="75">
        <v>34.159245429427656</v>
      </c>
      <c r="N1002" s="75">
        <v>30.815580835036588</v>
      </c>
      <c r="O1002" s="75">
        <v>38.949319772777955</v>
      </c>
      <c r="P1002" s="75">
        <v>45.7909792006526</v>
      </c>
      <c r="Q1002" s="75">
        <v>59.68919877135022</v>
      </c>
      <c r="R1002" s="75">
        <v>53.382022943209918</v>
      </c>
      <c r="S1002" s="75">
        <v>56.871338934468895</v>
      </c>
      <c r="T1002" s="75">
        <v>41.57842922674245</v>
      </c>
      <c r="U1002" s="75">
        <v>54.286462812737625</v>
      </c>
      <c r="V1002" s="75">
        <v>47.496794596933285</v>
      </c>
      <c r="X1002" s="201">
        <f>((0-('Appendix B'!$H$30))/(1+$Y$16)^0)</f>
        <v>-30932906.678150136</v>
      </c>
      <c r="Y1002" s="201">
        <f>(((B1002*'Appendix B'!$C$5*1000)-('Appendix B'!$E$31+'Appendix B'!$F$31+'Appendix B'!$G$31))/((1+$Y$16)^1))</f>
        <v>36555647.970511056</v>
      </c>
      <c r="Z1002" s="201">
        <f>+(((C1002*'Appendix B'!$C$6*1000)-('Appendix B'!$E$32+'Appendix B'!$F$32+'Appendix B'!$G$32))/((1+$Y$16)^2))</f>
        <v>12118423.804040171</v>
      </c>
      <c r="AA1002" s="201">
        <f>(((D1002*'Appendix B'!$C$7*1000)-('Appendix B'!$E$33+'Appendix B'!$F$33+'Appendix B'!$G$33))/((1+$Y$16)^3))</f>
        <v>6031847.383352818</v>
      </c>
      <c r="AB1002" s="201">
        <f>(((E1002*'Appendix B'!$C$8*1000)-('Appendix B'!$E$34+'Appendix B'!$F$34+'Appendix B'!$G$34))/((1+$Y$16)^4))</f>
        <v>1496697.3382294376</v>
      </c>
      <c r="AC1002" s="201">
        <f>(((F1002*'Appendix B'!$C$9*1000)-('Appendix B'!$E$35+'Appendix B'!$F$35+'Appendix B'!$G$35))/((1+$Y$16)^AC$34))</f>
        <v>323554.79297760775</v>
      </c>
      <c r="AD1002" s="201">
        <f>(((G1002*'Appendix B'!$C$10*1000)-('Appendix B'!$E$36+'Appendix B'!$F$36+'Appendix B'!$G$36))/((1+$Y$16)^AD$34))</f>
        <v>498340.12718462449</v>
      </c>
      <c r="AE1002" s="201">
        <f>(((H1002*'Appendix B'!$C$11*1000)-('Appendix B'!$E$37+'Appendix B'!$F$37+'Appendix B'!$G$37))/((1+$Y$16)^AE$34))</f>
        <v>235916.33168860193</v>
      </c>
      <c r="AF1002" s="201">
        <f>(((I1002*'Appendix B'!$C$12*1000)-('Appendix B'!$E$38+'Appendix B'!$F$38+'Appendix B'!$G$38))/((1+$Y$16)^AF$34))</f>
        <v>-110936.45998261689</v>
      </c>
      <c r="AG1002" s="201">
        <f>(((J1002*'Appendix B'!$C$13*1000)-('Appendix B'!$E$39+'Appendix B'!$F$39+'Appendix B'!$G$39))/((1+$Y$16)^AG$34))</f>
        <v>163271.00597522841</v>
      </c>
      <c r="AH1002" s="201">
        <f>(((K1002*'Appendix B'!$C$14*1000)-('Appendix B'!$E$40+'Appendix B'!$F$40+'Appendix B'!$G$40))/((1+$Y$16)^AH$34))</f>
        <v>-250634.29874841284</v>
      </c>
      <c r="AI1002" s="201">
        <f>(((L1002*'Appendix B'!$C$15*1000)-('Appendix B'!$E$41+'Appendix B'!$F$41+'Appendix B'!$G$41))/((1+$Y$16)^AI$34))</f>
        <v>-145217.44150903009</v>
      </c>
      <c r="AJ1002" s="201">
        <f>(((M1002*'Appendix B'!$C$16*1000)-('Appendix B'!$E$42+'Appendix B'!$F$42+'Appendix B'!$G$42))/((1+$Y$16)^AJ$34))</f>
        <v>-212258.35875961996</v>
      </c>
      <c r="AK1002" s="201">
        <f>(((N1002*'Appendix B'!$C$17*1000)-('Appendix B'!$E$43+'Appendix B'!$F$43+'Appendix B'!$G$43))/((1+$Y$16)^AK$34))</f>
        <v>-252037.90163075156</v>
      </c>
      <c r="AL1002" s="201">
        <f>(((O1002*'Appendix B'!$C$18*1000)-('Appendix B'!$E$44+'Appendix B'!$F$44+'Appendix B'!$G$44))/((1+$Y$16)^AL$34))</f>
        <v>-178935.51157227324</v>
      </c>
      <c r="AM1002" s="201">
        <f>(((P1002*'Appendix B'!$C$19*1000)-('Appendix B'!$E$45+'Appendix B'!$F$45+'Appendix B'!$G$45))/((1+$Y$16)^AM$34))</f>
        <v>-132233.44570215905</v>
      </c>
      <c r="AN1002" s="201">
        <f>(((Q1002*'Appendix B'!$C$20*1000)-('Appendix B'!$E$46+'Appendix B'!$F$46+'Appendix B'!$G$46))/((1+$Y$16)^AN$34))</f>
        <v>-53015.493288017176</v>
      </c>
      <c r="AO1002" s="201">
        <f>(((R1002*'Appendix B'!$C$21*1000)-('Appendix B'!$E$47+'Appendix B'!$F$47+'Appendix B'!$G$47))/((1+$Y$16)^AO$34))</f>
        <v>-98982.374815920295</v>
      </c>
      <c r="AP1002" s="201">
        <f>(((S1002*'Appendix B'!$C$22*1000)-('Appendix B'!$E$48+'Appendix B'!$F$48+'Appendix B'!$G$48))/((1+$Y$16)^AP$34))</f>
        <v>-87465.367528703675</v>
      </c>
      <c r="AQ1002" s="201">
        <f>(((T1002*'Appendix B'!$C$23*1000)-('Appendix B'!$E$49+'Appendix B'!$F$49+'Appendix B'!$G$49))/((1+$Y$16)^AQ$34))</f>
        <v>-149463.72799484144</v>
      </c>
      <c r="AR1002" s="201">
        <f>(((U1002*'Appendix B'!$C$24*1000)-('Appendix B'!$E$50+'Appendix B'!$F$50+'Appendix B'!$G$50))/((1+$Y$16)^AR$34))</f>
        <v>-100315.96141504371</v>
      </c>
      <c r="AS1002" s="217">
        <f t="shared" si="46"/>
        <v>26490792.075809415</v>
      </c>
      <c r="AU1002" s="207">
        <f t="shared" si="45"/>
        <v>1.0528267749667035E-8</v>
      </c>
    </row>
    <row r="1003" spans="1:47" x14ac:dyDescent="0.35">
      <c r="A1003">
        <v>969</v>
      </c>
      <c r="B1003" s="75">
        <v>56</v>
      </c>
      <c r="C1003" s="75">
        <v>54.392006777819319</v>
      </c>
      <c r="D1003" s="75">
        <v>57.739110079695052</v>
      </c>
      <c r="E1003" s="75">
        <v>74.173008935323736</v>
      </c>
      <c r="F1003" s="75">
        <v>105.9745692337257</v>
      </c>
      <c r="G1003" s="75">
        <v>69.376815572176</v>
      </c>
      <c r="H1003" s="75">
        <v>52.985034101367567</v>
      </c>
      <c r="I1003" s="75">
        <v>60.211367341107021</v>
      </c>
      <c r="J1003" s="75">
        <v>87.585249139541048</v>
      </c>
      <c r="K1003" s="75">
        <v>135.48112209468394</v>
      </c>
      <c r="L1003" s="75">
        <v>185.55466279879357</v>
      </c>
      <c r="M1003" s="75">
        <v>235.51422964654293</v>
      </c>
      <c r="N1003" s="75">
        <v>274.29093424321661</v>
      </c>
      <c r="O1003" s="75">
        <v>239.98813002250009</v>
      </c>
      <c r="P1003" s="75">
        <v>236.62753052467119</v>
      </c>
      <c r="Q1003" s="75">
        <v>200.60390992674394</v>
      </c>
      <c r="R1003" s="75">
        <v>332.99996977008141</v>
      </c>
      <c r="S1003" s="75">
        <v>268.68962197773567</v>
      </c>
      <c r="T1003" s="75">
        <v>246.28237724099262</v>
      </c>
      <c r="U1003" s="75">
        <v>191.04345588039337</v>
      </c>
      <c r="V1003" s="75">
        <v>216.61090433129073</v>
      </c>
      <c r="X1003" s="201">
        <f>((0-('Appendix B'!$H$30))/(1+$Y$16)^0)</f>
        <v>-30932906.678150136</v>
      </c>
      <c r="Y1003" s="201">
        <f>(((B1003*'Appendix B'!$C$5*1000)-('Appendix B'!$E$31+'Appendix B'!$F$31+'Appendix B'!$G$31))/((1+$Y$16)^1))</f>
        <v>36555647.970511056</v>
      </c>
      <c r="Z1003" s="201">
        <f>+(((C1003*'Appendix B'!$C$6*1000)-('Appendix B'!$E$32+'Appendix B'!$F$32+'Appendix B'!$G$32))/((1+$Y$16)^2))</f>
        <v>11534992.751089722</v>
      </c>
      <c r="AA1003" s="201">
        <f>(((D1003*'Appendix B'!$C$7*1000)-('Appendix B'!$E$33+'Appendix B'!$F$33+'Appendix B'!$G$33))/((1+$Y$16)^3))</f>
        <v>5596421.3007825976</v>
      </c>
      <c r="AB1003" s="201">
        <f>(((E1003*'Appendix B'!$C$8*1000)-('Appendix B'!$E$34+'Appendix B'!$F$34+'Appendix B'!$G$34))/((1+$Y$16)^4))</f>
        <v>4530219.3407825725</v>
      </c>
      <c r="AC1003" s="201">
        <f>(((F1003*'Appendix B'!$C$9*1000)-('Appendix B'!$E$35+'Appendix B'!$F$35+'Appendix B'!$G$35))/((1+$Y$16)^AC$34))</f>
        <v>4860091.1938356059</v>
      </c>
      <c r="AD1003" s="201">
        <f>(((G1003*'Appendix B'!$C$10*1000)-('Appendix B'!$E$36+'Appendix B'!$F$36+'Appendix B'!$G$36))/((1+$Y$16)^AD$34))</f>
        <v>1838220.4865811199</v>
      </c>
      <c r="AE1003" s="201">
        <f>(((H1003*'Appendix B'!$C$11*1000)-('Appendix B'!$E$37+'Appendix B'!$F$37+'Appendix B'!$G$37))/((1+$Y$16)^AE$34))</f>
        <v>726074.13163802784</v>
      </c>
      <c r="AF1003" s="201">
        <f>(((I1003*'Appendix B'!$C$12*1000)-('Appendix B'!$E$38+'Appendix B'!$F$38+'Appendix B'!$G$38))/((1+$Y$16)^AF$34))</f>
        <v>650452.80986856145</v>
      </c>
      <c r="AG1003" s="201">
        <f>(((J1003*'Appendix B'!$C$13*1000)-('Appendix B'!$E$39+'Appendix B'!$F$39+'Appendix B'!$G$39))/((1+$Y$16)^AG$34))</f>
        <v>1011060.6439621988</v>
      </c>
      <c r="AH1003" s="201">
        <f>(((K1003*'Appendix B'!$C$14*1000)-('Appendix B'!$E$40+'Appendix B'!$F$40+'Appendix B'!$G$40))/((1+$Y$16)^AH$34))</f>
        <v>1550833.4783544347</v>
      </c>
      <c r="AI1003" s="201">
        <f>(((L1003*'Appendix B'!$C$15*1000)-('Appendix B'!$E$41+'Appendix B'!$F$41+'Appendix B'!$G$41))/((1+$Y$16)^AI$34))</f>
        <v>1955400.1397394042</v>
      </c>
      <c r="AJ1003" s="201">
        <f>(((M1003*'Appendix B'!$C$16*1000)-('Appendix B'!$E$42+'Appendix B'!$F$42+'Appendix B'!$G$42))/((1+$Y$16)^AJ$34))</f>
        <v>2169164.6288101971</v>
      </c>
      <c r="AK1003" s="201">
        <f>(((N1003*'Appendix B'!$C$17*1000)-('Appendix B'!$E$43+'Appendix B'!$F$43+'Appendix B'!$G$43))/((1+$Y$16)^AK$34))</f>
        <v>2162654.5231512501</v>
      </c>
      <c r="AL1003" s="201">
        <f>(((O1003*'Appendix B'!$C$18*1000)-('Appendix B'!$E$44+'Appendix B'!$F$44+'Appendix B'!$G$44))/((1+$Y$16)^AL$34))</f>
        <v>1503636.6984371911</v>
      </c>
      <c r="AM1003" s="201">
        <f>(((P1003*'Appendix B'!$C$19*1000)-('Appendix B'!$E$45+'Appendix B'!$F$45+'Appendix B'!$G$45))/((1+$Y$16)^AM$34))</f>
        <v>1222831.8628951733</v>
      </c>
      <c r="AN1003" s="201">
        <f>(((Q1003*'Appendix B'!$C$20*1000)-('Appendix B'!$E$46+'Appendix B'!$F$46+'Appendix B'!$G$46))/((1+$Y$16)^AN$34))</f>
        <v>786223.17416754598</v>
      </c>
      <c r="AO1003" s="201">
        <f>(((R1003*'Appendix B'!$C$21*1000)-('Appendix B'!$E$47+'Appendix B'!$F$47+'Appendix B'!$G$47))/((1+$Y$16)^AO$34))</f>
        <v>1350563.1796210099</v>
      </c>
      <c r="AP1003" s="201">
        <f>(((S1003*'Appendix B'!$C$22*1000)-('Appendix B'!$E$48+'Appendix B'!$F$48+'Appendix B'!$G$48))/((1+$Y$16)^AP$34))</f>
        <v>855559.4429869419</v>
      </c>
      <c r="AQ1003" s="201">
        <f>(((T1003*'Appendix B'!$C$23*1000)-('Appendix B'!$E$49+'Appendix B'!$F$49+'Appendix B'!$G$49))/((1+$Y$16)^AQ$34))</f>
        <v>635699.87529461656</v>
      </c>
      <c r="AR1003" s="201">
        <f>(((U1003*'Appendix B'!$C$24*1000)-('Appendix B'!$E$50+'Appendix B'!$F$50+'Appendix B'!$G$50))/((1+$Y$16)^AR$34))</f>
        <v>352923.67160805239</v>
      </c>
      <c r="AS1003" s="217">
        <f t="shared" si="46"/>
        <v>50915764.62596713</v>
      </c>
      <c r="AU1003" s="207">
        <f t="shared" si="45"/>
        <v>1.5892965112961817E-8</v>
      </c>
    </row>
    <row r="1004" spans="1:47" x14ac:dyDescent="0.35">
      <c r="A1004">
        <v>970</v>
      </c>
      <c r="B1004" s="75">
        <v>56</v>
      </c>
      <c r="C1004" s="75">
        <v>62.192188972423907</v>
      </c>
      <c r="D1004" s="75">
        <v>88.705965691864904</v>
      </c>
      <c r="E1004" s="75">
        <v>97.870102326008336</v>
      </c>
      <c r="F1004" s="75">
        <v>95.753717648275085</v>
      </c>
      <c r="G1004" s="75">
        <v>120.52107226157818</v>
      </c>
      <c r="H1004" s="75">
        <v>202.14177813600179</v>
      </c>
      <c r="I1004" s="75">
        <v>218.05114500648023</v>
      </c>
      <c r="J1004" s="75">
        <v>219.82032425694788</v>
      </c>
      <c r="K1004" s="75">
        <v>213.32240487318546</v>
      </c>
      <c r="L1004" s="75">
        <v>318.49186034490822</v>
      </c>
      <c r="M1004" s="75">
        <v>382.89788826770393</v>
      </c>
      <c r="N1004" s="75">
        <v>444.57892282952133</v>
      </c>
      <c r="O1004" s="75">
        <v>319.74519420793644</v>
      </c>
      <c r="P1004" s="75">
        <v>498.5345543521521</v>
      </c>
      <c r="Q1004" s="75">
        <v>500</v>
      </c>
      <c r="R1004" s="75">
        <v>500</v>
      </c>
      <c r="S1004" s="75">
        <v>500</v>
      </c>
      <c r="T1004" s="75">
        <v>320.13037971805147</v>
      </c>
      <c r="U1004" s="75">
        <v>371.21529558357736</v>
      </c>
      <c r="V1004" s="75">
        <v>413.08278226282448</v>
      </c>
      <c r="X1004" s="201">
        <f>((0-('Appendix B'!$H$30))/(1+$Y$16)^0)</f>
        <v>-30932906.678150136</v>
      </c>
      <c r="Y1004" s="201">
        <f>(((B1004*'Appendix B'!$C$5*1000)-('Appendix B'!$E$31+'Appendix B'!$F$31+'Appendix B'!$G$31))/((1+$Y$16)^1))</f>
        <v>36555647.970511056</v>
      </c>
      <c r="Z1004" s="201">
        <f>+(((C1004*'Appendix B'!$C$6*1000)-('Appendix B'!$E$32+'Appendix B'!$F$32+'Appendix B'!$G$32))/((1+$Y$16)^2))</f>
        <v>13505452.18093081</v>
      </c>
      <c r="AA1004" s="201">
        <f>(((D1004*'Appendix B'!$C$7*1000)-('Appendix B'!$E$33+'Appendix B'!$F$33+'Appendix B'!$G$33))/((1+$Y$16)^3))</f>
        <v>9524272.0401011147</v>
      </c>
      <c r="AB1004" s="201">
        <f>(((E1004*'Appendix B'!$C$8*1000)-('Appendix B'!$E$34+'Appendix B'!$F$34+'Appendix B'!$G$34))/((1+$Y$16)^4))</f>
        <v>6443522.6131774317</v>
      </c>
      <c r="AC1004" s="201">
        <f>(((F1004*'Appendix B'!$C$9*1000)-('Appendix B'!$E$35+'Appendix B'!$F$35+'Appendix B'!$G$35))/((1+$Y$16)^AC$34))</f>
        <v>4265931.1918804776</v>
      </c>
      <c r="AD1004" s="201">
        <f>(((G1004*'Appendix B'!$C$10*1000)-('Appendix B'!$E$36+'Appendix B'!$F$36+'Appendix B'!$G$36))/((1+$Y$16)^AD$34))</f>
        <v>4045162.92375944</v>
      </c>
      <c r="AE1004" s="201">
        <f>(((H1004*'Appendix B'!$C$11*1000)-('Appendix B'!$E$37+'Appendix B'!$F$37+'Appendix B'!$G$37))/((1+$Y$16)^AE$34))</f>
        <v>5679815.7209200598</v>
      </c>
      <c r="AF1004" s="201">
        <f>(((I1004*'Appendix B'!$C$12*1000)-('Appendix B'!$E$38+'Appendix B'!$F$38+'Appendix B'!$G$38))/((1+$Y$16)^AF$34))</f>
        <v>4789414.6191310063</v>
      </c>
      <c r="AG1004" s="201">
        <f>(((J1004*'Appendix B'!$C$13*1000)-('Appendix B'!$E$39+'Appendix B'!$F$39+'Appendix B'!$G$39))/((1+$Y$16)^AG$34))</f>
        <v>3799941.5178066422</v>
      </c>
      <c r="AH1004" s="201">
        <f>(((K1004*'Appendix B'!$C$14*1000)-('Appendix B'!$E$40+'Appendix B'!$F$40+'Appendix B'!$G$40))/((1+$Y$16)^AH$34))</f>
        <v>2869073.7362845368</v>
      </c>
      <c r="AI1004" s="201">
        <f>(((L1004*'Appendix B'!$C$15*1000)-('Appendix B'!$E$41+'Appendix B'!$F$41+'Appendix B'!$G$41))/((1+$Y$16)^AI$34))</f>
        <v>3844581.0417784122</v>
      </c>
      <c r="AJ1004" s="201">
        <f>(((M1004*'Appendix B'!$C$16*1000)-('Appendix B'!$E$42+'Appendix B'!$F$42+'Appendix B'!$G$42))/((1+$Y$16)^AJ$34))</f>
        <v>3912269.394740006</v>
      </c>
      <c r="AK1004" s="201">
        <f>(((N1004*'Appendix B'!$C$17*1000)-('Appendix B'!$E$43+'Appendix B'!$F$43+'Appendix B'!$G$43))/((1+$Y$16)^AK$34))</f>
        <v>3851503.5598804806</v>
      </c>
      <c r="AL1004" s="201">
        <f>(((O1004*'Appendix B'!$C$18*1000)-('Appendix B'!$E$44+'Appendix B'!$F$44+'Appendix B'!$G$44))/((1+$Y$16)^AL$34))</f>
        <v>2171154.6746113556</v>
      </c>
      <c r="AM1004" s="201">
        <f>(((P1004*'Appendix B'!$C$19*1000)-('Appendix B'!$E$45+'Appendix B'!$F$45+'Appendix B'!$G$45))/((1+$Y$16)^AM$34))</f>
        <v>3082544.3739644643</v>
      </c>
      <c r="AN1004" s="201">
        <f>(((Q1004*'Appendix B'!$C$20*1000)-('Appendix B'!$E$46+'Appendix B'!$F$46+'Appendix B'!$G$46))/((1+$Y$16)^AN$34))</f>
        <v>2569321.4299444244</v>
      </c>
      <c r="AO1004" s="201">
        <f>(((R1004*'Appendix B'!$C$21*1000)-('Appendix B'!$E$47+'Appendix B'!$F$47+'Appendix B'!$G$47))/((1+$Y$16)^AO$34))</f>
        <v>2216294.9903208939</v>
      </c>
      <c r="AP1004" s="201">
        <f>(((S1004*'Appendix B'!$C$22*1000)-('Appendix B'!$E$48+'Appendix B'!$F$48+'Appendix B'!$G$48))/((1+$Y$16)^AP$34))</f>
        <v>1885363.9634975337</v>
      </c>
      <c r="AQ1004" s="201">
        <f>(((T1004*'Appendix B'!$C$23*1000)-('Appendix B'!$E$49+'Appendix B'!$F$49+'Appendix B'!$G$49))/((1+$Y$16)^AQ$34))</f>
        <v>918951.68495966471</v>
      </c>
      <c r="AR1004" s="201">
        <f>(((U1004*'Appendix B'!$C$24*1000)-('Appendix B'!$E$50+'Appendix B'!$F$50+'Appendix B'!$G$50))/((1+$Y$16)^AR$34))</f>
        <v>950048.66446138523</v>
      </c>
      <c r="AS1004" s="217">
        <f t="shared" si="46"/>
        <v>85947361.614511088</v>
      </c>
      <c r="AU1004" s="207">
        <f t="shared" si="45"/>
        <v>5.4557822715045182E-9</v>
      </c>
    </row>
    <row r="1005" spans="1:47" x14ac:dyDescent="0.35">
      <c r="A1005">
        <v>971</v>
      </c>
      <c r="B1005" s="75">
        <v>56</v>
      </c>
      <c r="C1005" s="75">
        <v>78.990210455081424</v>
      </c>
      <c r="D1005" s="75">
        <v>59.460087661929769</v>
      </c>
      <c r="E1005" s="75">
        <v>78.09882224969968</v>
      </c>
      <c r="F1005" s="75">
        <v>86.035552118313888</v>
      </c>
      <c r="G1005" s="75">
        <v>50.702139753162129</v>
      </c>
      <c r="H1005" s="75">
        <v>65.359784710013244</v>
      </c>
      <c r="I1005" s="75">
        <v>63.452033291872041</v>
      </c>
      <c r="J1005" s="75">
        <v>94.55385513908449</v>
      </c>
      <c r="K1005" s="75">
        <v>106.95082369224011</v>
      </c>
      <c r="L1005" s="75">
        <v>118.0892395170581</v>
      </c>
      <c r="M1005" s="75">
        <v>80.648591442129401</v>
      </c>
      <c r="N1005" s="75">
        <v>72.294327174478482</v>
      </c>
      <c r="O1005" s="75">
        <v>42.321587078758682</v>
      </c>
      <c r="P1005" s="75">
        <v>36.902144339931851</v>
      </c>
      <c r="Q1005" s="75">
        <v>35.07020068060099</v>
      </c>
      <c r="R1005" s="75">
        <v>30.768601173455444</v>
      </c>
      <c r="S1005" s="75">
        <v>30.947953584289039</v>
      </c>
      <c r="T1005" s="75">
        <v>26.525538416171258</v>
      </c>
      <c r="U1005" s="75">
        <v>29.007593232319916</v>
      </c>
      <c r="V1005" s="75">
        <v>16.910928424983492</v>
      </c>
      <c r="X1005" s="201">
        <f>((0-('Appendix B'!$H$30))/(1+$Y$16)^0)</f>
        <v>-30932906.678150136</v>
      </c>
      <c r="Y1005" s="201">
        <f>(((B1005*'Appendix B'!$C$5*1000)-('Appendix B'!$E$31+'Appendix B'!$F$31+'Appendix B'!$G$31))/((1+$Y$16)^1))</f>
        <v>36555647.970511056</v>
      </c>
      <c r="Z1005" s="201">
        <f>+(((C1005*'Appendix B'!$C$6*1000)-('Appendix B'!$E$32+'Appendix B'!$F$32+'Appendix B'!$G$32))/((1+$Y$16)^2))</f>
        <v>17748919.706095919</v>
      </c>
      <c r="AA1005" s="201">
        <f>(((D1005*'Appendix B'!$C$7*1000)-('Appendix B'!$E$33+'Appendix B'!$F$33+'Appendix B'!$G$33))/((1+$Y$16)^3))</f>
        <v>5814710.9183463091</v>
      </c>
      <c r="AB1005" s="201">
        <f>(((E1005*'Appendix B'!$C$8*1000)-('Appendix B'!$E$34+'Appendix B'!$F$34+'Appendix B'!$G$34))/((1+$Y$16)^4))</f>
        <v>4847189.4998384295</v>
      </c>
      <c r="AC1005" s="201">
        <f>(((F1005*'Appendix B'!$C$9*1000)-('Appendix B'!$E$35+'Appendix B'!$F$35+'Appendix B'!$G$35))/((1+$Y$16)^AC$34))</f>
        <v>3700993.4073908278</v>
      </c>
      <c r="AD1005" s="201">
        <f>(((G1005*'Appendix B'!$C$10*1000)-('Appendix B'!$E$36+'Appendix B'!$F$36+'Appendix B'!$G$36))/((1+$Y$16)^AD$34))</f>
        <v>1032383.4829108799</v>
      </c>
      <c r="AE1005" s="201">
        <f>(((H1005*'Appendix B'!$C$11*1000)-('Appendix B'!$E$37+'Appendix B'!$F$37+'Appendix B'!$G$37))/((1+$Y$16)^AE$34))</f>
        <v>1137060.0186241842</v>
      </c>
      <c r="AF1005" s="201">
        <f>(((I1005*'Appendix B'!$C$12*1000)-('Appendix B'!$E$38+'Appendix B'!$F$38+'Appendix B'!$G$38))/((1+$Y$16)^AF$34))</f>
        <v>735431.34192927997</v>
      </c>
      <c r="AG1005" s="201">
        <f>(((J1005*'Appendix B'!$C$13*1000)-('Appendix B'!$E$39+'Appendix B'!$F$39+'Appendix B'!$G$39))/((1+$Y$16)^AG$34))</f>
        <v>1158030.8178909319</v>
      </c>
      <c r="AH1005" s="201">
        <f>(((K1005*'Appendix B'!$C$14*1000)-('Appendix B'!$E$40+'Appendix B'!$F$40+'Appendix B'!$G$40))/((1+$Y$16)^AH$34))</f>
        <v>1067673.5588053246</v>
      </c>
      <c r="AI1005" s="201">
        <f>(((L1005*'Appendix B'!$C$15*1000)-('Appendix B'!$E$41+'Appendix B'!$F$41+'Appendix B'!$G$41))/((1+$Y$16)^AI$34))</f>
        <v>996643.73773521883</v>
      </c>
      <c r="AJ1005" s="201">
        <f>(((M1005*'Appendix B'!$C$16*1000)-('Appendix B'!$E$42+'Appendix B'!$F$42+'Appendix B'!$G$42))/((1+$Y$16)^AJ$34))</f>
        <v>337570.57992887491</v>
      </c>
      <c r="AK1005" s="201">
        <f>(((N1005*'Appendix B'!$C$17*1000)-('Appendix B'!$E$43+'Appendix B'!$F$43+'Appendix B'!$G$43))/((1+$Y$16)^AK$34))</f>
        <v>159331.92768988438</v>
      </c>
      <c r="AL1005" s="201">
        <f>(((O1005*'Appendix B'!$C$18*1000)-('Appendix B'!$E$44+'Appendix B'!$F$44+'Appendix B'!$G$44))/((1+$Y$16)^AL$34))</f>
        <v>-150711.6912725085</v>
      </c>
      <c r="AM1005" s="201">
        <f>(((P1005*'Appendix B'!$C$19*1000)-('Appendix B'!$E$45+'Appendix B'!$F$45+'Appendix B'!$G$45))/((1+$Y$16)^AM$34))</f>
        <v>-195350.03248831589</v>
      </c>
      <c r="AN1005" s="201">
        <f>(((Q1005*'Appendix B'!$C$20*1000)-('Appendix B'!$E$46+'Appendix B'!$F$46+'Appendix B'!$G$46))/((1+$Y$16)^AN$34))</f>
        <v>-199637.62367004156</v>
      </c>
      <c r="AO1005" s="201">
        <f>(((R1005*'Appendix B'!$C$21*1000)-('Appendix B'!$E$47+'Appendix B'!$F$47+'Appendix B'!$G$47))/((1+$Y$16)^AO$34))</f>
        <v>-216210.84805569588</v>
      </c>
      <c r="AP1005" s="201">
        <f>(((S1005*'Appendix B'!$C$22*1000)-('Appendix B'!$E$48+'Appendix B'!$F$48+'Appendix B'!$G$48))/((1+$Y$16)^AP$34))</f>
        <v>-202877.48024412923</v>
      </c>
      <c r="AQ1005" s="201">
        <f>(((T1005*'Appendix B'!$C$23*1000)-('Appendix B'!$E$49+'Appendix B'!$F$49+'Appendix B'!$G$49))/((1+$Y$16)^AQ$34))</f>
        <v>-207200.67983872132</v>
      </c>
      <c r="AR1005" s="201">
        <f>(((U1005*'Appendix B'!$C$24*1000)-('Appendix B'!$E$50+'Appendix B'!$F$50+'Appendix B'!$G$50))/((1+$Y$16)^AR$34))</f>
        <v>-184095.11826005485</v>
      </c>
      <c r="AS1005" s="217">
        <f t="shared" si="46"/>
        <v>44358680.289546996</v>
      </c>
      <c r="AU1005" s="207">
        <f t="shared" si="45"/>
        <v>1.5622132484904281E-8</v>
      </c>
    </row>
    <row r="1006" spans="1:47" x14ac:dyDescent="0.35">
      <c r="A1006">
        <v>972</v>
      </c>
      <c r="B1006" s="75">
        <v>56</v>
      </c>
      <c r="C1006" s="75">
        <v>92.001627199877063</v>
      </c>
      <c r="D1006" s="75">
        <v>111.1556279406141</v>
      </c>
      <c r="E1006" s="75">
        <v>128.89533307224508</v>
      </c>
      <c r="F1006" s="75">
        <v>175.87299796063448</v>
      </c>
      <c r="G1006" s="75">
        <v>273.31099470231743</v>
      </c>
      <c r="H1006" s="75">
        <v>253.76040884188541</v>
      </c>
      <c r="I1006" s="75">
        <v>267.26697034997034</v>
      </c>
      <c r="J1006" s="75">
        <v>322.21084089535373</v>
      </c>
      <c r="K1006" s="75">
        <v>436.58424158652736</v>
      </c>
      <c r="L1006" s="75">
        <v>382.32044700506998</v>
      </c>
      <c r="M1006" s="75">
        <v>341.09890520523777</v>
      </c>
      <c r="N1006" s="75">
        <v>437.08653719763845</v>
      </c>
      <c r="O1006" s="75">
        <v>500</v>
      </c>
      <c r="P1006" s="75">
        <v>500</v>
      </c>
      <c r="Q1006" s="75">
        <v>500</v>
      </c>
      <c r="R1006" s="75">
        <v>350.6467358934006</v>
      </c>
      <c r="S1006" s="75">
        <v>383.01345636911077</v>
      </c>
      <c r="T1006" s="75">
        <v>342.71433453741952</v>
      </c>
      <c r="U1006" s="75">
        <v>500</v>
      </c>
      <c r="V1006" s="75">
        <v>492.69524010487953</v>
      </c>
      <c r="X1006" s="201">
        <f>((0-('Appendix B'!$H$30))/(1+$Y$16)^0)</f>
        <v>-30932906.678150136</v>
      </c>
      <c r="Y1006" s="201">
        <f>(((B1006*'Appendix B'!$C$5*1000)-('Appendix B'!$E$31+'Appendix B'!$F$31+'Appendix B'!$G$31))/((1+$Y$16)^1))</f>
        <v>36555647.970511056</v>
      </c>
      <c r="Z1006" s="201">
        <f>+(((C1006*'Appendix B'!$C$6*1000)-('Appendix B'!$E$32+'Appendix B'!$F$32+'Appendix B'!$G$32))/((1+$Y$16)^2))</f>
        <v>21035826.111706421</v>
      </c>
      <c r="AA1006" s="201">
        <f>(((D1006*'Appendix B'!$C$7*1000)-('Appendix B'!$E$33+'Appendix B'!$F$33+'Appendix B'!$G$33))/((1+$Y$16)^3))</f>
        <v>12371797.909874817</v>
      </c>
      <c r="AB1006" s="201">
        <f>(((E1006*'Appendix B'!$C$8*1000)-('Appendix B'!$E$34+'Appendix B'!$F$34+'Appendix B'!$G$34))/((1+$Y$16)^4))</f>
        <v>8948499.6808255371</v>
      </c>
      <c r="AC1006" s="201">
        <f>(((F1006*'Appendix B'!$C$9*1000)-('Appendix B'!$E$35+'Appendix B'!$F$35+'Appendix B'!$G$35))/((1+$Y$16)^AC$34))</f>
        <v>8923436.6207626145</v>
      </c>
      <c r="AD1006" s="201">
        <f>(((G1006*'Appendix B'!$C$10*1000)-('Appendix B'!$E$36+'Appendix B'!$F$36+'Appendix B'!$G$36))/((1+$Y$16)^AD$34))</f>
        <v>10638250.508460302</v>
      </c>
      <c r="AE1006" s="201">
        <f>(((H1006*'Appendix B'!$C$11*1000)-('Appendix B'!$E$37+'Appendix B'!$F$37+'Appendix B'!$G$37))/((1+$Y$16)^AE$34))</f>
        <v>7394155.6213013073</v>
      </c>
      <c r="AF1006" s="201">
        <f>(((I1006*'Appendix B'!$C$12*1000)-('Appendix B'!$E$38+'Appendix B'!$F$38+'Appendix B'!$G$38))/((1+$Y$16)^AF$34))</f>
        <v>6079979.1683278121</v>
      </c>
      <c r="AG1006" s="201">
        <f>(((J1006*'Appendix B'!$C$13*1000)-('Appendix B'!$E$39+'Appendix B'!$F$39+'Appendix B'!$G$39))/((1+$Y$16)^AG$34))</f>
        <v>5959390.9170100484</v>
      </c>
      <c r="AH1006" s="201">
        <f>(((K1006*'Appendix B'!$C$14*1000)-('Appendix B'!$E$40+'Appendix B'!$F$40+'Appendix B'!$G$40))/((1+$Y$16)^AH$34))</f>
        <v>6650007.5892429361</v>
      </c>
      <c r="AI1006" s="201">
        <f>(((L1006*'Appendix B'!$C$15*1000)-('Appendix B'!$E$41+'Appendix B'!$F$41+'Appendix B'!$G$41))/((1+$Y$16)^AI$34))</f>
        <v>4751654.0743710389</v>
      </c>
      <c r="AJ1006" s="201">
        <f>(((M1006*'Appendix B'!$C$16*1000)-('Appendix B'!$E$42+'Appendix B'!$F$42+'Appendix B'!$G$42))/((1+$Y$16)^AJ$34))</f>
        <v>3417913.3225075649</v>
      </c>
      <c r="AK1006" s="201">
        <f>(((N1006*'Appendix B'!$C$17*1000)-('Appendix B'!$E$43+'Appendix B'!$F$43+'Appendix B'!$G$43))/((1+$Y$16)^AK$34))</f>
        <v>3777197.0373696676</v>
      </c>
      <c r="AL1006" s="201">
        <f>(((O1006*'Appendix B'!$C$18*1000)-('Appendix B'!$E$44+'Appendix B'!$F$44+'Appendix B'!$G$44))/((1+$Y$16)^AL$34))</f>
        <v>3679777.4453571774</v>
      </c>
      <c r="AM1006" s="201">
        <f>(((P1006*'Appendix B'!$C$19*1000)-('Appendix B'!$E$45+'Appendix B'!$F$45+'Appendix B'!$G$45))/((1+$Y$16)^AM$34))</f>
        <v>3092950.00404558</v>
      </c>
      <c r="AN1006" s="201">
        <f>(((Q1006*'Appendix B'!$C$20*1000)-('Appendix B'!$E$46+'Appendix B'!$F$46+'Appendix B'!$G$46))/((1+$Y$16)^AN$34))</f>
        <v>2569321.4299444244</v>
      </c>
      <c r="AO1006" s="201">
        <f>(((R1006*'Appendix B'!$C$21*1000)-('Appendix B'!$E$47+'Appendix B'!$F$47+'Appendix B'!$G$47))/((1+$Y$16)^AO$34))</f>
        <v>1442044.4013184267</v>
      </c>
      <c r="AP1006" s="201">
        <f>(((S1006*'Appendix B'!$C$22*1000)-('Appendix B'!$E$48+'Appendix B'!$F$48+'Appendix B'!$G$48))/((1+$Y$16)^AP$34))</f>
        <v>1364534.4507879771</v>
      </c>
      <c r="AQ1006" s="201">
        <f>(((T1006*'Appendix B'!$C$23*1000)-('Appendix B'!$E$49+'Appendix B'!$F$49+'Appendix B'!$G$49))/((1+$Y$16)^AQ$34))</f>
        <v>1005574.8278668401</v>
      </c>
      <c r="AR1006" s="201">
        <f>(((U1006*'Appendix B'!$C$24*1000)-('Appendix B'!$E$50+'Appendix B'!$F$50+'Appendix B'!$G$50))/((1+$Y$16)^AR$34))</f>
        <v>1376866.5613700326</v>
      </c>
      <c r="AS1006" s="217">
        <f t="shared" si="46"/>
        <v>120101918.97481148</v>
      </c>
      <c r="AU1006" s="207">
        <f t="shared" si="45"/>
        <v>2.9262443822611945E-10</v>
      </c>
    </row>
    <row r="1007" spans="1:47" x14ac:dyDescent="0.35">
      <c r="A1007">
        <v>973</v>
      </c>
      <c r="B1007" s="75">
        <v>56</v>
      </c>
      <c r="C1007" s="75">
        <v>70.911397846523982</v>
      </c>
      <c r="D1007" s="75">
        <v>55.818510545390424</v>
      </c>
      <c r="E1007" s="75">
        <v>94.929536809739389</v>
      </c>
      <c r="F1007" s="75">
        <v>58.770364380994387</v>
      </c>
      <c r="G1007" s="75">
        <v>64.431905206062694</v>
      </c>
      <c r="H1007" s="75">
        <v>73.578483563552311</v>
      </c>
      <c r="I1007" s="75">
        <v>64.638861995242905</v>
      </c>
      <c r="J1007" s="75">
        <v>73.875646817432312</v>
      </c>
      <c r="K1007" s="75">
        <v>42.085489726082628</v>
      </c>
      <c r="L1007" s="75">
        <v>38.434813396661113</v>
      </c>
      <c r="M1007" s="75">
        <v>37.448994314649212</v>
      </c>
      <c r="N1007" s="75">
        <v>61.858285136972029</v>
      </c>
      <c r="O1007" s="75">
        <v>57.974119919989548</v>
      </c>
      <c r="P1007" s="75">
        <v>79.33302443051916</v>
      </c>
      <c r="Q1007" s="75">
        <v>71.986634827108631</v>
      </c>
      <c r="R1007" s="75">
        <v>79.22993068397686</v>
      </c>
      <c r="S1007" s="75">
        <v>61.538061103005852</v>
      </c>
      <c r="T1007" s="75">
        <v>58.423708152922217</v>
      </c>
      <c r="U1007" s="75">
        <v>69.746853865532799</v>
      </c>
      <c r="V1007" s="75">
        <v>78.538879747797708</v>
      </c>
      <c r="X1007" s="201">
        <f>((0-('Appendix B'!$H$30))/(1+$Y$16)^0)</f>
        <v>-30932906.678150136</v>
      </c>
      <c r="Y1007" s="201">
        <f>(((B1007*'Appendix B'!$C$5*1000)-('Appendix B'!$E$31+'Appendix B'!$F$31+'Appendix B'!$G$31))/((1+$Y$16)^1))</f>
        <v>36555647.970511056</v>
      </c>
      <c r="Z1007" s="201">
        <f>+(((C1007*'Appendix B'!$C$6*1000)-('Appendix B'!$E$32+'Appendix B'!$F$32+'Appendix B'!$G$32))/((1+$Y$16)^2))</f>
        <v>15708073.468239797</v>
      </c>
      <c r="AA1007" s="201">
        <f>(((D1007*'Appendix B'!$C$7*1000)-('Appendix B'!$E$33+'Appendix B'!$F$33+'Appendix B'!$G$33))/((1+$Y$16)^3))</f>
        <v>5352811.5395839643</v>
      </c>
      <c r="AB1007" s="201">
        <f>(((E1007*'Appendix B'!$C$8*1000)-('Appendix B'!$E$34+'Appendix B'!$F$34+'Appendix B'!$G$34))/((1+$Y$16)^4))</f>
        <v>6206101.3593463385</v>
      </c>
      <c r="AC1007" s="201">
        <f>(((F1007*'Appendix B'!$C$9*1000)-('Appendix B'!$E$35+'Appendix B'!$F$35+'Appendix B'!$G$35))/((1+$Y$16)^AC$34))</f>
        <v>2116009.6255723732</v>
      </c>
      <c r="AD1007" s="201">
        <f>(((G1007*'Appendix B'!$C$10*1000)-('Appendix B'!$E$36+'Appendix B'!$F$36+'Appendix B'!$G$36))/((1+$Y$16)^AD$34))</f>
        <v>1624841.0527711108</v>
      </c>
      <c r="AE1007" s="201">
        <f>(((H1007*'Appendix B'!$C$11*1000)-('Appendix B'!$E$37+'Appendix B'!$F$37+'Appendix B'!$G$37))/((1+$Y$16)^AE$34))</f>
        <v>1410016.5690239931</v>
      </c>
      <c r="AF1007" s="201">
        <f>(((I1007*'Appendix B'!$C$12*1000)-('Appendix B'!$E$38+'Appendix B'!$F$38+'Appendix B'!$G$38))/((1+$Y$16)^AF$34))</f>
        <v>766553.01955735288</v>
      </c>
      <c r="AG1007" s="201">
        <f>(((J1007*'Appendix B'!$C$13*1000)-('Appendix B'!$E$39+'Appendix B'!$F$39+'Appendix B'!$G$39))/((1+$Y$16)^AG$34))</f>
        <v>721920.65844628762</v>
      </c>
      <c r="AH1007" s="201">
        <f>(((K1007*'Appendix B'!$C$14*1000)-('Appendix B'!$E$40+'Appendix B'!$F$40+'Appendix B'!$G$40))/((1+$Y$16)^AH$34))</f>
        <v>-30819.3170326045</v>
      </c>
      <c r="AI1007" s="201">
        <f>(((L1007*'Appendix B'!$C$15*1000)-('Appendix B'!$E$41+'Appendix B'!$F$41+'Appendix B'!$G$41))/((1+$Y$16)^AI$34))</f>
        <v>-135331.53605773498</v>
      </c>
      <c r="AJ1007" s="201">
        <f>(((M1007*'Appendix B'!$C$16*1000)-('Appendix B'!$E$42+'Appendix B'!$F$42+'Appendix B'!$G$42))/((1+$Y$16)^AJ$34))</f>
        <v>-173350.53808133313</v>
      </c>
      <c r="AK1007" s="201">
        <f>(((N1007*'Appendix B'!$C$17*1000)-('Appendix B'!$E$43+'Appendix B'!$F$43+'Appendix B'!$G$43))/((1+$Y$16)^AK$34))</f>
        <v>55831.383179218828</v>
      </c>
      <c r="AL1007" s="201">
        <f>(((O1007*'Appendix B'!$C$18*1000)-('Appendix B'!$E$44+'Appendix B'!$F$44+'Appendix B'!$G$44))/((1+$Y$16)^AL$34))</f>
        <v>-19709.539289011329</v>
      </c>
      <c r="AM1007" s="201">
        <f>(((P1007*'Appendix B'!$C$19*1000)-('Appendix B'!$E$45+'Appendix B'!$F$45+'Appendix B'!$G$45))/((1+$Y$16)^AM$34))</f>
        <v>105937.1854219755</v>
      </c>
      <c r="AN1007" s="201">
        <f>(((Q1007*'Appendix B'!$C$20*1000)-('Appendix B'!$E$46+'Appendix B'!$F$46+'Appendix B'!$G$46))/((1+$Y$16)^AN$34))</f>
        <v>20223.728961629775</v>
      </c>
      <c r="AO1007" s="201">
        <f>(((R1007*'Appendix B'!$C$21*1000)-('Appendix B'!$E$47+'Appendix B'!$F$47+'Appendix B'!$G$47))/((1+$Y$16)^AO$34))</f>
        <v>35013.744468666191</v>
      </c>
      <c r="AP1007" s="201">
        <f>(((S1007*'Appendix B'!$C$22*1000)-('Appendix B'!$E$48+'Appendix B'!$F$48+'Appendix B'!$G$48))/((1+$Y$16)^AP$34))</f>
        <v>-66688.904206060281</v>
      </c>
      <c r="AQ1007" s="201">
        <f>(((T1007*'Appendix B'!$C$23*1000)-('Appendix B'!$E$49+'Appendix B'!$F$49+'Appendix B'!$G$49))/((1+$Y$16)^AQ$34))</f>
        <v>-84851.882310387169</v>
      </c>
      <c r="AR1007" s="201">
        <f>(((U1007*'Appendix B'!$C$24*1000)-('Appendix B'!$E$50+'Appendix B'!$F$50+'Appendix B'!$G$50))/((1+$Y$16)^AR$34))</f>
        <v>-49077.177861972741</v>
      </c>
      <c r="AS1007" s="217">
        <f t="shared" si="46"/>
        <v>39746074.626933634</v>
      </c>
      <c r="AU1007" s="207">
        <f t="shared" si="45"/>
        <v>1.4813516195425978E-8</v>
      </c>
    </row>
    <row r="1008" spans="1:47" x14ac:dyDescent="0.35">
      <c r="A1008">
        <v>974</v>
      </c>
      <c r="B1008" s="75">
        <v>56</v>
      </c>
      <c r="C1008" s="75">
        <v>43.138347736909679</v>
      </c>
      <c r="D1008" s="75">
        <v>37.817414050912312</v>
      </c>
      <c r="E1008" s="75">
        <v>49.015832208525346</v>
      </c>
      <c r="F1008" s="75">
        <v>29.233209747331472</v>
      </c>
      <c r="G1008" s="75">
        <v>35.644195150299311</v>
      </c>
      <c r="H1008" s="75">
        <v>48.544454897463964</v>
      </c>
      <c r="I1008" s="75">
        <v>46.359270720809292</v>
      </c>
      <c r="J1008" s="75">
        <v>70.249859539749181</v>
      </c>
      <c r="K1008" s="75">
        <v>79.002952341041421</v>
      </c>
      <c r="L1008" s="75">
        <v>67.157141348081069</v>
      </c>
      <c r="M1008" s="75">
        <v>56.734329091952517</v>
      </c>
      <c r="N1008" s="75">
        <v>80.301290040427858</v>
      </c>
      <c r="O1008" s="75">
        <v>88.874722333070565</v>
      </c>
      <c r="P1008" s="75">
        <v>110.86950089388364</v>
      </c>
      <c r="Q1008" s="75">
        <v>101.43935281864489</v>
      </c>
      <c r="R1008" s="75">
        <v>114.61069833923666</v>
      </c>
      <c r="S1008" s="75">
        <v>101.84791931804089</v>
      </c>
      <c r="T1008" s="75">
        <v>115.95094844726137</v>
      </c>
      <c r="U1008" s="75">
        <v>187.42090333185627</v>
      </c>
      <c r="V1008" s="75">
        <v>200.01721724213729</v>
      </c>
      <c r="X1008" s="201">
        <f>((0-('Appendix B'!$H$30))/(1+$Y$16)^0)</f>
        <v>-30932906.678150136</v>
      </c>
      <c r="Y1008" s="201">
        <f>(((B1008*'Appendix B'!$C$5*1000)-('Appendix B'!$E$31+'Appendix B'!$F$31+'Appendix B'!$G$31))/((1+$Y$16)^1))</f>
        <v>36555647.970511056</v>
      </c>
      <c r="Z1008" s="201">
        <f>+(((C1008*'Appendix B'!$C$6*1000)-('Appendix B'!$E$32+'Appendix B'!$F$32+'Appendix B'!$G$32))/((1+$Y$16)^2))</f>
        <v>8692126.0046289489</v>
      </c>
      <c r="AA1008" s="201">
        <f>(((D1008*'Appendix B'!$C$7*1000)-('Appendix B'!$E$33+'Appendix B'!$F$33+'Appendix B'!$G$33))/((1+$Y$16)^3))</f>
        <v>3069543.8723755185</v>
      </c>
      <c r="AB1008" s="201">
        <f>(((E1008*'Appendix B'!$C$8*1000)-('Appendix B'!$E$34+'Appendix B'!$F$34+'Appendix B'!$G$34))/((1+$Y$16)^4))</f>
        <v>2499028.9427854689</v>
      </c>
      <c r="AC1008" s="201">
        <f>(((F1008*'Appendix B'!$C$9*1000)-('Appendix B'!$E$35+'Appendix B'!$F$35+'Appendix B'!$G$35))/((1+$Y$16)^AC$34))</f>
        <v>398951.54013180261</v>
      </c>
      <c r="AD1008" s="201">
        <f>(((G1008*'Appendix B'!$C$10*1000)-('Appendix B'!$E$36+'Appendix B'!$F$36+'Appendix B'!$G$36))/((1+$Y$16)^AD$34))</f>
        <v>382613.22302509402</v>
      </c>
      <c r="AE1008" s="201">
        <f>(((H1008*'Appendix B'!$C$11*1000)-('Appendix B'!$E$37+'Appendix B'!$F$37+'Appendix B'!$G$37))/((1+$Y$16)^AE$34))</f>
        <v>578595.16898535436</v>
      </c>
      <c r="AF1008" s="201">
        <f>(((I1008*'Appendix B'!$C$12*1000)-('Appendix B'!$E$38+'Appendix B'!$F$38+'Appendix B'!$G$38))/((1+$Y$16)^AF$34))</f>
        <v>287215.48314617702</v>
      </c>
      <c r="AG1008" s="201">
        <f>(((J1008*'Appendix B'!$C$13*1000)-('Appendix B'!$E$39+'Appendix B'!$F$39+'Appendix B'!$G$39))/((1+$Y$16)^AG$34))</f>
        <v>645451.62190374406</v>
      </c>
      <c r="AH1008" s="201">
        <f>(((K1008*'Appendix B'!$C$14*1000)-('Appendix B'!$E$40+'Appendix B'!$F$40+'Appendix B'!$G$40))/((1+$Y$16)^AH$34))</f>
        <v>594377.02740776411</v>
      </c>
      <c r="AI1008" s="201">
        <f>(((L1008*'Appendix B'!$C$15*1000)-('Appendix B'!$E$41+'Appendix B'!$F$41+'Appendix B'!$G$41))/((1+$Y$16)^AI$34))</f>
        <v>272843.7108222883</v>
      </c>
      <c r="AJ1008" s="201">
        <f>(((M1008*'Appendix B'!$C$16*1000)-('Appendix B'!$E$42+'Appendix B'!$F$42+'Appendix B'!$G$42))/((1+$Y$16)^AJ$34))</f>
        <v>54736.885432000156</v>
      </c>
      <c r="AK1008" s="201">
        <f>(((N1008*'Appendix B'!$C$17*1000)-('Appendix B'!$E$43+'Appendix B'!$F$43+'Appendix B'!$G$43))/((1+$Y$16)^AK$34))</f>
        <v>238741.82403986613</v>
      </c>
      <c r="AL1008" s="201">
        <f>(((O1008*'Appendix B'!$C$18*1000)-('Appendix B'!$E$44+'Appendix B'!$F$44+'Appendix B'!$G$44))/((1+$Y$16)^AL$34))</f>
        <v>238909.65383205118</v>
      </c>
      <c r="AM1008" s="201">
        <f>(((P1008*'Appendix B'!$C$19*1000)-('Appendix B'!$E$45+'Appendix B'!$F$45+'Appendix B'!$G$45))/((1+$Y$16)^AM$34))</f>
        <v>329866.95628827083</v>
      </c>
      <c r="AN1008" s="201">
        <f>(((Q1008*'Appendix B'!$C$20*1000)-('Appendix B'!$E$46+'Appendix B'!$F$46+'Appendix B'!$G$46))/((1+$Y$16)^AN$34))</f>
        <v>195633.80217182686</v>
      </c>
      <c r="AO1008" s="201">
        <f>(((R1008*'Appendix B'!$C$21*1000)-('Appendix B'!$E$47+'Appendix B'!$F$47+'Appendix B'!$G$47))/((1+$Y$16)^AO$34))</f>
        <v>218428.41813051832</v>
      </c>
      <c r="AP1008" s="201">
        <f>(((S1008*'Appendix B'!$C$22*1000)-('Appendix B'!$E$48+'Appendix B'!$F$48+'Appendix B'!$G$48))/((1+$Y$16)^AP$34))</f>
        <v>112772.45228780403</v>
      </c>
      <c r="AQ1008" s="201">
        <f>(((T1008*'Appendix B'!$C$23*1000)-('Appendix B'!$E$49+'Appendix B'!$F$49+'Appendix B'!$G$49))/((1+$Y$16)^AQ$34))</f>
        <v>135799.92101319844</v>
      </c>
      <c r="AR1008" s="201">
        <f>(((U1008*'Appendix B'!$C$24*1000)-('Appendix B'!$E$50+'Appendix B'!$F$50+'Appendix B'!$G$50))/((1+$Y$16)^AR$34))</f>
        <v>340917.81837249931</v>
      </c>
      <c r="AS1008" s="217">
        <f t="shared" si="46"/>
        <v>24909295.619141113</v>
      </c>
      <c r="AU1008" s="207">
        <f t="shared" si="45"/>
        <v>9.920697013544119E-9</v>
      </c>
    </row>
    <row r="1009" spans="1:47" x14ac:dyDescent="0.35">
      <c r="A1009">
        <v>975</v>
      </c>
      <c r="B1009" s="75">
        <v>56</v>
      </c>
      <c r="C1009" s="75">
        <v>0</v>
      </c>
      <c r="D1009" s="75">
        <v>0</v>
      </c>
      <c r="E1009" s="75">
        <v>0</v>
      </c>
      <c r="F1009" s="75">
        <v>0</v>
      </c>
      <c r="G1009" s="75">
        <v>0</v>
      </c>
      <c r="H1009" s="75">
        <v>0</v>
      </c>
      <c r="I1009" s="75">
        <v>0</v>
      </c>
      <c r="J1009" s="75">
        <v>0</v>
      </c>
      <c r="K1009" s="75">
        <v>0</v>
      </c>
      <c r="L1009" s="75">
        <v>0</v>
      </c>
      <c r="M1009" s="75">
        <v>0</v>
      </c>
      <c r="N1009" s="75">
        <v>0</v>
      </c>
      <c r="O1009" s="75">
        <v>0</v>
      </c>
      <c r="P1009" s="75">
        <v>0</v>
      </c>
      <c r="Q1009" s="75">
        <v>0</v>
      </c>
      <c r="R1009" s="75">
        <v>0</v>
      </c>
      <c r="S1009" s="75">
        <v>0</v>
      </c>
      <c r="T1009" s="75">
        <v>0</v>
      </c>
      <c r="U1009" s="75">
        <v>0</v>
      </c>
      <c r="V1009" s="75">
        <v>0</v>
      </c>
      <c r="X1009" s="201">
        <f>((0-('Appendix B'!$H$30))/(1+$Y$16)^0)</f>
        <v>-30932906.678150136</v>
      </c>
      <c r="Y1009" s="201">
        <f>(((B1009*'Appendix B'!$C$5*1000)-('Appendix B'!$E$31+'Appendix B'!$F$31+'Appendix B'!$G$31))/((1+$Y$16)^1))</f>
        <v>36555647.970511056</v>
      </c>
      <c r="Z1009" s="201">
        <f>+(((C1009*'Appendix B'!$C$6*1000)-('Appendix B'!$E$32+'Appendix B'!$F$32+'Appendix B'!$G$32))/((1+$Y$16)^2))</f>
        <v>-2205358.4342286456</v>
      </c>
      <c r="AA1009" s="201">
        <f>(((D1009*'Appendix B'!$C$7*1000)-('Appendix B'!$E$33+'Appendix B'!$F$33+'Appendix B'!$G$33))/((1+$Y$16)^3))</f>
        <v>-1727234.9675340257</v>
      </c>
      <c r="AB1009" s="201">
        <f>(((E1009*'Appendix B'!$C$8*1000)-('Appendix B'!$E$34+'Appendix B'!$F$34+'Appendix B'!$G$34))/((1+$Y$16)^4))</f>
        <v>-1458509.2505102111</v>
      </c>
      <c r="AC1009" s="201">
        <f>(((F1009*'Appendix B'!$C$9*1000)-('Appendix B'!$E$35+'Appendix B'!$F$35+'Appendix B'!$G$35))/((1+$Y$16)^AC$34))</f>
        <v>-1300437.5778311447</v>
      </c>
      <c r="AD1009" s="201">
        <f>(((G1009*'Appendix B'!$C$10*1000)-('Appendix B'!$E$36+'Appendix B'!$F$36+'Appendix B'!$G$36))/((1+$Y$16)^AD$34))</f>
        <v>-1155481.02270791</v>
      </c>
      <c r="AE1009" s="201">
        <f>(((H1009*'Appendix B'!$C$11*1000)-('Appendix B'!$E$37+'Appendix B'!$F$37+'Appendix B'!$G$37))/((1+$Y$16)^AE$34))</f>
        <v>-1033646.2801760345</v>
      </c>
      <c r="AF1009" s="201">
        <f>(((I1009*'Appendix B'!$C$12*1000)-('Appendix B'!$E$38+'Appendix B'!$F$38+'Appendix B'!$G$38))/((1+$Y$16)^AF$34))</f>
        <v>-928442.91334168555</v>
      </c>
      <c r="AG1009" s="201">
        <f>(((J1009*'Appendix B'!$C$13*1000)-('Appendix B'!$E$39+'Appendix B'!$F$39+'Appendix B'!$G$39))/((1+$Y$16)^AG$34))</f>
        <v>-836140.83370393852</v>
      </c>
      <c r="AH1009" s="201">
        <f>(((K1009*'Appendix B'!$C$14*1000)-('Appendix B'!$E$40+'Appendix B'!$F$40+'Appendix B'!$G$40))/((1+$Y$16)^AH$34))</f>
        <v>-743536.07671771245</v>
      </c>
      <c r="AI1009" s="201">
        <f>(((L1009*'Appendix B'!$C$15*1000)-('Appendix B'!$E$41+'Appendix B'!$F$41+'Appendix B'!$G$41))/((1+$Y$16)^AI$34))</f>
        <v>-681531.67253358755</v>
      </c>
      <c r="AJ1009" s="201">
        <f>(((M1009*'Appendix B'!$C$16*1000)-('Appendix B'!$E$42+'Appendix B'!$F$42+'Appendix B'!$G$42))/((1+$Y$16)^AJ$34))</f>
        <v>-616259.34547452256</v>
      </c>
      <c r="AK1009" s="201">
        <f>(((N1009*'Appendix B'!$C$17*1000)-('Appendix B'!$E$43+'Appendix B'!$F$43+'Appendix B'!$G$43))/((1+$Y$16)^AK$34))</f>
        <v>-557654.66557019483</v>
      </c>
      <c r="AL1009" s="201">
        <f>(((O1009*'Appendix B'!$C$18*1000)-('Appendix B'!$E$44+'Appendix B'!$F$44+'Appendix B'!$G$44))/((1+$Y$16)^AL$34))</f>
        <v>-504917.55935221887</v>
      </c>
      <c r="AM1009" s="201">
        <f>(((P1009*'Appendix B'!$C$19*1000)-('Appendix B'!$E$45+'Appendix B'!$F$45+'Appendix B'!$G$45))/((1+$Y$16)^AM$34))</f>
        <v>-457379.58217867167</v>
      </c>
      <c r="AN1009" s="201">
        <f>(((Q1009*'Appendix B'!$C$20*1000)-('Appendix B'!$E$46+'Appendix B'!$F$46+'Appendix B'!$G$46))/((1+$Y$16)^AN$34))</f>
        <v>-408503.4563802284</v>
      </c>
      <c r="AO1009" s="201">
        <f>(((R1009*'Appendix B'!$C$21*1000)-('Appendix B'!$E$47+'Appendix B'!$F$47+'Appendix B'!$G$47))/((1+$Y$16)^AO$34))</f>
        <v>-375715.94976091699</v>
      </c>
      <c r="AP1009" s="201">
        <f>(((S1009*'Appendix B'!$C$22*1000)-('Appendix B'!$E$48+'Appendix B'!$F$48+'Appendix B'!$G$48))/((1+$Y$16)^AP$34))</f>
        <v>-340659.20354659692</v>
      </c>
      <c r="AQ1009" s="201">
        <f>(((T1009*'Appendix B'!$C$23*1000)-('Appendix B'!$E$49+'Appendix B'!$F$49+'Appendix B'!$G$49))/((1+$Y$16)^AQ$34))</f>
        <v>-308942.18274605228</v>
      </c>
      <c r="AR1009" s="201">
        <f>(((U1009*'Appendix B'!$C$24*1000)-('Appendix B'!$E$50+'Appendix B'!$F$50+'Appendix B'!$G$50))/((1+$Y$16)^AR$34))</f>
        <v>-280232.00030597491</v>
      </c>
      <c r="AS1009" s="217">
        <f t="shared" si="46"/>
        <v>5622741.2923609205</v>
      </c>
      <c r="AU1009" s="207">
        <f t="shared" si="45"/>
        <v>3.4868673366404371E-9</v>
      </c>
    </row>
    <row r="1010" spans="1:47" x14ac:dyDescent="0.35">
      <c r="A1010">
        <v>976</v>
      </c>
      <c r="B1010" s="75">
        <v>56</v>
      </c>
      <c r="C1010" s="75">
        <v>80.211341122033474</v>
      </c>
      <c r="D1010" s="75">
        <v>91.933465830166227</v>
      </c>
      <c r="E1010" s="75">
        <v>120.7110539854192</v>
      </c>
      <c r="F1010" s="75">
        <v>133.31767856867646</v>
      </c>
      <c r="G1010" s="75">
        <v>118.51526971239778</v>
      </c>
      <c r="H1010" s="75">
        <v>160.22167370107499</v>
      </c>
      <c r="I1010" s="75">
        <v>262.67480705875465</v>
      </c>
      <c r="J1010" s="75">
        <v>384.69988490517267</v>
      </c>
      <c r="K1010" s="75">
        <v>337.44729162239906</v>
      </c>
      <c r="L1010" s="75">
        <v>449.25065182323607</v>
      </c>
      <c r="M1010" s="75">
        <v>500</v>
      </c>
      <c r="N1010" s="75">
        <v>492.69752648403005</v>
      </c>
      <c r="O1010" s="75">
        <v>500</v>
      </c>
      <c r="P1010" s="75">
        <v>425.60878745351545</v>
      </c>
      <c r="Q1010" s="75">
        <v>500</v>
      </c>
      <c r="R1010" s="75">
        <v>355.42319056829069</v>
      </c>
      <c r="S1010" s="75">
        <v>352.25800333610931</v>
      </c>
      <c r="T1010" s="75">
        <v>287.16526966435464</v>
      </c>
      <c r="U1010" s="75">
        <v>271.75531077413541</v>
      </c>
      <c r="V1010" s="75">
        <v>380.7564304780401</v>
      </c>
      <c r="X1010" s="201">
        <f>((0-('Appendix B'!$H$30))/(1+$Y$16)^0)</f>
        <v>-30932906.678150136</v>
      </c>
      <c r="Y1010" s="201">
        <f>(((B1010*'Appendix B'!$C$5*1000)-('Appendix B'!$E$31+'Appendix B'!$F$31+'Appendix B'!$G$31))/((1+$Y$16)^1))</f>
        <v>36555647.970511056</v>
      </c>
      <c r="Z1010" s="201">
        <f>+(((C1010*'Appendix B'!$C$6*1000)-('Appendix B'!$E$32+'Appendix B'!$F$32+'Appendix B'!$G$32))/((1+$Y$16)^2))</f>
        <v>18057398.197717331</v>
      </c>
      <c r="AA1010" s="201">
        <f>(((D1010*'Appendix B'!$C$7*1000)-('Appendix B'!$E$33+'Appendix B'!$F$33+'Appendix B'!$G$33))/((1+$Y$16)^3))</f>
        <v>9933649.6973985322</v>
      </c>
      <c r="AB1010" s="201">
        <f>(((E1010*'Appendix B'!$C$8*1000)-('Appendix B'!$E$34+'Appendix B'!$F$34+'Appendix B'!$G$34))/((1+$Y$16)^4))</f>
        <v>8287701.0039223013</v>
      </c>
      <c r="AC1010" s="201">
        <f>(((F1010*'Appendix B'!$C$9*1000)-('Appendix B'!$E$35+'Appendix B'!$F$35+'Appendix B'!$G$35))/((1+$Y$16)^AC$34))</f>
        <v>6449604.7250799127</v>
      </c>
      <c r="AD1010" s="201">
        <f>(((G1010*'Appendix B'!$C$10*1000)-('Appendix B'!$E$36+'Appendix B'!$F$36+'Appendix B'!$G$36))/((1+$Y$16)^AD$34))</f>
        <v>3958609.8862743154</v>
      </c>
      <c r="AE1010" s="201">
        <f>(((H1010*'Appendix B'!$C$11*1000)-('Appendix B'!$E$37+'Appendix B'!$F$37+'Appendix B'!$G$37))/((1+$Y$16)^AE$34))</f>
        <v>4287579.8812980568</v>
      </c>
      <c r="AF1010" s="201">
        <f>(((I1010*'Appendix B'!$C$12*1000)-('Appendix B'!$E$38+'Appendix B'!$F$38+'Appendix B'!$G$38))/((1+$Y$16)^AF$34))</f>
        <v>5959560.9267072883</v>
      </c>
      <c r="AG1010" s="201">
        <f>(((J1010*'Appendix B'!$C$13*1000)-('Appendix B'!$E$39+'Appendix B'!$F$39+'Appendix B'!$G$39))/((1+$Y$16)^AG$34))</f>
        <v>7277305.2412472116</v>
      </c>
      <c r="AH1010" s="201">
        <f>(((K1010*'Appendix B'!$C$14*1000)-('Appendix B'!$E$40+'Appendix B'!$F$40+'Appendix B'!$G$40))/((1+$Y$16)^AH$34))</f>
        <v>4971125.7180000655</v>
      </c>
      <c r="AI1010" s="201">
        <f>(((L1010*'Appendix B'!$C$15*1000)-('Appendix B'!$E$41+'Appendix B'!$F$41+'Appendix B'!$G$41))/((1+$Y$16)^AI$34))</f>
        <v>5702804.4449674757</v>
      </c>
      <c r="AJ1010" s="201">
        <f>(((M1010*'Appendix B'!$C$16*1000)-('Appendix B'!$E$42+'Appendix B'!$F$42+'Appendix B'!$G$42))/((1+$Y$16)^AJ$34))</f>
        <v>5297234.668167565</v>
      </c>
      <c r="AK1010" s="201">
        <f>(((N1010*'Appendix B'!$C$17*1000)-('Appendix B'!$E$43+'Appendix B'!$F$43+'Appendix B'!$G$43))/((1+$Y$16)^AK$34))</f>
        <v>4328724.8724658145</v>
      </c>
      <c r="AL1010" s="201">
        <f>(((O1010*'Appendix B'!$C$18*1000)-('Appendix B'!$E$44+'Appendix B'!$F$44+'Appendix B'!$G$44))/((1+$Y$16)^AL$34))</f>
        <v>3679777.4453571774</v>
      </c>
      <c r="AM1010" s="201">
        <f>(((P1010*'Appendix B'!$C$19*1000)-('Appendix B'!$E$45+'Appendix B'!$F$45+'Appendix B'!$G$45))/((1+$Y$16)^AM$34))</f>
        <v>2564723.3583278195</v>
      </c>
      <c r="AN1010" s="201">
        <f>(((Q1010*'Appendix B'!$C$20*1000)-('Appendix B'!$E$46+'Appendix B'!$F$46+'Appendix B'!$G$46))/((1+$Y$16)^AN$34))</f>
        <v>2569321.4299444244</v>
      </c>
      <c r="AO1010" s="201">
        <f>(((R1010*'Appendix B'!$C$21*1000)-('Appendix B'!$E$47+'Appendix B'!$F$47+'Appendix B'!$G$47))/((1+$Y$16)^AO$34))</f>
        <v>1466805.6468626668</v>
      </c>
      <c r="AP1010" s="201">
        <f>(((S1010*'Appendix B'!$C$22*1000)-('Appendix B'!$E$48+'Appendix B'!$F$48+'Appendix B'!$G$48))/((1+$Y$16)^AP$34))</f>
        <v>1227609.7488591792</v>
      </c>
      <c r="AQ1010" s="201">
        <f>(((T1010*'Appendix B'!$C$23*1000)-('Appendix B'!$E$49+'Appendix B'!$F$49+'Appendix B'!$G$49))/((1+$Y$16)^AQ$34))</f>
        <v>792510.52520835248</v>
      </c>
      <c r="AR1010" s="201">
        <f>(((U1010*'Appendix B'!$C$24*1000)-('Appendix B'!$E$50+'Appendix B'!$F$50+'Appendix B'!$G$50))/((1+$Y$16)^AR$34))</f>
        <v>620418.66891729762</v>
      </c>
      <c r="AS1010" s="217">
        <f t="shared" si="46"/>
        <v>103055207.37908371</v>
      </c>
      <c r="AU1010" s="207">
        <f t="shared" si="45"/>
        <v>1.589931726221915E-9</v>
      </c>
    </row>
    <row r="1011" spans="1:47" x14ac:dyDescent="0.35">
      <c r="A1011">
        <v>977</v>
      </c>
      <c r="B1011" s="75">
        <v>56</v>
      </c>
      <c r="C1011" s="75">
        <v>65.621945362111276</v>
      </c>
      <c r="D1011" s="75">
        <v>65.637685922526927</v>
      </c>
      <c r="E1011" s="75">
        <v>44.266422931246453</v>
      </c>
      <c r="F1011" s="75">
        <v>34.015924748222041</v>
      </c>
      <c r="G1011" s="75">
        <v>32.683415996050023</v>
      </c>
      <c r="H1011" s="75">
        <v>28.897659552503981</v>
      </c>
      <c r="I1011" s="75">
        <v>33.017745491265998</v>
      </c>
      <c r="J1011" s="75">
        <v>32.605556105273976</v>
      </c>
      <c r="K1011" s="75">
        <v>26.906920666223833</v>
      </c>
      <c r="L1011" s="75">
        <v>31.559819434608784</v>
      </c>
      <c r="M1011" s="75">
        <v>39.739528128908333</v>
      </c>
      <c r="N1011" s="75">
        <v>46.010929425691742</v>
      </c>
      <c r="O1011" s="75">
        <v>40.485540704691559</v>
      </c>
      <c r="P1011" s="75">
        <v>33.608000493516194</v>
      </c>
      <c r="Q1011" s="75">
        <v>35.343025689220063</v>
      </c>
      <c r="R1011" s="75">
        <v>35.840594549695425</v>
      </c>
      <c r="S1011" s="75">
        <v>41.812983471779475</v>
      </c>
      <c r="T1011" s="75">
        <v>56.080268741407096</v>
      </c>
      <c r="U1011" s="75">
        <v>22.783594967900733</v>
      </c>
      <c r="V1011" s="75">
        <v>26.19899930053478</v>
      </c>
      <c r="X1011" s="201">
        <f>((0-('Appendix B'!$H$30))/(1+$Y$16)^0)</f>
        <v>-30932906.678150136</v>
      </c>
      <c r="Y1011" s="201">
        <f>(((B1011*'Appendix B'!$C$5*1000)-('Appendix B'!$E$31+'Appendix B'!$F$31+'Appendix B'!$G$31))/((1+$Y$16)^1))</f>
        <v>36555647.970511056</v>
      </c>
      <c r="Z1011" s="201">
        <f>+(((C1011*'Appendix B'!$C$6*1000)-('Appendix B'!$E$32+'Appendix B'!$F$32+'Appendix B'!$G$32))/((1+$Y$16)^2))</f>
        <v>14371867.304514959</v>
      </c>
      <c r="AA1011" s="201">
        <f>(((D1011*'Appendix B'!$C$7*1000)-('Appendix B'!$E$33+'Appendix B'!$F$33+'Appendix B'!$G$33))/((1+$Y$16)^3))</f>
        <v>6598280.4288898138</v>
      </c>
      <c r="AB1011" s="201">
        <f>(((E1011*'Appendix B'!$C$8*1000)-('Appendix B'!$E$34+'Appendix B'!$F$34+'Appendix B'!$G$34))/((1+$Y$16)^4))</f>
        <v>2115561.647351997</v>
      </c>
      <c r="AC1011" s="201">
        <f>(((F1011*'Appendix B'!$C$9*1000)-('Appendix B'!$E$35+'Appendix B'!$F$35+'Appendix B'!$G$35))/((1+$Y$16)^AC$34))</f>
        <v>676981.01062378299</v>
      </c>
      <c r="AD1011" s="201">
        <f>(((G1011*'Appendix B'!$C$10*1000)-('Appendix B'!$E$36+'Appendix B'!$F$36+'Appendix B'!$G$36))/((1+$Y$16)^AD$34))</f>
        <v>254851.67978265064</v>
      </c>
      <c r="AE1011" s="201">
        <f>(((H1011*'Appendix B'!$C$11*1000)-('Appendix B'!$E$37+'Appendix B'!$F$37+'Appendix B'!$G$37))/((1+$Y$16)^AE$34))</f>
        <v>-73907.323116792511</v>
      </c>
      <c r="AF1011" s="201">
        <f>(((I1011*'Appendix B'!$C$12*1000)-('Appendix B'!$E$38+'Appendix B'!$F$38+'Appendix B'!$G$38))/((1+$Y$16)^AF$34))</f>
        <v>-62633.358629689348</v>
      </c>
      <c r="AG1011" s="201">
        <f>(((J1011*'Appendix B'!$C$13*1000)-('Appendix B'!$E$39+'Appendix B'!$F$39+'Appendix B'!$G$39))/((1+$Y$16)^AG$34))</f>
        <v>-148479.01839265041</v>
      </c>
      <c r="AH1011" s="201">
        <f>(((K1011*'Appendix B'!$C$14*1000)-('Appendix B'!$E$40+'Appendix B'!$F$40+'Appendix B'!$G$40))/((1+$Y$16)^AH$34))</f>
        <v>-287868.02021769999</v>
      </c>
      <c r="AI1011" s="201">
        <f>(((L1011*'Appendix B'!$C$15*1000)-('Appendix B'!$E$41+'Appendix B'!$F$41+'Appendix B'!$G$41))/((1+$Y$16)^AI$34))</f>
        <v>-233032.61246441412</v>
      </c>
      <c r="AJ1011" s="201">
        <f>(((M1011*'Appendix B'!$C$16*1000)-('Appendix B'!$E$42+'Appendix B'!$F$42+'Appendix B'!$G$42))/((1+$Y$16)^AJ$34))</f>
        <v>-146260.42208400092</v>
      </c>
      <c r="AK1011" s="201">
        <f>(((N1011*'Appendix B'!$C$17*1000)-('Appendix B'!$E$43+'Appendix B'!$F$43+'Appendix B'!$G$43))/((1+$Y$16)^AK$34))</f>
        <v>-101336.43382237123</v>
      </c>
      <c r="AL1011" s="201">
        <f>(((O1011*'Appendix B'!$C$18*1000)-('Appendix B'!$E$44+'Appendix B'!$F$44+'Appendix B'!$G$44))/((1+$Y$16)^AL$34))</f>
        <v>-166078.27945245546</v>
      </c>
      <c r="AM1011" s="201">
        <f>(((P1011*'Appendix B'!$C$19*1000)-('Appendix B'!$E$45+'Appendix B'!$F$45+'Appendix B'!$G$45))/((1+$Y$16)^AM$34))</f>
        <v>-218740.62520673202</v>
      </c>
      <c r="AN1011" s="201">
        <f>(((Q1011*'Appendix B'!$C$20*1000)-('Appendix B'!$E$46+'Appendix B'!$F$46+'Appendix B'!$G$46))/((1+$Y$16)^AN$34))</f>
        <v>-198012.7734694863</v>
      </c>
      <c r="AO1011" s="201">
        <f>(((R1011*'Appendix B'!$C$21*1000)-('Appendix B'!$E$47+'Appendix B'!$F$47+'Appendix B'!$G$47))/((1+$Y$16)^AO$34))</f>
        <v>-189917.52341722287</v>
      </c>
      <c r="AP1011" s="201">
        <f>(((S1011*'Appendix B'!$C$22*1000)-('Appendix B'!$E$48+'Appendix B'!$F$48+'Appendix B'!$G$48))/((1+$Y$16)^AP$34))</f>
        <v>-154505.86376376805</v>
      </c>
      <c r="AQ1011" s="201">
        <f>(((T1011*'Appendix B'!$C$23*1000)-('Appendix B'!$E$49+'Appendix B'!$F$49+'Appendix B'!$G$49))/((1+$Y$16)^AQ$34))</f>
        <v>-93840.391571125292</v>
      </c>
      <c r="AR1011" s="201">
        <f>(((U1011*'Appendix B'!$C$24*1000)-('Appendix B'!$E$50+'Appendix B'!$F$50+'Appendix B'!$G$50))/((1+$Y$16)^AR$34))</f>
        <v>-204722.67540374087</v>
      </c>
      <c r="AS1011" s="217">
        <f t="shared" si="46"/>
        <v>29640283.36352412</v>
      </c>
      <c r="AU1011" s="207">
        <f t="shared" si="45"/>
        <v>1.1711409289612131E-8</v>
      </c>
    </row>
    <row r="1012" spans="1:47" x14ac:dyDescent="0.35">
      <c r="A1012">
        <v>978</v>
      </c>
      <c r="B1012" s="75">
        <v>56</v>
      </c>
      <c r="C1012" s="75">
        <v>89.290691199074047</v>
      </c>
      <c r="D1012" s="75">
        <v>61.37898377952925</v>
      </c>
      <c r="E1012" s="75">
        <v>57.860777098627572</v>
      </c>
      <c r="F1012" s="75">
        <v>54.264718395069153</v>
      </c>
      <c r="G1012" s="75">
        <v>39.671014139710159</v>
      </c>
      <c r="H1012" s="75">
        <v>41.805395724751556</v>
      </c>
      <c r="I1012" s="75">
        <v>59.421498817313783</v>
      </c>
      <c r="J1012" s="75">
        <v>65.098532959064258</v>
      </c>
      <c r="K1012" s="75">
        <v>43.399101078289362</v>
      </c>
      <c r="L1012" s="75">
        <v>33.92199049752395</v>
      </c>
      <c r="M1012" s="75">
        <v>34.007473711928085</v>
      </c>
      <c r="N1012" s="75">
        <v>47.29865516448082</v>
      </c>
      <c r="O1012" s="75">
        <v>72.532144151618041</v>
      </c>
      <c r="P1012" s="75">
        <v>52.230900693262612</v>
      </c>
      <c r="Q1012" s="75">
        <v>62.121155914485456</v>
      </c>
      <c r="R1012" s="75">
        <v>43.002746827985725</v>
      </c>
      <c r="S1012" s="75">
        <v>49.930308094682324</v>
      </c>
      <c r="T1012" s="75">
        <v>53.007050983870229</v>
      </c>
      <c r="U1012" s="75">
        <v>33.767387342463159</v>
      </c>
      <c r="V1012" s="75">
        <v>33.527221946646307</v>
      </c>
      <c r="X1012" s="201">
        <f>((0-('Appendix B'!$H$30))/(1+$Y$16)^0)</f>
        <v>-30932906.678150136</v>
      </c>
      <c r="Y1012" s="201">
        <f>(((B1012*'Appendix B'!$C$5*1000)-('Appendix B'!$E$31+'Appendix B'!$F$31+'Appendix B'!$G$31))/((1+$Y$16)^1))</f>
        <v>36555647.970511056</v>
      </c>
      <c r="Z1012" s="201">
        <f>+(((C1012*'Appendix B'!$C$6*1000)-('Appendix B'!$E$32+'Appendix B'!$F$32+'Appendix B'!$G$32))/((1+$Y$16)^2))</f>
        <v>20350997.312428765</v>
      </c>
      <c r="AA1012" s="201">
        <f>(((D1012*'Appendix B'!$C$7*1000)-('Appendix B'!$E$33+'Appendix B'!$F$33+'Appendix B'!$G$33))/((1+$Y$16)^3))</f>
        <v>6058104.6173574058</v>
      </c>
      <c r="AB1012" s="201">
        <f>(((E1012*'Appendix B'!$C$8*1000)-('Appendix B'!$E$34+'Appendix B'!$F$34+'Appendix B'!$G$34))/((1+$Y$16)^4))</f>
        <v>3213169.7753078784</v>
      </c>
      <c r="AC1012" s="201">
        <f>(((F1012*'Appendix B'!$C$9*1000)-('Appendix B'!$E$35+'Appendix B'!$F$35+'Appendix B'!$G$35))/((1+$Y$16)^AC$34))</f>
        <v>1854086.7705710083</v>
      </c>
      <c r="AD1012" s="201">
        <f>(((G1012*'Appendix B'!$C$10*1000)-('Appendix B'!$E$36+'Appendix B'!$F$36+'Appendix B'!$G$36))/((1+$Y$16)^AD$34))</f>
        <v>556375.79755103926</v>
      </c>
      <c r="AE1012" s="201">
        <f>(((H1012*'Appendix B'!$C$11*1000)-('Appendix B'!$E$37+'Appendix B'!$F$37+'Appendix B'!$G$37))/((1+$Y$16)^AE$34))</f>
        <v>354779.8939030132</v>
      </c>
      <c r="AF1012" s="201">
        <f>(((I1012*'Appendix B'!$C$12*1000)-('Appendix B'!$E$38+'Appendix B'!$F$38+'Appendix B'!$G$38))/((1+$Y$16)^AF$34))</f>
        <v>629740.44127127645</v>
      </c>
      <c r="AG1012" s="201">
        <f>(((J1012*'Appendix B'!$C$13*1000)-('Appendix B'!$E$39+'Appendix B'!$F$39+'Appendix B'!$G$39))/((1+$Y$16)^AG$34))</f>
        <v>536808.46377763234</v>
      </c>
      <c r="AH1012" s="201">
        <f>(((K1012*'Appendix B'!$C$14*1000)-('Appendix B'!$E$40+'Appendix B'!$F$40+'Appendix B'!$G$40))/((1+$Y$16)^AH$34))</f>
        <v>-8573.3402713997693</v>
      </c>
      <c r="AI1012" s="201">
        <f>(((L1012*'Appendix B'!$C$15*1000)-('Appendix B'!$E$41+'Appendix B'!$F$41+'Appendix B'!$G$41))/((1+$Y$16)^AI$34))</f>
        <v>-199463.6149093055</v>
      </c>
      <c r="AJ1012" s="201">
        <f>(((M1012*'Appendix B'!$C$16*1000)-('Appendix B'!$E$42+'Appendix B'!$F$42+'Appendix B'!$G$42))/((1+$Y$16)^AJ$34))</f>
        <v>-214053.3610453677</v>
      </c>
      <c r="AK1012" s="201">
        <f>(((N1012*'Appendix B'!$C$17*1000)-('Appendix B'!$E$43+'Appendix B'!$F$43+'Appendix B'!$G$43))/((1+$Y$16)^AK$34))</f>
        <v>-88565.27837224293</v>
      </c>
      <c r="AL1012" s="201">
        <f>(((O1012*'Appendix B'!$C$18*1000)-('Appendix B'!$E$44+'Appendix B'!$F$44+'Appendix B'!$G$44))/((1+$Y$16)^AL$34))</f>
        <v>102132.24327205685</v>
      </c>
      <c r="AM1012" s="201">
        <f>(((P1012*'Appendix B'!$C$19*1000)-('Appendix B'!$E$45+'Appendix B'!$F$45+'Appendix B'!$G$45))/((1+$Y$16)^AM$34))</f>
        <v>-86505.758085809561</v>
      </c>
      <c r="AN1012" s="201">
        <f>(((Q1012*'Appendix B'!$C$20*1000)-('Appendix B'!$E$46+'Appendix B'!$F$46+'Appendix B'!$G$46))/((1+$Y$16)^AN$34))</f>
        <v>-38531.608281410961</v>
      </c>
      <c r="AO1012" s="201">
        <f>(((R1012*'Appendix B'!$C$21*1000)-('Appendix B'!$E$47+'Appendix B'!$F$47+'Appendix B'!$G$47))/((1+$Y$16)^AO$34))</f>
        <v>-152788.76929750218</v>
      </c>
      <c r="AP1012" s="201">
        <f>(((S1012*'Appendix B'!$C$22*1000)-('Appendix B'!$E$48+'Appendix B'!$F$48+'Appendix B'!$G$48))/((1+$Y$16)^AP$34))</f>
        <v>-118367.15843376906</v>
      </c>
      <c r="AQ1012" s="201">
        <f>(((T1012*'Appendix B'!$C$23*1000)-('Appendix B'!$E$49+'Appendix B'!$F$49+'Appendix B'!$G$49))/((1+$Y$16)^AQ$34))</f>
        <v>-105628.04272103288</v>
      </c>
      <c r="AR1012" s="201">
        <f>(((U1012*'Appendix B'!$C$24*1000)-('Appendix B'!$E$50+'Appendix B'!$F$50+'Appendix B'!$G$50))/((1+$Y$16)^AR$34))</f>
        <v>-168320.22231247023</v>
      </c>
      <c r="AS1012" s="217">
        <f t="shared" si="46"/>
        <v>39278936.60780099</v>
      </c>
      <c r="AU1012" s="207">
        <f t="shared" si="45"/>
        <v>1.4706159513680192E-8</v>
      </c>
    </row>
    <row r="1013" spans="1:47" x14ac:dyDescent="0.35">
      <c r="A1013">
        <v>979</v>
      </c>
      <c r="B1013" s="75">
        <v>56</v>
      </c>
      <c r="C1013" s="75">
        <v>22.615432331227566</v>
      </c>
      <c r="D1013" s="75">
        <v>23.314754842825899</v>
      </c>
      <c r="E1013" s="75">
        <v>22.554820010898801</v>
      </c>
      <c r="F1013" s="75">
        <v>29.749012867805462</v>
      </c>
      <c r="G1013" s="75">
        <v>16.60451993483948</v>
      </c>
      <c r="H1013" s="75">
        <v>29.911073658723691</v>
      </c>
      <c r="I1013" s="75">
        <v>21.354204941934611</v>
      </c>
      <c r="J1013" s="75">
        <v>16.600880998818184</v>
      </c>
      <c r="K1013" s="75">
        <v>9.5895635683145564</v>
      </c>
      <c r="L1013" s="75">
        <v>17.117882643382689</v>
      </c>
      <c r="M1013" s="75">
        <v>6.7328404648397751</v>
      </c>
      <c r="N1013" s="75">
        <v>7.1740394838548251</v>
      </c>
      <c r="O1013" s="75">
        <v>7.9509027709551088</v>
      </c>
      <c r="P1013" s="75">
        <v>7.7517641836877438</v>
      </c>
      <c r="Q1013" s="75">
        <v>8.6168708302937933</v>
      </c>
      <c r="R1013" s="75">
        <v>7.1881887183206743</v>
      </c>
      <c r="S1013" s="75">
        <v>7.6438541685438484</v>
      </c>
      <c r="T1013" s="75">
        <v>5.8644486279911989</v>
      </c>
      <c r="U1013" s="75">
        <v>7.4314583873491369</v>
      </c>
      <c r="V1013" s="75">
        <v>4.6575462879508596</v>
      </c>
      <c r="X1013" s="201">
        <f>((0-('Appendix B'!$H$30))/(1+$Y$16)^0)</f>
        <v>-30932906.678150136</v>
      </c>
      <c r="Y1013" s="201">
        <f>(((B1013*'Appendix B'!$C$5*1000)-('Appendix B'!$E$31+'Appendix B'!$F$31+'Appendix B'!$G$31))/((1+$Y$16)^1))</f>
        <v>36555647.970511056</v>
      </c>
      <c r="Z1013" s="201">
        <f>+(((C1013*'Appendix B'!$C$6*1000)-('Appendix B'!$E$32+'Appendix B'!$F$32+'Appendix B'!$G$32))/((1+$Y$16)^2))</f>
        <v>3507686.567184858</v>
      </c>
      <c r="AA1013" s="201">
        <f>(((D1013*'Appendix B'!$C$7*1000)-('Appendix B'!$E$33+'Appendix B'!$F$33+'Appendix B'!$G$33))/((1+$Y$16)^3))</f>
        <v>1230019.6595852473</v>
      </c>
      <c r="AB1013" s="201">
        <f>(((E1013*'Appendix B'!$C$8*1000)-('Appendix B'!$E$34+'Appendix B'!$F$34+'Appendix B'!$G$34))/((1+$Y$16)^4))</f>
        <v>362566.87151299889</v>
      </c>
      <c r="AC1013" s="201">
        <f>(((F1013*'Appendix B'!$C$9*1000)-('Appendix B'!$E$35+'Appendix B'!$F$35+'Appendix B'!$G$35))/((1+$Y$16)^AC$34))</f>
        <v>428936.28068957984</v>
      </c>
      <c r="AD1013" s="201">
        <f>(((G1013*'Appendix B'!$C$10*1000)-('Appendix B'!$E$36+'Appendix B'!$F$36+'Appendix B'!$G$36))/((1+$Y$16)^AD$34))</f>
        <v>-438973.98818952485</v>
      </c>
      <c r="AE1013" s="201">
        <f>(((H1013*'Appendix B'!$C$11*1000)-('Appendix B'!$E$37+'Appendix B'!$F$37+'Appendix B'!$G$37))/((1+$Y$16)^AE$34))</f>
        <v>-40250.168439428759</v>
      </c>
      <c r="AF1013" s="201">
        <f>(((I1013*'Appendix B'!$C$12*1000)-('Appendix B'!$E$38+'Appendix B'!$F$38+'Appendix B'!$G$38))/((1+$Y$16)^AF$34))</f>
        <v>-368481.15953581705</v>
      </c>
      <c r="AG1013" s="201">
        <f>(((J1013*'Appendix B'!$C$13*1000)-('Appendix B'!$E$39+'Appendix B'!$F$39+'Appendix B'!$G$39))/((1+$Y$16)^AG$34))</f>
        <v>-486022.83766192454</v>
      </c>
      <c r="AH1013" s="201">
        <f>(((K1013*'Appendix B'!$C$14*1000)-('Appendix B'!$E$40+'Appendix B'!$F$40+'Appendix B'!$G$40))/((1+$Y$16)^AH$34))</f>
        <v>-581137.04755855515</v>
      </c>
      <c r="AI1013" s="201">
        <f>(((L1013*'Appendix B'!$C$15*1000)-('Appendix B'!$E$41+'Appendix B'!$F$41+'Appendix B'!$G$41))/((1+$Y$16)^AI$34))</f>
        <v>-438268.10469731229</v>
      </c>
      <c r="AJ1013" s="201">
        <f>(((M1013*'Appendix B'!$C$16*1000)-('Appendix B'!$E$42+'Appendix B'!$F$42+'Appendix B'!$G$42))/((1+$Y$16)^AJ$34))</f>
        <v>-536630.12190724816</v>
      </c>
      <c r="AK1013" s="201">
        <f>(((N1013*'Appendix B'!$C$17*1000)-('Appendix B'!$E$43+'Appendix B'!$F$43+'Appendix B'!$G$43))/((1+$Y$16)^AK$34))</f>
        <v>-486505.37446429173</v>
      </c>
      <c r="AL1013" s="201">
        <f>(((O1013*'Appendix B'!$C$18*1000)-('Appendix B'!$E$44+'Appendix B'!$F$44+'Appendix B'!$G$44))/((1+$Y$16)^AL$34))</f>
        <v>-438373.35313512699</v>
      </c>
      <c r="AM1013" s="201">
        <f>(((P1013*'Appendix B'!$C$19*1000)-('Appendix B'!$E$45+'Appendix B'!$F$45+'Appendix B'!$G$45))/((1+$Y$16)^AM$34))</f>
        <v>-402336.94672511151</v>
      </c>
      <c r="AN1013" s="201">
        <f>(((Q1013*'Appendix B'!$C$20*1000)-('Appendix B'!$E$46+'Appendix B'!$F$46+'Appendix B'!$G$46))/((1+$Y$16)^AN$34))</f>
        <v>-357184.39157884067</v>
      </c>
      <c r="AO1013" s="201">
        <f>(((R1013*'Appendix B'!$C$21*1000)-('Appendix B'!$E$47+'Appendix B'!$F$47+'Appendix B'!$G$47))/((1+$Y$16)^AO$34))</f>
        <v>-338452.22216639726</v>
      </c>
      <c r="AP1013" s="201">
        <f>(((S1013*'Appendix B'!$C$22*1000)-('Appendix B'!$E$48+'Appendix B'!$F$48+'Appendix B'!$G$48))/((1+$Y$16)^AP$34))</f>
        <v>-306628.41061722598</v>
      </c>
      <c r="AQ1013" s="201">
        <f>(((T1013*'Appendix B'!$C$23*1000)-('Appendix B'!$E$49+'Appendix B'!$F$49+'Appendix B'!$G$49))/((1+$Y$16)^AQ$34))</f>
        <v>-286448.47092111502</v>
      </c>
      <c r="AR1013" s="201">
        <f>(((U1013*'Appendix B'!$C$24*1000)-('Appendix B'!$E$50+'Appendix B'!$F$50+'Appendix B'!$G$50))/((1+$Y$16)^AR$34))</f>
        <v>-255602.68229631221</v>
      </c>
      <c r="AS1013" s="217">
        <f t="shared" si="46"/>
        <v>11151950.671333607</v>
      </c>
      <c r="AU1013" s="207">
        <f t="shared" si="45"/>
        <v>4.999750474823509E-9</v>
      </c>
    </row>
    <row r="1014" spans="1:47" x14ac:dyDescent="0.35">
      <c r="A1014">
        <v>980</v>
      </c>
      <c r="B1014" s="75">
        <v>56</v>
      </c>
      <c r="C1014" s="75">
        <v>71.978602758384525</v>
      </c>
      <c r="D1014" s="75">
        <v>77.325115780346721</v>
      </c>
      <c r="E1014" s="75">
        <v>69.809039801618454</v>
      </c>
      <c r="F1014" s="75">
        <v>102.66431018119246</v>
      </c>
      <c r="G1014" s="75">
        <v>141.11472430997316</v>
      </c>
      <c r="H1014" s="75">
        <v>179.99993311968834</v>
      </c>
      <c r="I1014" s="75">
        <v>217.49816919823928</v>
      </c>
      <c r="J1014" s="75">
        <v>256.30886840525113</v>
      </c>
      <c r="K1014" s="75">
        <v>305.79396793530066</v>
      </c>
      <c r="L1014" s="75">
        <v>398.82304053179757</v>
      </c>
      <c r="M1014" s="75">
        <v>500</v>
      </c>
      <c r="N1014" s="75">
        <v>500</v>
      </c>
      <c r="O1014" s="75">
        <v>500</v>
      </c>
      <c r="P1014" s="75">
        <v>379.6700008424055</v>
      </c>
      <c r="Q1014" s="75">
        <v>497.91163431039547</v>
      </c>
      <c r="R1014" s="75">
        <v>500</v>
      </c>
      <c r="S1014" s="75">
        <v>328.93972070398854</v>
      </c>
      <c r="T1014" s="75">
        <v>479.95649852857969</v>
      </c>
      <c r="U1014" s="75">
        <v>294.629910956007</v>
      </c>
      <c r="V1014" s="75">
        <v>364.39061806067411</v>
      </c>
      <c r="X1014" s="201">
        <f>((0-('Appendix B'!$H$30))/(1+$Y$16)^0)</f>
        <v>-30932906.678150136</v>
      </c>
      <c r="Y1014" s="201">
        <f>(((B1014*'Appendix B'!$C$5*1000)-('Appendix B'!$E$31+'Appendix B'!$F$31+'Appendix B'!$G$31))/((1+$Y$16)^1))</f>
        <v>36555647.970511056</v>
      </c>
      <c r="Z1014" s="201">
        <f>+(((C1014*'Appendix B'!$C$6*1000)-('Appendix B'!$E$32+'Appendix B'!$F$32+'Appendix B'!$G$32))/((1+$Y$16)^2))</f>
        <v>15977667.681513805</v>
      </c>
      <c r="AA1014" s="201">
        <f>(((D1014*'Appendix B'!$C$7*1000)-('Appendix B'!$E$33+'Appendix B'!$F$33+'Appendix B'!$G$33))/((1+$Y$16)^3))</f>
        <v>8080719.6078205202</v>
      </c>
      <c r="AB1014" s="201">
        <f>(((E1014*'Appendix B'!$C$8*1000)-('Appendix B'!$E$34+'Appendix B'!$F$34+'Appendix B'!$G$34))/((1+$Y$16)^4))</f>
        <v>4177872.4817610038</v>
      </c>
      <c r="AC1014" s="201">
        <f>(((F1014*'Appendix B'!$C$9*1000)-('Appendix B'!$E$35+'Appendix B'!$F$35+'Appendix B'!$G$35))/((1+$Y$16)^AC$34))</f>
        <v>4667658.7425196208</v>
      </c>
      <c r="AD1014" s="201">
        <f>(((G1014*'Appendix B'!$C$10*1000)-('Appendix B'!$E$36+'Appendix B'!$F$36+'Appendix B'!$G$36))/((1+$Y$16)^AD$34))</f>
        <v>4933806.2941792654</v>
      </c>
      <c r="AE1014" s="201">
        <f>(((H1014*'Appendix B'!$C$11*1000)-('Appendix B'!$E$37+'Appendix B'!$F$37+'Appendix B'!$G$37))/((1+$Y$16)^AE$34))</f>
        <v>4944448.5122118825</v>
      </c>
      <c r="AF1014" s="201">
        <f>(((I1014*'Appendix B'!$C$12*1000)-('Appendix B'!$E$38+'Appendix B'!$F$38+'Appendix B'!$G$38))/((1+$Y$16)^AF$34))</f>
        <v>4774914.1821333859</v>
      </c>
      <c r="AG1014" s="201">
        <f>(((J1014*'Appendix B'!$C$13*1000)-('Appendix B'!$E$39+'Appendix B'!$F$39+'Appendix B'!$G$39))/((1+$Y$16)^AG$34))</f>
        <v>4569496.8177093398</v>
      </c>
      <c r="AH1014" s="201">
        <f>(((K1014*'Appendix B'!$C$14*1000)-('Appendix B'!$E$40+'Appendix B'!$F$40+'Appendix B'!$G$40))/((1+$Y$16)^AH$34))</f>
        <v>4435077.4401169857</v>
      </c>
      <c r="AI1014" s="201">
        <f>(((L1014*'Appendix B'!$C$15*1000)-('Appendix B'!$E$41+'Appendix B'!$F$41+'Appendix B'!$G$41))/((1+$Y$16)^AI$34))</f>
        <v>4986173.7204918442</v>
      </c>
      <c r="AJ1014" s="201">
        <f>(((M1014*'Appendix B'!$C$16*1000)-('Appendix B'!$E$42+'Appendix B'!$F$42+'Appendix B'!$G$42))/((1+$Y$16)^AJ$34))</f>
        <v>5297234.668167565</v>
      </c>
      <c r="AK1014" s="201">
        <f>(((N1014*'Appendix B'!$C$17*1000)-('Appendix B'!$E$43+'Appendix B'!$F$43+'Appendix B'!$G$43))/((1+$Y$16)^AK$34))</f>
        <v>4401147.9215931827</v>
      </c>
      <c r="AL1014" s="201">
        <f>(((O1014*'Appendix B'!$C$18*1000)-('Appendix B'!$E$44+'Appendix B'!$F$44+'Appendix B'!$G$44))/((1+$Y$16)^AL$34))</f>
        <v>3679777.4453571774</v>
      </c>
      <c r="AM1014" s="201">
        <f>(((P1014*'Appendix B'!$C$19*1000)-('Appendix B'!$E$45+'Appendix B'!$F$45+'Appendix B'!$G$45))/((1+$Y$16)^AM$34))</f>
        <v>2238527.6918064859</v>
      </c>
      <c r="AN1014" s="201">
        <f>(((Q1014*'Appendix B'!$C$20*1000)-('Appendix B'!$E$46+'Appendix B'!$F$46+'Appendix B'!$G$46))/((1+$Y$16)^AN$34))</f>
        <v>2556883.8552999226</v>
      </c>
      <c r="AO1014" s="201">
        <f>(((R1014*'Appendix B'!$C$21*1000)-('Appendix B'!$E$47+'Appendix B'!$F$47+'Appendix B'!$G$47))/((1+$Y$16)^AO$34))</f>
        <v>2216294.9903208939</v>
      </c>
      <c r="AP1014" s="201">
        <f>(((S1014*'Appendix B'!$C$22*1000)-('Appendix B'!$E$48+'Appendix B'!$F$48+'Appendix B'!$G$48))/((1+$Y$16)^AP$34))</f>
        <v>1123795.6741496117</v>
      </c>
      <c r="AQ1014" s="201">
        <f>(((T1014*'Appendix B'!$C$23*1000)-('Appendix B'!$E$49+'Appendix B'!$F$49+'Appendix B'!$G$49))/((1+$Y$16)^AQ$34))</f>
        <v>1531981.6365671814</v>
      </c>
      <c r="AR1014" s="201">
        <f>(((U1014*'Appendix B'!$C$24*1000)-('Appendix B'!$E$50+'Appendix B'!$F$50+'Appendix B'!$G$50))/((1+$Y$16)^AR$34))</f>
        <v>696229.60303788399</v>
      </c>
      <c r="AS1014" s="217">
        <f t="shared" si="46"/>
        <v>90912450.259118468</v>
      </c>
      <c r="AU1014" s="207">
        <f t="shared" si="45"/>
        <v>4.0023470674649788E-9</v>
      </c>
    </row>
    <row r="1015" spans="1:47" x14ac:dyDescent="0.35">
      <c r="A1015">
        <v>981</v>
      </c>
      <c r="B1015" s="75">
        <v>56</v>
      </c>
      <c r="C1015" s="75">
        <v>75.503050657229409</v>
      </c>
      <c r="D1015" s="75">
        <v>106.55639201327918</v>
      </c>
      <c r="E1015" s="75">
        <v>176.09730563689931</v>
      </c>
      <c r="F1015" s="75">
        <v>175.13323170026482</v>
      </c>
      <c r="G1015" s="75">
        <v>258.112857622408</v>
      </c>
      <c r="H1015" s="75">
        <v>322.26591385175345</v>
      </c>
      <c r="I1015" s="75">
        <v>265.61478992030516</v>
      </c>
      <c r="J1015" s="75">
        <v>262.18775817780102</v>
      </c>
      <c r="K1015" s="75">
        <v>297.74137350010528</v>
      </c>
      <c r="L1015" s="75">
        <v>369.40769061533001</v>
      </c>
      <c r="M1015" s="75">
        <v>310.72438997046947</v>
      </c>
      <c r="N1015" s="75">
        <v>274.01871860488916</v>
      </c>
      <c r="O1015" s="75">
        <v>361.5223670880896</v>
      </c>
      <c r="P1015" s="75">
        <v>297.71346002553474</v>
      </c>
      <c r="Q1015" s="75">
        <v>152.42162895498001</v>
      </c>
      <c r="R1015" s="75">
        <v>175.3354276012341</v>
      </c>
      <c r="S1015" s="75">
        <v>116.58974609976821</v>
      </c>
      <c r="T1015" s="75">
        <v>138.07850408688807</v>
      </c>
      <c r="U1015" s="75">
        <v>211.05884392958694</v>
      </c>
      <c r="V1015" s="75">
        <v>261.81533796567936</v>
      </c>
      <c r="X1015" s="201">
        <f>((0-('Appendix B'!$H$30))/(1+$Y$16)^0)</f>
        <v>-30932906.678150136</v>
      </c>
      <c r="Y1015" s="201">
        <f>(((B1015*'Appendix B'!$C$5*1000)-('Appendix B'!$E$31+'Appendix B'!$F$31+'Appendix B'!$G$31))/((1+$Y$16)^1))</f>
        <v>36555647.970511056</v>
      </c>
      <c r="Z1015" s="201">
        <f>+(((C1015*'Appendix B'!$C$6*1000)-('Appendix B'!$E$32+'Appendix B'!$F$32+'Appendix B'!$G$32))/((1+$Y$16)^2))</f>
        <v>16868003.499831766</v>
      </c>
      <c r="AA1015" s="201">
        <f>(((D1015*'Appendix B'!$C$7*1000)-('Appendix B'!$E$33+'Appendix B'!$F$33+'Appendix B'!$G$33))/((1+$Y$16)^3))</f>
        <v>11788428.630677376</v>
      </c>
      <c r="AB1015" s="201">
        <f>(((E1015*'Appendix B'!$C$8*1000)-('Appendix B'!$E$34+'Appendix B'!$F$34+'Appendix B'!$G$34))/((1+$Y$16)^4))</f>
        <v>12759586.85014678</v>
      </c>
      <c r="AC1015" s="201">
        <f>(((F1015*'Appendix B'!$C$9*1000)-('Appendix B'!$E$35+'Appendix B'!$F$35+'Appendix B'!$G$35))/((1+$Y$16)^AC$34))</f>
        <v>8880432.4230171684</v>
      </c>
      <c r="AD1015" s="201">
        <f>(((G1015*'Appendix B'!$C$10*1000)-('Appendix B'!$E$36+'Appendix B'!$F$36+'Appendix B'!$G$36))/((1+$Y$16)^AD$34))</f>
        <v>9982430.7574489284</v>
      </c>
      <c r="AE1015" s="201">
        <f>(((H1015*'Appendix B'!$C$11*1000)-('Appendix B'!$E$37+'Appendix B'!$F$37+'Appendix B'!$G$37))/((1+$Y$16)^AE$34))</f>
        <v>9669336.4819357619</v>
      </c>
      <c r="AF1015" s="201">
        <f>(((I1015*'Appendix B'!$C$12*1000)-('Appendix B'!$E$38+'Appendix B'!$F$38+'Appendix B'!$G$38))/((1+$Y$16)^AF$34))</f>
        <v>6036654.7807650482</v>
      </c>
      <c r="AG1015" s="201">
        <f>(((J1015*'Appendix B'!$C$13*1000)-('Appendix B'!$E$39+'Appendix B'!$F$39+'Appendix B'!$G$39))/((1+$Y$16)^AG$34))</f>
        <v>4693484.520907958</v>
      </c>
      <c r="AH1015" s="201">
        <f>(((K1015*'Appendix B'!$C$14*1000)-('Appendix B'!$E$40+'Appendix B'!$F$40+'Appendix B'!$G$40))/((1+$Y$16)^AH$34))</f>
        <v>4298706.9463847028</v>
      </c>
      <c r="AI1015" s="201">
        <f>(((L1015*'Appendix B'!$C$15*1000)-('Appendix B'!$E$41+'Appendix B'!$F$41+'Appendix B'!$G$41))/((1+$Y$16)^AI$34))</f>
        <v>4568149.8843138004</v>
      </c>
      <c r="AJ1015" s="201">
        <f>(((M1015*'Appendix B'!$C$16*1000)-('Appendix B'!$E$42+'Appendix B'!$F$42+'Appendix B'!$G$42))/((1+$Y$16)^AJ$34))</f>
        <v>3058674.2944913991</v>
      </c>
      <c r="AK1015" s="201">
        <f>(((N1015*'Appendix B'!$C$17*1000)-('Appendix B'!$E$43+'Appendix B'!$F$43+'Appendix B'!$G$43))/((1+$Y$16)^AK$34))</f>
        <v>2159954.7959280415</v>
      </c>
      <c r="AL1015" s="201">
        <f>(((O1015*'Appendix B'!$C$18*1000)-('Appendix B'!$E$44+'Appendix B'!$F$44+'Appendix B'!$G$44))/((1+$Y$16)^AL$34))</f>
        <v>2520804.1279362715</v>
      </c>
      <c r="AM1015" s="201">
        <f>(((P1015*'Appendix B'!$C$19*1000)-('Appendix B'!$E$45+'Appendix B'!$F$45+'Appendix B'!$G$45))/((1+$Y$16)^AM$34))</f>
        <v>1656582.2285130224</v>
      </c>
      <c r="AN1015" s="201">
        <f>(((Q1015*'Appendix B'!$C$20*1000)-('Appendix B'!$E$46+'Appendix B'!$F$46+'Appendix B'!$G$46))/((1+$Y$16)^AN$34))</f>
        <v>499266.38345233514</v>
      </c>
      <c r="AO1015" s="201">
        <f>(((R1015*'Appendix B'!$C$21*1000)-('Appendix B'!$E$47+'Appendix B'!$F$47+'Appendix B'!$G$47))/((1+$Y$16)^AO$34))</f>
        <v>533226.74329172506</v>
      </c>
      <c r="AP1015" s="201">
        <f>(((S1015*'Appendix B'!$C$22*1000)-('Appendix B'!$E$48+'Appendix B'!$F$48+'Appendix B'!$G$48))/((1+$Y$16)^AP$34))</f>
        <v>178403.74816915725</v>
      </c>
      <c r="AQ1015" s="201">
        <f>(((T1015*'Appendix B'!$C$23*1000)-('Appendix B'!$E$49+'Appendix B'!$F$49+'Appendix B'!$G$49))/((1+$Y$16)^AQ$34))</f>
        <v>220672.49668422469</v>
      </c>
      <c r="AR1015" s="201">
        <f>(((U1015*'Appendix B'!$C$24*1000)-('Appendix B'!$E$50+'Appendix B'!$F$50+'Appendix B'!$G$50))/((1+$Y$16)^AR$34))</f>
        <v>419258.61310346401</v>
      </c>
      <c r="AS1015" s="217">
        <f t="shared" si="46"/>
        <v>106414799.49935983</v>
      </c>
      <c r="AU1015" s="207">
        <f t="shared" si="45"/>
        <v>1.1814751080818491E-9</v>
      </c>
    </row>
    <row r="1016" spans="1:47" x14ac:dyDescent="0.35">
      <c r="A1016">
        <v>982</v>
      </c>
      <c r="B1016" s="75">
        <v>56</v>
      </c>
      <c r="C1016" s="75">
        <v>22.469651236189769</v>
      </c>
      <c r="D1016" s="75">
        <v>31.463649575237721</v>
      </c>
      <c r="E1016" s="75">
        <v>17.700348473543865</v>
      </c>
      <c r="F1016" s="75">
        <v>15.827883676229705</v>
      </c>
      <c r="G1016" s="75">
        <v>21.788459027708107</v>
      </c>
      <c r="H1016" s="75">
        <v>21.180948083148976</v>
      </c>
      <c r="I1016" s="75">
        <v>15.221191823955756</v>
      </c>
      <c r="J1016" s="75">
        <v>14.555722677078602</v>
      </c>
      <c r="K1016" s="75">
        <v>18.339565459495354</v>
      </c>
      <c r="L1016" s="75">
        <v>17.614191397818988</v>
      </c>
      <c r="M1016" s="75">
        <v>22.914536916125055</v>
      </c>
      <c r="N1016" s="75">
        <v>31.68452998869499</v>
      </c>
      <c r="O1016" s="75">
        <v>44.512605532709514</v>
      </c>
      <c r="P1016" s="75">
        <v>32.756405115452147</v>
      </c>
      <c r="Q1016" s="75">
        <v>26.61629192409308</v>
      </c>
      <c r="R1016" s="75">
        <v>39.107144284302251</v>
      </c>
      <c r="S1016" s="75">
        <v>26.242325666426233</v>
      </c>
      <c r="T1016" s="75">
        <v>28.945272152206243</v>
      </c>
      <c r="U1016" s="75">
        <v>28.787672827151518</v>
      </c>
      <c r="V1016" s="75">
        <v>28.110152802413204</v>
      </c>
      <c r="X1016" s="201">
        <f>((0-('Appendix B'!$H$30))/(1+$Y$16)^0)</f>
        <v>-30932906.678150136</v>
      </c>
      <c r="Y1016" s="201">
        <f>(((B1016*'Appendix B'!$C$5*1000)-('Appendix B'!$E$31+'Appendix B'!$F$31+'Appendix B'!$G$31))/((1+$Y$16)^1))</f>
        <v>36555647.970511056</v>
      </c>
      <c r="Z1016" s="201">
        <f>+(((C1016*'Appendix B'!$C$6*1000)-('Appendix B'!$E$32+'Appendix B'!$F$32+'Appendix B'!$G$32))/((1+$Y$16)^2))</f>
        <v>3470859.7692661528</v>
      </c>
      <c r="AA1016" s="201">
        <f>(((D1016*'Appendix B'!$C$7*1000)-('Appendix B'!$E$33+'Appendix B'!$F$33+'Appendix B'!$G$33))/((1+$Y$16)^3))</f>
        <v>2263629.3550673318</v>
      </c>
      <c r="AB1016" s="201">
        <f>(((E1016*'Appendix B'!$C$8*1000)-('Appendix B'!$E$34+'Appendix B'!$F$34+'Appendix B'!$G$34))/((1+$Y$16)^4))</f>
        <v>-29383.150586339259</v>
      </c>
      <c r="AC1016" s="201">
        <f>(((F1016*'Appendix B'!$C$9*1000)-('Appendix B'!$E$35+'Appendix B'!$F$35+'Appendix B'!$G$35))/((1+$Y$16)^AC$34))</f>
        <v>-380328.78675925557</v>
      </c>
      <c r="AD1016" s="201">
        <f>(((G1016*'Appendix B'!$C$10*1000)-('Appendix B'!$E$36+'Appendix B'!$F$36+'Appendix B'!$G$36))/((1+$Y$16)^AD$34))</f>
        <v>-215280.14813084004</v>
      </c>
      <c r="AE1016" s="201">
        <f>(((H1016*'Appendix B'!$C$11*1000)-('Appendix B'!$E$37+'Appendix B'!$F$37+'Appendix B'!$G$37))/((1+$Y$16)^AE$34))</f>
        <v>-330192.04417075531</v>
      </c>
      <c r="AF1016" s="201">
        <f>(((I1016*'Appendix B'!$C$12*1000)-('Appendix B'!$E$38+'Appendix B'!$F$38+'Appendix B'!$G$38))/((1+$Y$16)^AF$34))</f>
        <v>-529304.41617291037</v>
      </c>
      <c r="AG1016" s="201">
        <f>(((J1016*'Appendix B'!$C$13*1000)-('Appendix B'!$E$39+'Appendix B'!$F$39+'Appendix B'!$G$39))/((1+$Y$16)^AG$34))</f>
        <v>-529155.89386822376</v>
      </c>
      <c r="AH1016" s="201">
        <f>(((K1016*'Appendix B'!$C$14*1000)-('Appendix B'!$E$40+'Appendix B'!$F$40+'Appendix B'!$G$40))/((1+$Y$16)^AH$34))</f>
        <v>-432955.97527662816</v>
      </c>
      <c r="AI1016" s="201">
        <f>(((L1016*'Appendix B'!$C$15*1000)-('Appendix B'!$E$41+'Appendix B'!$F$41+'Appendix B'!$G$41))/((1+$Y$16)^AI$34))</f>
        <v>-431215.02220645722</v>
      </c>
      <c r="AJ1016" s="201">
        <f>(((M1016*'Appendix B'!$C$16*1000)-('Appendix B'!$E$42+'Appendix B'!$F$42+'Appendix B'!$G$42))/((1+$Y$16)^AJ$34))</f>
        <v>-345249.39171675034</v>
      </c>
      <c r="AK1016" s="201">
        <f>(((N1016*'Appendix B'!$C$17*1000)-('Appendix B'!$E$43+'Appendix B'!$F$43+'Appendix B'!$G$43))/((1+$Y$16)^AK$34))</f>
        <v>-243420.00700820211</v>
      </c>
      <c r="AL1016" s="201">
        <f>(((O1016*'Appendix B'!$C$18*1000)-('Appendix B'!$E$44+'Appendix B'!$F$44+'Appendix B'!$G$44))/((1+$Y$16)^AL$34))</f>
        <v>-132374.20331356017</v>
      </c>
      <c r="AM1016" s="201">
        <f>(((P1016*'Appendix B'!$C$19*1000)-('Appendix B'!$E$45+'Appendix B'!$F$45+'Appendix B'!$G$45))/((1+$Y$16)^AM$34))</f>
        <v>-224787.51373919725</v>
      </c>
      <c r="AN1016" s="201">
        <f>(((Q1016*'Appendix B'!$C$20*1000)-('Appendix B'!$E$46+'Appendix B'!$F$46+'Appendix B'!$G$46))/((1+$Y$16)^AN$34))</f>
        <v>-249986.14343373588</v>
      </c>
      <c r="AO1016" s="201">
        <f>(((R1016*'Appendix B'!$C$21*1000)-('Appendix B'!$E$47+'Appendix B'!$F$47+'Appendix B'!$G$47))/((1+$Y$16)^AO$34))</f>
        <v>-172983.65812037839</v>
      </c>
      <c r="AP1016" s="201">
        <f>(((S1016*'Appendix B'!$C$22*1000)-('Appendix B'!$E$48+'Appendix B'!$F$48+'Appendix B'!$G$48))/((1+$Y$16)^AP$34))</f>
        <v>-223827.1537654337</v>
      </c>
      <c r="AQ1016" s="201">
        <f>(((T1016*'Appendix B'!$C$23*1000)-('Appendix B'!$E$49+'Appendix B'!$F$49+'Appendix B'!$G$49))/((1+$Y$16)^AQ$34))</f>
        <v>-197919.53564186374</v>
      </c>
      <c r="AR1016" s="201">
        <f>(((U1016*'Appendix B'!$C$24*1000)-('Appendix B'!$E$50+'Appendix B'!$F$50+'Appendix B'!$G$50))/((1+$Y$16)^AR$34))</f>
        <v>-184823.97783423038</v>
      </c>
      <c r="AS1016" s="217">
        <f t="shared" si="46"/>
        <v>11357230.416694406</v>
      </c>
      <c r="AU1016" s="207">
        <f t="shared" si="45"/>
        <v>5.062344347216174E-9</v>
      </c>
    </row>
    <row r="1017" spans="1:47" x14ac:dyDescent="0.35">
      <c r="A1017">
        <v>983</v>
      </c>
      <c r="B1017" s="75">
        <v>56</v>
      </c>
      <c r="C1017" s="75">
        <v>61.768163641257686</v>
      </c>
      <c r="D1017" s="75">
        <v>85.242610608431988</v>
      </c>
      <c r="E1017" s="75">
        <v>96.596026259091673</v>
      </c>
      <c r="F1017" s="75">
        <v>117.3580454023629</v>
      </c>
      <c r="G1017" s="75">
        <v>49.358900515788847</v>
      </c>
      <c r="H1017" s="75">
        <v>59.988986755908726</v>
      </c>
      <c r="I1017" s="75">
        <v>90.336077862909647</v>
      </c>
      <c r="J1017" s="75">
        <v>107.89865247036772</v>
      </c>
      <c r="K1017" s="75">
        <v>130.03206772318683</v>
      </c>
      <c r="L1017" s="75">
        <v>107.91349167029244</v>
      </c>
      <c r="M1017" s="75">
        <v>113.50415655975598</v>
      </c>
      <c r="N1017" s="75">
        <v>134.99506451107757</v>
      </c>
      <c r="O1017" s="75">
        <v>167.00857034384975</v>
      </c>
      <c r="P1017" s="75">
        <v>160.98607122837777</v>
      </c>
      <c r="Q1017" s="75">
        <v>164.49255302844074</v>
      </c>
      <c r="R1017" s="75">
        <v>159.44542020754079</v>
      </c>
      <c r="S1017" s="75">
        <v>132.19547964999205</v>
      </c>
      <c r="T1017" s="75">
        <v>95.199986884304366</v>
      </c>
      <c r="U1017" s="75">
        <v>70.777187948296444</v>
      </c>
      <c r="V1017" s="75">
        <v>78.731368100798605</v>
      </c>
      <c r="X1017" s="201">
        <f>((0-('Appendix B'!$H$30))/(1+$Y$16)^0)</f>
        <v>-30932906.678150136</v>
      </c>
      <c r="Y1017" s="201">
        <f>(((B1017*'Appendix B'!$C$5*1000)-('Appendix B'!$E$31+'Appendix B'!$F$31+'Appendix B'!$G$31))/((1+$Y$16)^1))</f>
        <v>36555647.970511056</v>
      </c>
      <c r="Z1017" s="201">
        <f>+(((C1017*'Appendix B'!$C$6*1000)-('Appendix B'!$E$32+'Appendix B'!$F$32+'Appendix B'!$G$32))/((1+$Y$16)^2))</f>
        <v>13398336.130120372</v>
      </c>
      <c r="AA1017" s="201">
        <f>(((D1017*'Appendix B'!$C$7*1000)-('Appendix B'!$E$33+'Appendix B'!$F$33+'Appendix B'!$G$33))/((1+$Y$16)^3))</f>
        <v>9084978.4290430266</v>
      </c>
      <c r="AB1017" s="201">
        <f>(((E1017*'Appendix B'!$C$8*1000)-('Appendix B'!$E$34+'Appendix B'!$F$34+'Appendix B'!$G$34))/((1+$Y$16)^4))</f>
        <v>6340653.7141136378</v>
      </c>
      <c r="AC1017" s="201">
        <f>(((F1017*'Appendix B'!$C$9*1000)-('Appendix B'!$E$35+'Appendix B'!$F$35+'Appendix B'!$G$35))/((1+$Y$16)^AC$34))</f>
        <v>5521837.0538617522</v>
      </c>
      <c r="AD1017" s="201">
        <f>(((G1017*'Appendix B'!$C$10*1000)-('Appendix B'!$E$36+'Appendix B'!$F$36+'Appendix B'!$G$36))/((1+$Y$16)^AD$34))</f>
        <v>974420.9301604277</v>
      </c>
      <c r="AE1017" s="201">
        <f>(((H1017*'Appendix B'!$C$11*1000)-('Appendix B'!$E$37+'Appendix B'!$F$37+'Appendix B'!$G$37))/((1+$Y$16)^AE$34))</f>
        <v>958686.9563461513</v>
      </c>
      <c r="AF1017" s="201">
        <f>(((I1017*'Appendix B'!$C$12*1000)-('Appendix B'!$E$38+'Appendix B'!$F$38+'Appendix B'!$G$38))/((1+$Y$16)^AF$34))</f>
        <v>1440399.6040737901</v>
      </c>
      <c r="AG1017" s="201">
        <f>(((J1017*'Appendix B'!$C$13*1000)-('Appendix B'!$E$39+'Appendix B'!$F$39+'Appendix B'!$G$39))/((1+$Y$16)^AG$34))</f>
        <v>1439476.9471384287</v>
      </c>
      <c r="AH1017" s="201">
        <f>(((K1017*'Appendix B'!$C$14*1000)-('Appendix B'!$E$40+'Appendix B'!$F$40+'Appendix B'!$G$40))/((1+$Y$16)^AH$34))</f>
        <v>1458553.8731917439</v>
      </c>
      <c r="AI1017" s="201">
        <f>(((L1017*'Appendix B'!$C$15*1000)-('Appendix B'!$E$41+'Appendix B'!$F$41+'Appendix B'!$G$41))/((1+$Y$16)^AI$34))</f>
        <v>852035.38995200582</v>
      </c>
      <c r="AJ1017" s="201">
        <f>(((M1017*'Appendix B'!$C$16*1000)-('Appendix B'!$E$42+'Appendix B'!$F$42+'Appendix B'!$G$42))/((1+$Y$16)^AJ$34))</f>
        <v>726152.95520470024</v>
      </c>
      <c r="AK1017" s="201">
        <f>(((N1017*'Appendix B'!$C$17*1000)-('Appendix B'!$E$43+'Appendix B'!$F$43+'Appendix B'!$G$43))/((1+$Y$16)^AK$34))</f>
        <v>781173.0847334424</v>
      </c>
      <c r="AL1017" s="201">
        <f>(((O1017*'Appendix B'!$C$18*1000)-('Appendix B'!$E$44+'Appendix B'!$F$44+'Appendix B'!$G$44))/((1+$Y$16)^AL$34))</f>
        <v>892842.3007709129</v>
      </c>
      <c r="AM1017" s="201">
        <f>(((P1017*'Appendix B'!$C$19*1000)-('Appendix B'!$E$45+'Appendix B'!$F$45+'Appendix B'!$G$45))/((1+$Y$16)^AM$34))</f>
        <v>685727.64112555736</v>
      </c>
      <c r="AN1017" s="201">
        <f>(((Q1017*'Appendix B'!$C$20*1000)-('Appendix B'!$E$46+'Appendix B'!$F$46+'Appendix B'!$G$46))/((1+$Y$16)^AN$34))</f>
        <v>571156.57966610859</v>
      </c>
      <c r="AO1017" s="201">
        <f>(((R1017*'Appendix B'!$C$21*1000)-('Appendix B'!$E$47+'Appendix B'!$F$47+'Appendix B'!$G$47))/((1+$Y$16)^AO$34))</f>
        <v>450852.59728685743</v>
      </c>
      <c r="AP1017" s="201">
        <f>(((S1017*'Appendix B'!$C$22*1000)-('Appendix B'!$E$48+'Appendix B'!$F$48+'Appendix B'!$G$48))/((1+$Y$16)^AP$34))</f>
        <v>247881.19701218954</v>
      </c>
      <c r="AQ1017" s="201">
        <f>(((T1017*'Appendix B'!$C$23*1000)-('Appendix B'!$E$49+'Appendix B'!$F$49+'Appendix B'!$G$49))/((1+$Y$16)^AQ$34))</f>
        <v>56207.417250847182</v>
      </c>
      <c r="AR1017" s="201">
        <f>(((U1017*'Appendix B'!$C$24*1000)-('Appendix B'!$E$50+'Appendix B'!$F$50+'Appendix B'!$G$50))/((1+$Y$16)^AR$34))</f>
        <v>-45662.447608785922</v>
      </c>
      <c r="AS1017" s="217">
        <f t="shared" si="46"/>
        <v>51504114.093412861</v>
      </c>
      <c r="AU1017" s="207">
        <f t="shared" si="45"/>
        <v>1.5864256882372473E-8</v>
      </c>
    </row>
    <row r="1018" spans="1:47" x14ac:dyDescent="0.35">
      <c r="A1018">
        <v>984</v>
      </c>
      <c r="B1018" s="75">
        <v>56</v>
      </c>
      <c r="C1018" s="75">
        <v>53.464906598200734</v>
      </c>
      <c r="D1018" s="75">
        <v>95.152633672197084</v>
      </c>
      <c r="E1018" s="75">
        <v>67.946046289287679</v>
      </c>
      <c r="F1018" s="75">
        <v>88.993577726060593</v>
      </c>
      <c r="G1018" s="75">
        <v>78.995316111223929</v>
      </c>
      <c r="H1018" s="75">
        <v>61.754996108355591</v>
      </c>
      <c r="I1018" s="75">
        <v>45.615630938110527</v>
      </c>
      <c r="J1018" s="75">
        <v>65.890760708830172</v>
      </c>
      <c r="K1018" s="75">
        <v>98.282862643924602</v>
      </c>
      <c r="L1018" s="75">
        <v>117.33824254173304</v>
      </c>
      <c r="M1018" s="75">
        <v>66.917383425214013</v>
      </c>
      <c r="N1018" s="75">
        <v>36.038592855623968</v>
      </c>
      <c r="O1018" s="75">
        <v>43.987243228118849</v>
      </c>
      <c r="P1018" s="75">
        <v>29.317040725280112</v>
      </c>
      <c r="Q1018" s="75">
        <v>37.351613465759186</v>
      </c>
      <c r="R1018" s="75">
        <v>48.169142590203748</v>
      </c>
      <c r="S1018" s="75">
        <v>38.470021444461594</v>
      </c>
      <c r="T1018" s="75">
        <v>38.845734513172069</v>
      </c>
      <c r="U1018" s="75">
        <v>52.579573993615902</v>
      </c>
      <c r="V1018" s="75">
        <v>34.923070939255894</v>
      </c>
      <c r="X1018" s="201">
        <f>((0-('Appendix B'!$H$30))/(1+$Y$16)^0)</f>
        <v>-30932906.678150136</v>
      </c>
      <c r="Y1018" s="201">
        <f>(((B1018*'Appendix B'!$C$5*1000)-('Appendix B'!$E$31+'Appendix B'!$F$31+'Appendix B'!$G$31))/((1+$Y$16)^1))</f>
        <v>36555647.970511056</v>
      </c>
      <c r="Z1018" s="201">
        <f>+(((C1018*'Appendix B'!$C$6*1000)-('Appendix B'!$E$32+'Appendix B'!$F$32+'Appendix B'!$G$32))/((1+$Y$16)^2))</f>
        <v>11300791.389408657</v>
      </c>
      <c r="AA1018" s="201">
        <f>(((D1018*'Appendix B'!$C$7*1000)-('Appendix B'!$E$33+'Appendix B'!$F$33+'Appendix B'!$G$33))/((1+$Y$16)^3))</f>
        <v>10341970.482261885</v>
      </c>
      <c r="AB1018" s="201">
        <f>(((E1018*'Appendix B'!$C$8*1000)-('Appendix B'!$E$34+'Appendix B'!$F$34+'Appendix B'!$G$34))/((1+$Y$16)^4))</f>
        <v>4027454.3893465954</v>
      </c>
      <c r="AC1018" s="201">
        <f>(((F1018*'Appendix B'!$C$9*1000)-('Appendix B'!$E$35+'Appendix B'!$F$35+'Appendix B'!$G$35))/((1+$Y$16)^AC$34))</f>
        <v>3872949.7738626744</v>
      </c>
      <c r="AD1018" s="201">
        <f>(((G1018*'Appendix B'!$C$10*1000)-('Appendix B'!$E$36+'Appendix B'!$F$36+'Appendix B'!$G$36))/((1+$Y$16)^AD$34))</f>
        <v>2253271.5283933291</v>
      </c>
      <c r="AE1018" s="201">
        <f>(((H1018*'Appendix B'!$C$11*1000)-('Appendix B'!$E$37+'Appendix B'!$F$37+'Appendix B'!$G$37))/((1+$Y$16)^AE$34))</f>
        <v>1017339.0409897106</v>
      </c>
      <c r="AF1018" s="201">
        <f>(((I1018*'Appendix B'!$C$12*1000)-('Appendix B'!$E$38+'Appendix B'!$F$38+'Appendix B'!$G$38))/((1+$Y$16)^AF$34))</f>
        <v>267715.35012543964</v>
      </c>
      <c r="AG1018" s="201">
        <f>(((J1018*'Appendix B'!$C$13*1000)-('Appendix B'!$E$39+'Appendix B'!$F$39+'Appendix B'!$G$39))/((1+$Y$16)^AG$34))</f>
        <v>553516.80547206791</v>
      </c>
      <c r="AH1018" s="201">
        <f>(((K1018*'Appendix B'!$C$14*1000)-('Appendix B'!$E$40+'Appendix B'!$F$40+'Appendix B'!$G$40))/((1+$Y$16)^AH$34))</f>
        <v>920881.84623073053</v>
      </c>
      <c r="AI1018" s="201">
        <f>(((L1018*'Appendix B'!$C$15*1000)-('Appendix B'!$E$41+'Appendix B'!$F$41+'Appendix B'!$G$41))/((1+$Y$16)^AI$34))</f>
        <v>985971.26103597856</v>
      </c>
      <c r="AJ1018" s="201">
        <f>(((M1018*'Appendix B'!$C$16*1000)-('Appendix B'!$E$42+'Appendix B'!$F$42+'Appendix B'!$G$42))/((1+$Y$16)^AJ$34))</f>
        <v>175171.74711266809</v>
      </c>
      <c r="AK1018" s="201">
        <f>(((N1018*'Appendix B'!$C$17*1000)-('Appendix B'!$E$43+'Appendix B'!$F$43+'Appendix B'!$G$43))/((1+$Y$16)^AK$34))</f>
        <v>-200238.13058980327</v>
      </c>
      <c r="AL1018" s="201">
        <f>(((O1018*'Appendix B'!$C$18*1000)-('Appendix B'!$E$44+'Appendix B'!$F$44+'Appendix B'!$G$44))/((1+$Y$16)^AL$34))</f>
        <v>-136771.16533692653</v>
      </c>
      <c r="AM1018" s="201">
        <f>(((P1018*'Appendix B'!$C$19*1000)-('Appendix B'!$E$45+'Appendix B'!$F$45+'Appendix B'!$G$45))/((1+$Y$16)^AM$34))</f>
        <v>-249209.2680436651</v>
      </c>
      <c r="AN1018" s="201">
        <f>(((Q1018*'Appendix B'!$C$20*1000)-('Appendix B'!$E$46+'Appendix B'!$F$46+'Appendix B'!$G$46))/((1+$Y$16)^AN$34))</f>
        <v>-186050.32813479495</v>
      </c>
      <c r="AO1018" s="201">
        <f>(((R1018*'Appendix B'!$C$21*1000)-('Appendix B'!$E$47+'Appendix B'!$F$47+'Appendix B'!$G$47))/((1+$Y$16)^AO$34))</f>
        <v>-126006.06062457936</v>
      </c>
      <c r="AP1018" s="201">
        <f>(((S1018*'Appendix B'!$C$22*1000)-('Appendix B'!$E$48+'Appendix B'!$F$48+'Appendix B'!$G$48))/((1+$Y$16)^AP$34))</f>
        <v>-169388.88560248489</v>
      </c>
      <c r="AQ1018" s="201">
        <f>(((T1018*'Appendix B'!$C$23*1000)-('Appendix B'!$E$49+'Appendix B'!$F$49+'Appendix B'!$G$49))/((1+$Y$16)^AQ$34))</f>
        <v>-159945.26706045639</v>
      </c>
      <c r="AR1018" s="201">
        <f>(((U1018*'Appendix B'!$C$24*1000)-('Appendix B'!$E$50+'Appendix B'!$F$50+'Appendix B'!$G$50))/((1+$Y$16)^AR$34))</f>
        <v>-105972.92742925865</v>
      </c>
      <c r="AS1018" s="217">
        <f t="shared" si="46"/>
        <v>41339774.906600654</v>
      </c>
      <c r="AU1018" s="207">
        <f t="shared" si="45"/>
        <v>1.5146015530117486E-8</v>
      </c>
    </row>
    <row r="1019" spans="1:47" x14ac:dyDescent="0.35">
      <c r="A1019">
        <v>985</v>
      </c>
      <c r="B1019" s="75">
        <v>56</v>
      </c>
      <c r="C1019" s="75">
        <v>41.357497057198074</v>
      </c>
      <c r="D1019" s="75">
        <v>43.923818956652383</v>
      </c>
      <c r="E1019" s="75">
        <v>72.836213129044665</v>
      </c>
      <c r="F1019" s="75">
        <v>94.136043282653716</v>
      </c>
      <c r="G1019" s="75">
        <v>169.55391898616614</v>
      </c>
      <c r="H1019" s="75">
        <v>214.9036783737086</v>
      </c>
      <c r="I1019" s="75">
        <v>151.60438087163368</v>
      </c>
      <c r="J1019" s="75">
        <v>196.74840262583794</v>
      </c>
      <c r="K1019" s="75">
        <v>185.83215693699989</v>
      </c>
      <c r="L1019" s="75">
        <v>255.29728496498257</v>
      </c>
      <c r="M1019" s="75">
        <v>73.664710044774381</v>
      </c>
      <c r="N1019" s="75">
        <v>48.086002833267585</v>
      </c>
      <c r="O1019" s="75">
        <v>43.331619079980825</v>
      </c>
      <c r="P1019" s="75">
        <v>51.252203739823308</v>
      </c>
      <c r="Q1019" s="75">
        <v>34.004826028060251</v>
      </c>
      <c r="R1019" s="75">
        <v>45.124997720770295</v>
      </c>
      <c r="S1019" s="75">
        <v>40.923821058979335</v>
      </c>
      <c r="T1019" s="75">
        <v>41.203979502628002</v>
      </c>
      <c r="U1019" s="75">
        <v>21.505979342721933</v>
      </c>
      <c r="V1019" s="75">
        <v>29.324270169473472</v>
      </c>
      <c r="X1019" s="201">
        <f>((0-('Appendix B'!$H$30))/(1+$Y$16)^0)</f>
        <v>-30932906.678150136</v>
      </c>
      <c r="Y1019" s="201">
        <f>(((B1019*'Appendix B'!$C$5*1000)-('Appendix B'!$E$31+'Appendix B'!$F$31+'Appendix B'!$G$31))/((1+$Y$16)^1))</f>
        <v>36555647.970511056</v>
      </c>
      <c r="Z1019" s="201">
        <f>+(((C1019*'Appendix B'!$C$6*1000)-('Appendix B'!$E$32+'Appendix B'!$F$32+'Appendix B'!$G$32))/((1+$Y$16)^2))</f>
        <v>8242252.6648236439</v>
      </c>
      <c r="AA1019" s="201">
        <f>(((D1019*'Appendix B'!$C$7*1000)-('Appendix B'!$E$33+'Appendix B'!$F$33+'Appendix B'!$G$33))/((1+$Y$16)^3))</f>
        <v>3844083.1838244773</v>
      </c>
      <c r="AB1019" s="201">
        <f>(((E1019*'Appendix B'!$C$8*1000)-('Appendix B'!$E$34+'Appendix B'!$F$34+'Appendix B'!$G$34))/((1+$Y$16)^4))</f>
        <v>4422286.4500896195</v>
      </c>
      <c r="AC1019" s="201">
        <f>(((F1019*'Appendix B'!$C$9*1000)-('Appendix B'!$E$35+'Appendix B'!$F$35+'Appendix B'!$G$35))/((1+$Y$16)^AC$34))</f>
        <v>4171892.3149625743</v>
      </c>
      <c r="AD1019" s="201">
        <f>(((G1019*'Appendix B'!$C$10*1000)-('Appendix B'!$E$36+'Appendix B'!$F$36+'Appendix B'!$G$36))/((1+$Y$16)^AD$34))</f>
        <v>6160995.2235487597</v>
      </c>
      <c r="AE1019" s="201">
        <f>(((H1019*'Appendix B'!$C$11*1000)-('Appendix B'!$E$37+'Appendix B'!$F$37+'Appendix B'!$G$37))/((1+$Y$16)^AE$34))</f>
        <v>6103659.4859134611</v>
      </c>
      <c r="AF1019" s="201">
        <f>(((I1019*'Appendix B'!$C$12*1000)-('Appendix B'!$E$38+'Appendix B'!$F$38+'Appendix B'!$G$38))/((1+$Y$16)^AF$34))</f>
        <v>3047010.8780014771</v>
      </c>
      <c r="AG1019" s="201">
        <f>(((J1019*'Appendix B'!$C$13*1000)-('Appendix B'!$E$39+'Appendix B'!$F$39+'Appendix B'!$G$39))/((1+$Y$16)^AG$34))</f>
        <v>3313347.163754127</v>
      </c>
      <c r="AH1019" s="201">
        <f>(((K1019*'Appendix B'!$C$14*1000)-('Appendix B'!$E$40+'Appendix B'!$F$40+'Appendix B'!$G$40))/((1+$Y$16)^AH$34))</f>
        <v>2403527.0464505884</v>
      </c>
      <c r="AI1019" s="201">
        <f>(((L1019*'Appendix B'!$C$15*1000)-('Appendix B'!$E$41+'Appendix B'!$F$41+'Appendix B'!$G$41))/((1+$Y$16)^AI$34))</f>
        <v>2946517.993030855</v>
      </c>
      <c r="AJ1019" s="201">
        <f>(((M1019*'Appendix B'!$C$16*1000)-('Appendix B'!$E$42+'Appendix B'!$F$42+'Appendix B'!$G$42))/((1+$Y$16)^AJ$34))</f>
        <v>254972.29825838449</v>
      </c>
      <c r="AK1019" s="201">
        <f>(((N1019*'Appendix B'!$C$17*1000)-('Appendix B'!$E$43+'Appendix B'!$F$43+'Appendix B'!$G$43))/((1+$Y$16)^AK$34))</f>
        <v>-80756.675058289198</v>
      </c>
      <c r="AL1019" s="201">
        <f>(((O1019*'Appendix B'!$C$18*1000)-('Appendix B'!$E$44+'Appendix B'!$F$44+'Appendix B'!$G$44))/((1+$Y$16)^AL$34))</f>
        <v>-142258.3395322866</v>
      </c>
      <c r="AM1019" s="201">
        <f>(((P1019*'Appendix B'!$C$19*1000)-('Appendix B'!$E$45+'Appendix B'!$F$45+'Appendix B'!$G$45))/((1+$Y$16)^AM$34))</f>
        <v>-93455.151585295767</v>
      </c>
      <c r="AN1019" s="201">
        <f>(((Q1019*'Appendix B'!$C$20*1000)-('Appendix B'!$E$46+'Appendix B'!$F$46+'Appendix B'!$G$46))/((1+$Y$16)^AN$34))</f>
        <v>-205982.62197723213</v>
      </c>
      <c r="AO1019" s="201">
        <f>(((R1019*'Appendix B'!$C$21*1000)-('Appendix B'!$E$47+'Appendix B'!$F$47+'Appendix B'!$G$47))/((1+$Y$16)^AO$34))</f>
        <v>-141786.97423411018</v>
      </c>
      <c r="AP1019" s="201">
        <f>(((S1019*'Appendix B'!$C$22*1000)-('Appendix B'!$E$48+'Appendix B'!$F$48+'Appendix B'!$G$48))/((1+$Y$16)^AP$34))</f>
        <v>-158464.45602408398</v>
      </c>
      <c r="AQ1019" s="201">
        <f>(((T1019*'Appendix B'!$C$23*1000)-('Appendix B'!$E$49+'Appendix B'!$F$49+'Appendix B'!$G$49))/((1+$Y$16)^AQ$34))</f>
        <v>-150899.96944249526</v>
      </c>
      <c r="AR1019" s="201">
        <f>(((U1019*'Appendix B'!$C$24*1000)-('Appendix B'!$E$50+'Appendix B'!$F$50+'Appendix B'!$G$50))/((1+$Y$16)^AR$34))</f>
        <v>-208956.94543345802</v>
      </c>
      <c r="AS1019" s="217">
        <f t="shared" si="46"/>
        <v>50533285.995018885</v>
      </c>
      <c r="AU1019" s="207">
        <f t="shared" si="45"/>
        <v>1.5906948138764334E-8</v>
      </c>
    </row>
    <row r="1020" spans="1:47" x14ac:dyDescent="0.35">
      <c r="A1020">
        <v>986</v>
      </c>
      <c r="B1020" s="75">
        <v>56</v>
      </c>
      <c r="C1020" s="75">
        <v>47.723763237498325</v>
      </c>
      <c r="D1020" s="75">
        <v>43.768013899532804</v>
      </c>
      <c r="E1020" s="75">
        <v>50.641080921688641</v>
      </c>
      <c r="F1020" s="75">
        <v>97.1363848939028</v>
      </c>
      <c r="G1020" s="75">
        <v>69.90341345227759</v>
      </c>
      <c r="H1020" s="75">
        <v>78.256285367890015</v>
      </c>
      <c r="I1020" s="75">
        <v>101.69275096107015</v>
      </c>
      <c r="J1020" s="75">
        <v>125.19726323837034</v>
      </c>
      <c r="K1020" s="75">
        <v>85.916099715063496</v>
      </c>
      <c r="L1020" s="75">
        <v>107.76465993553049</v>
      </c>
      <c r="M1020" s="75">
        <v>72.003136065625938</v>
      </c>
      <c r="N1020" s="75">
        <v>98.245478470711987</v>
      </c>
      <c r="O1020" s="75">
        <v>116.05857333082287</v>
      </c>
      <c r="P1020" s="75">
        <v>123.84519789593186</v>
      </c>
      <c r="Q1020" s="75">
        <v>83.80541324762612</v>
      </c>
      <c r="R1020" s="75">
        <v>81.816014456260035</v>
      </c>
      <c r="S1020" s="75">
        <v>52.298169855858326</v>
      </c>
      <c r="T1020" s="75">
        <v>64.240402076774927</v>
      </c>
      <c r="U1020" s="75">
        <v>51.223193089803914</v>
      </c>
      <c r="V1020" s="75">
        <v>62.600827004383078</v>
      </c>
      <c r="X1020" s="201">
        <f>((0-('Appendix B'!$H$30))/(1+$Y$16)^0)</f>
        <v>-30932906.678150136</v>
      </c>
      <c r="Y1020" s="201">
        <f>(((B1020*'Appendix B'!$C$5*1000)-('Appendix B'!$E$31+'Appendix B'!$F$31+'Appendix B'!$G$31))/((1+$Y$16)^1))</f>
        <v>36555647.970511056</v>
      </c>
      <c r="Z1020" s="201">
        <f>+(((C1020*'Appendix B'!$C$6*1000)-('Appendix B'!$E$32+'Appendix B'!$F$32+'Appendix B'!$G$32))/((1+$Y$16)^2))</f>
        <v>9850480.3850079346</v>
      </c>
      <c r="AA1020" s="201">
        <f>(((D1020*'Appendix B'!$C$7*1000)-('Appendix B'!$E$33+'Appendix B'!$F$33+'Appendix B'!$G$33))/((1+$Y$16)^3))</f>
        <v>3824320.796048942</v>
      </c>
      <c r="AB1020" s="201">
        <f>(((E1020*'Appendix B'!$C$8*1000)-('Appendix B'!$E$34+'Appendix B'!$F$34+'Appendix B'!$G$34))/((1+$Y$16)^4))</f>
        <v>2630251.5205963515</v>
      </c>
      <c r="AC1020" s="201">
        <f>(((F1020*'Appendix B'!$C$9*1000)-('Appendix B'!$E$35+'Appendix B'!$F$35+'Appendix B'!$G$35))/((1+$Y$16)^AC$34))</f>
        <v>4346308.6013846816</v>
      </c>
      <c r="AD1020" s="201">
        <f>(((G1020*'Appendix B'!$C$10*1000)-('Appendix B'!$E$36+'Appendix B'!$F$36+'Appendix B'!$G$36))/((1+$Y$16)^AD$34))</f>
        <v>1860943.8827970859</v>
      </c>
      <c r="AE1020" s="201">
        <f>(((H1020*'Appendix B'!$C$11*1000)-('Appendix B'!$E$37+'Appendix B'!$F$37+'Appendix B'!$G$37))/((1+$Y$16)^AE$34))</f>
        <v>1565374.0856722882</v>
      </c>
      <c r="AF1020" s="201">
        <f>(((I1020*'Appendix B'!$C$12*1000)-('Appendix B'!$E$38+'Appendix B'!$F$38+'Appendix B'!$G$38))/((1+$Y$16)^AF$34))</f>
        <v>1738200.5572227279</v>
      </c>
      <c r="AG1020" s="201">
        <f>(((J1020*'Appendix B'!$C$13*1000)-('Appendix B'!$E$39+'Appendix B'!$F$39+'Appendix B'!$G$39))/((1+$Y$16)^AG$34))</f>
        <v>1804310.2916359319</v>
      </c>
      <c r="AH1020" s="201">
        <f>(((K1020*'Appendix B'!$C$14*1000)-('Appendix B'!$E$40+'Appendix B'!$F$40+'Appendix B'!$G$40))/((1+$Y$16)^AH$34))</f>
        <v>711451.01247262198</v>
      </c>
      <c r="AI1020" s="201">
        <f>(((L1020*'Appendix B'!$C$15*1000)-('Appendix B'!$E$41+'Appendix B'!$F$41+'Appendix B'!$G$41))/((1+$Y$16)^AI$34))</f>
        <v>849920.33053959347</v>
      </c>
      <c r="AJ1020" s="201">
        <f>(((M1020*'Appendix B'!$C$16*1000)-('Appendix B'!$E$42+'Appendix B'!$F$42+'Appendix B'!$G$42))/((1+$Y$16)^AJ$34))</f>
        <v>235320.88270054894</v>
      </c>
      <c r="AK1020" s="201">
        <f>(((N1020*'Appendix B'!$C$17*1000)-('Appendix B'!$E$43+'Appendix B'!$F$43+'Appendix B'!$G$43))/((1+$Y$16)^AK$34))</f>
        <v>416705.2000651462</v>
      </c>
      <c r="AL1020" s="201">
        <f>(((O1020*'Appendix B'!$C$18*1000)-('Appendix B'!$E$44+'Appendix B'!$F$44+'Appendix B'!$G$44))/((1+$Y$16)^AL$34))</f>
        <v>466421.90479016822</v>
      </c>
      <c r="AM1020" s="201">
        <f>(((P1020*'Appendix B'!$C$19*1000)-('Appendix B'!$E$45+'Appendix B'!$F$45+'Appendix B'!$G$45))/((1+$Y$16)^AM$34))</f>
        <v>422002.95822477719</v>
      </c>
      <c r="AN1020" s="201">
        <f>(((Q1020*'Appendix B'!$C$20*1000)-('Appendix B'!$E$46+'Appendix B'!$F$46+'Appendix B'!$G$46))/((1+$Y$16)^AN$34))</f>
        <v>90612.233974777293</v>
      </c>
      <c r="AO1020" s="201">
        <f>(((R1020*'Appendix B'!$C$21*1000)-('Appendix B'!$E$47+'Appendix B'!$F$47+'Appendix B'!$G$47))/((1+$Y$16)^AO$34))</f>
        <v>48420.059328118245</v>
      </c>
      <c r="AP1020" s="201">
        <f>(((S1020*'Appendix B'!$C$22*1000)-('Appendix B'!$E$48+'Appendix B'!$F$48+'Appendix B'!$G$48))/((1+$Y$16)^AP$34))</f>
        <v>-107825.32816029766</v>
      </c>
      <c r="AQ1020" s="201">
        <f>(((T1020*'Appendix B'!$C$23*1000)-('Appendix B'!$E$49+'Appendix B'!$F$49+'Appendix B'!$G$49))/((1+$Y$16)^AQ$34))</f>
        <v>-62541.338694657046</v>
      </c>
      <c r="AR1020" s="201">
        <f>(((U1020*'Appendix B'!$C$24*1000)-('Appendix B'!$E$50+'Appendix B'!$F$50+'Appendix B'!$G$50))/((1+$Y$16)^AR$34))</f>
        <v>-110468.24111884196</v>
      </c>
      <c r="AS1020" s="217">
        <f t="shared" si="46"/>
        <v>36483785.994822621</v>
      </c>
      <c r="AU1020" s="207">
        <f t="shared" si="45"/>
        <v>1.3977902622354136E-8</v>
      </c>
    </row>
    <row r="1021" spans="1:47" x14ac:dyDescent="0.35">
      <c r="A1021">
        <v>987</v>
      </c>
      <c r="B1021" s="75">
        <v>56</v>
      </c>
      <c r="C1021" s="75">
        <v>62.439085436807964</v>
      </c>
      <c r="D1021" s="75">
        <v>72.870217725737135</v>
      </c>
      <c r="E1021" s="75">
        <v>106.97946967016044</v>
      </c>
      <c r="F1021" s="75">
        <v>116.98410937077425</v>
      </c>
      <c r="G1021" s="75">
        <v>174.26891714447731</v>
      </c>
      <c r="H1021" s="75">
        <v>142.53060356905195</v>
      </c>
      <c r="I1021" s="75">
        <v>168.89154444503382</v>
      </c>
      <c r="J1021" s="75">
        <v>221.14097421244136</v>
      </c>
      <c r="K1021" s="75">
        <v>246.86767206785251</v>
      </c>
      <c r="L1021" s="75">
        <v>203.53123883472574</v>
      </c>
      <c r="M1021" s="75">
        <v>322.53231936393013</v>
      </c>
      <c r="N1021" s="75">
        <v>215.19599575863612</v>
      </c>
      <c r="O1021" s="75">
        <v>310.71809798561537</v>
      </c>
      <c r="P1021" s="75">
        <v>292.16706794439904</v>
      </c>
      <c r="Q1021" s="75">
        <v>374.2278928978011</v>
      </c>
      <c r="R1021" s="75">
        <v>167.06323845743469</v>
      </c>
      <c r="S1021" s="75">
        <v>136.49976090909772</v>
      </c>
      <c r="T1021" s="75">
        <v>137.1407475768525</v>
      </c>
      <c r="U1021" s="75">
        <v>152.70028006218456</v>
      </c>
      <c r="V1021" s="75">
        <v>219.30946205477213</v>
      </c>
      <c r="X1021" s="201">
        <f>((0-('Appendix B'!$H$30))/(1+$Y$16)^0)</f>
        <v>-30932906.678150136</v>
      </c>
      <c r="Y1021" s="201">
        <f>(((B1021*'Appendix B'!$C$5*1000)-('Appendix B'!$E$31+'Appendix B'!$F$31+'Appendix B'!$G$31))/((1+$Y$16)^1))</f>
        <v>36555647.970511056</v>
      </c>
      <c r="Z1021" s="201">
        <f>+(((C1021*'Appendix B'!$C$6*1000)-('Appendix B'!$E$32+'Appendix B'!$F$32+'Appendix B'!$G$32))/((1+$Y$16)^2))</f>
        <v>13567822.450535093</v>
      </c>
      <c r="AA1021" s="201">
        <f>(((D1021*'Appendix B'!$C$7*1000)-('Appendix B'!$E$33+'Appendix B'!$F$33+'Appendix B'!$G$33))/((1+$Y$16)^3))</f>
        <v>7515658.2132593561</v>
      </c>
      <c r="AB1021" s="201">
        <f>(((E1021*'Appendix B'!$C$8*1000)-('Appendix B'!$E$34+'Appendix B'!$F$34+'Appendix B'!$G$34))/((1+$Y$16)^4))</f>
        <v>7179012.9141045706</v>
      </c>
      <c r="AC1021" s="201">
        <f>(((F1021*'Appendix B'!$C$9*1000)-('Appendix B'!$E$35+'Appendix B'!$F$35+'Appendix B'!$G$35))/((1+$Y$16)^AC$34))</f>
        <v>5500099.3511466393</v>
      </c>
      <c r="AD1021" s="201">
        <f>(((G1021*'Appendix B'!$C$10*1000)-('Appendix B'!$E$36+'Appendix B'!$F$36+'Appendix B'!$G$36))/((1+$Y$16)^AD$34))</f>
        <v>6364453.6409814013</v>
      </c>
      <c r="AE1021" s="201">
        <f>(((H1021*'Appendix B'!$C$11*1000)-('Appendix B'!$E$37+'Appendix B'!$F$37+'Appendix B'!$G$37))/((1+$Y$16)^AE$34))</f>
        <v>3700030.2506118417</v>
      </c>
      <c r="AF1021" s="201">
        <f>(((I1021*'Appendix B'!$C$12*1000)-('Appendix B'!$E$38+'Appendix B'!$F$38+'Appendix B'!$G$38))/((1+$Y$16)^AF$34))</f>
        <v>3500324.4272163459</v>
      </c>
      <c r="AG1021" s="201">
        <f>(((J1021*'Appendix B'!$C$13*1000)-('Appendix B'!$E$39+'Appendix B'!$F$39+'Appendix B'!$G$39))/((1+$Y$16)^AG$34))</f>
        <v>3827794.4562093262</v>
      </c>
      <c r="AH1021" s="201">
        <f>(((K1021*'Appendix B'!$C$14*1000)-('Appendix B'!$E$40+'Appendix B'!$F$40+'Appendix B'!$G$40))/((1+$Y$16)^AH$34))</f>
        <v>3437162.0321167465</v>
      </c>
      <c r="AI1021" s="201">
        <f>(((L1021*'Appendix B'!$C$15*1000)-('Appendix B'!$E$41+'Appendix B'!$F$41+'Appendix B'!$G$41))/((1+$Y$16)^AI$34))</f>
        <v>2210866.6664754925</v>
      </c>
      <c r="AJ1021" s="201">
        <f>(((M1021*'Appendix B'!$C$16*1000)-('Appendix B'!$E$42+'Appendix B'!$F$42+'Appendix B'!$G$42))/((1+$Y$16)^AJ$34))</f>
        <v>3198326.5340548758</v>
      </c>
      <c r="AK1021" s="201">
        <f>(((N1021*'Appendix B'!$C$17*1000)-('Appendix B'!$E$43+'Appendix B'!$F$43+'Appendix B'!$G$43))/((1+$Y$16)^AK$34))</f>
        <v>1576574.2554600534</v>
      </c>
      <c r="AL1021" s="201">
        <f>(((O1021*'Appendix B'!$C$18*1000)-('Appendix B'!$E$44+'Appendix B'!$F$44+'Appendix B'!$G$44))/((1+$Y$16)^AL$34))</f>
        <v>2095603.3856741998</v>
      </c>
      <c r="AM1021" s="201">
        <f>(((P1021*'Appendix B'!$C$19*1000)-('Appendix B'!$E$45+'Appendix B'!$F$45+'Appendix B'!$G$45))/((1+$Y$16)^AM$34))</f>
        <v>1617199.1887081107</v>
      </c>
      <c r="AN1021" s="201">
        <f>(((Q1021*'Appendix B'!$C$20*1000)-('Appendix B'!$E$46+'Appendix B'!$F$46+'Appendix B'!$G$46))/((1+$Y$16)^AN$34))</f>
        <v>1820266.8088755894</v>
      </c>
      <c r="AO1021" s="201">
        <f>(((R1021*'Appendix B'!$C$21*1000)-('Appendix B'!$E$47+'Appendix B'!$F$47+'Appendix B'!$G$47))/((1+$Y$16)^AO$34))</f>
        <v>490343.53377341712</v>
      </c>
      <c r="AP1021" s="201">
        <f>(((S1021*'Appendix B'!$C$22*1000)-('Appendix B'!$E$48+'Appendix B'!$F$48+'Appendix B'!$G$48))/((1+$Y$16)^AP$34))</f>
        <v>267044.05661267572</v>
      </c>
      <c r="AQ1021" s="201">
        <f>(((T1021*'Appendix B'!$C$23*1000)-('Appendix B'!$E$49+'Appendix B'!$F$49+'Appendix B'!$G$49))/((1+$Y$16)^AQ$34))</f>
        <v>217075.63259063906</v>
      </c>
      <c r="AR1021" s="201">
        <f>(((U1021*'Appendix B'!$C$24*1000)-('Appendix B'!$E$50+'Appendix B'!$F$50+'Appendix B'!$G$50))/((1+$Y$16)^AR$34))</f>
        <v>225846.82861116421</v>
      </c>
      <c r="AS1021" s="217">
        <f t="shared" si="46"/>
        <v>73934245.919378474</v>
      </c>
      <c r="AU1021" s="207">
        <f t="shared" si="45"/>
        <v>9.8128460333998E-9</v>
      </c>
    </row>
    <row r="1022" spans="1:47" x14ac:dyDescent="0.35">
      <c r="A1022">
        <v>988</v>
      </c>
      <c r="B1022" s="75">
        <v>56</v>
      </c>
      <c r="C1022" s="75">
        <v>61.991404627210578</v>
      </c>
      <c r="D1022" s="75">
        <v>55.4127998278788</v>
      </c>
      <c r="E1022" s="75">
        <v>92.702138139442326</v>
      </c>
      <c r="F1022" s="75">
        <v>90.936036581702226</v>
      </c>
      <c r="G1022" s="75">
        <v>93.347994425133649</v>
      </c>
      <c r="H1022" s="75">
        <v>107.20952069463419</v>
      </c>
      <c r="I1022" s="75">
        <v>69.993383412746056</v>
      </c>
      <c r="J1022" s="75">
        <v>65.975754950247435</v>
      </c>
      <c r="K1022" s="75">
        <v>73.869061213411058</v>
      </c>
      <c r="L1022" s="75">
        <v>46.565580630831192</v>
      </c>
      <c r="M1022" s="75">
        <v>58.761470417030779</v>
      </c>
      <c r="N1022" s="75">
        <v>43.73980447988442</v>
      </c>
      <c r="O1022" s="75">
        <v>40.043669629037723</v>
      </c>
      <c r="P1022" s="75">
        <v>57.967222724335485</v>
      </c>
      <c r="Q1022" s="75">
        <v>79.994208555321705</v>
      </c>
      <c r="R1022" s="75">
        <v>59.781086997837178</v>
      </c>
      <c r="S1022" s="75">
        <v>80.226904826584502</v>
      </c>
      <c r="T1022" s="75">
        <v>130.66072341978031</v>
      </c>
      <c r="U1022" s="75">
        <v>69.703573114365838</v>
      </c>
      <c r="V1022" s="75">
        <v>92.430021819556771</v>
      </c>
      <c r="X1022" s="201">
        <f>((0-('Appendix B'!$H$30))/(1+$Y$16)^0)</f>
        <v>-30932906.678150136</v>
      </c>
      <c r="Y1022" s="201">
        <f>(((B1022*'Appendix B'!$C$5*1000)-('Appendix B'!$E$31+'Appendix B'!$F$31+'Appendix B'!$G$31))/((1+$Y$16)^1))</f>
        <v>36555647.970511056</v>
      </c>
      <c r="Z1022" s="201">
        <f>+(((C1022*'Appendix B'!$C$6*1000)-('Appendix B'!$E$32+'Appendix B'!$F$32+'Appendix B'!$G$32))/((1+$Y$16)^2))</f>
        <v>13454730.621290356</v>
      </c>
      <c r="AA1022" s="201">
        <f>(((D1022*'Appendix B'!$C$7*1000)-('Appendix B'!$E$33+'Appendix B'!$F$33+'Appendix B'!$G$33))/((1+$Y$16)^3))</f>
        <v>5301350.9986208966</v>
      </c>
      <c r="AB1022" s="201">
        <f>(((E1022*'Appendix B'!$C$8*1000)-('Appendix B'!$E$34+'Appendix B'!$F$34+'Appendix B'!$G$34))/((1+$Y$16)^4))</f>
        <v>6026261.1952153817</v>
      </c>
      <c r="AC1022" s="201">
        <f>(((F1022*'Appendix B'!$C$9*1000)-('Appendix B'!$E$35+'Appendix B'!$F$35+'Appendix B'!$G$35))/((1+$Y$16)^AC$34))</f>
        <v>3985869.0690717632</v>
      </c>
      <c r="AD1022" s="201">
        <f>(((G1022*'Appendix B'!$C$10*1000)-('Appendix B'!$E$36+'Appendix B'!$F$36+'Appendix B'!$G$36))/((1+$Y$16)^AD$34))</f>
        <v>2872608.6135034147</v>
      </c>
      <c r="AE1022" s="201">
        <f>(((H1022*'Appendix B'!$C$11*1000)-('Appendix B'!$E$37+'Appendix B'!$F$37+'Appendix B'!$G$37))/((1+$Y$16)^AE$34))</f>
        <v>2526958.805898272</v>
      </c>
      <c r="AF1022" s="201">
        <f>(((I1022*'Appendix B'!$C$12*1000)-('Appendix B'!$E$38+'Appendix B'!$F$38+'Appendix B'!$G$38))/((1+$Y$16)^AF$34))</f>
        <v>906962.23694048962</v>
      </c>
      <c r="AG1022" s="201">
        <f>(((J1022*'Appendix B'!$C$13*1000)-('Appendix B'!$E$39+'Appendix B'!$F$39+'Appendix B'!$G$39))/((1+$Y$16)^AG$34))</f>
        <v>555309.36175159563</v>
      </c>
      <c r="AH1022" s="201">
        <f>(((K1022*'Appendix B'!$C$14*1000)-('Appendix B'!$E$40+'Appendix B'!$F$40+'Appendix B'!$G$40))/((1+$Y$16)^AH$34))</f>
        <v>507434.70422521699</v>
      </c>
      <c r="AI1022" s="201">
        <f>(((L1022*'Appendix B'!$C$15*1000)-('Appendix B'!$E$41+'Appendix B'!$F$41+'Appendix B'!$G$41))/((1+$Y$16)^AI$34))</f>
        <v>-19784.567554880527</v>
      </c>
      <c r="AJ1022" s="201">
        <f>(((M1022*'Appendix B'!$C$16*1000)-('Appendix B'!$E$42+'Appendix B'!$F$42+'Appendix B'!$G$42))/((1+$Y$16)^AJ$34))</f>
        <v>78711.861613313769</v>
      </c>
      <c r="AK1022" s="201">
        <f>(((N1022*'Appendix B'!$C$17*1000)-('Appendix B'!$E$43+'Appendix B'!$F$43+'Appendix B'!$G$43))/((1+$Y$16)^AK$34))</f>
        <v>-123860.55433645243</v>
      </c>
      <c r="AL1022" s="201">
        <f>(((O1022*'Appendix B'!$C$18*1000)-('Appendix B'!$E$44+'Appendix B'!$F$44+'Appendix B'!$G$44))/((1+$Y$16)^AL$34))</f>
        <v>-169776.47081848388</v>
      </c>
      <c r="AM1022" s="201">
        <f>(((P1022*'Appendix B'!$C$19*1000)-('Appendix B'!$E$45+'Appendix B'!$F$45+'Appendix B'!$G$45))/((1+$Y$16)^AM$34))</f>
        <v>-45774.090439753469</v>
      </c>
      <c r="AN1022" s="201">
        <f>(((Q1022*'Appendix B'!$C$20*1000)-('Appendix B'!$E$46+'Appendix B'!$F$46+'Appendix B'!$G$46))/((1+$Y$16)^AN$34))</f>
        <v>67914.033615534514</v>
      </c>
      <c r="AO1022" s="201">
        <f>(((R1022*'Appendix B'!$C$21*1000)-('Appendix B'!$E$47+'Appendix B'!$F$47+'Appendix B'!$G$47))/((1+$Y$16)^AO$34))</f>
        <v>-65809.486744164053</v>
      </c>
      <c r="AP1022" s="201">
        <f>(((S1022*'Appendix B'!$C$22*1000)-('Appendix B'!$E$48+'Appendix B'!$F$48+'Appendix B'!$G$48))/((1+$Y$16)^AP$34))</f>
        <v>16514.693981846409</v>
      </c>
      <c r="AQ1022" s="201">
        <f>(((T1022*'Appendix B'!$C$23*1000)-('Appendix B'!$E$49+'Appendix B'!$F$49+'Appendix B'!$G$49))/((1+$Y$16)^AQ$34))</f>
        <v>192220.81583734741</v>
      </c>
      <c r="AR1022" s="201">
        <f>(((U1022*'Appendix B'!$C$24*1000)-('Appendix B'!$E$50+'Appendix B'!$F$50+'Appendix B'!$G$50))/((1+$Y$16)^AR$34))</f>
        <v>-49220.618802986792</v>
      </c>
      <c r="AS1022" s="217">
        <f t="shared" si="46"/>
        <v>42115588.303926364</v>
      </c>
      <c r="AU1022" s="207">
        <f t="shared" si="45"/>
        <v>1.5288153910396594E-8</v>
      </c>
    </row>
    <row r="1023" spans="1:47" x14ac:dyDescent="0.35">
      <c r="A1023">
        <v>989</v>
      </c>
      <c r="B1023" s="75">
        <v>56</v>
      </c>
      <c r="C1023" s="75">
        <v>59.382044730761372</v>
      </c>
      <c r="D1023" s="75">
        <v>64.389841702606276</v>
      </c>
      <c r="E1023" s="75">
        <v>77.073066331132111</v>
      </c>
      <c r="F1023" s="75">
        <v>135.54775791342567</v>
      </c>
      <c r="G1023" s="75">
        <v>246.63179678724146</v>
      </c>
      <c r="H1023" s="75">
        <v>257.04309104183449</v>
      </c>
      <c r="I1023" s="75">
        <v>324.59036400492113</v>
      </c>
      <c r="J1023" s="75">
        <v>215.67025918649892</v>
      </c>
      <c r="K1023" s="75">
        <v>246.5121114034429</v>
      </c>
      <c r="L1023" s="75">
        <v>263.23320725290927</v>
      </c>
      <c r="M1023" s="75">
        <v>301.37752631542651</v>
      </c>
      <c r="N1023" s="75">
        <v>299.77278636207313</v>
      </c>
      <c r="O1023" s="75">
        <v>410.40464218316072</v>
      </c>
      <c r="P1023" s="75">
        <v>476.85036789026498</v>
      </c>
      <c r="Q1023" s="75">
        <v>375.21493140970256</v>
      </c>
      <c r="R1023" s="75">
        <v>285.22304077326322</v>
      </c>
      <c r="S1023" s="75">
        <v>449.82145222861442</v>
      </c>
      <c r="T1023" s="75">
        <v>500</v>
      </c>
      <c r="U1023" s="75">
        <v>500</v>
      </c>
      <c r="V1023" s="75">
        <v>405.60164886693303</v>
      </c>
      <c r="X1023" s="201">
        <f>((0-('Appendix B'!$H$30))/(1+$Y$16)^0)</f>
        <v>-30932906.678150136</v>
      </c>
      <c r="Y1023" s="201">
        <f>(((B1023*'Appendix B'!$C$5*1000)-('Appendix B'!$E$31+'Appendix B'!$F$31+'Appendix B'!$G$31))/((1+$Y$16)^1))</f>
        <v>36555647.970511056</v>
      </c>
      <c r="Z1023" s="201">
        <f>+(((C1023*'Appendix B'!$C$6*1000)-('Appendix B'!$E$32+'Appendix B'!$F$32+'Appendix B'!$G$32))/((1+$Y$16)^2))</f>
        <v>12795561.68324119</v>
      </c>
      <c r="AA1023" s="201">
        <f>(((D1023*'Appendix B'!$C$7*1000)-('Appendix B'!$E$33+'Appendix B'!$F$33+'Appendix B'!$G$33))/((1+$Y$16)^3))</f>
        <v>6440003.2727214806</v>
      </c>
      <c r="AB1023" s="201">
        <f>(((E1023*'Appendix B'!$C$8*1000)-('Appendix B'!$E$34+'Appendix B'!$F$34+'Appendix B'!$G$34))/((1+$Y$16)^4))</f>
        <v>4764369.9690496773</v>
      </c>
      <c r="AC1023" s="201">
        <f>(((F1023*'Appendix B'!$C$9*1000)-('Appendix B'!$E$35+'Appendix B'!$F$35+'Appendix B'!$G$35))/((1+$Y$16)^AC$34))</f>
        <v>6579244.0155791948</v>
      </c>
      <c r="AD1023" s="201">
        <f>(((G1023*'Appendix B'!$C$10*1000)-('Appendix B'!$E$36+'Appendix B'!$F$36+'Appendix B'!$G$36))/((1+$Y$16)^AD$34))</f>
        <v>9487007.7711528856</v>
      </c>
      <c r="AE1023" s="201">
        <f>(((H1023*'Appendix B'!$C$11*1000)-('Appendix B'!$E$37+'Appendix B'!$F$37+'Appendix B'!$G$37))/((1+$Y$16)^AE$34))</f>
        <v>7503178.9138351511</v>
      </c>
      <c r="AF1023" s="201">
        <f>(((I1023*'Appendix B'!$C$12*1000)-('Appendix B'!$E$38+'Appendix B'!$F$38+'Appendix B'!$G$38))/((1+$Y$16)^AF$34))</f>
        <v>7583144.850797018</v>
      </c>
      <c r="AG1023" s="201">
        <f>(((J1023*'Appendix B'!$C$13*1000)-('Appendix B'!$E$39+'Appendix B'!$F$39+'Appendix B'!$G$39))/((1+$Y$16)^AG$34))</f>
        <v>3712415.2915772651</v>
      </c>
      <c r="AH1023" s="201">
        <f>(((K1023*'Appendix B'!$C$14*1000)-('Appendix B'!$E$40+'Appendix B'!$F$40+'Appendix B'!$G$40))/((1+$Y$16)^AH$34))</f>
        <v>3431140.6207880704</v>
      </c>
      <c r="AI1023" s="201">
        <f>(((L1023*'Appendix B'!$C$15*1000)-('Appendix B'!$E$41+'Appendix B'!$F$41+'Appendix B'!$G$41))/((1+$Y$16)^AI$34))</f>
        <v>3059296.0047774622</v>
      </c>
      <c r="AJ1023" s="201">
        <f>(((M1023*'Appendix B'!$C$16*1000)-('Appendix B'!$E$42+'Appendix B'!$F$42+'Appendix B'!$G$42))/((1+$Y$16)^AJ$34))</f>
        <v>2948129.0499505484</v>
      </c>
      <c r="AK1023" s="201">
        <f>(((N1023*'Appendix B'!$C$17*1000)-('Appendix B'!$E$43+'Appendix B'!$F$43+'Appendix B'!$G$43))/((1+$Y$16)^AK$34))</f>
        <v>2415373.4715766511</v>
      </c>
      <c r="AL1023" s="201">
        <f>(((O1023*'Appendix B'!$C$18*1000)-('Appendix B'!$E$44+'Appendix B'!$F$44+'Appendix B'!$G$44))/((1+$Y$16)^AL$34))</f>
        <v>2929918.9527546205</v>
      </c>
      <c r="AM1023" s="201">
        <f>(((P1023*'Appendix B'!$C$19*1000)-('Appendix B'!$E$45+'Appendix B'!$F$45+'Appendix B'!$G$45))/((1+$Y$16)^AM$34))</f>
        <v>2928572.3564667823</v>
      </c>
      <c r="AN1023" s="201">
        <f>(((Q1023*'Appendix B'!$C$20*1000)-('Appendix B'!$E$46+'Appendix B'!$F$46+'Appendix B'!$G$46))/((1+$Y$16)^AN$34))</f>
        <v>1826145.2645645915</v>
      </c>
      <c r="AO1023" s="201">
        <f>(((R1023*'Appendix B'!$C$21*1000)-('Appendix B'!$E$47+'Appendix B'!$F$47+'Appendix B'!$G$47))/((1+$Y$16)^AO$34))</f>
        <v>1102886.5343344803</v>
      </c>
      <c r="AP1023" s="201">
        <f>(((S1023*'Appendix B'!$C$22*1000)-('Appendix B'!$E$48+'Appendix B'!$F$48+'Appendix B'!$G$48))/((1+$Y$16)^AP$34))</f>
        <v>1661966.7438420637</v>
      </c>
      <c r="AQ1023" s="201">
        <f>(((T1023*'Appendix B'!$C$23*1000)-('Appendix B'!$E$49+'Appendix B'!$F$49+'Appendix B'!$G$49))/((1+$Y$16)^AQ$34))</f>
        <v>1608860.6024615879</v>
      </c>
      <c r="AR1023" s="201">
        <f>(((U1023*'Appendix B'!$C$24*1000)-('Appendix B'!$E$50+'Appendix B'!$F$50+'Appendix B'!$G$50))/((1+$Y$16)^AR$34))</f>
        <v>1376866.5613700326</v>
      </c>
      <c r="AS1023" s="217">
        <f t="shared" si="46"/>
        <v>89776823.223201662</v>
      </c>
      <c r="AU1023" s="207">
        <f t="shared" si="45"/>
        <v>4.3111455102820698E-9</v>
      </c>
    </row>
    <row r="1024" spans="1:47" x14ac:dyDescent="0.35">
      <c r="A1024">
        <v>990</v>
      </c>
      <c r="B1024" s="75">
        <v>56</v>
      </c>
      <c r="C1024" s="75">
        <v>48.403563123744085</v>
      </c>
      <c r="D1024" s="75">
        <v>67.960107890642732</v>
      </c>
      <c r="E1024" s="75">
        <v>68.558676362089486</v>
      </c>
      <c r="F1024" s="75">
        <v>75.176135329939342</v>
      </c>
      <c r="G1024" s="75">
        <v>38.464737221519648</v>
      </c>
      <c r="H1024" s="75">
        <v>52.981344752968383</v>
      </c>
      <c r="I1024" s="75">
        <v>75.74221723422599</v>
      </c>
      <c r="J1024" s="75">
        <v>96.538920031915694</v>
      </c>
      <c r="K1024" s="75">
        <v>53.905829525684645</v>
      </c>
      <c r="L1024" s="75">
        <v>52.823840156021355</v>
      </c>
      <c r="M1024" s="75">
        <v>23.48243610153553</v>
      </c>
      <c r="N1024" s="75">
        <v>27.157343793200248</v>
      </c>
      <c r="O1024" s="75">
        <v>36.313125597679829</v>
      </c>
      <c r="P1024" s="75">
        <v>17.622279419004574</v>
      </c>
      <c r="Q1024" s="75">
        <v>19.536822415081172</v>
      </c>
      <c r="R1024" s="75">
        <v>13.888214115677435</v>
      </c>
      <c r="S1024" s="75">
        <v>11.951972915230037</v>
      </c>
      <c r="T1024" s="75">
        <v>16.230617507306214</v>
      </c>
      <c r="U1024" s="75">
        <v>26.863916350366996</v>
      </c>
      <c r="V1024" s="75">
        <v>21.907646532091526</v>
      </c>
      <c r="X1024" s="201">
        <f>((0-('Appendix B'!$H$30))/(1+$Y$16)^0)</f>
        <v>-30932906.678150136</v>
      </c>
      <c r="Y1024" s="201">
        <f>(((B1024*'Appendix B'!$C$5*1000)-('Appendix B'!$E$31+'Appendix B'!$F$31+'Appendix B'!$G$31))/((1+$Y$16)^1))</f>
        <v>36555647.970511056</v>
      </c>
      <c r="Z1024" s="201">
        <f>+(((C1024*'Appendix B'!$C$6*1000)-('Appendix B'!$E$32+'Appendix B'!$F$32+'Appendix B'!$G$32))/((1+$Y$16)^2))</f>
        <v>10022209.462975422</v>
      </c>
      <c r="AA1024" s="201">
        <f>(((D1024*'Appendix B'!$C$7*1000)-('Appendix B'!$E$33+'Appendix B'!$F$33+'Appendix B'!$G$33))/((1+$Y$16)^3))</f>
        <v>6892857.5392919527</v>
      </c>
      <c r="AB1024" s="201">
        <f>(((E1024*'Appendix B'!$C$8*1000)-('Appendix B'!$E$34+'Appendix B'!$F$34+'Appendix B'!$G$34))/((1+$Y$16)^4))</f>
        <v>4076918.1401844923</v>
      </c>
      <c r="AC1024" s="201">
        <f>(((F1024*'Appendix B'!$C$9*1000)-('Appendix B'!$E$35+'Appendix B'!$F$35+'Appendix B'!$G$35))/((1+$Y$16)^AC$34))</f>
        <v>3069712.2419939139</v>
      </c>
      <c r="AD1024" s="201">
        <f>(((G1024*'Appendix B'!$C$10*1000)-('Appendix B'!$E$36+'Appendix B'!$F$36+'Appendix B'!$G$36))/((1+$Y$16)^AD$34))</f>
        <v>504323.35033471353</v>
      </c>
      <c r="AE1024" s="201">
        <f>(((H1024*'Appendix B'!$C$11*1000)-('Appendix B'!$E$37+'Appendix B'!$F$37+'Appendix B'!$G$37))/((1+$Y$16)^AE$34))</f>
        <v>725951.6022899875</v>
      </c>
      <c r="AF1024" s="201">
        <f>(((I1024*'Appendix B'!$C$12*1000)-('Appendix B'!$E$38+'Appendix B'!$F$38+'Appendix B'!$G$38))/((1+$Y$16)^AF$34))</f>
        <v>1057711.3319205043</v>
      </c>
      <c r="AG1024" s="201">
        <f>(((J1024*'Appendix B'!$C$13*1000)-('Appendix B'!$E$39+'Appendix B'!$F$39+'Appendix B'!$G$39))/((1+$Y$16)^AG$34))</f>
        <v>1199896.4840770152</v>
      </c>
      <c r="AH1024" s="201">
        <f>(((K1024*'Appendix B'!$C$14*1000)-('Appendix B'!$E$40+'Appendix B'!$F$40+'Appendix B'!$G$40))/((1+$Y$16)^AH$34))</f>
        <v>169357.85412974321</v>
      </c>
      <c r="AI1024" s="201">
        <f>(((L1024*'Appendix B'!$C$15*1000)-('Appendix B'!$E$41+'Appendix B'!$F$41+'Appendix B'!$G$41))/((1+$Y$16)^AI$34))</f>
        <v>69152.047577928126</v>
      </c>
      <c r="AJ1024" s="201">
        <f>(((M1024*'Appendix B'!$C$16*1000)-('Appendix B'!$E$42+'Appendix B'!$F$42+'Appendix B'!$G$42))/((1+$Y$16)^AJ$34))</f>
        <v>-338532.85485019616</v>
      </c>
      <c r="AK1024" s="201">
        <f>(((N1024*'Appendix B'!$C$17*1000)-('Appendix B'!$E$43+'Appendix B'!$F$43+'Appendix B'!$G$43))/((1+$Y$16)^AK$34))</f>
        <v>-288318.8522457814</v>
      </c>
      <c r="AL1024" s="201">
        <f>(((O1024*'Appendix B'!$C$18*1000)-('Appendix B'!$E$44+'Appendix B'!$F$44+'Appendix B'!$G$44))/((1+$Y$16)^AL$34))</f>
        <v>-200998.84876422753</v>
      </c>
      <c r="AM1024" s="201">
        <f>(((P1024*'Appendix B'!$C$19*1000)-('Appendix B'!$E$45+'Appendix B'!$F$45+'Appendix B'!$G$45))/((1+$Y$16)^AM$34))</f>
        <v>-332249.78218266636</v>
      </c>
      <c r="AN1024" s="201">
        <f>(((Q1024*'Appendix B'!$C$20*1000)-('Appendix B'!$E$46+'Appendix B'!$F$46+'Appendix B'!$G$46))/((1+$Y$16)^AN$34))</f>
        <v>-292148.98440556036</v>
      </c>
      <c r="AO1024" s="201">
        <f>(((R1024*'Appendix B'!$C$21*1000)-('Appendix B'!$E$47+'Appendix B'!$F$47+'Appendix B'!$G$47))/((1+$Y$16)^AO$34))</f>
        <v>-303719.14390884788</v>
      </c>
      <c r="AP1024" s="201">
        <f>(((S1024*'Appendix B'!$C$22*1000)-('Appendix B'!$E$48+'Appendix B'!$F$48+'Appendix B'!$G$48))/((1+$Y$16)^AP$34))</f>
        <v>-287448.46634422481</v>
      </c>
      <c r="AQ1024" s="201">
        <f>(((T1024*'Appendix B'!$C$23*1000)-('Appendix B'!$E$49+'Appendix B'!$F$49+'Appendix B'!$G$49))/((1+$Y$16)^AQ$34))</f>
        <v>-246687.93582374882</v>
      </c>
      <c r="AR1024" s="201">
        <f>(((U1024*'Appendix B'!$C$24*1000)-('Appendix B'!$E$50+'Appendix B'!$F$50+'Appendix B'!$G$50))/((1+$Y$16)^AR$34))</f>
        <v>-191199.68601561946</v>
      </c>
      <c r="AS1024" s="217">
        <f t="shared" si="46"/>
        <v>33410831.347136591</v>
      </c>
      <c r="AU1024" s="207">
        <f t="shared" si="45"/>
        <v>1.3030216850445538E-8</v>
      </c>
    </row>
    <row r="1025" spans="1:47" x14ac:dyDescent="0.35">
      <c r="A1025">
        <v>991</v>
      </c>
      <c r="B1025" s="75">
        <v>56</v>
      </c>
      <c r="C1025" s="75">
        <v>64.302566595589482</v>
      </c>
      <c r="D1025" s="75">
        <v>81.497568179036051</v>
      </c>
      <c r="E1025" s="75">
        <v>103.84303067752266</v>
      </c>
      <c r="F1025" s="75">
        <v>159.31764242231691</v>
      </c>
      <c r="G1025" s="75">
        <v>157.58578704440981</v>
      </c>
      <c r="H1025" s="75">
        <v>182.68391871205793</v>
      </c>
      <c r="I1025" s="75">
        <v>145.37860777434003</v>
      </c>
      <c r="J1025" s="75">
        <v>204.43486902251342</v>
      </c>
      <c r="K1025" s="75">
        <v>259.21888592355663</v>
      </c>
      <c r="L1025" s="75">
        <v>217.48937722475529</v>
      </c>
      <c r="M1025" s="75">
        <v>240.28413633262244</v>
      </c>
      <c r="N1025" s="75">
        <v>336.693275378735</v>
      </c>
      <c r="O1025" s="75">
        <v>393.4025295585692</v>
      </c>
      <c r="P1025" s="75">
        <v>500</v>
      </c>
      <c r="Q1025" s="75">
        <v>263.52171926744489</v>
      </c>
      <c r="R1025" s="75">
        <v>309.14352329879716</v>
      </c>
      <c r="S1025" s="75">
        <v>413.99528630267366</v>
      </c>
      <c r="T1025" s="75">
        <v>362.13562538608892</v>
      </c>
      <c r="U1025" s="75">
        <v>297.16934945454955</v>
      </c>
      <c r="V1025" s="75">
        <v>224.47422814102165</v>
      </c>
      <c r="X1025" s="201">
        <f>((0-('Appendix B'!$H$30))/(1+$Y$16)^0)</f>
        <v>-30932906.678150136</v>
      </c>
      <c r="Y1025" s="201">
        <f>(((B1025*'Appendix B'!$C$5*1000)-('Appendix B'!$E$31+'Appendix B'!$F$31+'Appendix B'!$G$31))/((1+$Y$16)^1))</f>
        <v>36555647.970511056</v>
      </c>
      <c r="Z1025" s="201">
        <f>+(((C1025*'Appendix B'!$C$6*1000)-('Appendix B'!$E$32+'Appendix B'!$F$32+'Appendix B'!$G$32))/((1+$Y$16)^2))</f>
        <v>14038569.662592791</v>
      </c>
      <c r="AA1025" s="201">
        <f>(((D1025*'Appendix B'!$C$7*1000)-('Appendix B'!$E$33+'Appendix B'!$F$33+'Appendix B'!$G$33))/((1+$Y$16)^3))</f>
        <v>8609955.4606373776</v>
      </c>
      <c r="AB1025" s="201">
        <f>(((E1025*'Appendix B'!$C$8*1000)-('Appendix B'!$E$34+'Appendix B'!$F$34+'Appendix B'!$G$34))/((1+$Y$16)^4))</f>
        <v>6925776.8361879541</v>
      </c>
      <c r="AC1025" s="201">
        <f>(((F1025*'Appendix B'!$C$9*1000)-('Appendix B'!$E$35+'Appendix B'!$F$35+'Appendix B'!$G$35))/((1+$Y$16)^AC$34))</f>
        <v>7961038.331659494</v>
      </c>
      <c r="AD1025" s="201">
        <f>(((G1025*'Appendix B'!$C$10*1000)-('Appendix B'!$E$36+'Appendix B'!$F$36+'Appendix B'!$G$36))/((1+$Y$16)^AD$34))</f>
        <v>5644554.4736828115</v>
      </c>
      <c r="AE1025" s="201">
        <f>(((H1025*'Appendix B'!$C$11*1000)-('Appendix B'!$E$37+'Appendix B'!$F$37+'Appendix B'!$G$37))/((1+$Y$16)^AE$34))</f>
        <v>5033588.1025133952</v>
      </c>
      <c r="AF1025" s="201">
        <f>(((I1025*'Appendix B'!$C$12*1000)-('Appendix B'!$E$38+'Appendix B'!$F$38+'Appendix B'!$G$38))/((1+$Y$16)^AF$34))</f>
        <v>2883755.2179646157</v>
      </c>
      <c r="AG1025" s="201">
        <f>(((J1025*'Appendix B'!$C$13*1000)-('Appendix B'!$E$39+'Appendix B'!$F$39+'Appendix B'!$G$39))/((1+$Y$16)^AG$34))</f>
        <v>3475457.2476490657</v>
      </c>
      <c r="AH1025" s="201">
        <f>(((K1025*'Appendix B'!$C$14*1000)-('Appendix B'!$E$40+'Appendix B'!$F$40+'Appendix B'!$G$40))/((1+$Y$16)^AH$34))</f>
        <v>3646329.5426936657</v>
      </c>
      <c r="AI1025" s="201">
        <f>(((L1025*'Appendix B'!$C$15*1000)-('Appendix B'!$E$41+'Appendix B'!$F$41+'Appendix B'!$G$41))/((1+$Y$16)^AI$34))</f>
        <v>2409226.8618249847</v>
      </c>
      <c r="AJ1025" s="201">
        <f>(((M1025*'Appendix B'!$C$16*1000)-('Appendix B'!$E$42+'Appendix B'!$F$42+'Appendix B'!$G$42))/((1+$Y$16)^AJ$34))</f>
        <v>2225578.258077722</v>
      </c>
      <c r="AK1025" s="201">
        <f>(((N1025*'Appendix B'!$C$17*1000)-('Appendix B'!$E$43+'Appendix B'!$F$43+'Appendix B'!$G$43))/((1+$Y$16)^AK$34))</f>
        <v>2781536.30448697</v>
      </c>
      <c r="AL1025" s="201">
        <f>(((O1025*'Appendix B'!$C$18*1000)-('Appendix B'!$E$44+'Appendix B'!$F$44+'Appendix B'!$G$44))/((1+$Y$16)^AL$34))</f>
        <v>2787621.6412153514</v>
      </c>
      <c r="AM1025" s="201">
        <f>(((P1025*'Appendix B'!$C$19*1000)-('Appendix B'!$E$45+'Appendix B'!$F$45+'Appendix B'!$G$45))/((1+$Y$16)^AM$34))</f>
        <v>3092950.00404558</v>
      </c>
      <c r="AN1025" s="201">
        <f>(((Q1025*'Appendix B'!$C$20*1000)-('Appendix B'!$E$46+'Appendix B'!$F$46+'Appendix B'!$G$46))/((1+$Y$16)^AN$34))</f>
        <v>1160939.6110630839</v>
      </c>
      <c r="AO1025" s="201">
        <f>(((R1025*'Appendix B'!$C$21*1000)-('Appendix B'!$E$47+'Appendix B'!$F$47+'Appendix B'!$G$47))/((1+$Y$16)^AO$34))</f>
        <v>1226890.8391309197</v>
      </c>
      <c r="AP1025" s="201">
        <f>(((S1025*'Appendix B'!$C$22*1000)-('Appendix B'!$E$48+'Appendix B'!$F$48+'Appendix B'!$G$48))/((1+$Y$16)^AP$34))</f>
        <v>1502466.9931670416</v>
      </c>
      <c r="AQ1025" s="201">
        <f>(((T1025*'Appendix B'!$C$23*1000)-('Appendix B'!$E$49+'Appendix B'!$F$49+'Appendix B'!$G$49))/((1+$Y$16)^AQ$34))</f>
        <v>1080067.2392306519</v>
      </c>
      <c r="AR1025" s="201">
        <f>(((U1025*'Appendix B'!$C$24*1000)-('Appendix B'!$E$50+'Appendix B'!$F$50+'Appendix B'!$G$50))/((1+$Y$16)^AR$34))</f>
        <v>704645.80280468299</v>
      </c>
      <c r="AS1025" s="217">
        <f t="shared" si="46"/>
        <v>82813689.722989053</v>
      </c>
      <c r="AU1025" s="207">
        <f t="shared" si="45"/>
        <v>6.5011289330840791E-9</v>
      </c>
    </row>
    <row r="1026" spans="1:47" x14ac:dyDescent="0.35">
      <c r="A1026">
        <v>992</v>
      </c>
      <c r="B1026" s="75">
        <v>56</v>
      </c>
      <c r="C1026" s="75">
        <v>52.377568435513417</v>
      </c>
      <c r="D1026" s="75">
        <v>69.214260386790414</v>
      </c>
      <c r="E1026" s="75">
        <v>74.377525296268516</v>
      </c>
      <c r="F1026" s="75">
        <v>72.718591205847375</v>
      </c>
      <c r="G1026" s="75">
        <v>53.500868823542234</v>
      </c>
      <c r="H1026" s="75">
        <v>55.903447449158477</v>
      </c>
      <c r="I1026" s="75">
        <v>52.627993970367221</v>
      </c>
      <c r="J1026" s="75">
        <v>56.492398720569376</v>
      </c>
      <c r="K1026" s="75">
        <v>52.737921413105177</v>
      </c>
      <c r="L1026" s="75">
        <v>61.777272168250171</v>
      </c>
      <c r="M1026" s="75">
        <v>59.398351791323577</v>
      </c>
      <c r="N1026" s="75">
        <v>46.560034904559373</v>
      </c>
      <c r="O1026" s="75">
        <v>39.965616335486082</v>
      </c>
      <c r="P1026" s="75">
        <v>49.039219985643889</v>
      </c>
      <c r="Q1026" s="75">
        <v>34.068437674224789</v>
      </c>
      <c r="R1026" s="75">
        <v>50.801743633546735</v>
      </c>
      <c r="S1026" s="75">
        <v>62.154910207612936</v>
      </c>
      <c r="T1026" s="75">
        <v>58.856342262150775</v>
      </c>
      <c r="U1026" s="75">
        <v>65.19043631953673</v>
      </c>
      <c r="V1026" s="75">
        <v>50.142150211388625</v>
      </c>
      <c r="X1026" s="201">
        <f>((0-('Appendix B'!$H$30))/(1+$Y$16)^0)</f>
        <v>-30932906.678150136</v>
      </c>
      <c r="Y1026" s="201">
        <f>(((B1026*'Appendix B'!$C$5*1000)-('Appendix B'!$E$31+'Appendix B'!$F$31+'Appendix B'!$G$31))/((1+$Y$16)^1))</f>
        <v>36555647.970511056</v>
      </c>
      <c r="Z1026" s="201">
        <f>+(((C1026*'Appendix B'!$C$6*1000)-('Appendix B'!$E$32+'Appendix B'!$F$32+'Appendix B'!$G$32))/((1+$Y$16)^2))</f>
        <v>11026111.172634322</v>
      </c>
      <c r="AA1026" s="201">
        <f>(((D1026*'Appendix B'!$C$7*1000)-('Appendix B'!$E$33+'Appendix B'!$F$33+'Appendix B'!$G$33))/((1+$Y$16)^3))</f>
        <v>7051934.840226436</v>
      </c>
      <c r="AB1026" s="201">
        <f>(((E1026*'Appendix B'!$C$8*1000)-('Appendix B'!$E$34+'Appendix B'!$F$34+'Appendix B'!$G$34))/((1+$Y$16)^4))</f>
        <v>4546731.9913512608</v>
      </c>
      <c r="AC1026" s="201">
        <f>(((F1026*'Appendix B'!$C$9*1000)-('Appendix B'!$E$35+'Appendix B'!$F$35+'Appendix B'!$G$35))/((1+$Y$16)^AC$34))</f>
        <v>2926849.9365032585</v>
      </c>
      <c r="AD1026" s="201">
        <f>(((G1026*'Appendix B'!$C$10*1000)-('Appendix B'!$E$36+'Appendix B'!$F$36+'Appendix B'!$G$36))/((1+$Y$16)^AD$34))</f>
        <v>1153152.3503341966</v>
      </c>
      <c r="AE1026" s="201">
        <f>(((H1026*'Appendix B'!$C$11*1000)-('Appendix B'!$E$37+'Appendix B'!$F$37+'Appendix B'!$G$37))/((1+$Y$16)^AE$34))</f>
        <v>822999.4545205835</v>
      </c>
      <c r="AF1026" s="201">
        <f>(((I1026*'Appendix B'!$C$12*1000)-('Appendix B'!$E$38+'Appendix B'!$F$38+'Appendix B'!$G$38))/((1+$Y$16)^AF$34))</f>
        <v>451597.40579283988</v>
      </c>
      <c r="AG1026" s="201">
        <f>(((J1026*'Appendix B'!$C$13*1000)-('Appendix B'!$E$39+'Appendix B'!$F$39+'Appendix B'!$G$39))/((1+$Y$16)^AG$34))</f>
        <v>355302.28507152019</v>
      </c>
      <c r="AH1026" s="201">
        <f>(((K1026*'Appendix B'!$C$14*1000)-('Appendix B'!$E$40+'Appendix B'!$F$40+'Appendix B'!$G$40))/((1+$Y$16)^AH$34))</f>
        <v>149579.3582389917</v>
      </c>
      <c r="AI1026" s="201">
        <f>(((L1026*'Appendix B'!$C$15*1000)-('Appendix B'!$E$41+'Appendix B'!$F$41+'Appendix B'!$G$41))/((1+$Y$16)^AI$34))</f>
        <v>196389.9695247921</v>
      </c>
      <c r="AJ1026" s="201">
        <f>(((M1026*'Appendix B'!$C$16*1000)-('Appendix B'!$E$42+'Appendix B'!$F$42+'Appendix B'!$G$42))/((1+$Y$16)^AJ$34))</f>
        <v>86244.250001875029</v>
      </c>
      <c r="AK1026" s="201">
        <f>(((N1026*'Appendix B'!$C$17*1000)-('Appendix B'!$E$43+'Appendix B'!$F$43+'Appendix B'!$G$43))/((1+$Y$16)^AK$34))</f>
        <v>-95890.622483902422</v>
      </c>
      <c r="AL1026" s="201">
        <f>(((O1026*'Appendix B'!$C$18*1000)-('Appendix B'!$E$44+'Appendix B'!$F$44+'Appendix B'!$G$44))/((1+$Y$16)^AL$34))</f>
        <v>-170429.7292737372</v>
      </c>
      <c r="AM1026" s="201">
        <f>(((P1026*'Appendix B'!$C$19*1000)-('Appendix B'!$E$45+'Appendix B'!$F$45+'Appendix B'!$G$45))/((1+$Y$16)^AM$34))</f>
        <v>-109168.79497788931</v>
      </c>
      <c r="AN1026" s="201">
        <f>(((Q1026*'Appendix B'!$C$20*1000)-('Appendix B'!$E$46+'Appendix B'!$F$46+'Appendix B'!$G$46))/((1+$Y$16)^AN$34))</f>
        <v>-205603.77329121446</v>
      </c>
      <c r="AO1026" s="201">
        <f>(((R1026*'Appendix B'!$C$21*1000)-('Appendix B'!$E$47+'Appendix B'!$F$47+'Appendix B'!$G$47))/((1+$Y$16)^AO$34))</f>
        <v>-112358.59921414773</v>
      </c>
      <c r="AP1026" s="201">
        <f>(((S1026*'Appendix B'!$C$22*1000)-('Appendix B'!$E$48+'Appendix B'!$F$48+'Appendix B'!$G$48))/((1+$Y$16)^AP$34))</f>
        <v>-63942.663411208661</v>
      </c>
      <c r="AQ1026" s="201">
        <f>(((T1026*'Appendix B'!$C$23*1000)-('Appendix B'!$E$49+'Appendix B'!$F$49+'Appendix B'!$G$49))/((1+$Y$16)^AQ$34))</f>
        <v>-83192.468511078478</v>
      </c>
      <c r="AR1026" s="201">
        <f>(((U1026*'Appendix B'!$C$24*1000)-('Appendix B'!$E$50+'Appendix B'!$F$50+'Appendix B'!$G$50))/((1+$Y$16)^AR$34))</f>
        <v>-64178.043785703572</v>
      </c>
      <c r="AS1026" s="217">
        <f t="shared" si="46"/>
        <v>34389634.306561008</v>
      </c>
      <c r="AU1026" s="207">
        <f t="shared" si="45"/>
        <v>1.3346669180556922E-8</v>
      </c>
    </row>
    <row r="1027" spans="1:47" x14ac:dyDescent="0.35">
      <c r="A1027">
        <v>993</v>
      </c>
      <c r="B1027" s="75">
        <v>56</v>
      </c>
      <c r="C1027" s="75">
        <v>27.11890489835946</v>
      </c>
      <c r="D1027" s="75">
        <v>34.931929680631811</v>
      </c>
      <c r="E1027" s="75">
        <v>46.595928053889615</v>
      </c>
      <c r="F1027" s="75">
        <v>55.184765045604543</v>
      </c>
      <c r="G1027" s="75">
        <v>48.965666311378598</v>
      </c>
      <c r="H1027" s="75">
        <v>77.976034095224207</v>
      </c>
      <c r="I1027" s="75">
        <v>139.9371491596948</v>
      </c>
      <c r="J1027" s="75">
        <v>140.71589031177345</v>
      </c>
      <c r="K1027" s="75">
        <v>120.86214946739575</v>
      </c>
      <c r="L1027" s="75">
        <v>144.08529466417838</v>
      </c>
      <c r="M1027" s="75">
        <v>150.54835543460769</v>
      </c>
      <c r="N1027" s="75">
        <v>183.35511824501606</v>
      </c>
      <c r="O1027" s="75">
        <v>220.77262024313211</v>
      </c>
      <c r="P1027" s="75">
        <v>288.60246105802821</v>
      </c>
      <c r="Q1027" s="75">
        <v>384.61157118159747</v>
      </c>
      <c r="R1027" s="75">
        <v>408.26549367566008</v>
      </c>
      <c r="S1027" s="75">
        <v>404.52659135365593</v>
      </c>
      <c r="T1027" s="75">
        <v>450.48795086264931</v>
      </c>
      <c r="U1027" s="75">
        <v>500</v>
      </c>
      <c r="V1027" s="75">
        <v>500</v>
      </c>
      <c r="X1027" s="201">
        <f>((0-('Appendix B'!$H$30))/(1+$Y$16)^0)</f>
        <v>-30932906.678150136</v>
      </c>
      <c r="Y1027" s="201">
        <f>(((B1027*'Appendix B'!$C$5*1000)-('Appendix B'!$E$31+'Appendix B'!$F$31+'Appendix B'!$G$31))/((1+$Y$16)^1))</f>
        <v>36555647.970511056</v>
      </c>
      <c r="Z1027" s="201">
        <f>+(((C1027*'Appendix B'!$C$6*1000)-('Appendix B'!$E$32+'Appendix B'!$F$32+'Appendix B'!$G$32))/((1+$Y$16)^2))</f>
        <v>4645340.7610925073</v>
      </c>
      <c r="AA1027" s="201">
        <f>(((D1027*'Appendix B'!$C$7*1000)-('Appendix B'!$E$33+'Appendix B'!$F$33+'Appendix B'!$G$33))/((1+$Y$16)^3))</f>
        <v>2703547.6582605732</v>
      </c>
      <c r="AB1027" s="201">
        <f>(((E1027*'Appendix B'!$C$8*1000)-('Appendix B'!$E$34+'Appendix B'!$F$34+'Appendix B'!$G$34))/((1+$Y$16)^4))</f>
        <v>2303645.8862386886</v>
      </c>
      <c r="AC1027" s="201">
        <f>(((F1027*'Appendix B'!$C$9*1000)-('Appendix B'!$E$35+'Appendix B'!$F$35+'Appendix B'!$G$35))/((1+$Y$16)^AC$34))</f>
        <v>1907571.0536672508</v>
      </c>
      <c r="AD1027" s="201">
        <f>(((G1027*'Appendix B'!$C$10*1000)-('Appendix B'!$E$36+'Appendix B'!$F$36+'Appendix B'!$G$36))/((1+$Y$16)^AD$34))</f>
        <v>957452.3532440901</v>
      </c>
      <c r="AE1027" s="201">
        <f>(((H1027*'Appendix B'!$C$11*1000)-('Appendix B'!$E$37+'Appendix B'!$F$37+'Appendix B'!$G$37))/((1+$Y$16)^AE$34))</f>
        <v>1556066.4784712929</v>
      </c>
      <c r="AF1027" s="201">
        <f>(((I1027*'Appendix B'!$C$12*1000)-('Appendix B'!$E$38+'Appendix B'!$F$38+'Appendix B'!$G$38))/((1+$Y$16)^AF$34))</f>
        <v>2741066.285391191</v>
      </c>
      <c r="AG1027" s="201">
        <f>(((J1027*'Appendix B'!$C$13*1000)-('Appendix B'!$E$39+'Appendix B'!$F$39+'Appendix B'!$G$39))/((1+$Y$16)^AG$34))</f>
        <v>2131603.1993225808</v>
      </c>
      <c r="AH1027" s="201">
        <f>(((K1027*'Appendix B'!$C$14*1000)-('Appendix B'!$E$40+'Appendix B'!$F$40+'Appendix B'!$G$40))/((1+$Y$16)^AH$34))</f>
        <v>1303261.5273409053</v>
      </c>
      <c r="AI1027" s="201">
        <f>(((L1027*'Appendix B'!$C$15*1000)-('Appendix B'!$E$41+'Appendix B'!$F$41+'Appendix B'!$G$41))/((1+$Y$16)^AI$34))</f>
        <v>1366075.708762412</v>
      </c>
      <c r="AJ1027" s="201">
        <f>(((M1027*'Appendix B'!$C$16*1000)-('Appendix B'!$E$42+'Appendix B'!$F$42+'Appendix B'!$G$42))/((1+$Y$16)^AJ$34))</f>
        <v>1164274.251777905</v>
      </c>
      <c r="AK1027" s="201">
        <f>(((N1027*'Appendix B'!$C$17*1000)-('Appendix B'!$E$43+'Appendix B'!$F$43+'Appendix B'!$G$43))/((1+$Y$16)^AK$34))</f>
        <v>1260789.0038758707</v>
      </c>
      <c r="AL1027" s="201">
        <f>(((O1027*'Appendix B'!$C$18*1000)-('Appendix B'!$E$44+'Appendix B'!$F$44+'Appendix B'!$G$44))/((1+$Y$16)^AL$34))</f>
        <v>1342814.6028638599</v>
      </c>
      <c r="AM1027" s="201">
        <f>(((P1027*'Appendix B'!$C$19*1000)-('Appendix B'!$E$45+'Appendix B'!$F$45+'Appendix B'!$G$45))/((1+$Y$16)^AM$34))</f>
        <v>1591888.1301242285</v>
      </c>
      <c r="AN1027" s="201">
        <f>(((Q1027*'Appendix B'!$C$20*1000)-('Appendix B'!$E$46+'Appendix B'!$F$46+'Appendix B'!$G$46))/((1+$Y$16)^AN$34))</f>
        <v>1882108.3600857451</v>
      </c>
      <c r="AO1027" s="201">
        <f>(((R1027*'Appendix B'!$C$21*1000)-('Appendix B'!$E$47+'Appendix B'!$F$47+'Appendix B'!$G$47))/((1+$Y$16)^AO$34))</f>
        <v>1740741.3023695075</v>
      </c>
      <c r="AP1027" s="201">
        <f>(((S1027*'Appendix B'!$C$22*1000)-('Appendix B'!$E$48+'Appendix B'!$F$48+'Appendix B'!$G$48))/((1+$Y$16)^AP$34))</f>
        <v>1460311.9245306673</v>
      </c>
      <c r="AQ1027" s="201">
        <f>(((T1027*'Appendix B'!$C$23*1000)-('Appendix B'!$E$49+'Appendix B'!$F$49+'Appendix B'!$G$49))/((1+$Y$16)^AQ$34))</f>
        <v>1418951.9109876906</v>
      </c>
      <c r="AR1027" s="201">
        <f>(((U1027*'Appendix B'!$C$24*1000)-('Appendix B'!$E$50+'Appendix B'!$F$50+'Appendix B'!$G$50))/((1+$Y$16)^AR$34))</f>
        <v>1376866.5613700326</v>
      </c>
      <c r="AS1027" s="217">
        <f t="shared" si="46"/>
        <v>40477118.252137929</v>
      </c>
      <c r="AU1027" s="207">
        <f t="shared" si="45"/>
        <v>1.4972643194318103E-8</v>
      </c>
    </row>
    <row r="1028" spans="1:47" x14ac:dyDescent="0.35">
      <c r="A1028">
        <v>994</v>
      </c>
      <c r="B1028" s="75">
        <v>56</v>
      </c>
      <c r="C1028" s="75">
        <v>56.320156301840129</v>
      </c>
      <c r="D1028" s="75">
        <v>65.666223120591511</v>
      </c>
      <c r="E1028" s="75">
        <v>32.049056972525882</v>
      </c>
      <c r="F1028" s="75">
        <v>31.443942212122852</v>
      </c>
      <c r="G1028" s="75">
        <v>44.425443894786994</v>
      </c>
      <c r="H1028" s="75">
        <v>66.97614542264489</v>
      </c>
      <c r="I1028" s="75">
        <v>62.500870841010048</v>
      </c>
      <c r="J1028" s="75">
        <v>29.281040528272349</v>
      </c>
      <c r="K1028" s="75">
        <v>43.362156258439107</v>
      </c>
      <c r="L1028" s="75">
        <v>53.137186309341608</v>
      </c>
      <c r="M1028" s="75">
        <v>28.252733701639762</v>
      </c>
      <c r="N1028" s="75">
        <v>37.195152523371391</v>
      </c>
      <c r="O1028" s="75">
        <v>33.326214466796628</v>
      </c>
      <c r="P1028" s="75">
        <v>16.004586525361606</v>
      </c>
      <c r="Q1028" s="75">
        <v>20.563341859802016</v>
      </c>
      <c r="R1028" s="75">
        <v>28.798714102340572</v>
      </c>
      <c r="S1028" s="75">
        <v>34.135226989549317</v>
      </c>
      <c r="T1028" s="75">
        <v>38.886704643121305</v>
      </c>
      <c r="U1028" s="75">
        <v>55.369043863094852</v>
      </c>
      <c r="V1028" s="75">
        <v>55.997158774835</v>
      </c>
      <c r="X1028" s="201">
        <f>((0-('Appendix B'!$H$30))/(1+$Y$16)^0)</f>
        <v>-30932906.678150136</v>
      </c>
      <c r="Y1028" s="201">
        <f>(((B1028*'Appendix B'!$C$5*1000)-('Appendix B'!$E$31+'Appendix B'!$F$31+'Appendix B'!$G$31))/((1+$Y$16)^1))</f>
        <v>36555647.970511056</v>
      </c>
      <c r="Z1028" s="201">
        <f>+(((C1028*'Appendix B'!$C$6*1000)-('Appendix B'!$E$32+'Appendix B'!$F$32+'Appendix B'!$G$32))/((1+$Y$16)^2))</f>
        <v>12022076.298237948</v>
      </c>
      <c r="AA1028" s="201">
        <f>(((D1028*'Appendix B'!$C$7*1000)-('Appendix B'!$E$33+'Appendix B'!$F$33+'Appendix B'!$G$33))/((1+$Y$16)^3))</f>
        <v>6601900.1007066704</v>
      </c>
      <c r="AB1028" s="201">
        <f>(((E1028*'Appendix B'!$C$8*1000)-('Appendix B'!$E$34+'Appendix B'!$F$34+'Appendix B'!$G$34))/((1+$Y$16)^4))</f>
        <v>1129131.5445759909</v>
      </c>
      <c r="AC1028" s="201">
        <f>(((F1028*'Appendix B'!$C$9*1000)-('Appendix B'!$E$35+'Appendix B'!$F$35+'Appendix B'!$G$35))/((1+$Y$16)^AC$34))</f>
        <v>527466.15504632832</v>
      </c>
      <c r="AD1028" s="201">
        <f>(((G1028*'Appendix B'!$C$10*1000)-('Appendix B'!$E$36+'Appendix B'!$F$36+'Appendix B'!$G$36))/((1+$Y$16)^AD$34))</f>
        <v>761535.74062704516</v>
      </c>
      <c r="AE1028" s="201">
        <f>(((H1028*'Appendix B'!$C$11*1000)-('Appendix B'!$E$37+'Appendix B'!$F$37+'Appendix B'!$G$37))/((1+$Y$16)^AE$34))</f>
        <v>1190742.0250079227</v>
      </c>
      <c r="AF1028" s="201">
        <f>(((I1028*'Appendix B'!$C$12*1000)-('Appendix B'!$E$38+'Appendix B'!$F$38+'Appendix B'!$G$38))/((1+$Y$16)^AF$34))</f>
        <v>710489.43490969157</v>
      </c>
      <c r="AG1028" s="201">
        <f>(((J1028*'Appendix B'!$C$13*1000)-('Appendix B'!$E$39+'Appendix B'!$F$39+'Appendix B'!$G$39))/((1+$Y$16)^AG$34))</f>
        <v>-218594.13648265621</v>
      </c>
      <c r="AH1028" s="201">
        <f>(((K1028*'Appendix B'!$C$14*1000)-('Appendix B'!$E$40+'Appendix B'!$F$40+'Appendix B'!$G$40))/((1+$Y$16)^AH$34))</f>
        <v>-9198.9999099639881</v>
      </c>
      <c r="AI1028" s="201">
        <f>(((L1028*'Appendix B'!$C$15*1000)-('Appendix B'!$E$41+'Appendix B'!$F$41+'Appendix B'!$G$41))/((1+$Y$16)^AI$34))</f>
        <v>73605.034247627191</v>
      </c>
      <c r="AJ1028" s="201">
        <f>(((M1028*'Appendix B'!$C$16*1000)-('Appendix B'!$E$42+'Appendix B'!$F$42+'Appendix B'!$G$42))/((1+$Y$16)^AJ$34))</f>
        <v>-282114.602247181</v>
      </c>
      <c r="AK1028" s="201">
        <f>(((N1028*'Appendix B'!$C$17*1000)-('Appendix B'!$E$43+'Appendix B'!$F$43+'Appendix B'!$G$43))/((1+$Y$16)^AK$34))</f>
        <v>-188767.82844453384</v>
      </c>
      <c r="AL1028" s="201">
        <f>(((O1028*'Appendix B'!$C$18*1000)-('Appendix B'!$E$44+'Appendix B'!$F$44+'Appendix B'!$G$44))/((1+$Y$16)^AL$34))</f>
        <v>-225997.47294206315</v>
      </c>
      <c r="AM1028" s="201">
        <f>(((P1028*'Appendix B'!$C$19*1000)-('Appendix B'!$E$45+'Appendix B'!$F$45+'Appendix B'!$G$45))/((1+$Y$16)^AM$34))</f>
        <v>-343736.46806611697</v>
      </c>
      <c r="AN1028" s="201">
        <f>(((Q1028*'Appendix B'!$C$20*1000)-('Appendix B'!$E$46+'Appendix B'!$F$46+'Appendix B'!$G$46))/((1+$Y$16)^AN$34))</f>
        <v>-286035.39410798851</v>
      </c>
      <c r="AO1028" s="201">
        <f>(((R1028*'Appendix B'!$C$21*1000)-('Appendix B'!$E$47+'Appendix B'!$F$47+'Appendix B'!$G$47))/((1+$Y$16)^AO$34))</f>
        <v>-226422.78573380681</v>
      </c>
      <c r="AP1028" s="201">
        <f>(((S1028*'Appendix B'!$C$22*1000)-('Appendix B'!$E$48+'Appendix B'!$F$48+'Appendix B'!$G$48))/((1+$Y$16)^AP$34))</f>
        <v>-188687.5913645032</v>
      </c>
      <c r="AQ1028" s="201">
        <f>(((T1028*'Appendix B'!$C$23*1000)-('Appendix B'!$E$49+'Appendix B'!$F$49+'Appendix B'!$G$49))/((1+$Y$16)^AQ$34))</f>
        <v>-159788.12180180245</v>
      </c>
      <c r="AR1028" s="201">
        <f>(((U1028*'Appendix B'!$C$24*1000)-('Appendix B'!$E$50+'Appendix B'!$F$50+'Appendix B'!$G$50))/((1+$Y$16)^AR$34))</f>
        <v>-96728.074412154398</v>
      </c>
      <c r="AS1028" s="217">
        <f t="shared" si="46"/>
        <v>28639687.625720154</v>
      </c>
      <c r="AU1028" s="207">
        <f t="shared" si="45"/>
        <v>1.1341198390806206E-8</v>
      </c>
    </row>
    <row r="1029" spans="1:47" x14ac:dyDescent="0.35">
      <c r="A1029">
        <v>995</v>
      </c>
      <c r="B1029" s="75">
        <v>56</v>
      </c>
      <c r="C1029" s="75">
        <v>91.490971446404842</v>
      </c>
      <c r="D1029" s="75">
        <v>49.518852161313418</v>
      </c>
      <c r="E1029" s="75">
        <v>24.187153214838027</v>
      </c>
      <c r="F1029" s="75">
        <v>35.286335627026254</v>
      </c>
      <c r="G1029" s="75">
        <v>44.096555695136686</v>
      </c>
      <c r="H1029" s="75">
        <v>20.105427052036656</v>
      </c>
      <c r="I1029" s="75">
        <v>18.974498860856869</v>
      </c>
      <c r="J1029" s="75">
        <v>16.661138353204979</v>
      </c>
      <c r="K1029" s="75">
        <v>25.081088901428352</v>
      </c>
      <c r="L1029" s="75">
        <v>35.565461188513893</v>
      </c>
      <c r="M1029" s="75">
        <v>53.083795017836266</v>
      </c>
      <c r="N1029" s="75">
        <v>47.495976026669176</v>
      </c>
      <c r="O1029" s="75">
        <v>59.053861247141512</v>
      </c>
      <c r="P1029" s="75">
        <v>75.710612168189584</v>
      </c>
      <c r="Q1029" s="75">
        <v>101.10357793899281</v>
      </c>
      <c r="R1029" s="75">
        <v>107.04560950519144</v>
      </c>
      <c r="S1029" s="75">
        <v>108.09394885155766</v>
      </c>
      <c r="T1029" s="75">
        <v>93.055638591040548</v>
      </c>
      <c r="U1029" s="75">
        <v>78.179504969404917</v>
      </c>
      <c r="V1029" s="75">
        <v>51.062453055776324</v>
      </c>
      <c r="X1029" s="201">
        <f>((0-('Appendix B'!$H$30))/(1+$Y$16)^0)</f>
        <v>-30932906.678150136</v>
      </c>
      <c r="Y1029" s="201">
        <f>(((B1029*'Appendix B'!$C$5*1000)-('Appendix B'!$E$31+'Appendix B'!$F$31+'Appendix B'!$G$31))/((1+$Y$16)^1))</f>
        <v>36555647.970511056</v>
      </c>
      <c r="Z1029" s="201">
        <f>+(((C1029*'Appendix B'!$C$6*1000)-('Appendix B'!$E$32+'Appendix B'!$F$32+'Appendix B'!$G$32))/((1+$Y$16)^2))</f>
        <v>20906825.734570619</v>
      </c>
      <c r="AA1029" s="201">
        <f>(((D1029*'Appendix B'!$C$7*1000)-('Appendix B'!$E$33+'Appendix B'!$F$33+'Appendix B'!$G$33))/((1+$Y$16)^3))</f>
        <v>4553759.864746606</v>
      </c>
      <c r="AB1029" s="201">
        <f>(((E1029*'Appendix B'!$C$8*1000)-('Appendix B'!$E$34+'Appendix B'!$F$34+'Appendix B'!$G$34))/((1+$Y$16)^4))</f>
        <v>494361.45109478972</v>
      </c>
      <c r="AC1029" s="201">
        <f>(((F1029*'Appendix B'!$C$9*1000)-('Appendix B'!$E$35+'Appendix B'!$F$35+'Appendix B'!$G$35))/((1+$Y$16)^AC$34))</f>
        <v>750832.71700298763</v>
      </c>
      <c r="AD1029" s="201">
        <f>(((G1029*'Appendix B'!$C$10*1000)-('Appendix B'!$E$36+'Appendix B'!$F$36+'Appendix B'!$G$36))/((1+$Y$16)^AD$34))</f>
        <v>747343.77906812704</v>
      </c>
      <c r="AE1029" s="201">
        <f>(((H1029*'Appendix B'!$C$11*1000)-('Appendix B'!$E$37+'Appendix B'!$F$37+'Appendix B'!$G$37))/((1+$Y$16)^AE$34))</f>
        <v>-365911.87230491912</v>
      </c>
      <c r="AF1029" s="201">
        <f>(((I1029*'Appendix B'!$C$12*1000)-('Appendix B'!$E$38+'Appendix B'!$F$38+'Appendix B'!$G$38))/((1+$Y$16)^AF$34))</f>
        <v>-430883.12647048774</v>
      </c>
      <c r="AG1029" s="201">
        <f>(((J1029*'Appendix B'!$C$13*1000)-('Appendix B'!$E$39+'Appendix B'!$F$39+'Appendix B'!$G$39))/((1+$Y$16)^AG$34))</f>
        <v>-484751.99039989058</v>
      </c>
      <c r="AH1029" s="201">
        <f>(((K1029*'Appendix B'!$C$14*1000)-('Appendix B'!$E$40+'Appendix B'!$F$40+'Appendix B'!$G$40))/((1+$Y$16)^AH$34))</f>
        <v>-318788.43738772254</v>
      </c>
      <c r="AI1029" s="201">
        <f>(((L1029*'Appendix B'!$C$15*1000)-('Appendix B'!$E$41+'Appendix B'!$F$41+'Appendix B'!$G$41))/((1+$Y$16)^AI$34))</f>
        <v>-176108.12449886551</v>
      </c>
      <c r="AJ1029" s="201">
        <f>(((M1029*'Appendix B'!$C$16*1000)-('Appendix B'!$E$42+'Appendix B'!$F$42+'Appendix B'!$G$42))/((1+$Y$16)^AJ$34))</f>
        <v>11562.062644234342</v>
      </c>
      <c r="AK1029" s="201">
        <f>(((N1029*'Appendix B'!$C$17*1000)-('Appendix B'!$E$43+'Appendix B'!$F$43+'Appendix B'!$G$43))/((1+$Y$16)^AK$34))</f>
        <v>-86608.327968401049</v>
      </c>
      <c r="AL1029" s="201">
        <f>(((O1029*'Appendix B'!$C$18*1000)-('Appendix B'!$E$44+'Appendix B'!$F$44+'Appendix B'!$G$44))/((1+$Y$16)^AL$34))</f>
        <v>-10672.763012789132</v>
      </c>
      <c r="AM1029" s="201">
        <f>(((P1029*'Appendix B'!$C$19*1000)-('Appendix B'!$E$45+'Appendix B'!$F$45+'Appendix B'!$G$45))/((1+$Y$16)^AM$34))</f>
        <v>80215.670565075008</v>
      </c>
      <c r="AN1029" s="201">
        <f>(((Q1029*'Appendix B'!$C$20*1000)-('Appendix B'!$E$46+'Appendix B'!$F$46+'Appendix B'!$G$46))/((1+$Y$16)^AN$34))</f>
        <v>193634.04458616555</v>
      </c>
      <c r="AO1029" s="201">
        <f>(((R1029*'Appendix B'!$C$21*1000)-('Appendix B'!$E$47+'Appendix B'!$F$47+'Appendix B'!$G$47))/((1+$Y$16)^AO$34))</f>
        <v>179210.83208944634</v>
      </c>
      <c r="AP1029" s="201">
        <f>(((S1029*'Appendix B'!$C$22*1000)-('Appendix B'!$E$48+'Appendix B'!$F$48+'Appendix B'!$G$48))/((1+$Y$16)^AP$34))</f>
        <v>140580.0651751043</v>
      </c>
      <c r="AQ1029" s="201">
        <f>(((T1029*'Appendix B'!$C$23*1000)-('Appendix B'!$E$49+'Appendix B'!$F$49+'Appendix B'!$G$49))/((1+$Y$16)^AQ$34))</f>
        <v>47982.542992293929</v>
      </c>
      <c r="AR1029" s="201">
        <f>(((U1029*'Appendix B'!$C$24*1000)-('Appendix B'!$E$50+'Appendix B'!$F$50+'Appendix B'!$G$50))/((1+$Y$16)^AR$34))</f>
        <v>-21129.709831288532</v>
      </c>
      <c r="AS1029" s="217">
        <f t="shared" si="46"/>
        <v>33729050.056896374</v>
      </c>
      <c r="AU1029" s="207">
        <f t="shared" si="45"/>
        <v>1.3134466880878964E-8</v>
      </c>
    </row>
    <row r="1030" spans="1:47" x14ac:dyDescent="0.35">
      <c r="A1030">
        <v>996</v>
      </c>
      <c r="B1030" s="75">
        <v>56</v>
      </c>
      <c r="C1030" s="75">
        <v>45.231233140253906</v>
      </c>
      <c r="D1030" s="75">
        <v>55.206429124432702</v>
      </c>
      <c r="E1030" s="75">
        <v>67.036250226804327</v>
      </c>
      <c r="F1030" s="75">
        <v>81.16210148090795</v>
      </c>
      <c r="G1030" s="75">
        <v>76.395161094832858</v>
      </c>
      <c r="H1030" s="75">
        <v>63.664099370219304</v>
      </c>
      <c r="I1030" s="75">
        <v>65.060280382375325</v>
      </c>
      <c r="J1030" s="75">
        <v>77.422683203582963</v>
      </c>
      <c r="K1030" s="75">
        <v>102.03716706904754</v>
      </c>
      <c r="L1030" s="75">
        <v>110.19828113742417</v>
      </c>
      <c r="M1030" s="75">
        <v>107.9474617314856</v>
      </c>
      <c r="N1030" s="75">
        <v>70.247689098571257</v>
      </c>
      <c r="O1030" s="75">
        <v>99.094738017260184</v>
      </c>
      <c r="P1030" s="75">
        <v>93.135700502102566</v>
      </c>
      <c r="Q1030" s="75">
        <v>111.07054676427514</v>
      </c>
      <c r="R1030" s="75">
        <v>97.198734359705711</v>
      </c>
      <c r="S1030" s="75">
        <v>64.493676074811788</v>
      </c>
      <c r="T1030" s="75">
        <v>45.231015303959495</v>
      </c>
      <c r="U1030" s="75">
        <v>47.644767431378057</v>
      </c>
      <c r="V1030" s="75">
        <v>50.073760797652369</v>
      </c>
      <c r="X1030" s="201">
        <f>((0-('Appendix B'!$H$30))/(1+$Y$16)^0)</f>
        <v>-30932906.678150136</v>
      </c>
      <c r="Y1030" s="201">
        <f>(((B1030*'Appendix B'!$C$5*1000)-('Appendix B'!$E$31+'Appendix B'!$F$31+'Appendix B'!$G$31))/((1+$Y$16)^1))</f>
        <v>36555647.970511056</v>
      </c>
      <c r="Z1030" s="201">
        <f>+(((C1030*'Appendix B'!$C$6*1000)-('Appendix B'!$E$32+'Appendix B'!$F$32+'Appendix B'!$G$32))/((1+$Y$16)^2))</f>
        <v>9220824.6523924526</v>
      </c>
      <c r="AA1030" s="201">
        <f>(((D1030*'Appendix B'!$C$7*1000)-('Appendix B'!$E$33+'Appendix B'!$F$33+'Appendix B'!$G$33))/((1+$Y$16)^3))</f>
        <v>5275174.8401417676</v>
      </c>
      <c r="AB1030" s="201">
        <f>(((E1030*'Appendix B'!$C$8*1000)-('Appendix B'!$E$34+'Appendix B'!$F$34+'Appendix B'!$G$34))/((1+$Y$16)^4))</f>
        <v>3953997.4571033511</v>
      </c>
      <c r="AC1030" s="201">
        <f>(((F1030*'Appendix B'!$C$9*1000)-('Appendix B'!$E$35+'Appendix B'!$F$35+'Appendix B'!$G$35))/((1+$Y$16)^AC$34))</f>
        <v>3417689.2799371788</v>
      </c>
      <c r="AD1030" s="201">
        <f>(((G1030*'Appendix B'!$C$10*1000)-('Appendix B'!$E$36+'Appendix B'!$F$36+'Appendix B'!$G$36))/((1+$Y$16)^AD$34))</f>
        <v>2141071.3944904227</v>
      </c>
      <c r="AE1030" s="201">
        <f>(((H1030*'Appendix B'!$C$11*1000)-('Appendix B'!$E$37+'Appendix B'!$F$37+'Appendix B'!$G$37))/((1+$Y$16)^AE$34))</f>
        <v>1080743.5104807604</v>
      </c>
      <c r="AF1030" s="201">
        <f>(((I1030*'Appendix B'!$C$12*1000)-('Appendix B'!$E$38+'Appendix B'!$F$38+'Appendix B'!$G$38))/((1+$Y$16)^AF$34))</f>
        <v>777603.6852124955</v>
      </c>
      <c r="AG1030" s="201">
        <f>(((J1030*'Appendix B'!$C$13*1000)-('Appendix B'!$E$39+'Appendix B'!$F$39+'Appendix B'!$G$39))/((1+$Y$16)^AG$34))</f>
        <v>796728.81299516873</v>
      </c>
      <c r="AH1030" s="201">
        <f>(((K1030*'Appendix B'!$C$14*1000)-('Appendix B'!$E$40+'Appendix B'!$F$40+'Appendix B'!$G$40))/((1+$Y$16)^AH$34))</f>
        <v>984460.90167621744</v>
      </c>
      <c r="AI1030" s="201">
        <f>(((L1030*'Appendix B'!$C$15*1000)-('Appendix B'!$E$41+'Appendix B'!$F$41+'Appendix B'!$G$41))/((1+$Y$16)^AI$34))</f>
        <v>884504.71160283871</v>
      </c>
      <c r="AJ1030" s="201">
        <f>(((M1030*'Appendix B'!$C$16*1000)-('Appendix B'!$E$42+'Appendix B'!$F$42+'Appendix B'!$G$42))/((1+$Y$16)^AJ$34))</f>
        <v>660433.99199947459</v>
      </c>
      <c r="AK1030" s="201">
        <f>(((N1030*'Appendix B'!$C$17*1000)-('Appendix B'!$E$43+'Appendix B'!$F$43+'Appendix B'!$G$43))/((1+$Y$16)^AK$34))</f>
        <v>139034.17931829265</v>
      </c>
      <c r="AL1030" s="201">
        <f>(((O1030*'Appendix B'!$C$18*1000)-('Appendix B'!$E$44+'Appendix B'!$F$44+'Appendix B'!$G$44))/((1+$Y$16)^AL$34))</f>
        <v>324444.95099541103</v>
      </c>
      <c r="AM1030" s="201">
        <f>(((P1030*'Appendix B'!$C$19*1000)-('Appendix B'!$E$45+'Appendix B'!$F$45+'Appendix B'!$G$45))/((1+$Y$16)^AM$34))</f>
        <v>203945.2838739997</v>
      </c>
      <c r="AN1030" s="201">
        <f>(((Q1030*'Appendix B'!$C$20*1000)-('Appendix B'!$E$46+'Appendix B'!$F$46+'Appendix B'!$G$46))/((1+$Y$16)^AN$34))</f>
        <v>252993.82020446096</v>
      </c>
      <c r="AO1030" s="201">
        <f>(((R1030*'Appendix B'!$C$21*1000)-('Appendix B'!$E$47+'Appendix B'!$F$47+'Appendix B'!$G$47))/((1+$Y$16)^AO$34))</f>
        <v>128164.41588400901</v>
      </c>
      <c r="AP1030" s="201">
        <f>(((S1030*'Appendix B'!$C$22*1000)-('Appendix B'!$E$48+'Appendix B'!$F$48+'Appendix B'!$G$48))/((1+$Y$16)^AP$34))</f>
        <v>-53530.369405855301</v>
      </c>
      <c r="AQ1030" s="201">
        <f>(((T1030*'Appendix B'!$C$23*1000)-('Appendix B'!$E$49+'Appendix B'!$F$49+'Appendix B'!$G$49))/((1+$Y$16)^AQ$34))</f>
        <v>-135453.84849064649</v>
      </c>
      <c r="AR1030" s="201">
        <f>(((U1030*'Appendix B'!$C$24*1000)-('Appendix B'!$E$50+'Appendix B'!$F$50+'Appendix B'!$G$50))/((1+$Y$16)^AR$34))</f>
        <v>-122327.84914212598</v>
      </c>
      <c r="AS1030" s="217">
        <f t="shared" si="46"/>
        <v>35864557.180669203</v>
      </c>
      <c r="AU1030" s="207">
        <f t="shared" si="45"/>
        <v>1.3798242651039075E-8</v>
      </c>
    </row>
    <row r="1031" spans="1:47" x14ac:dyDescent="0.35">
      <c r="A1031">
        <v>997</v>
      </c>
      <c r="B1031" s="75">
        <v>56</v>
      </c>
      <c r="C1031" s="75">
        <v>29.67263412367825</v>
      </c>
      <c r="D1031" s="75">
        <v>27.61873124081227</v>
      </c>
      <c r="E1031" s="75">
        <v>25.885963597493905</v>
      </c>
      <c r="F1031" s="75">
        <v>26.98558631694657</v>
      </c>
      <c r="G1031" s="75">
        <v>42.094444902617809</v>
      </c>
      <c r="H1031" s="75">
        <v>48.150320613515113</v>
      </c>
      <c r="I1031" s="75">
        <v>54.013756641141072</v>
      </c>
      <c r="J1031" s="75">
        <v>59.273714709818101</v>
      </c>
      <c r="K1031" s="75">
        <v>30.596000545287069</v>
      </c>
      <c r="L1031" s="75">
        <v>31.568017484424708</v>
      </c>
      <c r="M1031" s="75">
        <v>43.676135046889257</v>
      </c>
      <c r="N1031" s="75">
        <v>54.462865788022157</v>
      </c>
      <c r="O1031" s="75">
        <v>53.877099573556293</v>
      </c>
      <c r="P1031" s="75">
        <v>51.579689548752128</v>
      </c>
      <c r="Q1031" s="75">
        <v>67.264091584762113</v>
      </c>
      <c r="R1031" s="75">
        <v>53.625198272810934</v>
      </c>
      <c r="S1031" s="75">
        <v>57.401618402313133</v>
      </c>
      <c r="T1031" s="75">
        <v>76.867629542801311</v>
      </c>
      <c r="U1031" s="75">
        <v>63.793557963215662</v>
      </c>
      <c r="V1031" s="75">
        <v>89.124511819195931</v>
      </c>
      <c r="X1031" s="201">
        <f>((0-('Appendix B'!$H$30))/(1+$Y$16)^0)</f>
        <v>-30932906.678150136</v>
      </c>
      <c r="Y1031" s="201">
        <f>(((B1031*'Appendix B'!$C$5*1000)-('Appendix B'!$E$31+'Appendix B'!$F$31+'Appendix B'!$G$31))/((1+$Y$16)^1))</f>
        <v>36555647.970511056</v>
      </c>
      <c r="Z1031" s="201">
        <f>+(((C1031*'Appendix B'!$C$6*1000)-('Appendix B'!$E$32+'Appendix B'!$F$32+'Appendix B'!$G$32))/((1+$Y$16)^2))</f>
        <v>5290456.4401558572</v>
      </c>
      <c r="AA1031" s="201">
        <f>(((D1031*'Appendix B'!$C$7*1000)-('Appendix B'!$E$33+'Appendix B'!$F$33+'Appendix B'!$G$33))/((1+$Y$16)^3))</f>
        <v>1775938.0792195764</v>
      </c>
      <c r="AB1031" s="201">
        <f>(((E1031*'Appendix B'!$C$8*1000)-('Appendix B'!$E$34+'Appendix B'!$F$34+'Appendix B'!$G$34))/((1+$Y$16)^4))</f>
        <v>631523.39795159595</v>
      </c>
      <c r="AC1031" s="201">
        <f>(((F1031*'Appendix B'!$C$9*1000)-('Appendix B'!$E$35+'Appendix B'!$F$35+'Appendix B'!$G$35))/((1+$Y$16)^AC$34))</f>
        <v>268292.37434439437</v>
      </c>
      <c r="AD1031" s="201">
        <f>(((G1031*'Appendix B'!$C$10*1000)-('Appendix B'!$E$36+'Appendix B'!$F$36+'Appendix B'!$G$36))/((1+$Y$16)^AD$34))</f>
        <v>660950.04577415576</v>
      </c>
      <c r="AE1031" s="201">
        <f>(((H1031*'Appendix B'!$C$11*1000)-('Appendix B'!$E$37+'Appendix B'!$F$37+'Appendix B'!$G$37))/((1+$Y$16)^AE$34))</f>
        <v>565505.31906407978</v>
      </c>
      <c r="AF1031" s="201">
        <f>(((I1031*'Appendix B'!$C$12*1000)-('Appendix B'!$E$38+'Appendix B'!$F$38+'Appendix B'!$G$38))/((1+$Y$16)^AF$34))</f>
        <v>487935.63976573758</v>
      </c>
      <c r="AG1031" s="201">
        <f>(((J1031*'Appendix B'!$C$13*1000)-('Appendix B'!$E$39+'Appendix B'!$F$39+'Appendix B'!$G$39))/((1+$Y$16)^AG$34))</f>
        <v>413961.14664547524</v>
      </c>
      <c r="AH1031" s="201">
        <f>(((K1031*'Appendix B'!$C$14*1000)-('Appendix B'!$E$40+'Appendix B'!$F$40+'Appendix B'!$G$40))/((1+$Y$16)^AH$34))</f>
        <v>-225393.54089624438</v>
      </c>
      <c r="AI1031" s="201">
        <f>(((L1031*'Appendix B'!$C$15*1000)-('Appendix B'!$E$41+'Appendix B'!$F$41+'Appendix B'!$G$41))/((1+$Y$16)^AI$34))</f>
        <v>-232916.10933788455</v>
      </c>
      <c r="AJ1031" s="201">
        <f>(((M1031*'Appendix B'!$C$16*1000)-('Appendix B'!$E$42+'Appendix B'!$F$42+'Appendix B'!$G$42))/((1+$Y$16)^AJ$34))</f>
        <v>-99702.219196916543</v>
      </c>
      <c r="AK1031" s="201">
        <f>(((N1031*'Appendix B'!$C$17*1000)-('Appendix B'!$E$43+'Appendix B'!$F$43+'Appendix B'!$G$43))/((1+$Y$16)^AK$34))</f>
        <v>-17513.466022242654</v>
      </c>
      <c r="AL1031" s="201">
        <f>(((O1031*'Appendix B'!$C$18*1000)-('Appendix B'!$E$44+'Appendix B'!$F$44+'Appendix B'!$G$44))/((1+$Y$16)^AL$34))</f>
        <v>-53999.10044483532</v>
      </c>
      <c r="AM1031" s="201">
        <f>(((P1031*'Appendix B'!$C$19*1000)-('Appendix B'!$E$45+'Appendix B'!$F$45+'Appendix B'!$G$45))/((1+$Y$16)^AM$34))</f>
        <v>-91129.786472278633</v>
      </c>
      <c r="AN1031" s="201">
        <f>(((Q1031*'Appendix B'!$C$20*1000)-('Appendix B'!$E$46+'Appendix B'!$F$46+'Appendix B'!$G$46))/((1+$Y$16)^AN$34))</f>
        <v>-7902.0846259778191</v>
      </c>
      <c r="AO1031" s="201">
        <f>(((R1031*'Appendix B'!$C$21*1000)-('Appendix B'!$E$47+'Appendix B'!$F$47+'Appendix B'!$G$47))/((1+$Y$16)^AO$34))</f>
        <v>-97721.748586552669</v>
      </c>
      <c r="AP1031" s="201">
        <f>(((S1031*'Appendix B'!$C$22*1000)-('Appendix B'!$E$48+'Appendix B'!$F$48+'Appendix B'!$G$48))/((1+$Y$16)^AP$34))</f>
        <v>-85104.538767845457</v>
      </c>
      <c r="AQ1031" s="201">
        <f>(((T1031*'Appendix B'!$C$23*1000)-('Appendix B'!$E$49+'Appendix B'!$F$49+'Appendix B'!$G$49))/((1+$Y$16)^AQ$34))</f>
        <v>-14108.27468706541</v>
      </c>
      <c r="AR1031" s="201">
        <f>(((U1031*'Appendix B'!$C$24*1000)-('Appendix B'!$E$50+'Appendix B'!$F$50+'Appendix B'!$G$50))/((1+$Y$16)^AR$34))</f>
        <v>-68807.57401589553</v>
      </c>
      <c r="AS1031" s="217">
        <f t="shared" si="46"/>
        <v>15717303.735281799</v>
      </c>
      <c r="AU1031" s="207">
        <f t="shared" si="45"/>
        <v>6.489750978093166E-9</v>
      </c>
    </row>
    <row r="1032" spans="1:47" x14ac:dyDescent="0.35">
      <c r="A1032">
        <v>998</v>
      </c>
      <c r="B1032" s="75">
        <v>56</v>
      </c>
      <c r="C1032" s="75">
        <v>70.170283030765091</v>
      </c>
      <c r="D1032" s="75">
        <v>87.991892609269172</v>
      </c>
      <c r="E1032" s="75">
        <v>128.81020898365026</v>
      </c>
      <c r="F1032" s="75">
        <v>125.2190248441062</v>
      </c>
      <c r="G1032" s="75">
        <v>163.62934085905471</v>
      </c>
      <c r="H1032" s="75">
        <v>154.20958993818874</v>
      </c>
      <c r="I1032" s="75">
        <v>171.79094441195093</v>
      </c>
      <c r="J1032" s="75">
        <v>174.57512366140904</v>
      </c>
      <c r="K1032" s="75">
        <v>270.94728714094697</v>
      </c>
      <c r="L1032" s="75">
        <v>225.17712331335605</v>
      </c>
      <c r="M1032" s="75">
        <v>234.37770365714655</v>
      </c>
      <c r="N1032" s="75">
        <v>228.17755980790423</v>
      </c>
      <c r="O1032" s="75">
        <v>187.19510060821025</v>
      </c>
      <c r="P1032" s="75">
        <v>212.4199297578966</v>
      </c>
      <c r="Q1032" s="75">
        <v>168.36213813820217</v>
      </c>
      <c r="R1032" s="75">
        <v>152.17231491839155</v>
      </c>
      <c r="S1032" s="75">
        <v>172.86870271383083</v>
      </c>
      <c r="T1032" s="75">
        <v>139.35227220916335</v>
      </c>
      <c r="U1032" s="75">
        <v>140.68320081880009</v>
      </c>
      <c r="V1032" s="75">
        <v>200.13743164542456</v>
      </c>
      <c r="X1032" s="201">
        <f>((0-('Appendix B'!$H$30))/(1+$Y$16)^0)</f>
        <v>-30932906.678150136</v>
      </c>
      <c r="Y1032" s="201">
        <f>(((B1032*'Appendix B'!$C$5*1000)-('Appendix B'!$E$31+'Appendix B'!$F$31+'Appendix B'!$G$31))/((1+$Y$16)^1))</f>
        <v>36555647.970511056</v>
      </c>
      <c r="Z1032" s="201">
        <f>+(((C1032*'Appendix B'!$C$6*1000)-('Appendix B'!$E$32+'Appendix B'!$F$32+'Appendix B'!$G$32))/((1+$Y$16)^2))</f>
        <v>15520855.190400444</v>
      </c>
      <c r="AA1032" s="201">
        <f>(((D1032*'Appendix B'!$C$7*1000)-('Appendix B'!$E$33+'Appendix B'!$F$33+'Appendix B'!$G$33))/((1+$Y$16)^3))</f>
        <v>9433698.6696392205</v>
      </c>
      <c r="AB1032" s="201">
        <f>(((E1032*'Appendix B'!$C$8*1000)-('Appendix B'!$E$34+'Appendix B'!$F$34+'Appendix B'!$G$34))/((1+$Y$16)^4))</f>
        <v>8941626.7620847039</v>
      </c>
      <c r="AC1032" s="201">
        <f>(((F1032*'Appendix B'!$C$9*1000)-('Appendix B'!$E$35+'Appendix B'!$F$35+'Appendix B'!$G$35))/((1+$Y$16)^AC$34))</f>
        <v>5978812.6318188868</v>
      </c>
      <c r="AD1032" s="201">
        <f>(((G1032*'Appendix B'!$C$10*1000)-('Appendix B'!$E$36+'Appendix B'!$F$36+'Appendix B'!$G$36))/((1+$Y$16)^AD$34))</f>
        <v>5905341.8278897703</v>
      </c>
      <c r="AE1032" s="201">
        <f>(((H1032*'Appendix B'!$C$11*1000)-('Appendix B'!$E$37+'Appendix B'!$F$37+'Appendix B'!$G$37))/((1+$Y$16)^AE$34))</f>
        <v>4087908.6591403694</v>
      </c>
      <c r="AF1032" s="201">
        <f>(((I1032*'Appendix B'!$C$12*1000)-('Appendix B'!$E$38+'Appendix B'!$F$38+'Appendix B'!$G$38))/((1+$Y$16)^AF$34))</f>
        <v>3576354.0942011052</v>
      </c>
      <c r="AG1032" s="201">
        <f>(((J1032*'Appendix B'!$C$13*1000)-('Appendix B'!$E$39+'Appendix B'!$F$39+'Appendix B'!$G$39))/((1+$Y$16)^AG$34))</f>
        <v>2845705.4767099847</v>
      </c>
      <c r="AH1032" s="201">
        <f>(((K1032*'Appendix B'!$C$14*1000)-('Appendix B'!$E$40+'Appendix B'!$F$40+'Appendix B'!$G$40))/((1+$Y$16)^AH$34))</f>
        <v>3844949.736170108</v>
      </c>
      <c r="AI1032" s="201">
        <f>(((L1032*'Appendix B'!$C$15*1000)-('Appendix B'!$E$41+'Appendix B'!$F$41+'Appendix B'!$G$41))/((1+$Y$16)^AI$34))</f>
        <v>2518478.0222104858</v>
      </c>
      <c r="AJ1032" s="201">
        <f>(((M1032*'Appendix B'!$C$16*1000)-('Appendix B'!$E$42+'Appendix B'!$F$42+'Appendix B'!$G$42))/((1+$Y$16)^AJ$34))</f>
        <v>2155722.9495409084</v>
      </c>
      <c r="AK1032" s="201">
        <f>(((N1032*'Appendix B'!$C$17*1000)-('Appendix B'!$E$43+'Appendix B'!$F$43+'Appendix B'!$G$43))/((1+$Y$16)^AK$34))</f>
        <v>1705320.2822459291</v>
      </c>
      <c r="AL1032" s="201">
        <f>(((O1032*'Appendix B'!$C$18*1000)-('Appendix B'!$E$44+'Appendix B'!$F$44+'Appendix B'!$G$44))/((1+$Y$16)^AL$34))</f>
        <v>1061791.2454902816</v>
      </c>
      <c r="AM1032" s="201">
        <f>(((P1032*'Appendix B'!$C$19*1000)-('Appendix B'!$E$45+'Appendix B'!$F$45+'Appendix B'!$G$45))/((1+$Y$16)^AM$34))</f>
        <v>1050941.940467604</v>
      </c>
      <c r="AN1032" s="201">
        <f>(((Q1032*'Appendix B'!$C$20*1000)-('Appendix B'!$E$46+'Appendix B'!$F$46+'Appendix B'!$G$46))/((1+$Y$16)^AN$34))</f>
        <v>594202.47334530647</v>
      </c>
      <c r="AO1032" s="201">
        <f>(((R1032*'Appendix B'!$C$21*1000)-('Appendix B'!$E$47+'Appendix B'!$F$47+'Appendix B'!$G$47))/((1+$Y$16)^AO$34))</f>
        <v>413148.66033117392</v>
      </c>
      <c r="AP1032" s="201">
        <f>(((S1032*'Appendix B'!$C$22*1000)-('Appendix B'!$E$48+'Appendix B'!$F$48+'Appendix B'!$G$48))/((1+$Y$16)^AP$34))</f>
        <v>428960.270649107</v>
      </c>
      <c r="AQ1032" s="201">
        <f>(((T1032*'Appendix B'!$C$23*1000)-('Appendix B'!$E$49+'Appendix B'!$F$49+'Appendix B'!$G$49))/((1+$Y$16)^AQ$34))</f>
        <v>225558.16878944117</v>
      </c>
      <c r="AR1032" s="201">
        <f>(((U1032*'Appendix B'!$C$24*1000)-('Appendix B'!$E$50+'Appendix B'!$F$50+'Appendix B'!$G$50))/((1+$Y$16)^AR$34))</f>
        <v>186019.85915164617</v>
      </c>
      <c r="AS1032" s="217">
        <f t="shared" si="46"/>
        <v>76098138.212637424</v>
      </c>
      <c r="AU1032" s="207">
        <f t="shared" si="45"/>
        <v>8.9794512897703108E-9</v>
      </c>
    </row>
    <row r="1033" spans="1:47" x14ac:dyDescent="0.35">
      <c r="A1033">
        <v>999</v>
      </c>
      <c r="B1033" s="75">
        <v>56</v>
      </c>
      <c r="C1033" s="75">
        <v>65.42728404278445</v>
      </c>
      <c r="D1033" s="75">
        <v>92.313794496973117</v>
      </c>
      <c r="E1033" s="75">
        <v>104.68703652463631</v>
      </c>
      <c r="F1033" s="75">
        <v>150.69478046477542</v>
      </c>
      <c r="G1033" s="75">
        <v>231.92409831088918</v>
      </c>
      <c r="H1033" s="75">
        <v>264.57746096280448</v>
      </c>
      <c r="I1033" s="75">
        <v>146.49885601658733</v>
      </c>
      <c r="J1033" s="75">
        <v>135.76745642660768</v>
      </c>
      <c r="K1033" s="75">
        <v>204.73839889062637</v>
      </c>
      <c r="L1033" s="75">
        <v>123.1284480893038</v>
      </c>
      <c r="M1033" s="75">
        <v>197.42067332046014</v>
      </c>
      <c r="N1033" s="75">
        <v>243.93090270801719</v>
      </c>
      <c r="O1033" s="75">
        <v>334.46483830554155</v>
      </c>
      <c r="P1033" s="75">
        <v>378.66690379144029</v>
      </c>
      <c r="Q1033" s="75">
        <v>345.07233236940613</v>
      </c>
      <c r="R1033" s="75">
        <v>500</v>
      </c>
      <c r="S1033" s="75">
        <v>500</v>
      </c>
      <c r="T1033" s="75">
        <v>500</v>
      </c>
      <c r="U1033" s="75">
        <v>500</v>
      </c>
      <c r="V1033" s="75">
        <v>500</v>
      </c>
      <c r="X1033" s="201">
        <f>((0-('Appendix B'!$H$30))/(1+$Y$16)^0)</f>
        <v>-30932906.678150136</v>
      </c>
      <c r="Y1033" s="201">
        <f>(((B1033*'Appendix B'!$C$5*1000)-('Appendix B'!$E$31+'Appendix B'!$F$31+'Appendix B'!$G$31))/((1+$Y$16)^1))</f>
        <v>36555647.970511056</v>
      </c>
      <c r="Z1033" s="201">
        <f>+(((C1033*'Appendix B'!$C$6*1000)-('Appendix B'!$E$32+'Appendix B'!$F$32+'Appendix B'!$G$32))/((1+$Y$16)^2))</f>
        <v>14322692.525936304</v>
      </c>
      <c r="AA1033" s="201">
        <f>(((D1033*'Appendix B'!$C$7*1000)-('Appendix B'!$E$33+'Appendix B'!$F$33+'Appendix B'!$G$33))/((1+$Y$16)^3))</f>
        <v>9981890.7669411059</v>
      </c>
      <c r="AB1033" s="201">
        <f>(((E1033*'Appendix B'!$C$8*1000)-('Appendix B'!$E$34+'Appendix B'!$F$34+'Appendix B'!$G$34))/((1+$Y$16)^4))</f>
        <v>6993921.8665754255</v>
      </c>
      <c r="AC1033" s="201">
        <f>(((F1033*'Appendix B'!$C$9*1000)-('Appendix B'!$E$35+'Appendix B'!$F$35+'Appendix B'!$G$35))/((1+$Y$16)^AC$34))</f>
        <v>7459772.8906423533</v>
      </c>
      <c r="AD1033" s="201">
        <f>(((G1033*'Appendix B'!$C$10*1000)-('Appendix B'!$E$36+'Appendix B'!$F$36+'Appendix B'!$G$36))/((1+$Y$16)^AD$34))</f>
        <v>8852351.0956671555</v>
      </c>
      <c r="AE1033" s="201">
        <f>(((H1033*'Appendix B'!$C$11*1000)-('Appendix B'!$E$37+'Appendix B'!$F$37+'Appendix B'!$G$37))/((1+$Y$16)^AE$34))</f>
        <v>7753407.7711899243</v>
      </c>
      <c r="AF1033" s="201">
        <f>(((I1033*'Appendix B'!$C$12*1000)-('Appendix B'!$E$38+'Appendix B'!$F$38+'Appendix B'!$G$38))/((1+$Y$16)^AF$34))</f>
        <v>2913130.9859752934</v>
      </c>
      <c r="AG1033" s="201">
        <f>(((J1033*'Appendix B'!$C$13*1000)-('Appendix B'!$E$39+'Appendix B'!$F$39+'Appendix B'!$G$39))/((1+$Y$16)^AG$34))</f>
        <v>2027239.114335526</v>
      </c>
      <c r="AH1033" s="201">
        <f>(((K1033*'Appendix B'!$C$14*1000)-('Appendix B'!$E$40+'Appendix B'!$F$40+'Appendix B'!$G$40))/((1+$Y$16)^AH$34))</f>
        <v>2723703.8007360506</v>
      </c>
      <c r="AI1033" s="201">
        <f>(((L1033*'Appendix B'!$C$15*1000)-('Appendix B'!$E$41+'Appendix B'!$F$41+'Appendix B'!$G$41))/((1+$Y$16)^AI$34))</f>
        <v>1068256.3245191055</v>
      </c>
      <c r="AJ1033" s="201">
        <f>(((M1033*'Appendix B'!$C$16*1000)-('Appendix B'!$E$42+'Appendix B'!$F$42+'Appendix B'!$G$42))/((1+$Y$16)^AJ$34))</f>
        <v>1718632.5942249403</v>
      </c>
      <c r="AK1033" s="201">
        <f>(((N1033*'Appendix B'!$C$17*1000)-('Appendix B'!$E$43+'Appendix B'!$F$43+'Appendix B'!$G$43))/((1+$Y$16)^AK$34))</f>
        <v>1861555.7173050328</v>
      </c>
      <c r="AL1033" s="201">
        <f>(((O1033*'Appendix B'!$C$18*1000)-('Appendix B'!$E$44+'Appendix B'!$F$44+'Appendix B'!$G$44))/((1+$Y$16)^AL$34))</f>
        <v>2294349.1168640526</v>
      </c>
      <c r="AM1033" s="201">
        <f>(((P1033*'Appendix B'!$C$19*1000)-('Appendix B'!$E$45+'Appendix B'!$F$45+'Appendix B'!$G$45))/((1+$Y$16)^AM$34))</f>
        <v>2231405.0415306948</v>
      </c>
      <c r="AN1033" s="201">
        <f>(((Q1033*'Appendix B'!$C$20*1000)-('Appendix B'!$E$46+'Appendix B'!$F$46+'Appendix B'!$G$46))/((1+$Y$16)^AN$34))</f>
        <v>1646626.501443191</v>
      </c>
      <c r="AO1033" s="201">
        <f>(((R1033*'Appendix B'!$C$21*1000)-('Appendix B'!$E$47+'Appendix B'!$F$47+'Appendix B'!$G$47))/((1+$Y$16)^AO$34))</f>
        <v>2216294.9903208939</v>
      </c>
      <c r="AP1033" s="201">
        <f>(((S1033*'Appendix B'!$C$22*1000)-('Appendix B'!$E$48+'Appendix B'!$F$48+'Appendix B'!$G$48))/((1+$Y$16)^AP$34))</f>
        <v>1885363.9634975337</v>
      </c>
      <c r="AQ1033" s="201">
        <f>(((T1033*'Appendix B'!$C$23*1000)-('Appendix B'!$E$49+'Appendix B'!$F$49+'Appendix B'!$G$49))/((1+$Y$16)^AQ$34))</f>
        <v>1608860.6024615879</v>
      </c>
      <c r="AR1033" s="201">
        <f>(((U1033*'Appendix B'!$C$24*1000)-('Appendix B'!$E$50+'Appendix B'!$F$50+'Appendix B'!$G$50))/((1+$Y$16)^AR$34))</f>
        <v>1376866.5613700326</v>
      </c>
      <c r="AS1033" s="217">
        <f t="shared" si="46"/>
        <v>86559063.523897156</v>
      </c>
      <c r="AU1033" s="207">
        <f t="shared" si="45"/>
        <v>5.2626316695996614E-9</v>
      </c>
    </row>
    <row r="1034" spans="1:47" x14ac:dyDescent="0.35">
      <c r="A1034">
        <v>1000</v>
      </c>
      <c r="B1034" s="75">
        <v>56</v>
      </c>
      <c r="C1034" s="75">
        <v>67.013768172274851</v>
      </c>
      <c r="D1034" s="75">
        <v>55.082920293087206</v>
      </c>
      <c r="E1034" s="75">
        <v>92.35390032226212</v>
      </c>
      <c r="F1034" s="75">
        <v>86.204163998703294</v>
      </c>
      <c r="G1034" s="75">
        <v>156.39287608065285</v>
      </c>
      <c r="H1034" s="75">
        <v>158.35682539353792</v>
      </c>
      <c r="I1034" s="75">
        <v>131.67131442030427</v>
      </c>
      <c r="J1034" s="75">
        <v>112.29780826961139</v>
      </c>
      <c r="K1034" s="75">
        <v>188.93752781207701</v>
      </c>
      <c r="L1034" s="75">
        <v>229.49492308858515</v>
      </c>
      <c r="M1034" s="75">
        <v>198.19629549641149</v>
      </c>
      <c r="N1034" s="75">
        <v>174.90967220303153</v>
      </c>
      <c r="O1034" s="75">
        <v>215.2015410436444</v>
      </c>
      <c r="P1034" s="75">
        <v>266.51765462946014</v>
      </c>
      <c r="Q1034" s="75">
        <v>327.08621172726021</v>
      </c>
      <c r="R1034" s="75">
        <v>367.04660945885286</v>
      </c>
      <c r="S1034" s="75">
        <v>378.76498177589468</v>
      </c>
      <c r="T1034" s="75">
        <v>500</v>
      </c>
      <c r="U1034" s="75">
        <v>500</v>
      </c>
      <c r="V1034" s="75">
        <v>500</v>
      </c>
      <c r="X1034" s="201">
        <f>((0-('Appendix B'!$H$30))/(1+$Y$16)^0)</f>
        <v>-30932906.678150136</v>
      </c>
      <c r="Y1034" s="201">
        <f>(((B1034*'Appendix B'!$C$5*1000)-('Appendix B'!$E$31+'Appendix B'!$F$31+'Appendix B'!$G$31))/((1+$Y$16)^1))</f>
        <v>36555647.970511056</v>
      </c>
      <c r="Z1034" s="201">
        <f>+(((C1034*'Appendix B'!$C$6*1000)-('Appendix B'!$E$32+'Appendix B'!$F$32+'Appendix B'!$G$32))/((1+$Y$16)^2))</f>
        <v>14723465.550880507</v>
      </c>
      <c r="AA1034" s="201">
        <f>(((D1034*'Appendix B'!$C$7*1000)-('Appendix B'!$E$33+'Appendix B'!$F$33+'Appendix B'!$G$33))/((1+$Y$16)^3))</f>
        <v>5259508.9210510971</v>
      </c>
      <c r="AB1034" s="201">
        <f>(((E1034*'Appendix B'!$C$8*1000)-('Appendix B'!$E$34+'Appendix B'!$F$34+'Appendix B'!$G$34))/((1+$Y$16)^4))</f>
        <v>5998144.4745611753</v>
      </c>
      <c r="AC1034" s="201">
        <f>(((F1034*'Appendix B'!$C$9*1000)-('Appendix B'!$E$35+'Appendix B'!$F$35+'Appendix B'!$G$35))/((1+$Y$16)^AC$34))</f>
        <v>3710795.1772672669</v>
      </c>
      <c r="AD1034" s="201">
        <f>(((G1034*'Appendix B'!$C$10*1000)-('Appendix B'!$E$36+'Appendix B'!$F$36+'Appendix B'!$G$36))/((1+$Y$16)^AD$34))</f>
        <v>5593078.7851088475</v>
      </c>
      <c r="AE1034" s="201">
        <f>(((H1034*'Appendix B'!$C$11*1000)-('Appendix B'!$E$37+'Appendix B'!$F$37+'Appendix B'!$G$37))/((1+$Y$16)^AE$34))</f>
        <v>4225645.191864212</v>
      </c>
      <c r="AF1034" s="201">
        <f>(((I1034*'Appendix B'!$C$12*1000)-('Appendix B'!$E$38+'Appendix B'!$F$38+'Appendix B'!$G$38))/((1+$Y$16)^AF$34))</f>
        <v>2524315.0024506957</v>
      </c>
      <c r="AG1034" s="201">
        <f>(((J1034*'Appendix B'!$C$13*1000)-('Appendix B'!$E$39+'Appendix B'!$F$39+'Appendix B'!$G$39))/((1+$Y$16)^AG$34))</f>
        <v>1532256.5781000294</v>
      </c>
      <c r="AH1034" s="201">
        <f>(((K1034*'Appendix B'!$C$14*1000)-('Appendix B'!$E$40+'Appendix B'!$F$40+'Appendix B'!$G$40))/((1+$Y$16)^AH$34))</f>
        <v>2456116.4277815558</v>
      </c>
      <c r="AI1034" s="201">
        <f>(((L1034*'Appendix B'!$C$15*1000)-('Appendix B'!$E$41+'Appendix B'!$F$41+'Appendix B'!$G$41))/((1+$Y$16)^AI$34))</f>
        <v>2579838.6122090938</v>
      </c>
      <c r="AJ1034" s="201">
        <f>(((M1034*'Appendix B'!$C$16*1000)-('Appendix B'!$E$42+'Appendix B'!$F$42+'Appendix B'!$G$42))/((1+$Y$16)^AJ$34))</f>
        <v>1727805.8684136129</v>
      </c>
      <c r="AK1034" s="201">
        <f>(((N1034*'Appendix B'!$C$17*1000)-('Appendix B'!$E$43+'Appendix B'!$F$43+'Appendix B'!$G$43))/((1+$Y$16)^AK$34))</f>
        <v>1177030.4045103875</v>
      </c>
      <c r="AL1034" s="201">
        <f>(((O1034*'Appendix B'!$C$18*1000)-('Appendix B'!$E$44+'Appendix B'!$F$44+'Appendix B'!$G$44))/((1+$Y$16)^AL$34))</f>
        <v>1296188.0682699869</v>
      </c>
      <c r="AM1034" s="201">
        <f>(((P1034*'Appendix B'!$C$19*1000)-('Appendix B'!$E$45+'Appendix B'!$F$45+'Appendix B'!$G$45))/((1+$Y$16)^AM$34))</f>
        <v>1435071.4467854672</v>
      </c>
      <c r="AN1034" s="201">
        <f>(((Q1034*'Appendix B'!$C$20*1000)-('Appendix B'!$E$46+'Appendix B'!$F$46+'Appendix B'!$G$46))/((1+$Y$16)^AN$34))</f>
        <v>1539507.4661299516</v>
      </c>
      <c r="AO1034" s="201">
        <f>(((R1034*'Appendix B'!$C$21*1000)-('Appendix B'!$E$47+'Appendix B'!$F$47+'Appendix B'!$G$47))/((1+$Y$16)^AO$34))</f>
        <v>1527061.7047136482</v>
      </c>
      <c r="AP1034" s="201">
        <f>(((S1034*'Appendix B'!$C$22*1000)-('Appendix B'!$E$48+'Appendix B'!$F$48+'Appendix B'!$G$48))/((1+$Y$16)^AP$34))</f>
        <v>1345620.0450497821</v>
      </c>
      <c r="AQ1034" s="201">
        <f>(((T1034*'Appendix B'!$C$23*1000)-('Appendix B'!$E$49+'Appendix B'!$F$49+'Appendix B'!$G$49))/((1+$Y$16)^AQ$34))</f>
        <v>1608860.6024615879</v>
      </c>
      <c r="AR1034" s="201">
        <f>(((U1034*'Appendix B'!$C$24*1000)-('Appendix B'!$E$50+'Appendix B'!$F$50+'Appendix B'!$G$50))/((1+$Y$16)^AR$34))</f>
        <v>1376866.5613700326</v>
      </c>
      <c r="AS1034" s="217">
        <f t="shared" si="46"/>
        <v>67259918.18133986</v>
      </c>
      <c r="AU1034" s="207">
        <f t="shared" si="45"/>
        <v>1.2310292854508487E-8</v>
      </c>
    </row>
  </sheetData>
  <mergeCells count="2">
    <mergeCell ref="A1:N1"/>
    <mergeCell ref="F25:Q25"/>
  </mergeCell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view="pageBreakPreview" zoomScale="110" zoomScaleNormal="80" zoomScaleSheetLayoutView="110" workbookViewId="0">
      <selection activeCell="J22" sqref="J22"/>
    </sheetView>
  </sheetViews>
  <sheetFormatPr defaultRowHeight="14.5" x14ac:dyDescent="0.35"/>
  <sheetData>
    <row r="1" spans="1:14" ht="18" x14ac:dyDescent="0.4">
      <c r="A1" s="274" t="s">
        <v>399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</row>
  </sheetData>
  <mergeCells count="1">
    <mergeCell ref="A1:N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361"/>
  <sheetViews>
    <sheetView workbookViewId="0">
      <selection activeCell="L15" sqref="L15"/>
    </sheetView>
  </sheetViews>
  <sheetFormatPr defaultRowHeight="14.5" x14ac:dyDescent="0.35"/>
  <cols>
    <col min="12" max="12" width="12.81640625" customWidth="1"/>
  </cols>
  <sheetData>
    <row r="1" spans="1:12" x14ac:dyDescent="0.35">
      <c r="A1" s="202" t="s">
        <v>429</v>
      </c>
      <c r="B1" s="202" t="s">
        <v>434</v>
      </c>
      <c r="C1" s="202" t="s">
        <v>430</v>
      </c>
    </row>
    <row r="2" spans="1:12" x14ac:dyDescent="0.35">
      <c r="A2" s="248">
        <v>32264</v>
      </c>
      <c r="B2" s="249">
        <v>16.22</v>
      </c>
      <c r="C2" s="249" t="s">
        <v>421</v>
      </c>
    </row>
    <row r="3" spans="1:12" ht="21" x14ac:dyDescent="0.5">
      <c r="A3" s="250">
        <v>32295</v>
      </c>
      <c r="B3" s="251">
        <v>15.33</v>
      </c>
      <c r="C3" s="252">
        <v>-5.4899999999999997E-2</v>
      </c>
      <c r="D3" s="253"/>
      <c r="E3" s="253"/>
      <c r="F3" s="309" t="s">
        <v>431</v>
      </c>
      <c r="G3" s="309"/>
      <c r="H3" s="309"/>
      <c r="I3" s="309"/>
    </row>
    <row r="4" spans="1:12" x14ac:dyDescent="0.35">
      <c r="A4" s="248">
        <v>32325</v>
      </c>
      <c r="B4" s="249">
        <v>14.48</v>
      </c>
      <c r="C4" s="254">
        <v>-5.5399999999999998E-2</v>
      </c>
      <c r="G4" s="2" t="s">
        <v>422</v>
      </c>
      <c r="H4" s="2" t="s">
        <v>423</v>
      </c>
      <c r="I4" s="2" t="s">
        <v>424</v>
      </c>
      <c r="L4" s="2" t="s">
        <v>432</v>
      </c>
    </row>
    <row r="5" spans="1:12" x14ac:dyDescent="0.35">
      <c r="A5" s="250">
        <v>32356</v>
      </c>
      <c r="B5" s="251">
        <v>14.55</v>
      </c>
      <c r="C5" s="252">
        <v>4.7999999999999996E-3</v>
      </c>
      <c r="F5" s="2" t="s">
        <v>426</v>
      </c>
      <c r="G5" s="256">
        <f>_xlfn.STDEV.S(C2:C361)</f>
        <v>8.4872029637891019E-2</v>
      </c>
      <c r="H5" s="256">
        <f>STDEV(C121:C361)</f>
        <v>8.4852807747952133E-2</v>
      </c>
      <c r="I5" s="256">
        <f>STDEV(C241:C361)</f>
        <v>8.7682110081673176E-2</v>
      </c>
      <c r="L5" s="256">
        <f>AVERAGE(C4:C362)</f>
        <v>7.7807262569832359E-3</v>
      </c>
    </row>
    <row r="6" spans="1:12" x14ac:dyDescent="0.35">
      <c r="A6" s="248">
        <v>32387</v>
      </c>
      <c r="B6" s="249">
        <v>13.1</v>
      </c>
      <c r="C6" s="254">
        <v>-9.9699999999999997E-2</v>
      </c>
      <c r="F6" s="2" t="s">
        <v>425</v>
      </c>
      <c r="G6" s="256">
        <f>G5*G5</f>
        <v>7.2032614148550512E-3</v>
      </c>
      <c r="H6" s="256">
        <f>H5*H5</f>
        <v>7.1999989827109256E-3</v>
      </c>
      <c r="I6" s="256">
        <f>I5*I5</f>
        <v>7.6881524283746528E-3</v>
      </c>
      <c r="K6" s="224" t="s">
        <v>412</v>
      </c>
      <c r="L6" s="256">
        <f>L5*12</f>
        <v>9.3368715083798834E-2</v>
      </c>
    </row>
    <row r="7" spans="1:12" x14ac:dyDescent="0.35">
      <c r="A7" s="250">
        <v>32417</v>
      </c>
      <c r="B7" s="251">
        <v>12.18</v>
      </c>
      <c r="C7" s="252">
        <v>-7.0199999999999999E-2</v>
      </c>
      <c r="E7" s="255" t="s">
        <v>428</v>
      </c>
      <c r="F7" s="2">
        <v>12</v>
      </c>
      <c r="G7" s="256">
        <f>G6*F7</f>
        <v>8.6439136978260611E-2</v>
      </c>
      <c r="H7" s="256">
        <f>H6*F7</f>
        <v>8.6399987792531108E-2</v>
      </c>
      <c r="I7" s="256">
        <f>I6*F7</f>
        <v>9.2257829140495837E-2</v>
      </c>
    </row>
    <row r="8" spans="1:12" x14ac:dyDescent="0.35">
      <c r="A8" s="248">
        <v>32448</v>
      </c>
      <c r="B8" s="249">
        <v>12.53</v>
      </c>
      <c r="C8" s="254">
        <v>2.87E-2</v>
      </c>
      <c r="F8" s="2" t="s">
        <v>427</v>
      </c>
      <c r="G8" s="256">
        <f>SQRT(G7)</f>
        <v>0.29400533494863762</v>
      </c>
      <c r="H8" s="256">
        <f t="shared" ref="H8:I8" si="0">SQRT(H7)</f>
        <v>0.29393874836865436</v>
      </c>
      <c r="I8" s="256">
        <f t="shared" si="0"/>
        <v>0.30373973915261043</v>
      </c>
    </row>
    <row r="9" spans="1:12" x14ac:dyDescent="0.35">
      <c r="A9" s="250">
        <v>32478</v>
      </c>
      <c r="B9" s="251">
        <v>14.65</v>
      </c>
      <c r="C9" s="252">
        <v>0.16919999999999999</v>
      </c>
    </row>
    <row r="10" spans="1:12" x14ac:dyDescent="0.35">
      <c r="A10" s="248">
        <v>32509</v>
      </c>
      <c r="B10" s="249">
        <v>16.48</v>
      </c>
      <c r="C10" s="254">
        <v>0.1249</v>
      </c>
    </row>
    <row r="11" spans="1:12" x14ac:dyDescent="0.35">
      <c r="A11" s="250">
        <v>32540</v>
      </c>
      <c r="B11" s="251">
        <v>16.350000000000001</v>
      </c>
      <c r="C11" s="252">
        <v>-7.9000000000000008E-3</v>
      </c>
    </row>
    <row r="12" spans="1:12" x14ac:dyDescent="0.35">
      <c r="A12" s="248">
        <v>32568</v>
      </c>
      <c r="B12" s="249">
        <v>18.03</v>
      </c>
      <c r="C12" s="254">
        <v>0.1028</v>
      </c>
    </row>
    <row r="13" spans="1:12" x14ac:dyDescent="0.35">
      <c r="A13" s="250">
        <v>32599</v>
      </c>
      <c r="B13" s="251">
        <v>19.2</v>
      </c>
      <c r="C13" s="252">
        <v>6.4899999999999999E-2</v>
      </c>
    </row>
    <row r="14" spans="1:12" x14ac:dyDescent="0.35">
      <c r="A14" s="248">
        <v>32629</v>
      </c>
      <c r="B14" s="249">
        <v>18.02</v>
      </c>
      <c r="C14" s="254">
        <v>-6.1499999999999999E-2</v>
      </c>
    </row>
    <row r="15" spans="1:12" x14ac:dyDescent="0.35">
      <c r="A15" s="250">
        <v>32660</v>
      </c>
      <c r="B15" s="251">
        <v>17.63</v>
      </c>
      <c r="C15" s="252">
        <v>-2.1600000000000001E-2</v>
      </c>
    </row>
    <row r="16" spans="1:12" x14ac:dyDescent="0.35">
      <c r="A16" s="248">
        <v>32690</v>
      </c>
      <c r="B16" s="249">
        <v>17.670000000000002</v>
      </c>
      <c r="C16" s="254">
        <v>2.3E-3</v>
      </c>
    </row>
    <row r="17" spans="1:3" x14ac:dyDescent="0.35">
      <c r="A17" s="250">
        <v>32721</v>
      </c>
      <c r="B17" s="251">
        <v>16.88</v>
      </c>
      <c r="C17" s="252">
        <v>-4.4699999999999997E-2</v>
      </c>
    </row>
    <row r="18" spans="1:3" x14ac:dyDescent="0.35">
      <c r="A18" s="248">
        <v>32752</v>
      </c>
      <c r="B18" s="249">
        <v>17.670000000000002</v>
      </c>
      <c r="C18" s="254">
        <v>4.6800000000000001E-2</v>
      </c>
    </row>
    <row r="19" spans="1:3" x14ac:dyDescent="0.35">
      <c r="A19" s="250">
        <v>32782</v>
      </c>
      <c r="B19" s="251">
        <v>18.420000000000002</v>
      </c>
      <c r="C19" s="252">
        <v>4.24E-2</v>
      </c>
    </row>
    <row r="20" spans="1:3" x14ac:dyDescent="0.35">
      <c r="A20" s="248">
        <v>32813</v>
      </c>
      <c r="B20" s="249">
        <v>18.37</v>
      </c>
      <c r="C20" s="254">
        <v>-2.7000000000000001E-3</v>
      </c>
    </row>
    <row r="21" spans="1:3" x14ac:dyDescent="0.35">
      <c r="A21" s="250">
        <v>32843</v>
      </c>
      <c r="B21" s="251">
        <v>19.350000000000001</v>
      </c>
      <c r="C21" s="252">
        <v>5.33E-2</v>
      </c>
    </row>
    <row r="22" spans="1:3" x14ac:dyDescent="0.35">
      <c r="A22" s="248">
        <v>32874</v>
      </c>
      <c r="B22" s="249">
        <v>20.350000000000001</v>
      </c>
      <c r="C22" s="254">
        <v>5.1700000000000003E-2</v>
      </c>
    </row>
    <row r="23" spans="1:3" x14ac:dyDescent="0.35">
      <c r="A23" s="250">
        <v>32905</v>
      </c>
      <c r="B23" s="251">
        <v>19.600000000000001</v>
      </c>
      <c r="C23" s="252">
        <v>-3.6900000000000002E-2</v>
      </c>
    </row>
    <row r="24" spans="1:3" x14ac:dyDescent="0.35">
      <c r="A24" s="248">
        <v>32933</v>
      </c>
      <c r="B24" s="249">
        <v>18.22</v>
      </c>
      <c r="C24" s="254">
        <v>-7.0400000000000004E-2</v>
      </c>
    </row>
    <row r="25" spans="1:3" x14ac:dyDescent="0.35">
      <c r="A25" s="250">
        <v>32964</v>
      </c>
      <c r="B25" s="251">
        <v>16.55</v>
      </c>
      <c r="C25" s="252">
        <v>-9.1700000000000004E-2</v>
      </c>
    </row>
    <row r="26" spans="1:3" x14ac:dyDescent="0.35">
      <c r="A26" s="248">
        <v>32994</v>
      </c>
      <c r="B26" s="249">
        <v>16.579999999999998</v>
      </c>
      <c r="C26" s="254">
        <v>1.8E-3</v>
      </c>
    </row>
    <row r="27" spans="1:3" x14ac:dyDescent="0.35">
      <c r="A27" s="250">
        <v>33025</v>
      </c>
      <c r="B27" s="251">
        <v>15.27</v>
      </c>
      <c r="C27" s="252">
        <v>-7.9000000000000001E-2</v>
      </c>
    </row>
    <row r="28" spans="1:3" x14ac:dyDescent="0.35">
      <c r="A28" s="248">
        <v>33055</v>
      </c>
      <c r="B28" s="249">
        <v>17.170000000000002</v>
      </c>
      <c r="C28" s="254">
        <v>0.1244</v>
      </c>
    </row>
    <row r="29" spans="1:3" x14ac:dyDescent="0.35">
      <c r="A29" s="250">
        <v>33086</v>
      </c>
      <c r="B29" s="251">
        <v>26.4</v>
      </c>
      <c r="C29" s="252">
        <v>0.53759999999999997</v>
      </c>
    </row>
    <row r="30" spans="1:3" x14ac:dyDescent="0.35">
      <c r="A30" s="248">
        <v>33117</v>
      </c>
      <c r="B30" s="249">
        <v>32.700000000000003</v>
      </c>
      <c r="C30" s="254">
        <v>0.23860000000000001</v>
      </c>
    </row>
    <row r="31" spans="1:3" x14ac:dyDescent="0.35">
      <c r="A31" s="250">
        <v>33147</v>
      </c>
      <c r="B31" s="251">
        <v>34.5</v>
      </c>
      <c r="C31" s="252">
        <v>5.5E-2</v>
      </c>
    </row>
    <row r="32" spans="1:3" x14ac:dyDescent="0.35">
      <c r="A32" s="248">
        <v>33178</v>
      </c>
      <c r="B32" s="249">
        <v>31.08</v>
      </c>
      <c r="C32" s="254">
        <v>-9.9099999999999994E-2</v>
      </c>
    </row>
    <row r="33" spans="1:3" x14ac:dyDescent="0.35">
      <c r="A33" s="250">
        <v>33208</v>
      </c>
      <c r="B33" s="251">
        <v>26.13</v>
      </c>
      <c r="C33" s="252">
        <v>-0.1593</v>
      </c>
    </row>
    <row r="34" spans="1:3" x14ac:dyDescent="0.35">
      <c r="A34" s="248">
        <v>33239</v>
      </c>
      <c r="B34" s="249">
        <v>22.58</v>
      </c>
      <c r="C34" s="254">
        <v>-0.13589999999999999</v>
      </c>
    </row>
    <row r="35" spans="1:3" x14ac:dyDescent="0.35">
      <c r="A35" s="250">
        <v>33270</v>
      </c>
      <c r="B35" s="251">
        <v>18.13</v>
      </c>
      <c r="C35" s="252">
        <v>-0.1971</v>
      </c>
    </row>
    <row r="36" spans="1:3" x14ac:dyDescent="0.35">
      <c r="A36" s="248">
        <v>33298</v>
      </c>
      <c r="B36" s="249">
        <v>18.07</v>
      </c>
      <c r="C36" s="254">
        <v>-3.3E-3</v>
      </c>
    </row>
    <row r="37" spans="1:3" x14ac:dyDescent="0.35">
      <c r="A37" s="250">
        <v>33329</v>
      </c>
      <c r="B37" s="251">
        <v>18.47</v>
      </c>
      <c r="C37" s="252">
        <v>2.2100000000000002E-2</v>
      </c>
    </row>
    <row r="38" spans="1:3" x14ac:dyDescent="0.35">
      <c r="A38" s="248">
        <v>33359</v>
      </c>
      <c r="B38" s="249">
        <v>18.82</v>
      </c>
      <c r="C38" s="254">
        <v>1.89E-2</v>
      </c>
    </row>
    <row r="39" spans="1:3" x14ac:dyDescent="0.35">
      <c r="A39" s="250">
        <v>33390</v>
      </c>
      <c r="B39" s="251">
        <v>17.93</v>
      </c>
      <c r="C39" s="252">
        <v>-4.7300000000000002E-2</v>
      </c>
    </row>
    <row r="40" spans="1:3" x14ac:dyDescent="0.35">
      <c r="A40" s="248">
        <v>33420</v>
      </c>
      <c r="B40" s="249">
        <v>19.05</v>
      </c>
      <c r="C40" s="254">
        <v>6.25E-2</v>
      </c>
    </row>
    <row r="41" spans="1:3" x14ac:dyDescent="0.35">
      <c r="A41" s="250">
        <v>33451</v>
      </c>
      <c r="B41" s="251">
        <v>19.37</v>
      </c>
      <c r="C41" s="252">
        <v>1.6799999999999999E-2</v>
      </c>
    </row>
    <row r="42" spans="1:3" x14ac:dyDescent="0.35">
      <c r="A42" s="248">
        <v>33482</v>
      </c>
      <c r="B42" s="249">
        <v>20.05</v>
      </c>
      <c r="C42" s="254">
        <v>3.5099999999999999E-2</v>
      </c>
    </row>
    <row r="43" spans="1:3" x14ac:dyDescent="0.35">
      <c r="A43" s="250">
        <v>33512</v>
      </c>
      <c r="B43" s="251">
        <v>21.47</v>
      </c>
      <c r="C43" s="252">
        <v>7.0800000000000002E-2</v>
      </c>
    </row>
    <row r="44" spans="1:3" x14ac:dyDescent="0.35">
      <c r="A44" s="248">
        <v>33543</v>
      </c>
      <c r="B44" s="249">
        <v>20.77</v>
      </c>
      <c r="C44" s="254">
        <v>-3.2599999999999997E-2</v>
      </c>
    </row>
    <row r="45" spans="1:3" x14ac:dyDescent="0.35">
      <c r="A45" s="250">
        <v>33573</v>
      </c>
      <c r="B45" s="251">
        <v>17.75</v>
      </c>
      <c r="C45" s="252">
        <v>-0.1454</v>
      </c>
    </row>
    <row r="46" spans="1:3" x14ac:dyDescent="0.35">
      <c r="A46" s="248">
        <v>33604</v>
      </c>
      <c r="B46" s="249">
        <v>17.38</v>
      </c>
      <c r="C46" s="254">
        <v>-2.0799999999999999E-2</v>
      </c>
    </row>
    <row r="47" spans="1:3" x14ac:dyDescent="0.35">
      <c r="A47" s="250">
        <v>33635</v>
      </c>
      <c r="B47" s="251">
        <v>17.62</v>
      </c>
      <c r="C47" s="252">
        <v>1.38E-2</v>
      </c>
    </row>
    <row r="48" spans="1:3" x14ac:dyDescent="0.35">
      <c r="A48" s="248">
        <v>33664</v>
      </c>
      <c r="B48" s="249">
        <v>17.45</v>
      </c>
      <c r="C48" s="254">
        <v>-9.5999999999999992E-3</v>
      </c>
    </row>
    <row r="49" spans="1:3" x14ac:dyDescent="0.35">
      <c r="A49" s="250">
        <v>33695</v>
      </c>
      <c r="B49" s="251">
        <v>18.63</v>
      </c>
      <c r="C49" s="252">
        <v>6.7599999999999993E-2</v>
      </c>
    </row>
    <row r="50" spans="1:3" x14ac:dyDescent="0.35">
      <c r="A50" s="248">
        <v>33725</v>
      </c>
      <c r="B50" s="249">
        <v>19.5</v>
      </c>
      <c r="C50" s="254">
        <v>4.6699999999999998E-2</v>
      </c>
    </row>
    <row r="51" spans="1:3" x14ac:dyDescent="0.35">
      <c r="A51" s="250">
        <v>33756</v>
      </c>
      <c r="B51" s="251">
        <v>20.83</v>
      </c>
      <c r="C51" s="252">
        <v>6.8199999999999997E-2</v>
      </c>
    </row>
    <row r="52" spans="1:3" x14ac:dyDescent="0.35">
      <c r="A52" s="248">
        <v>33786</v>
      </c>
      <c r="B52" s="249">
        <v>20.170000000000002</v>
      </c>
      <c r="C52" s="254">
        <v>-3.1699999999999999E-2</v>
      </c>
    </row>
    <row r="53" spans="1:3" x14ac:dyDescent="0.35">
      <c r="A53" s="250">
        <v>33817</v>
      </c>
      <c r="B53" s="251">
        <v>19.62</v>
      </c>
      <c r="C53" s="252">
        <v>-2.7300000000000001E-2</v>
      </c>
    </row>
    <row r="54" spans="1:3" x14ac:dyDescent="0.35">
      <c r="A54" s="248">
        <v>33848</v>
      </c>
      <c r="B54" s="249">
        <v>20.149999999999999</v>
      </c>
      <c r="C54" s="254">
        <v>2.7E-2</v>
      </c>
    </row>
    <row r="55" spans="1:3" x14ac:dyDescent="0.35">
      <c r="A55" s="250">
        <v>33878</v>
      </c>
      <c r="B55" s="251">
        <v>20.079999999999998</v>
      </c>
      <c r="C55" s="252">
        <v>-3.5000000000000001E-3</v>
      </c>
    </row>
    <row r="56" spans="1:3" x14ac:dyDescent="0.35">
      <c r="A56" s="248">
        <v>33909</v>
      </c>
      <c r="B56" s="249">
        <v>18.88</v>
      </c>
      <c r="C56" s="254">
        <v>-5.9799999999999999E-2</v>
      </c>
    </row>
    <row r="57" spans="1:3" x14ac:dyDescent="0.35">
      <c r="A57" s="250">
        <v>33939</v>
      </c>
      <c r="B57" s="251">
        <v>17.93</v>
      </c>
      <c r="C57" s="252">
        <v>-5.0299999999999997E-2</v>
      </c>
    </row>
    <row r="58" spans="1:3" x14ac:dyDescent="0.35">
      <c r="A58" s="248">
        <v>33970</v>
      </c>
      <c r="B58" s="249">
        <v>17.22</v>
      </c>
      <c r="C58" s="254">
        <v>-3.9600000000000003E-2</v>
      </c>
    </row>
    <row r="59" spans="1:3" x14ac:dyDescent="0.35">
      <c r="A59" s="250">
        <v>34001</v>
      </c>
      <c r="B59" s="251">
        <v>18.170000000000002</v>
      </c>
      <c r="C59" s="252">
        <v>5.5199999999999999E-2</v>
      </c>
    </row>
    <row r="60" spans="1:3" x14ac:dyDescent="0.35">
      <c r="A60" s="248">
        <v>34029</v>
      </c>
      <c r="B60" s="249">
        <v>18.47</v>
      </c>
      <c r="C60" s="254">
        <v>1.6500000000000001E-2</v>
      </c>
    </row>
    <row r="61" spans="1:3" x14ac:dyDescent="0.35">
      <c r="A61" s="250">
        <v>34060</v>
      </c>
      <c r="B61" s="251">
        <v>18.43</v>
      </c>
      <c r="C61" s="252">
        <v>-2.2000000000000001E-3</v>
      </c>
    </row>
    <row r="62" spans="1:3" x14ac:dyDescent="0.35">
      <c r="A62" s="248">
        <v>34090</v>
      </c>
      <c r="B62" s="249">
        <v>18.170000000000002</v>
      </c>
      <c r="C62" s="254">
        <v>-1.41E-2</v>
      </c>
    </row>
    <row r="63" spans="1:3" x14ac:dyDescent="0.35">
      <c r="A63" s="250">
        <v>34121</v>
      </c>
      <c r="B63" s="251">
        <v>17.47</v>
      </c>
      <c r="C63" s="252">
        <v>-3.85E-2</v>
      </c>
    </row>
    <row r="64" spans="1:3" x14ac:dyDescent="0.35">
      <c r="A64" s="248">
        <v>34151</v>
      </c>
      <c r="B64" s="249">
        <v>16.32</v>
      </c>
      <c r="C64" s="254">
        <v>-6.5799999999999997E-2</v>
      </c>
    </row>
    <row r="65" spans="1:3" x14ac:dyDescent="0.35">
      <c r="A65" s="250">
        <v>34182</v>
      </c>
      <c r="B65" s="251">
        <v>16.48</v>
      </c>
      <c r="C65" s="252">
        <v>9.7999999999999997E-3</v>
      </c>
    </row>
    <row r="66" spans="1:3" x14ac:dyDescent="0.35">
      <c r="A66" s="248">
        <v>34213</v>
      </c>
      <c r="B66" s="249">
        <v>15.9</v>
      </c>
      <c r="C66" s="254">
        <v>-3.5200000000000002E-2</v>
      </c>
    </row>
    <row r="67" spans="1:3" x14ac:dyDescent="0.35">
      <c r="A67" s="250">
        <v>34243</v>
      </c>
      <c r="B67" s="251">
        <v>16.52</v>
      </c>
      <c r="C67" s="252">
        <v>3.9E-2</v>
      </c>
    </row>
    <row r="68" spans="1:3" x14ac:dyDescent="0.35">
      <c r="A68" s="248">
        <v>34274</v>
      </c>
      <c r="B68" s="249">
        <v>15.2</v>
      </c>
      <c r="C68" s="254">
        <v>-7.9899999999999999E-2</v>
      </c>
    </row>
    <row r="69" spans="1:3" x14ac:dyDescent="0.35">
      <c r="A69" s="250">
        <v>34304</v>
      </c>
      <c r="B69" s="251">
        <v>13.77</v>
      </c>
      <c r="C69" s="252">
        <v>-9.4100000000000003E-2</v>
      </c>
    </row>
    <row r="70" spans="1:3" x14ac:dyDescent="0.35">
      <c r="A70" s="248">
        <v>34335</v>
      </c>
      <c r="B70" s="249">
        <v>14.13</v>
      </c>
      <c r="C70" s="254">
        <v>2.6100000000000002E-2</v>
      </c>
    </row>
    <row r="71" spans="1:3" x14ac:dyDescent="0.35">
      <c r="A71" s="250">
        <v>34366</v>
      </c>
      <c r="B71" s="251">
        <v>13.78</v>
      </c>
      <c r="C71" s="252">
        <v>-2.4799999999999999E-2</v>
      </c>
    </row>
    <row r="72" spans="1:3" x14ac:dyDescent="0.35">
      <c r="A72" s="248">
        <v>34394</v>
      </c>
      <c r="B72" s="249">
        <v>13.62</v>
      </c>
      <c r="C72" s="254">
        <v>-1.1599999999999999E-2</v>
      </c>
    </row>
    <row r="73" spans="1:3" x14ac:dyDescent="0.35">
      <c r="A73" s="250">
        <v>34425</v>
      </c>
      <c r="B73" s="251">
        <v>15.08</v>
      </c>
      <c r="C73" s="252">
        <v>0.1072</v>
      </c>
    </row>
    <row r="74" spans="1:3" x14ac:dyDescent="0.35">
      <c r="A74" s="248">
        <v>34455</v>
      </c>
      <c r="B74" s="249">
        <v>16.28</v>
      </c>
      <c r="C74" s="254">
        <v>7.9600000000000004E-2</v>
      </c>
    </row>
    <row r="75" spans="1:3" x14ac:dyDescent="0.35">
      <c r="A75" s="250">
        <v>34486</v>
      </c>
      <c r="B75" s="251">
        <v>17.170000000000002</v>
      </c>
      <c r="C75" s="252">
        <v>5.4699999999999999E-2</v>
      </c>
    </row>
    <row r="76" spans="1:3" x14ac:dyDescent="0.35">
      <c r="A76" s="248">
        <v>34516</v>
      </c>
      <c r="B76" s="249">
        <v>17.88</v>
      </c>
      <c r="C76" s="254">
        <v>4.1399999999999999E-2</v>
      </c>
    </row>
    <row r="77" spans="1:3" x14ac:dyDescent="0.35">
      <c r="A77" s="250">
        <v>34547</v>
      </c>
      <c r="B77" s="251">
        <v>17</v>
      </c>
      <c r="C77" s="252">
        <v>-4.9200000000000001E-2</v>
      </c>
    </row>
    <row r="78" spans="1:3" x14ac:dyDescent="0.35">
      <c r="A78" s="248">
        <v>34578</v>
      </c>
      <c r="B78" s="249">
        <v>16.2</v>
      </c>
      <c r="C78" s="254">
        <v>-4.7100000000000003E-2</v>
      </c>
    </row>
    <row r="79" spans="1:3" x14ac:dyDescent="0.35">
      <c r="A79" s="250">
        <v>34608</v>
      </c>
      <c r="B79" s="251">
        <v>16.47</v>
      </c>
      <c r="C79" s="252">
        <v>1.67E-2</v>
      </c>
    </row>
    <row r="80" spans="1:3" x14ac:dyDescent="0.35">
      <c r="A80" s="248">
        <v>34639</v>
      </c>
      <c r="B80" s="249">
        <v>17.079999999999998</v>
      </c>
      <c r="C80" s="254">
        <v>3.6999999999999998E-2</v>
      </c>
    </row>
    <row r="81" spans="1:3" x14ac:dyDescent="0.35">
      <c r="A81" s="250">
        <v>34669</v>
      </c>
      <c r="B81" s="251">
        <v>15.94</v>
      </c>
      <c r="C81" s="252">
        <v>-6.6699999999999995E-2</v>
      </c>
    </row>
    <row r="82" spans="1:3" x14ac:dyDescent="0.35">
      <c r="A82" s="248">
        <v>34700</v>
      </c>
      <c r="B82" s="249">
        <v>16.899999999999999</v>
      </c>
      <c r="C82" s="254">
        <v>6.0199999999999997E-2</v>
      </c>
    </row>
    <row r="83" spans="1:3" x14ac:dyDescent="0.35">
      <c r="A83" s="250">
        <v>34731</v>
      </c>
      <c r="B83" s="251">
        <v>17.420000000000002</v>
      </c>
      <c r="C83" s="252">
        <v>3.0800000000000001E-2</v>
      </c>
    </row>
    <row r="84" spans="1:3" x14ac:dyDescent="0.35">
      <c r="A84" s="248">
        <v>34759</v>
      </c>
      <c r="B84" s="249">
        <v>17.350000000000001</v>
      </c>
      <c r="C84" s="254">
        <v>-4.0000000000000001E-3</v>
      </c>
    </row>
    <row r="85" spans="1:3" x14ac:dyDescent="0.35">
      <c r="A85" s="250">
        <v>34790</v>
      </c>
      <c r="B85" s="251">
        <v>18.649999999999999</v>
      </c>
      <c r="C85" s="252">
        <v>7.4899999999999994E-2</v>
      </c>
    </row>
    <row r="86" spans="1:3" x14ac:dyDescent="0.35">
      <c r="A86" s="248">
        <v>34820</v>
      </c>
      <c r="B86" s="249">
        <v>18.420000000000002</v>
      </c>
      <c r="C86" s="254">
        <v>-1.23E-2</v>
      </c>
    </row>
    <row r="87" spans="1:3" x14ac:dyDescent="0.35">
      <c r="A87" s="250">
        <v>34851</v>
      </c>
      <c r="B87" s="251">
        <v>17.36</v>
      </c>
      <c r="C87" s="252">
        <v>-5.7500000000000002E-2</v>
      </c>
    </row>
    <row r="88" spans="1:3" x14ac:dyDescent="0.35">
      <c r="A88" s="248">
        <v>34881</v>
      </c>
      <c r="B88" s="249">
        <v>16.079999999999998</v>
      </c>
      <c r="C88" s="254">
        <v>-7.3700000000000002E-2</v>
      </c>
    </row>
    <row r="89" spans="1:3" x14ac:dyDescent="0.35">
      <c r="A89" s="250">
        <v>34912</v>
      </c>
      <c r="B89" s="251">
        <v>16.47</v>
      </c>
      <c r="C89" s="252">
        <v>2.4299999999999999E-2</v>
      </c>
    </row>
    <row r="90" spans="1:3" x14ac:dyDescent="0.35">
      <c r="A90" s="248">
        <v>34943</v>
      </c>
      <c r="B90" s="249">
        <v>16.82</v>
      </c>
      <c r="C90" s="254">
        <v>2.1299999999999999E-2</v>
      </c>
    </row>
    <row r="91" spans="1:3" x14ac:dyDescent="0.35">
      <c r="A91" s="250">
        <v>34973</v>
      </c>
      <c r="B91" s="251">
        <v>16.12</v>
      </c>
      <c r="C91" s="252">
        <v>-4.1599999999999998E-2</v>
      </c>
    </row>
    <row r="92" spans="1:3" x14ac:dyDescent="0.35">
      <c r="A92" s="248">
        <v>35004</v>
      </c>
      <c r="B92" s="249">
        <v>16.739999999999998</v>
      </c>
      <c r="C92" s="254">
        <v>3.85E-2</v>
      </c>
    </row>
    <row r="93" spans="1:3" x14ac:dyDescent="0.35">
      <c r="A93" s="250">
        <v>35034</v>
      </c>
      <c r="B93" s="251">
        <v>17.87</v>
      </c>
      <c r="C93" s="252">
        <v>6.7500000000000004E-2</v>
      </c>
    </row>
    <row r="94" spans="1:3" x14ac:dyDescent="0.35">
      <c r="A94" s="248">
        <v>35065</v>
      </c>
      <c r="B94" s="249">
        <v>17.8</v>
      </c>
      <c r="C94" s="254">
        <v>-3.8999999999999998E-3</v>
      </c>
    </row>
    <row r="95" spans="1:3" x14ac:dyDescent="0.35">
      <c r="A95" s="250">
        <v>35096</v>
      </c>
      <c r="B95" s="251">
        <v>17.7</v>
      </c>
      <c r="C95" s="252">
        <v>-5.5999999999999999E-3</v>
      </c>
    </row>
    <row r="96" spans="1:3" x14ac:dyDescent="0.35">
      <c r="A96" s="248">
        <v>35125</v>
      </c>
      <c r="B96" s="249">
        <v>19.399999999999999</v>
      </c>
      <c r="C96" s="254">
        <v>9.6000000000000002E-2</v>
      </c>
    </row>
    <row r="97" spans="1:3" x14ac:dyDescent="0.35">
      <c r="A97" s="250">
        <v>35156</v>
      </c>
      <c r="B97" s="251">
        <v>20.66</v>
      </c>
      <c r="C97" s="252">
        <v>6.4899999999999999E-2</v>
      </c>
    </row>
    <row r="98" spans="1:3" x14ac:dyDescent="0.35">
      <c r="A98" s="248">
        <v>35186</v>
      </c>
      <c r="B98" s="249">
        <v>19.059999999999999</v>
      </c>
      <c r="C98" s="254">
        <v>-7.7399999999999997E-2</v>
      </c>
    </row>
    <row r="99" spans="1:3" x14ac:dyDescent="0.35">
      <c r="A99" s="250">
        <v>35217</v>
      </c>
      <c r="B99" s="251">
        <v>18.510000000000002</v>
      </c>
      <c r="C99" s="252">
        <v>-2.8899999999999999E-2</v>
      </c>
    </row>
    <row r="100" spans="1:3" x14ac:dyDescent="0.35">
      <c r="A100" s="248">
        <v>35247</v>
      </c>
      <c r="B100" s="249">
        <v>19.59</v>
      </c>
      <c r="C100" s="254">
        <v>5.8299999999999998E-2</v>
      </c>
    </row>
    <row r="101" spans="1:3" x14ac:dyDescent="0.35">
      <c r="A101" s="250">
        <v>35278</v>
      </c>
      <c r="B101" s="251">
        <v>20.440000000000001</v>
      </c>
      <c r="C101" s="252">
        <v>4.3400000000000001E-2</v>
      </c>
    </row>
    <row r="102" spans="1:3" x14ac:dyDescent="0.35">
      <c r="A102" s="248">
        <v>35309</v>
      </c>
      <c r="B102" s="249">
        <v>22.26</v>
      </c>
      <c r="C102" s="254">
        <v>8.8999999999999996E-2</v>
      </c>
    </row>
    <row r="103" spans="1:3" x14ac:dyDescent="0.35">
      <c r="A103" s="250">
        <v>35339</v>
      </c>
      <c r="B103" s="251">
        <v>23.61</v>
      </c>
      <c r="C103" s="252">
        <v>6.0600000000000001E-2</v>
      </c>
    </row>
    <row r="104" spans="1:3" x14ac:dyDescent="0.35">
      <c r="A104" s="248">
        <v>35370</v>
      </c>
      <c r="B104" s="249">
        <v>22.39</v>
      </c>
      <c r="C104" s="254">
        <v>-5.1700000000000003E-2</v>
      </c>
    </row>
    <row r="105" spans="1:3" x14ac:dyDescent="0.35">
      <c r="A105" s="250">
        <v>35400</v>
      </c>
      <c r="B105" s="251">
        <v>23.62</v>
      </c>
      <c r="C105" s="252">
        <v>5.4899999999999997E-2</v>
      </c>
    </row>
    <row r="106" spans="1:3" x14ac:dyDescent="0.35">
      <c r="A106" s="248">
        <v>35431</v>
      </c>
      <c r="B106" s="249">
        <v>23.23</v>
      </c>
      <c r="C106" s="254">
        <v>-1.6500000000000001E-2</v>
      </c>
    </row>
    <row r="107" spans="1:3" x14ac:dyDescent="0.35">
      <c r="A107" s="250">
        <v>35462</v>
      </c>
      <c r="B107" s="251">
        <v>20.420000000000002</v>
      </c>
      <c r="C107" s="252">
        <v>-0.121</v>
      </c>
    </row>
    <row r="108" spans="1:3" x14ac:dyDescent="0.35">
      <c r="A108" s="248">
        <v>35490</v>
      </c>
      <c r="B108" s="249">
        <v>19.329999999999998</v>
      </c>
      <c r="C108" s="254">
        <v>-5.3400000000000003E-2</v>
      </c>
    </row>
    <row r="109" spans="1:3" x14ac:dyDescent="0.35">
      <c r="A109" s="250">
        <v>35521</v>
      </c>
      <c r="B109" s="251">
        <v>17.88</v>
      </c>
      <c r="C109" s="252">
        <v>-7.4999999999999997E-2</v>
      </c>
    </row>
    <row r="110" spans="1:3" x14ac:dyDescent="0.35">
      <c r="A110" s="248">
        <v>35551</v>
      </c>
      <c r="B110" s="249">
        <v>19.37</v>
      </c>
      <c r="C110" s="254">
        <v>8.3299999999999999E-2</v>
      </c>
    </row>
    <row r="111" spans="1:3" x14ac:dyDescent="0.35">
      <c r="A111" s="250">
        <v>35582</v>
      </c>
      <c r="B111" s="251">
        <v>17.920000000000002</v>
      </c>
      <c r="C111" s="252">
        <v>-7.4899999999999994E-2</v>
      </c>
    </row>
    <row r="112" spans="1:3" x14ac:dyDescent="0.35">
      <c r="A112" s="248">
        <v>35612</v>
      </c>
      <c r="B112" s="249">
        <v>18.329999999999998</v>
      </c>
      <c r="C112" s="254">
        <v>2.29E-2</v>
      </c>
    </row>
    <row r="113" spans="1:3" x14ac:dyDescent="0.35">
      <c r="A113" s="250">
        <v>35643</v>
      </c>
      <c r="B113" s="251">
        <v>18.7</v>
      </c>
      <c r="C113" s="252">
        <v>2.0199999999999999E-2</v>
      </c>
    </row>
    <row r="114" spans="1:3" x14ac:dyDescent="0.35">
      <c r="A114" s="248">
        <v>35674</v>
      </c>
      <c r="B114" s="249">
        <v>18.66</v>
      </c>
      <c r="C114" s="254">
        <v>-2.0999999999999999E-3</v>
      </c>
    </row>
    <row r="115" spans="1:3" x14ac:dyDescent="0.35">
      <c r="A115" s="250">
        <v>35704</v>
      </c>
      <c r="B115" s="251">
        <v>20.04</v>
      </c>
      <c r="C115" s="252">
        <v>7.3999999999999996E-2</v>
      </c>
    </row>
    <row r="116" spans="1:3" x14ac:dyDescent="0.35">
      <c r="A116" s="248">
        <v>35735</v>
      </c>
      <c r="B116" s="249">
        <v>19.09</v>
      </c>
      <c r="C116" s="254">
        <v>-4.7399999999999998E-2</v>
      </c>
    </row>
    <row r="117" spans="1:3" x14ac:dyDescent="0.35">
      <c r="A117" s="250">
        <v>35765</v>
      </c>
      <c r="B117" s="251">
        <v>17.09</v>
      </c>
      <c r="C117" s="252">
        <v>-0.1048</v>
      </c>
    </row>
    <row r="118" spans="1:3" x14ac:dyDescent="0.35">
      <c r="A118" s="248">
        <v>35796</v>
      </c>
      <c r="B118" s="249">
        <v>15</v>
      </c>
      <c r="C118" s="254">
        <v>-0.12230000000000001</v>
      </c>
    </row>
    <row r="119" spans="1:3" x14ac:dyDescent="0.35">
      <c r="A119" s="250">
        <v>35827</v>
      </c>
      <c r="B119" s="251">
        <v>14.1</v>
      </c>
      <c r="C119" s="252">
        <v>-0.06</v>
      </c>
    </row>
    <row r="120" spans="1:3" x14ac:dyDescent="0.35">
      <c r="A120" s="248">
        <v>35855</v>
      </c>
      <c r="B120" s="249">
        <v>13.12</v>
      </c>
      <c r="C120" s="254">
        <v>-6.9500000000000006E-2</v>
      </c>
    </row>
    <row r="121" spans="1:3" x14ac:dyDescent="0.35">
      <c r="A121" s="250">
        <v>35886</v>
      </c>
      <c r="B121" s="251">
        <v>13.5</v>
      </c>
      <c r="C121" s="252">
        <v>2.9000000000000001E-2</v>
      </c>
    </row>
    <row r="122" spans="1:3" x14ac:dyDescent="0.35">
      <c r="A122" s="248">
        <v>35916</v>
      </c>
      <c r="B122" s="249">
        <v>14.03</v>
      </c>
      <c r="C122" s="254">
        <v>3.9300000000000002E-2</v>
      </c>
    </row>
    <row r="123" spans="1:3" x14ac:dyDescent="0.35">
      <c r="A123" s="250">
        <v>35947</v>
      </c>
      <c r="B123" s="251">
        <v>12.48</v>
      </c>
      <c r="C123" s="252">
        <v>-0.1105</v>
      </c>
    </row>
    <row r="124" spans="1:3" x14ac:dyDescent="0.35">
      <c r="A124" s="248">
        <v>35977</v>
      </c>
      <c r="B124" s="249">
        <v>12.7</v>
      </c>
      <c r="C124" s="254">
        <v>1.7600000000000001E-2</v>
      </c>
    </row>
    <row r="125" spans="1:3" x14ac:dyDescent="0.35">
      <c r="A125" s="250">
        <v>36008</v>
      </c>
      <c r="B125" s="251">
        <v>12.49</v>
      </c>
      <c r="C125" s="252">
        <v>-1.6500000000000001E-2</v>
      </c>
    </row>
    <row r="126" spans="1:3" x14ac:dyDescent="0.35">
      <c r="A126" s="248">
        <v>36039</v>
      </c>
      <c r="B126" s="249">
        <v>13.8</v>
      </c>
      <c r="C126" s="254">
        <v>0.10489999999999999</v>
      </c>
    </row>
    <row r="127" spans="1:3" x14ac:dyDescent="0.35">
      <c r="A127" s="250">
        <v>36069</v>
      </c>
      <c r="B127" s="251">
        <v>13.26</v>
      </c>
      <c r="C127" s="252">
        <v>-3.9100000000000003E-2</v>
      </c>
    </row>
    <row r="128" spans="1:3" x14ac:dyDescent="0.35">
      <c r="A128" s="248">
        <v>36100</v>
      </c>
      <c r="B128" s="249">
        <v>11.88</v>
      </c>
      <c r="C128" s="254">
        <v>-0.1041</v>
      </c>
    </row>
    <row r="129" spans="1:3" x14ac:dyDescent="0.35">
      <c r="A129" s="250">
        <v>36130</v>
      </c>
      <c r="B129" s="251">
        <v>10.41</v>
      </c>
      <c r="C129" s="252">
        <v>-0.1237</v>
      </c>
    </row>
    <row r="130" spans="1:3" x14ac:dyDescent="0.35">
      <c r="A130" s="248">
        <v>36161</v>
      </c>
      <c r="B130" s="249">
        <v>11.44</v>
      </c>
      <c r="C130" s="254">
        <v>9.8900000000000002E-2</v>
      </c>
    </row>
    <row r="131" spans="1:3" x14ac:dyDescent="0.35">
      <c r="A131" s="250">
        <v>36192</v>
      </c>
      <c r="B131" s="251">
        <v>10.75</v>
      </c>
      <c r="C131" s="252">
        <v>-6.0299999999999999E-2</v>
      </c>
    </row>
    <row r="132" spans="1:3" x14ac:dyDescent="0.35">
      <c r="A132" s="248">
        <v>36220</v>
      </c>
      <c r="B132" s="249">
        <v>13.17</v>
      </c>
      <c r="C132" s="254">
        <v>0.22509999999999999</v>
      </c>
    </row>
    <row r="133" spans="1:3" x14ac:dyDescent="0.35">
      <c r="A133" s="250">
        <v>36251</v>
      </c>
      <c r="B133" s="251">
        <v>15.87</v>
      </c>
      <c r="C133" s="252">
        <v>0.20499999999999999</v>
      </c>
    </row>
    <row r="134" spans="1:3" x14ac:dyDescent="0.35">
      <c r="A134" s="248">
        <v>36281</v>
      </c>
      <c r="B134" s="249">
        <v>16.059999999999999</v>
      </c>
      <c r="C134" s="254">
        <v>1.2E-2</v>
      </c>
    </row>
    <row r="135" spans="1:3" x14ac:dyDescent="0.35">
      <c r="A135" s="250">
        <v>36312</v>
      </c>
      <c r="B135" s="251">
        <v>16.39</v>
      </c>
      <c r="C135" s="252">
        <v>2.0500000000000001E-2</v>
      </c>
    </row>
    <row r="136" spans="1:3" x14ac:dyDescent="0.35">
      <c r="A136" s="248">
        <v>36342</v>
      </c>
      <c r="B136" s="249">
        <v>18.989999999999998</v>
      </c>
      <c r="C136" s="254">
        <v>0.15859999999999999</v>
      </c>
    </row>
    <row r="137" spans="1:3" x14ac:dyDescent="0.35">
      <c r="A137" s="250">
        <v>36373</v>
      </c>
      <c r="B137" s="251">
        <v>20.27</v>
      </c>
      <c r="C137" s="252">
        <v>6.7400000000000002E-2</v>
      </c>
    </row>
    <row r="138" spans="1:3" x14ac:dyDescent="0.35">
      <c r="A138" s="248">
        <v>36404</v>
      </c>
      <c r="B138" s="249">
        <v>22.7</v>
      </c>
      <c r="C138" s="254">
        <v>0.11990000000000001</v>
      </c>
    </row>
    <row r="139" spans="1:3" x14ac:dyDescent="0.35">
      <c r="A139" s="250">
        <v>36434</v>
      </c>
      <c r="B139" s="251">
        <v>21.95</v>
      </c>
      <c r="C139" s="252">
        <v>-3.3000000000000002E-2</v>
      </c>
    </row>
    <row r="140" spans="1:3" x14ac:dyDescent="0.35">
      <c r="A140" s="248">
        <v>36465</v>
      </c>
      <c r="B140" s="249">
        <v>24.16</v>
      </c>
      <c r="C140" s="254">
        <v>0.1007</v>
      </c>
    </row>
    <row r="141" spans="1:3" x14ac:dyDescent="0.35">
      <c r="A141" s="250">
        <v>36495</v>
      </c>
      <c r="B141" s="251">
        <v>25.1</v>
      </c>
      <c r="C141" s="252">
        <v>3.8899999999999997E-2</v>
      </c>
    </row>
    <row r="142" spans="1:3" x14ac:dyDescent="0.35">
      <c r="A142" s="248">
        <v>36526</v>
      </c>
      <c r="B142" s="249">
        <v>25.31</v>
      </c>
      <c r="C142" s="254">
        <v>8.3999999999999995E-3</v>
      </c>
    </row>
    <row r="143" spans="1:3" x14ac:dyDescent="0.35">
      <c r="A143" s="250">
        <v>36557</v>
      </c>
      <c r="B143" s="251">
        <v>27.22</v>
      </c>
      <c r="C143" s="252">
        <v>7.5499999999999998E-2</v>
      </c>
    </row>
    <row r="144" spans="1:3" x14ac:dyDescent="0.35">
      <c r="A144" s="248">
        <v>36586</v>
      </c>
      <c r="B144" s="249">
        <v>27.49</v>
      </c>
      <c r="C144" s="254">
        <v>9.9000000000000008E-3</v>
      </c>
    </row>
    <row r="145" spans="1:3" x14ac:dyDescent="0.35">
      <c r="A145" s="250">
        <v>36617</v>
      </c>
      <c r="B145" s="251">
        <v>23.47</v>
      </c>
      <c r="C145" s="252">
        <v>-0.1462</v>
      </c>
    </row>
    <row r="146" spans="1:3" x14ac:dyDescent="0.35">
      <c r="A146" s="248">
        <v>36647</v>
      </c>
      <c r="B146" s="249">
        <v>27.19</v>
      </c>
      <c r="C146" s="254">
        <v>0.1585</v>
      </c>
    </row>
    <row r="147" spans="1:3" x14ac:dyDescent="0.35">
      <c r="A147" s="250">
        <v>36678</v>
      </c>
      <c r="B147" s="251">
        <v>29.62</v>
      </c>
      <c r="C147" s="252">
        <v>8.9399999999999993E-2</v>
      </c>
    </row>
    <row r="148" spans="1:3" x14ac:dyDescent="0.35">
      <c r="A148" s="248">
        <v>36708</v>
      </c>
      <c r="B148" s="249">
        <v>28.18</v>
      </c>
      <c r="C148" s="254">
        <v>-4.8599999999999997E-2</v>
      </c>
    </row>
    <row r="149" spans="1:3" x14ac:dyDescent="0.35">
      <c r="A149" s="250">
        <v>36739</v>
      </c>
      <c r="B149" s="251">
        <v>29.26</v>
      </c>
      <c r="C149" s="252">
        <v>3.8300000000000001E-2</v>
      </c>
    </row>
    <row r="150" spans="1:3" x14ac:dyDescent="0.35">
      <c r="A150" s="248">
        <v>36770</v>
      </c>
      <c r="B150" s="249">
        <v>32.08</v>
      </c>
      <c r="C150" s="254">
        <v>9.64E-2</v>
      </c>
    </row>
    <row r="151" spans="1:3" x14ac:dyDescent="0.35">
      <c r="A151" s="250">
        <v>36800</v>
      </c>
      <c r="B151" s="251">
        <v>31.4</v>
      </c>
      <c r="C151" s="252">
        <v>-2.12E-2</v>
      </c>
    </row>
    <row r="152" spans="1:3" x14ac:dyDescent="0.35">
      <c r="A152" s="248">
        <v>36831</v>
      </c>
      <c r="B152" s="249">
        <v>32.33</v>
      </c>
      <c r="C152" s="254">
        <v>2.9600000000000001E-2</v>
      </c>
    </row>
    <row r="153" spans="1:3" x14ac:dyDescent="0.35">
      <c r="A153" s="250">
        <v>36861</v>
      </c>
      <c r="B153" s="251">
        <v>25.2</v>
      </c>
      <c r="C153" s="252">
        <v>-0.2205</v>
      </c>
    </row>
    <row r="154" spans="1:3" x14ac:dyDescent="0.35">
      <c r="A154" s="248">
        <v>36892</v>
      </c>
      <c r="B154" s="249">
        <v>25.96</v>
      </c>
      <c r="C154" s="254">
        <v>3.0200000000000001E-2</v>
      </c>
    </row>
    <row r="155" spans="1:3" x14ac:dyDescent="0.35">
      <c r="A155" s="250">
        <v>36923</v>
      </c>
      <c r="B155" s="251">
        <v>27.24</v>
      </c>
      <c r="C155" s="252">
        <v>4.9299999999999997E-2</v>
      </c>
    </row>
    <row r="156" spans="1:3" x14ac:dyDescent="0.35">
      <c r="A156" s="248">
        <v>36951</v>
      </c>
      <c r="B156" s="249">
        <v>25.02</v>
      </c>
      <c r="C156" s="254">
        <v>-8.1500000000000003E-2</v>
      </c>
    </row>
    <row r="157" spans="1:3" x14ac:dyDescent="0.35">
      <c r="A157" s="250">
        <v>36982</v>
      </c>
      <c r="B157" s="251">
        <v>25.72</v>
      </c>
      <c r="C157" s="252">
        <v>2.8000000000000001E-2</v>
      </c>
    </row>
    <row r="158" spans="1:3" x14ac:dyDescent="0.35">
      <c r="A158" s="248">
        <v>37012</v>
      </c>
      <c r="B158" s="249">
        <v>27.55</v>
      </c>
      <c r="C158" s="254">
        <v>7.1199999999999999E-2</v>
      </c>
    </row>
    <row r="159" spans="1:3" x14ac:dyDescent="0.35">
      <c r="A159" s="250">
        <v>37043</v>
      </c>
      <c r="B159" s="251">
        <v>26.97</v>
      </c>
      <c r="C159" s="252">
        <v>-2.1100000000000001E-2</v>
      </c>
    </row>
    <row r="160" spans="1:3" x14ac:dyDescent="0.35">
      <c r="A160" s="248">
        <v>37073</v>
      </c>
      <c r="B160" s="249">
        <v>24.8</v>
      </c>
      <c r="C160" s="254">
        <v>-8.0500000000000002E-2</v>
      </c>
    </row>
    <row r="161" spans="1:3" x14ac:dyDescent="0.35">
      <c r="A161" s="250">
        <v>37104</v>
      </c>
      <c r="B161" s="251">
        <v>25.82</v>
      </c>
      <c r="C161" s="252">
        <v>4.1099999999999998E-2</v>
      </c>
    </row>
    <row r="162" spans="1:3" x14ac:dyDescent="0.35">
      <c r="A162" s="248">
        <v>37135</v>
      </c>
      <c r="B162" s="249">
        <v>25.21</v>
      </c>
      <c r="C162" s="254">
        <v>-2.3599999999999999E-2</v>
      </c>
    </row>
    <row r="163" spans="1:3" x14ac:dyDescent="0.35">
      <c r="A163" s="250">
        <v>37165</v>
      </c>
      <c r="B163" s="251">
        <v>20.73</v>
      </c>
      <c r="C163" s="252">
        <v>-0.1777</v>
      </c>
    </row>
    <row r="164" spans="1:3" x14ac:dyDescent="0.35">
      <c r="A164" s="248">
        <v>37196</v>
      </c>
      <c r="B164" s="249">
        <v>18.690000000000001</v>
      </c>
      <c r="C164" s="254">
        <v>-9.8400000000000001E-2</v>
      </c>
    </row>
    <row r="165" spans="1:3" x14ac:dyDescent="0.35">
      <c r="A165" s="250">
        <v>37226</v>
      </c>
      <c r="B165" s="251">
        <v>18.52</v>
      </c>
      <c r="C165" s="252">
        <v>-9.1000000000000004E-3</v>
      </c>
    </row>
    <row r="166" spans="1:3" x14ac:dyDescent="0.35">
      <c r="A166" s="248">
        <v>37257</v>
      </c>
      <c r="B166" s="249">
        <v>19.149999999999999</v>
      </c>
      <c r="C166" s="254">
        <v>3.4000000000000002E-2</v>
      </c>
    </row>
    <row r="167" spans="1:3" x14ac:dyDescent="0.35">
      <c r="A167" s="250">
        <v>37288</v>
      </c>
      <c r="B167" s="251">
        <v>19.98</v>
      </c>
      <c r="C167" s="252">
        <v>4.3299999999999998E-2</v>
      </c>
    </row>
    <row r="168" spans="1:3" x14ac:dyDescent="0.35">
      <c r="A168" s="248">
        <v>37316</v>
      </c>
      <c r="B168" s="249">
        <v>23.64</v>
      </c>
      <c r="C168" s="254">
        <v>0.1832</v>
      </c>
    </row>
    <row r="169" spans="1:3" x14ac:dyDescent="0.35">
      <c r="A169" s="250">
        <v>37347</v>
      </c>
      <c r="B169" s="251">
        <v>25.43</v>
      </c>
      <c r="C169" s="252">
        <v>7.5700000000000003E-2</v>
      </c>
    </row>
    <row r="170" spans="1:3" x14ac:dyDescent="0.35">
      <c r="A170" s="248">
        <v>37377</v>
      </c>
      <c r="B170" s="249">
        <v>25.67</v>
      </c>
      <c r="C170" s="254">
        <v>9.4000000000000004E-3</v>
      </c>
    </row>
    <row r="171" spans="1:3" x14ac:dyDescent="0.35">
      <c r="A171" s="250">
        <v>37408</v>
      </c>
      <c r="B171" s="251">
        <v>24.49</v>
      </c>
      <c r="C171" s="252">
        <v>-4.5999999999999999E-2</v>
      </c>
    </row>
    <row r="172" spans="1:3" x14ac:dyDescent="0.35">
      <c r="A172" s="248">
        <v>37438</v>
      </c>
      <c r="B172" s="249">
        <v>25.75</v>
      </c>
      <c r="C172" s="254">
        <v>5.1400000000000001E-2</v>
      </c>
    </row>
    <row r="173" spans="1:3" x14ac:dyDescent="0.35">
      <c r="A173" s="250">
        <v>37469</v>
      </c>
      <c r="B173" s="251">
        <v>26.78</v>
      </c>
      <c r="C173" s="252">
        <v>0.04</v>
      </c>
    </row>
    <row r="174" spans="1:3" x14ac:dyDescent="0.35">
      <c r="A174" s="248">
        <v>37500</v>
      </c>
      <c r="B174" s="249">
        <v>28.28</v>
      </c>
      <c r="C174" s="254">
        <v>5.6000000000000001E-2</v>
      </c>
    </row>
    <row r="175" spans="1:3" x14ac:dyDescent="0.35">
      <c r="A175" s="250">
        <v>37530</v>
      </c>
      <c r="B175" s="251">
        <v>27.53</v>
      </c>
      <c r="C175" s="252">
        <v>-2.6499999999999999E-2</v>
      </c>
    </row>
    <row r="176" spans="1:3" x14ac:dyDescent="0.35">
      <c r="A176" s="248">
        <v>37561</v>
      </c>
      <c r="B176" s="249">
        <v>24.54</v>
      </c>
      <c r="C176" s="254">
        <v>-0.1086</v>
      </c>
    </row>
    <row r="177" spans="1:3" x14ac:dyDescent="0.35">
      <c r="A177" s="250">
        <v>37591</v>
      </c>
      <c r="B177" s="251">
        <v>27.89</v>
      </c>
      <c r="C177" s="252">
        <v>0.13650000000000001</v>
      </c>
    </row>
    <row r="178" spans="1:3" x14ac:dyDescent="0.35">
      <c r="A178" s="248">
        <v>37622</v>
      </c>
      <c r="B178" s="249">
        <v>30.75</v>
      </c>
      <c r="C178" s="254">
        <v>0.10249999999999999</v>
      </c>
    </row>
    <row r="179" spans="1:3" x14ac:dyDescent="0.35">
      <c r="A179" s="250">
        <v>37653</v>
      </c>
      <c r="B179" s="251">
        <v>32.880000000000003</v>
      </c>
      <c r="C179" s="252">
        <v>6.93E-2</v>
      </c>
    </row>
    <row r="180" spans="1:3" x14ac:dyDescent="0.35">
      <c r="A180" s="248">
        <v>37681</v>
      </c>
      <c r="B180" s="249">
        <v>30.36</v>
      </c>
      <c r="C180" s="254">
        <v>-7.6600000000000001E-2</v>
      </c>
    </row>
    <row r="181" spans="1:3" x14ac:dyDescent="0.35">
      <c r="A181" s="250">
        <v>37712</v>
      </c>
      <c r="B181" s="251">
        <v>25.56</v>
      </c>
      <c r="C181" s="252">
        <v>-0.15809999999999999</v>
      </c>
    </row>
    <row r="182" spans="1:3" x14ac:dyDescent="0.35">
      <c r="A182" s="248">
        <v>37742</v>
      </c>
      <c r="B182" s="249">
        <v>26.06</v>
      </c>
      <c r="C182" s="254">
        <v>1.9599999999999999E-2</v>
      </c>
    </row>
    <row r="183" spans="1:3" x14ac:dyDescent="0.35">
      <c r="A183" s="250">
        <v>37773</v>
      </c>
      <c r="B183" s="251">
        <v>27.92</v>
      </c>
      <c r="C183" s="252">
        <v>7.1400000000000005E-2</v>
      </c>
    </row>
    <row r="184" spans="1:3" x14ac:dyDescent="0.35">
      <c r="A184" s="248">
        <v>37803</v>
      </c>
      <c r="B184" s="249">
        <v>28.59</v>
      </c>
      <c r="C184" s="254">
        <v>2.4E-2</v>
      </c>
    </row>
    <row r="185" spans="1:3" x14ac:dyDescent="0.35">
      <c r="A185" s="250">
        <v>37834</v>
      </c>
      <c r="B185" s="251">
        <v>29.68</v>
      </c>
      <c r="C185" s="252">
        <v>3.8100000000000002E-2</v>
      </c>
    </row>
    <row r="186" spans="1:3" x14ac:dyDescent="0.35">
      <c r="A186" s="248">
        <v>37865</v>
      </c>
      <c r="B186" s="249">
        <v>26.88</v>
      </c>
      <c r="C186" s="254">
        <v>-9.4299999999999995E-2</v>
      </c>
    </row>
    <row r="187" spans="1:3" x14ac:dyDescent="0.35">
      <c r="A187" s="250">
        <v>37895</v>
      </c>
      <c r="B187" s="251">
        <v>29.01</v>
      </c>
      <c r="C187" s="252">
        <v>7.9200000000000007E-2</v>
      </c>
    </row>
    <row r="188" spans="1:3" x14ac:dyDescent="0.35">
      <c r="A188" s="248">
        <v>37926</v>
      </c>
      <c r="B188" s="249">
        <v>29.12</v>
      </c>
      <c r="C188" s="254">
        <v>3.8E-3</v>
      </c>
    </row>
    <row r="189" spans="1:3" x14ac:dyDescent="0.35">
      <c r="A189" s="250">
        <v>37956</v>
      </c>
      <c r="B189" s="251">
        <v>29.97</v>
      </c>
      <c r="C189" s="252">
        <v>2.92E-2</v>
      </c>
    </row>
    <row r="190" spans="1:3" x14ac:dyDescent="0.35">
      <c r="A190" s="248">
        <v>37987</v>
      </c>
      <c r="B190" s="249">
        <v>31.37</v>
      </c>
      <c r="C190" s="254">
        <v>4.6699999999999998E-2</v>
      </c>
    </row>
    <row r="191" spans="1:3" x14ac:dyDescent="0.35">
      <c r="A191" s="250">
        <v>38018</v>
      </c>
      <c r="B191" s="251">
        <v>31.33</v>
      </c>
      <c r="C191" s="252">
        <v>-1.2999999999999999E-3</v>
      </c>
    </row>
    <row r="192" spans="1:3" x14ac:dyDescent="0.35">
      <c r="A192" s="248">
        <v>38047</v>
      </c>
      <c r="B192" s="249">
        <v>33.67</v>
      </c>
      <c r="C192" s="254">
        <v>7.4700000000000003E-2</v>
      </c>
    </row>
    <row r="193" spans="1:3" x14ac:dyDescent="0.35">
      <c r="A193" s="250">
        <v>38078</v>
      </c>
      <c r="B193" s="251">
        <v>33.71</v>
      </c>
      <c r="C193" s="252">
        <v>1.1999999999999999E-3</v>
      </c>
    </row>
    <row r="194" spans="1:3" x14ac:dyDescent="0.35">
      <c r="A194" s="248">
        <v>38108</v>
      </c>
      <c r="B194" s="249">
        <v>37.56</v>
      </c>
      <c r="C194" s="254">
        <v>0.1142</v>
      </c>
    </row>
    <row r="195" spans="1:3" x14ac:dyDescent="0.35">
      <c r="A195" s="250">
        <v>38139</v>
      </c>
      <c r="B195" s="251">
        <v>35.54</v>
      </c>
      <c r="C195" s="252">
        <v>-5.3800000000000001E-2</v>
      </c>
    </row>
    <row r="196" spans="1:3" x14ac:dyDescent="0.35">
      <c r="A196" s="248">
        <v>38169</v>
      </c>
      <c r="B196" s="249">
        <v>37.89</v>
      </c>
      <c r="C196" s="254">
        <v>6.6100000000000006E-2</v>
      </c>
    </row>
    <row r="197" spans="1:3" x14ac:dyDescent="0.35">
      <c r="A197" s="250">
        <v>38200</v>
      </c>
      <c r="B197" s="251">
        <v>42.08</v>
      </c>
      <c r="C197" s="252">
        <v>0.1106</v>
      </c>
    </row>
    <row r="198" spans="1:3" x14ac:dyDescent="0.35">
      <c r="A198" s="248">
        <v>38231</v>
      </c>
      <c r="B198" s="249">
        <v>41.6</v>
      </c>
      <c r="C198" s="254">
        <v>-1.14E-2</v>
      </c>
    </row>
    <row r="199" spans="1:3" x14ac:dyDescent="0.35">
      <c r="A199" s="250">
        <v>38261</v>
      </c>
      <c r="B199" s="251">
        <v>46.88</v>
      </c>
      <c r="C199" s="252">
        <v>0.12690000000000001</v>
      </c>
    </row>
    <row r="200" spans="1:3" x14ac:dyDescent="0.35">
      <c r="A200" s="248">
        <v>38292</v>
      </c>
      <c r="B200" s="249">
        <v>42.13</v>
      </c>
      <c r="C200" s="254">
        <v>-0.1013</v>
      </c>
    </row>
    <row r="201" spans="1:3" x14ac:dyDescent="0.35">
      <c r="A201" s="250">
        <v>38322</v>
      </c>
      <c r="B201" s="251">
        <v>39.04</v>
      </c>
      <c r="C201" s="252">
        <v>-7.3300000000000004E-2</v>
      </c>
    </row>
    <row r="202" spans="1:3" x14ac:dyDescent="0.35">
      <c r="A202" s="248">
        <v>38353</v>
      </c>
      <c r="B202" s="249">
        <v>42.97</v>
      </c>
      <c r="C202" s="254">
        <v>0.1007</v>
      </c>
    </row>
    <row r="203" spans="1:3" x14ac:dyDescent="0.35">
      <c r="A203" s="250">
        <v>38384</v>
      </c>
      <c r="B203" s="251">
        <v>44.82</v>
      </c>
      <c r="C203" s="252">
        <v>4.3099999999999999E-2</v>
      </c>
    </row>
    <row r="204" spans="1:3" x14ac:dyDescent="0.35">
      <c r="A204" s="248">
        <v>38412</v>
      </c>
      <c r="B204" s="249">
        <v>50.94</v>
      </c>
      <c r="C204" s="254">
        <v>0.13650000000000001</v>
      </c>
    </row>
    <row r="205" spans="1:3" x14ac:dyDescent="0.35">
      <c r="A205" s="250">
        <v>38443</v>
      </c>
      <c r="B205" s="251">
        <v>50.64</v>
      </c>
      <c r="C205" s="252">
        <v>-5.8999999999999999E-3</v>
      </c>
    </row>
    <row r="206" spans="1:3" x14ac:dyDescent="0.35">
      <c r="A206" s="248">
        <v>38473</v>
      </c>
      <c r="B206" s="249">
        <v>47.83</v>
      </c>
      <c r="C206" s="254">
        <v>-5.5500000000000001E-2</v>
      </c>
    </row>
    <row r="207" spans="1:3" x14ac:dyDescent="0.35">
      <c r="A207" s="250">
        <v>38504</v>
      </c>
      <c r="B207" s="251">
        <v>53.89</v>
      </c>
      <c r="C207" s="252">
        <v>0.12670000000000001</v>
      </c>
    </row>
    <row r="208" spans="1:3" x14ac:dyDescent="0.35">
      <c r="A208" s="248">
        <v>38534</v>
      </c>
      <c r="B208" s="249">
        <v>56.37</v>
      </c>
      <c r="C208" s="254">
        <v>4.5999999999999999E-2</v>
      </c>
    </row>
    <row r="209" spans="1:3" x14ac:dyDescent="0.35">
      <c r="A209" s="250">
        <v>38565</v>
      </c>
      <c r="B209" s="251">
        <v>61.89</v>
      </c>
      <c r="C209" s="252">
        <v>9.7900000000000001E-2</v>
      </c>
    </row>
    <row r="210" spans="1:3" x14ac:dyDescent="0.35">
      <c r="A210" s="248">
        <v>38596</v>
      </c>
      <c r="B210" s="249">
        <v>61.69</v>
      </c>
      <c r="C210" s="254">
        <v>-3.2000000000000002E-3</v>
      </c>
    </row>
    <row r="211" spans="1:3" x14ac:dyDescent="0.35">
      <c r="A211" s="250">
        <v>38626</v>
      </c>
      <c r="B211" s="251">
        <v>58.19</v>
      </c>
      <c r="C211" s="252">
        <v>-5.67E-2</v>
      </c>
    </row>
    <row r="212" spans="1:3" x14ac:dyDescent="0.35">
      <c r="A212" s="248">
        <v>38657</v>
      </c>
      <c r="B212" s="249">
        <v>55.04</v>
      </c>
      <c r="C212" s="254">
        <v>-5.4100000000000002E-2</v>
      </c>
    </row>
    <row r="213" spans="1:3" x14ac:dyDescent="0.35">
      <c r="A213" s="250">
        <v>38687</v>
      </c>
      <c r="B213" s="251">
        <v>56.43</v>
      </c>
      <c r="C213" s="252">
        <v>2.53E-2</v>
      </c>
    </row>
    <row r="214" spans="1:3" x14ac:dyDescent="0.35">
      <c r="A214" s="248">
        <v>38718</v>
      </c>
      <c r="B214" s="249">
        <v>62.46</v>
      </c>
      <c r="C214" s="254">
        <v>0.1069</v>
      </c>
    </row>
    <row r="215" spans="1:3" x14ac:dyDescent="0.35">
      <c r="A215" s="250">
        <v>38749</v>
      </c>
      <c r="B215" s="251">
        <v>59.7</v>
      </c>
      <c r="C215" s="252">
        <v>-4.4200000000000003E-2</v>
      </c>
    </row>
    <row r="216" spans="1:3" x14ac:dyDescent="0.35">
      <c r="A216" s="248">
        <v>38777</v>
      </c>
      <c r="B216" s="249">
        <v>60.93</v>
      </c>
      <c r="C216" s="254">
        <v>2.06E-2</v>
      </c>
    </row>
    <row r="217" spans="1:3" x14ac:dyDescent="0.35">
      <c r="A217" s="250">
        <v>38808</v>
      </c>
      <c r="B217" s="251">
        <v>67.97</v>
      </c>
      <c r="C217" s="252">
        <v>0.11550000000000001</v>
      </c>
    </row>
    <row r="218" spans="1:3" x14ac:dyDescent="0.35">
      <c r="A218" s="248">
        <v>38838</v>
      </c>
      <c r="B218" s="249">
        <v>68.680000000000007</v>
      </c>
      <c r="C218" s="254">
        <v>1.04E-2</v>
      </c>
    </row>
    <row r="219" spans="1:3" x14ac:dyDescent="0.35">
      <c r="A219" s="250">
        <v>38869</v>
      </c>
      <c r="B219" s="251">
        <v>68.290000000000006</v>
      </c>
      <c r="C219" s="252">
        <v>-5.7000000000000002E-3</v>
      </c>
    </row>
    <row r="220" spans="1:3" x14ac:dyDescent="0.35">
      <c r="A220" s="248">
        <v>38899</v>
      </c>
      <c r="B220" s="249">
        <v>72.45</v>
      </c>
      <c r="C220" s="254">
        <v>6.0900000000000003E-2</v>
      </c>
    </row>
    <row r="221" spans="1:3" x14ac:dyDescent="0.35">
      <c r="A221" s="250">
        <v>38930</v>
      </c>
      <c r="B221" s="251">
        <v>71.81</v>
      </c>
      <c r="C221" s="252">
        <v>-8.8000000000000005E-3</v>
      </c>
    </row>
    <row r="222" spans="1:3" x14ac:dyDescent="0.35">
      <c r="A222" s="248">
        <v>38961</v>
      </c>
      <c r="B222" s="249">
        <v>62.12</v>
      </c>
      <c r="C222" s="254">
        <v>-0.13489999999999999</v>
      </c>
    </row>
    <row r="223" spans="1:3" x14ac:dyDescent="0.35">
      <c r="A223" s="250">
        <v>38991</v>
      </c>
      <c r="B223" s="251">
        <v>57.91</v>
      </c>
      <c r="C223" s="252">
        <v>-6.7799999999999999E-2</v>
      </c>
    </row>
    <row r="224" spans="1:3" x14ac:dyDescent="0.35">
      <c r="A224" s="248">
        <v>39022</v>
      </c>
      <c r="B224" s="249">
        <v>58.14</v>
      </c>
      <c r="C224" s="254">
        <v>4.0000000000000001E-3</v>
      </c>
    </row>
    <row r="225" spans="1:3" x14ac:dyDescent="0.35">
      <c r="A225" s="250">
        <v>39052</v>
      </c>
      <c r="B225" s="251">
        <v>60.99</v>
      </c>
      <c r="C225" s="252">
        <v>4.9000000000000002E-2</v>
      </c>
    </row>
    <row r="226" spans="1:3" x14ac:dyDescent="0.35">
      <c r="A226" s="248">
        <v>39083</v>
      </c>
      <c r="B226" s="249">
        <v>53.52</v>
      </c>
      <c r="C226" s="254">
        <v>-0.1225</v>
      </c>
    </row>
    <row r="227" spans="1:3" x14ac:dyDescent="0.35">
      <c r="A227" s="250">
        <v>39114</v>
      </c>
      <c r="B227" s="251">
        <v>57.56</v>
      </c>
      <c r="C227" s="252">
        <v>7.5499999999999998E-2</v>
      </c>
    </row>
    <row r="228" spans="1:3" x14ac:dyDescent="0.35">
      <c r="A228" s="248">
        <v>39142</v>
      </c>
      <c r="B228" s="249">
        <v>60.6</v>
      </c>
      <c r="C228" s="254">
        <v>5.28E-2</v>
      </c>
    </row>
    <row r="229" spans="1:3" x14ac:dyDescent="0.35">
      <c r="A229" s="250">
        <v>39173</v>
      </c>
      <c r="B229" s="251">
        <v>65.06</v>
      </c>
      <c r="C229" s="252">
        <v>7.3599999999999999E-2</v>
      </c>
    </row>
    <row r="230" spans="1:3" x14ac:dyDescent="0.35">
      <c r="A230" s="248">
        <v>39203</v>
      </c>
      <c r="B230" s="249">
        <v>65.16</v>
      </c>
      <c r="C230" s="254">
        <v>1.5E-3</v>
      </c>
    </row>
    <row r="231" spans="1:3" x14ac:dyDescent="0.35">
      <c r="A231" s="250">
        <v>39234</v>
      </c>
      <c r="B231" s="251">
        <v>68.19</v>
      </c>
      <c r="C231" s="252">
        <v>4.65E-2</v>
      </c>
    </row>
    <row r="232" spans="1:3" x14ac:dyDescent="0.35">
      <c r="A232" s="248">
        <v>39264</v>
      </c>
      <c r="B232" s="249">
        <v>73.599999999999994</v>
      </c>
      <c r="C232" s="254">
        <v>7.9299999999999995E-2</v>
      </c>
    </row>
    <row r="233" spans="1:3" x14ac:dyDescent="0.35">
      <c r="A233" s="250">
        <v>39295</v>
      </c>
      <c r="B233" s="251">
        <v>70.13</v>
      </c>
      <c r="C233" s="252">
        <v>-4.7100000000000003E-2</v>
      </c>
    </row>
    <row r="234" spans="1:3" x14ac:dyDescent="0.35">
      <c r="A234" s="248">
        <v>39326</v>
      </c>
      <c r="B234" s="249">
        <v>76.760000000000005</v>
      </c>
      <c r="C234" s="254">
        <v>9.4500000000000001E-2</v>
      </c>
    </row>
    <row r="235" spans="1:3" x14ac:dyDescent="0.35">
      <c r="A235" s="250">
        <v>39356</v>
      </c>
      <c r="B235" s="251">
        <v>81.97</v>
      </c>
      <c r="C235" s="252">
        <v>6.7900000000000002E-2</v>
      </c>
    </row>
    <row r="236" spans="1:3" x14ac:dyDescent="0.35">
      <c r="A236" s="248">
        <v>39387</v>
      </c>
      <c r="B236" s="249">
        <v>91.34</v>
      </c>
      <c r="C236" s="254">
        <v>0.1143</v>
      </c>
    </row>
    <row r="237" spans="1:3" x14ac:dyDescent="0.35">
      <c r="A237" s="250">
        <v>39417</v>
      </c>
      <c r="B237" s="251">
        <v>89.52</v>
      </c>
      <c r="C237" s="252">
        <v>-1.9900000000000001E-2</v>
      </c>
    </row>
    <row r="238" spans="1:3" x14ac:dyDescent="0.35">
      <c r="A238" s="248">
        <v>39448</v>
      </c>
      <c r="B238" s="249">
        <v>90.69</v>
      </c>
      <c r="C238" s="254">
        <v>1.3100000000000001E-2</v>
      </c>
    </row>
    <row r="239" spans="1:3" x14ac:dyDescent="0.35">
      <c r="A239" s="250">
        <v>39479</v>
      </c>
      <c r="B239" s="251">
        <v>93.39</v>
      </c>
      <c r="C239" s="252">
        <v>2.98E-2</v>
      </c>
    </row>
    <row r="240" spans="1:3" x14ac:dyDescent="0.35">
      <c r="A240" s="248">
        <v>39508</v>
      </c>
      <c r="B240" s="249">
        <v>101.84</v>
      </c>
      <c r="C240" s="254">
        <v>9.0499999999999997E-2</v>
      </c>
    </row>
    <row r="241" spans="1:3" x14ac:dyDescent="0.35">
      <c r="A241" s="250">
        <v>39539</v>
      </c>
      <c r="B241" s="251">
        <v>108.76</v>
      </c>
      <c r="C241" s="252">
        <v>6.7900000000000002E-2</v>
      </c>
    </row>
    <row r="242" spans="1:3" x14ac:dyDescent="0.35">
      <c r="A242" s="248">
        <v>39569</v>
      </c>
      <c r="B242" s="249">
        <v>122.63</v>
      </c>
      <c r="C242" s="254">
        <v>0.1275</v>
      </c>
    </row>
    <row r="243" spans="1:3" x14ac:dyDescent="0.35">
      <c r="A243" s="250">
        <v>39600</v>
      </c>
      <c r="B243" s="251">
        <v>131.52000000000001</v>
      </c>
      <c r="C243" s="252">
        <v>7.2499999999999995E-2</v>
      </c>
    </row>
    <row r="244" spans="1:3" x14ac:dyDescent="0.35">
      <c r="A244" s="248">
        <v>39630</v>
      </c>
      <c r="B244" s="249">
        <v>132.83000000000001</v>
      </c>
      <c r="C244" s="254">
        <v>0.01</v>
      </c>
    </row>
    <row r="245" spans="1:3" x14ac:dyDescent="0.35">
      <c r="A245" s="250">
        <v>39661</v>
      </c>
      <c r="B245" s="251">
        <v>114.57</v>
      </c>
      <c r="C245" s="252">
        <v>-0.13750000000000001</v>
      </c>
    </row>
    <row r="246" spans="1:3" x14ac:dyDescent="0.35">
      <c r="A246" s="248">
        <v>39692</v>
      </c>
      <c r="B246" s="249">
        <v>99.66</v>
      </c>
      <c r="C246" s="254">
        <v>-0.13009999999999999</v>
      </c>
    </row>
    <row r="247" spans="1:3" x14ac:dyDescent="0.35">
      <c r="A247" s="250">
        <v>39722</v>
      </c>
      <c r="B247" s="251">
        <v>72.69</v>
      </c>
      <c r="C247" s="252">
        <v>-0.27060000000000001</v>
      </c>
    </row>
    <row r="248" spans="1:3" x14ac:dyDescent="0.35">
      <c r="A248" s="248">
        <v>39753</v>
      </c>
      <c r="B248" s="249">
        <v>53.97</v>
      </c>
      <c r="C248" s="254">
        <v>-0.25750000000000001</v>
      </c>
    </row>
    <row r="249" spans="1:3" x14ac:dyDescent="0.35">
      <c r="A249" s="250">
        <v>39783</v>
      </c>
      <c r="B249" s="251">
        <v>41.34</v>
      </c>
      <c r="C249" s="252">
        <v>-0.23400000000000001</v>
      </c>
    </row>
    <row r="250" spans="1:3" x14ac:dyDescent="0.35">
      <c r="A250" s="248">
        <v>39814</v>
      </c>
      <c r="B250" s="249">
        <v>43.86</v>
      </c>
      <c r="C250" s="254">
        <v>6.0999999999999999E-2</v>
      </c>
    </row>
    <row r="251" spans="1:3" x14ac:dyDescent="0.35">
      <c r="A251" s="250">
        <v>39845</v>
      </c>
      <c r="B251" s="251">
        <v>41.84</v>
      </c>
      <c r="C251" s="252">
        <v>-4.6100000000000002E-2</v>
      </c>
    </row>
    <row r="252" spans="1:3" x14ac:dyDescent="0.35">
      <c r="A252" s="248">
        <v>39873</v>
      </c>
      <c r="B252" s="249">
        <v>46.65</v>
      </c>
      <c r="C252" s="254">
        <v>0.115</v>
      </c>
    </row>
    <row r="253" spans="1:3" x14ac:dyDescent="0.35">
      <c r="A253" s="250">
        <v>39904</v>
      </c>
      <c r="B253" s="251">
        <v>50.28</v>
      </c>
      <c r="C253" s="252">
        <v>7.7799999999999994E-2</v>
      </c>
    </row>
    <row r="254" spans="1:3" x14ac:dyDescent="0.35">
      <c r="A254" s="248">
        <v>39934</v>
      </c>
      <c r="B254" s="249">
        <v>58.15</v>
      </c>
      <c r="C254" s="254">
        <v>0.1565</v>
      </c>
    </row>
    <row r="255" spans="1:3" x14ac:dyDescent="0.35">
      <c r="A255" s="250">
        <v>39965</v>
      </c>
      <c r="B255" s="251">
        <v>69.150000000000006</v>
      </c>
      <c r="C255" s="252">
        <v>0.18920000000000001</v>
      </c>
    </row>
    <row r="256" spans="1:3" x14ac:dyDescent="0.35">
      <c r="A256" s="248">
        <v>39995</v>
      </c>
      <c r="B256" s="249">
        <v>64.67</v>
      </c>
      <c r="C256" s="254">
        <v>-6.4799999999999996E-2</v>
      </c>
    </row>
    <row r="257" spans="1:3" x14ac:dyDescent="0.35">
      <c r="A257" s="250">
        <v>40026</v>
      </c>
      <c r="B257" s="251">
        <v>71.63</v>
      </c>
      <c r="C257" s="252">
        <v>0.1076</v>
      </c>
    </row>
    <row r="258" spans="1:3" x14ac:dyDescent="0.35">
      <c r="A258" s="248">
        <v>40057</v>
      </c>
      <c r="B258" s="249">
        <v>68.349999999999994</v>
      </c>
      <c r="C258" s="254">
        <v>-4.58E-2</v>
      </c>
    </row>
    <row r="259" spans="1:3" x14ac:dyDescent="0.35">
      <c r="A259" s="250">
        <v>40087</v>
      </c>
      <c r="B259" s="251">
        <v>74.08</v>
      </c>
      <c r="C259" s="252">
        <v>8.3799999999999999E-2</v>
      </c>
    </row>
    <row r="260" spans="1:3" x14ac:dyDescent="0.35">
      <c r="A260" s="248">
        <v>40118</v>
      </c>
      <c r="B260" s="249">
        <v>77.55</v>
      </c>
      <c r="C260" s="254">
        <v>4.6800000000000001E-2</v>
      </c>
    </row>
    <row r="261" spans="1:3" x14ac:dyDescent="0.35">
      <c r="A261" s="250">
        <v>40148</v>
      </c>
      <c r="B261" s="251">
        <v>74.88</v>
      </c>
      <c r="C261" s="252">
        <v>-3.44E-2</v>
      </c>
    </row>
    <row r="262" spans="1:3" x14ac:dyDescent="0.35">
      <c r="A262" s="248">
        <v>40179</v>
      </c>
      <c r="B262" s="249">
        <v>77.12</v>
      </c>
      <c r="C262" s="254">
        <v>2.9899999999999999E-2</v>
      </c>
    </row>
    <row r="263" spans="1:3" x14ac:dyDescent="0.35">
      <c r="A263" s="250">
        <v>40210</v>
      </c>
      <c r="B263" s="251">
        <v>74.760000000000005</v>
      </c>
      <c r="C263" s="252">
        <v>-3.0599999999999999E-2</v>
      </c>
    </row>
    <row r="264" spans="1:3" x14ac:dyDescent="0.35">
      <c r="A264" s="248">
        <v>40238</v>
      </c>
      <c r="B264" s="249">
        <v>79.3</v>
      </c>
      <c r="C264" s="254">
        <v>6.0699999999999997E-2</v>
      </c>
    </row>
    <row r="265" spans="1:3" x14ac:dyDescent="0.35">
      <c r="A265" s="250">
        <v>40269</v>
      </c>
      <c r="B265" s="251">
        <v>84.18</v>
      </c>
      <c r="C265" s="252">
        <v>6.1499999999999999E-2</v>
      </c>
    </row>
    <row r="266" spans="1:3" x14ac:dyDescent="0.35">
      <c r="A266" s="248">
        <v>40299</v>
      </c>
      <c r="B266" s="249">
        <v>75.62</v>
      </c>
      <c r="C266" s="254">
        <v>-0.1017</v>
      </c>
    </row>
    <row r="267" spans="1:3" x14ac:dyDescent="0.35">
      <c r="A267" s="250">
        <v>40330</v>
      </c>
      <c r="B267" s="251">
        <v>74.73</v>
      </c>
      <c r="C267" s="252">
        <v>-1.18E-2</v>
      </c>
    </row>
    <row r="268" spans="1:3" x14ac:dyDescent="0.35">
      <c r="A268" s="248">
        <v>40360</v>
      </c>
      <c r="B268" s="249">
        <v>74.58</v>
      </c>
      <c r="C268" s="254">
        <v>-2E-3</v>
      </c>
    </row>
    <row r="269" spans="1:3" x14ac:dyDescent="0.35">
      <c r="A269" s="250">
        <v>40391</v>
      </c>
      <c r="B269" s="251">
        <v>75.83</v>
      </c>
      <c r="C269" s="252">
        <v>1.6799999999999999E-2</v>
      </c>
    </row>
    <row r="270" spans="1:3" x14ac:dyDescent="0.35">
      <c r="A270" s="248">
        <v>40422</v>
      </c>
      <c r="B270" s="249">
        <v>76.12</v>
      </c>
      <c r="C270" s="254">
        <v>3.8E-3</v>
      </c>
    </row>
    <row r="271" spans="1:3" x14ac:dyDescent="0.35">
      <c r="A271" s="250">
        <v>40452</v>
      </c>
      <c r="B271" s="251">
        <v>81.72</v>
      </c>
      <c r="C271" s="252">
        <v>7.3599999999999999E-2</v>
      </c>
    </row>
    <row r="272" spans="1:3" x14ac:dyDescent="0.35">
      <c r="A272" s="248">
        <v>40483</v>
      </c>
      <c r="B272" s="249">
        <v>84.53</v>
      </c>
      <c r="C272" s="254">
        <v>3.44E-2</v>
      </c>
    </row>
    <row r="273" spans="1:3" x14ac:dyDescent="0.35">
      <c r="A273" s="250">
        <v>40513</v>
      </c>
      <c r="B273" s="251">
        <v>90.01</v>
      </c>
      <c r="C273" s="252">
        <v>6.4799999999999996E-2</v>
      </c>
    </row>
    <row r="274" spans="1:3" x14ac:dyDescent="0.35">
      <c r="A274" s="248">
        <v>40544</v>
      </c>
      <c r="B274" s="249">
        <v>92.69</v>
      </c>
      <c r="C274" s="254">
        <v>2.98E-2</v>
      </c>
    </row>
    <row r="275" spans="1:3" x14ac:dyDescent="0.35">
      <c r="A275" s="250">
        <v>40575</v>
      </c>
      <c r="B275" s="251">
        <v>97.91</v>
      </c>
      <c r="C275" s="252">
        <v>5.6300000000000003E-2</v>
      </c>
    </row>
    <row r="276" spans="1:3" x14ac:dyDescent="0.35">
      <c r="A276" s="248">
        <v>40603</v>
      </c>
      <c r="B276" s="249">
        <v>108.65</v>
      </c>
      <c r="C276" s="254">
        <v>0.10970000000000001</v>
      </c>
    </row>
    <row r="277" spans="1:3" x14ac:dyDescent="0.35">
      <c r="A277" s="250">
        <v>40634</v>
      </c>
      <c r="B277" s="251">
        <v>116.24</v>
      </c>
      <c r="C277" s="252">
        <v>6.9900000000000004E-2</v>
      </c>
    </row>
    <row r="278" spans="1:3" x14ac:dyDescent="0.35">
      <c r="A278" s="248">
        <v>40664</v>
      </c>
      <c r="B278" s="249">
        <v>108.07</v>
      </c>
      <c r="C278" s="254">
        <v>-7.0300000000000001E-2</v>
      </c>
    </row>
    <row r="279" spans="1:3" x14ac:dyDescent="0.35">
      <c r="A279" s="250">
        <v>40695</v>
      </c>
      <c r="B279" s="251">
        <v>105.85</v>
      </c>
      <c r="C279" s="252">
        <v>-2.0500000000000001E-2</v>
      </c>
    </row>
    <row r="280" spans="1:3" x14ac:dyDescent="0.35">
      <c r="A280" s="248">
        <v>40725</v>
      </c>
      <c r="B280" s="249">
        <v>107.92</v>
      </c>
      <c r="C280" s="254">
        <v>1.9599999999999999E-2</v>
      </c>
    </row>
    <row r="281" spans="1:3" x14ac:dyDescent="0.35">
      <c r="A281" s="250">
        <v>40756</v>
      </c>
      <c r="B281" s="251">
        <v>100.49</v>
      </c>
      <c r="C281" s="252">
        <v>-6.88E-2</v>
      </c>
    </row>
    <row r="282" spans="1:3" x14ac:dyDescent="0.35">
      <c r="A282" s="248">
        <v>40787</v>
      </c>
      <c r="B282" s="249">
        <v>100.82</v>
      </c>
      <c r="C282" s="254">
        <v>3.3E-3</v>
      </c>
    </row>
    <row r="283" spans="1:3" x14ac:dyDescent="0.35">
      <c r="A283" s="250">
        <v>40817</v>
      </c>
      <c r="B283" s="251">
        <v>99.85</v>
      </c>
      <c r="C283" s="252">
        <v>-9.5999999999999992E-3</v>
      </c>
    </row>
    <row r="284" spans="1:3" x14ac:dyDescent="0.35">
      <c r="A284" s="248">
        <v>40848</v>
      </c>
      <c r="B284" s="249">
        <v>105.41</v>
      </c>
      <c r="C284" s="254">
        <v>5.57E-2</v>
      </c>
    </row>
    <row r="285" spans="1:3" x14ac:dyDescent="0.35">
      <c r="A285" s="250">
        <v>40878</v>
      </c>
      <c r="B285" s="251">
        <v>104.23</v>
      </c>
      <c r="C285" s="252">
        <v>-1.12E-2</v>
      </c>
    </row>
    <row r="286" spans="1:3" x14ac:dyDescent="0.35">
      <c r="A286" s="248">
        <v>40909</v>
      </c>
      <c r="B286" s="249">
        <v>107.07</v>
      </c>
      <c r="C286" s="254">
        <v>2.7199999999999998E-2</v>
      </c>
    </row>
    <row r="287" spans="1:3" x14ac:dyDescent="0.35">
      <c r="A287" s="250">
        <v>40940</v>
      </c>
      <c r="B287" s="251">
        <v>112.69</v>
      </c>
      <c r="C287" s="252">
        <v>5.2499999999999998E-2</v>
      </c>
    </row>
    <row r="288" spans="1:3" x14ac:dyDescent="0.35">
      <c r="A288" s="248">
        <v>40969</v>
      </c>
      <c r="B288" s="249">
        <v>117.79</v>
      </c>
      <c r="C288" s="254">
        <v>4.53E-2</v>
      </c>
    </row>
    <row r="289" spans="1:3" x14ac:dyDescent="0.35">
      <c r="A289" s="250">
        <v>41000</v>
      </c>
      <c r="B289" s="251">
        <v>113.67</v>
      </c>
      <c r="C289" s="252">
        <v>-3.5000000000000003E-2</v>
      </c>
    </row>
    <row r="290" spans="1:3" x14ac:dyDescent="0.35">
      <c r="A290" s="248">
        <v>41030</v>
      </c>
      <c r="B290" s="249">
        <v>104.09</v>
      </c>
      <c r="C290" s="254">
        <v>-8.43E-2</v>
      </c>
    </row>
    <row r="291" spans="1:3" x14ac:dyDescent="0.35">
      <c r="A291" s="250">
        <v>41061</v>
      </c>
      <c r="B291" s="251">
        <v>90.73</v>
      </c>
      <c r="C291" s="252">
        <v>-0.12839999999999999</v>
      </c>
    </row>
    <row r="292" spans="1:3" x14ac:dyDescent="0.35">
      <c r="A292" s="248">
        <v>41091</v>
      </c>
      <c r="B292" s="249">
        <v>96.75</v>
      </c>
      <c r="C292" s="254">
        <v>6.6400000000000001E-2</v>
      </c>
    </row>
    <row r="293" spans="1:3" x14ac:dyDescent="0.35">
      <c r="A293" s="250">
        <v>41122</v>
      </c>
      <c r="B293" s="251">
        <v>105.27</v>
      </c>
      <c r="C293" s="252">
        <v>8.8099999999999998E-2</v>
      </c>
    </row>
    <row r="294" spans="1:3" x14ac:dyDescent="0.35">
      <c r="A294" s="248">
        <v>41153</v>
      </c>
      <c r="B294" s="249">
        <v>106.28</v>
      </c>
      <c r="C294" s="254">
        <v>9.5999999999999992E-3</v>
      </c>
    </row>
    <row r="295" spans="1:3" x14ac:dyDescent="0.35">
      <c r="A295" s="250">
        <v>41183</v>
      </c>
      <c r="B295" s="251">
        <v>103.41</v>
      </c>
      <c r="C295" s="252">
        <v>-2.7E-2</v>
      </c>
    </row>
    <row r="296" spans="1:3" x14ac:dyDescent="0.35">
      <c r="A296" s="248">
        <v>41214</v>
      </c>
      <c r="B296" s="249">
        <v>101.17</v>
      </c>
      <c r="C296" s="254">
        <v>-2.1700000000000001E-2</v>
      </c>
    </row>
    <row r="297" spans="1:3" x14ac:dyDescent="0.35">
      <c r="A297" s="250">
        <v>41244</v>
      </c>
      <c r="B297" s="251">
        <v>101.19</v>
      </c>
      <c r="C297" s="252">
        <v>2.0000000000000001E-4</v>
      </c>
    </row>
    <row r="298" spans="1:3" x14ac:dyDescent="0.35">
      <c r="A298" s="248">
        <v>41275</v>
      </c>
      <c r="B298" s="249">
        <v>105.1</v>
      </c>
      <c r="C298" s="254">
        <v>3.8600000000000002E-2</v>
      </c>
    </row>
    <row r="299" spans="1:3" x14ac:dyDescent="0.35">
      <c r="A299" s="250">
        <v>41306</v>
      </c>
      <c r="B299" s="251">
        <v>107.64</v>
      </c>
      <c r="C299" s="252">
        <v>2.4199999999999999E-2</v>
      </c>
    </row>
    <row r="300" spans="1:3" x14ac:dyDescent="0.35">
      <c r="A300" s="248">
        <v>41334</v>
      </c>
      <c r="B300" s="249">
        <v>102.52</v>
      </c>
      <c r="C300" s="254">
        <v>-4.7600000000000003E-2</v>
      </c>
    </row>
    <row r="301" spans="1:3" x14ac:dyDescent="0.35">
      <c r="A301" s="250">
        <v>41365</v>
      </c>
      <c r="B301" s="251">
        <v>98.85</v>
      </c>
      <c r="C301" s="252">
        <v>-3.5799999999999998E-2</v>
      </c>
    </row>
    <row r="302" spans="1:3" x14ac:dyDescent="0.35">
      <c r="A302" s="248">
        <v>41395</v>
      </c>
      <c r="B302" s="249">
        <v>99.37</v>
      </c>
      <c r="C302" s="254">
        <v>5.3E-3</v>
      </c>
    </row>
    <row r="303" spans="1:3" x14ac:dyDescent="0.35">
      <c r="A303" s="250">
        <v>41426</v>
      </c>
      <c r="B303" s="251">
        <v>99.74</v>
      </c>
      <c r="C303" s="252">
        <v>3.7000000000000002E-3</v>
      </c>
    </row>
    <row r="304" spans="1:3" x14ac:dyDescent="0.35">
      <c r="A304" s="248">
        <v>41456</v>
      </c>
      <c r="B304" s="249">
        <v>105.26</v>
      </c>
      <c r="C304" s="254">
        <v>5.5300000000000002E-2</v>
      </c>
    </row>
    <row r="305" spans="1:3" x14ac:dyDescent="0.35">
      <c r="A305" s="250">
        <v>41487</v>
      </c>
      <c r="B305" s="251">
        <v>108.16</v>
      </c>
      <c r="C305" s="252">
        <v>2.76E-2</v>
      </c>
    </row>
    <row r="306" spans="1:3" x14ac:dyDescent="0.35">
      <c r="A306" s="248">
        <v>41518</v>
      </c>
      <c r="B306" s="249">
        <v>108.76</v>
      </c>
      <c r="C306" s="254">
        <v>5.4999999999999997E-3</v>
      </c>
    </row>
    <row r="307" spans="1:3" x14ac:dyDescent="0.35">
      <c r="A307" s="250">
        <v>41548</v>
      </c>
      <c r="B307" s="251">
        <v>105.43</v>
      </c>
      <c r="C307" s="252">
        <v>-3.0599999999999999E-2</v>
      </c>
    </row>
    <row r="308" spans="1:3" x14ac:dyDescent="0.35">
      <c r="A308" s="248">
        <v>41579</v>
      </c>
      <c r="B308" s="249">
        <v>102.63</v>
      </c>
      <c r="C308" s="254">
        <v>-2.6599999999999999E-2</v>
      </c>
    </row>
    <row r="309" spans="1:3" x14ac:dyDescent="0.35">
      <c r="A309" s="250">
        <v>41609</v>
      </c>
      <c r="B309" s="251">
        <v>105.48</v>
      </c>
      <c r="C309" s="252">
        <v>2.7799999999999998E-2</v>
      </c>
    </row>
    <row r="310" spans="1:3" x14ac:dyDescent="0.35">
      <c r="A310" s="248">
        <v>41640</v>
      </c>
      <c r="B310" s="249">
        <v>102.1</v>
      </c>
      <c r="C310" s="254">
        <v>-3.2000000000000001E-2</v>
      </c>
    </row>
    <row r="311" spans="1:3" x14ac:dyDescent="0.35">
      <c r="A311" s="250">
        <v>41671</v>
      </c>
      <c r="B311" s="251">
        <v>104.83</v>
      </c>
      <c r="C311" s="252">
        <v>2.6700000000000002E-2</v>
      </c>
    </row>
    <row r="312" spans="1:3" x14ac:dyDescent="0.35">
      <c r="A312" s="248">
        <v>41699</v>
      </c>
      <c r="B312" s="249">
        <v>104.04</v>
      </c>
      <c r="C312" s="254">
        <v>-7.4999999999999997E-3</v>
      </c>
    </row>
    <row r="313" spans="1:3" x14ac:dyDescent="0.35">
      <c r="A313" s="250">
        <v>41730</v>
      </c>
      <c r="B313" s="251">
        <v>104.87</v>
      </c>
      <c r="C313" s="252">
        <v>8.0000000000000002E-3</v>
      </c>
    </row>
    <row r="314" spans="1:3" x14ac:dyDescent="0.35">
      <c r="A314" s="248">
        <v>41760</v>
      </c>
      <c r="B314" s="249">
        <v>105.71</v>
      </c>
      <c r="C314" s="254">
        <v>8.0000000000000002E-3</v>
      </c>
    </row>
    <row r="315" spans="1:3" x14ac:dyDescent="0.35">
      <c r="A315" s="250">
        <v>41791</v>
      </c>
      <c r="B315" s="251">
        <v>108.37</v>
      </c>
      <c r="C315" s="252">
        <v>2.52E-2</v>
      </c>
    </row>
    <row r="316" spans="1:3" x14ac:dyDescent="0.35">
      <c r="A316" s="248">
        <v>41821</v>
      </c>
      <c r="B316" s="249">
        <v>105.23</v>
      </c>
      <c r="C316" s="254">
        <v>-2.9000000000000001E-2</v>
      </c>
    </row>
    <row r="317" spans="1:3" x14ac:dyDescent="0.35">
      <c r="A317" s="250">
        <v>41852</v>
      </c>
      <c r="B317" s="251">
        <v>100.05</v>
      </c>
      <c r="C317" s="252">
        <v>-4.9200000000000001E-2</v>
      </c>
    </row>
    <row r="318" spans="1:3" x14ac:dyDescent="0.35">
      <c r="A318" s="248">
        <v>41883</v>
      </c>
      <c r="B318" s="249">
        <v>95.85</v>
      </c>
      <c r="C318" s="254">
        <v>-4.2000000000000003E-2</v>
      </c>
    </row>
    <row r="319" spans="1:3" x14ac:dyDescent="0.35">
      <c r="A319" s="250">
        <v>41913</v>
      </c>
      <c r="B319" s="251">
        <v>86.08</v>
      </c>
      <c r="C319" s="252">
        <v>-0.1019</v>
      </c>
    </row>
    <row r="320" spans="1:3" x14ac:dyDescent="0.35">
      <c r="A320" s="248">
        <v>41944</v>
      </c>
      <c r="B320" s="249">
        <v>76.989999999999995</v>
      </c>
      <c r="C320" s="254">
        <v>-0.1056</v>
      </c>
    </row>
    <row r="321" spans="1:3" x14ac:dyDescent="0.35">
      <c r="A321" s="250">
        <v>41974</v>
      </c>
      <c r="B321" s="251">
        <v>60.7</v>
      </c>
      <c r="C321" s="252">
        <v>-0.21160000000000001</v>
      </c>
    </row>
    <row r="322" spans="1:3" x14ac:dyDescent="0.35">
      <c r="A322" s="248">
        <v>42005</v>
      </c>
      <c r="B322" s="249">
        <v>47.11</v>
      </c>
      <c r="C322" s="254">
        <v>-0.22389999999999999</v>
      </c>
    </row>
    <row r="323" spans="1:3" x14ac:dyDescent="0.35">
      <c r="A323" s="250">
        <v>42036</v>
      </c>
      <c r="B323" s="251">
        <v>54.79</v>
      </c>
      <c r="C323" s="252">
        <v>0.16300000000000001</v>
      </c>
    </row>
    <row r="324" spans="1:3" x14ac:dyDescent="0.35">
      <c r="A324" s="248">
        <v>42064</v>
      </c>
      <c r="B324" s="249">
        <v>52.83</v>
      </c>
      <c r="C324" s="254">
        <v>-3.5799999999999998E-2</v>
      </c>
    </row>
    <row r="325" spans="1:3" x14ac:dyDescent="0.35">
      <c r="A325" s="250">
        <v>42095</v>
      </c>
      <c r="B325" s="251">
        <v>57.54</v>
      </c>
      <c r="C325" s="252">
        <v>8.9200000000000002E-2</v>
      </c>
    </row>
    <row r="326" spans="1:3" x14ac:dyDescent="0.35">
      <c r="A326" s="248">
        <v>42125</v>
      </c>
      <c r="B326" s="249">
        <v>62.51</v>
      </c>
      <c r="C326" s="254">
        <v>8.6400000000000005E-2</v>
      </c>
    </row>
    <row r="327" spans="1:3" x14ac:dyDescent="0.35">
      <c r="A327" s="250">
        <v>42156</v>
      </c>
      <c r="B327" s="251">
        <v>61.31</v>
      </c>
      <c r="C327" s="252">
        <v>-1.9199999999999998E-2</v>
      </c>
    </row>
    <row r="328" spans="1:3" x14ac:dyDescent="0.35">
      <c r="A328" s="248">
        <v>42186</v>
      </c>
      <c r="B328" s="249">
        <v>54.34</v>
      </c>
      <c r="C328" s="254">
        <v>-0.1137</v>
      </c>
    </row>
    <row r="329" spans="1:3" x14ac:dyDescent="0.35">
      <c r="A329" s="250">
        <v>42217</v>
      </c>
      <c r="B329" s="251">
        <v>45.69</v>
      </c>
      <c r="C329" s="252">
        <v>-0.15920000000000001</v>
      </c>
    </row>
    <row r="330" spans="1:3" x14ac:dyDescent="0.35">
      <c r="A330" s="248">
        <v>42248</v>
      </c>
      <c r="B330" s="249">
        <v>46.28</v>
      </c>
      <c r="C330" s="254">
        <v>1.29E-2</v>
      </c>
    </row>
    <row r="331" spans="1:3" x14ac:dyDescent="0.35">
      <c r="A331" s="250">
        <v>42278</v>
      </c>
      <c r="B331" s="251">
        <v>46.96</v>
      </c>
      <c r="C331" s="252">
        <v>1.47E-2</v>
      </c>
    </row>
    <row r="332" spans="1:3" x14ac:dyDescent="0.35">
      <c r="A332" s="248">
        <v>42309</v>
      </c>
      <c r="B332" s="249">
        <v>43.11</v>
      </c>
      <c r="C332" s="254">
        <v>-8.2000000000000003E-2</v>
      </c>
    </row>
    <row r="333" spans="1:3" x14ac:dyDescent="0.35">
      <c r="A333" s="250">
        <v>42339</v>
      </c>
      <c r="B333" s="251">
        <v>36.57</v>
      </c>
      <c r="C333" s="252">
        <v>-0.1517</v>
      </c>
    </row>
    <row r="334" spans="1:3" x14ac:dyDescent="0.35">
      <c r="A334" s="248">
        <v>42370</v>
      </c>
      <c r="B334" s="249">
        <v>29.78</v>
      </c>
      <c r="C334" s="254">
        <v>-0.1857</v>
      </c>
    </row>
    <row r="335" spans="1:3" x14ac:dyDescent="0.35">
      <c r="A335" s="250">
        <v>42401</v>
      </c>
      <c r="B335" s="251">
        <v>31.03</v>
      </c>
      <c r="C335" s="252">
        <v>4.2000000000000003E-2</v>
      </c>
    </row>
    <row r="336" spans="1:3" x14ac:dyDescent="0.35">
      <c r="A336" s="248">
        <v>42430</v>
      </c>
      <c r="B336" s="249">
        <v>37.340000000000003</v>
      </c>
      <c r="C336" s="254">
        <v>0.2034</v>
      </c>
    </row>
    <row r="337" spans="1:3" x14ac:dyDescent="0.35">
      <c r="A337" s="250">
        <v>42461</v>
      </c>
      <c r="B337" s="251">
        <v>40.75</v>
      </c>
      <c r="C337" s="252">
        <v>9.1300000000000006E-2</v>
      </c>
    </row>
    <row r="338" spans="1:3" x14ac:dyDescent="0.35">
      <c r="A338" s="248">
        <v>42491</v>
      </c>
      <c r="B338" s="249">
        <v>45.94</v>
      </c>
      <c r="C338" s="254">
        <v>0.12740000000000001</v>
      </c>
    </row>
    <row r="339" spans="1:3" x14ac:dyDescent="0.35">
      <c r="A339" s="250">
        <v>42522</v>
      </c>
      <c r="B339" s="251">
        <v>47.69</v>
      </c>
      <c r="C339" s="252">
        <v>3.8100000000000002E-2</v>
      </c>
    </row>
    <row r="340" spans="1:3" x14ac:dyDescent="0.35">
      <c r="A340" s="248">
        <v>42552</v>
      </c>
      <c r="B340" s="249">
        <v>44.13</v>
      </c>
      <c r="C340" s="254">
        <v>-7.46E-2</v>
      </c>
    </row>
    <row r="341" spans="1:3" x14ac:dyDescent="0.35">
      <c r="A341" s="250">
        <v>42583</v>
      </c>
      <c r="B341" s="251">
        <v>44.88</v>
      </c>
      <c r="C341" s="252">
        <v>1.7000000000000001E-2</v>
      </c>
    </row>
    <row r="342" spans="1:3" x14ac:dyDescent="0.35">
      <c r="A342" s="248">
        <v>42614</v>
      </c>
      <c r="B342" s="249">
        <v>45.04</v>
      </c>
      <c r="C342" s="254">
        <v>3.5999999999999999E-3</v>
      </c>
    </row>
    <row r="343" spans="1:3" x14ac:dyDescent="0.35">
      <c r="A343" s="250">
        <v>42644</v>
      </c>
      <c r="B343" s="251">
        <v>49.29</v>
      </c>
      <c r="C343" s="252">
        <v>9.4399999999999998E-2</v>
      </c>
    </row>
    <row r="344" spans="1:3" x14ac:dyDescent="0.35">
      <c r="A344" s="248">
        <v>42675</v>
      </c>
      <c r="B344" s="249">
        <v>45.26</v>
      </c>
      <c r="C344" s="254">
        <v>-8.1799999999999998E-2</v>
      </c>
    </row>
    <row r="345" spans="1:3" x14ac:dyDescent="0.35">
      <c r="A345" s="250">
        <v>42705</v>
      </c>
      <c r="B345" s="251">
        <v>52.62</v>
      </c>
      <c r="C345" s="252">
        <v>0.16259999999999999</v>
      </c>
    </row>
    <row r="346" spans="1:3" x14ac:dyDescent="0.35">
      <c r="A346" s="248">
        <v>42736</v>
      </c>
      <c r="B346" s="249">
        <v>53.59</v>
      </c>
      <c r="C346" s="254">
        <v>1.84E-2</v>
      </c>
    </row>
    <row r="347" spans="1:3" x14ac:dyDescent="0.35">
      <c r="A347" s="250">
        <v>42767</v>
      </c>
      <c r="B347" s="251">
        <v>54.35</v>
      </c>
      <c r="C347" s="252">
        <v>1.4200000000000001E-2</v>
      </c>
    </row>
    <row r="348" spans="1:3" x14ac:dyDescent="0.35">
      <c r="A348" s="248">
        <v>42795</v>
      </c>
      <c r="B348" s="249">
        <v>50.9</v>
      </c>
      <c r="C348" s="254">
        <v>-6.3500000000000001E-2</v>
      </c>
    </row>
    <row r="349" spans="1:3" x14ac:dyDescent="0.35">
      <c r="A349" s="250">
        <v>42826</v>
      </c>
      <c r="B349" s="251">
        <v>52.16</v>
      </c>
      <c r="C349" s="252">
        <v>2.4799999999999999E-2</v>
      </c>
    </row>
    <row r="350" spans="1:3" x14ac:dyDescent="0.35">
      <c r="A350" s="248">
        <v>42856</v>
      </c>
      <c r="B350" s="249">
        <v>49.89</v>
      </c>
      <c r="C350" s="254">
        <v>-4.3499999999999997E-2</v>
      </c>
    </row>
    <row r="351" spans="1:3" x14ac:dyDescent="0.35">
      <c r="A351" s="250">
        <v>42887</v>
      </c>
      <c r="B351" s="251">
        <v>46.17</v>
      </c>
      <c r="C351" s="252">
        <v>-7.46E-2</v>
      </c>
    </row>
    <row r="352" spans="1:3" x14ac:dyDescent="0.35">
      <c r="A352" s="248">
        <v>42917</v>
      </c>
      <c r="B352" s="249">
        <v>47.66</v>
      </c>
      <c r="C352" s="254">
        <v>3.2300000000000002E-2</v>
      </c>
    </row>
    <row r="353" spans="1:3" x14ac:dyDescent="0.35">
      <c r="A353" s="250">
        <v>42948</v>
      </c>
      <c r="B353" s="251">
        <v>49.94</v>
      </c>
      <c r="C353" s="252">
        <v>4.7800000000000002E-2</v>
      </c>
    </row>
    <row r="354" spans="1:3" x14ac:dyDescent="0.35">
      <c r="A354" s="248">
        <v>42979</v>
      </c>
      <c r="B354" s="249">
        <v>52.95</v>
      </c>
      <c r="C354" s="254">
        <v>6.0299999999999999E-2</v>
      </c>
    </row>
    <row r="355" spans="1:3" x14ac:dyDescent="0.35">
      <c r="A355" s="250">
        <v>43009</v>
      </c>
      <c r="B355" s="251">
        <v>54.92</v>
      </c>
      <c r="C355" s="252">
        <v>3.7199999999999997E-2</v>
      </c>
    </row>
    <row r="356" spans="1:3" x14ac:dyDescent="0.35">
      <c r="A356" s="248">
        <v>43040</v>
      </c>
      <c r="B356" s="249">
        <v>59.93</v>
      </c>
      <c r="C356" s="254">
        <v>9.1200000000000003E-2</v>
      </c>
    </row>
    <row r="357" spans="1:3" x14ac:dyDescent="0.35">
      <c r="A357" s="250">
        <v>43070</v>
      </c>
      <c r="B357" s="251">
        <v>61.19</v>
      </c>
      <c r="C357" s="252">
        <v>2.1000000000000001E-2</v>
      </c>
    </row>
    <row r="358" spans="1:3" x14ac:dyDescent="0.35">
      <c r="A358" s="248">
        <v>43101</v>
      </c>
      <c r="B358" s="249">
        <v>66.23</v>
      </c>
      <c r="C358" s="254">
        <v>8.2400000000000001E-2</v>
      </c>
    </row>
    <row r="359" spans="1:3" x14ac:dyDescent="0.35">
      <c r="A359" s="250">
        <v>43132</v>
      </c>
      <c r="B359" s="251">
        <v>63.46</v>
      </c>
      <c r="C359" s="252">
        <v>-4.1799999999999997E-2</v>
      </c>
    </row>
    <row r="360" spans="1:3" x14ac:dyDescent="0.35">
      <c r="A360" s="248">
        <v>43160</v>
      </c>
      <c r="B360" s="249">
        <v>64.17</v>
      </c>
      <c r="C360" s="254">
        <v>1.12E-2</v>
      </c>
    </row>
    <row r="361" spans="1:3" x14ac:dyDescent="0.35">
      <c r="A361" s="250">
        <v>43191</v>
      </c>
      <c r="B361" s="251">
        <v>68.790000000000006</v>
      </c>
      <c r="C361" s="252">
        <v>7.1999999999999995E-2</v>
      </c>
    </row>
  </sheetData>
  <mergeCells count="1">
    <mergeCell ref="F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1"/>
  <sheetViews>
    <sheetView workbookViewId="0">
      <selection activeCell="D31" sqref="D31"/>
    </sheetView>
  </sheetViews>
  <sheetFormatPr defaultRowHeight="14.5" x14ac:dyDescent="0.35"/>
  <cols>
    <col min="2" max="2" width="11" bestFit="1" customWidth="1"/>
    <col min="3" max="3" width="10.81640625" customWidth="1"/>
    <col min="4" max="4" width="11.6328125" bestFit="1" customWidth="1"/>
    <col min="5" max="5" width="11.54296875" customWidth="1"/>
    <col min="6" max="6" width="11.453125" customWidth="1"/>
    <col min="7" max="7" width="13.453125" bestFit="1" customWidth="1"/>
    <col min="8" max="8" width="11.453125" customWidth="1"/>
    <col min="9" max="9" width="18.54296875" bestFit="1" customWidth="1"/>
    <col min="10" max="10" width="12" bestFit="1" customWidth="1"/>
    <col min="11" max="11" width="11.36328125" bestFit="1" customWidth="1"/>
    <col min="12" max="12" width="12" bestFit="1" customWidth="1"/>
    <col min="13" max="13" width="18.81640625" customWidth="1"/>
  </cols>
  <sheetData>
    <row r="1" spans="1:13" x14ac:dyDescent="0.35">
      <c r="A1" s="2" t="s">
        <v>354</v>
      </c>
      <c r="B1" s="7">
        <v>1.2500000000000001E-2</v>
      </c>
    </row>
    <row r="2" spans="1:13" x14ac:dyDescent="0.35">
      <c r="A2" s="2" t="s">
        <v>386</v>
      </c>
      <c r="B2" s="7">
        <f>B3-B4</f>
        <v>0.04</v>
      </c>
    </row>
    <row r="3" spans="1:13" x14ac:dyDescent="0.35">
      <c r="A3" s="2" t="s">
        <v>387</v>
      </c>
      <c r="B3" s="7">
        <v>0.08</v>
      </c>
    </row>
    <row r="4" spans="1:13" x14ac:dyDescent="0.35">
      <c r="A4" s="2" t="s">
        <v>356</v>
      </c>
      <c r="B4" s="7">
        <v>0.04</v>
      </c>
    </row>
    <row r="5" spans="1:13" x14ac:dyDescent="0.35">
      <c r="A5" s="2" t="s">
        <v>359</v>
      </c>
      <c r="B5" s="7">
        <v>0.1</v>
      </c>
      <c r="C5" s="197"/>
    </row>
    <row r="6" spans="1:13" x14ac:dyDescent="0.35">
      <c r="A6" s="2" t="s">
        <v>357</v>
      </c>
      <c r="B6" s="7">
        <f>(1/2)-((B1-B4)/(B5^2))+((((((B1-B4)/(B5^2))-(1/2))^2)+((2*B1)/(B5^2)))^(1/2))</f>
        <v>6.8642080737002393</v>
      </c>
    </row>
    <row r="7" spans="1:13" x14ac:dyDescent="0.35">
      <c r="A7" s="2" t="s">
        <v>360</v>
      </c>
      <c r="B7" s="7">
        <f>(1/2)-((B1-B4)/(B5^2))-((((((B1-B4)/(B5^2))-(1/2))^2)+((2*B1)/(B5^2)))^(1/2))</f>
        <v>-0.36420807370024022</v>
      </c>
    </row>
    <row r="9" spans="1:13" x14ac:dyDescent="0.35">
      <c r="A9" s="202" t="s">
        <v>108</v>
      </c>
      <c r="B9" s="202" t="s">
        <v>355</v>
      </c>
      <c r="C9" s="202" t="s">
        <v>365</v>
      </c>
      <c r="D9" s="202" t="s">
        <v>364</v>
      </c>
      <c r="E9" s="202" t="s">
        <v>361</v>
      </c>
      <c r="F9" s="202" t="s">
        <v>362</v>
      </c>
      <c r="G9" s="202" t="s">
        <v>358</v>
      </c>
      <c r="H9" s="202" t="s">
        <v>363</v>
      </c>
      <c r="I9" s="202" t="s">
        <v>375</v>
      </c>
      <c r="J9" s="202" t="s">
        <v>367</v>
      </c>
      <c r="K9" s="202" t="s">
        <v>368</v>
      </c>
      <c r="L9" s="202" t="s">
        <v>369</v>
      </c>
      <c r="M9" s="202" t="s">
        <v>366</v>
      </c>
    </row>
    <row r="10" spans="1:13" x14ac:dyDescent="0.35">
      <c r="A10" s="74">
        <v>1</v>
      </c>
      <c r="B10" s="75">
        <f>'Appendix B'!$H$30/('Appendix B'!$C$5*1000)</f>
        <v>39.265680314231602</v>
      </c>
      <c r="C10" s="75">
        <f>('Appendix B'!$E$31+'Appendix B'!$F$31+'Appendix B'!$G$31)/('Appendix B'!$C$5*1000)</f>
        <v>4.9566033348577729</v>
      </c>
      <c r="D10" s="75">
        <f>'Appendix G'!B27</f>
        <v>56</v>
      </c>
      <c r="E10" s="11">
        <f t="shared" ref="E10:E30" si="0">(($B$1-($B$7*($B$1-$B$4)))/($B$1*$B$4*($B$6-$B$7)))*(C10^(1-$B$6))</f>
        <v>5.7607953239307969E-5</v>
      </c>
      <c r="F10" s="75">
        <f t="shared" ref="F10:F30" si="1">(($B$1-($B$6*($B$1-$B$4)))/($B$1*$B$4*($B$6-$B$7)))*(C10^(1-$B$7))</f>
        <v>494.4615365867727</v>
      </c>
      <c r="G10" s="75">
        <f>E10*(D10^$B$6)</f>
        <v>57598187.162884593</v>
      </c>
      <c r="H10" s="75">
        <f t="shared" ref="H10:H30" si="2">(F10*(D10^$B$7))+(D10/$B$4)-(C10/$B$1)</f>
        <v>1117.609223899268</v>
      </c>
      <c r="I10" s="201">
        <f>H10*'Appendix B'!$C$27*1000/((1+$B$3)^A10)</f>
        <v>2134388168.6755924</v>
      </c>
      <c r="J10" s="75">
        <f>M10</f>
        <v>11.456577867449873</v>
      </c>
      <c r="K10" s="75">
        <f t="shared" ref="K10:K30" si="3">(($B$4*$B$6*((C10/$B$1)+B10))-(F10*$B$4*($B$6-$B$7)*(M10^$B$7)))/($B$6-1)</f>
        <v>10.374118153064316</v>
      </c>
      <c r="L10" s="75">
        <f>K10-J10</f>
        <v>-1.082459714385557</v>
      </c>
      <c r="M10" s="75">
        <v>11.456577867449873</v>
      </c>
    </row>
    <row r="11" spans="1:13" x14ac:dyDescent="0.35">
      <c r="A11" s="74">
        <v>2</v>
      </c>
      <c r="B11" s="75">
        <f>'Appendix B'!$H$30/('Appendix B'!$C$5*1000)</f>
        <v>39.265680314231602</v>
      </c>
      <c r="C11" s="75">
        <f>('Appendix B'!$E$31+'Appendix B'!$F$31+'Appendix B'!$G$31)/('Appendix B'!$C$5*1000)</f>
        <v>4.9566033348577729</v>
      </c>
      <c r="D11" s="75">
        <f>'Appendix G'!C27</f>
        <v>60.633920124339696</v>
      </c>
      <c r="E11" s="11">
        <f t="shared" si="0"/>
        <v>5.7607953239307969E-5</v>
      </c>
      <c r="F11" s="75">
        <f t="shared" si="1"/>
        <v>494.4615365867727</v>
      </c>
      <c r="G11" s="75">
        <f t="shared" ref="G11:G30" si="4">E11*(D11^$B$6)</f>
        <v>99406225.708153963</v>
      </c>
      <c r="H11" s="75">
        <f t="shared" si="2"/>
        <v>1230.1997018565071</v>
      </c>
      <c r="I11" s="201">
        <f>H11*'Appendix B'!$C$27*1000/((1+$B$3)^A11)</f>
        <v>2175380791.1944408</v>
      </c>
      <c r="J11" s="75">
        <f t="shared" ref="J11:J30" si="5">M11</f>
        <v>24.44085215184592</v>
      </c>
      <c r="K11" s="75">
        <f t="shared" si="3"/>
        <v>12.792951301703539</v>
      </c>
      <c r="L11" s="75">
        <f t="shared" ref="L11:L30" si="6">K11-J11</f>
        <v>-11.647900850142381</v>
      </c>
      <c r="M11" s="75">
        <v>24.44085215184592</v>
      </c>
    </row>
    <row r="12" spans="1:13" x14ac:dyDescent="0.35">
      <c r="A12" s="74">
        <v>3</v>
      </c>
      <c r="B12" s="75">
        <f>'Appendix B'!$H$30/('Appendix B'!$C$5*1000)</f>
        <v>39.265680314231602</v>
      </c>
      <c r="C12" s="75">
        <f>('Appendix B'!$E$31+'Appendix B'!$F$31+'Appendix B'!$G$31)/('Appendix B'!$C$5*1000)</f>
        <v>4.9566033348577729</v>
      </c>
      <c r="D12" s="75">
        <f>'Appendix G'!D27</f>
        <v>65.342111273850477</v>
      </c>
      <c r="E12" s="11">
        <f t="shared" si="0"/>
        <v>5.7607953239307969E-5</v>
      </c>
      <c r="F12" s="75">
        <f t="shared" si="1"/>
        <v>494.4615365867727</v>
      </c>
      <c r="G12" s="75">
        <f t="shared" si="4"/>
        <v>166090965.3928805</v>
      </c>
      <c r="H12" s="75">
        <f t="shared" si="2"/>
        <v>1344.9252763589732</v>
      </c>
      <c r="I12" s="201">
        <f>H12*'Appendix B'!$C$27*1000/((1+$B$3)^A12)</f>
        <v>2202084967.2467237</v>
      </c>
      <c r="J12" s="75">
        <f t="shared" si="5"/>
        <v>41.344905118868816</v>
      </c>
      <c r="K12" s="75">
        <f t="shared" si="3"/>
        <v>14.119223868441544</v>
      </c>
      <c r="L12" s="75">
        <f t="shared" si="6"/>
        <v>-27.225681250427272</v>
      </c>
      <c r="M12" s="75">
        <v>41.344905118868816</v>
      </c>
    </row>
    <row r="13" spans="1:13" x14ac:dyDescent="0.35">
      <c r="A13" s="74">
        <v>4</v>
      </c>
      <c r="B13" s="75">
        <f>'Appendix B'!$H$30/('Appendix B'!$C$5*1000)</f>
        <v>39.265680314231602</v>
      </c>
      <c r="C13" s="75">
        <f>('Appendix B'!$E$31+'Appendix B'!$F$31+'Appendix B'!$G$31)/('Appendix B'!$C$5*1000)</f>
        <v>4.9566033348577729</v>
      </c>
      <c r="D13" s="75">
        <f>'Appendix G'!E27</f>
        <v>70.519812573411784</v>
      </c>
      <c r="E13" s="11">
        <f t="shared" si="0"/>
        <v>5.7607953239307969E-5</v>
      </c>
      <c r="F13" s="75">
        <f t="shared" si="1"/>
        <v>494.4615365867727</v>
      </c>
      <c r="G13" s="75">
        <f t="shared" si="4"/>
        <v>280333345.2814272</v>
      </c>
      <c r="H13" s="75">
        <f t="shared" si="2"/>
        <v>1471.4122696051684</v>
      </c>
      <c r="I13" s="201">
        <f>H13*'Appendix B'!$C$27*1000/((1+$B$3)^A13)</f>
        <v>2230727566.1935015</v>
      </c>
      <c r="J13" s="75">
        <f t="shared" si="5"/>
        <v>56.989150765288748</v>
      </c>
      <c r="K13" s="75">
        <f t="shared" si="3"/>
        <v>14.812513604027153</v>
      </c>
      <c r="L13" s="75">
        <f t="shared" si="6"/>
        <v>-42.176637161261596</v>
      </c>
      <c r="M13" s="75">
        <v>56.989150765288748</v>
      </c>
    </row>
    <row r="14" spans="1:13" x14ac:dyDescent="0.35">
      <c r="A14" s="74">
        <v>5</v>
      </c>
      <c r="B14" s="75">
        <f>'Appendix B'!$H$30/('Appendix B'!$C$5*1000)</f>
        <v>39.265680314231602</v>
      </c>
      <c r="C14" s="75">
        <f>('Appendix B'!$E$31+'Appendix B'!$F$31+'Appendix B'!$G$31)/('Appendix B'!$C$5*1000)</f>
        <v>4.9566033348577729</v>
      </c>
      <c r="D14" s="75">
        <f>'Appendix G'!F27</f>
        <v>77.183848882766881</v>
      </c>
      <c r="E14" s="11">
        <f t="shared" si="0"/>
        <v>5.7607953239307969E-5</v>
      </c>
      <c r="F14" s="75">
        <f t="shared" si="1"/>
        <v>494.4615365867727</v>
      </c>
      <c r="G14" s="75">
        <f t="shared" si="4"/>
        <v>521022664.75687814</v>
      </c>
      <c r="H14" s="75">
        <f t="shared" si="2"/>
        <v>1634.6180068923622</v>
      </c>
      <c r="I14" s="201">
        <f>H14*'Appendix B'!$C$27*1000/((1+$B$3)^A14)</f>
        <v>2294587821.4937334</v>
      </c>
      <c r="J14" s="75">
        <f t="shared" si="5"/>
        <v>71.639135619626416</v>
      </c>
      <c r="K14" s="75">
        <f t="shared" si="3"/>
        <v>15.259560888337283</v>
      </c>
      <c r="L14" s="75">
        <f t="shared" si="6"/>
        <v>-56.379574731289132</v>
      </c>
      <c r="M14" s="75">
        <v>71.639135619626416</v>
      </c>
    </row>
    <row r="15" spans="1:13" x14ac:dyDescent="0.35">
      <c r="A15" s="74">
        <v>6</v>
      </c>
      <c r="B15" s="75">
        <f>'Appendix B'!$H$30/('Appendix B'!$C$5*1000)</f>
        <v>39.265680314231602</v>
      </c>
      <c r="C15" s="75">
        <f>('Appendix B'!$E$31+'Appendix B'!$F$31+'Appendix B'!$G$31)/('Appendix B'!$C$5*1000)</f>
        <v>4.9566033348577729</v>
      </c>
      <c r="D15" s="75">
        <f>'Appendix G'!G27</f>
        <v>83.631543948873059</v>
      </c>
      <c r="E15" s="11">
        <f t="shared" si="0"/>
        <v>5.7607953239307969E-5</v>
      </c>
      <c r="F15" s="75">
        <f t="shared" si="1"/>
        <v>494.4615365867727</v>
      </c>
      <c r="G15" s="75">
        <f t="shared" si="4"/>
        <v>903713783.14455652</v>
      </c>
      <c r="H15" s="75">
        <f t="shared" si="2"/>
        <v>1792.8859636101661</v>
      </c>
      <c r="I15" s="201">
        <f>H15*'Appendix B'!$C$27*1000/((1+$B$3)^A15)</f>
        <v>2330329414.8736844</v>
      </c>
      <c r="J15" s="75">
        <f t="shared" si="5"/>
        <v>86</v>
      </c>
      <c r="K15" s="75">
        <f t="shared" si="3"/>
        <v>15.590766685181132</v>
      </c>
      <c r="L15" s="75">
        <f t="shared" si="6"/>
        <v>-70.409233314818863</v>
      </c>
      <c r="M15" s="75">
        <v>86</v>
      </c>
    </row>
    <row r="16" spans="1:13" x14ac:dyDescent="0.35">
      <c r="A16" s="74">
        <v>7</v>
      </c>
      <c r="B16" s="75">
        <f>'Appendix B'!$H$30/('Appendix B'!$C$5*1000)</f>
        <v>39.265680314231602</v>
      </c>
      <c r="C16" s="75">
        <f>('Appendix B'!$E$31+'Appendix B'!$F$31+'Appendix B'!$G$31)/('Appendix B'!$C$5*1000)</f>
        <v>4.9566033348577729</v>
      </c>
      <c r="D16" s="75">
        <f>'Appendix G'!H27</f>
        <v>93.20859870582423</v>
      </c>
      <c r="E16" s="11">
        <f t="shared" si="0"/>
        <v>5.7607953239307969E-5</v>
      </c>
      <c r="F16" s="75">
        <f t="shared" si="1"/>
        <v>494.4615365867727</v>
      </c>
      <c r="G16" s="75">
        <f t="shared" si="4"/>
        <v>1902120719.3924332</v>
      </c>
      <c r="H16" s="75">
        <f t="shared" si="2"/>
        <v>2028.4937754130206</v>
      </c>
      <c r="I16" s="201">
        <f>H16*'Appendix B'!$C$27*1000/((1+$B$3)^A16)</f>
        <v>2441263027.504704</v>
      </c>
      <c r="J16" s="75">
        <f t="shared" si="5"/>
        <v>101</v>
      </c>
      <c r="K16" s="75">
        <f t="shared" si="3"/>
        <v>15.864530858972927</v>
      </c>
      <c r="L16" s="75">
        <f t="shared" si="6"/>
        <v>-85.135469141027073</v>
      </c>
      <c r="M16" s="75">
        <v>101</v>
      </c>
    </row>
    <row r="17" spans="1:13" x14ac:dyDescent="0.35">
      <c r="A17" s="74">
        <v>8</v>
      </c>
      <c r="B17" s="75">
        <f>'Appendix B'!$H$30/('Appendix B'!$C$5*1000)</f>
        <v>39.265680314231602</v>
      </c>
      <c r="C17" s="75">
        <f>('Appendix B'!$E$31+'Appendix B'!$F$31+'Appendix B'!$G$31)/('Appendix B'!$C$5*1000)</f>
        <v>4.9566033348577729</v>
      </c>
      <c r="D17" s="75">
        <f>'Appendix G'!I27</f>
        <v>101.95489799473468</v>
      </c>
      <c r="E17" s="11">
        <f t="shared" si="0"/>
        <v>5.7607953239307969E-5</v>
      </c>
      <c r="F17" s="75">
        <f t="shared" si="1"/>
        <v>494.4615365867727</v>
      </c>
      <c r="G17" s="75">
        <f t="shared" si="4"/>
        <v>3520574206.0458021</v>
      </c>
      <c r="H17" s="75">
        <f t="shared" si="2"/>
        <v>2244.1043237860922</v>
      </c>
      <c r="I17" s="201">
        <f>H17*'Appendix B'!$C$27*1000/((1+$B$3)^A17)</f>
        <v>2500691866.1656508</v>
      </c>
      <c r="J17" s="75">
        <f t="shared" si="5"/>
        <v>117</v>
      </c>
      <c r="K17" s="75">
        <f t="shared" si="3"/>
        <v>16.101276979525785</v>
      </c>
      <c r="L17" s="75">
        <f t="shared" si="6"/>
        <v>-100.89872302047422</v>
      </c>
      <c r="M17" s="75">
        <v>117</v>
      </c>
    </row>
    <row r="18" spans="1:13" x14ac:dyDescent="0.35">
      <c r="A18" s="74">
        <v>9</v>
      </c>
      <c r="B18" s="75">
        <f>'Appendix B'!$H$30/('Appendix B'!$C$5*1000)</f>
        <v>39.265680314231602</v>
      </c>
      <c r="C18" s="75">
        <f>('Appendix B'!$E$31+'Appendix B'!$F$31+'Appendix B'!$G$31)/('Appendix B'!$C$5*1000)</f>
        <v>4.9566033348577729</v>
      </c>
      <c r="D18" s="75">
        <f>'Appendix G'!J27</f>
        <v>109.18540576980281</v>
      </c>
      <c r="E18" s="11">
        <f t="shared" si="0"/>
        <v>5.7607953239307969E-5</v>
      </c>
      <c r="F18" s="75">
        <f t="shared" si="1"/>
        <v>494.4615365867727</v>
      </c>
      <c r="G18" s="75">
        <f t="shared" si="4"/>
        <v>5634667534.808363</v>
      </c>
      <c r="H18" s="75">
        <f t="shared" si="2"/>
        <v>2422.6055335545834</v>
      </c>
      <c r="I18" s="201">
        <f>H18*'Appendix B'!$C$27*1000/((1+$B$3)^A18)</f>
        <v>2499632072.3244247</v>
      </c>
      <c r="J18" s="75">
        <f t="shared" si="5"/>
        <v>132</v>
      </c>
      <c r="K18" s="75">
        <f t="shared" si="3"/>
        <v>16.286233136449294</v>
      </c>
      <c r="L18" s="75">
        <f t="shared" si="6"/>
        <v>-115.7137668635507</v>
      </c>
      <c r="M18" s="75">
        <v>132</v>
      </c>
    </row>
    <row r="19" spans="1:13" x14ac:dyDescent="0.35">
      <c r="A19" s="74">
        <v>10</v>
      </c>
      <c r="B19" s="75">
        <f>'Appendix B'!$H$30/('Appendix B'!$C$5*1000)</f>
        <v>39.265680314231602</v>
      </c>
      <c r="C19" s="75">
        <f>('Appendix B'!$E$31+'Appendix B'!$F$31+'Appendix B'!$G$31)/('Appendix B'!$C$5*1000)</f>
        <v>4.9566033348577729</v>
      </c>
      <c r="D19" s="75">
        <f>'Appendix G'!K27</f>
        <v>116.13353576742746</v>
      </c>
      <c r="E19" s="11">
        <f t="shared" si="0"/>
        <v>5.7607953239307969E-5</v>
      </c>
      <c r="F19" s="75">
        <f t="shared" si="1"/>
        <v>494.4615365867727</v>
      </c>
      <c r="G19" s="75">
        <f t="shared" si="4"/>
        <v>8605605021.8036194</v>
      </c>
      <c r="H19" s="75">
        <f t="shared" si="2"/>
        <v>2594.3202448333136</v>
      </c>
      <c r="I19" s="201">
        <f>H19*'Appendix B'!$C$27*1000/((1+$B$3)^A19)</f>
        <v>2478524479.9784164</v>
      </c>
      <c r="J19" s="75">
        <f t="shared" si="5"/>
        <v>147</v>
      </c>
      <c r="K19" s="75">
        <f t="shared" si="3"/>
        <v>16.444539133532214</v>
      </c>
      <c r="L19" s="75">
        <f t="shared" si="6"/>
        <v>-130.5554608664678</v>
      </c>
      <c r="M19" s="75">
        <v>147</v>
      </c>
    </row>
    <row r="20" spans="1:13" x14ac:dyDescent="0.35">
      <c r="A20" s="74">
        <v>11</v>
      </c>
      <c r="B20" s="75">
        <f>'Appendix B'!$H$30/('Appendix B'!$C$5*1000)</f>
        <v>39.265680314231602</v>
      </c>
      <c r="C20" s="75">
        <f>('Appendix B'!$E$31+'Appendix B'!$F$31+'Appendix B'!$G$31)/('Appendix B'!$C$5*1000)</f>
        <v>4.9566033348577729</v>
      </c>
      <c r="D20" s="75">
        <f>'Appendix G'!L27</f>
        <v>125.68827566076446</v>
      </c>
      <c r="E20" s="11">
        <f t="shared" si="0"/>
        <v>5.7607953239307969E-5</v>
      </c>
      <c r="F20" s="75">
        <f t="shared" si="1"/>
        <v>494.4615365867727</v>
      </c>
      <c r="G20" s="75">
        <f t="shared" si="4"/>
        <v>14807390909.68511</v>
      </c>
      <c r="H20" s="75">
        <f t="shared" si="2"/>
        <v>2830.7047543553053</v>
      </c>
      <c r="I20" s="201">
        <f>H20*'Appendix B'!$C$27*1000/((1+$B$3)^A20)</f>
        <v>2504035299.6032195</v>
      </c>
      <c r="J20" s="75">
        <f t="shared" si="5"/>
        <v>162</v>
      </c>
      <c r="K20" s="75">
        <f t="shared" si="3"/>
        <v>16.582216938296305</v>
      </c>
      <c r="L20" s="75">
        <f t="shared" si="6"/>
        <v>-145.41778306170369</v>
      </c>
      <c r="M20" s="75">
        <v>162</v>
      </c>
    </row>
    <row r="21" spans="1:13" x14ac:dyDescent="0.35">
      <c r="A21" s="74">
        <v>12</v>
      </c>
      <c r="B21" s="75">
        <f>'Appendix B'!$H$30/('Appendix B'!$C$5*1000)</f>
        <v>39.265680314231602</v>
      </c>
      <c r="C21" s="75">
        <f>('Appendix B'!$E$31+'Appendix B'!$F$31+'Appendix B'!$G$31)/('Appendix B'!$C$5*1000)</f>
        <v>4.9566033348577729</v>
      </c>
      <c r="D21" s="75">
        <f>'Appendix G'!M27</f>
        <v>136.44805346855219</v>
      </c>
      <c r="E21" s="11">
        <f t="shared" si="0"/>
        <v>5.7607953239307969E-5</v>
      </c>
      <c r="F21" s="75">
        <f t="shared" si="1"/>
        <v>494.4615365867727</v>
      </c>
      <c r="G21" s="75">
        <f t="shared" si="4"/>
        <v>26022111220.373306</v>
      </c>
      <c r="H21" s="75">
        <f t="shared" si="2"/>
        <v>3097.1932506006374</v>
      </c>
      <c r="I21" s="201">
        <f>H21*'Appendix B'!$C$27*1000/((1+$B$3)^A21)</f>
        <v>2536824487.646256</v>
      </c>
      <c r="J21" s="75">
        <f t="shared" si="5"/>
        <v>176</v>
      </c>
      <c r="K21" s="75">
        <f t="shared" si="3"/>
        <v>16.69587590260355</v>
      </c>
      <c r="L21" s="75">
        <f t="shared" si="6"/>
        <v>-159.30412409739645</v>
      </c>
      <c r="M21" s="75">
        <v>176</v>
      </c>
    </row>
    <row r="22" spans="1:13" x14ac:dyDescent="0.35">
      <c r="A22" s="74">
        <v>13</v>
      </c>
      <c r="B22" s="75">
        <f>'Appendix B'!$H$30/('Appendix B'!$C$5*1000)</f>
        <v>39.265680314231602</v>
      </c>
      <c r="C22" s="75">
        <f>('Appendix B'!$E$31+'Appendix B'!$F$31+'Appendix B'!$G$31)/('Appendix B'!$C$5*1000)</f>
        <v>4.9566033348577729</v>
      </c>
      <c r="D22" s="75">
        <f>'Appendix G'!N27</f>
        <v>143.20741682238838</v>
      </c>
      <c r="E22" s="11">
        <f t="shared" si="0"/>
        <v>5.7607953239307969E-5</v>
      </c>
      <c r="F22" s="75">
        <f t="shared" si="1"/>
        <v>494.4615365867727</v>
      </c>
      <c r="G22" s="75">
        <f t="shared" si="4"/>
        <v>36264217651.560143</v>
      </c>
      <c r="H22" s="75">
        <f t="shared" si="2"/>
        <v>3264.7369163702524</v>
      </c>
      <c r="I22" s="201">
        <f>H22*'Appendix B'!$C$27*1000/((1+$B$3)^A22)</f>
        <v>2475976689.648809</v>
      </c>
      <c r="J22" s="75">
        <f t="shared" si="5"/>
        <v>190</v>
      </c>
      <c r="K22" s="75">
        <f t="shared" si="3"/>
        <v>16.797826941676639</v>
      </c>
      <c r="L22" s="75">
        <f t="shared" si="6"/>
        <v>-173.20217305832335</v>
      </c>
      <c r="M22" s="75">
        <v>190</v>
      </c>
    </row>
    <row r="23" spans="1:13" x14ac:dyDescent="0.35">
      <c r="A23" s="74">
        <v>14</v>
      </c>
      <c r="B23" s="75">
        <f>'Appendix B'!$H$30/('Appendix B'!$C$5*1000)</f>
        <v>39.265680314231602</v>
      </c>
      <c r="C23" s="75">
        <f>('Appendix B'!$E$31+'Appendix B'!$F$31+'Appendix B'!$G$31)/('Appendix B'!$C$5*1000)</f>
        <v>4.9566033348577729</v>
      </c>
      <c r="D23" s="75">
        <f>'Appendix G'!O27</f>
        <v>150.73359275407648</v>
      </c>
      <c r="E23" s="11">
        <f t="shared" si="0"/>
        <v>5.7607953239307969E-5</v>
      </c>
      <c r="F23" s="75">
        <f t="shared" si="1"/>
        <v>494.4615365867727</v>
      </c>
      <c r="G23" s="75">
        <f t="shared" si="4"/>
        <v>51542972621.246811</v>
      </c>
      <c r="H23" s="75">
        <f t="shared" si="2"/>
        <v>3451.3928150777992</v>
      </c>
      <c r="I23" s="201">
        <f>H23*'Appendix B'!$C$27*1000/((1+$B$3)^A23)</f>
        <v>2423644940.1527796</v>
      </c>
      <c r="J23" s="75">
        <f t="shared" si="5"/>
        <v>205</v>
      </c>
      <c r="K23" s="75">
        <f t="shared" si="3"/>
        <v>16.896267217291758</v>
      </c>
      <c r="L23" s="75">
        <f t="shared" si="6"/>
        <v>-188.10373278270825</v>
      </c>
      <c r="M23" s="75">
        <v>205</v>
      </c>
    </row>
    <row r="24" spans="1:13" x14ac:dyDescent="0.35">
      <c r="A24" s="74">
        <v>15</v>
      </c>
      <c r="B24" s="75">
        <f>'Appendix B'!$H$30/('Appendix B'!$C$5*1000)</f>
        <v>39.265680314231602</v>
      </c>
      <c r="C24" s="75">
        <f>('Appendix B'!$E$31+'Appendix B'!$F$31+'Appendix B'!$G$31)/('Appendix B'!$C$5*1000)</f>
        <v>4.9566033348577729</v>
      </c>
      <c r="D24" s="75">
        <f>'Appendix G'!P27</f>
        <v>157.75611918743891</v>
      </c>
      <c r="E24" s="11">
        <f t="shared" si="0"/>
        <v>5.7607953239307969E-5</v>
      </c>
      <c r="F24" s="75">
        <f t="shared" si="1"/>
        <v>494.4615365867727</v>
      </c>
      <c r="G24" s="75">
        <f t="shared" si="4"/>
        <v>70455866716.137207</v>
      </c>
      <c r="H24" s="75">
        <f t="shared" si="2"/>
        <v>3625.6470297528404</v>
      </c>
      <c r="I24" s="201">
        <f>H24*'Appendix B'!$C$27*1000/((1+$B$3)^A24)</f>
        <v>2357416789.355782</v>
      </c>
      <c r="J24" s="75">
        <f t="shared" si="5"/>
        <v>219</v>
      </c>
      <c r="K24" s="75">
        <f t="shared" si="3"/>
        <v>16.979664590661748</v>
      </c>
      <c r="L24" s="75">
        <f t="shared" si="6"/>
        <v>-202.02033540933826</v>
      </c>
      <c r="M24" s="75">
        <v>219</v>
      </c>
    </row>
    <row r="25" spans="1:13" x14ac:dyDescent="0.35">
      <c r="A25" s="74">
        <v>16</v>
      </c>
      <c r="B25" s="75">
        <f>'Appendix B'!$H$30/('Appendix B'!$C$5*1000)</f>
        <v>39.265680314231602</v>
      </c>
      <c r="C25" s="75">
        <f>('Appendix B'!$E$31+'Appendix B'!$F$31+'Appendix B'!$G$31)/('Appendix B'!$C$5*1000)</f>
        <v>4.9566033348577729</v>
      </c>
      <c r="D25" s="75">
        <f>'Appendix G'!Q27</f>
        <v>164.17771248577517</v>
      </c>
      <c r="E25" s="11">
        <f t="shared" si="0"/>
        <v>5.7607953239307969E-5</v>
      </c>
      <c r="F25" s="75">
        <f t="shared" si="1"/>
        <v>494.4615365867727</v>
      </c>
      <c r="G25" s="75">
        <f t="shared" si="4"/>
        <v>92653123497.925095</v>
      </c>
      <c r="H25" s="75">
        <f t="shared" si="2"/>
        <v>3785.0576648209903</v>
      </c>
      <c r="I25" s="201">
        <f>H25*'Appendix B'!$C$27*1000/((1+$B$3)^A25)</f>
        <v>2278765288.4986162</v>
      </c>
      <c r="J25" s="75">
        <f t="shared" si="5"/>
        <v>233</v>
      </c>
      <c r="K25" s="75">
        <f t="shared" si="3"/>
        <v>17.056089373105934</v>
      </c>
      <c r="L25" s="75">
        <f t="shared" si="6"/>
        <v>-215.94391062689408</v>
      </c>
      <c r="M25" s="75">
        <v>233</v>
      </c>
    </row>
    <row r="26" spans="1:13" x14ac:dyDescent="0.35">
      <c r="A26" s="74">
        <v>17</v>
      </c>
      <c r="B26" s="75">
        <f>'Appendix B'!$H$30/('Appendix B'!$C$5*1000)</f>
        <v>39.265680314231602</v>
      </c>
      <c r="C26" s="75">
        <f>('Appendix B'!$E$31+'Appendix B'!$F$31+'Appendix B'!$G$31)/('Appendix B'!$C$5*1000)</f>
        <v>4.9566033348577729</v>
      </c>
      <c r="D26" s="75">
        <f>'Appendix G'!R27</f>
        <v>170.18104460216409</v>
      </c>
      <c r="E26" s="11">
        <f t="shared" si="0"/>
        <v>5.7607953239307969E-5</v>
      </c>
      <c r="F26" s="75">
        <f t="shared" si="1"/>
        <v>494.4615365867727</v>
      </c>
      <c r="G26" s="75">
        <f t="shared" si="4"/>
        <v>118555310943.01274</v>
      </c>
      <c r="H26" s="75">
        <f t="shared" si="2"/>
        <v>3934.1385103310254</v>
      </c>
      <c r="I26" s="201">
        <f>H26*'Appendix B'!$C$27*1000/((1+$B$3)^A26)</f>
        <v>2193072483.3174939</v>
      </c>
      <c r="J26" s="75">
        <f t="shared" si="5"/>
        <v>248</v>
      </c>
      <c r="K26" s="75">
        <f t="shared" si="3"/>
        <v>17.131313616628326</v>
      </c>
      <c r="L26" s="75">
        <f t="shared" si="6"/>
        <v>-230.86868638337168</v>
      </c>
      <c r="M26" s="75">
        <v>248</v>
      </c>
    </row>
    <row r="27" spans="1:13" x14ac:dyDescent="0.35">
      <c r="A27" s="74">
        <v>18</v>
      </c>
      <c r="B27" s="75">
        <f>'Appendix B'!$H$30/('Appendix B'!$C$5*1000)</f>
        <v>39.265680314231602</v>
      </c>
      <c r="C27" s="75">
        <f>('Appendix B'!$E$31+'Appendix B'!$F$31+'Appendix B'!$G$31)/('Appendix B'!$C$5*1000)</f>
        <v>4.9566033348577729</v>
      </c>
      <c r="D27" s="75">
        <f>'Appendix G'!S27</f>
        <v>173.4753311819025</v>
      </c>
      <c r="E27" s="11">
        <f t="shared" si="0"/>
        <v>5.7607953239307969E-5</v>
      </c>
      <c r="F27" s="75">
        <f t="shared" si="1"/>
        <v>494.4615365867727</v>
      </c>
      <c r="G27" s="75">
        <f t="shared" si="4"/>
        <v>135230955975.09735</v>
      </c>
      <c r="H27" s="75">
        <f t="shared" si="2"/>
        <v>4015.9658514996786</v>
      </c>
      <c r="I27" s="201">
        <f>H27*'Appendix B'!$C$27*1000/((1+$B$3)^A27)</f>
        <v>2072858207.0854535</v>
      </c>
      <c r="J27" s="75">
        <f t="shared" si="5"/>
        <v>260</v>
      </c>
      <c r="K27" s="75">
        <f t="shared" si="3"/>
        <v>17.187159842052232</v>
      </c>
      <c r="L27" s="75">
        <f t="shared" si="6"/>
        <v>-242.81284015794776</v>
      </c>
      <c r="M27" s="75">
        <v>260</v>
      </c>
    </row>
    <row r="28" spans="1:13" x14ac:dyDescent="0.35">
      <c r="A28" s="74">
        <v>19</v>
      </c>
      <c r="B28" s="75">
        <f>'Appendix B'!$H$30/('Appendix B'!$C$5*1000)</f>
        <v>39.265680314231602</v>
      </c>
      <c r="C28" s="75">
        <f>('Appendix B'!$E$31+'Appendix B'!$F$31+'Appendix B'!$G$31)/('Appendix B'!$C$5*1000)</f>
        <v>4.9566033348577729</v>
      </c>
      <c r="D28" s="75">
        <f>'Appendix G'!T27</f>
        <v>178.30356580963794</v>
      </c>
      <c r="E28" s="11">
        <f t="shared" si="0"/>
        <v>5.7607953239307969E-5</v>
      </c>
      <c r="F28" s="75">
        <f t="shared" si="1"/>
        <v>494.4615365867727</v>
      </c>
      <c r="G28" s="75">
        <f t="shared" si="4"/>
        <v>163272592359.97403</v>
      </c>
      <c r="H28" s="75">
        <f t="shared" si="2"/>
        <v>4135.9195053160201</v>
      </c>
      <c r="I28" s="201">
        <f>H28*'Appendix B'!$C$27*1000/((1+$B$3)^A28)</f>
        <v>1976641487.2290881</v>
      </c>
      <c r="J28" s="75">
        <f t="shared" si="5"/>
        <v>275</v>
      </c>
      <c r="K28" s="75">
        <f t="shared" si="3"/>
        <v>17.252214138710073</v>
      </c>
      <c r="L28" s="75">
        <f t="shared" si="6"/>
        <v>-257.74778586128991</v>
      </c>
      <c r="M28" s="75">
        <v>275</v>
      </c>
    </row>
    <row r="29" spans="1:13" x14ac:dyDescent="0.35">
      <c r="A29" s="74">
        <v>20</v>
      </c>
      <c r="B29" s="75">
        <f>'Appendix B'!$H$30/('Appendix B'!$C$5*1000)</f>
        <v>39.265680314231602</v>
      </c>
      <c r="C29" s="75">
        <f>('Appendix B'!$E$31+'Appendix B'!$F$31+'Appendix B'!$G$31)/('Appendix B'!$C$5*1000)</f>
        <v>4.9566033348577729</v>
      </c>
      <c r="D29" s="75">
        <f>'Appendix G'!U27</f>
        <v>186.48696506319118</v>
      </c>
      <c r="E29" s="11">
        <f t="shared" si="0"/>
        <v>5.7607953239307969E-5</v>
      </c>
      <c r="F29" s="75">
        <f t="shared" si="1"/>
        <v>494.4615365867727</v>
      </c>
      <c r="G29" s="75">
        <f t="shared" si="4"/>
        <v>222170341464.44675</v>
      </c>
      <c r="H29" s="75">
        <f t="shared" si="2"/>
        <v>4339.2909849786411</v>
      </c>
      <c r="I29" s="201">
        <f>H29*'Appendix B'!$C$27*1000/((1+$B$3)^A29)</f>
        <v>1920219374.354315</v>
      </c>
      <c r="J29" s="75">
        <f t="shared" si="5"/>
        <v>290</v>
      </c>
      <c r="K29" s="75">
        <f t="shared" si="3"/>
        <v>17.312599622098588</v>
      </c>
      <c r="L29" s="75">
        <f t="shared" si="6"/>
        <v>-272.68740037790144</v>
      </c>
      <c r="M29" s="75">
        <v>290</v>
      </c>
    </row>
    <row r="30" spans="1:13" x14ac:dyDescent="0.35">
      <c r="A30" s="74">
        <v>21</v>
      </c>
      <c r="B30" s="75">
        <f>'Appendix B'!$H$30/('Appendix B'!$C$5*1000)</f>
        <v>39.265680314231602</v>
      </c>
      <c r="C30" s="75">
        <f>('Appendix B'!$E$31+'Appendix B'!$F$31+'Appendix B'!$G$31)/('Appendix B'!$C$5*1000)</f>
        <v>4.9566033348577729</v>
      </c>
      <c r="D30" s="75">
        <f>'Appendix G'!V27</f>
        <v>193.2854981473285</v>
      </c>
      <c r="E30" s="11">
        <f t="shared" si="0"/>
        <v>5.7607953239307969E-5</v>
      </c>
      <c r="F30" s="75">
        <f t="shared" si="1"/>
        <v>494.4615365867727</v>
      </c>
      <c r="G30" s="75">
        <f t="shared" si="4"/>
        <v>284072987793.67181</v>
      </c>
      <c r="H30" s="75">
        <f t="shared" si="2"/>
        <v>4508.300126328566</v>
      </c>
      <c r="I30" s="201">
        <f>H30*'Appendix B'!$C$27*1000/((1+$B$3)^A30)</f>
        <v>1847230700.5120037</v>
      </c>
      <c r="J30" s="75">
        <f t="shared" si="5"/>
        <v>441.48478662814563</v>
      </c>
      <c r="K30" s="75">
        <f t="shared" si="3"/>
        <v>17.751390963813673</v>
      </c>
      <c r="L30" s="75">
        <f t="shared" si="6"/>
        <v>-423.73339566433197</v>
      </c>
      <c r="M30" s="75">
        <v>441.48478662814563</v>
      </c>
    </row>
    <row r="31" spans="1:13" x14ac:dyDescent="0.35">
      <c r="G31" s="19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29"/>
  <sheetViews>
    <sheetView topLeftCell="E1" workbookViewId="0">
      <selection activeCell="F27" sqref="F27"/>
    </sheetView>
  </sheetViews>
  <sheetFormatPr defaultRowHeight="14.5" x14ac:dyDescent="0.35"/>
  <cols>
    <col min="1" max="1" width="4" customWidth="1"/>
    <col min="2" max="2" width="29.6328125" customWidth="1"/>
    <col min="3" max="3" width="32.7265625" customWidth="1"/>
    <col min="4" max="4" width="9.1796875" customWidth="1"/>
    <col min="5" max="5" width="20.81640625" customWidth="1"/>
    <col min="6" max="6" width="18.54296875" customWidth="1"/>
    <col min="12" max="12" width="25.1796875" bestFit="1" customWidth="1"/>
    <col min="13" max="13" width="16.6328125" bestFit="1" customWidth="1"/>
    <col min="15" max="15" width="15.36328125" bestFit="1" customWidth="1"/>
    <col min="16" max="16" width="15.453125" bestFit="1" customWidth="1"/>
  </cols>
  <sheetData>
    <row r="1" spans="2:16" ht="18" x14ac:dyDescent="0.4">
      <c r="B1" s="275" t="s">
        <v>395</v>
      </c>
      <c r="C1" s="275"/>
      <c r="D1" s="275"/>
      <c r="E1" s="275"/>
      <c r="F1" s="275"/>
    </row>
    <row r="2" spans="2:16" x14ac:dyDescent="0.35">
      <c r="B2" s="74"/>
      <c r="L2" s="74" t="s">
        <v>162</v>
      </c>
    </row>
    <row r="3" spans="2:16" x14ac:dyDescent="0.35">
      <c r="B3" s="2" t="s">
        <v>163</v>
      </c>
      <c r="C3" s="7">
        <f>C6*C9</f>
        <v>60000</v>
      </c>
      <c r="D3" t="s">
        <v>164</v>
      </c>
      <c r="L3" s="74" t="s">
        <v>163</v>
      </c>
      <c r="M3">
        <v>640</v>
      </c>
    </row>
    <row r="4" spans="2:16" x14ac:dyDescent="0.35">
      <c r="B4" s="2" t="s">
        <v>165</v>
      </c>
      <c r="C4" s="7">
        <v>0.9</v>
      </c>
      <c r="L4" s="74" t="s">
        <v>165</v>
      </c>
      <c r="M4">
        <v>0.9</v>
      </c>
    </row>
    <row r="5" spans="2:16" x14ac:dyDescent="0.35">
      <c r="B5" s="2" t="s">
        <v>166</v>
      </c>
      <c r="C5" s="7" t="s">
        <v>167</v>
      </c>
      <c r="L5" s="74" t="s">
        <v>166</v>
      </c>
    </row>
    <row r="6" spans="2:16" x14ac:dyDescent="0.35">
      <c r="B6" s="2" t="s">
        <v>168</v>
      </c>
      <c r="C6" s="7">
        <v>300</v>
      </c>
      <c r="L6" s="74" t="s">
        <v>168</v>
      </c>
      <c r="M6">
        <v>8</v>
      </c>
    </row>
    <row r="7" spans="2:16" x14ac:dyDescent="0.35">
      <c r="B7" s="2" t="s">
        <v>169</v>
      </c>
      <c r="C7" s="7">
        <v>200</v>
      </c>
      <c r="L7" s="74" t="s">
        <v>169</v>
      </c>
      <c r="M7">
        <v>8</v>
      </c>
    </row>
    <row r="8" spans="2:16" x14ac:dyDescent="0.35">
      <c r="B8" s="2" t="s">
        <v>170</v>
      </c>
      <c r="C8" s="7">
        <v>300</v>
      </c>
      <c r="L8" s="74" t="s">
        <v>170</v>
      </c>
      <c r="M8">
        <v>80</v>
      </c>
    </row>
    <row r="9" spans="2:16" x14ac:dyDescent="0.35">
      <c r="B9" s="2" t="s">
        <v>171</v>
      </c>
      <c r="C9" s="7">
        <v>200</v>
      </c>
      <c r="L9" s="74" t="s">
        <v>171</v>
      </c>
      <c r="M9">
        <v>80</v>
      </c>
    </row>
    <row r="12" spans="2:16" x14ac:dyDescent="0.35">
      <c r="B12" s="2" t="s">
        <v>172</v>
      </c>
      <c r="C12" s="2" t="s">
        <v>173</v>
      </c>
      <c r="D12" s="2" t="s">
        <v>174</v>
      </c>
      <c r="E12" s="2" t="s">
        <v>175</v>
      </c>
      <c r="F12" s="2" t="s">
        <v>176</v>
      </c>
      <c r="L12" s="2"/>
      <c r="M12" s="2" t="s">
        <v>173</v>
      </c>
      <c r="N12" s="2" t="s">
        <v>174</v>
      </c>
      <c r="O12" s="2" t="s">
        <v>175</v>
      </c>
      <c r="P12" s="2" t="s">
        <v>176</v>
      </c>
    </row>
    <row r="13" spans="2:16" x14ac:dyDescent="0.35">
      <c r="B13" s="12" t="s">
        <v>177</v>
      </c>
      <c r="C13" s="12" t="s">
        <v>178</v>
      </c>
      <c r="D13" s="12">
        <v>1</v>
      </c>
      <c r="E13" s="12">
        <f>C3</f>
        <v>60000</v>
      </c>
      <c r="F13" s="63">
        <f>D13*(E13/60000)*2.5^0.6</f>
        <v>1.7328621078878661</v>
      </c>
      <c r="L13" s="12" t="s">
        <v>177</v>
      </c>
      <c r="M13" s="12" t="s">
        <v>178</v>
      </c>
      <c r="N13" s="12">
        <v>1</v>
      </c>
      <c r="O13" s="12">
        <f>M3</f>
        <v>640</v>
      </c>
      <c r="P13" s="63">
        <f>N13*(O13/60000)*2.5^0.6</f>
        <v>1.8483862484137237E-2</v>
      </c>
    </row>
    <row r="14" spans="2:16" x14ac:dyDescent="0.35">
      <c r="B14" s="12" t="s">
        <v>177</v>
      </c>
      <c r="C14" s="12" t="s">
        <v>179</v>
      </c>
      <c r="D14" s="12">
        <v>2</v>
      </c>
      <c r="E14" s="12">
        <f>C3*(1-C4)*1.2</f>
        <v>7199.9999999999991</v>
      </c>
      <c r="F14" s="63">
        <f>D14*(E14*0.2/400)^0.6</f>
        <v>4.3133181824856273</v>
      </c>
      <c r="L14" s="12" t="s">
        <v>177</v>
      </c>
      <c r="M14" s="12" t="s">
        <v>179</v>
      </c>
      <c r="N14" s="12">
        <v>2</v>
      </c>
      <c r="O14" s="12">
        <f>M3*(1-M4)*1.2</f>
        <v>76.799999999999983</v>
      </c>
      <c r="P14" s="63">
        <f>N14*(O14*0.2/400)^0.6</f>
        <v>0.28289725294159834</v>
      </c>
    </row>
    <row r="15" spans="2:16" x14ac:dyDescent="0.35">
      <c r="B15" s="12" t="s">
        <v>177</v>
      </c>
      <c r="C15" s="12" t="s">
        <v>180</v>
      </c>
      <c r="D15" s="12">
        <v>2</v>
      </c>
      <c r="E15" s="12">
        <f>C3*(1-C4)</f>
        <v>5999.9999999999991</v>
      </c>
      <c r="F15" s="63">
        <f>D15*(E15*0.3/400)^0.6</f>
        <v>4.9312554885516766</v>
      </c>
      <c r="L15" s="12" t="s">
        <v>177</v>
      </c>
      <c r="M15" s="12" t="s">
        <v>180</v>
      </c>
      <c r="N15" s="12">
        <v>2</v>
      </c>
      <c r="O15" s="12">
        <f>M3*(1-M4)</f>
        <v>63.999999999999986</v>
      </c>
      <c r="P15" s="63">
        <f>N15*(O15*0.3/400)^0.6</f>
        <v>0.3234258573663889</v>
      </c>
    </row>
    <row r="16" spans="2:16" x14ac:dyDescent="0.35">
      <c r="B16" s="12" t="s">
        <v>177</v>
      </c>
      <c r="C16" s="12" t="s">
        <v>181</v>
      </c>
      <c r="D16" s="12">
        <v>1</v>
      </c>
      <c r="E16" s="12">
        <f>E14</f>
        <v>7199.9999999999991</v>
      </c>
      <c r="F16" s="63">
        <f>D16*(E16*2/800)^0.6</f>
        <v>5.6645250677694108</v>
      </c>
      <c r="L16" s="12" t="s">
        <v>177</v>
      </c>
      <c r="M16" s="12" t="s">
        <v>181</v>
      </c>
      <c r="N16" s="12">
        <v>1</v>
      </c>
      <c r="O16" s="12">
        <f>O14</f>
        <v>76.799999999999983</v>
      </c>
      <c r="P16" s="63">
        <f>N16*(O16*2/800)^0.6</f>
        <v>0.37151875032027665</v>
      </c>
    </row>
    <row r="17" spans="2:16" x14ac:dyDescent="0.35">
      <c r="B17" s="12" t="s">
        <v>177</v>
      </c>
      <c r="C17" s="12" t="s">
        <v>182</v>
      </c>
      <c r="D17" s="12">
        <v>2</v>
      </c>
      <c r="E17" s="12">
        <f>E14</f>
        <v>7199.9999999999991</v>
      </c>
      <c r="F17" s="63">
        <f>D17*(E17/60000)*2.5^0.6</f>
        <v>0.4158869058930878</v>
      </c>
      <c r="L17" s="12" t="s">
        <v>177</v>
      </c>
      <c r="M17" s="12" t="s">
        <v>182</v>
      </c>
      <c r="N17" s="12">
        <v>2</v>
      </c>
      <c r="O17" s="12">
        <f>O14</f>
        <v>76.799999999999983</v>
      </c>
      <c r="P17" s="42">
        <f>N17*(O17/60000)*2.5^0.6</f>
        <v>4.4361269961929357E-3</v>
      </c>
    </row>
    <row r="18" spans="2:16" x14ac:dyDescent="0.35">
      <c r="B18" s="12" t="s">
        <v>183</v>
      </c>
      <c r="C18" s="12" t="s">
        <v>184</v>
      </c>
      <c r="D18" s="12">
        <v>1</v>
      </c>
      <c r="E18" s="12">
        <f>$C$3*$C$4</f>
        <v>54000</v>
      </c>
      <c r="F18" s="63">
        <f>D18*(E18*1.4/13000)^0.6</f>
        <v>2.875723099326164</v>
      </c>
      <c r="L18" s="12" t="s">
        <v>183</v>
      </c>
      <c r="M18" s="12" t="s">
        <v>184</v>
      </c>
      <c r="N18" s="12">
        <v>1</v>
      </c>
      <c r="O18" s="12">
        <f>$M$3*$M$4</f>
        <v>576</v>
      </c>
      <c r="P18" s="63">
        <f>N18*(O18*1.4/13000)^0.6</f>
        <v>0.18860981977250221</v>
      </c>
    </row>
    <row r="19" spans="2:16" x14ac:dyDescent="0.35">
      <c r="B19" s="12" t="s">
        <v>183</v>
      </c>
      <c r="C19" s="12" t="s">
        <v>185</v>
      </c>
      <c r="D19" s="12">
        <v>1</v>
      </c>
      <c r="E19" s="12">
        <f>$C$3*$C$4</f>
        <v>54000</v>
      </c>
      <c r="F19" s="63">
        <f>D19*(E19*1.6/13000)^0.6</f>
        <v>3.1156038662919729</v>
      </c>
      <c r="L19" s="12" t="s">
        <v>183</v>
      </c>
      <c r="M19" s="12" t="s">
        <v>185</v>
      </c>
      <c r="N19" s="12">
        <v>1</v>
      </c>
      <c r="O19" s="12">
        <f>$M$3*$M$4</f>
        <v>576</v>
      </c>
      <c r="P19" s="63">
        <f>N19*(O19*1.6/13000)^0.6</f>
        <v>0.20434286035450827</v>
      </c>
    </row>
    <row r="20" spans="2:16" x14ac:dyDescent="0.35">
      <c r="B20" s="12" t="s">
        <v>183</v>
      </c>
      <c r="C20" s="12" t="s">
        <v>186</v>
      </c>
      <c r="D20" s="12">
        <v>1</v>
      </c>
      <c r="E20" s="12">
        <f>$C$3*$C$4</f>
        <v>54000</v>
      </c>
      <c r="F20" s="63">
        <f>D20*(E20*0.7/13000)^0.6</f>
        <v>1.8972696893766099</v>
      </c>
      <c r="L20" s="12" t="s">
        <v>183</v>
      </c>
      <c r="M20" s="12" t="s">
        <v>186</v>
      </c>
      <c r="N20" s="12">
        <v>1</v>
      </c>
      <c r="O20" s="12">
        <f>$M$3*$M$4</f>
        <v>576</v>
      </c>
      <c r="P20" s="63">
        <f>N20*(O20*0.7/13000)^0.6</f>
        <v>0.12443607461963323</v>
      </c>
    </row>
    <row r="21" spans="2:16" x14ac:dyDescent="0.35">
      <c r="B21" s="12" t="s">
        <v>166</v>
      </c>
      <c r="C21" s="12" t="s">
        <v>187</v>
      </c>
      <c r="D21" s="12">
        <f>C3*C4*2/(C8*45)</f>
        <v>8</v>
      </c>
      <c r="E21" s="12">
        <f>C8*45</f>
        <v>13500</v>
      </c>
      <c r="F21" s="63">
        <f>D21*(E21*0.3/400)^0.6</f>
        <v>32.086844243388065</v>
      </c>
      <c r="G21" t="s">
        <v>188</v>
      </c>
      <c r="L21" s="12" t="s">
        <v>166</v>
      </c>
      <c r="M21" s="12" t="s">
        <v>187</v>
      </c>
      <c r="N21" s="12">
        <f>ROUNDUP(M3*M4*2/(M8*45),0)</f>
        <v>1</v>
      </c>
      <c r="O21" s="12">
        <f>M8*45</f>
        <v>3600</v>
      </c>
      <c r="P21" s="63">
        <f>N21*(O21*0.3/400)^0.6</f>
        <v>1.8147560732948997</v>
      </c>
    </row>
    <row r="22" spans="2:16" x14ac:dyDescent="0.35">
      <c r="B22" s="12" t="s">
        <v>166</v>
      </c>
      <c r="C22" s="12" t="s">
        <v>189</v>
      </c>
      <c r="D22" s="12">
        <f>ROUNDUP(C7/11,0)</f>
        <v>19</v>
      </c>
      <c r="E22" s="12"/>
      <c r="F22" s="63">
        <f>D22*0.4</f>
        <v>7.6000000000000005</v>
      </c>
      <c r="G22" t="s">
        <v>190</v>
      </c>
      <c r="L22" s="12" t="s">
        <v>166</v>
      </c>
      <c r="M22" s="12" t="s">
        <v>189</v>
      </c>
      <c r="N22" s="12">
        <f>ROUNDUP(M7/11,0)</f>
        <v>1</v>
      </c>
      <c r="O22" s="12"/>
      <c r="P22" s="63">
        <f>N22*0.4</f>
        <v>0.4</v>
      </c>
    </row>
    <row r="23" spans="2:16" x14ac:dyDescent="0.35">
      <c r="B23" s="12" t="s">
        <v>166</v>
      </c>
      <c r="C23" s="12" t="s">
        <v>191</v>
      </c>
      <c r="D23" s="12">
        <f>C7</f>
        <v>200</v>
      </c>
      <c r="E23" s="12"/>
      <c r="F23" s="63">
        <f>0.3*D23</f>
        <v>60</v>
      </c>
      <c r="G23" t="s">
        <v>192</v>
      </c>
      <c r="L23" s="12" t="s">
        <v>166</v>
      </c>
      <c r="M23" s="12" t="s">
        <v>191</v>
      </c>
      <c r="N23" s="12">
        <f>M7</f>
        <v>8</v>
      </c>
      <c r="O23" s="12"/>
      <c r="P23" s="63">
        <f>0.3*N23</f>
        <v>2.4</v>
      </c>
    </row>
    <row r="24" spans="2:16" x14ac:dyDescent="0.35">
      <c r="B24" s="12" t="s">
        <v>193</v>
      </c>
      <c r="C24" s="12" t="s">
        <v>194</v>
      </c>
      <c r="D24" s="12">
        <f>ROUNDUP(C6/7,0)</f>
        <v>43</v>
      </c>
      <c r="E24" s="12"/>
      <c r="F24" s="63">
        <f>D24*0.4</f>
        <v>17.2</v>
      </c>
      <c r="G24" t="s">
        <v>195</v>
      </c>
      <c r="L24" s="12" t="s">
        <v>193</v>
      </c>
      <c r="M24" s="12" t="s">
        <v>194</v>
      </c>
      <c r="N24" s="12">
        <f>ROUNDUP(M6/7,0)</f>
        <v>2</v>
      </c>
      <c r="O24" s="12"/>
      <c r="P24" s="63">
        <f>N24*0.4</f>
        <v>0.8</v>
      </c>
    </row>
    <row r="25" spans="2:16" x14ac:dyDescent="0.35">
      <c r="B25" s="12" t="s">
        <v>193</v>
      </c>
      <c r="C25" s="12" t="s">
        <v>191</v>
      </c>
      <c r="D25" s="12">
        <f>C6</f>
        <v>300</v>
      </c>
      <c r="E25" s="12"/>
      <c r="F25" s="63">
        <f>D25*0.5</f>
        <v>150</v>
      </c>
      <c r="G25" t="s">
        <v>196</v>
      </c>
      <c r="L25" s="12" t="s">
        <v>193</v>
      </c>
      <c r="M25" s="12" t="s">
        <v>191</v>
      </c>
      <c r="N25" s="12">
        <f>M6</f>
        <v>8</v>
      </c>
      <c r="O25" s="12"/>
      <c r="P25" s="63">
        <f>N25*0.5</f>
        <v>4</v>
      </c>
    </row>
    <row r="26" spans="2:16" x14ac:dyDescent="0.35">
      <c r="B26" s="12" t="s">
        <v>197</v>
      </c>
      <c r="C26" s="12"/>
      <c r="D26" s="12">
        <f>C6</f>
        <v>300</v>
      </c>
      <c r="E26" s="12"/>
      <c r="F26" s="63">
        <f>D26*1.5</f>
        <v>450</v>
      </c>
      <c r="L26" s="12" t="s">
        <v>197</v>
      </c>
      <c r="M26" s="12"/>
      <c r="N26" s="12">
        <f>M6</f>
        <v>8</v>
      </c>
      <c r="O26" s="12"/>
      <c r="P26" s="63">
        <f>N26*1.5</f>
        <v>12</v>
      </c>
    </row>
    <row r="27" spans="2:16" x14ac:dyDescent="0.35">
      <c r="B27" s="12" t="s">
        <v>198</v>
      </c>
      <c r="C27" s="12"/>
      <c r="D27" s="12">
        <f>C7</f>
        <v>200</v>
      </c>
      <c r="E27" s="12"/>
      <c r="F27" s="63">
        <f>D27*1</f>
        <v>200</v>
      </c>
      <c r="L27" s="12" t="s">
        <v>198</v>
      </c>
      <c r="M27" s="12"/>
      <c r="N27" s="12">
        <f>M7</f>
        <v>8</v>
      </c>
      <c r="O27" s="12"/>
      <c r="P27" s="63">
        <f>N27*1</f>
        <v>8</v>
      </c>
    </row>
    <row r="28" spans="2:16" x14ac:dyDescent="0.35">
      <c r="B28" s="12"/>
      <c r="C28" s="12"/>
      <c r="D28" s="12"/>
      <c r="E28" s="12"/>
      <c r="F28" s="63"/>
      <c r="L28" s="12"/>
      <c r="M28" s="12"/>
      <c r="N28" s="12"/>
      <c r="O28" s="12"/>
      <c r="P28" s="63"/>
    </row>
    <row r="29" spans="2:16" x14ac:dyDescent="0.35">
      <c r="B29" s="12" t="s">
        <v>199</v>
      </c>
      <c r="C29" s="12"/>
      <c r="D29" s="12"/>
      <c r="E29" s="12"/>
      <c r="F29" s="63">
        <f>SUM(F13:F27)</f>
        <v>941.83328865097042</v>
      </c>
      <c r="L29" s="12" t="s">
        <v>199</v>
      </c>
      <c r="M29" s="12"/>
      <c r="N29" s="12"/>
      <c r="O29" s="12"/>
      <c r="P29" s="63">
        <f>SUM(P13:P27)</f>
        <v>30.932906678150136</v>
      </c>
    </row>
  </sheetData>
  <mergeCells count="1">
    <mergeCell ref="B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6"/>
  <sheetViews>
    <sheetView topLeftCell="A4" workbookViewId="0">
      <selection activeCell="B11" sqref="B11"/>
    </sheetView>
  </sheetViews>
  <sheetFormatPr defaultRowHeight="14.5" x14ac:dyDescent="0.35"/>
  <cols>
    <col min="1" max="1" width="14.6328125" style="3" customWidth="1"/>
    <col min="2" max="2" width="12.54296875" bestFit="1" customWidth="1"/>
    <col min="4" max="4" width="9.54296875" bestFit="1" customWidth="1"/>
    <col min="5" max="5" width="9.453125" style="1" customWidth="1"/>
    <col min="15" max="16" width="18.7265625" bestFit="1" customWidth="1"/>
  </cols>
  <sheetData>
    <row r="1" spans="1:21" x14ac:dyDescent="0.35">
      <c r="A1" s="2" t="s">
        <v>18</v>
      </c>
      <c r="B1" s="7">
        <v>1000</v>
      </c>
      <c r="C1" t="s">
        <v>19</v>
      </c>
      <c r="D1" s="7">
        <v>1</v>
      </c>
      <c r="E1" s="1" t="s">
        <v>20</v>
      </c>
      <c r="T1" s="7"/>
      <c r="U1" t="s">
        <v>27</v>
      </c>
    </row>
    <row r="2" spans="1:21" x14ac:dyDescent="0.35">
      <c r="A2" s="2" t="s">
        <v>0</v>
      </c>
      <c r="B2" s="7">
        <v>700</v>
      </c>
      <c r="C2" t="s">
        <v>1</v>
      </c>
      <c r="D2" s="9"/>
      <c r="T2" s="10"/>
      <c r="U2" t="s">
        <v>28</v>
      </c>
    </row>
    <row r="3" spans="1:21" x14ac:dyDescent="0.35">
      <c r="A3" s="2" t="s">
        <v>16</v>
      </c>
      <c r="B3" s="8">
        <v>0.36</v>
      </c>
    </row>
    <row r="4" spans="1:21" x14ac:dyDescent="0.35">
      <c r="A4" s="2" t="s">
        <v>5</v>
      </c>
      <c r="B4" s="7">
        <v>140</v>
      </c>
      <c r="C4" t="s">
        <v>6</v>
      </c>
      <c r="E4" s="1" t="s">
        <v>7</v>
      </c>
      <c r="F4" s="7">
        <v>67</v>
      </c>
    </row>
    <row r="5" spans="1:21" ht="29" x14ac:dyDescent="0.35">
      <c r="A5" s="2" t="s">
        <v>9</v>
      </c>
      <c r="B5" s="7">
        <v>75</v>
      </c>
      <c r="C5" t="s">
        <v>6</v>
      </c>
      <c r="E5" s="1" t="s">
        <v>7</v>
      </c>
      <c r="F5" s="7">
        <v>4</v>
      </c>
      <c r="O5" s="137" t="s">
        <v>277</v>
      </c>
      <c r="P5" s="137" t="s">
        <v>278</v>
      </c>
      <c r="Q5">
        <f>B26*0.0283168</f>
        <v>292025892.9977144</v>
      </c>
      <c r="R5" t="s">
        <v>44</v>
      </c>
    </row>
    <row r="6" spans="1:21" ht="46.75" customHeight="1" x14ac:dyDescent="0.35">
      <c r="A6" s="2" t="s">
        <v>2</v>
      </c>
      <c r="B6" s="7">
        <v>79.5</v>
      </c>
      <c r="C6" t="s">
        <v>3</v>
      </c>
      <c r="D6" s="7" t="s">
        <v>4</v>
      </c>
      <c r="E6" s="1" t="s">
        <v>8</v>
      </c>
      <c r="F6" s="7">
        <v>30</v>
      </c>
      <c r="G6" t="s">
        <v>12</v>
      </c>
      <c r="H6" s="4">
        <f>B6*8</f>
        <v>636</v>
      </c>
      <c r="I6" t="s">
        <v>3</v>
      </c>
      <c r="J6" s="4">
        <f>H6/24</f>
        <v>26.5</v>
      </c>
      <c r="K6" t="s">
        <v>24</v>
      </c>
      <c r="L6" s="4">
        <f>J6/(60*60)</f>
        <v>7.3611111111111108E-3</v>
      </c>
      <c r="M6" t="s">
        <v>23</v>
      </c>
      <c r="O6" s="136">
        <f>'Appendix B'!B27*1000/(20*365*24*60*60)</f>
        <v>5.1991551485020275E-4</v>
      </c>
      <c r="P6">
        <f>Q5/(20*365*24*60*60)</f>
        <v>0.46300401604153096</v>
      </c>
      <c r="R6" t="s">
        <v>23</v>
      </c>
    </row>
    <row r="7" spans="1:21" ht="46.75" customHeight="1" x14ac:dyDescent="0.35">
      <c r="B7" s="5">
        <f>B6*6.289814</f>
        <v>500.04021299999999</v>
      </c>
      <c r="C7" t="s">
        <v>13</v>
      </c>
      <c r="F7" s="6">
        <f>F6*6.289814</f>
        <v>188.69441999999998</v>
      </c>
      <c r="G7" t="s">
        <v>12</v>
      </c>
      <c r="H7" s="4">
        <f>H6*6.289814</f>
        <v>4000.321704</v>
      </c>
      <c r="I7" t="s">
        <v>13</v>
      </c>
      <c r="J7" s="4">
        <f>J6*4.402868</f>
        <v>116.676002</v>
      </c>
      <c r="K7" t="s">
        <v>21</v>
      </c>
      <c r="O7">
        <f>O6*'Appendix A'!B11</f>
        <v>0.46012523064242944</v>
      </c>
      <c r="P7">
        <f>P6*'Appendix A'!B9</f>
        <v>0.32410281122907164</v>
      </c>
      <c r="R7" t="s">
        <v>281</v>
      </c>
    </row>
    <row r="8" spans="1:21" ht="29" x14ac:dyDescent="0.35">
      <c r="A8" s="2" t="s">
        <v>10</v>
      </c>
      <c r="B8" s="5">
        <f>B5/0.9</f>
        <v>83.333333333333329</v>
      </c>
      <c r="C8" t="s">
        <v>6</v>
      </c>
      <c r="E8" s="1" t="s">
        <v>7</v>
      </c>
      <c r="F8" s="6">
        <f>F5/0.9</f>
        <v>4.4444444444444446</v>
      </c>
      <c r="G8" t="s">
        <v>6</v>
      </c>
      <c r="L8">
        <f>L6*1000</f>
        <v>7.3611111111111107</v>
      </c>
    </row>
    <row r="9" spans="1:21" x14ac:dyDescent="0.35">
      <c r="B9" s="5">
        <f>B8*14.5377</f>
        <v>1211.4749999999999</v>
      </c>
      <c r="C9" s="1" t="s">
        <v>11</v>
      </c>
      <c r="F9" s="4">
        <f>F8*14.5377</f>
        <v>64.611999999999995</v>
      </c>
      <c r="G9" t="s">
        <v>11</v>
      </c>
      <c r="O9">
        <f>L8+O7+P7</f>
        <v>8.1453391529826114</v>
      </c>
    </row>
    <row r="10" spans="1:21" x14ac:dyDescent="0.35">
      <c r="A10" s="3" t="s">
        <v>30</v>
      </c>
      <c r="B10" s="4">
        <f>B8*100000/(B1*9.81)</f>
        <v>849.47332653754665</v>
      </c>
      <c r="C10" t="s">
        <v>1</v>
      </c>
      <c r="F10" s="4">
        <f>F8*100000/(B1*9.81)</f>
        <v>45.305244082002488</v>
      </c>
      <c r="G10" t="s">
        <v>1</v>
      </c>
    </row>
    <row r="11" spans="1:21" ht="29" x14ac:dyDescent="0.35">
      <c r="A11" s="2" t="s">
        <v>14</v>
      </c>
      <c r="B11" s="5">
        <f>1.701*(10^-5)*H7*B9</f>
        <v>82.435388415371335</v>
      </c>
      <c r="C11" t="s">
        <v>17</v>
      </c>
    </row>
    <row r="12" spans="1:21" ht="29" x14ac:dyDescent="0.35">
      <c r="A12" s="2" t="s">
        <v>15</v>
      </c>
      <c r="B12" s="5">
        <f>(1+B3)*B11</f>
        <v>112.11212824490501</v>
      </c>
      <c r="C12" t="s">
        <v>17</v>
      </c>
    </row>
    <row r="13" spans="1:21" ht="29" x14ac:dyDescent="0.35">
      <c r="A13" s="2" t="s">
        <v>22</v>
      </c>
      <c r="B13" s="5">
        <f>B1*L6*9.81*B10/(1-B3)</f>
        <v>95847.800925925927</v>
      </c>
      <c r="C13" t="s">
        <v>25</v>
      </c>
    </row>
    <row r="14" spans="1:21" x14ac:dyDescent="0.35">
      <c r="B14" s="5">
        <f>B13/1000</f>
        <v>95.847800925925924</v>
      </c>
      <c r="C14" t="s">
        <v>26</v>
      </c>
    </row>
    <row r="16" spans="1:21" x14ac:dyDescent="0.35">
      <c r="A16" s="2" t="s">
        <v>31</v>
      </c>
      <c r="B16" s="7">
        <v>2</v>
      </c>
      <c r="C16" t="s">
        <v>32</v>
      </c>
    </row>
    <row r="17" spans="1:5" x14ac:dyDescent="0.35">
      <c r="A17" s="2" t="s">
        <v>37</v>
      </c>
      <c r="B17" s="7">
        <v>4</v>
      </c>
      <c r="C17" t="s">
        <v>38</v>
      </c>
    </row>
    <row r="18" spans="1:5" x14ac:dyDescent="0.35">
      <c r="A18" s="2" t="s">
        <v>33</v>
      </c>
      <c r="B18" s="4">
        <f>(H7*5.615/86400)/(((B17/12)^2)*3.14159)</f>
        <v>0.74477302788158228</v>
      </c>
      <c r="C18" t="s">
        <v>39</v>
      </c>
    </row>
    <row r="19" spans="1:5" x14ac:dyDescent="0.35">
      <c r="A19" s="2" t="s">
        <v>34</v>
      </c>
      <c r="B19" s="7">
        <v>200</v>
      </c>
      <c r="C19" t="s">
        <v>40</v>
      </c>
    </row>
    <row r="20" spans="1:5" x14ac:dyDescent="0.35">
      <c r="A20" s="2" t="s">
        <v>35</v>
      </c>
      <c r="B20" s="7">
        <v>6.6000000000000003E-2</v>
      </c>
    </row>
    <row r="21" spans="1:5" x14ac:dyDescent="0.35">
      <c r="A21" s="2" t="s">
        <v>36</v>
      </c>
      <c r="B21" s="7">
        <v>1.5</v>
      </c>
    </row>
    <row r="22" spans="1:5" x14ac:dyDescent="0.35">
      <c r="A22" s="2" t="s">
        <v>29</v>
      </c>
      <c r="B22" s="4">
        <f>(B16*B18*B19*B20)/(32.2*B21)</f>
        <v>0.40708090964956051</v>
      </c>
      <c r="C22" t="s">
        <v>32</v>
      </c>
      <c r="D22" s="4">
        <f>B22*0.3048</f>
        <v>0.12407826126118605</v>
      </c>
      <c r="E22" s="1" t="s">
        <v>1</v>
      </c>
    </row>
    <row r="23" spans="1:5" x14ac:dyDescent="0.35">
      <c r="A23" s="2" t="s">
        <v>42</v>
      </c>
      <c r="B23" s="7">
        <v>10</v>
      </c>
      <c r="C23" t="s">
        <v>43</v>
      </c>
    </row>
    <row r="24" spans="1:5" x14ac:dyDescent="0.35">
      <c r="A24" s="2" t="s">
        <v>41</v>
      </c>
      <c r="B24" s="4">
        <f>J6*10</f>
        <v>265</v>
      </c>
      <c r="C24" t="s">
        <v>44</v>
      </c>
    </row>
    <row r="25" spans="1:5" x14ac:dyDescent="0.35">
      <c r="A25" s="2" t="s">
        <v>279</v>
      </c>
      <c r="B25">
        <v>5000</v>
      </c>
      <c r="C25" t="s">
        <v>280</v>
      </c>
    </row>
    <row r="26" spans="1:5" x14ac:dyDescent="0.35">
      <c r="A26" s="2"/>
      <c r="B26">
        <f>B25*'Appendix B'!C27*1000</f>
        <v>10312814053.767178</v>
      </c>
      <c r="C26" t="s">
        <v>320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156"/>
  <sheetViews>
    <sheetView tabSelected="1" zoomScale="70" zoomScaleNormal="70" workbookViewId="0">
      <selection activeCell="F57" sqref="F57"/>
    </sheetView>
  </sheetViews>
  <sheetFormatPr defaultColWidth="8.90625" defaultRowHeight="14.5" x14ac:dyDescent="0.35"/>
  <cols>
    <col min="1" max="1" width="12.90625" style="19" customWidth="1"/>
    <col min="2" max="2" width="14.36328125" style="19" customWidth="1"/>
    <col min="3" max="3" width="13.26953125" style="19" customWidth="1"/>
    <col min="4" max="6" width="14" style="19" customWidth="1"/>
    <col min="7" max="8" width="14.36328125" style="19" bestFit="1" customWidth="1"/>
    <col min="9" max="9" width="12.81640625" style="19" bestFit="1" customWidth="1"/>
    <col min="10" max="10" width="12.54296875" style="19" bestFit="1" customWidth="1"/>
    <col min="11" max="11" width="15.08984375" style="19" customWidth="1"/>
    <col min="12" max="12" width="14.08984375" style="19" customWidth="1"/>
    <col min="13" max="13" width="10.7265625" style="19" bestFit="1" customWidth="1"/>
    <col min="14" max="17" width="10.7265625" style="19" customWidth="1"/>
    <col min="18" max="18" width="16.6328125" style="19" customWidth="1"/>
    <col min="19" max="22" width="14.26953125" style="19" bestFit="1" customWidth="1"/>
    <col min="23" max="23" width="14.26953125" style="19" customWidth="1"/>
    <col min="24" max="24" width="15.08984375" style="19" bestFit="1" customWidth="1"/>
    <col min="25" max="25" width="14.26953125" style="19" bestFit="1" customWidth="1"/>
    <col min="26" max="26" width="13.26953125" style="19" bestFit="1" customWidth="1"/>
    <col min="27" max="27" width="12.54296875" style="19" bestFit="1" customWidth="1"/>
    <col min="28" max="28" width="14.26953125" style="19" bestFit="1" customWidth="1"/>
    <col min="29" max="29" width="14.26953125" style="19" customWidth="1"/>
    <col min="30" max="30" width="15.08984375" style="19" bestFit="1" customWidth="1"/>
    <col min="31" max="32" width="13.26953125" style="19" bestFit="1" customWidth="1"/>
    <col min="33" max="33" width="16.453125" style="19" bestFit="1" customWidth="1"/>
    <col min="34" max="34" width="14.26953125" style="19" bestFit="1" customWidth="1"/>
    <col min="35" max="35" width="14.26953125" style="19" customWidth="1"/>
    <col min="36" max="36" width="15.08984375" style="19" bestFit="1" customWidth="1"/>
    <col min="37" max="37" width="13.26953125" style="19" bestFit="1" customWidth="1"/>
    <col min="38" max="38" width="14.36328125" style="19" bestFit="1" customWidth="1"/>
    <col min="39" max="39" width="13.453125" style="19" bestFit="1" customWidth="1"/>
    <col min="40" max="40" width="14.36328125" style="19" bestFit="1" customWidth="1"/>
    <col min="41" max="41" width="14.26953125" style="19" customWidth="1"/>
    <col min="42" max="42" width="17.81640625" style="19" bestFit="1" customWidth="1"/>
    <col min="43" max="43" width="13.453125" style="19" bestFit="1" customWidth="1"/>
    <col min="44" max="44" width="14.453125" style="19" bestFit="1" customWidth="1"/>
    <col min="45" max="45" width="13.26953125" style="19" customWidth="1"/>
    <col min="46" max="46" width="14.81640625" style="19" bestFit="1" customWidth="1"/>
    <col min="47" max="49" width="12.54296875" style="19" bestFit="1" customWidth="1"/>
    <col min="50" max="50" width="8.08984375" style="19" customWidth="1"/>
    <col min="51" max="52" width="8.453125" style="19" customWidth="1"/>
    <col min="53" max="53" width="7.90625" style="19" customWidth="1"/>
    <col min="54" max="59" width="8.90625" style="19"/>
    <col min="60" max="60" width="11.26953125" style="19" bestFit="1" customWidth="1"/>
    <col min="61" max="61" width="9.453125" style="19" bestFit="1" customWidth="1"/>
    <col min="62" max="62" width="11.26953125" style="19" bestFit="1" customWidth="1"/>
    <col min="63" max="16384" width="8.90625" style="19"/>
  </cols>
  <sheetData>
    <row r="1" spans="1:31" ht="18.5" customHeight="1" x14ac:dyDescent="0.35">
      <c r="A1" s="276" t="s">
        <v>397</v>
      </c>
      <c r="B1" s="276"/>
      <c r="C1" s="276"/>
      <c r="D1" s="276"/>
      <c r="E1" s="276"/>
      <c r="F1" s="276"/>
      <c r="G1" s="276"/>
      <c r="H1" s="276"/>
      <c r="I1" s="276"/>
    </row>
    <row r="2" spans="1:31" ht="15" thickBot="1" x14ac:dyDescent="0.4"/>
    <row r="3" spans="1:31" ht="15" thickBot="1" x14ac:dyDescent="0.4">
      <c r="A3" s="277" t="s">
        <v>107</v>
      </c>
      <c r="B3" s="277"/>
      <c r="C3" s="277"/>
      <c r="D3" s="277"/>
      <c r="E3" s="277"/>
      <c r="F3" s="277"/>
      <c r="G3" s="277"/>
      <c r="H3" s="277"/>
      <c r="I3" s="277"/>
      <c r="L3" s="278" t="s">
        <v>109</v>
      </c>
      <c r="M3" s="279"/>
      <c r="N3" s="279"/>
      <c r="O3" s="280"/>
    </row>
    <row r="4" spans="1:31" ht="61.75" customHeight="1" thickBot="1" x14ac:dyDescent="0.4">
      <c r="A4" s="23" t="s">
        <v>108</v>
      </c>
      <c r="B4" s="23" t="s">
        <v>117</v>
      </c>
      <c r="C4" s="23" t="s">
        <v>118</v>
      </c>
      <c r="D4" s="23" t="s">
        <v>141</v>
      </c>
      <c r="E4" s="23" t="s">
        <v>142</v>
      </c>
      <c r="F4" s="23" t="s">
        <v>143</v>
      </c>
      <c r="G4" s="23" t="s">
        <v>140</v>
      </c>
      <c r="H4" s="23" t="s">
        <v>200</v>
      </c>
      <c r="I4" s="23" t="s">
        <v>144</v>
      </c>
      <c r="L4" s="79" t="s">
        <v>108</v>
      </c>
      <c r="M4" s="79" t="s">
        <v>120</v>
      </c>
      <c r="N4" s="79" t="s">
        <v>121</v>
      </c>
      <c r="O4" s="47" t="s">
        <v>110</v>
      </c>
      <c r="P4" s="47" t="s">
        <v>154</v>
      </c>
      <c r="Q4" s="48" t="s">
        <v>139</v>
      </c>
      <c r="R4" s="49">
        <f>COSTS!P29*1000000</f>
        <v>30932906.678150136</v>
      </c>
    </row>
    <row r="5" spans="1:31" ht="29" x14ac:dyDescent="0.35">
      <c r="A5" s="20">
        <v>1</v>
      </c>
      <c r="B5" s="21">
        <f>'Appendix A'!AF76/1000</f>
        <v>125.24771231511919</v>
      </c>
      <c r="C5" s="21">
        <f>B5*6.289814</f>
        <v>787.784814387609</v>
      </c>
      <c r="D5" s="30">
        <v>56</v>
      </c>
      <c r="E5" s="30">
        <v>56</v>
      </c>
      <c r="F5" s="30">
        <v>56</v>
      </c>
      <c r="G5" s="22">
        <f t="shared" ref="G5:G25" si="0">$C5*1000*D5</f>
        <v>44115949.605706103</v>
      </c>
      <c r="H5" s="22">
        <f t="shared" ref="H5:H25" si="1">$C5*1000*E5</f>
        <v>44115949.605706103</v>
      </c>
      <c r="I5" s="22">
        <f t="shared" ref="I5:I25" si="2">$C5*1000*F5</f>
        <v>44115949.605706103</v>
      </c>
      <c r="L5" s="20">
        <v>1</v>
      </c>
      <c r="M5" s="21">
        <f>'Appendix A'!AG76/1000</f>
        <v>224.2726979162953</v>
      </c>
      <c r="N5" s="21">
        <f>M5*6.289814</f>
        <v>1410.633555171685</v>
      </c>
      <c r="O5" s="22">
        <f t="shared" ref="O5:O25" si="3">(C5*1000*$L$62)+(N5*1000*$L$61)</f>
        <v>3380095.591140708</v>
      </c>
      <c r="P5" s="22">
        <f>'Appendix E'!H6</f>
        <v>524641.24700322677</v>
      </c>
      <c r="Y5" s="65" t="s">
        <v>219</v>
      </c>
      <c r="Z5" s="67" t="s">
        <v>220</v>
      </c>
      <c r="AA5" s="67" t="s">
        <v>221</v>
      </c>
      <c r="AB5" s="67" t="s">
        <v>222</v>
      </c>
      <c r="AC5" s="67" t="s">
        <v>223</v>
      </c>
      <c r="AD5" s="67" t="s">
        <v>225</v>
      </c>
      <c r="AE5" s="67" t="s">
        <v>226</v>
      </c>
    </row>
    <row r="6" spans="1:31" x14ac:dyDescent="0.35">
      <c r="A6" s="20">
        <v>2</v>
      </c>
      <c r="B6" s="21">
        <f>('Appendix A'!AF137-'Appendix A'!AF76)/1000</f>
        <v>48.597096000000022</v>
      </c>
      <c r="C6" s="21">
        <f>B6*6.289814</f>
        <v>305.66669478014416</v>
      </c>
      <c r="D6" s="30">
        <f t="shared" ref="D6:D11" si="4">D5+($D$12-$D$5)/7</f>
        <v>61.857142857142854</v>
      </c>
      <c r="E6" s="30">
        <f t="shared" ref="E6:E11" si="5">E5+($E$12-$E$5)/7</f>
        <v>59.857142857142854</v>
      </c>
      <c r="F6" s="30">
        <f t="shared" ref="F6:F11" si="6">F5+($F$12-$F$5)/7</f>
        <v>58.285714285714285</v>
      </c>
      <c r="G6" s="22">
        <f t="shared" si="0"/>
        <v>18907668.405686058</v>
      </c>
      <c r="H6" s="22">
        <f t="shared" si="1"/>
        <v>18296335.016125768</v>
      </c>
      <c r="I6" s="22">
        <f t="shared" si="2"/>
        <v>17816001.638614114</v>
      </c>
      <c r="L6" s="20">
        <v>2</v>
      </c>
      <c r="M6" s="21">
        <f>('Appendix A'!AG137-'Appendix A'!AG76)/1000</f>
        <v>232.77599999999998</v>
      </c>
      <c r="N6" s="21">
        <f>M6*6.289814</f>
        <v>1464.1177436639998</v>
      </c>
      <c r="O6" s="22">
        <f t="shared" si="3"/>
        <v>2228284.48061436</v>
      </c>
      <c r="P6" s="22">
        <f>'Appendix E'!H7</f>
        <v>440199.22480230167</v>
      </c>
      <c r="Y6" s="65" t="s">
        <v>224</v>
      </c>
      <c r="Z6" s="109">
        <f>(COSTS!P26+COSTS!P27)*1000000</f>
        <v>20000000</v>
      </c>
      <c r="AA6" s="109">
        <f>COSTS!P21*1000000</f>
        <v>1814756.0732948997</v>
      </c>
      <c r="AB6" s="109">
        <f>(COSTS!P29-COSTS!P27-COSTS!P26-COSTS!P21)*1000000</f>
        <v>9118150.6048552357</v>
      </c>
      <c r="AC6" s="109">
        <f>SUM(Y31:Y51)</f>
        <v>3626437.4448170941</v>
      </c>
      <c r="AD6" s="109">
        <f>SUM(Z31:Z51)</f>
        <v>12473740.92317952</v>
      </c>
      <c r="AE6" s="109">
        <f>SUM(AA31:AA51)</f>
        <v>3500543.8064761325</v>
      </c>
    </row>
    <row r="7" spans="1:31" x14ac:dyDescent="0.35">
      <c r="A7" s="20">
        <v>3</v>
      </c>
      <c r="B7" s="21">
        <f>('Appendix A'!AF198-'Appendix A'!AF137)/1000</f>
        <v>26.840964611200064</v>
      </c>
      <c r="C7" s="21">
        <f>B7*6.289814</f>
        <v>168.82467498503073</v>
      </c>
      <c r="D7" s="30">
        <f t="shared" si="4"/>
        <v>67.714285714285708</v>
      </c>
      <c r="E7" s="30">
        <f t="shared" si="5"/>
        <v>63.714285714285708</v>
      </c>
      <c r="F7" s="30">
        <f t="shared" si="6"/>
        <v>60.571428571428569</v>
      </c>
      <c r="G7" s="22">
        <f t="shared" si="0"/>
        <v>11431842.277557794</v>
      </c>
      <c r="H7" s="22">
        <f t="shared" si="1"/>
        <v>10756543.577617671</v>
      </c>
      <c r="I7" s="22">
        <f t="shared" si="2"/>
        <v>10225951.741950432</v>
      </c>
      <c r="L7" s="20">
        <v>3</v>
      </c>
      <c r="M7" s="21">
        <f>('Appendix A'!AG198-'Appendix A'!AG137)/1000</f>
        <v>232.7760636000001</v>
      </c>
      <c r="N7" s="21">
        <f>M7*6.289814</f>
        <v>1464.118143696171</v>
      </c>
      <c r="O7" s="22">
        <f t="shared" si="3"/>
        <v>1886179.8311587479</v>
      </c>
      <c r="P7" s="22">
        <f>'Appendix E'!H8</f>
        <v>412769.91062904109</v>
      </c>
      <c r="Y7" s="103">
        <v>0.1</v>
      </c>
      <c r="Z7" s="104">
        <f t="shared" ref="Z7:AE7" si="7">Z6*1.1</f>
        <v>22000000</v>
      </c>
      <c r="AA7" s="104">
        <f t="shared" si="7"/>
        <v>1996231.6806243898</v>
      </c>
      <c r="AB7" s="104">
        <f t="shared" si="7"/>
        <v>10029965.665340761</v>
      </c>
      <c r="AC7" s="104">
        <f t="shared" si="7"/>
        <v>3989081.1892988039</v>
      </c>
      <c r="AD7" s="104">
        <f t="shared" si="7"/>
        <v>13721115.015497474</v>
      </c>
      <c r="AE7" s="104">
        <f t="shared" si="7"/>
        <v>3850598.1871237461</v>
      </c>
    </row>
    <row r="8" spans="1:31" x14ac:dyDescent="0.35">
      <c r="A8" s="20">
        <v>4</v>
      </c>
      <c r="B8" s="21">
        <f>('Appendix A'!AF258-'Appendix A'!AF198)/1000</f>
        <v>18.794106000000145</v>
      </c>
      <c r="C8" s="21">
        <f t="shared" ref="C8:C25" si="8">B8*6.289814</f>
        <v>118.21143103628491</v>
      </c>
      <c r="D8" s="30">
        <f t="shared" si="4"/>
        <v>73.571428571428569</v>
      </c>
      <c r="E8" s="30">
        <f t="shared" si="5"/>
        <v>67.571428571428569</v>
      </c>
      <c r="F8" s="30">
        <f t="shared" si="6"/>
        <v>62.857142857142854</v>
      </c>
      <c r="G8" s="22">
        <f t="shared" si="0"/>
        <v>8696983.8548123892</v>
      </c>
      <c r="H8" s="22">
        <f t="shared" si="1"/>
        <v>7987715.2685946794</v>
      </c>
      <c r="I8" s="22">
        <f t="shared" si="2"/>
        <v>7430432.8079950511</v>
      </c>
      <c r="L8" s="20">
        <v>4</v>
      </c>
      <c r="M8" s="21">
        <f>('Appendix A'!AG258-'Appendix A'!AG198)/1000</f>
        <v>228.96</v>
      </c>
      <c r="N8" s="21">
        <f t="shared" ref="N8:N25" si="9">M8*6.289814</f>
        <v>1440.11581344</v>
      </c>
      <c r="O8" s="22">
        <f t="shared" si="3"/>
        <v>1735644.3910307123</v>
      </c>
      <c r="P8" s="22">
        <f>'Appendix E'!H9</f>
        <v>399759.00264128839</v>
      </c>
      <c r="Y8" s="65" t="s">
        <v>228</v>
      </c>
      <c r="Z8" s="110">
        <f t="shared" ref="Z8:AE8" si="10">Z7-Z6</f>
        <v>2000000</v>
      </c>
      <c r="AA8" s="110">
        <f t="shared" si="10"/>
        <v>181475.60732949013</v>
      </c>
      <c r="AB8" s="110">
        <f t="shared" si="10"/>
        <v>911815.06048552506</v>
      </c>
      <c r="AC8" s="110">
        <f t="shared" si="10"/>
        <v>362643.74448170979</v>
      </c>
      <c r="AD8" s="110">
        <f t="shared" si="10"/>
        <v>1247374.0923179537</v>
      </c>
      <c r="AE8" s="110">
        <f t="shared" si="10"/>
        <v>350054.38064761367</v>
      </c>
    </row>
    <row r="9" spans="1:31" x14ac:dyDescent="0.35">
      <c r="A9" s="20">
        <v>5</v>
      </c>
      <c r="B9" s="21">
        <f>('Appendix A'!AF319-'Appendix A'!AF258)/1000</f>
        <v>14.884764000000054</v>
      </c>
      <c r="C9" s="21">
        <f t="shared" si="8"/>
        <v>93.622396993896331</v>
      </c>
      <c r="D9" s="30">
        <f t="shared" si="4"/>
        <v>79.428571428571431</v>
      </c>
      <c r="E9" s="30">
        <f t="shared" si="5"/>
        <v>71.428571428571431</v>
      </c>
      <c r="F9" s="30">
        <f t="shared" si="6"/>
        <v>65.142857142857139</v>
      </c>
      <c r="G9" s="22">
        <f t="shared" si="0"/>
        <v>7436293.2469437653</v>
      </c>
      <c r="H9" s="22">
        <f t="shared" si="1"/>
        <v>6687314.0709925946</v>
      </c>
      <c r="I9" s="22">
        <f t="shared" si="2"/>
        <v>6098830.4327452462</v>
      </c>
      <c r="L9" s="20">
        <v>5</v>
      </c>
      <c r="M9" s="21">
        <f>('Appendix A'!AG319-'Appendix A'!AG258)/1000</f>
        <v>232.77600000000001</v>
      </c>
      <c r="N9" s="21">
        <f t="shared" si="9"/>
        <v>1464.117743664</v>
      </c>
      <c r="O9" s="22">
        <f t="shared" si="3"/>
        <v>1698173.7361487409</v>
      </c>
      <c r="P9" s="22">
        <f>'Appendix E'!H10</f>
        <v>396193.98732409673</v>
      </c>
      <c r="Y9" s="19" t="s">
        <v>229</v>
      </c>
      <c r="Z9" s="111">
        <f t="shared" ref="Z9:AE9" si="11">$AQ$52-Z8</f>
        <v>43947718.677113578</v>
      </c>
      <c r="AA9" s="111">
        <f t="shared" si="11"/>
        <v>45766243.06978409</v>
      </c>
      <c r="AB9" s="111">
        <f t="shared" si="11"/>
        <v>45035903.616628051</v>
      </c>
      <c r="AC9" s="111">
        <f t="shared" si="11"/>
        <v>45585074.932631865</v>
      </c>
      <c r="AD9" s="111">
        <f t="shared" si="11"/>
        <v>44700344.584795624</v>
      </c>
      <c r="AE9" s="111">
        <f t="shared" si="11"/>
        <v>45597664.296465963</v>
      </c>
    </row>
    <row r="10" spans="1:31" x14ac:dyDescent="0.35">
      <c r="A10" s="20">
        <v>6</v>
      </c>
      <c r="B10" s="21">
        <f>('Appendix A'!AF380-'Appendix A'!AF319)/1000</f>
        <v>12.15380999999994</v>
      </c>
      <c r="C10" s="21">
        <f t="shared" si="8"/>
        <v>76.445204291339621</v>
      </c>
      <c r="D10" s="30">
        <f t="shared" si="4"/>
        <v>85.285714285714292</v>
      </c>
      <c r="E10" s="30">
        <f t="shared" si="5"/>
        <v>75.285714285714292</v>
      </c>
      <c r="F10" s="30">
        <f t="shared" si="6"/>
        <v>67.428571428571431</v>
      </c>
      <c r="G10" s="22">
        <f t="shared" si="0"/>
        <v>6519683.8517042501</v>
      </c>
      <c r="H10" s="22">
        <f t="shared" si="1"/>
        <v>5755231.8087908542</v>
      </c>
      <c r="I10" s="22">
        <f t="shared" si="2"/>
        <v>5154590.9179303283</v>
      </c>
      <c r="L10" s="20">
        <v>6</v>
      </c>
      <c r="M10" s="21">
        <f>('Appendix A'!AG380-'Appendix A'!AG319)/1000</f>
        <v>232.77600000000001</v>
      </c>
      <c r="N10" s="21">
        <f t="shared" si="9"/>
        <v>1464.117743664</v>
      </c>
      <c r="O10" s="22">
        <f t="shared" si="3"/>
        <v>1655230.7543923489</v>
      </c>
      <c r="P10" s="22">
        <f>'Appendix E'!H11</f>
        <v>391774.3616770996</v>
      </c>
      <c r="Y10" s="19" t="s">
        <v>227</v>
      </c>
      <c r="Z10" s="112">
        <f t="shared" ref="Z10:AE10" si="12">1-(Z9/$AQ$52)</f>
        <v>4.352773233540741E-2</v>
      </c>
      <c r="AA10" s="112">
        <f t="shared" si="12"/>
        <v>3.9496108306217304E-3</v>
      </c>
      <c r="AB10" s="112">
        <f t="shared" si="12"/>
        <v>1.9844620946103619E-2</v>
      </c>
      <c r="AC10" s="112">
        <f t="shared" si="12"/>
        <v>7.8925299214549494E-3</v>
      </c>
      <c r="AD10" s="112">
        <f t="shared" si="12"/>
        <v>2.714768280626878E-2</v>
      </c>
      <c r="AE10" s="112">
        <f t="shared" si="12"/>
        <v>7.6185366918330999E-3</v>
      </c>
    </row>
    <row r="11" spans="1:31" x14ac:dyDescent="0.35">
      <c r="A11" s="20">
        <v>7</v>
      </c>
      <c r="B11" s="21">
        <f>('Appendix A'!AF441-'Appendix A'!AF380)/1000</f>
        <v>10.289670000000042</v>
      </c>
      <c r="C11" s="21">
        <f t="shared" si="8"/>
        <v>64.720110421380255</v>
      </c>
      <c r="D11" s="30">
        <f t="shared" si="4"/>
        <v>91.142857142857153</v>
      </c>
      <c r="E11" s="30">
        <f t="shared" si="5"/>
        <v>79.142857142857153</v>
      </c>
      <c r="F11" s="30">
        <f t="shared" si="6"/>
        <v>69.714285714285722</v>
      </c>
      <c r="G11" s="22">
        <f t="shared" si="0"/>
        <v>5898775.7784058005</v>
      </c>
      <c r="H11" s="22">
        <f t="shared" si="1"/>
        <v>5122134.4533492383</v>
      </c>
      <c r="I11" s="22">
        <f t="shared" si="2"/>
        <v>4511916.2693762239</v>
      </c>
      <c r="L11" s="20">
        <v>7</v>
      </c>
      <c r="M11" s="21">
        <f>('Appendix A'!AG441-'Appendix A'!AG380)/1000</f>
        <v>232.77600000000001</v>
      </c>
      <c r="N11" s="21">
        <f t="shared" si="9"/>
        <v>1464.117743664</v>
      </c>
      <c r="O11" s="22">
        <f t="shared" si="3"/>
        <v>1625918.0197174505</v>
      </c>
      <c r="P11" s="22">
        <f>'Appendix E'!H12</f>
        <v>388366.16181298019</v>
      </c>
    </row>
    <row r="12" spans="1:31" x14ac:dyDescent="0.35">
      <c r="A12" s="20">
        <v>8</v>
      </c>
      <c r="B12" s="21">
        <f>('Appendix A'!AF502-'Appendix A'!AF441)/1000</f>
        <v>8.9367300000000096</v>
      </c>
      <c r="C12" s="21">
        <f t="shared" si="8"/>
        <v>56.210369468220058</v>
      </c>
      <c r="D12" s="30">
        <v>97</v>
      </c>
      <c r="E12" s="30">
        <v>83</v>
      </c>
      <c r="F12" s="30">
        <v>72</v>
      </c>
      <c r="G12" s="22">
        <f t="shared" si="0"/>
        <v>5452405.8384173457</v>
      </c>
      <c r="H12" s="22">
        <f t="shared" si="1"/>
        <v>4665460.665862265</v>
      </c>
      <c r="I12" s="22">
        <f t="shared" si="2"/>
        <v>4047146.6017118441</v>
      </c>
      <c r="L12" s="20">
        <v>8</v>
      </c>
      <c r="M12" s="21">
        <f>('Appendix A'!AG502-'Appendix A'!AG441)/1000</f>
        <v>232.77600000000001</v>
      </c>
      <c r="N12" s="21">
        <f t="shared" si="9"/>
        <v>1464.117743664</v>
      </c>
      <c r="O12" s="22">
        <f t="shared" si="3"/>
        <v>1604643.6673345501</v>
      </c>
      <c r="P12" s="22">
        <f>'Appendix E'!H13</f>
        <v>385556.17242848768</v>
      </c>
    </row>
    <row r="13" spans="1:31" x14ac:dyDescent="0.35">
      <c r="A13" s="20">
        <v>9</v>
      </c>
      <c r="B13" s="21">
        <f>('Appendix A'!AF563-'Appendix A'!AF502)/1000</f>
        <v>7.9064160000002008</v>
      </c>
      <c r="C13" s="21">
        <f t="shared" si="8"/>
        <v>49.729886046625261</v>
      </c>
      <c r="D13" s="30">
        <f>D12+($D$27-$D$12)/15</f>
        <v>99.6</v>
      </c>
      <c r="E13" s="30">
        <f>E12+($E$17-$E$12)/5</f>
        <v>85.2</v>
      </c>
      <c r="F13" s="30">
        <f t="shared" ref="F13:F25" si="13">F12+($F$27-$F$12)/15</f>
        <v>71.466666666666669</v>
      </c>
      <c r="G13" s="22">
        <f t="shared" si="0"/>
        <v>4953096.6502438756</v>
      </c>
      <c r="H13" s="22">
        <f t="shared" si="1"/>
        <v>4236986.2911724718</v>
      </c>
      <c r="I13" s="22">
        <f t="shared" si="2"/>
        <v>3554029.189465485</v>
      </c>
      <c r="L13" s="20">
        <v>9</v>
      </c>
      <c r="M13" s="21">
        <f>('Appendix A'!AG563-'Appendix A'!AG502)/1000</f>
        <v>232.77600000000001</v>
      </c>
      <c r="N13" s="21">
        <f t="shared" si="9"/>
        <v>1464.117743664</v>
      </c>
      <c r="O13" s="22">
        <f t="shared" si="3"/>
        <v>1588442.4587805632</v>
      </c>
      <c r="P13" s="22">
        <f>'Appendix E'!H14</f>
        <v>383133.88940245484</v>
      </c>
    </row>
    <row r="14" spans="1:31" x14ac:dyDescent="0.35">
      <c r="A14" s="20">
        <v>10</v>
      </c>
      <c r="B14" s="21">
        <f>('Appendix A'!AF623-'Appendix A'!AF563)/1000</f>
        <v>6.983507999999973</v>
      </c>
      <c r="C14" s="21">
        <f t="shared" si="8"/>
        <v>43.92496638751183</v>
      </c>
      <c r="D14" s="30">
        <f t="shared" ref="D14:D25" si="14">D13+($D$27-$D$12)/15</f>
        <v>102.19999999999999</v>
      </c>
      <c r="E14" s="30">
        <f>E13+($E$17-$E$12)/5</f>
        <v>87.4</v>
      </c>
      <c r="F14" s="30">
        <f t="shared" si="13"/>
        <v>70.933333333333337</v>
      </c>
      <c r="G14" s="22">
        <f t="shared" si="0"/>
        <v>4489131.5648037083</v>
      </c>
      <c r="H14" s="22">
        <f t="shared" si="1"/>
        <v>3839042.0622685342</v>
      </c>
      <c r="I14" s="22">
        <f t="shared" si="2"/>
        <v>3115744.2824208392</v>
      </c>
      <c r="L14" s="20">
        <v>10</v>
      </c>
      <c r="M14" s="21">
        <f>('Appendix A'!AG623-'Appendix A'!AG563)/1000</f>
        <v>228.96</v>
      </c>
      <c r="N14" s="21">
        <f t="shared" si="9"/>
        <v>1440.11581344</v>
      </c>
      <c r="O14" s="22">
        <f t="shared" si="3"/>
        <v>1549928.2294087794</v>
      </c>
      <c r="P14" s="22">
        <f>'Appendix E'!H15</f>
        <v>378612.863390124</v>
      </c>
    </row>
    <row r="15" spans="1:31" x14ac:dyDescent="0.35">
      <c r="A15" s="20">
        <v>11</v>
      </c>
      <c r="B15" s="21">
        <f>('Appendix A'!AF684-'Appendix A'!AF623)/1000</f>
        <v>6.4462740000002672</v>
      </c>
      <c r="C15" s="21">
        <f t="shared" si="8"/>
        <v>40.54586445303768</v>
      </c>
      <c r="D15" s="30">
        <f t="shared" si="14"/>
        <v>104.79999999999998</v>
      </c>
      <c r="E15" s="30">
        <f>E14+($E$17-$E$12)/5</f>
        <v>89.600000000000009</v>
      </c>
      <c r="F15" s="30">
        <f t="shared" si="13"/>
        <v>70.400000000000006</v>
      </c>
      <c r="G15" s="22">
        <f t="shared" si="0"/>
        <v>4249206.5946783479</v>
      </c>
      <c r="H15" s="22">
        <f t="shared" si="1"/>
        <v>3632909.454992176</v>
      </c>
      <c r="I15" s="22">
        <f t="shared" si="2"/>
        <v>2854428.8574938527</v>
      </c>
      <c r="L15" s="20">
        <v>11</v>
      </c>
      <c r="M15" s="21">
        <f>('Appendix A'!AG684-'Appendix A'!AG623)/1000</f>
        <v>232.77600000000001</v>
      </c>
      <c r="N15" s="21">
        <f t="shared" si="9"/>
        <v>1464.117743664</v>
      </c>
      <c r="O15" s="22">
        <f t="shared" si="3"/>
        <v>1565482.4047965941</v>
      </c>
      <c r="P15" s="22">
        <f>'Appendix E'!H16</f>
        <v>379006.99585207592</v>
      </c>
    </row>
    <row r="16" spans="1:31" x14ac:dyDescent="0.35">
      <c r="A16" s="20">
        <v>12</v>
      </c>
      <c r="B16" s="21">
        <f>('Appendix A'!AF745-'Appendix A'!AF684)/1000</f>
        <v>5.9013120000000345</v>
      </c>
      <c r="C16" s="21">
        <f t="shared" si="8"/>
        <v>37.118154835968213</v>
      </c>
      <c r="D16" s="30">
        <f t="shared" si="14"/>
        <v>107.39999999999998</v>
      </c>
      <c r="E16" s="30">
        <f>E15+($E$17-$E$12)/5</f>
        <v>91.800000000000011</v>
      </c>
      <c r="F16" s="30">
        <f t="shared" si="13"/>
        <v>69.866666666666674</v>
      </c>
      <c r="G16" s="22">
        <f t="shared" si="0"/>
        <v>3986489.8293829854</v>
      </c>
      <c r="H16" s="22">
        <f t="shared" si="1"/>
        <v>3407446.6139418823</v>
      </c>
      <c r="I16" s="22">
        <f t="shared" si="2"/>
        <v>2593321.7512063128</v>
      </c>
      <c r="L16" s="20">
        <v>12</v>
      </c>
      <c r="M16" s="21">
        <f>('Appendix A'!AG745-'Appendix A'!AG684)/1000</f>
        <v>232.77600000000001</v>
      </c>
      <c r="N16" s="21">
        <f t="shared" si="9"/>
        <v>1464.117743664</v>
      </c>
      <c r="O16" s="22">
        <f t="shared" si="3"/>
        <v>1556913.1307539204</v>
      </c>
      <c r="P16" s="22">
        <f>'Appendix E'!H17</f>
        <v>377172.68650283309</v>
      </c>
    </row>
    <row r="17" spans="1:62" x14ac:dyDescent="0.35">
      <c r="A17" s="20">
        <v>13</v>
      </c>
      <c r="B17" s="21">
        <f>('Appendix A'!AF806-'Appendix A'!AF745)/1000</f>
        <v>5.4434460000000549</v>
      </c>
      <c r="C17" s="21">
        <f t="shared" si="8"/>
        <v>34.238262859044347</v>
      </c>
      <c r="D17" s="30">
        <f t="shared" si="14"/>
        <v>109.99999999999997</v>
      </c>
      <c r="E17" s="30">
        <v>94</v>
      </c>
      <c r="F17" s="30">
        <f t="shared" si="13"/>
        <v>69.333333333333343</v>
      </c>
      <c r="G17" s="22">
        <f t="shared" si="0"/>
        <v>3766208.9144948772</v>
      </c>
      <c r="H17" s="22">
        <f t="shared" si="1"/>
        <v>3218396.7087501688</v>
      </c>
      <c r="I17" s="22">
        <f t="shared" si="2"/>
        <v>2373852.8915604088</v>
      </c>
      <c r="L17" s="20">
        <v>13</v>
      </c>
      <c r="M17" s="21">
        <f>('Appendix A'!AG806-'Appendix A'!AG745)/1000</f>
        <v>232.77600000000001</v>
      </c>
      <c r="N17" s="21">
        <f t="shared" si="9"/>
        <v>1464.117743664</v>
      </c>
      <c r="O17" s="22">
        <f t="shared" si="3"/>
        <v>1549713.4008116107</v>
      </c>
      <c r="P17" s="22">
        <f>'Appendix E'!H18</f>
        <v>375461.74870838522</v>
      </c>
    </row>
    <row r="18" spans="1:62" x14ac:dyDescent="0.35">
      <c r="A18" s="20">
        <v>14</v>
      </c>
      <c r="B18" s="21">
        <f>('Appendix A'!AF867-'Appendix A'!AF806)/1000</f>
        <v>5.0530500000000469</v>
      </c>
      <c r="C18" s="21">
        <f t="shared" si="8"/>
        <v>31.782744632700293</v>
      </c>
      <c r="D18" s="30">
        <f t="shared" si="14"/>
        <v>112.59999999999997</v>
      </c>
      <c r="E18" s="30">
        <f>E17+($E$22-$E$17)/5</f>
        <v>95.8</v>
      </c>
      <c r="F18" s="30">
        <f t="shared" si="13"/>
        <v>68.800000000000011</v>
      </c>
      <c r="G18" s="22">
        <f t="shared" si="0"/>
        <v>3578737.0456420518</v>
      </c>
      <c r="H18" s="22">
        <f t="shared" si="1"/>
        <v>3044786.935812688</v>
      </c>
      <c r="I18" s="22">
        <f t="shared" si="2"/>
        <v>2186652.8307297807</v>
      </c>
      <c r="L18" s="20">
        <v>14</v>
      </c>
      <c r="M18" s="21">
        <f>('Appendix A'!AG867-'Appendix A'!AG806)/1000</f>
        <v>232.77600000000001</v>
      </c>
      <c r="N18" s="21">
        <f t="shared" si="9"/>
        <v>1464.117743664</v>
      </c>
      <c r="O18" s="22">
        <f t="shared" si="3"/>
        <v>1543574.6052457506</v>
      </c>
      <c r="P18" s="22">
        <f>'Appendix E'!H19</f>
        <v>373848.98612686462</v>
      </c>
    </row>
    <row r="19" spans="1:62" x14ac:dyDescent="0.35">
      <c r="A19" s="20">
        <v>15</v>
      </c>
      <c r="B19" s="21">
        <f>('Appendix A'!AF928-'Appendix A'!AF867)/1000</f>
        <v>4.7157539999998406</v>
      </c>
      <c r="C19" s="21">
        <f t="shared" si="8"/>
        <v>29.661215529754998</v>
      </c>
      <c r="D19" s="30">
        <f t="shared" si="14"/>
        <v>115.19999999999996</v>
      </c>
      <c r="E19" s="30">
        <f>E18+($E$22-$E$17)/5</f>
        <v>97.6</v>
      </c>
      <c r="F19" s="30">
        <f t="shared" si="13"/>
        <v>68.26666666666668</v>
      </c>
      <c r="G19" s="22">
        <f t="shared" si="0"/>
        <v>3416972.0290277745</v>
      </c>
      <c r="H19" s="22">
        <f t="shared" si="1"/>
        <v>2894934.6357040876</v>
      </c>
      <c r="I19" s="22">
        <f t="shared" si="2"/>
        <v>2024872.3134979415</v>
      </c>
      <c r="L19" s="20">
        <v>15</v>
      </c>
      <c r="M19" s="21">
        <f>('Appendix A'!AG928-'Appendix A'!AG867)/1000</f>
        <v>232.77600000000001</v>
      </c>
      <c r="N19" s="21">
        <f t="shared" si="9"/>
        <v>1464.117743664</v>
      </c>
      <c r="O19" s="22">
        <f t="shared" si="3"/>
        <v>1538270.7824883875</v>
      </c>
      <c r="P19" s="22">
        <f>'Appendix E'!H20</f>
        <v>372317.23989556584</v>
      </c>
    </row>
    <row r="20" spans="1:62" x14ac:dyDescent="0.35">
      <c r="A20" s="20">
        <v>16</v>
      </c>
      <c r="B20" s="21">
        <f>('Appendix A'!AF988-'Appendix A'!AF928)/1000</f>
        <v>4.3508520000000139</v>
      </c>
      <c r="C20" s="21">
        <f t="shared" si="8"/>
        <v>27.366049821528087</v>
      </c>
      <c r="D20" s="30">
        <f t="shared" si="14"/>
        <v>117.79999999999995</v>
      </c>
      <c r="E20" s="30">
        <f>E19+($E$22-$E$17)/5</f>
        <v>99.399999999999991</v>
      </c>
      <c r="F20" s="30">
        <f t="shared" si="13"/>
        <v>67.733333333333348</v>
      </c>
      <c r="G20" s="22">
        <f t="shared" si="0"/>
        <v>3223720.6689760075</v>
      </c>
      <c r="H20" s="22">
        <f t="shared" si="1"/>
        <v>2720185.3522598916</v>
      </c>
      <c r="I20" s="22">
        <f t="shared" si="2"/>
        <v>1853593.7745781695</v>
      </c>
      <c r="L20" s="20">
        <v>16</v>
      </c>
      <c r="M20" s="21">
        <f>('Appendix A'!AG988-'Appendix A'!AG928)/1000</f>
        <v>228.96</v>
      </c>
      <c r="N20" s="21">
        <f t="shared" si="9"/>
        <v>1440.11581344</v>
      </c>
      <c r="O20" s="22">
        <f t="shared" si="3"/>
        <v>1508530.9379938201</v>
      </c>
      <c r="P20" s="22">
        <f>'Appendix E'!H21</f>
        <v>368531.40890688484</v>
      </c>
    </row>
    <row r="21" spans="1:62" x14ac:dyDescent="0.35">
      <c r="A21" s="20">
        <v>17</v>
      </c>
      <c r="B21" s="21">
        <f>('Appendix A'!AF1049-'Appendix A'!AF988)/1000</f>
        <v>4.1658600000000439</v>
      </c>
      <c r="C21" s="21">
        <f t="shared" si="8"/>
        <v>26.202484550040275</v>
      </c>
      <c r="D21" s="30">
        <f t="shared" si="14"/>
        <v>120.39999999999995</v>
      </c>
      <c r="E21" s="30">
        <f>E20+($E$22-$E$17)/5</f>
        <v>101.19999999999999</v>
      </c>
      <c r="F21" s="30">
        <f t="shared" si="13"/>
        <v>67.200000000000017</v>
      </c>
      <c r="G21" s="22">
        <f t="shared" si="0"/>
        <v>3154779.1398248477</v>
      </c>
      <c r="H21" s="22">
        <f t="shared" si="1"/>
        <v>2651691.4364640755</v>
      </c>
      <c r="I21" s="22">
        <f t="shared" si="2"/>
        <v>1760806.9617627067</v>
      </c>
      <c r="L21" s="20">
        <v>17</v>
      </c>
      <c r="M21" s="21">
        <f>('Appendix A'!AG1049-'Appendix A'!AG988)/1000</f>
        <v>232.77600000000001</v>
      </c>
      <c r="N21" s="21">
        <f t="shared" si="9"/>
        <v>1464.117743664</v>
      </c>
      <c r="O21" s="22">
        <f t="shared" si="3"/>
        <v>1529623.9550391007</v>
      </c>
      <c r="P21" s="22">
        <f>'Appendix E'!H22</f>
        <v>369421.14862535562</v>
      </c>
    </row>
    <row r="22" spans="1:62" x14ac:dyDescent="0.35">
      <c r="A22" s="20">
        <v>18</v>
      </c>
      <c r="B22" s="21">
        <f>('Appendix A'!AF1110-'Appendix A'!AF1049)/1000</f>
        <v>3.9354119999998365</v>
      </c>
      <c r="C22" s="21">
        <f t="shared" si="8"/>
        <v>24.753009493366971</v>
      </c>
      <c r="D22" s="30">
        <f t="shared" si="14"/>
        <v>122.99999999999994</v>
      </c>
      <c r="E22" s="30">
        <v>103</v>
      </c>
      <c r="F22" s="30">
        <f t="shared" si="13"/>
        <v>66.666666666666686</v>
      </c>
      <c r="G22" s="22">
        <f t="shared" si="0"/>
        <v>3044620.167684136</v>
      </c>
      <c r="H22" s="22">
        <f t="shared" si="1"/>
        <v>2549559.9778167983</v>
      </c>
      <c r="I22" s="22">
        <f t="shared" si="2"/>
        <v>1650200.6328911318</v>
      </c>
      <c r="L22" s="20">
        <v>18</v>
      </c>
      <c r="M22" s="21">
        <f>('Appendix A'!AG1110-'Appendix A'!AG1049)/1000</f>
        <v>232.77600000000001</v>
      </c>
      <c r="N22" s="21">
        <f t="shared" si="9"/>
        <v>1464.117743664</v>
      </c>
      <c r="O22" s="22">
        <f t="shared" si="3"/>
        <v>1526000.2673974175</v>
      </c>
      <c r="P22" s="22">
        <f>'Appendix E'!H23</f>
        <v>368036.73640178307</v>
      </c>
    </row>
    <row r="23" spans="1:62" x14ac:dyDescent="0.35">
      <c r="A23" s="20">
        <v>19</v>
      </c>
      <c r="B23" s="21">
        <f>('Appendix A'!AF1171-'Appendix A'!AF1110)/1000</f>
        <v>3.7295562000000499</v>
      </c>
      <c r="C23" s="21">
        <f t="shared" si="8"/>
        <v>23.458214800547115</v>
      </c>
      <c r="D23" s="30">
        <f t="shared" si="14"/>
        <v>125.59999999999994</v>
      </c>
      <c r="E23" s="30">
        <f>E22+($E$27-$E$22)/5</f>
        <v>104.6</v>
      </c>
      <c r="F23" s="30">
        <f t="shared" si="13"/>
        <v>66.133333333333354</v>
      </c>
      <c r="G23" s="22">
        <f t="shared" si="0"/>
        <v>2946351.7789487159</v>
      </c>
      <c r="H23" s="22">
        <f t="shared" si="1"/>
        <v>2453729.2681372277</v>
      </c>
      <c r="I23" s="22">
        <f t="shared" si="2"/>
        <v>1551369.9388095164</v>
      </c>
      <c r="L23" s="20">
        <v>19</v>
      </c>
      <c r="M23" s="21">
        <f>('Appendix A'!AG1171-'Appendix A'!AG1110)/1000</f>
        <v>232.77600000000001</v>
      </c>
      <c r="N23" s="21">
        <f t="shared" si="9"/>
        <v>1464.117743664</v>
      </c>
      <c r="O23" s="22">
        <f t="shared" si="3"/>
        <v>1522763.2806653678</v>
      </c>
      <c r="P23" s="22">
        <f>'Appendix E'!H24</f>
        <v>366699.00912427763</v>
      </c>
    </row>
    <row r="24" spans="1:62" x14ac:dyDescent="0.35">
      <c r="A24" s="20">
        <v>20</v>
      </c>
      <c r="B24" s="21">
        <f>('Appendix A'!AF1232-'Appendix A'!AF1171)/1000</f>
        <v>3.5448204000000261</v>
      </c>
      <c r="C24" s="21">
        <f t="shared" si="8"/>
        <v>22.296260979405762</v>
      </c>
      <c r="D24" s="30">
        <f t="shared" si="14"/>
        <v>128.19999999999993</v>
      </c>
      <c r="E24" s="30">
        <f>E23+($E$27-$E$22)/5</f>
        <v>106.19999999999999</v>
      </c>
      <c r="F24" s="30">
        <f t="shared" si="13"/>
        <v>65.600000000000023</v>
      </c>
      <c r="G24" s="22">
        <f t="shared" si="0"/>
        <v>2858380.6575598172</v>
      </c>
      <c r="H24" s="22">
        <f t="shared" si="1"/>
        <v>2367862.9160128916</v>
      </c>
      <c r="I24" s="22">
        <f t="shared" si="2"/>
        <v>1462634.7202490184</v>
      </c>
      <c r="L24" s="20">
        <v>20</v>
      </c>
      <c r="M24" s="21">
        <f>('Appendix A'!AG1232-'Appendix A'!AG1171)/1000</f>
        <v>232.77600000000001</v>
      </c>
      <c r="N24" s="21">
        <f t="shared" si="9"/>
        <v>1464.117743664</v>
      </c>
      <c r="O24" s="22">
        <f t="shared" si="3"/>
        <v>1519858.3961125144</v>
      </c>
      <c r="P24" s="22">
        <f>'Appendix E'!H25</f>
        <v>365402.37174534588</v>
      </c>
    </row>
    <row r="25" spans="1:62" x14ac:dyDescent="0.35">
      <c r="A25" s="20">
        <v>21</v>
      </c>
      <c r="B25" s="21">
        <f>('Appendix A'!AF1260-'Appendix A'!AF1232)/1000</f>
        <v>1.5285361423998838</v>
      </c>
      <c r="C25" s="21">
        <f t="shared" si="8"/>
        <v>9.6142080279727828</v>
      </c>
      <c r="D25" s="30">
        <f t="shared" si="14"/>
        <v>130.79999999999993</v>
      </c>
      <c r="E25" s="30">
        <f>E24+($E$27-$E$22)/5</f>
        <v>107.79999999999998</v>
      </c>
      <c r="F25" s="30">
        <f t="shared" si="13"/>
        <v>65.066666666666691</v>
      </c>
      <c r="G25" s="22">
        <f t="shared" si="0"/>
        <v>1257538.4100588392</v>
      </c>
      <c r="H25" s="22">
        <f t="shared" si="1"/>
        <v>1036411.6254154659</v>
      </c>
      <c r="I25" s="22">
        <f t="shared" si="2"/>
        <v>625564.469020096</v>
      </c>
      <c r="L25" s="20">
        <v>21</v>
      </c>
      <c r="M25" s="21">
        <f>('Appendix A'!AG1260-'Appendix A'!AG1232)/1000</f>
        <v>103.97582400000002</v>
      </c>
      <c r="N25" s="21">
        <f t="shared" si="9"/>
        <v>653.98859345673611</v>
      </c>
      <c r="O25" s="22">
        <f t="shared" si="3"/>
        <v>678024.11352666805</v>
      </c>
      <c r="P25" s="22">
        <f>'Appendix E'!H26</f>
        <v>286808.91444876697</v>
      </c>
    </row>
    <row r="26" spans="1:62" ht="33" customHeight="1" thickBot="1" x14ac:dyDescent="0.4">
      <c r="B26" s="124">
        <f>SUM(B5:B25)</f>
        <v>329.44964966871976</v>
      </c>
      <c r="C26" s="124">
        <f>SUM(C5:C25)</f>
        <v>2072.1770187814086</v>
      </c>
    </row>
    <row r="27" spans="1:62" ht="25.75" customHeight="1" thickBot="1" x14ac:dyDescent="0.4">
      <c r="B27" s="124">
        <f>SUM(B5:B24)</f>
        <v>327.92111352631986</v>
      </c>
      <c r="C27" s="124">
        <f>SUM(C5:C24)</f>
        <v>2062.5628107534358</v>
      </c>
      <c r="D27" s="41">
        <v>136</v>
      </c>
      <c r="E27" s="41">
        <v>111</v>
      </c>
      <c r="F27" s="41">
        <v>64</v>
      </c>
      <c r="G27" s="237">
        <f>SUM(G5:G24)</f>
        <v>152127297.90050063</v>
      </c>
      <c r="H27" s="237">
        <f>SUM(H5:H24)</f>
        <v>140404216.12037203</v>
      </c>
      <c r="I27" s="237">
        <f>SUM(I5:I24)</f>
        <v>126382328.16069449</v>
      </c>
      <c r="M27" s="50"/>
      <c r="N27" s="50"/>
      <c r="O27" s="50"/>
      <c r="P27" s="50"/>
      <c r="Q27" s="50"/>
      <c r="R27" s="89" t="s">
        <v>204</v>
      </c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</row>
    <row r="28" spans="1:62" ht="28.75" customHeight="1" thickBot="1" x14ac:dyDescent="0.4">
      <c r="A28" s="282" t="s">
        <v>410</v>
      </c>
      <c r="B28" s="283"/>
      <c r="C28" s="283"/>
      <c r="D28" s="283"/>
      <c r="E28" s="283"/>
      <c r="F28" s="283"/>
      <c r="G28" s="283"/>
      <c r="H28" s="283"/>
      <c r="I28" s="283"/>
      <c r="J28" s="283"/>
      <c r="K28" s="284"/>
      <c r="M28" s="79"/>
      <c r="N28" s="52" t="s">
        <v>111</v>
      </c>
      <c r="O28" s="52" t="s">
        <v>111</v>
      </c>
      <c r="P28" s="52" t="s">
        <v>111</v>
      </c>
      <c r="Q28" s="85" t="s">
        <v>111</v>
      </c>
      <c r="R28" s="95">
        <v>0.05</v>
      </c>
      <c r="S28" s="96"/>
      <c r="T28" s="96"/>
      <c r="U28" s="96"/>
      <c r="V28" s="96"/>
      <c r="W28" s="97"/>
      <c r="X28" s="95">
        <v>0.1</v>
      </c>
      <c r="Y28" s="96"/>
      <c r="Z28" s="96"/>
      <c r="AA28" s="96"/>
      <c r="AB28" s="96"/>
      <c r="AC28" s="97"/>
      <c r="AD28" s="95">
        <v>0.15</v>
      </c>
      <c r="AE28" s="96"/>
      <c r="AF28" s="96"/>
      <c r="AG28" s="96"/>
      <c r="AH28" s="96"/>
      <c r="AI28" s="97"/>
      <c r="AJ28" s="95">
        <v>0.2</v>
      </c>
      <c r="AK28" s="96"/>
      <c r="AL28" s="96"/>
      <c r="AM28" s="96"/>
      <c r="AN28" s="96"/>
      <c r="AO28" s="97"/>
      <c r="AP28" s="209"/>
      <c r="AQ28" s="53"/>
      <c r="AR28" s="53"/>
      <c r="AS28" s="210"/>
      <c r="AT28" s="208" t="s">
        <v>353</v>
      </c>
      <c r="AU28" s="53"/>
      <c r="AV28" s="53"/>
      <c r="AW28" s="53"/>
      <c r="AX28" s="52" t="s">
        <v>145</v>
      </c>
      <c r="AY28" s="53"/>
      <c r="AZ28" s="53"/>
      <c r="BA28" s="53"/>
      <c r="BC28" s="41">
        <v>0</v>
      </c>
      <c r="BD28" s="41">
        <v>21</v>
      </c>
    </row>
    <row r="29" spans="1:62" ht="58" x14ac:dyDescent="0.35">
      <c r="A29" s="23" t="s">
        <v>108</v>
      </c>
      <c r="B29" s="23" t="s">
        <v>146</v>
      </c>
      <c r="C29" s="23" t="s">
        <v>147</v>
      </c>
      <c r="D29" s="23" t="s">
        <v>148</v>
      </c>
      <c r="E29" s="23" t="s">
        <v>202</v>
      </c>
      <c r="F29" s="23" t="s">
        <v>203</v>
      </c>
      <c r="G29" s="23" t="s">
        <v>331</v>
      </c>
      <c r="H29" s="23" t="s">
        <v>332</v>
      </c>
      <c r="I29" s="23" t="s">
        <v>149</v>
      </c>
      <c r="J29" s="23" t="s">
        <v>150</v>
      </c>
      <c r="K29" s="23" t="s">
        <v>151</v>
      </c>
      <c r="M29" s="79" t="s">
        <v>108</v>
      </c>
      <c r="N29" s="34">
        <v>0.05</v>
      </c>
      <c r="O29" s="34">
        <v>0.1</v>
      </c>
      <c r="P29" s="34">
        <v>0.15</v>
      </c>
      <c r="Q29" s="86">
        <v>0.2</v>
      </c>
      <c r="R29" s="90" t="s">
        <v>205</v>
      </c>
      <c r="S29" s="79" t="s">
        <v>206</v>
      </c>
      <c r="T29" s="79" t="s">
        <v>207</v>
      </c>
      <c r="U29" s="79" t="s">
        <v>208</v>
      </c>
      <c r="V29" s="79" t="s">
        <v>209</v>
      </c>
      <c r="W29" s="98" t="s">
        <v>212</v>
      </c>
      <c r="X29" s="90" t="s">
        <v>205</v>
      </c>
      <c r="Y29" s="79" t="s">
        <v>206</v>
      </c>
      <c r="Z29" s="79" t="s">
        <v>207</v>
      </c>
      <c r="AA29" s="79" t="s">
        <v>208</v>
      </c>
      <c r="AB29" s="79" t="s">
        <v>209</v>
      </c>
      <c r="AC29" s="98" t="s">
        <v>212</v>
      </c>
      <c r="AD29" s="90" t="s">
        <v>205</v>
      </c>
      <c r="AE29" s="79" t="s">
        <v>206</v>
      </c>
      <c r="AF29" s="79" t="s">
        <v>207</v>
      </c>
      <c r="AG29" s="79" t="s">
        <v>208</v>
      </c>
      <c r="AH29" s="79" t="s">
        <v>209</v>
      </c>
      <c r="AI29" s="98" t="s">
        <v>212</v>
      </c>
      <c r="AJ29" s="90" t="s">
        <v>205</v>
      </c>
      <c r="AK29" s="79" t="s">
        <v>206</v>
      </c>
      <c r="AL29" s="79" t="s">
        <v>207</v>
      </c>
      <c r="AM29" s="79" t="s">
        <v>208</v>
      </c>
      <c r="AN29" s="79" t="s">
        <v>209</v>
      </c>
      <c r="AO29" s="98" t="s">
        <v>212</v>
      </c>
      <c r="AP29" s="34" t="s">
        <v>419</v>
      </c>
      <c r="AQ29" s="27" t="s">
        <v>210</v>
      </c>
      <c r="AR29" s="27" t="s">
        <v>211</v>
      </c>
      <c r="AS29" s="211" t="s">
        <v>420</v>
      </c>
      <c r="AT29" s="83" t="s">
        <v>419</v>
      </c>
      <c r="AU29" s="27" t="s">
        <v>210</v>
      </c>
      <c r="AV29" s="27" t="s">
        <v>211</v>
      </c>
      <c r="AW29" s="27" t="s">
        <v>420</v>
      </c>
      <c r="AX29" s="83" t="s">
        <v>419</v>
      </c>
      <c r="AY29" s="27" t="s">
        <v>210</v>
      </c>
      <c r="AZ29" s="27" t="s">
        <v>211</v>
      </c>
      <c r="BA29" s="27" t="s">
        <v>420</v>
      </c>
      <c r="BB29" s="40" t="s">
        <v>134</v>
      </c>
      <c r="BC29" s="39">
        <v>4</v>
      </c>
      <c r="BD29" s="41">
        <f>BC29</f>
        <v>4</v>
      </c>
      <c r="BG29" s="19" t="s">
        <v>215</v>
      </c>
      <c r="BH29" s="19" t="s">
        <v>216</v>
      </c>
      <c r="BI29" s="19" t="s">
        <v>217</v>
      </c>
      <c r="BJ29" s="19" t="s">
        <v>218</v>
      </c>
    </row>
    <row r="30" spans="1:62" x14ac:dyDescent="0.35">
      <c r="A30" s="20">
        <v>0</v>
      </c>
      <c r="B30" s="20">
        <v>0</v>
      </c>
      <c r="C30" s="19">
        <v>0</v>
      </c>
      <c r="D30" s="19">
        <v>0</v>
      </c>
      <c r="E30" s="19">
        <v>0</v>
      </c>
      <c r="F30" s="19">
        <v>0</v>
      </c>
      <c r="G30" s="20">
        <v>0</v>
      </c>
      <c r="H30" s="26">
        <f>R4</f>
        <v>30932906.678150136</v>
      </c>
      <c r="I30" s="26">
        <f>B30-G30-H30-E30-F30</f>
        <v>-30932906.678150136</v>
      </c>
      <c r="J30" s="26">
        <f>C30-G30-H30-E30-F30</f>
        <v>-30932906.678150136</v>
      </c>
      <c r="K30" s="26">
        <f>D30-G30-H30-E30-F30</f>
        <v>-30932906.678150136</v>
      </c>
      <c r="M30" s="20">
        <v>0</v>
      </c>
      <c r="N30" s="35">
        <f t="shared" ref="N30:N51" si="15">1/((1+$N$29)^M30)</f>
        <v>1</v>
      </c>
      <c r="O30" s="35">
        <f>1/((1+$O$29)^M30)</f>
        <v>1</v>
      </c>
      <c r="P30" s="35">
        <f>1/((1+$P$29)^M30)</f>
        <v>1</v>
      </c>
      <c r="Q30" s="87">
        <f>1/((1+$Q$29)^M30)</f>
        <v>1</v>
      </c>
      <c r="R30" s="91">
        <f>B30*$N30</f>
        <v>0</v>
      </c>
      <c r="S30" s="94">
        <f>E30*$N30</f>
        <v>0</v>
      </c>
      <c r="T30" s="94">
        <f>F30*$N30</f>
        <v>0</v>
      </c>
      <c r="U30" s="94">
        <f>G30*$N30</f>
        <v>0</v>
      </c>
      <c r="V30" s="94">
        <f>H30*$N30</f>
        <v>30932906.678150136</v>
      </c>
      <c r="W30" s="93">
        <f>S30+T30+U30+V30</f>
        <v>30932906.678150136</v>
      </c>
      <c r="X30" s="91">
        <f>B30*$O30</f>
        <v>0</v>
      </c>
      <c r="Y30" s="94">
        <f>E30*$O30</f>
        <v>0</v>
      </c>
      <c r="Z30" s="94">
        <f>F30*$O30</f>
        <v>0</v>
      </c>
      <c r="AA30" s="94">
        <f>G30*$O30</f>
        <v>0</v>
      </c>
      <c r="AB30" s="94">
        <f>H30*$O30</f>
        <v>30932906.678150136</v>
      </c>
      <c r="AC30" s="93">
        <f>Y30+Z30+AA30+AB30</f>
        <v>30932906.678150136</v>
      </c>
      <c r="AD30" s="91">
        <f>B30*$P30</f>
        <v>0</v>
      </c>
      <c r="AE30" s="94">
        <f>E30*$P30</f>
        <v>0</v>
      </c>
      <c r="AF30" s="94">
        <f>F30*$P30</f>
        <v>0</v>
      </c>
      <c r="AG30" s="94">
        <f>G30*$P30</f>
        <v>0</v>
      </c>
      <c r="AH30" s="94">
        <f>H30*$P30</f>
        <v>30932906.678150136</v>
      </c>
      <c r="AI30" s="93">
        <f>AE30+AF30+AG30+AH30</f>
        <v>30932906.678150136</v>
      </c>
      <c r="AJ30" s="91">
        <f>B30*$Q30</f>
        <v>0</v>
      </c>
      <c r="AK30" s="94">
        <f>E30*$Q30</f>
        <v>0</v>
      </c>
      <c r="AL30" s="94">
        <f>F30*$Q30</f>
        <v>0</v>
      </c>
      <c r="AM30" s="94">
        <f>G30*$Q30</f>
        <v>0</v>
      </c>
      <c r="AN30" s="94">
        <f>H30*$Q30</f>
        <v>30932906.678150136</v>
      </c>
      <c r="AO30" s="93">
        <f>AK30+AL30+AM30+AN30</f>
        <v>30932906.678150136</v>
      </c>
      <c r="AP30" s="38">
        <f>R30-W30</f>
        <v>-30932906.678150136</v>
      </c>
      <c r="AQ30" s="84">
        <f>X30-AC30</f>
        <v>-30932906.678150136</v>
      </c>
      <c r="AR30" s="84">
        <f>AD30-AI30</f>
        <v>-30932906.678150136</v>
      </c>
      <c r="AS30" s="212">
        <f>AJ30-AO30</f>
        <v>-30932906.678150136</v>
      </c>
      <c r="AT30" s="84">
        <f>AP30</f>
        <v>-30932906.678150136</v>
      </c>
      <c r="AU30" s="38">
        <f>AQ30</f>
        <v>-30932906.678150136</v>
      </c>
      <c r="AV30" s="38">
        <f>AR30</f>
        <v>-30932906.678150136</v>
      </c>
      <c r="AW30" s="38">
        <f>AS30</f>
        <v>-30932906.678150136</v>
      </c>
      <c r="AX30" s="38">
        <v>0</v>
      </c>
      <c r="AY30" s="26">
        <v>0</v>
      </c>
      <c r="AZ30" s="26">
        <v>0</v>
      </c>
      <c r="BA30" s="26">
        <v>0</v>
      </c>
    </row>
    <row r="31" spans="1:62" x14ac:dyDescent="0.35">
      <c r="A31" s="20">
        <v>1</v>
      </c>
      <c r="B31" s="26">
        <f t="shared" ref="B31:B51" si="16">G5</f>
        <v>44115949.605706103</v>
      </c>
      <c r="C31" s="26">
        <f t="shared" ref="C31:C51" si="17">H5</f>
        <v>44115949.605706103</v>
      </c>
      <c r="D31" s="26">
        <f t="shared" ref="D31:D51" si="18">I5</f>
        <v>44115949.605706103</v>
      </c>
      <c r="E31" s="26">
        <f>(C5*1000*$L$62)</f>
        <v>1969462.0359690227</v>
      </c>
      <c r="F31" s="26">
        <f t="shared" ref="F31:F51" si="19">(N5*1000*$L$61)</f>
        <v>1410633.5551716851</v>
      </c>
      <c r="G31" s="26">
        <f t="shared" ref="G31:G51" si="20">P5</f>
        <v>524641.24700322677</v>
      </c>
      <c r="H31" s="20">
        <v>0</v>
      </c>
      <c r="I31" s="26">
        <f t="shared" ref="I31:I51" si="21">B31-G31-H31-E31-F31</f>
        <v>40211212.767562166</v>
      </c>
      <c r="J31" s="26">
        <f t="shared" ref="J31:J51" si="22">C31-G31-H31-E31-F31</f>
        <v>40211212.767562166</v>
      </c>
      <c r="K31" s="26">
        <f t="shared" ref="K31:K51" si="23">D31-G31-H31-E31-F31</f>
        <v>40211212.767562166</v>
      </c>
      <c r="M31" s="20">
        <v>1</v>
      </c>
      <c r="N31" s="36">
        <f t="shared" si="15"/>
        <v>0.95238095238095233</v>
      </c>
      <c r="O31" s="36">
        <f t="shared" ref="O31:O51" si="24">1/((1+$O$29)^M31)</f>
        <v>0.90909090909090906</v>
      </c>
      <c r="P31" s="36">
        <f t="shared" ref="P31:P51" si="25">1/((1+$P$29)^M31)</f>
        <v>0.86956521739130443</v>
      </c>
      <c r="Q31" s="88">
        <f t="shared" ref="Q31:Q51" si="26">1/((1+$Q$29)^M31)</f>
        <v>0.83333333333333337</v>
      </c>
      <c r="R31" s="91">
        <f t="shared" ref="R31:R51" si="27">B31*$N31</f>
        <v>42015190.100672476</v>
      </c>
      <c r="S31" s="94">
        <f t="shared" ref="S31:S51" si="28">E31*$N31</f>
        <v>1875678.1294943071</v>
      </c>
      <c r="T31" s="94">
        <f t="shared" ref="T31:T51" si="29">F31*$N31</f>
        <v>1343460.528734938</v>
      </c>
      <c r="U31" s="94">
        <f t="shared" ref="U31:U51" si="30">G31*$N31</f>
        <v>499658.33047926356</v>
      </c>
      <c r="V31" s="94">
        <f t="shared" ref="V31:V51" si="31">H31*$N31</f>
        <v>0</v>
      </c>
      <c r="W31" s="93">
        <f t="shared" ref="W31:W51" si="32">S31+T31+U31+V31</f>
        <v>3718796.9887085082</v>
      </c>
      <c r="X31" s="91">
        <f t="shared" ref="X31:X51" si="33">B31*$O31</f>
        <v>40105408.732460089</v>
      </c>
      <c r="Y31" s="94">
        <f t="shared" ref="Y31:Y51" si="34">E31*$O31</f>
        <v>1790420.0326991114</v>
      </c>
      <c r="Z31" s="94">
        <f t="shared" ref="Z31:Z51" si="35">F31*$O31</f>
        <v>1282394.1410651682</v>
      </c>
      <c r="AA31" s="94">
        <f t="shared" ref="AA31:AA51" si="36">G31*$O31</f>
        <v>476946.58818475157</v>
      </c>
      <c r="AB31" s="94">
        <f t="shared" ref="AB31:AB51" si="37">H31*$O31</f>
        <v>0</v>
      </c>
      <c r="AC31" s="93">
        <f t="shared" ref="AC31:AC51" si="38">Y31+Z31+AA31+AB31</f>
        <v>3549760.7619490311</v>
      </c>
      <c r="AD31" s="91">
        <f t="shared" ref="AD31:AD51" si="39">B31*$P31</f>
        <v>38361695.309309661</v>
      </c>
      <c r="AE31" s="94">
        <f t="shared" ref="AE31:AE51" si="40">E31*$P31</f>
        <v>1712575.6834513242</v>
      </c>
      <c r="AF31" s="94">
        <f t="shared" ref="AF31:AF51" si="41">F31*$P31</f>
        <v>1226637.8740623349</v>
      </c>
      <c r="AG31" s="94">
        <f t="shared" ref="AG31:AG51" si="42">G31*$P31</f>
        <v>456209.78000280593</v>
      </c>
      <c r="AH31" s="94">
        <f t="shared" ref="AH31:AH51" si="43">H31*$P31</f>
        <v>0</v>
      </c>
      <c r="AI31" s="93">
        <f t="shared" ref="AI31:AI51" si="44">AE31+AF31+AG31+AH31</f>
        <v>3395423.3375164648</v>
      </c>
      <c r="AJ31" s="91">
        <f t="shared" ref="AJ31:AJ51" si="45">B31*$Q31</f>
        <v>36763291.338088423</v>
      </c>
      <c r="AK31" s="94">
        <f t="shared" ref="AK31:AK51" si="46">E31*$Q31</f>
        <v>1641218.3633075189</v>
      </c>
      <c r="AL31" s="94">
        <f t="shared" ref="AL31:AL51" si="47">F31*$Q31</f>
        <v>1175527.9626430708</v>
      </c>
      <c r="AM31" s="94">
        <f t="shared" ref="AM31:AM51" si="48">G31*$Q31</f>
        <v>437201.03916935564</v>
      </c>
      <c r="AN31" s="94">
        <f t="shared" ref="AN31:AN51" si="49">H31*$Q31</f>
        <v>0</v>
      </c>
      <c r="AO31" s="93">
        <f t="shared" ref="AO31:AO51" si="50">AK31+AL31+AM31+AN31</f>
        <v>3253947.3651199457</v>
      </c>
      <c r="AP31" s="38">
        <f t="shared" ref="AP31:AP51" si="51">R31-W31</f>
        <v>38296393.111963965</v>
      </c>
      <c r="AQ31" s="84">
        <f t="shared" ref="AQ31:AQ51" si="52">X31-AC31</f>
        <v>36555647.970511056</v>
      </c>
      <c r="AR31" s="84">
        <f t="shared" ref="AR31:AR51" si="53">AD31-AI31</f>
        <v>34966271.971793197</v>
      </c>
      <c r="AS31" s="212">
        <f t="shared" ref="AS31:AS51" si="54">AJ31-AO31</f>
        <v>33509343.972968478</v>
      </c>
      <c r="AT31" s="84">
        <f>AP31+AT30</f>
        <v>7363486.433813829</v>
      </c>
      <c r="AU31" s="26">
        <f>AQ31+AU30</f>
        <v>5622741.2923609205</v>
      </c>
      <c r="AV31" s="26">
        <f>AR31+AV30</f>
        <v>4033365.2936430611</v>
      </c>
      <c r="AW31" s="26">
        <f>AS31+AW30</f>
        <v>2576437.2948183417</v>
      </c>
      <c r="AX31" s="38">
        <f>AP31/(C5*1000)</f>
        <v>48.612758728706872</v>
      </c>
      <c r="AY31" s="38">
        <f>AQ31/(C5*1000)</f>
        <v>46.403087877402015</v>
      </c>
      <c r="AZ31" s="38">
        <f>AR31/(C5*1000)</f>
        <v>44.385562317514989</v>
      </c>
      <c r="BA31" s="38">
        <f>AS31/(C5*1000)</f>
        <v>42.536163887618528</v>
      </c>
      <c r="BH31" s="19">
        <f>AK31/AO31</f>
        <v>0.50437766169798537</v>
      </c>
      <c r="BI31" s="19">
        <f>AL31/AO31</f>
        <v>0.36126213203197866</v>
      </c>
      <c r="BJ31" s="19">
        <f>AM31/AO31</f>
        <v>0.13436020627003586</v>
      </c>
    </row>
    <row r="32" spans="1:62" x14ac:dyDescent="0.35">
      <c r="A32" s="20">
        <v>2</v>
      </c>
      <c r="B32" s="26">
        <f t="shared" si="16"/>
        <v>18907668.405686058</v>
      </c>
      <c r="C32" s="26">
        <f t="shared" si="17"/>
        <v>18296335.016125768</v>
      </c>
      <c r="D32" s="26">
        <f t="shared" si="18"/>
        <v>17816001.638614114</v>
      </c>
      <c r="E32" s="26">
        <f t="shared" ref="E32:E51" si="55">(C6*1000*$L$62)</f>
        <v>764166.73695036035</v>
      </c>
      <c r="F32" s="26">
        <f t="shared" si="19"/>
        <v>1464117.7436639997</v>
      </c>
      <c r="G32" s="26">
        <f t="shared" si="20"/>
        <v>440199.22480230167</v>
      </c>
      <c r="H32" s="20">
        <v>0</v>
      </c>
      <c r="I32" s="26">
        <f t="shared" si="21"/>
        <v>16239184.700269397</v>
      </c>
      <c r="J32" s="26">
        <f t="shared" si="22"/>
        <v>15627851.310709108</v>
      </c>
      <c r="K32" s="26">
        <f t="shared" si="23"/>
        <v>15147517.933197454</v>
      </c>
      <c r="M32" s="20">
        <v>2</v>
      </c>
      <c r="N32" s="36">
        <f t="shared" si="15"/>
        <v>0.90702947845804982</v>
      </c>
      <c r="O32" s="36">
        <f t="shared" si="24"/>
        <v>0.82644628099173545</v>
      </c>
      <c r="P32" s="36">
        <f t="shared" si="25"/>
        <v>0.7561436672967865</v>
      </c>
      <c r="Q32" s="88">
        <f t="shared" si="26"/>
        <v>0.69444444444444442</v>
      </c>
      <c r="R32" s="91">
        <f t="shared" si="27"/>
        <v>17149812.612867173</v>
      </c>
      <c r="S32" s="94">
        <f t="shared" si="28"/>
        <v>693121.75687107514</v>
      </c>
      <c r="T32" s="94">
        <f t="shared" si="29"/>
        <v>1327997.9534367344</v>
      </c>
      <c r="U32" s="94">
        <f t="shared" si="30"/>
        <v>399273.67329006951</v>
      </c>
      <c r="V32" s="94">
        <f t="shared" si="31"/>
        <v>0</v>
      </c>
      <c r="W32" s="93">
        <f t="shared" si="32"/>
        <v>2420393.3835978792</v>
      </c>
      <c r="X32" s="91">
        <f t="shared" si="33"/>
        <v>15626172.236104179</v>
      </c>
      <c r="Y32" s="94">
        <f t="shared" si="34"/>
        <v>631542.75781021512</v>
      </c>
      <c r="Z32" s="94">
        <f t="shared" si="35"/>
        <v>1210014.6641851235</v>
      </c>
      <c r="AA32" s="94">
        <f t="shared" si="36"/>
        <v>363801.01223330712</v>
      </c>
      <c r="AB32" s="94">
        <f t="shared" si="37"/>
        <v>0</v>
      </c>
      <c r="AC32" s="93">
        <f t="shared" si="38"/>
        <v>2205358.4342286456</v>
      </c>
      <c r="AD32" s="91">
        <f t="shared" si="39"/>
        <v>14296913.72830704</v>
      </c>
      <c r="AE32" s="94">
        <f t="shared" si="40"/>
        <v>577819.83890386426</v>
      </c>
      <c r="AF32" s="94">
        <f t="shared" si="41"/>
        <v>1107083.3600483933</v>
      </c>
      <c r="AG32" s="94">
        <f t="shared" si="42"/>
        <v>332853.85618321493</v>
      </c>
      <c r="AH32" s="94">
        <f t="shared" si="43"/>
        <v>0</v>
      </c>
      <c r="AI32" s="93">
        <f t="shared" si="44"/>
        <v>2017757.0551354727</v>
      </c>
      <c r="AJ32" s="91">
        <f t="shared" si="45"/>
        <v>13130325.281726429</v>
      </c>
      <c r="AK32" s="94">
        <f t="shared" si="46"/>
        <v>530671.34510441695</v>
      </c>
      <c r="AL32" s="94">
        <f t="shared" si="47"/>
        <v>1016748.4330999998</v>
      </c>
      <c r="AM32" s="94">
        <f t="shared" si="48"/>
        <v>305693.90611270949</v>
      </c>
      <c r="AN32" s="94">
        <f t="shared" si="49"/>
        <v>0</v>
      </c>
      <c r="AO32" s="93">
        <f t="shared" si="50"/>
        <v>1853113.6843171264</v>
      </c>
      <c r="AP32" s="38">
        <f t="shared" si="51"/>
        <v>14729419.229269294</v>
      </c>
      <c r="AQ32" s="84">
        <f t="shared" si="52"/>
        <v>13420813.801875534</v>
      </c>
      <c r="AR32" s="84">
        <f t="shared" si="53"/>
        <v>12279156.673171569</v>
      </c>
      <c r="AS32" s="212">
        <f t="shared" si="54"/>
        <v>11277211.597409302</v>
      </c>
      <c r="AT32" s="84">
        <f>MAX(0,AP32)+AT31</f>
        <v>22092905.663083121</v>
      </c>
      <c r="AU32" s="84">
        <f t="shared" ref="AU32:AW47" si="56">MAX(0,AQ32)+AU31</f>
        <v>19043555.094236456</v>
      </c>
      <c r="AV32" s="84">
        <f t="shared" si="56"/>
        <v>16312521.96681463</v>
      </c>
      <c r="AW32" s="84">
        <f t="shared" si="56"/>
        <v>13853648.892227644</v>
      </c>
      <c r="AX32" s="38">
        <f t="shared" ref="AX32:AX51" si="57">AP32/(C6*1000)</f>
        <v>48.187844736776682</v>
      </c>
      <c r="AY32" s="38">
        <f t="shared" ref="AY32:AY51" si="58">AQ32/(C6*1000)</f>
        <v>43.906693241567183</v>
      </c>
      <c r="AZ32" s="38">
        <f t="shared" ref="AZ32:AZ51" si="59">AR32/(C6*1000)</f>
        <v>40.171719336329907</v>
      </c>
      <c r="BA32" s="38">
        <f t="shared" ref="BA32:BA51" si="60">AS32/(C6*1000)</f>
        <v>36.893818626594644</v>
      </c>
      <c r="BH32" s="19">
        <f t="shared" ref="BH32:BH51" si="61">AK32/AO32</f>
        <v>0.28636739860888227</v>
      </c>
      <c r="BI32" s="19">
        <f t="shared" ref="BI32:BI51" si="62">AL32/AO32</f>
        <v>0.54867029567841774</v>
      </c>
      <c r="BJ32" s="19">
        <f t="shared" ref="BJ32:BJ51" si="63">AM32/AO32</f>
        <v>0.1649623057126999</v>
      </c>
    </row>
    <row r="33" spans="1:62" x14ac:dyDescent="0.35">
      <c r="A33" s="20">
        <v>3</v>
      </c>
      <c r="B33" s="26">
        <f t="shared" si="16"/>
        <v>11431842.277557794</v>
      </c>
      <c r="C33" s="26">
        <f t="shared" si="17"/>
        <v>10756543.577617671</v>
      </c>
      <c r="D33" s="26">
        <f t="shared" si="18"/>
        <v>10225951.741950432</v>
      </c>
      <c r="E33" s="26">
        <f t="shared" si="55"/>
        <v>422061.68746257678</v>
      </c>
      <c r="F33" s="26">
        <f t="shared" si="19"/>
        <v>1464118.143696171</v>
      </c>
      <c r="G33" s="26">
        <f t="shared" si="20"/>
        <v>412769.91062904109</v>
      </c>
      <c r="H33" s="20">
        <v>0</v>
      </c>
      <c r="I33" s="26">
        <f t="shared" si="21"/>
        <v>9132892.5357700046</v>
      </c>
      <c r="J33" s="26">
        <f t="shared" si="22"/>
        <v>8457593.835829882</v>
      </c>
      <c r="K33" s="26">
        <f t="shared" si="23"/>
        <v>7927002.0001626415</v>
      </c>
      <c r="M33" s="20">
        <v>3</v>
      </c>
      <c r="N33" s="36">
        <f t="shared" si="15"/>
        <v>0.86383759853147601</v>
      </c>
      <c r="O33" s="36">
        <f t="shared" si="24"/>
        <v>0.75131480090157754</v>
      </c>
      <c r="P33" s="36">
        <f t="shared" si="25"/>
        <v>0.65751623243198831</v>
      </c>
      <c r="Q33" s="88">
        <f t="shared" si="26"/>
        <v>0.57870370370370372</v>
      </c>
      <c r="R33" s="91">
        <f t="shared" si="27"/>
        <v>9875255.1798361242</v>
      </c>
      <c r="S33" s="94">
        <f t="shared" si="28"/>
        <v>364592.7545298147</v>
      </c>
      <c r="T33" s="94">
        <f t="shared" si="29"/>
        <v>1264760.3012168629</v>
      </c>
      <c r="U33" s="94">
        <f t="shared" si="30"/>
        <v>356566.16834384284</v>
      </c>
      <c r="V33" s="94">
        <f t="shared" si="31"/>
        <v>0</v>
      </c>
      <c r="W33" s="93">
        <f t="shared" si="32"/>
        <v>1985919.2240905203</v>
      </c>
      <c r="X33" s="91">
        <f t="shared" si="33"/>
        <v>8588912.3047015704</v>
      </c>
      <c r="Y33" s="94">
        <f t="shared" si="34"/>
        <v>317101.1926841297</v>
      </c>
      <c r="Z33" s="94">
        <f t="shared" si="35"/>
        <v>1100013.6316274761</v>
      </c>
      <c r="AA33" s="94">
        <f t="shared" si="36"/>
        <v>310120.14322241995</v>
      </c>
      <c r="AB33" s="94">
        <f t="shared" si="37"/>
        <v>0</v>
      </c>
      <c r="AC33" s="93">
        <f t="shared" si="38"/>
        <v>1727234.9675340257</v>
      </c>
      <c r="AD33" s="91">
        <f t="shared" si="39"/>
        <v>7516621.8640965214</v>
      </c>
      <c r="AE33" s="94">
        <f t="shared" si="40"/>
        <v>277512.41059428087</v>
      </c>
      <c r="AF33" s="94">
        <f t="shared" si="41"/>
        <v>962681.44567842281</v>
      </c>
      <c r="AG33" s="94">
        <f t="shared" si="42"/>
        <v>271402.91649809561</v>
      </c>
      <c r="AH33" s="94">
        <f t="shared" si="43"/>
        <v>0</v>
      </c>
      <c r="AI33" s="93">
        <f t="shared" si="44"/>
        <v>1511596.7727707992</v>
      </c>
      <c r="AJ33" s="91">
        <f t="shared" si="45"/>
        <v>6615649.4661792787</v>
      </c>
      <c r="AK33" s="94">
        <f t="shared" si="46"/>
        <v>244248.66172602825</v>
      </c>
      <c r="AL33" s="94">
        <f t="shared" si="47"/>
        <v>847290.59241676563</v>
      </c>
      <c r="AM33" s="94">
        <f t="shared" si="48"/>
        <v>238871.47605847285</v>
      </c>
      <c r="AN33" s="94">
        <f t="shared" si="49"/>
        <v>0</v>
      </c>
      <c r="AO33" s="93">
        <f t="shared" si="50"/>
        <v>1330410.7302012667</v>
      </c>
      <c r="AP33" s="38">
        <f t="shared" si="51"/>
        <v>7889335.9557456039</v>
      </c>
      <c r="AQ33" s="84">
        <f t="shared" si="52"/>
        <v>6861677.3371675443</v>
      </c>
      <c r="AR33" s="84">
        <f t="shared" si="53"/>
        <v>6005025.0913257226</v>
      </c>
      <c r="AS33" s="212">
        <f t="shared" si="54"/>
        <v>5285238.735978012</v>
      </c>
      <c r="AT33" s="84">
        <f t="shared" ref="AT33:AW51" si="64">MAX(0,AP33)+AT32</f>
        <v>29982241.618828725</v>
      </c>
      <c r="AU33" s="84">
        <f t="shared" si="56"/>
        <v>25905232.431404002</v>
      </c>
      <c r="AV33" s="84">
        <f t="shared" si="56"/>
        <v>22317547.058140352</v>
      </c>
      <c r="AW33" s="84">
        <f t="shared" si="56"/>
        <v>19138887.628205657</v>
      </c>
      <c r="AX33" s="38">
        <f t="shared" si="57"/>
        <v>46.730941175779741</v>
      </c>
      <c r="AY33" s="38">
        <f t="shared" si="58"/>
        <v>40.643805994449288</v>
      </c>
      <c r="AZ33" s="38">
        <f t="shared" si="59"/>
        <v>35.569593673781242</v>
      </c>
      <c r="BA33" s="38">
        <f t="shared" si="60"/>
        <v>31.306079732993066</v>
      </c>
      <c r="BH33" s="19">
        <f t="shared" si="61"/>
        <v>0.18358891444680239</v>
      </c>
      <c r="BI33" s="19">
        <f t="shared" si="62"/>
        <v>0.63686391967733613</v>
      </c>
      <c r="BJ33" s="19">
        <f t="shared" si="63"/>
        <v>0.1795471658758615</v>
      </c>
    </row>
    <row r="34" spans="1:62" x14ac:dyDescent="0.35">
      <c r="A34" s="20">
        <v>4</v>
      </c>
      <c r="B34" s="26">
        <f t="shared" si="16"/>
        <v>8696983.8548123892</v>
      </c>
      <c r="C34" s="26">
        <f t="shared" si="17"/>
        <v>7987715.2685946794</v>
      </c>
      <c r="D34" s="26">
        <f t="shared" si="18"/>
        <v>7430432.8079950511</v>
      </c>
      <c r="E34" s="26">
        <f t="shared" si="55"/>
        <v>295528.57759071229</v>
      </c>
      <c r="F34" s="26">
        <f t="shared" si="19"/>
        <v>1440115.8134399999</v>
      </c>
      <c r="G34" s="26">
        <f t="shared" si="20"/>
        <v>399759.00264128839</v>
      </c>
      <c r="H34" s="20">
        <v>0</v>
      </c>
      <c r="I34" s="26">
        <f t="shared" si="21"/>
        <v>6561580.4611403886</v>
      </c>
      <c r="J34" s="26">
        <f t="shared" si="22"/>
        <v>5852311.8749226788</v>
      </c>
      <c r="K34" s="26">
        <f t="shared" si="23"/>
        <v>5295029.4143230505</v>
      </c>
      <c r="M34" s="20">
        <v>4</v>
      </c>
      <c r="N34" s="36">
        <f t="shared" si="15"/>
        <v>0.82270247479188197</v>
      </c>
      <c r="O34" s="36">
        <f t="shared" si="24"/>
        <v>0.68301345536507052</v>
      </c>
      <c r="P34" s="36">
        <f t="shared" si="25"/>
        <v>0.57175324559303342</v>
      </c>
      <c r="Q34" s="88">
        <f t="shared" si="26"/>
        <v>0.48225308641975312</v>
      </c>
      <c r="R34" s="91">
        <f t="shared" si="27"/>
        <v>7155030.1405791938</v>
      </c>
      <c r="S34" s="94">
        <f t="shared" si="28"/>
        <v>243132.09215560372</v>
      </c>
      <c r="T34" s="94">
        <f t="shared" si="29"/>
        <v>1184786.8437040122</v>
      </c>
      <c r="U34" s="94">
        <f t="shared" si="30"/>
        <v>328882.72079332243</v>
      </c>
      <c r="V34" s="94">
        <f t="shared" si="31"/>
        <v>0</v>
      </c>
      <c r="W34" s="93">
        <f t="shared" si="32"/>
        <v>1756801.6566529383</v>
      </c>
      <c r="X34" s="91">
        <f t="shared" si="33"/>
        <v>5940156.9939296404</v>
      </c>
      <c r="Y34" s="94">
        <f t="shared" si="34"/>
        <v>201849.99493935675</v>
      </c>
      <c r="Z34" s="94">
        <f t="shared" si="35"/>
        <v>983618.47786353366</v>
      </c>
      <c r="AA34" s="94">
        <f t="shared" si="36"/>
        <v>273040.77770732075</v>
      </c>
      <c r="AB34" s="94">
        <f t="shared" si="37"/>
        <v>0</v>
      </c>
      <c r="AC34" s="93">
        <f t="shared" si="38"/>
        <v>1458509.2505102111</v>
      </c>
      <c r="AD34" s="91">
        <f t="shared" si="39"/>
        <v>4972528.7458591945</v>
      </c>
      <c r="AE34" s="94">
        <f t="shared" si="40"/>
        <v>168969.42340298236</v>
      </c>
      <c r="AF34" s="94">
        <f t="shared" si="41"/>
        <v>823390.89036417136</v>
      </c>
      <c r="AG34" s="94">
        <f t="shared" si="42"/>
        <v>228563.50721519065</v>
      </c>
      <c r="AH34" s="94">
        <f t="shared" si="43"/>
        <v>0</v>
      </c>
      <c r="AI34" s="93">
        <f t="shared" si="44"/>
        <v>1220923.8209823444</v>
      </c>
      <c r="AJ34" s="91">
        <f t="shared" si="45"/>
        <v>4194147.3065260369</v>
      </c>
      <c r="AK34" s="94">
        <f t="shared" si="46"/>
        <v>142519.5686683605</v>
      </c>
      <c r="AL34" s="94">
        <f t="shared" si="47"/>
        <v>694500.2958333334</v>
      </c>
      <c r="AM34" s="94">
        <f t="shared" si="48"/>
        <v>192785.01284784355</v>
      </c>
      <c r="AN34" s="94">
        <f t="shared" si="49"/>
        <v>0</v>
      </c>
      <c r="AO34" s="93">
        <f t="shared" si="50"/>
        <v>1029804.8773495374</v>
      </c>
      <c r="AP34" s="38">
        <f t="shared" si="51"/>
        <v>5398228.4839262553</v>
      </c>
      <c r="AQ34" s="84">
        <f t="shared" si="52"/>
        <v>4481647.7434194293</v>
      </c>
      <c r="AR34" s="84">
        <f t="shared" si="53"/>
        <v>3751604.9248768501</v>
      </c>
      <c r="AS34" s="212">
        <f t="shared" si="54"/>
        <v>3164342.4291764996</v>
      </c>
      <c r="AT34" s="84">
        <f t="shared" si="64"/>
        <v>35380470.10275498</v>
      </c>
      <c r="AU34" s="84">
        <f t="shared" si="56"/>
        <v>30386880.174823433</v>
      </c>
      <c r="AV34" s="84">
        <f t="shared" si="56"/>
        <v>26069151.983017202</v>
      </c>
      <c r="AW34" s="84">
        <f t="shared" si="56"/>
        <v>22303230.057382155</v>
      </c>
      <c r="AX34" s="38">
        <f t="shared" si="57"/>
        <v>45.665875428487738</v>
      </c>
      <c r="AY34" s="38">
        <f t="shared" si="58"/>
        <v>37.912135096679364</v>
      </c>
      <c r="AZ34" s="38">
        <f t="shared" si="59"/>
        <v>31.736397165560899</v>
      </c>
      <c r="BA34" s="38">
        <f t="shared" si="60"/>
        <v>26.768497779247824</v>
      </c>
      <c r="BH34" s="19">
        <f t="shared" si="61"/>
        <v>0.13839473069419767</v>
      </c>
      <c r="BI34" s="19">
        <f t="shared" si="62"/>
        <v>0.67439988983233901</v>
      </c>
      <c r="BJ34" s="19">
        <f t="shared" si="63"/>
        <v>0.18720537947346336</v>
      </c>
    </row>
    <row r="35" spans="1:62" x14ac:dyDescent="0.35">
      <c r="A35" s="20">
        <v>5</v>
      </c>
      <c r="B35" s="26">
        <f t="shared" si="16"/>
        <v>7436293.2469437653</v>
      </c>
      <c r="C35" s="26">
        <f t="shared" si="17"/>
        <v>6687314.0709925946</v>
      </c>
      <c r="D35" s="26">
        <f t="shared" si="18"/>
        <v>6098830.4327452462</v>
      </c>
      <c r="E35" s="26">
        <f t="shared" si="55"/>
        <v>234055.99248474083</v>
      </c>
      <c r="F35" s="26">
        <f t="shared" si="19"/>
        <v>1464117.743664</v>
      </c>
      <c r="G35" s="26">
        <f t="shared" si="20"/>
        <v>396193.98732409673</v>
      </c>
      <c r="H35" s="20">
        <v>0</v>
      </c>
      <c r="I35" s="26">
        <f t="shared" si="21"/>
        <v>5341925.523470927</v>
      </c>
      <c r="J35" s="26">
        <f t="shared" si="22"/>
        <v>4592946.3475197572</v>
      </c>
      <c r="K35" s="26">
        <f t="shared" si="23"/>
        <v>4004462.7092724089</v>
      </c>
      <c r="M35" s="20">
        <v>5</v>
      </c>
      <c r="N35" s="36">
        <f t="shared" si="15"/>
        <v>0.78352616646845896</v>
      </c>
      <c r="O35" s="36">
        <f t="shared" si="24"/>
        <v>0.62092132305915493</v>
      </c>
      <c r="P35" s="36">
        <f t="shared" si="25"/>
        <v>0.49717673529828987</v>
      </c>
      <c r="Q35" s="88">
        <f t="shared" si="26"/>
        <v>0.4018775720164609</v>
      </c>
      <c r="R35" s="91">
        <f t="shared" si="27"/>
        <v>5826530.3405131381</v>
      </c>
      <c r="S35" s="94">
        <f t="shared" si="28"/>
        <v>183388.99453053941</v>
      </c>
      <c r="T35" s="94">
        <f t="shared" si="29"/>
        <v>1147174.5629515038</v>
      </c>
      <c r="U35" s="94">
        <f t="shared" si="30"/>
        <v>310428.35606590274</v>
      </c>
      <c r="V35" s="94">
        <f t="shared" si="31"/>
        <v>0</v>
      </c>
      <c r="W35" s="93">
        <f t="shared" si="32"/>
        <v>1640991.9135479461</v>
      </c>
      <c r="X35" s="91">
        <f t="shared" si="33"/>
        <v>4617353.0415481823</v>
      </c>
      <c r="Y35" s="94">
        <f t="shared" si="34"/>
        <v>145330.35652354889</v>
      </c>
      <c r="Z35" s="94">
        <f t="shared" si="35"/>
        <v>909101.92651023553</v>
      </c>
      <c r="AA35" s="94">
        <f t="shared" si="36"/>
        <v>246005.2947973602</v>
      </c>
      <c r="AB35" s="94">
        <f t="shared" si="37"/>
        <v>0</v>
      </c>
      <c r="AC35" s="93">
        <f t="shared" si="38"/>
        <v>1300437.5778311447</v>
      </c>
      <c r="AD35" s="91">
        <f t="shared" si="39"/>
        <v>3697151.999236221</v>
      </c>
      <c r="AE35" s="94">
        <f t="shared" si="40"/>
        <v>116367.19422056452</v>
      </c>
      <c r="AF35" s="94">
        <f t="shared" si="41"/>
        <v>727925.27988716587</v>
      </c>
      <c r="AG35" s="94">
        <f t="shared" si="42"/>
        <v>196978.43316260647</v>
      </c>
      <c r="AH35" s="94">
        <f t="shared" si="43"/>
        <v>0</v>
      </c>
      <c r="AI35" s="93">
        <f t="shared" si="44"/>
        <v>1041270.9072703369</v>
      </c>
      <c r="AJ35" s="91">
        <f t="shared" si="45"/>
        <v>2988479.474884165</v>
      </c>
      <c r="AK35" s="94">
        <f t="shared" si="46"/>
        <v>94061.85397567066</v>
      </c>
      <c r="AL35" s="94">
        <f t="shared" si="47"/>
        <v>588396.08396990737</v>
      </c>
      <c r="AM35" s="94">
        <f t="shared" si="48"/>
        <v>159221.47767332848</v>
      </c>
      <c r="AN35" s="94">
        <f t="shared" si="49"/>
        <v>0</v>
      </c>
      <c r="AO35" s="93">
        <f t="shared" si="50"/>
        <v>841679.4156189065</v>
      </c>
      <c r="AP35" s="38">
        <f t="shared" si="51"/>
        <v>4185538.426965192</v>
      </c>
      <c r="AQ35" s="84">
        <f t="shared" si="52"/>
        <v>3316915.4637170378</v>
      </c>
      <c r="AR35" s="84">
        <f t="shared" si="53"/>
        <v>2655881.091965884</v>
      </c>
      <c r="AS35" s="212">
        <f t="shared" si="54"/>
        <v>2146800.0592652587</v>
      </c>
      <c r="AT35" s="84">
        <f t="shared" si="64"/>
        <v>39566008.529720172</v>
      </c>
      <c r="AU35" s="84">
        <f t="shared" si="56"/>
        <v>33703795.638540469</v>
      </c>
      <c r="AV35" s="84">
        <f t="shared" si="56"/>
        <v>28725033.074983086</v>
      </c>
      <c r="AW35" s="84">
        <f t="shared" si="56"/>
        <v>24450030.116647415</v>
      </c>
      <c r="AX35" s="38">
        <f t="shared" si="57"/>
        <v>44.706593308416004</v>
      </c>
      <c r="AY35" s="38">
        <f t="shared" si="58"/>
        <v>35.428653508340346</v>
      </c>
      <c r="AZ35" s="38">
        <f t="shared" si="59"/>
        <v>28.368009976704965</v>
      </c>
      <c r="BA35" s="38">
        <f t="shared" si="60"/>
        <v>22.930411185746703</v>
      </c>
      <c r="BH35" s="19">
        <f t="shared" si="61"/>
        <v>0.11175496540628213</v>
      </c>
      <c r="BI35" s="19">
        <f t="shared" si="62"/>
        <v>0.69907386714126307</v>
      </c>
      <c r="BJ35" s="19">
        <f t="shared" si="63"/>
        <v>0.18917116745245482</v>
      </c>
    </row>
    <row r="36" spans="1:62" x14ac:dyDescent="0.35">
      <c r="A36" s="20">
        <v>6</v>
      </c>
      <c r="B36" s="26">
        <f t="shared" si="16"/>
        <v>6519683.8517042501</v>
      </c>
      <c r="C36" s="26">
        <f t="shared" si="17"/>
        <v>5755231.8087908542</v>
      </c>
      <c r="D36" s="26">
        <f t="shared" si="18"/>
        <v>5154590.9179303283</v>
      </c>
      <c r="E36" s="26">
        <f t="shared" si="55"/>
        <v>191113.01072834904</v>
      </c>
      <c r="F36" s="26">
        <f t="shared" si="19"/>
        <v>1464117.743664</v>
      </c>
      <c r="G36" s="26">
        <f t="shared" si="20"/>
        <v>391774.3616770996</v>
      </c>
      <c r="H36" s="20">
        <v>0</v>
      </c>
      <c r="I36" s="26">
        <f t="shared" si="21"/>
        <v>4472678.735634801</v>
      </c>
      <c r="J36" s="26">
        <f t="shared" si="22"/>
        <v>3708226.6927214051</v>
      </c>
      <c r="K36" s="26">
        <f t="shared" si="23"/>
        <v>3107585.8018608792</v>
      </c>
      <c r="M36" s="20">
        <v>6</v>
      </c>
      <c r="N36" s="36">
        <f t="shared" si="15"/>
        <v>0.74621539663662761</v>
      </c>
      <c r="O36" s="36">
        <f t="shared" si="24"/>
        <v>0.56447393005377722</v>
      </c>
      <c r="P36" s="36">
        <f t="shared" si="25"/>
        <v>0.43232759591155645</v>
      </c>
      <c r="Q36" s="88">
        <f t="shared" si="26"/>
        <v>0.33489797668038412</v>
      </c>
      <c r="R36" s="91">
        <f t="shared" si="27"/>
        <v>4865088.4713449031</v>
      </c>
      <c r="S36" s="94">
        <f t="shared" si="28"/>
        <v>142611.47110307505</v>
      </c>
      <c r="T36" s="94">
        <f t="shared" si="29"/>
        <v>1092547.2028109559</v>
      </c>
      <c r="U36" s="94">
        <f t="shared" si="30"/>
        <v>292348.0606909385</v>
      </c>
      <c r="V36" s="94">
        <f t="shared" si="31"/>
        <v>0</v>
      </c>
      <c r="W36" s="93">
        <f t="shared" si="32"/>
        <v>1527506.7346049694</v>
      </c>
      <c r="X36" s="91">
        <f t="shared" si="33"/>
        <v>3680191.5664796457</v>
      </c>
      <c r="Y36" s="94">
        <f t="shared" si="34"/>
        <v>107878.31225024087</v>
      </c>
      <c r="Z36" s="94">
        <f t="shared" si="35"/>
        <v>826456.29682748683</v>
      </c>
      <c r="AA36" s="94">
        <f t="shared" si="36"/>
        <v>221146.41363018233</v>
      </c>
      <c r="AB36" s="94">
        <f t="shared" si="37"/>
        <v>0</v>
      </c>
      <c r="AC36" s="93">
        <f t="shared" si="38"/>
        <v>1155481.02270791</v>
      </c>
      <c r="AD36" s="91">
        <f t="shared" si="39"/>
        <v>2818639.2457106952</v>
      </c>
      <c r="AE36" s="94">
        <f t="shared" si="40"/>
        <v>82623.428475606634</v>
      </c>
      <c r="AF36" s="94">
        <f t="shared" si="41"/>
        <v>632978.50424970954</v>
      </c>
      <c r="AG36" s="94">
        <f t="shared" si="42"/>
        <v>169374.86792364507</v>
      </c>
      <c r="AH36" s="94">
        <f t="shared" si="43"/>
        <v>0</v>
      </c>
      <c r="AI36" s="93">
        <f t="shared" si="44"/>
        <v>884976.80064896122</v>
      </c>
      <c r="AJ36" s="91">
        <f t="shared" si="45"/>
        <v>2183428.9305315269</v>
      </c>
      <c r="AK36" s="94">
        <f t="shared" si="46"/>
        <v>64003.36061022064</v>
      </c>
      <c r="AL36" s="94">
        <f t="shared" si="47"/>
        <v>490330.06997492287</v>
      </c>
      <c r="AM36" s="94">
        <f t="shared" si="48"/>
        <v>131204.44104090967</v>
      </c>
      <c r="AN36" s="94">
        <f t="shared" si="49"/>
        <v>0</v>
      </c>
      <c r="AO36" s="93">
        <f t="shared" si="50"/>
        <v>685537.87162605324</v>
      </c>
      <c r="AP36" s="38">
        <f t="shared" si="51"/>
        <v>3337581.7367399335</v>
      </c>
      <c r="AQ36" s="84">
        <f t="shared" si="52"/>
        <v>2524710.5437717354</v>
      </c>
      <c r="AR36" s="84">
        <f t="shared" si="53"/>
        <v>1933662.4450617339</v>
      </c>
      <c r="AS36" s="212">
        <f t="shared" si="54"/>
        <v>1497891.0589054737</v>
      </c>
      <c r="AT36" s="84">
        <f t="shared" si="64"/>
        <v>42903590.266460106</v>
      </c>
      <c r="AU36" s="84">
        <f t="shared" si="56"/>
        <v>36228506.182312205</v>
      </c>
      <c r="AV36" s="84">
        <f t="shared" si="56"/>
        <v>30658695.520044819</v>
      </c>
      <c r="AW36" s="84">
        <f t="shared" si="56"/>
        <v>25947921.17555289</v>
      </c>
      <c r="AX36" s="38">
        <f t="shared" si="57"/>
        <v>43.659792235234356</v>
      </c>
      <c r="AY36" s="38">
        <f t="shared" si="58"/>
        <v>33.026408486657111</v>
      </c>
      <c r="AZ36" s="38">
        <f t="shared" si="59"/>
        <v>25.294751488822907</v>
      </c>
      <c r="BA36" s="38">
        <f t="shared" si="60"/>
        <v>19.594310366375304</v>
      </c>
      <c r="BH36" s="19">
        <f t="shared" si="61"/>
        <v>9.336225358113133E-2</v>
      </c>
      <c r="BI36" s="19">
        <f t="shared" si="62"/>
        <v>0.71524869780263256</v>
      </c>
      <c r="BJ36" s="19">
        <f t="shared" si="63"/>
        <v>0.19138904861623601</v>
      </c>
    </row>
    <row r="37" spans="1:62" x14ac:dyDescent="0.35">
      <c r="A37" s="20">
        <v>7</v>
      </c>
      <c r="B37" s="26">
        <f t="shared" si="16"/>
        <v>5898775.7784058005</v>
      </c>
      <c r="C37" s="26">
        <f t="shared" si="17"/>
        <v>5122134.4533492383</v>
      </c>
      <c r="D37" s="26">
        <f t="shared" si="18"/>
        <v>4511916.2693762239</v>
      </c>
      <c r="E37" s="26">
        <f t="shared" si="55"/>
        <v>161800.27605345062</v>
      </c>
      <c r="F37" s="26">
        <f t="shared" si="19"/>
        <v>1464117.743664</v>
      </c>
      <c r="G37" s="26">
        <f t="shared" si="20"/>
        <v>388366.16181298019</v>
      </c>
      <c r="H37" s="20">
        <v>0</v>
      </c>
      <c r="I37" s="26">
        <f t="shared" si="21"/>
        <v>3884491.5968753695</v>
      </c>
      <c r="J37" s="26">
        <f t="shared" si="22"/>
        <v>3107850.2718188073</v>
      </c>
      <c r="K37" s="26">
        <f t="shared" si="23"/>
        <v>2497632.087845793</v>
      </c>
      <c r="M37" s="20">
        <v>7</v>
      </c>
      <c r="N37" s="36">
        <f t="shared" si="15"/>
        <v>0.71068133013012147</v>
      </c>
      <c r="O37" s="36">
        <f t="shared" si="24"/>
        <v>0.51315811823070645</v>
      </c>
      <c r="P37" s="36">
        <f t="shared" si="25"/>
        <v>0.37593703992309269</v>
      </c>
      <c r="Q37" s="88">
        <f t="shared" si="26"/>
        <v>0.27908164723365342</v>
      </c>
      <c r="R37" s="91">
        <f t="shared" si="27"/>
        <v>4192149.8163367771</v>
      </c>
      <c r="S37" s="94">
        <f t="shared" si="28"/>
        <v>114988.43540108713</v>
      </c>
      <c r="T37" s="94">
        <f t="shared" si="29"/>
        <v>1040521.1455342437</v>
      </c>
      <c r="U37" s="94">
        <f t="shared" si="30"/>
        <v>276004.58045477874</v>
      </c>
      <c r="V37" s="94">
        <f t="shared" si="31"/>
        <v>0</v>
      </c>
      <c r="W37" s="93">
        <f t="shared" si="32"/>
        <v>1431514.1613901095</v>
      </c>
      <c r="X37" s="91">
        <f t="shared" si="33"/>
        <v>3027004.678311591</v>
      </c>
      <c r="Y37" s="94">
        <f t="shared" si="34"/>
        <v>83029.125188797552</v>
      </c>
      <c r="Z37" s="94">
        <f t="shared" si="35"/>
        <v>751323.90620680607</v>
      </c>
      <c r="AA37" s="94">
        <f t="shared" si="36"/>
        <v>199293.24878043096</v>
      </c>
      <c r="AB37" s="94">
        <f t="shared" si="37"/>
        <v>0</v>
      </c>
      <c r="AC37" s="93">
        <f t="shared" si="38"/>
        <v>1033646.2801760347</v>
      </c>
      <c r="AD37" s="91">
        <f t="shared" si="39"/>
        <v>2217568.3053039135</v>
      </c>
      <c r="AE37" s="94">
        <f t="shared" si="40"/>
        <v>60826.716838273482</v>
      </c>
      <c r="AF37" s="94">
        <f t="shared" si="41"/>
        <v>550416.09065192158</v>
      </c>
      <c r="AG37" s="94">
        <f t="shared" si="42"/>
        <v>146001.22527826461</v>
      </c>
      <c r="AH37" s="94">
        <f t="shared" si="43"/>
        <v>0</v>
      </c>
      <c r="AI37" s="93">
        <f t="shared" si="44"/>
        <v>757244.03276845964</v>
      </c>
      <c r="AJ37" s="91">
        <f t="shared" si="45"/>
        <v>1646240.060899467</v>
      </c>
      <c r="AK37" s="94">
        <f t="shared" si="46"/>
        <v>45155.487563856848</v>
      </c>
      <c r="AL37" s="94">
        <f t="shared" si="47"/>
        <v>408608.39164576906</v>
      </c>
      <c r="AM37" s="94">
        <f t="shared" si="48"/>
        <v>108385.8681685781</v>
      </c>
      <c r="AN37" s="94">
        <f t="shared" si="49"/>
        <v>0</v>
      </c>
      <c r="AO37" s="93">
        <f t="shared" si="50"/>
        <v>562149.74737820402</v>
      </c>
      <c r="AP37" s="38">
        <f t="shared" si="51"/>
        <v>2760635.6549466676</v>
      </c>
      <c r="AQ37" s="84">
        <f t="shared" si="52"/>
        <v>1993358.3981355564</v>
      </c>
      <c r="AR37" s="84">
        <f t="shared" si="53"/>
        <v>1460324.272535454</v>
      </c>
      <c r="AS37" s="212">
        <f t="shared" si="54"/>
        <v>1084090.313521263</v>
      </c>
      <c r="AT37" s="84">
        <f t="shared" si="64"/>
        <v>45664225.921406776</v>
      </c>
      <c r="AU37" s="84">
        <f t="shared" si="56"/>
        <v>38221864.580447763</v>
      </c>
      <c r="AV37" s="84">
        <f t="shared" si="56"/>
        <v>32119019.792580273</v>
      </c>
      <c r="AW37" s="84">
        <f t="shared" si="56"/>
        <v>27032011.489074152</v>
      </c>
      <c r="AX37" s="38">
        <f t="shared" si="57"/>
        <v>42.654989878303624</v>
      </c>
      <c r="AY37" s="38">
        <f t="shared" si="58"/>
        <v>30.799675481966599</v>
      </c>
      <c r="AZ37" s="38">
        <f t="shared" si="59"/>
        <v>22.563686356954001</v>
      </c>
      <c r="BA37" s="38">
        <f t="shared" si="60"/>
        <v>16.750439800905134</v>
      </c>
      <c r="BH37" s="19">
        <f t="shared" si="61"/>
        <v>8.0326439306352776E-2</v>
      </c>
      <c r="BI37" s="19">
        <f t="shared" si="62"/>
        <v>0.72686751804384397</v>
      </c>
      <c r="BJ37" s="19">
        <f t="shared" si="63"/>
        <v>0.19280604264980322</v>
      </c>
    </row>
    <row r="38" spans="1:62" x14ac:dyDescent="0.35">
      <c r="A38" s="20">
        <v>8</v>
      </c>
      <c r="B38" s="26">
        <f t="shared" si="16"/>
        <v>5452405.8384173457</v>
      </c>
      <c r="C38" s="26">
        <f t="shared" si="17"/>
        <v>4665460.665862265</v>
      </c>
      <c r="D38" s="26">
        <f t="shared" si="18"/>
        <v>4047146.6017118441</v>
      </c>
      <c r="E38" s="26">
        <f t="shared" si="55"/>
        <v>140525.92367055014</v>
      </c>
      <c r="F38" s="26">
        <f t="shared" si="19"/>
        <v>1464117.743664</v>
      </c>
      <c r="G38" s="26">
        <f t="shared" si="20"/>
        <v>385556.17242848768</v>
      </c>
      <c r="H38" s="20">
        <v>0</v>
      </c>
      <c r="I38" s="26">
        <f t="shared" si="21"/>
        <v>3462205.9986543078</v>
      </c>
      <c r="J38" s="26">
        <f t="shared" si="22"/>
        <v>2675260.8260992272</v>
      </c>
      <c r="K38" s="26">
        <f t="shared" si="23"/>
        <v>2056946.761948806</v>
      </c>
      <c r="M38" s="20">
        <v>8</v>
      </c>
      <c r="N38" s="36">
        <f t="shared" si="15"/>
        <v>0.67683936202868722</v>
      </c>
      <c r="O38" s="36">
        <f t="shared" si="24"/>
        <v>0.46650738020973315</v>
      </c>
      <c r="P38" s="36">
        <f t="shared" si="25"/>
        <v>0.32690177384616753</v>
      </c>
      <c r="Q38" s="88">
        <f t="shared" si="26"/>
        <v>0.23256803936137788</v>
      </c>
      <c r="R38" s="91">
        <f t="shared" si="27"/>
        <v>3690402.8891958855</v>
      </c>
      <c r="S38" s="94">
        <f t="shared" si="28"/>
        <v>95113.476525667153</v>
      </c>
      <c r="T38" s="94">
        <f t="shared" si="29"/>
        <v>990972.51955642272</v>
      </c>
      <c r="U38" s="94">
        <f t="shared" si="30"/>
        <v>260959.59377272014</v>
      </c>
      <c r="V38" s="94">
        <f t="shared" si="31"/>
        <v>0</v>
      </c>
      <c r="W38" s="93">
        <f t="shared" si="32"/>
        <v>1347045.5898548099</v>
      </c>
      <c r="X38" s="91">
        <f t="shared" si="33"/>
        <v>2543587.5635203295</v>
      </c>
      <c r="Y38" s="94">
        <f t="shared" si="34"/>
        <v>65556.380503101274</v>
      </c>
      <c r="Z38" s="94">
        <f t="shared" si="35"/>
        <v>683021.73291527829</v>
      </c>
      <c r="AA38" s="94">
        <f t="shared" si="36"/>
        <v>179864.79992330592</v>
      </c>
      <c r="AB38" s="94">
        <f t="shared" si="37"/>
        <v>0</v>
      </c>
      <c r="AC38" s="93">
        <f t="shared" si="38"/>
        <v>928442.91334168543</v>
      </c>
      <c r="AD38" s="91">
        <f t="shared" si="39"/>
        <v>1782401.1403078306</v>
      </c>
      <c r="AE38" s="94">
        <f t="shared" si="40"/>
        <v>45938.173719273982</v>
      </c>
      <c r="AF38" s="94">
        <f t="shared" si="41"/>
        <v>478622.68752341002</v>
      </c>
      <c r="AG38" s="94">
        <f t="shared" si="42"/>
        <v>126038.99668421145</v>
      </c>
      <c r="AH38" s="94">
        <f t="shared" si="43"/>
        <v>0</v>
      </c>
      <c r="AI38" s="93">
        <f t="shared" si="44"/>
        <v>650599.85792689538</v>
      </c>
      <c r="AJ38" s="91">
        <f t="shared" si="45"/>
        <v>1268055.3356432519</v>
      </c>
      <c r="AK38" s="94">
        <f t="shared" si="46"/>
        <v>32681.838547506486</v>
      </c>
      <c r="AL38" s="94">
        <f t="shared" si="47"/>
        <v>340506.99303814088</v>
      </c>
      <c r="AM38" s="94">
        <f t="shared" si="48"/>
        <v>89668.043085370722</v>
      </c>
      <c r="AN38" s="94">
        <f t="shared" si="49"/>
        <v>0</v>
      </c>
      <c r="AO38" s="93">
        <f t="shared" si="50"/>
        <v>462856.8746710181</v>
      </c>
      <c r="AP38" s="38">
        <f t="shared" si="51"/>
        <v>2343357.2993410756</v>
      </c>
      <c r="AQ38" s="84">
        <f t="shared" si="52"/>
        <v>1615144.6501786441</v>
      </c>
      <c r="AR38" s="84">
        <f t="shared" si="53"/>
        <v>1131801.2823809353</v>
      </c>
      <c r="AS38" s="212">
        <f t="shared" si="54"/>
        <v>805198.46097223379</v>
      </c>
      <c r="AT38" s="84">
        <f t="shared" si="64"/>
        <v>48007583.220747851</v>
      </c>
      <c r="AU38" s="84">
        <f t="shared" si="56"/>
        <v>39837009.230626404</v>
      </c>
      <c r="AV38" s="84">
        <f t="shared" si="56"/>
        <v>33250821.074961208</v>
      </c>
      <c r="AW38" s="84">
        <f t="shared" si="56"/>
        <v>27837209.950046387</v>
      </c>
      <c r="AX38" s="38">
        <f t="shared" si="57"/>
        <v>41.689057046066054</v>
      </c>
      <c r="AY38" s="38">
        <f t="shared" si="58"/>
        <v>28.733926950823665</v>
      </c>
      <c r="AZ38" s="38">
        <f t="shared" si="59"/>
        <v>20.135097724643625</v>
      </c>
      <c r="BA38" s="38">
        <f t="shared" si="60"/>
        <v>14.324731692565603</v>
      </c>
      <c r="BH38" s="19">
        <f t="shared" si="61"/>
        <v>7.0608951353991561E-2</v>
      </c>
      <c r="BI38" s="19">
        <f t="shared" si="62"/>
        <v>0.73566368281806538</v>
      </c>
      <c r="BJ38" s="19">
        <f t="shared" si="63"/>
        <v>0.19372736582794309</v>
      </c>
    </row>
    <row r="39" spans="1:62" x14ac:dyDescent="0.35">
      <c r="A39" s="20">
        <v>9</v>
      </c>
      <c r="B39" s="26">
        <f t="shared" si="16"/>
        <v>4953096.6502438756</v>
      </c>
      <c r="C39" s="26">
        <f t="shared" si="17"/>
        <v>4236986.2911724718</v>
      </c>
      <c r="D39" s="26">
        <f t="shared" si="18"/>
        <v>3554029.189465485</v>
      </c>
      <c r="E39" s="26">
        <f t="shared" si="55"/>
        <v>124324.71511656315</v>
      </c>
      <c r="F39" s="26">
        <f t="shared" si="19"/>
        <v>1464117.743664</v>
      </c>
      <c r="G39" s="26">
        <f t="shared" si="20"/>
        <v>383133.88940245484</v>
      </c>
      <c r="H39" s="20">
        <v>0</v>
      </c>
      <c r="I39" s="26">
        <f t="shared" si="21"/>
        <v>2981520.3020608574</v>
      </c>
      <c r="J39" s="26">
        <f t="shared" si="22"/>
        <v>2265409.9429894537</v>
      </c>
      <c r="K39" s="26">
        <f t="shared" si="23"/>
        <v>1582452.8412824671</v>
      </c>
      <c r="M39" s="20">
        <v>9</v>
      </c>
      <c r="N39" s="36">
        <f t="shared" si="15"/>
        <v>0.64460891621779726</v>
      </c>
      <c r="O39" s="36">
        <f t="shared" si="24"/>
        <v>0.42409761837248466</v>
      </c>
      <c r="P39" s="36">
        <f t="shared" si="25"/>
        <v>0.28426241204014574</v>
      </c>
      <c r="Q39" s="88">
        <f t="shared" si="26"/>
        <v>0.1938066994678149</v>
      </c>
      <c r="R39" s="91">
        <f t="shared" si="27"/>
        <v>3192810.2636357066</v>
      </c>
      <c r="S39" s="94">
        <f t="shared" si="28"/>
        <v>80140.819870374165</v>
      </c>
      <c r="T39" s="94">
        <f t="shared" si="29"/>
        <v>943783.35195849766</v>
      </c>
      <c r="U39" s="94">
        <f t="shared" si="30"/>
        <v>246971.52121402582</v>
      </c>
      <c r="V39" s="94">
        <f t="shared" si="31"/>
        <v>0</v>
      </c>
      <c r="W39" s="93">
        <f t="shared" si="32"/>
        <v>1270895.6930428976</v>
      </c>
      <c r="X39" s="91">
        <f t="shared" si="33"/>
        <v>2100596.4929371593</v>
      </c>
      <c r="Y39" s="94">
        <f t="shared" si="34"/>
        <v>52725.815585772078</v>
      </c>
      <c r="Z39" s="94">
        <f t="shared" si="35"/>
        <v>620928.84810479835</v>
      </c>
      <c r="AA39" s="94">
        <f t="shared" si="36"/>
        <v>162486.17001336804</v>
      </c>
      <c r="AB39" s="94">
        <f t="shared" si="37"/>
        <v>0</v>
      </c>
      <c r="AC39" s="93">
        <f t="shared" si="38"/>
        <v>836140.83370393841</v>
      </c>
      <c r="AD39" s="91">
        <f t="shared" si="39"/>
        <v>1407979.2008662901</v>
      </c>
      <c r="AE39" s="94">
        <f t="shared" si="40"/>
        <v>35340.843395238211</v>
      </c>
      <c r="AF39" s="94">
        <f t="shared" si="41"/>
        <v>416193.64132470445</v>
      </c>
      <c r="AG39" s="94">
        <f t="shared" si="42"/>
        <v>108910.56353586425</v>
      </c>
      <c r="AH39" s="94">
        <f t="shared" si="43"/>
        <v>0</v>
      </c>
      <c r="AI39" s="93">
        <f t="shared" si="44"/>
        <v>560445.04825580691</v>
      </c>
      <c r="AJ39" s="91">
        <f t="shared" si="45"/>
        <v>959943.31392885547</v>
      </c>
      <c r="AK39" s="94">
        <f t="shared" si="46"/>
        <v>24094.962699017458</v>
      </c>
      <c r="AL39" s="94">
        <f t="shared" si="47"/>
        <v>283755.82753178407</v>
      </c>
      <c r="AM39" s="94">
        <f t="shared" si="48"/>
        <v>74253.914559356592</v>
      </c>
      <c r="AN39" s="94">
        <f t="shared" si="49"/>
        <v>0</v>
      </c>
      <c r="AO39" s="93">
        <f t="shared" si="50"/>
        <v>382104.70479015814</v>
      </c>
      <c r="AP39" s="38">
        <f t="shared" si="51"/>
        <v>1921914.570592809</v>
      </c>
      <c r="AQ39" s="84">
        <f t="shared" si="52"/>
        <v>1264455.6592332209</v>
      </c>
      <c r="AR39" s="84">
        <f t="shared" si="53"/>
        <v>847534.15261048323</v>
      </c>
      <c r="AS39" s="212">
        <f t="shared" si="54"/>
        <v>577838.60913869739</v>
      </c>
      <c r="AT39" s="84">
        <f t="shared" si="64"/>
        <v>49929497.791340657</v>
      </c>
      <c r="AU39" s="84">
        <f t="shared" si="56"/>
        <v>41101464.889859624</v>
      </c>
      <c r="AV39" s="84">
        <f t="shared" si="56"/>
        <v>34098355.227571689</v>
      </c>
      <c r="AW39" s="84">
        <f t="shared" si="56"/>
        <v>28415048.559185084</v>
      </c>
      <c r="AX39" s="38">
        <f t="shared" si="57"/>
        <v>38.647073689066552</v>
      </c>
      <c r="AY39" s="38">
        <f t="shared" si="58"/>
        <v>25.426474093419497</v>
      </c>
      <c r="AZ39" s="38">
        <f t="shared" si="59"/>
        <v>17.042752758690426</v>
      </c>
      <c r="BA39" s="38">
        <f t="shared" si="60"/>
        <v>11.619544203196709</v>
      </c>
      <c r="BH39" s="19">
        <f t="shared" si="61"/>
        <v>6.3058534472245714E-2</v>
      </c>
      <c r="BI39" s="19">
        <f t="shared" si="62"/>
        <v>0.7426127550238234</v>
      </c>
      <c r="BJ39" s="19">
        <f t="shared" si="63"/>
        <v>0.19432871050393083</v>
      </c>
    </row>
    <row r="40" spans="1:62" x14ac:dyDescent="0.35">
      <c r="A40" s="20">
        <v>10</v>
      </c>
      <c r="B40" s="26">
        <f t="shared" si="16"/>
        <v>4489131.5648037083</v>
      </c>
      <c r="C40" s="26">
        <f t="shared" si="17"/>
        <v>3839042.0622685342</v>
      </c>
      <c r="D40" s="26">
        <f t="shared" si="18"/>
        <v>3115744.2824208392</v>
      </c>
      <c r="E40" s="26">
        <f t="shared" si="55"/>
        <v>109812.41596877956</v>
      </c>
      <c r="F40" s="26">
        <f t="shared" si="19"/>
        <v>1440115.8134399999</v>
      </c>
      <c r="G40" s="26">
        <f t="shared" si="20"/>
        <v>378612.863390124</v>
      </c>
      <c r="H40" s="20">
        <v>0</v>
      </c>
      <c r="I40" s="26">
        <f t="shared" si="21"/>
        <v>2560590.4720048048</v>
      </c>
      <c r="J40" s="26">
        <f t="shared" si="22"/>
        <v>1910500.9694696309</v>
      </c>
      <c r="K40" s="26">
        <f t="shared" si="23"/>
        <v>1187203.1896219358</v>
      </c>
      <c r="M40" s="20">
        <v>10</v>
      </c>
      <c r="N40" s="36">
        <f t="shared" si="15"/>
        <v>0.61391325354075932</v>
      </c>
      <c r="O40" s="36">
        <f t="shared" si="24"/>
        <v>0.38554328942953148</v>
      </c>
      <c r="P40" s="36">
        <f t="shared" si="25"/>
        <v>0.24718470612186585</v>
      </c>
      <c r="Q40" s="88">
        <f t="shared" si="26"/>
        <v>0.16150558288984573</v>
      </c>
      <c r="R40" s="91">
        <f t="shared" si="27"/>
        <v>2755937.3645211644</v>
      </c>
      <c r="S40" s="94">
        <f t="shared" si="28"/>
        <v>67415.297566564695</v>
      </c>
      <c r="T40" s="94">
        <f t="shared" si="29"/>
        <v>884106.1845044475</v>
      </c>
      <c r="U40" s="94">
        <f t="shared" si="30"/>
        <v>232435.45479621406</v>
      </c>
      <c r="V40" s="94">
        <f t="shared" si="31"/>
        <v>0</v>
      </c>
      <c r="W40" s="93">
        <f t="shared" si="32"/>
        <v>1183956.9368672264</v>
      </c>
      <c r="X40" s="91">
        <f t="shared" si="33"/>
        <v>1730754.5501763616</v>
      </c>
      <c r="Y40" s="94">
        <f t="shared" si="34"/>
        <v>42337.44007280728</v>
      </c>
      <c r="Z40" s="94">
        <f t="shared" si="35"/>
        <v>555226.98787314305</v>
      </c>
      <c r="AA40" s="94">
        <f t="shared" si="36"/>
        <v>145971.64877176224</v>
      </c>
      <c r="AB40" s="94">
        <f t="shared" si="37"/>
        <v>0</v>
      </c>
      <c r="AC40" s="93">
        <f t="shared" si="38"/>
        <v>743536.07671771257</v>
      </c>
      <c r="AD40" s="91">
        <f t="shared" si="39"/>
        <v>1109644.6665883965</v>
      </c>
      <c r="AE40" s="94">
        <f t="shared" si="40"/>
        <v>27143.949769774867</v>
      </c>
      <c r="AF40" s="94">
        <f t="shared" si="41"/>
        <v>355974.60412661819</v>
      </c>
      <c r="AG40" s="94">
        <f t="shared" si="42"/>
        <v>93587.309371045936</v>
      </c>
      <c r="AH40" s="94">
        <f t="shared" si="43"/>
        <v>0</v>
      </c>
      <c r="AI40" s="93">
        <f t="shared" si="44"/>
        <v>476705.86326743895</v>
      </c>
      <c r="AJ40" s="91">
        <f t="shared" si="45"/>
        <v>725019.81004282821</v>
      </c>
      <c r="AK40" s="94">
        <f t="shared" si="46"/>
        <v>17735.318249579948</v>
      </c>
      <c r="AL40" s="94">
        <f t="shared" si="47"/>
        <v>232586.74387851154</v>
      </c>
      <c r="AM40" s="94">
        <f t="shared" si="48"/>
        <v>61148.091191415508</v>
      </c>
      <c r="AN40" s="94">
        <f t="shared" si="49"/>
        <v>0</v>
      </c>
      <c r="AO40" s="93">
        <f t="shared" si="50"/>
        <v>311470.15331950702</v>
      </c>
      <c r="AP40" s="38">
        <f t="shared" si="51"/>
        <v>1571980.4276539381</v>
      </c>
      <c r="AQ40" s="84">
        <f t="shared" si="52"/>
        <v>987218.47345864901</v>
      </c>
      <c r="AR40" s="84">
        <f t="shared" si="53"/>
        <v>632938.80332095758</v>
      </c>
      <c r="AS40" s="212">
        <f t="shared" si="54"/>
        <v>413549.65672332118</v>
      </c>
      <c r="AT40" s="84">
        <f t="shared" si="64"/>
        <v>51501478.218994595</v>
      </c>
      <c r="AU40" s="84">
        <f t="shared" si="56"/>
        <v>42088683.363318272</v>
      </c>
      <c r="AV40" s="84">
        <f t="shared" si="56"/>
        <v>34731294.030892648</v>
      </c>
      <c r="AW40" s="84">
        <f t="shared" si="56"/>
        <v>28828598.215908404</v>
      </c>
      <c r="AX40" s="38">
        <f t="shared" si="57"/>
        <v>35.787857269729479</v>
      </c>
      <c r="AY40" s="38">
        <f t="shared" si="58"/>
        <v>22.475110504337735</v>
      </c>
      <c r="AZ40" s="38">
        <f t="shared" si="59"/>
        <v>14.409545535836914</v>
      </c>
      <c r="BA40" s="38">
        <f t="shared" si="60"/>
        <v>9.4149111709029381</v>
      </c>
      <c r="BH40" s="19">
        <f t="shared" si="61"/>
        <v>5.6940666900391596E-2</v>
      </c>
      <c r="BI40" s="19">
        <f t="shared" si="62"/>
        <v>0.74673846402201938</v>
      </c>
      <c r="BJ40" s="19">
        <f t="shared" si="63"/>
        <v>0.196320869077589</v>
      </c>
    </row>
    <row r="41" spans="1:62" x14ac:dyDescent="0.35">
      <c r="A41" s="20">
        <v>11</v>
      </c>
      <c r="B41" s="26">
        <f t="shared" si="16"/>
        <v>4249206.5946783479</v>
      </c>
      <c r="C41" s="26">
        <f t="shared" si="17"/>
        <v>3632909.454992176</v>
      </c>
      <c r="D41" s="26">
        <f t="shared" si="18"/>
        <v>2854428.8574938527</v>
      </c>
      <c r="E41" s="26">
        <f t="shared" si="55"/>
        <v>101364.66113259419</v>
      </c>
      <c r="F41" s="26">
        <f t="shared" si="19"/>
        <v>1464117.743664</v>
      </c>
      <c r="G41" s="26">
        <f t="shared" si="20"/>
        <v>379006.99585207592</v>
      </c>
      <c r="H41" s="20">
        <v>0</v>
      </c>
      <c r="I41" s="26">
        <f t="shared" si="21"/>
        <v>2304717.1940296777</v>
      </c>
      <c r="J41" s="26">
        <f t="shared" si="22"/>
        <v>1688420.054343506</v>
      </c>
      <c r="K41" s="26">
        <f t="shared" si="23"/>
        <v>909939.45684518269</v>
      </c>
      <c r="M41" s="20">
        <v>11</v>
      </c>
      <c r="N41" s="36">
        <f t="shared" si="15"/>
        <v>0.5846792890864374</v>
      </c>
      <c r="O41" s="36">
        <f t="shared" si="24"/>
        <v>0.3504938994813922</v>
      </c>
      <c r="P41" s="36">
        <f t="shared" si="25"/>
        <v>0.21494322271466598</v>
      </c>
      <c r="Q41" s="88">
        <f t="shared" si="26"/>
        <v>0.13458798574153813</v>
      </c>
      <c r="R41" s="91">
        <f t="shared" si="27"/>
        <v>2484423.0909579382</v>
      </c>
      <c r="S41" s="94">
        <f t="shared" si="28"/>
        <v>59265.818009492803</v>
      </c>
      <c r="T41" s="94">
        <f t="shared" si="29"/>
        <v>856039.32150430628</v>
      </c>
      <c r="U41" s="94">
        <f t="shared" si="30"/>
        <v>221597.54089357809</v>
      </c>
      <c r="V41" s="94">
        <f t="shared" si="31"/>
        <v>0</v>
      </c>
      <c r="W41" s="93">
        <f t="shared" si="32"/>
        <v>1136902.6804073772</v>
      </c>
      <c r="X41" s="91">
        <f t="shared" si="33"/>
        <v>1489320.9890708618</v>
      </c>
      <c r="Y41" s="94">
        <f t="shared" si="34"/>
        <v>35527.695349972855</v>
      </c>
      <c r="Z41" s="94">
        <f t="shared" si="35"/>
        <v>513164.33727669274</v>
      </c>
      <c r="AA41" s="94">
        <f t="shared" si="36"/>
        <v>132839.63990692192</v>
      </c>
      <c r="AB41" s="94">
        <f t="shared" si="37"/>
        <v>0</v>
      </c>
      <c r="AC41" s="93">
        <f t="shared" si="38"/>
        <v>681531.67253358744</v>
      </c>
      <c r="AD41" s="91">
        <f t="shared" si="39"/>
        <v>913338.15944057552</v>
      </c>
      <c r="AE41" s="94">
        <f t="shared" si="40"/>
        <v>21787.646933219839</v>
      </c>
      <c r="AF41" s="94">
        <f t="shared" si="41"/>
        <v>314702.18625686539</v>
      </c>
      <c r="AG41" s="94">
        <f t="shared" si="42"/>
        <v>81464.98511984924</v>
      </c>
      <c r="AH41" s="94">
        <f t="shared" si="43"/>
        <v>0</v>
      </c>
      <c r="AI41" s="93">
        <f t="shared" si="44"/>
        <v>417954.81830993446</v>
      </c>
      <c r="AJ41" s="91">
        <f t="shared" si="45"/>
        <v>571892.15657741926</v>
      </c>
      <c r="AK41" s="94">
        <f t="shared" si="46"/>
        <v>13642.465567209432</v>
      </c>
      <c r="AL41" s="94">
        <f t="shared" si="47"/>
        <v>197052.65800818341</v>
      </c>
      <c r="AM41" s="94">
        <f t="shared" si="48"/>
        <v>51009.788153682399</v>
      </c>
      <c r="AN41" s="94">
        <f t="shared" si="49"/>
        <v>0</v>
      </c>
      <c r="AO41" s="93">
        <f t="shared" si="50"/>
        <v>261704.91172907525</v>
      </c>
      <c r="AP41" s="38">
        <f t="shared" si="51"/>
        <v>1347520.410550561</v>
      </c>
      <c r="AQ41" s="84">
        <f t="shared" si="52"/>
        <v>807789.3165372744</v>
      </c>
      <c r="AR41" s="84">
        <f t="shared" si="53"/>
        <v>495383.34113064106</v>
      </c>
      <c r="AS41" s="212">
        <f t="shared" si="54"/>
        <v>310187.24484834401</v>
      </c>
      <c r="AT41" s="84">
        <f t="shared" si="64"/>
        <v>52848998.62954516</v>
      </c>
      <c r="AU41" s="84">
        <f t="shared" si="56"/>
        <v>42896472.679855548</v>
      </c>
      <c r="AV41" s="84">
        <f t="shared" si="56"/>
        <v>35226677.372023292</v>
      </c>
      <c r="AW41" s="84">
        <f t="shared" si="56"/>
        <v>29138785.460756749</v>
      </c>
      <c r="AX41" s="38">
        <f t="shared" si="57"/>
        <v>33.234472337156085</v>
      </c>
      <c r="AY41" s="38">
        <f t="shared" si="58"/>
        <v>19.922853475547374</v>
      </c>
      <c r="AZ41" s="38">
        <f t="shared" si="59"/>
        <v>12.217851260870754</v>
      </c>
      <c r="BA41" s="38">
        <f t="shared" si="60"/>
        <v>7.6502807137733857</v>
      </c>
      <c r="BH41" s="19">
        <f t="shared" si="61"/>
        <v>5.2129191909598242E-2</v>
      </c>
      <c r="BI41" s="19">
        <f t="shared" si="62"/>
        <v>0.75295743097163659</v>
      </c>
      <c r="BJ41" s="19">
        <f t="shared" si="63"/>
        <v>0.19491337711876519</v>
      </c>
    </row>
    <row r="42" spans="1:62" x14ac:dyDescent="0.35">
      <c r="A42" s="20">
        <v>12</v>
      </c>
      <c r="B42" s="26">
        <f t="shared" si="16"/>
        <v>3986489.8293829854</v>
      </c>
      <c r="C42" s="26">
        <f t="shared" si="17"/>
        <v>3407446.6139418823</v>
      </c>
      <c r="D42" s="26">
        <f t="shared" si="18"/>
        <v>2593321.7512063128</v>
      </c>
      <c r="E42" s="26">
        <f t="shared" si="55"/>
        <v>92795.387089920536</v>
      </c>
      <c r="F42" s="26">
        <f t="shared" si="19"/>
        <v>1464117.743664</v>
      </c>
      <c r="G42" s="26">
        <f t="shared" si="20"/>
        <v>377172.68650283309</v>
      </c>
      <c r="H42" s="20">
        <v>0</v>
      </c>
      <c r="I42" s="26">
        <f t="shared" si="21"/>
        <v>2052404.0121262318</v>
      </c>
      <c r="J42" s="26">
        <f t="shared" si="22"/>
        <v>1473360.7966851287</v>
      </c>
      <c r="K42" s="26">
        <f t="shared" si="23"/>
        <v>659235.93394955923</v>
      </c>
      <c r="M42" s="20">
        <v>12</v>
      </c>
      <c r="N42" s="36">
        <f t="shared" si="15"/>
        <v>0.5568374181775595</v>
      </c>
      <c r="O42" s="36">
        <f t="shared" si="24"/>
        <v>0.31863081771035656</v>
      </c>
      <c r="P42" s="36">
        <f t="shared" si="25"/>
        <v>0.18690715018666609</v>
      </c>
      <c r="Q42" s="88">
        <f t="shared" si="26"/>
        <v>0.11215665478461512</v>
      </c>
      <c r="R42" s="91">
        <f t="shared" si="27"/>
        <v>2219826.7041847212</v>
      </c>
      <c r="S42" s="94">
        <f t="shared" si="28"/>
        <v>51671.943765938588</v>
      </c>
      <c r="T42" s="94">
        <f t="shared" si="29"/>
        <v>815275.54428981559</v>
      </c>
      <c r="U42" s="94">
        <f t="shared" si="30"/>
        <v>210023.86495933161</v>
      </c>
      <c r="V42" s="94">
        <f t="shared" si="31"/>
        <v>0</v>
      </c>
      <c r="W42" s="93">
        <f t="shared" si="32"/>
        <v>1076971.3530150859</v>
      </c>
      <c r="X42" s="91">
        <f t="shared" si="33"/>
        <v>1270218.5141303204</v>
      </c>
      <c r="Y42" s="94">
        <f t="shared" si="34"/>
        <v>29567.470068210445</v>
      </c>
      <c r="Z42" s="94">
        <f t="shared" si="35"/>
        <v>466513.03388790251</v>
      </c>
      <c r="AA42" s="94">
        <f t="shared" si="36"/>
        <v>120178.84151840968</v>
      </c>
      <c r="AB42" s="94">
        <f t="shared" si="37"/>
        <v>0</v>
      </c>
      <c r="AC42" s="93">
        <f t="shared" si="38"/>
        <v>616259.34547452268</v>
      </c>
      <c r="AD42" s="91">
        <f t="shared" si="39"/>
        <v>745103.45325810253</v>
      </c>
      <c r="AE42" s="94">
        <f t="shared" si="40"/>
        <v>17344.121351445592</v>
      </c>
      <c r="AF42" s="94">
        <f t="shared" si="41"/>
        <v>273654.07500596991</v>
      </c>
      <c r="AG42" s="94">
        <f t="shared" si="42"/>
        <v>70496.271962493352</v>
      </c>
      <c r="AH42" s="94">
        <f t="shared" si="43"/>
        <v>0</v>
      </c>
      <c r="AI42" s="93">
        <f t="shared" si="44"/>
        <v>361494.46831990889</v>
      </c>
      <c r="AJ42" s="91">
        <f t="shared" si="45"/>
        <v>447111.36359648668</v>
      </c>
      <c r="AK42" s="94">
        <f t="shared" si="46"/>
        <v>10407.620195448948</v>
      </c>
      <c r="AL42" s="94">
        <f t="shared" si="47"/>
        <v>164210.54834015286</v>
      </c>
      <c r="AM42" s="94">
        <f t="shared" si="48"/>
        <v>42302.426794284111</v>
      </c>
      <c r="AN42" s="94">
        <f t="shared" si="49"/>
        <v>0</v>
      </c>
      <c r="AO42" s="93">
        <f t="shared" si="50"/>
        <v>216920.59532988592</v>
      </c>
      <c r="AP42" s="38">
        <f t="shared" si="51"/>
        <v>1142855.3511696353</v>
      </c>
      <c r="AQ42" s="84">
        <f t="shared" si="52"/>
        <v>653959.16865579772</v>
      </c>
      <c r="AR42" s="84">
        <f t="shared" si="53"/>
        <v>383608.98493819364</v>
      </c>
      <c r="AS42" s="212">
        <f t="shared" si="54"/>
        <v>230190.76826660076</v>
      </c>
      <c r="AT42" s="84">
        <f t="shared" si="64"/>
        <v>53991853.980714798</v>
      </c>
      <c r="AU42" s="84">
        <f t="shared" si="56"/>
        <v>43550431.848511346</v>
      </c>
      <c r="AV42" s="84">
        <f t="shared" si="56"/>
        <v>35610286.356961489</v>
      </c>
      <c r="AW42" s="84">
        <f t="shared" si="56"/>
        <v>29368976.229023349</v>
      </c>
      <c r="AX42" s="38">
        <f t="shared" si="57"/>
        <v>30.789659567403557</v>
      </c>
      <c r="AY42" s="38">
        <f t="shared" si="58"/>
        <v>17.618310272850593</v>
      </c>
      <c r="AZ42" s="38">
        <f t="shared" si="59"/>
        <v>10.334807498740995</v>
      </c>
      <c r="BA42" s="38">
        <f t="shared" si="60"/>
        <v>6.2015681890399748</v>
      </c>
      <c r="BH42" s="19">
        <f t="shared" si="61"/>
        <v>4.797893984949364E-2</v>
      </c>
      <c r="BI42" s="19">
        <f t="shared" si="62"/>
        <v>0.7570076418535856</v>
      </c>
      <c r="BJ42" s="19">
        <f t="shared" si="63"/>
        <v>0.19501341829692073</v>
      </c>
    </row>
    <row r="43" spans="1:62" x14ac:dyDescent="0.35">
      <c r="A43" s="20">
        <v>13</v>
      </c>
      <c r="B43" s="26">
        <f t="shared" si="16"/>
        <v>3766208.9144948772</v>
      </c>
      <c r="C43" s="26">
        <f t="shared" si="17"/>
        <v>3218396.7087501688</v>
      </c>
      <c r="D43" s="26">
        <f t="shared" si="18"/>
        <v>2373852.8915604088</v>
      </c>
      <c r="E43" s="26">
        <f t="shared" si="55"/>
        <v>85595.65714761088</v>
      </c>
      <c r="F43" s="26">
        <f t="shared" si="19"/>
        <v>1464117.743664</v>
      </c>
      <c r="G43" s="26">
        <f t="shared" si="20"/>
        <v>375461.74870838522</v>
      </c>
      <c r="H43" s="20">
        <v>0</v>
      </c>
      <c r="I43" s="26">
        <f t="shared" si="21"/>
        <v>1841033.7649748812</v>
      </c>
      <c r="J43" s="26">
        <f t="shared" si="22"/>
        <v>1293221.5592301728</v>
      </c>
      <c r="K43" s="26">
        <f t="shared" si="23"/>
        <v>448677.74204041273</v>
      </c>
      <c r="M43" s="20">
        <v>13</v>
      </c>
      <c r="N43" s="36">
        <f t="shared" si="15"/>
        <v>0.53032135064529462</v>
      </c>
      <c r="O43" s="36">
        <f t="shared" si="24"/>
        <v>0.28966437973668779</v>
      </c>
      <c r="P43" s="36">
        <f t="shared" si="25"/>
        <v>0.16252795668405748</v>
      </c>
      <c r="Q43" s="88">
        <f t="shared" si="26"/>
        <v>9.3463878987179255E-2</v>
      </c>
      <c r="R43" s="91">
        <f t="shared" si="27"/>
        <v>1997300.9983472722</v>
      </c>
      <c r="S43" s="94">
        <f t="shared" si="28"/>
        <v>45393.204507892566</v>
      </c>
      <c r="T43" s="94">
        <f t="shared" si="29"/>
        <v>776452.89932363376</v>
      </c>
      <c r="U43" s="94">
        <f t="shared" si="30"/>
        <v>199115.38169067504</v>
      </c>
      <c r="V43" s="94">
        <f t="shared" si="31"/>
        <v>0</v>
      </c>
      <c r="W43" s="93">
        <f t="shared" si="32"/>
        <v>1020961.4855222014</v>
      </c>
      <c r="X43" s="91">
        <f t="shared" si="33"/>
        <v>1090936.5691759428</v>
      </c>
      <c r="Y43" s="94">
        <f t="shared" si="34"/>
        <v>24794.012935816892</v>
      </c>
      <c r="Z43" s="94">
        <f t="shared" si="35"/>
        <v>424102.75807991141</v>
      </c>
      <c r="AA43" s="94">
        <f t="shared" si="36"/>
        <v>108757.89455446655</v>
      </c>
      <c r="AB43" s="94">
        <f t="shared" si="37"/>
        <v>0</v>
      </c>
      <c r="AC43" s="93">
        <f t="shared" si="38"/>
        <v>557654.66557019483</v>
      </c>
      <c r="AD43" s="91">
        <f t="shared" si="39"/>
        <v>612114.2393181345</v>
      </c>
      <c r="AE43" s="94">
        <f t="shared" si="40"/>
        <v>13911.687257230336</v>
      </c>
      <c r="AF43" s="94">
        <f t="shared" si="41"/>
        <v>237960.06522258255</v>
      </c>
      <c r="AG43" s="94">
        <f t="shared" si="42"/>
        <v>61023.030830596908</v>
      </c>
      <c r="AH43" s="94">
        <f t="shared" si="43"/>
        <v>0</v>
      </c>
      <c r="AI43" s="93">
        <f t="shared" si="44"/>
        <v>312894.78331040981</v>
      </c>
      <c r="AJ43" s="91">
        <f t="shared" si="45"/>
        <v>352004.49422478495</v>
      </c>
      <c r="AK43" s="94">
        <f t="shared" si="46"/>
        <v>8000.1021414723882</v>
      </c>
      <c r="AL43" s="94">
        <f t="shared" si="47"/>
        <v>136842.12361679404</v>
      </c>
      <c r="AM43" s="94">
        <f t="shared" si="48"/>
        <v>35092.111445595227</v>
      </c>
      <c r="AN43" s="94">
        <f t="shared" si="49"/>
        <v>0</v>
      </c>
      <c r="AO43" s="93">
        <f t="shared" si="50"/>
        <v>179934.33720386165</v>
      </c>
      <c r="AP43" s="38">
        <f t="shared" si="51"/>
        <v>976339.51282507076</v>
      </c>
      <c r="AQ43" s="84">
        <f t="shared" si="52"/>
        <v>533281.90360574797</v>
      </c>
      <c r="AR43" s="84">
        <f t="shared" si="53"/>
        <v>299219.45600772469</v>
      </c>
      <c r="AS43" s="212">
        <f t="shared" si="54"/>
        <v>172070.1570209233</v>
      </c>
      <c r="AT43" s="84">
        <f t="shared" si="64"/>
        <v>54968193.49353987</v>
      </c>
      <c r="AU43" s="84">
        <f t="shared" si="56"/>
        <v>44083713.752117097</v>
      </c>
      <c r="AV43" s="84">
        <f t="shared" si="56"/>
        <v>35909505.812969215</v>
      </c>
      <c r="AW43" s="84">
        <f t="shared" si="56"/>
        <v>29541046.386044271</v>
      </c>
      <c r="AX43" s="38">
        <f t="shared" si="57"/>
        <v>28.516035315359517</v>
      </c>
      <c r="AY43" s="38">
        <f t="shared" si="58"/>
        <v>15.575612168211293</v>
      </c>
      <c r="AZ43" s="38">
        <f t="shared" si="59"/>
        <v>8.7393293649149939</v>
      </c>
      <c r="BA43" s="38">
        <f t="shared" si="60"/>
        <v>5.025668437949661</v>
      </c>
      <c r="BH43" s="19">
        <f t="shared" si="61"/>
        <v>4.446123105679628E-2</v>
      </c>
      <c r="BI43" s="19">
        <f t="shared" si="62"/>
        <v>0.7605114495837163</v>
      </c>
      <c r="BJ43" s="19">
        <f t="shared" si="63"/>
        <v>0.19502731935948742</v>
      </c>
    </row>
    <row r="44" spans="1:62" x14ac:dyDescent="0.35">
      <c r="A44" s="20">
        <v>14</v>
      </c>
      <c r="B44" s="26">
        <f t="shared" si="16"/>
        <v>3578737.0456420518</v>
      </c>
      <c r="C44" s="26">
        <f t="shared" si="17"/>
        <v>3044786.935812688</v>
      </c>
      <c r="D44" s="26">
        <f t="shared" si="18"/>
        <v>2186652.8307297807</v>
      </c>
      <c r="E44" s="26">
        <f t="shared" si="55"/>
        <v>79456.861581750738</v>
      </c>
      <c r="F44" s="26">
        <f t="shared" si="19"/>
        <v>1464117.743664</v>
      </c>
      <c r="G44" s="26">
        <f t="shared" si="20"/>
        <v>373848.98612686462</v>
      </c>
      <c r="H44" s="20">
        <v>0</v>
      </c>
      <c r="I44" s="26">
        <f t="shared" si="21"/>
        <v>1661313.4542694364</v>
      </c>
      <c r="J44" s="26">
        <f t="shared" si="22"/>
        <v>1127363.3444400725</v>
      </c>
      <c r="K44" s="26">
        <f t="shared" si="23"/>
        <v>269229.23935716553</v>
      </c>
      <c r="M44" s="20">
        <v>14</v>
      </c>
      <c r="N44" s="36">
        <f t="shared" si="15"/>
        <v>0.50506795299551888</v>
      </c>
      <c r="O44" s="36">
        <f t="shared" si="24"/>
        <v>0.26333125430607973</v>
      </c>
      <c r="P44" s="36">
        <f t="shared" si="25"/>
        <v>0.14132865798613695</v>
      </c>
      <c r="Q44" s="88">
        <f t="shared" si="26"/>
        <v>7.7886565822649384E-2</v>
      </c>
      <c r="R44" s="91">
        <f t="shared" si="27"/>
        <v>1807505.3939516619</v>
      </c>
      <c r="S44" s="94">
        <f t="shared" si="28"/>
        <v>40131.11443054313</v>
      </c>
      <c r="T44" s="94">
        <f t="shared" si="29"/>
        <v>739478.95173679432</v>
      </c>
      <c r="U44" s="94">
        <f t="shared" si="30"/>
        <v>188819.14215254565</v>
      </c>
      <c r="V44" s="94">
        <f t="shared" si="31"/>
        <v>0</v>
      </c>
      <c r="W44" s="93">
        <f t="shared" si="32"/>
        <v>968429.2083198831</v>
      </c>
      <c r="X44" s="91">
        <f t="shared" si="33"/>
        <v>942393.31506055559</v>
      </c>
      <c r="Y44" s="94">
        <f t="shared" si="34"/>
        <v>20923.47502354698</v>
      </c>
      <c r="Z44" s="94">
        <f t="shared" si="35"/>
        <v>385547.96189082845</v>
      </c>
      <c r="AA44" s="94">
        <f t="shared" si="36"/>
        <v>98446.122437843456</v>
      </c>
      <c r="AB44" s="94">
        <f t="shared" si="37"/>
        <v>0</v>
      </c>
      <c r="AC44" s="93">
        <f t="shared" si="38"/>
        <v>504917.55935221887</v>
      </c>
      <c r="AD44" s="91">
        <f t="shared" si="39"/>
        <v>505778.10394586372</v>
      </c>
      <c r="AE44" s="94">
        <f t="shared" si="40"/>
        <v>11229.531615139074</v>
      </c>
      <c r="AF44" s="94">
        <f t="shared" si="41"/>
        <v>206921.79584572397</v>
      </c>
      <c r="AG44" s="94">
        <f t="shared" si="42"/>
        <v>52835.575498787708</v>
      </c>
      <c r="AH44" s="94">
        <f t="shared" si="43"/>
        <v>0</v>
      </c>
      <c r="AI44" s="93">
        <f t="shared" si="44"/>
        <v>270986.90295965073</v>
      </c>
      <c r="AJ44" s="91">
        <f t="shared" si="45"/>
        <v>278735.53846735344</v>
      </c>
      <c r="AK44" s="94">
        <f t="shared" si="46"/>
        <v>6188.6220796481703</v>
      </c>
      <c r="AL44" s="94">
        <f t="shared" si="47"/>
        <v>114035.10301399503</v>
      </c>
      <c r="AM44" s="94">
        <f t="shared" si="48"/>
        <v>29117.813665700778</v>
      </c>
      <c r="AN44" s="94">
        <f t="shared" si="49"/>
        <v>0</v>
      </c>
      <c r="AO44" s="93">
        <f t="shared" si="50"/>
        <v>149341.53875934397</v>
      </c>
      <c r="AP44" s="38">
        <f t="shared" si="51"/>
        <v>839076.18563177879</v>
      </c>
      <c r="AQ44" s="84">
        <f t="shared" si="52"/>
        <v>437475.75570833671</v>
      </c>
      <c r="AR44" s="84">
        <f t="shared" si="53"/>
        <v>234791.20098621299</v>
      </c>
      <c r="AS44" s="212">
        <f t="shared" si="54"/>
        <v>129393.99970800948</v>
      </c>
      <c r="AT44" s="84">
        <f t="shared" si="64"/>
        <v>55807269.679171652</v>
      </c>
      <c r="AU44" s="84">
        <f t="shared" si="56"/>
        <v>44521189.507825434</v>
      </c>
      <c r="AV44" s="84">
        <f t="shared" si="56"/>
        <v>36144297.013955429</v>
      </c>
      <c r="AW44" s="84">
        <f t="shared" si="56"/>
        <v>29670440.385752279</v>
      </c>
      <c r="AX44" s="38">
        <f t="shared" si="57"/>
        <v>26.400368984133578</v>
      </c>
      <c r="AY44" s="38">
        <f t="shared" si="58"/>
        <v>13.764568188306534</v>
      </c>
      <c r="AZ44" s="38">
        <f t="shared" si="59"/>
        <v>7.3873796520594857</v>
      </c>
      <c r="BA44" s="38">
        <f t="shared" si="60"/>
        <v>4.0712028241538318</v>
      </c>
      <c r="BH44" s="19">
        <f t="shared" si="61"/>
        <v>4.1439388739798702E-2</v>
      </c>
      <c r="BI44" s="19">
        <f t="shared" si="62"/>
        <v>0.76358596517313648</v>
      </c>
      <c r="BJ44" s="19">
        <f t="shared" si="63"/>
        <v>0.19497464608706491</v>
      </c>
    </row>
    <row r="45" spans="1:62" x14ac:dyDescent="0.35">
      <c r="A45" s="20">
        <v>15</v>
      </c>
      <c r="B45" s="26">
        <f t="shared" si="16"/>
        <v>3416972.0290277745</v>
      </c>
      <c r="C45" s="26">
        <f t="shared" si="17"/>
        <v>2894934.6357040876</v>
      </c>
      <c r="D45" s="26">
        <f t="shared" si="18"/>
        <v>2024872.3134979415</v>
      </c>
      <c r="E45" s="26">
        <f t="shared" si="55"/>
        <v>74153.038824387491</v>
      </c>
      <c r="F45" s="26">
        <f t="shared" si="19"/>
        <v>1464117.743664</v>
      </c>
      <c r="G45" s="26">
        <f t="shared" si="20"/>
        <v>372317.23989556584</v>
      </c>
      <c r="H45" s="20">
        <v>0</v>
      </c>
      <c r="I45" s="26">
        <f t="shared" si="21"/>
        <v>1506384.0066438213</v>
      </c>
      <c r="J45" s="26">
        <f t="shared" si="22"/>
        <v>984346.61332013435</v>
      </c>
      <c r="K45" s="26">
        <f t="shared" si="23"/>
        <v>114284.29111398803</v>
      </c>
      <c r="M45" s="20">
        <v>15</v>
      </c>
      <c r="N45" s="36">
        <f t="shared" si="15"/>
        <v>0.48101709809097021</v>
      </c>
      <c r="O45" s="36">
        <f t="shared" si="24"/>
        <v>0.23939204936916339</v>
      </c>
      <c r="P45" s="36">
        <f t="shared" si="25"/>
        <v>0.1228944852053365</v>
      </c>
      <c r="Q45" s="88">
        <f t="shared" si="26"/>
        <v>6.4905471518874491E-2</v>
      </c>
      <c r="R45" s="91">
        <f t="shared" si="27"/>
        <v>1643621.9696609545</v>
      </c>
      <c r="S45" s="94">
        <f t="shared" si="28"/>
        <v>35668.879549933918</v>
      </c>
      <c r="T45" s="94">
        <f t="shared" si="29"/>
        <v>704265.66832075629</v>
      </c>
      <c r="U45" s="94">
        <f t="shared" si="30"/>
        <v>179090.95830380468</v>
      </c>
      <c r="V45" s="94">
        <f t="shared" si="31"/>
        <v>0</v>
      </c>
      <c r="W45" s="93">
        <f t="shared" si="32"/>
        <v>919025.50617449498</v>
      </c>
      <c r="X45" s="91">
        <f t="shared" si="33"/>
        <v>817995.93666606734</v>
      </c>
      <c r="Y45" s="94">
        <f t="shared" si="34"/>
        <v>17751.647931121261</v>
      </c>
      <c r="Z45" s="94">
        <f t="shared" si="35"/>
        <v>350498.14717348036</v>
      </c>
      <c r="AA45" s="94">
        <f t="shared" si="36"/>
        <v>89129.787074069944</v>
      </c>
      <c r="AB45" s="94">
        <f t="shared" si="37"/>
        <v>0</v>
      </c>
      <c r="AC45" s="93">
        <f t="shared" si="38"/>
        <v>457379.58217867161</v>
      </c>
      <c r="AD45" s="91">
        <f t="shared" si="39"/>
        <v>419927.01846840244</v>
      </c>
      <c r="AE45" s="94">
        <f t="shared" si="40"/>
        <v>9112.9995327344313</v>
      </c>
      <c r="AF45" s="94">
        <f t="shared" si="41"/>
        <v>179931.99638758608</v>
      </c>
      <c r="AG45" s="94">
        <f t="shared" si="42"/>
        <v>45755.735530037338</v>
      </c>
      <c r="AH45" s="94">
        <f t="shared" si="43"/>
        <v>0</v>
      </c>
      <c r="AI45" s="93">
        <f t="shared" si="44"/>
        <v>234800.73145035785</v>
      </c>
      <c r="AJ45" s="91">
        <f t="shared" si="45"/>
        <v>221780.18071085299</v>
      </c>
      <c r="AK45" s="94">
        <f t="shared" si="46"/>
        <v>4812.9379494542763</v>
      </c>
      <c r="AL45" s="94">
        <f t="shared" si="47"/>
        <v>95029.252511662533</v>
      </c>
      <c r="AM45" s="94">
        <f t="shared" si="48"/>
        <v>24165.426010027611</v>
      </c>
      <c r="AN45" s="94">
        <f t="shared" si="49"/>
        <v>0</v>
      </c>
      <c r="AO45" s="93">
        <f t="shared" si="50"/>
        <v>124007.61647114443</v>
      </c>
      <c r="AP45" s="38">
        <f t="shared" si="51"/>
        <v>724596.46348645957</v>
      </c>
      <c r="AQ45" s="84">
        <f t="shared" si="52"/>
        <v>360616.35448739573</v>
      </c>
      <c r="AR45" s="84">
        <f t="shared" si="53"/>
        <v>185126.28701804459</v>
      </c>
      <c r="AS45" s="212">
        <f t="shared" si="54"/>
        <v>97772.564239708561</v>
      </c>
      <c r="AT45" s="84">
        <f t="shared" si="64"/>
        <v>56531866.142658114</v>
      </c>
      <c r="AU45" s="84">
        <f t="shared" si="56"/>
        <v>44881805.862312831</v>
      </c>
      <c r="AV45" s="84">
        <f t="shared" si="56"/>
        <v>36329423.300973475</v>
      </c>
      <c r="AW45" s="84">
        <f t="shared" si="56"/>
        <v>29768212.949991986</v>
      </c>
      <c r="AX45" s="38">
        <f t="shared" si="57"/>
        <v>24.429088644717613</v>
      </c>
      <c r="AY45" s="38">
        <f t="shared" si="58"/>
        <v>12.157841411645427</v>
      </c>
      <c r="AZ45" s="38">
        <f t="shared" si="59"/>
        <v>6.2413587478346253</v>
      </c>
      <c r="BA45" s="38">
        <f t="shared" si="60"/>
        <v>3.2963100969893451</v>
      </c>
      <c r="BH45" s="19">
        <f t="shared" si="61"/>
        <v>3.8811631788553957E-2</v>
      </c>
      <c r="BI45" s="19">
        <f t="shared" si="62"/>
        <v>0.76631786994934359</v>
      </c>
      <c r="BJ45" s="19">
        <f t="shared" si="63"/>
        <v>0.1948704982621024</v>
      </c>
    </row>
    <row r="46" spans="1:62" x14ac:dyDescent="0.35">
      <c r="A46" s="20">
        <v>16</v>
      </c>
      <c r="B46" s="26">
        <f t="shared" si="16"/>
        <v>3223720.6689760075</v>
      </c>
      <c r="C46" s="26">
        <f t="shared" si="17"/>
        <v>2720185.3522598916</v>
      </c>
      <c r="D46" s="26">
        <f t="shared" si="18"/>
        <v>1853593.7745781695</v>
      </c>
      <c r="E46" s="26">
        <f t="shared" si="55"/>
        <v>68415.12455382022</v>
      </c>
      <c r="F46" s="26">
        <f t="shared" si="19"/>
        <v>1440115.8134399999</v>
      </c>
      <c r="G46" s="26">
        <f t="shared" si="20"/>
        <v>368531.40890688484</v>
      </c>
      <c r="H46" s="20">
        <v>0</v>
      </c>
      <c r="I46" s="26">
        <f t="shared" si="21"/>
        <v>1346658.3220753025</v>
      </c>
      <c r="J46" s="26">
        <f t="shared" si="22"/>
        <v>843123.00535918656</v>
      </c>
      <c r="K46" s="26">
        <f t="shared" si="23"/>
        <v>-23468.572322535561</v>
      </c>
      <c r="M46" s="20">
        <v>16</v>
      </c>
      <c r="N46" s="36">
        <f t="shared" si="15"/>
        <v>0.45811152199140021</v>
      </c>
      <c r="O46" s="36">
        <f t="shared" si="24"/>
        <v>0.21762913579014853</v>
      </c>
      <c r="P46" s="36">
        <f t="shared" si="25"/>
        <v>0.10686476974377089</v>
      </c>
      <c r="Q46" s="88">
        <f t="shared" si="26"/>
        <v>5.4087892932395409E-2</v>
      </c>
      <c r="R46" s="91">
        <f t="shared" si="27"/>
        <v>1476823.5821397337</v>
      </c>
      <c r="S46" s="94">
        <f t="shared" si="28"/>
        <v>31341.756836581797</v>
      </c>
      <c r="T46" s="94">
        <f t="shared" si="29"/>
        <v>659733.64713888173</v>
      </c>
      <c r="U46" s="94">
        <f t="shared" si="30"/>
        <v>168828.48463596808</v>
      </c>
      <c r="V46" s="94">
        <f t="shared" si="31"/>
        <v>0</v>
      </c>
      <c r="W46" s="93">
        <f t="shared" si="32"/>
        <v>859903.88861143158</v>
      </c>
      <c r="X46" s="91">
        <f t="shared" si="33"/>
        <v>701575.54321808799</v>
      </c>
      <c r="Y46" s="94">
        <f t="shared" si="34"/>
        <v>14889.124431623266</v>
      </c>
      <c r="Z46" s="94">
        <f t="shared" si="35"/>
        <v>313411.15991667396</v>
      </c>
      <c r="AA46" s="94">
        <f t="shared" si="36"/>
        <v>80203.172031931201</v>
      </c>
      <c r="AB46" s="94">
        <f t="shared" si="37"/>
        <v>0</v>
      </c>
      <c r="AC46" s="93">
        <f t="shared" si="38"/>
        <v>408503.4563802284</v>
      </c>
      <c r="AD46" s="91">
        <f t="shared" si="39"/>
        <v>344502.16700835607</v>
      </c>
      <c r="AE46" s="94">
        <f t="shared" si="40"/>
        <v>7311.1665324354044</v>
      </c>
      <c r="AF46" s="94">
        <f t="shared" si="41"/>
        <v>153897.64480762891</v>
      </c>
      <c r="AG46" s="94">
        <f t="shared" si="42"/>
        <v>39383.024156181724</v>
      </c>
      <c r="AH46" s="94">
        <f t="shared" si="43"/>
        <v>0</v>
      </c>
      <c r="AI46" s="93">
        <f t="shared" si="44"/>
        <v>200591.83549624603</v>
      </c>
      <c r="AJ46" s="91">
        <f t="shared" si="45"/>
        <v>174364.2583875244</v>
      </c>
      <c r="AK46" s="94">
        <f t="shared" si="46"/>
        <v>3700.4299318235244</v>
      </c>
      <c r="AL46" s="94">
        <f t="shared" si="47"/>
        <v>77892.829927592233</v>
      </c>
      <c r="AM46" s="94">
        <f t="shared" si="48"/>
        <v>19933.087387180418</v>
      </c>
      <c r="AN46" s="94">
        <f t="shared" si="49"/>
        <v>0</v>
      </c>
      <c r="AO46" s="93">
        <f t="shared" si="50"/>
        <v>101526.34724659618</v>
      </c>
      <c r="AP46" s="38">
        <f t="shared" si="51"/>
        <v>616919.69352830213</v>
      </c>
      <c r="AQ46" s="84">
        <f t="shared" si="52"/>
        <v>293072.08683785959</v>
      </c>
      <c r="AR46" s="84">
        <f t="shared" si="53"/>
        <v>143910.33151211005</v>
      </c>
      <c r="AS46" s="212">
        <f t="shared" si="54"/>
        <v>72837.91114092822</v>
      </c>
      <c r="AT46" s="84">
        <f t="shared" si="64"/>
        <v>57148785.836186416</v>
      </c>
      <c r="AU46" s="84">
        <f t="shared" si="56"/>
        <v>45174877.949150689</v>
      </c>
      <c r="AV46" s="84">
        <f t="shared" si="56"/>
        <v>36473333.632485583</v>
      </c>
      <c r="AW46" s="84">
        <f t="shared" si="56"/>
        <v>29841050.861132916</v>
      </c>
      <c r="AX46" s="38">
        <f t="shared" si="57"/>
        <v>22.543249667074313</v>
      </c>
      <c r="AY46" s="38">
        <f t="shared" si="58"/>
        <v>10.709331041534105</v>
      </c>
      <c r="AZ46" s="38">
        <f t="shared" si="59"/>
        <v>5.25871773422337</v>
      </c>
      <c r="BA46" s="38">
        <f t="shared" si="60"/>
        <v>2.6616158201842022</v>
      </c>
      <c r="BH46" s="19">
        <f t="shared" si="61"/>
        <v>3.6447976630495656E-2</v>
      </c>
      <c r="BI46" s="19">
        <f t="shared" si="62"/>
        <v>0.76721789013446162</v>
      </c>
      <c r="BJ46" s="19">
        <f t="shared" si="63"/>
        <v>0.19633413323504262</v>
      </c>
    </row>
    <row r="47" spans="1:62" x14ac:dyDescent="0.35">
      <c r="A47" s="20">
        <v>17</v>
      </c>
      <c r="B47" s="26">
        <f t="shared" si="16"/>
        <v>3154779.1398248477</v>
      </c>
      <c r="C47" s="26">
        <f t="shared" si="17"/>
        <v>2651691.4364640755</v>
      </c>
      <c r="D47" s="26">
        <f t="shared" si="18"/>
        <v>1760806.9617627067</v>
      </c>
      <c r="E47" s="26">
        <f t="shared" si="55"/>
        <v>65506.211375100684</v>
      </c>
      <c r="F47" s="26">
        <f t="shared" si="19"/>
        <v>1464117.743664</v>
      </c>
      <c r="G47" s="26">
        <f t="shared" si="20"/>
        <v>369421.14862535562</v>
      </c>
      <c r="H47" s="20">
        <v>0</v>
      </c>
      <c r="I47" s="26">
        <f t="shared" si="21"/>
        <v>1255734.0361603915</v>
      </c>
      <c r="J47" s="26">
        <f t="shared" si="22"/>
        <v>752646.3327996193</v>
      </c>
      <c r="K47" s="26">
        <f t="shared" si="23"/>
        <v>-138238.14190174965</v>
      </c>
      <c r="M47" s="20">
        <v>17</v>
      </c>
      <c r="N47" s="36">
        <f t="shared" si="15"/>
        <v>0.43629668761085727</v>
      </c>
      <c r="O47" s="36">
        <f t="shared" si="24"/>
        <v>0.19784466890013502</v>
      </c>
      <c r="P47" s="36">
        <f t="shared" si="25"/>
        <v>9.2925886733713825E-2</v>
      </c>
      <c r="Q47" s="88">
        <f t="shared" si="26"/>
        <v>4.5073244110329508E-2</v>
      </c>
      <c r="R47" s="91">
        <f t="shared" si="27"/>
        <v>1376419.6888494105</v>
      </c>
      <c r="S47" s="94">
        <f t="shared" si="28"/>
        <v>28580.143040893086</v>
      </c>
      <c r="T47" s="94">
        <f t="shared" si="29"/>
        <v>638789.72183288541</v>
      </c>
      <c r="U47" s="94">
        <f t="shared" si="30"/>
        <v>161177.22347864087</v>
      </c>
      <c r="V47" s="94">
        <f t="shared" si="31"/>
        <v>0</v>
      </c>
      <c r="W47" s="93">
        <f t="shared" si="32"/>
        <v>828547.08835241944</v>
      </c>
      <c r="X47" s="91">
        <f t="shared" si="33"/>
        <v>624156.23437169974</v>
      </c>
      <c r="Y47" s="94">
        <f t="shared" si="34"/>
        <v>12960.054700409053</v>
      </c>
      <c r="Z47" s="94">
        <f t="shared" si="35"/>
        <v>289667.89022601681</v>
      </c>
      <c r="AA47" s="94">
        <f t="shared" si="36"/>
        <v>73088.004834491046</v>
      </c>
      <c r="AB47" s="94">
        <f t="shared" si="37"/>
        <v>0</v>
      </c>
      <c r="AC47" s="93">
        <f t="shared" si="38"/>
        <v>375715.94976091693</v>
      </c>
      <c r="AD47" s="91">
        <f t="shared" si="39"/>
        <v>293160.64901724691</v>
      </c>
      <c r="AE47" s="94">
        <f t="shared" si="40"/>
        <v>6087.2227785973218</v>
      </c>
      <c r="AF47" s="94">
        <f t="shared" si="41"/>
        <v>136054.43961254152</v>
      </c>
      <c r="AG47" s="94">
        <f t="shared" si="42"/>
        <v>34328.787814198258</v>
      </c>
      <c r="AH47" s="94">
        <f t="shared" si="43"/>
        <v>0</v>
      </c>
      <c r="AI47" s="93">
        <f t="shared" si="44"/>
        <v>176470.45020533711</v>
      </c>
      <c r="AJ47" s="91">
        <f t="shared" si="45"/>
        <v>142196.13028350071</v>
      </c>
      <c r="AK47" s="94">
        <f t="shared" si="46"/>
        <v>2952.5774560527566</v>
      </c>
      <c r="AL47" s="94">
        <f t="shared" si="47"/>
        <v>65992.536466432313</v>
      </c>
      <c r="AM47" s="94">
        <f t="shared" si="48"/>
        <v>16651.009611508973</v>
      </c>
      <c r="AN47" s="94">
        <f t="shared" si="49"/>
        <v>0</v>
      </c>
      <c r="AO47" s="93">
        <f t="shared" si="50"/>
        <v>85596.123533994032</v>
      </c>
      <c r="AP47" s="38">
        <f t="shared" si="51"/>
        <v>547872.60049699107</v>
      </c>
      <c r="AQ47" s="84">
        <f t="shared" si="52"/>
        <v>248440.28461078281</v>
      </c>
      <c r="AR47" s="84">
        <f t="shared" si="53"/>
        <v>116690.1988119098</v>
      </c>
      <c r="AS47" s="212">
        <f t="shared" si="54"/>
        <v>56600.006749506676</v>
      </c>
      <c r="AT47" s="84">
        <f t="shared" si="64"/>
        <v>57696658.436683409</v>
      </c>
      <c r="AU47" s="84">
        <f t="shared" si="56"/>
        <v>45423318.233761474</v>
      </c>
      <c r="AV47" s="84">
        <f t="shared" si="56"/>
        <v>36590023.831297494</v>
      </c>
      <c r="AW47" s="84">
        <f t="shared" si="56"/>
        <v>29897650.867882423</v>
      </c>
      <c r="AX47" s="38">
        <f t="shared" si="57"/>
        <v>20.90918513664953</v>
      </c>
      <c r="AY47" s="38">
        <f t="shared" si="58"/>
        <v>9.4815544738256872</v>
      </c>
      <c r="AZ47" s="38">
        <f t="shared" si="59"/>
        <v>4.4534020653293522</v>
      </c>
      <c r="BA47" s="38">
        <f t="shared" si="60"/>
        <v>2.1601007584381797</v>
      </c>
      <c r="BH47" s="19">
        <f t="shared" si="61"/>
        <v>3.4494289392441431E-2</v>
      </c>
      <c r="BI47" s="19">
        <f t="shared" si="62"/>
        <v>0.77097576083832509</v>
      </c>
      <c r="BJ47" s="19">
        <f t="shared" si="63"/>
        <v>0.1945299497692336</v>
      </c>
    </row>
    <row r="48" spans="1:62" x14ac:dyDescent="0.35">
      <c r="A48" s="20">
        <v>18</v>
      </c>
      <c r="B48" s="26">
        <f t="shared" si="16"/>
        <v>3044620.167684136</v>
      </c>
      <c r="C48" s="26">
        <f t="shared" si="17"/>
        <v>2549559.9778167983</v>
      </c>
      <c r="D48" s="26">
        <f t="shared" si="18"/>
        <v>1650200.6328911318</v>
      </c>
      <c r="E48" s="26">
        <f t="shared" si="55"/>
        <v>61882.523733417431</v>
      </c>
      <c r="F48" s="26">
        <f t="shared" si="19"/>
        <v>1464117.743664</v>
      </c>
      <c r="G48" s="26">
        <f t="shared" si="20"/>
        <v>368036.73640178307</v>
      </c>
      <c r="H48" s="20">
        <v>0</v>
      </c>
      <c r="I48" s="26">
        <f t="shared" si="21"/>
        <v>1150583.1638849352</v>
      </c>
      <c r="J48" s="26">
        <f t="shared" si="22"/>
        <v>655522.97401759797</v>
      </c>
      <c r="K48" s="26">
        <f t="shared" si="23"/>
        <v>-243836.37090806873</v>
      </c>
      <c r="M48" s="20">
        <v>18</v>
      </c>
      <c r="N48" s="36">
        <f t="shared" si="15"/>
        <v>0.41552065486748313</v>
      </c>
      <c r="O48" s="36">
        <f t="shared" si="24"/>
        <v>0.17985878990921364</v>
      </c>
      <c r="P48" s="36">
        <f t="shared" si="25"/>
        <v>8.0805118898881603E-2</v>
      </c>
      <c r="Q48" s="88">
        <f t="shared" si="26"/>
        <v>3.7561036758607926E-2</v>
      </c>
      <c r="R48" s="91">
        <f t="shared" si="27"/>
        <v>1265102.5658988585</v>
      </c>
      <c r="S48" s="94">
        <f t="shared" si="28"/>
        <v>25713.466786562178</v>
      </c>
      <c r="T48" s="94">
        <f t="shared" si="29"/>
        <v>608371.16365036706</v>
      </c>
      <c r="U48" s="94">
        <f t="shared" si="30"/>
        <v>152926.86572496017</v>
      </c>
      <c r="V48" s="94">
        <f t="shared" si="31"/>
        <v>0</v>
      </c>
      <c r="W48" s="93">
        <f t="shared" si="32"/>
        <v>787011.49616188952</v>
      </c>
      <c r="X48" s="91">
        <f t="shared" si="33"/>
        <v>547601.69909285579</v>
      </c>
      <c r="Y48" s="94">
        <f t="shared" si="34"/>
        <v>11130.115835220653</v>
      </c>
      <c r="Z48" s="94">
        <f t="shared" si="35"/>
        <v>263334.44566001528</v>
      </c>
      <c r="AA48" s="94">
        <f t="shared" si="36"/>
        <v>66194.642051360948</v>
      </c>
      <c r="AB48" s="94">
        <f t="shared" si="37"/>
        <v>0</v>
      </c>
      <c r="AC48" s="93">
        <f t="shared" si="38"/>
        <v>340659.20354659692</v>
      </c>
      <c r="AD48" s="91">
        <f t="shared" si="39"/>
        <v>246020.89465164946</v>
      </c>
      <c r="AE48" s="94">
        <f t="shared" si="40"/>
        <v>5000.4246880416586</v>
      </c>
      <c r="AF48" s="94">
        <f t="shared" si="41"/>
        <v>118308.20835873178</v>
      </c>
      <c r="AG48" s="94">
        <f t="shared" si="42"/>
        <v>29739.252244102427</v>
      </c>
      <c r="AH48" s="94">
        <f t="shared" si="43"/>
        <v>0</v>
      </c>
      <c r="AI48" s="93">
        <f t="shared" si="44"/>
        <v>153047.88529087586</v>
      </c>
      <c r="AJ48" s="91">
        <f t="shared" si="45"/>
        <v>114359.09003438285</v>
      </c>
      <c r="AK48" s="94">
        <f t="shared" si="46"/>
        <v>2324.3717486663195</v>
      </c>
      <c r="AL48" s="94">
        <f t="shared" si="47"/>
        <v>54993.780388693602</v>
      </c>
      <c r="AM48" s="94">
        <f t="shared" si="48"/>
        <v>13823.841384505469</v>
      </c>
      <c r="AN48" s="94">
        <f t="shared" si="49"/>
        <v>0</v>
      </c>
      <c r="AO48" s="93">
        <f t="shared" si="50"/>
        <v>71141.993521865399</v>
      </c>
      <c r="AP48" s="38">
        <f t="shared" si="51"/>
        <v>478091.06973696896</v>
      </c>
      <c r="AQ48" s="84">
        <f t="shared" si="52"/>
        <v>206942.49554625887</v>
      </c>
      <c r="AR48" s="84">
        <f t="shared" si="53"/>
        <v>92973.009360773605</v>
      </c>
      <c r="AS48" s="212">
        <f t="shared" si="54"/>
        <v>43217.096512517455</v>
      </c>
      <c r="AT48" s="84">
        <f t="shared" si="64"/>
        <v>58174749.506420381</v>
      </c>
      <c r="AU48" s="84">
        <f t="shared" si="64"/>
        <v>45630260.729307733</v>
      </c>
      <c r="AV48" s="84">
        <f t="shared" si="64"/>
        <v>36682996.84065827</v>
      </c>
      <c r="AW48" s="84">
        <f t="shared" si="64"/>
        <v>29940867.964394942</v>
      </c>
      <c r="AX48" s="38">
        <f t="shared" si="57"/>
        <v>19.314462343057006</v>
      </c>
      <c r="AY48" s="38">
        <f t="shared" si="58"/>
        <v>8.3602963753442978</v>
      </c>
      <c r="AZ48" s="38">
        <f t="shared" si="59"/>
        <v>3.756028509813623</v>
      </c>
      <c r="BA48" s="38">
        <f t="shared" si="60"/>
        <v>1.7459330157045461</v>
      </c>
      <c r="BH48" s="19">
        <f t="shared" si="61"/>
        <v>3.2672288666635789E-2</v>
      </c>
      <c r="BI48" s="19">
        <f t="shared" si="62"/>
        <v>0.77301432903748102</v>
      </c>
      <c r="BJ48" s="19">
        <f t="shared" si="63"/>
        <v>0.19431338229588307</v>
      </c>
    </row>
    <row r="49" spans="1:62" x14ac:dyDescent="0.35">
      <c r="A49" s="20">
        <v>19</v>
      </c>
      <c r="B49" s="26">
        <f t="shared" si="16"/>
        <v>2946351.7789487159</v>
      </c>
      <c r="C49" s="26">
        <f t="shared" si="17"/>
        <v>2453729.2681372277</v>
      </c>
      <c r="D49" s="26">
        <f t="shared" si="18"/>
        <v>1551369.9388095164</v>
      </c>
      <c r="E49" s="26">
        <f t="shared" si="55"/>
        <v>58645.537001367782</v>
      </c>
      <c r="F49" s="26">
        <f t="shared" si="19"/>
        <v>1464117.743664</v>
      </c>
      <c r="G49" s="26">
        <f t="shared" si="20"/>
        <v>366699.00912427763</v>
      </c>
      <c r="H49" s="20">
        <v>0</v>
      </c>
      <c r="I49" s="26">
        <f t="shared" si="21"/>
        <v>1056889.4891590707</v>
      </c>
      <c r="J49" s="26">
        <f t="shared" si="22"/>
        <v>564266.97834758228</v>
      </c>
      <c r="K49" s="26">
        <f t="shared" si="23"/>
        <v>-338092.35098012909</v>
      </c>
      <c r="M49" s="20">
        <v>19</v>
      </c>
      <c r="N49" s="36">
        <f t="shared" si="15"/>
        <v>0.39573395701665059</v>
      </c>
      <c r="O49" s="36">
        <f t="shared" si="24"/>
        <v>0.16350799082655781</v>
      </c>
      <c r="P49" s="36">
        <f t="shared" si="25"/>
        <v>7.0265320781636179E-2</v>
      </c>
      <c r="Q49" s="88">
        <f t="shared" si="26"/>
        <v>3.1300863965506603E-2</v>
      </c>
      <c r="R49" s="91">
        <f t="shared" si="27"/>
        <v>1165971.4482464232</v>
      </c>
      <c r="S49" s="94">
        <f t="shared" si="28"/>
        <v>23208.030418917671</v>
      </c>
      <c r="T49" s="94">
        <f t="shared" si="29"/>
        <v>579401.10823844478</v>
      </c>
      <c r="U49" s="94">
        <f t="shared" si="30"/>
        <v>145115.24991483524</v>
      </c>
      <c r="V49" s="94">
        <f t="shared" si="31"/>
        <v>0</v>
      </c>
      <c r="W49" s="93">
        <f t="shared" si="32"/>
        <v>747724.38857219764</v>
      </c>
      <c r="X49" s="91">
        <f t="shared" si="33"/>
        <v>481752.05964415893</v>
      </c>
      <c r="Y49" s="94">
        <f t="shared" si="34"/>
        <v>9589.0139260382002</v>
      </c>
      <c r="Z49" s="94">
        <f t="shared" si="35"/>
        <v>239394.95060001384</v>
      </c>
      <c r="AA49" s="94">
        <f t="shared" si="36"/>
        <v>59958.218220000228</v>
      </c>
      <c r="AB49" s="94">
        <f t="shared" si="37"/>
        <v>0</v>
      </c>
      <c r="AC49" s="93">
        <f t="shared" si="38"/>
        <v>308942.18274605228</v>
      </c>
      <c r="AD49" s="91">
        <f t="shared" si="39"/>
        <v>207026.35288337592</v>
      </c>
      <c r="AE49" s="94">
        <f t="shared" si="40"/>
        <v>4120.7474698124215</v>
      </c>
      <c r="AF49" s="94">
        <f t="shared" si="41"/>
        <v>102876.70292063632</v>
      </c>
      <c r="AG49" s="94">
        <f t="shared" si="42"/>
        <v>25766.2235064255</v>
      </c>
      <c r="AH49" s="94">
        <f t="shared" si="43"/>
        <v>0</v>
      </c>
      <c r="AI49" s="93">
        <f t="shared" si="44"/>
        <v>132763.67389687424</v>
      </c>
      <c r="AJ49" s="91">
        <f t="shared" si="45"/>
        <v>92223.356227402139</v>
      </c>
      <c r="AK49" s="94">
        <f t="shared" si="46"/>
        <v>1835.6559758638971</v>
      </c>
      <c r="AL49" s="94">
        <f t="shared" si="47"/>
        <v>45828.15032391133</v>
      </c>
      <c r="AM49" s="94">
        <f t="shared" si="48"/>
        <v>11477.995800885079</v>
      </c>
      <c r="AN49" s="94">
        <f t="shared" si="49"/>
        <v>0</v>
      </c>
      <c r="AO49" s="93">
        <f t="shared" si="50"/>
        <v>59141.802100660308</v>
      </c>
      <c r="AP49" s="38">
        <f t="shared" si="51"/>
        <v>418247.05967422551</v>
      </c>
      <c r="AQ49" s="84">
        <f t="shared" si="52"/>
        <v>172809.87689810665</v>
      </c>
      <c r="AR49" s="84">
        <f t="shared" si="53"/>
        <v>74262.678986501676</v>
      </c>
      <c r="AS49" s="212">
        <f t="shared" si="54"/>
        <v>33081.55412674183</v>
      </c>
      <c r="AT49" s="84">
        <f t="shared" si="64"/>
        <v>58592996.566094607</v>
      </c>
      <c r="AU49" s="84">
        <f t="shared" si="64"/>
        <v>45803070.606205843</v>
      </c>
      <c r="AV49" s="84">
        <f t="shared" si="64"/>
        <v>36757259.519644774</v>
      </c>
      <c r="AW49" s="84">
        <f t="shared" si="64"/>
        <v>29973949.518521685</v>
      </c>
      <c r="AX49" s="38">
        <f t="shared" si="57"/>
        <v>17.829449650383062</v>
      </c>
      <c r="AY49" s="38">
        <f t="shared" si="58"/>
        <v>7.3667104836160089</v>
      </c>
      <c r="AZ49" s="38">
        <f t="shared" si="59"/>
        <v>3.1657429867497697</v>
      </c>
      <c r="BA49" s="38">
        <f t="shared" si="60"/>
        <v>1.4102332342003396</v>
      </c>
      <c r="BH49" s="19">
        <f t="shared" si="61"/>
        <v>3.1038215114574642E-2</v>
      </c>
      <c r="BI49" s="19">
        <f t="shared" si="62"/>
        <v>0.77488593002139283</v>
      </c>
      <c r="BJ49" s="19">
        <f t="shared" si="63"/>
        <v>0.19407585486403245</v>
      </c>
    </row>
    <row r="50" spans="1:62" x14ac:dyDescent="0.35">
      <c r="A50" s="20">
        <v>20</v>
      </c>
      <c r="B50" s="26">
        <f t="shared" si="16"/>
        <v>2858380.6575598172</v>
      </c>
      <c r="C50" s="26">
        <f t="shared" si="17"/>
        <v>2367862.9160128916</v>
      </c>
      <c r="D50" s="26">
        <f t="shared" si="18"/>
        <v>1462634.7202490184</v>
      </c>
      <c r="E50" s="26">
        <f t="shared" si="55"/>
        <v>55740.652448514404</v>
      </c>
      <c r="F50" s="26">
        <f t="shared" si="19"/>
        <v>1464117.743664</v>
      </c>
      <c r="G50" s="26">
        <f t="shared" si="20"/>
        <v>365402.37174534588</v>
      </c>
      <c r="H50" s="20">
        <v>0</v>
      </c>
      <c r="I50" s="26">
        <f t="shared" si="21"/>
        <v>973119.88970195712</v>
      </c>
      <c r="J50" s="26">
        <f t="shared" si="22"/>
        <v>482602.14815503126</v>
      </c>
      <c r="K50" s="26">
        <f t="shared" si="23"/>
        <v>-422626.04760884179</v>
      </c>
      <c r="M50" s="20">
        <v>20</v>
      </c>
      <c r="N50" s="36">
        <f t="shared" si="15"/>
        <v>0.37688948287300061</v>
      </c>
      <c r="O50" s="36">
        <f t="shared" si="24"/>
        <v>0.14864362802414349</v>
      </c>
      <c r="P50" s="36">
        <f t="shared" si="25"/>
        <v>6.1100278940553199E-2</v>
      </c>
      <c r="Q50" s="88">
        <f t="shared" si="26"/>
        <v>2.6084053304588836E-2</v>
      </c>
      <c r="R50" s="91">
        <f t="shared" si="27"/>
        <v>1077293.6078819069</v>
      </c>
      <c r="S50" s="94">
        <f t="shared" si="28"/>
        <v>21008.065676324248</v>
      </c>
      <c r="T50" s="94">
        <f t="shared" si="29"/>
        <v>551810.57927470945</v>
      </c>
      <c r="U50" s="94">
        <f t="shared" si="30"/>
        <v>137716.31092767135</v>
      </c>
      <c r="V50" s="94">
        <f t="shared" si="31"/>
        <v>0</v>
      </c>
      <c r="W50" s="93">
        <f t="shared" si="32"/>
        <v>710534.95587870514</v>
      </c>
      <c r="X50" s="91">
        <f t="shared" si="33"/>
        <v>424880.07121372817</v>
      </c>
      <c r="Y50" s="94">
        <f t="shared" si="34"/>
        <v>8285.4928083800387</v>
      </c>
      <c r="Z50" s="94">
        <f t="shared" si="35"/>
        <v>217631.77327273987</v>
      </c>
      <c r="AA50" s="94">
        <f t="shared" si="36"/>
        <v>54314.73422485499</v>
      </c>
      <c r="AB50" s="94">
        <f t="shared" si="37"/>
        <v>0</v>
      </c>
      <c r="AC50" s="93">
        <f t="shared" si="38"/>
        <v>280232.00030597491</v>
      </c>
      <c r="AD50" s="91">
        <f t="shared" si="39"/>
        <v>174647.8554951867</v>
      </c>
      <c r="AE50" s="94">
        <f t="shared" si="40"/>
        <v>3405.7694129326596</v>
      </c>
      <c r="AF50" s="94">
        <f t="shared" si="41"/>
        <v>89458.002539683759</v>
      </c>
      <c r="AG50" s="94">
        <f t="shared" si="42"/>
        <v>22326.186839180347</v>
      </c>
      <c r="AH50" s="94">
        <f t="shared" si="43"/>
        <v>0</v>
      </c>
      <c r="AI50" s="93">
        <f t="shared" si="44"/>
        <v>115189.95879179676</v>
      </c>
      <c r="AJ50" s="91">
        <f t="shared" si="45"/>
        <v>74558.153436595967</v>
      </c>
      <c r="AK50" s="94">
        <f t="shared" si="46"/>
        <v>1453.9421496996099</v>
      </c>
      <c r="AL50" s="94">
        <f t="shared" si="47"/>
        <v>38190.125269926109</v>
      </c>
      <c r="AM50" s="94">
        <f t="shared" si="48"/>
        <v>9531.1749422287885</v>
      </c>
      <c r="AN50" s="94">
        <f t="shared" si="49"/>
        <v>0</v>
      </c>
      <c r="AO50" s="93">
        <f t="shared" si="50"/>
        <v>49175.242361854507</v>
      </c>
      <c r="AP50" s="38">
        <f t="shared" si="51"/>
        <v>366758.65200320177</v>
      </c>
      <c r="AQ50" s="84">
        <f t="shared" si="52"/>
        <v>144648.07090775325</v>
      </c>
      <c r="AR50" s="84">
        <f t="shared" si="53"/>
        <v>59457.896703389939</v>
      </c>
      <c r="AS50" s="212">
        <f t="shared" si="54"/>
        <v>25382.91107474146</v>
      </c>
      <c r="AT50" s="84">
        <f t="shared" si="64"/>
        <v>58959755.218097806</v>
      </c>
      <c r="AU50" s="84">
        <f t="shared" si="64"/>
        <v>45947718.6771136</v>
      </c>
      <c r="AV50" s="84">
        <f t="shared" si="64"/>
        <v>36816717.416348167</v>
      </c>
      <c r="AW50" s="84">
        <f t="shared" si="64"/>
        <v>29999332.429596428</v>
      </c>
      <c r="AX50" s="38">
        <f t="shared" si="57"/>
        <v>16.44933436785492</v>
      </c>
      <c r="AY50" s="38">
        <f t="shared" si="58"/>
        <v>6.4875483401167298</v>
      </c>
      <c r="AZ50" s="38">
        <f t="shared" si="59"/>
        <v>2.6667205213604657</v>
      </c>
      <c r="BA50" s="38">
        <f t="shared" si="60"/>
        <v>1.1384380142565933</v>
      </c>
      <c r="BH50" s="19">
        <f t="shared" si="61"/>
        <v>2.9566547715226727E-2</v>
      </c>
      <c r="BI50" s="19">
        <f t="shared" si="62"/>
        <v>0.77661285304717464</v>
      </c>
      <c r="BJ50" s="19">
        <f t="shared" si="63"/>
        <v>0.1938205992375987</v>
      </c>
    </row>
    <row r="51" spans="1:62" ht="15" thickBot="1" x14ac:dyDescent="0.4">
      <c r="A51" s="20">
        <v>21</v>
      </c>
      <c r="B51" s="26">
        <f t="shared" si="16"/>
        <v>1257538.4100588392</v>
      </c>
      <c r="C51" s="26">
        <f t="shared" si="17"/>
        <v>1036411.6254154659</v>
      </c>
      <c r="D51" s="26">
        <f t="shared" si="18"/>
        <v>625564.469020096</v>
      </c>
      <c r="E51" s="26">
        <f t="shared" si="55"/>
        <v>24035.520069931958</v>
      </c>
      <c r="F51" s="26">
        <f t="shared" si="19"/>
        <v>653988.59345673607</v>
      </c>
      <c r="G51" s="26">
        <f t="shared" si="20"/>
        <v>286808.91444876697</v>
      </c>
      <c r="H51" s="20">
        <v>0</v>
      </c>
      <c r="I51" s="26">
        <f t="shared" si="21"/>
        <v>292705.38208340423</v>
      </c>
      <c r="J51" s="26">
        <f t="shared" si="22"/>
        <v>71578.597440030891</v>
      </c>
      <c r="K51" s="26">
        <f t="shared" si="23"/>
        <v>-339268.55895533902</v>
      </c>
      <c r="M51" s="20">
        <v>21</v>
      </c>
      <c r="N51" s="37">
        <f t="shared" si="15"/>
        <v>0.35894236464095297</v>
      </c>
      <c r="O51" s="36">
        <f t="shared" si="24"/>
        <v>0.13513057093103953</v>
      </c>
      <c r="P51" s="36">
        <f t="shared" si="25"/>
        <v>5.3130677339611479E-2</v>
      </c>
      <c r="Q51" s="88">
        <f t="shared" si="26"/>
        <v>2.1736711087157363E-2</v>
      </c>
      <c r="R51" s="92">
        <f t="shared" si="27"/>
        <v>451383.81053334411</v>
      </c>
      <c r="S51" s="99">
        <f t="shared" si="28"/>
        <v>8627.3664092764593</v>
      </c>
      <c r="T51" s="99">
        <f t="shared" si="29"/>
        <v>234744.21218357171</v>
      </c>
      <c r="U51" s="99">
        <f t="shared" si="30"/>
        <v>102947.86995234519</v>
      </c>
      <c r="V51" s="99">
        <f t="shared" si="31"/>
        <v>0</v>
      </c>
      <c r="W51" s="100">
        <f t="shared" si="32"/>
        <v>346319.44854519336</v>
      </c>
      <c r="X51" s="91">
        <f t="shared" si="33"/>
        <v>169931.88331896265</v>
      </c>
      <c r="Y51" s="99">
        <f t="shared" si="34"/>
        <v>3247.9335496743647</v>
      </c>
      <c r="Z51" s="99">
        <f t="shared" si="35"/>
        <v>88373.852016196251</v>
      </c>
      <c r="AA51" s="99">
        <f t="shared" si="36"/>
        <v>38756.652357573555</v>
      </c>
      <c r="AB51" s="99">
        <f t="shared" si="37"/>
        <v>0</v>
      </c>
      <c r="AC51" s="100">
        <f t="shared" si="38"/>
        <v>130378.43792344417</v>
      </c>
      <c r="AD51" s="92">
        <f t="shared" si="39"/>
        <v>66813.867507004223</v>
      </c>
      <c r="AE51" s="99">
        <f t="shared" si="40"/>
        <v>1277.0234615253107</v>
      </c>
      <c r="AF51" s="99">
        <f t="shared" si="41"/>
        <v>34746.856942736194</v>
      </c>
      <c r="AG51" s="99">
        <f t="shared" si="42"/>
        <v>15238.35189170167</v>
      </c>
      <c r="AH51" s="99">
        <f t="shared" si="43"/>
        <v>0</v>
      </c>
      <c r="AI51" s="100">
        <f t="shared" si="44"/>
        <v>51262.232295963178</v>
      </c>
      <c r="AJ51" s="92">
        <f t="shared" si="45"/>
        <v>27334.749100452213</v>
      </c>
      <c r="AK51" s="99">
        <f t="shared" si="46"/>
        <v>522.45315558968332</v>
      </c>
      <c r="AL51" s="99">
        <f t="shared" si="47"/>
        <v>14215.561110265484</v>
      </c>
      <c r="AM51" s="99">
        <f t="shared" si="48"/>
        <v>6234.282510594081</v>
      </c>
      <c r="AN51" s="99">
        <f t="shared" si="49"/>
        <v>0</v>
      </c>
      <c r="AO51" s="100">
        <f t="shared" si="50"/>
        <v>20972.29677644925</v>
      </c>
      <c r="AP51" s="213">
        <f t="shared" si="51"/>
        <v>105064.36198815075</v>
      </c>
      <c r="AQ51" s="214">
        <f t="shared" si="52"/>
        <v>39553.445395518473</v>
      </c>
      <c r="AR51" s="214">
        <f t="shared" si="53"/>
        <v>15551.635211041044</v>
      </c>
      <c r="AS51" s="215">
        <f t="shared" si="54"/>
        <v>6362.452324002963</v>
      </c>
      <c r="AT51" s="84">
        <f t="shared" si="64"/>
        <v>59064819.580085956</v>
      </c>
      <c r="AU51" s="84">
        <f t="shared" si="64"/>
        <v>45987272.122509122</v>
      </c>
      <c r="AV51" s="84">
        <f t="shared" si="64"/>
        <v>36832269.05155921</v>
      </c>
      <c r="AW51" s="84">
        <f t="shared" si="64"/>
        <v>30005694.881920431</v>
      </c>
      <c r="AX51" s="38">
        <f t="shared" si="57"/>
        <v>10.928030856256003</v>
      </c>
      <c r="AY51" s="38">
        <f t="shared" si="58"/>
        <v>4.1140617386722562</v>
      </c>
      <c r="AZ51" s="38">
        <f t="shared" si="59"/>
        <v>1.6175679958029996</v>
      </c>
      <c r="BA51" s="38">
        <f t="shared" si="60"/>
        <v>0.6617760199791024</v>
      </c>
      <c r="BH51" s="19">
        <f t="shared" si="61"/>
        <v>2.4911585085729371E-2</v>
      </c>
      <c r="BI51" s="19">
        <f t="shared" si="62"/>
        <v>0.67782566982500392</v>
      </c>
      <c r="BJ51" s="19">
        <f t="shared" si="63"/>
        <v>0.29726274508926659</v>
      </c>
    </row>
    <row r="52" spans="1:62" x14ac:dyDescent="0.35">
      <c r="AO52" s="24" t="s">
        <v>112</v>
      </c>
      <c r="AP52" s="25">
        <f>SUMIF(AP31:AP50,"&gt;0")+AP30</f>
        <v>58959755.218097806</v>
      </c>
      <c r="AQ52" s="25">
        <f>SUMIF(AQ31:AQ50,"&gt;0")+AQ30</f>
        <v>45947718.677113578</v>
      </c>
      <c r="AR52" s="25">
        <f>SUMIF(AR31:AR50,"&gt;0")+AR30</f>
        <v>36816717.416348159</v>
      </c>
      <c r="AS52" s="25">
        <f>SUMIF(AS31:AS50,"&gt;0")+AS30</f>
        <v>29999332.429596435</v>
      </c>
    </row>
    <row r="53" spans="1:62" x14ac:dyDescent="0.35">
      <c r="E53" s="69">
        <f>SUM(E30:E50)</f>
        <v>5156407.02688359</v>
      </c>
      <c r="F53" s="69">
        <f>SUM(F30:F50)</f>
        <v>29156865.294147857</v>
      </c>
      <c r="G53" s="69">
        <f>SUM(G30:G50)</f>
        <v>7816905.1530004703</v>
      </c>
      <c r="H53" s="69">
        <f>SUM(H30:H50)</f>
        <v>30932906.678150136</v>
      </c>
      <c r="AC53" s="111">
        <f>SUM(AC30:AC50)</f>
        <v>50403250.414699428</v>
      </c>
      <c r="AO53" s="24"/>
      <c r="AP53" s="117"/>
      <c r="AQ53" s="117"/>
      <c r="AR53" s="117"/>
    </row>
    <row r="54" spans="1:62" x14ac:dyDescent="0.35">
      <c r="F54" s="82"/>
      <c r="AO54" s="24"/>
      <c r="AP54" s="118"/>
      <c r="AQ54" s="119"/>
      <c r="AR54" s="120"/>
      <c r="AS54" s="29"/>
    </row>
    <row r="55" spans="1:62" x14ac:dyDescent="0.35">
      <c r="F55" s="123">
        <f>E53+F53+G53+H53</f>
        <v>73063084.152182043</v>
      </c>
    </row>
    <row r="56" spans="1:62" x14ac:dyDescent="0.35">
      <c r="AH56" s="67"/>
      <c r="AI56" s="67"/>
      <c r="AJ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</row>
    <row r="57" spans="1:62" ht="29" x14ac:dyDescent="0.35">
      <c r="E57" s="237">
        <f>SUM(E34:E50)</f>
        <v>2000716.56650163</v>
      </c>
      <c r="F57" s="237">
        <f>SUM(F34:F50)</f>
        <v>24817995.851615999</v>
      </c>
      <c r="R57" s="50" t="s">
        <v>213</v>
      </c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101"/>
      <c r="AI57" s="101"/>
      <c r="AJ57" s="101"/>
      <c r="AT57" s="101"/>
      <c r="AU57" s="101"/>
      <c r="AV57" s="101"/>
      <c r="AW57" s="101"/>
      <c r="AX57" s="101"/>
      <c r="AY57" s="67"/>
      <c r="AZ57" s="67"/>
      <c r="BA57" s="67"/>
      <c r="BB57" s="67"/>
      <c r="BC57" s="67"/>
      <c r="BD57" s="67"/>
    </row>
    <row r="58" spans="1:62" ht="44" thickBot="1" x14ac:dyDescent="0.4">
      <c r="O58" s="19" t="s">
        <v>234</v>
      </c>
      <c r="R58" s="108">
        <v>0.05</v>
      </c>
      <c r="S58" s="108">
        <v>0.1</v>
      </c>
      <c r="T58" s="108">
        <v>0.15</v>
      </c>
      <c r="U58" s="108">
        <v>0.2</v>
      </c>
      <c r="V58" s="20"/>
      <c r="W58" s="50"/>
      <c r="X58" s="50"/>
      <c r="Y58" s="50"/>
      <c r="Z58" s="50" t="s">
        <v>353</v>
      </c>
      <c r="AA58" s="50"/>
      <c r="AB58" s="50"/>
      <c r="AC58" s="50"/>
      <c r="AD58" s="50" t="s">
        <v>413</v>
      </c>
      <c r="AE58" s="50"/>
      <c r="AF58" s="50"/>
      <c r="AG58" s="50"/>
      <c r="AH58" s="50" t="s">
        <v>231</v>
      </c>
      <c r="AI58" s="50"/>
      <c r="AJ58" s="50"/>
      <c r="AM58" s="122"/>
      <c r="AP58" s="122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</row>
    <row r="59" spans="1:62" ht="43.5" x14ac:dyDescent="0.35">
      <c r="C59" s="41" t="s">
        <v>439</v>
      </c>
      <c r="E59" s="116" t="s">
        <v>108</v>
      </c>
      <c r="F59" s="116" t="s">
        <v>233</v>
      </c>
      <c r="J59" s="285" t="s">
        <v>114</v>
      </c>
      <c r="K59" s="286"/>
      <c r="L59" s="287"/>
      <c r="O59" s="19" t="s">
        <v>235</v>
      </c>
      <c r="P59" s="19" t="s">
        <v>236</v>
      </c>
      <c r="R59" s="81" t="s">
        <v>205</v>
      </c>
      <c r="S59" s="81" t="s">
        <v>205</v>
      </c>
      <c r="T59" s="81" t="s">
        <v>205</v>
      </c>
      <c r="U59" s="81" t="s">
        <v>205</v>
      </c>
      <c r="V59" s="27" t="s">
        <v>419</v>
      </c>
      <c r="W59" s="27" t="s">
        <v>210</v>
      </c>
      <c r="X59" s="27" t="s">
        <v>211</v>
      </c>
      <c r="Y59" s="27" t="s">
        <v>420</v>
      </c>
      <c r="Z59" s="27" t="s">
        <v>419</v>
      </c>
      <c r="AA59" s="27" t="s">
        <v>210</v>
      </c>
      <c r="AB59" s="27" t="s">
        <v>211</v>
      </c>
      <c r="AC59" s="27" t="s">
        <v>420</v>
      </c>
      <c r="AD59" s="27" t="s">
        <v>419</v>
      </c>
      <c r="AE59" s="27" t="s">
        <v>210</v>
      </c>
      <c r="AF59" s="27" t="s">
        <v>211</v>
      </c>
      <c r="AG59" s="27" t="s">
        <v>420</v>
      </c>
      <c r="AH59" s="27" t="s">
        <v>419</v>
      </c>
      <c r="AI59" s="27" t="s">
        <v>210</v>
      </c>
      <c r="AJ59" s="27" t="s">
        <v>211</v>
      </c>
      <c r="AK59" s="19" t="s">
        <v>232</v>
      </c>
      <c r="AQ59" s="41"/>
      <c r="AR59" s="41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</row>
    <row r="60" spans="1:62" ht="43.5" x14ac:dyDescent="0.35">
      <c r="C60" s="41">
        <v>0</v>
      </c>
      <c r="E60" s="20">
        <v>0</v>
      </c>
      <c r="F60" s="20">
        <v>0</v>
      </c>
      <c r="J60" s="277" t="s">
        <v>113</v>
      </c>
      <c r="K60" s="277"/>
      <c r="L60" s="79" t="s">
        <v>237</v>
      </c>
      <c r="O60" s="117">
        <f>AQ52/W83</f>
        <v>1.1218326003785977</v>
      </c>
      <c r="P60" s="19">
        <f>W113/W83</f>
        <v>0.88094490078136689</v>
      </c>
      <c r="R60" s="94">
        <f>C30*$N30</f>
        <v>0</v>
      </c>
      <c r="S60" s="94">
        <f>C30*$O30</f>
        <v>0</v>
      </c>
      <c r="T60" s="94">
        <f>C30*$P30</f>
        <v>0</v>
      </c>
      <c r="U60" s="94">
        <f>C30*$Q30</f>
        <v>0</v>
      </c>
      <c r="V60" s="26">
        <f>R60-W30</f>
        <v>-30932906.678150136</v>
      </c>
      <c r="W60" s="26">
        <f>S60-AC30</f>
        <v>-30932906.678150136</v>
      </c>
      <c r="X60" s="26">
        <f>T60-AI30</f>
        <v>-30932906.678150136</v>
      </c>
      <c r="Y60" s="26">
        <f>U60-AO30</f>
        <v>-30932906.678150136</v>
      </c>
      <c r="Z60" s="26">
        <f>V60</f>
        <v>-30932906.678150136</v>
      </c>
      <c r="AA60" s="26">
        <f>W60</f>
        <v>-30932906.678150136</v>
      </c>
      <c r="AB60" s="26">
        <f>X60</f>
        <v>-30932906.678150136</v>
      </c>
      <c r="AC60" s="26">
        <f>Y60</f>
        <v>-30932906.678150136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P60" s="121"/>
      <c r="AR60" s="41"/>
    </row>
    <row r="61" spans="1:62" ht="43.4" customHeight="1" x14ac:dyDescent="0.35">
      <c r="C61" s="124">
        <f>C5*1000/365</f>
        <v>2158.314559966052</v>
      </c>
      <c r="E61" s="20">
        <v>1</v>
      </c>
      <c r="F61" s="26">
        <f t="shared" ref="F61:F81" si="65">E31+F31+G31</f>
        <v>3904736.8381439345</v>
      </c>
      <c r="J61" s="288" t="s">
        <v>115</v>
      </c>
      <c r="K61" s="288"/>
      <c r="L61" s="20">
        <v>1</v>
      </c>
      <c r="O61" s="112">
        <f>O60-1</f>
        <v>0.12183260037859767</v>
      </c>
      <c r="P61" s="112">
        <f>P60-1</f>
        <v>-0.11905509921863311</v>
      </c>
      <c r="R61" s="94">
        <f t="shared" ref="R61:R81" si="66">C31*$N31</f>
        <v>42015190.100672476</v>
      </c>
      <c r="S61" s="94">
        <f t="shared" ref="S61:S81" si="67">C31*$O31</f>
        <v>40105408.732460089</v>
      </c>
      <c r="T61" s="94">
        <f t="shared" ref="T61:T81" si="68">C31*$P31</f>
        <v>38361695.309309661</v>
      </c>
      <c r="U61" s="94">
        <f t="shared" ref="U61:U81" si="69">C31*$Q31</f>
        <v>36763291.338088423</v>
      </c>
      <c r="V61" s="26">
        <f t="shared" ref="V61:V81" si="70">R61-W31</f>
        <v>38296393.111963965</v>
      </c>
      <c r="W61" s="26">
        <f t="shared" ref="W61:W81" si="71">S61-AC31</f>
        <v>36555647.970511056</v>
      </c>
      <c r="X61" s="26">
        <f t="shared" ref="X61:X81" si="72">T61-AI31</f>
        <v>34966271.971793197</v>
      </c>
      <c r="Y61" s="26">
        <f t="shared" ref="Y61:Y81" si="73">U61-AO31</f>
        <v>33509343.972968478</v>
      </c>
      <c r="Z61" s="26">
        <f>V61+Z60</f>
        <v>7363486.433813829</v>
      </c>
      <c r="AA61" s="26">
        <f>W61+AA60</f>
        <v>5622741.2923609205</v>
      </c>
      <c r="AB61" s="26">
        <f>X61+AB60</f>
        <v>4033365.2936430611</v>
      </c>
      <c r="AC61" s="26">
        <f>Y61+AC60</f>
        <v>2576437.2948183417</v>
      </c>
      <c r="AD61" s="26">
        <f>V61/($C5*1000)</f>
        <v>48.612758728706872</v>
      </c>
      <c r="AE61" s="26">
        <f>W61/($C5*1000)</f>
        <v>46.403087877402015</v>
      </c>
      <c r="AF61" s="26">
        <f>X61/($C5*1000)</f>
        <v>44.385562317514989</v>
      </c>
      <c r="AG61" s="26">
        <f>Y61/($C5*1000)</f>
        <v>42.536163887618528</v>
      </c>
      <c r="AH61" s="26">
        <f>W31/($C5*1000)</f>
        <v>4.7205746046264494</v>
      </c>
      <c r="AI61" s="26">
        <f>AC31/($C5*1000)</f>
        <v>4.5060030316888842</v>
      </c>
      <c r="AJ61" s="26">
        <f>AI31/($C5*1000)</f>
        <v>4.3100898563980632</v>
      </c>
      <c r="AK61" s="122">
        <f>(S61-AC31)/AC31</f>
        <v>10.298059622034872</v>
      </c>
      <c r="AL61" s="122"/>
      <c r="AM61" s="121"/>
      <c r="AO61" s="121"/>
    </row>
    <row r="62" spans="1:62" ht="34.4" customHeight="1" x14ac:dyDescent="0.35">
      <c r="C62" s="124">
        <f t="shared" ref="C62:C80" si="74">C6*1000/365</f>
        <v>837.44299939765517</v>
      </c>
      <c r="E62" s="20">
        <v>2</v>
      </c>
      <c r="F62" s="26">
        <f t="shared" si="65"/>
        <v>2668483.7054166617</v>
      </c>
      <c r="J62" s="281" t="s">
        <v>116</v>
      </c>
      <c r="K62" s="281"/>
      <c r="L62" s="20">
        <v>2.5</v>
      </c>
      <c r="R62" s="94">
        <f t="shared" si="66"/>
        <v>16595315.207370311</v>
      </c>
      <c r="S62" s="94">
        <f t="shared" si="67"/>
        <v>15120938.029856006</v>
      </c>
      <c r="T62" s="94">
        <f t="shared" si="68"/>
        <v>13834657.857183948</v>
      </c>
      <c r="U62" s="94">
        <f t="shared" si="69"/>
        <v>12705788.205642894</v>
      </c>
      <c r="V62" s="26">
        <f t="shared" si="70"/>
        <v>14174921.823772432</v>
      </c>
      <c r="W62" s="26">
        <f t="shared" si="71"/>
        <v>12915579.59562736</v>
      </c>
      <c r="X62" s="26">
        <f t="shared" si="72"/>
        <v>11816900.802048475</v>
      </c>
      <c r="Y62" s="26">
        <f t="shared" si="73"/>
        <v>10852674.521325767</v>
      </c>
      <c r="Z62" s="26">
        <f>MAX(0,V62)+Z61</f>
        <v>21538408.257586263</v>
      </c>
      <c r="AA62" s="26">
        <f t="shared" ref="AA62:AC77" si="75">MAX(0,W62)+AA61</f>
        <v>18538320.887988281</v>
      </c>
      <c r="AB62" s="26">
        <f t="shared" si="75"/>
        <v>15850266.095691536</v>
      </c>
      <c r="AC62" s="26">
        <f t="shared" si="75"/>
        <v>13429111.816144109</v>
      </c>
      <c r="AD62" s="26">
        <f t="shared" ref="AD62:AD81" si="76">V62/(C6*1000)</f>
        <v>46.373785779860576</v>
      </c>
      <c r="AE62" s="26">
        <f t="shared" ref="AE62:AE81" si="77">W62/($C6*1000)</f>
        <v>42.253800679583705</v>
      </c>
      <c r="AF62" s="26">
        <f t="shared" ref="AF62:AF81" si="78">X62/($C6*1000)</f>
        <v>38.659432001736327</v>
      </c>
      <c r="AG62" s="26">
        <f t="shared" ref="AG62:AG81" si="79">Y62/($C6*1000)</f>
        <v>35.504929737705751</v>
      </c>
      <c r="AH62" s="26">
        <f t="shared" ref="AH62:AH81" si="80">W32/($C6*1000)</f>
        <v>7.9184072878426859</v>
      </c>
      <c r="AI62" s="26">
        <f t="shared" ref="AI62:AI81" si="81">AC32/($C6*1000)</f>
        <v>7.2149124254930239</v>
      </c>
      <c r="AJ62" s="26">
        <f t="shared" ref="AJ62:AJ81" si="82">AI32/($C6*1000)</f>
        <v>6.6011675121713145</v>
      </c>
      <c r="AK62" s="122">
        <f t="shared" ref="AK62:AK81" si="83">(S62-AC32)/AC32</f>
        <v>5.8564537152640952</v>
      </c>
      <c r="AL62" s="122"/>
      <c r="AM62" s="121"/>
      <c r="AO62" s="121"/>
    </row>
    <row r="63" spans="1:62" x14ac:dyDescent="0.35">
      <c r="C63" s="124">
        <f t="shared" si="74"/>
        <v>462.53335612337185</v>
      </c>
      <c r="E63" s="20">
        <v>3</v>
      </c>
      <c r="F63" s="26">
        <f t="shared" si="65"/>
        <v>2298949.7417877889</v>
      </c>
      <c r="R63" s="94">
        <f t="shared" si="66"/>
        <v>9291906.7725884207</v>
      </c>
      <c r="S63" s="94">
        <f t="shared" si="67"/>
        <v>8081550.3964069635</v>
      </c>
      <c r="T63" s="94">
        <f t="shared" si="68"/>
        <v>7072602.0071456721</v>
      </c>
      <c r="U63" s="94">
        <f t="shared" si="69"/>
        <v>6224851.6074176338</v>
      </c>
      <c r="V63" s="26">
        <f t="shared" si="70"/>
        <v>7305987.5484979004</v>
      </c>
      <c r="W63" s="26">
        <f t="shared" si="71"/>
        <v>6354315.4288729373</v>
      </c>
      <c r="X63" s="26">
        <f t="shared" si="72"/>
        <v>5561005.2343748733</v>
      </c>
      <c r="Y63" s="26">
        <f t="shared" si="73"/>
        <v>4894440.8772163671</v>
      </c>
      <c r="Z63" s="26">
        <f t="shared" ref="Z63:AC81" si="84">MAX(0,V63)+Z62</f>
        <v>28844395.806084163</v>
      </c>
      <c r="AA63" s="26">
        <f t="shared" si="75"/>
        <v>24892636.31686122</v>
      </c>
      <c r="AB63" s="26">
        <f t="shared" si="75"/>
        <v>21411271.330066409</v>
      </c>
      <c r="AC63" s="26">
        <f t="shared" si="75"/>
        <v>18323552.693360478</v>
      </c>
      <c r="AD63" s="26">
        <f t="shared" si="76"/>
        <v>43.275590781653833</v>
      </c>
      <c r="AE63" s="26">
        <f t="shared" si="77"/>
        <v>37.63854679084298</v>
      </c>
      <c r="AF63" s="26">
        <f t="shared" si="78"/>
        <v>32.939528744053284</v>
      </c>
      <c r="AG63" s="26">
        <f t="shared" si="79"/>
        <v>28.991264918178253</v>
      </c>
      <c r="AH63" s="26">
        <f t="shared" si="80"/>
        <v>11.763204781923063</v>
      </c>
      <c r="AI63" s="26">
        <f t="shared" si="81"/>
        <v>10.230939095171813</v>
      </c>
      <c r="AJ63" s="26">
        <f t="shared" si="82"/>
        <v>8.9536483508991136</v>
      </c>
      <c r="AK63" s="122">
        <f t="shared" si="83"/>
        <v>3.6788946196156491</v>
      </c>
      <c r="AL63" s="122"/>
      <c r="AM63" s="121"/>
      <c r="AO63" s="121"/>
    </row>
    <row r="64" spans="1:62" x14ac:dyDescent="0.35">
      <c r="C64" s="124">
        <f t="shared" si="74"/>
        <v>323.86693434598607</v>
      </c>
      <c r="E64" s="20">
        <v>4</v>
      </c>
      <c r="F64" s="26">
        <f t="shared" si="65"/>
        <v>2135403.3936720006</v>
      </c>
      <c r="R64" s="94">
        <f t="shared" si="66"/>
        <v>6571513.1194057446</v>
      </c>
      <c r="S64" s="94">
        <f t="shared" si="67"/>
        <v>5455717.0060751848</v>
      </c>
      <c r="T64" s="94">
        <f t="shared" si="68"/>
        <v>4567002.1296920367</v>
      </c>
      <c r="U64" s="94">
        <f t="shared" si="69"/>
        <v>3852100.3417219715</v>
      </c>
      <c r="V64" s="26">
        <f t="shared" si="70"/>
        <v>4814711.462752806</v>
      </c>
      <c r="W64" s="26">
        <f t="shared" si="71"/>
        <v>3997207.7555649737</v>
      </c>
      <c r="X64" s="26">
        <f t="shared" si="72"/>
        <v>3346078.3087096922</v>
      </c>
      <c r="Y64" s="26">
        <f t="shared" si="73"/>
        <v>2822295.4643724342</v>
      </c>
      <c r="Z64" s="26">
        <f t="shared" si="84"/>
        <v>33659107.268836968</v>
      </c>
      <c r="AA64" s="26">
        <f t="shared" si="75"/>
        <v>28889844.072426192</v>
      </c>
      <c r="AB64" s="26">
        <f t="shared" si="75"/>
        <v>24757349.638776101</v>
      </c>
      <c r="AC64" s="26">
        <f t="shared" si="75"/>
        <v>21145848.157732911</v>
      </c>
      <c r="AD64" s="26">
        <f t="shared" si="76"/>
        <v>40.729660579736439</v>
      </c>
      <c r="AE64" s="26">
        <f t="shared" si="77"/>
        <v>33.814054364488946</v>
      </c>
      <c r="AF64" s="26">
        <f t="shared" si="78"/>
        <v>28.305877692002696</v>
      </c>
      <c r="AG64" s="26">
        <f t="shared" si="79"/>
        <v>23.874979260729301</v>
      </c>
      <c r="AH64" s="26">
        <f t="shared" si="80"/>
        <v>14.861520931200719</v>
      </c>
      <c r="AI64" s="26">
        <f t="shared" si="81"/>
        <v>12.338140548036533</v>
      </c>
      <c r="AJ64" s="26">
        <f t="shared" si="82"/>
        <v>10.328305903069415</v>
      </c>
      <c r="AK64" s="122">
        <f t="shared" si="83"/>
        <v>2.740611863906028</v>
      </c>
      <c r="AL64" s="122"/>
      <c r="AM64" s="121"/>
      <c r="AO64" s="121"/>
    </row>
    <row r="65" spans="3:41" x14ac:dyDescent="0.35">
      <c r="C65" s="124">
        <f t="shared" si="74"/>
        <v>256.49971779149678</v>
      </c>
      <c r="E65" s="20">
        <v>5</v>
      </c>
      <c r="F65" s="26">
        <f t="shared" si="65"/>
        <v>2094367.7234728376</v>
      </c>
      <c r="R65" s="94">
        <f t="shared" si="66"/>
        <v>5239685.5580154117</v>
      </c>
      <c r="S65" s="94">
        <f t="shared" si="67"/>
        <v>4152295.9006728255</v>
      </c>
      <c r="T65" s="94">
        <f t="shared" si="68"/>
        <v>3324776.9777304144</v>
      </c>
      <c r="U65" s="94">
        <f t="shared" si="69"/>
        <v>2687481.5421620188</v>
      </c>
      <c r="V65" s="26">
        <f t="shared" si="70"/>
        <v>3598693.6444674656</v>
      </c>
      <c r="W65" s="26">
        <f t="shared" si="71"/>
        <v>2851858.3228416806</v>
      </c>
      <c r="X65" s="26">
        <f t="shared" si="72"/>
        <v>2283506.0704600774</v>
      </c>
      <c r="Y65" s="26">
        <f t="shared" si="73"/>
        <v>1845802.1265431123</v>
      </c>
      <c r="Z65" s="26">
        <f t="shared" si="84"/>
        <v>37257800.913304433</v>
      </c>
      <c r="AA65" s="26">
        <f t="shared" si="75"/>
        <v>31741702.395267874</v>
      </c>
      <c r="AB65" s="26">
        <f t="shared" si="75"/>
        <v>27040855.709236179</v>
      </c>
      <c r="AC65" s="26">
        <f t="shared" si="75"/>
        <v>22991650.284276024</v>
      </c>
      <c r="AD65" s="26">
        <f t="shared" si="76"/>
        <v>38.438383976668327</v>
      </c>
      <c r="AE65" s="26">
        <f t="shared" si="77"/>
        <v>30.461282923867099</v>
      </c>
      <c r="AF65" s="26">
        <f t="shared" si="78"/>
        <v>24.390596094318646</v>
      </c>
      <c r="AG65" s="26">
        <f t="shared" si="79"/>
        <v>19.71539060961501</v>
      </c>
      <c r="AH65" s="26">
        <f t="shared" si="80"/>
        <v>17.527770771078739</v>
      </c>
      <c r="AI65" s="26">
        <f t="shared" si="81"/>
        <v>13.890240151786822</v>
      </c>
      <c r="AJ65" s="26">
        <f t="shared" si="82"/>
        <v>11.1220278555592</v>
      </c>
      <c r="AK65" s="122">
        <f t="shared" si="83"/>
        <v>2.1929990116080607</v>
      </c>
      <c r="AL65" s="122"/>
      <c r="AM65" s="121"/>
      <c r="AO65" s="121"/>
    </row>
    <row r="66" spans="3:41" x14ac:dyDescent="0.35">
      <c r="C66" s="124">
        <f t="shared" si="74"/>
        <v>209.43891586668389</v>
      </c>
      <c r="E66" s="20">
        <v>6</v>
      </c>
      <c r="F66" s="26">
        <f t="shared" si="65"/>
        <v>2047005.1160694486</v>
      </c>
      <c r="R66" s="94">
        <f t="shared" si="66"/>
        <v>4294642.5869326033</v>
      </c>
      <c r="S66" s="94">
        <f t="shared" si="67"/>
        <v>3248678.3174786824</v>
      </c>
      <c r="T66" s="94">
        <f t="shared" si="68"/>
        <v>2488145.5318082687</v>
      </c>
      <c r="U66" s="94">
        <f t="shared" si="69"/>
        <v>1927415.4880906444</v>
      </c>
      <c r="V66" s="26">
        <f t="shared" si="70"/>
        <v>2767135.8523276336</v>
      </c>
      <c r="W66" s="26">
        <f t="shared" si="71"/>
        <v>2093197.2947707723</v>
      </c>
      <c r="X66" s="26">
        <f t="shared" si="72"/>
        <v>1603168.7311593075</v>
      </c>
      <c r="Y66" s="26">
        <f t="shared" si="73"/>
        <v>1241877.6164645911</v>
      </c>
      <c r="Z66" s="26">
        <f t="shared" si="84"/>
        <v>40024936.765632063</v>
      </c>
      <c r="AA66" s="26">
        <f t="shared" si="75"/>
        <v>33834899.690038644</v>
      </c>
      <c r="AB66" s="26">
        <f t="shared" si="75"/>
        <v>28644024.440395486</v>
      </c>
      <c r="AC66" s="26">
        <f t="shared" si="75"/>
        <v>24233527.900740616</v>
      </c>
      <c r="AD66" s="26">
        <f t="shared" si="76"/>
        <v>36.197638268868083</v>
      </c>
      <c r="AE66" s="26">
        <f t="shared" si="77"/>
        <v>27.381669186119346</v>
      </c>
      <c r="AF66" s="26">
        <f t="shared" si="78"/>
        <v>20.971475529707345</v>
      </c>
      <c r="AG66" s="26">
        <f t="shared" si="79"/>
        <v>16.245330599571464</v>
      </c>
      <c r="AH66" s="26">
        <f t="shared" si="80"/>
        <v>19.981720877918026</v>
      </c>
      <c r="AI66" s="26">
        <f t="shared" si="81"/>
        <v>15.115153833643598</v>
      </c>
      <c r="AJ66" s="26">
        <f t="shared" si="82"/>
        <v>11.576616333919841</v>
      </c>
      <c r="AK66" s="122">
        <f t="shared" si="83"/>
        <v>1.8115375792717838</v>
      </c>
      <c r="AL66" s="122"/>
      <c r="AM66" s="121"/>
      <c r="AO66" s="121"/>
    </row>
    <row r="67" spans="3:41" x14ac:dyDescent="0.35">
      <c r="C67" s="124">
        <f t="shared" si="74"/>
        <v>177.31537101748015</v>
      </c>
      <c r="E67" s="20">
        <v>7</v>
      </c>
      <c r="F67" s="26">
        <f t="shared" si="65"/>
        <v>2014284.1815304307</v>
      </c>
      <c r="R67" s="94">
        <f t="shared" si="66"/>
        <v>3640205.3264115592</v>
      </c>
      <c r="S67" s="94">
        <f t="shared" si="67"/>
        <v>2628464.8774053631</v>
      </c>
      <c r="T67" s="94">
        <f t="shared" si="68"/>
        <v>1925600.0644802011</v>
      </c>
      <c r="U67" s="94">
        <f t="shared" si="69"/>
        <v>1429493.7205929542</v>
      </c>
      <c r="V67" s="26">
        <f t="shared" si="70"/>
        <v>2208691.1650214498</v>
      </c>
      <c r="W67" s="26">
        <f t="shared" si="71"/>
        <v>1594818.5972293285</v>
      </c>
      <c r="X67" s="26">
        <f t="shared" si="72"/>
        <v>1168356.0317117414</v>
      </c>
      <c r="Y67" s="26">
        <f t="shared" si="73"/>
        <v>867343.97321475018</v>
      </c>
      <c r="Z67" s="26">
        <f t="shared" si="84"/>
        <v>42233627.930653512</v>
      </c>
      <c r="AA67" s="26">
        <f t="shared" si="75"/>
        <v>35429718.287267976</v>
      </c>
      <c r="AB67" s="26">
        <f t="shared" si="75"/>
        <v>29812380.472107228</v>
      </c>
      <c r="AC67" s="26">
        <f t="shared" si="75"/>
        <v>25100871.873955365</v>
      </c>
      <c r="AD67" s="26">
        <f t="shared" si="76"/>
        <v>34.126813916742172</v>
      </c>
      <c r="AE67" s="26">
        <f t="shared" si="77"/>
        <v>24.641778063198128</v>
      </c>
      <c r="AF67" s="26">
        <f t="shared" si="78"/>
        <v>18.052441877876888</v>
      </c>
      <c r="AG67" s="26">
        <f t="shared" si="79"/>
        <v>13.401460034101294</v>
      </c>
      <c r="AH67" s="26">
        <f t="shared" si="80"/>
        <v>22.118537067841736</v>
      </c>
      <c r="AI67" s="26">
        <f t="shared" si="81"/>
        <v>15.971021579632072</v>
      </c>
      <c r="AJ67" s="26">
        <f t="shared" si="82"/>
        <v>11.700289567465022</v>
      </c>
      <c r="AK67" s="122">
        <f t="shared" si="83"/>
        <v>1.5429055643268252</v>
      </c>
      <c r="AL67" s="122"/>
      <c r="AM67" s="121"/>
      <c r="AO67" s="121"/>
    </row>
    <row r="68" spans="3:41" x14ac:dyDescent="0.35">
      <c r="C68" s="124">
        <f t="shared" si="74"/>
        <v>154.00101224169879</v>
      </c>
      <c r="E68" s="20">
        <v>8</v>
      </c>
      <c r="F68" s="26">
        <f t="shared" si="65"/>
        <v>1990199.8397630379</v>
      </c>
      <c r="R68" s="94">
        <f t="shared" si="66"/>
        <v>3157767.4206521497</v>
      </c>
      <c r="S68" s="94">
        <f t="shared" si="67"/>
        <v>2176471.8327029627</v>
      </c>
      <c r="T68" s="94">
        <f t="shared" si="68"/>
        <v>1525147.3674798964</v>
      </c>
      <c r="U68" s="94">
        <f t="shared" si="69"/>
        <v>1085037.0397772156</v>
      </c>
      <c r="V68" s="26">
        <f t="shared" si="70"/>
        <v>1810721.8307973398</v>
      </c>
      <c r="W68" s="26">
        <f t="shared" si="71"/>
        <v>1248028.9193612773</v>
      </c>
      <c r="X68" s="26">
        <f t="shared" si="72"/>
        <v>874547.50955300103</v>
      </c>
      <c r="Y68" s="26">
        <f t="shared" si="73"/>
        <v>622180.16510619747</v>
      </c>
      <c r="Z68" s="26">
        <f t="shared" si="84"/>
        <v>44044349.761450849</v>
      </c>
      <c r="AA68" s="26">
        <f t="shared" si="75"/>
        <v>36677747.206629254</v>
      </c>
      <c r="AB68" s="26">
        <f t="shared" si="75"/>
        <v>30686927.981660228</v>
      </c>
      <c r="AC68" s="26">
        <f t="shared" si="75"/>
        <v>25723052.039061561</v>
      </c>
      <c r="AD68" s="26">
        <f t="shared" si="76"/>
        <v>32.21330597766444</v>
      </c>
      <c r="AE68" s="26">
        <f t="shared" si="77"/>
        <v>22.202823627887408</v>
      </c>
      <c r="AF68" s="26">
        <f t="shared" si="78"/>
        <v>15.558472890797283</v>
      </c>
      <c r="AG68" s="26">
        <f t="shared" si="79"/>
        <v>11.068779141506313</v>
      </c>
      <c r="AH68" s="26">
        <f t="shared" si="80"/>
        <v>23.964361070716603</v>
      </c>
      <c r="AI68" s="26">
        <f t="shared" si="81"/>
        <v>16.517288929520451</v>
      </c>
      <c r="AJ68" s="26">
        <f t="shared" si="82"/>
        <v>11.574374338434625</v>
      </c>
      <c r="AK68" s="122">
        <f t="shared" si="83"/>
        <v>1.3442171849525204</v>
      </c>
      <c r="AL68" s="122"/>
      <c r="AM68" s="121"/>
      <c r="AO68" s="121"/>
    </row>
    <row r="69" spans="3:41" x14ac:dyDescent="0.35">
      <c r="C69" s="124">
        <f t="shared" si="74"/>
        <v>136.24626314143907</v>
      </c>
      <c r="E69" s="20">
        <v>9</v>
      </c>
      <c r="F69" s="26">
        <f t="shared" si="65"/>
        <v>1971576.3481830182</v>
      </c>
      <c r="R69" s="94">
        <f t="shared" si="66"/>
        <v>2731199.1411823514</v>
      </c>
      <c r="S69" s="94">
        <f t="shared" si="67"/>
        <v>1796895.7951631122</v>
      </c>
      <c r="T69" s="94">
        <f t="shared" si="68"/>
        <v>1204415.942909718</v>
      </c>
      <c r="U69" s="94">
        <f t="shared" si="69"/>
        <v>821156.3287825149</v>
      </c>
      <c r="V69" s="26">
        <f t="shared" si="70"/>
        <v>1460303.4481394538</v>
      </c>
      <c r="W69" s="26">
        <f t="shared" si="71"/>
        <v>960754.96145917382</v>
      </c>
      <c r="X69" s="26">
        <f t="shared" si="72"/>
        <v>643970.89465391112</v>
      </c>
      <c r="Y69" s="26">
        <f t="shared" si="73"/>
        <v>439051.62399235676</v>
      </c>
      <c r="Z69" s="26">
        <f t="shared" si="84"/>
        <v>45504653.209590301</v>
      </c>
      <c r="AA69" s="26">
        <f t="shared" si="75"/>
        <v>37638502.168088429</v>
      </c>
      <c r="AB69" s="26">
        <f t="shared" si="75"/>
        <v>31330898.876314141</v>
      </c>
      <c r="AC69" s="26">
        <f t="shared" si="75"/>
        <v>26162103.663053919</v>
      </c>
      <c r="AD69" s="26">
        <f t="shared" si="76"/>
        <v>29.364705295530271</v>
      </c>
      <c r="AE69" s="26">
        <f t="shared" si="77"/>
        <v>19.319468388855718</v>
      </c>
      <c r="AF69" s="26">
        <f t="shared" si="78"/>
        <v>12.949374025312329</v>
      </c>
      <c r="AG69" s="26">
        <f t="shared" si="79"/>
        <v>8.828727730860173</v>
      </c>
      <c r="AH69" s="26">
        <f t="shared" si="80"/>
        <v>25.555974366226049</v>
      </c>
      <c r="AI69" s="26">
        <f t="shared" si="81"/>
        <v>16.813648696479973</v>
      </c>
      <c r="AJ69" s="26">
        <f t="shared" si="82"/>
        <v>11.269783480508085</v>
      </c>
      <c r="AK69" s="122">
        <f t="shared" si="83"/>
        <v>1.149034854814134</v>
      </c>
      <c r="AL69" s="122"/>
      <c r="AM69" s="121"/>
      <c r="AO69" s="121"/>
    </row>
    <row r="70" spans="3:41" x14ac:dyDescent="0.35">
      <c r="C70" s="124">
        <f t="shared" si="74"/>
        <v>120.34237366441597</v>
      </c>
      <c r="E70" s="20">
        <v>10</v>
      </c>
      <c r="F70" s="26">
        <f t="shared" si="65"/>
        <v>1928541.0927989034</v>
      </c>
      <c r="R70" s="94">
        <f t="shared" si="66"/>
        <v>2356838.802927102</v>
      </c>
      <c r="S70" s="94">
        <f t="shared" si="67"/>
        <v>1480116.9049453428</v>
      </c>
      <c r="T70" s="94">
        <f t="shared" si="68"/>
        <v>948952.48395132949</v>
      </c>
      <c r="U70" s="94">
        <f t="shared" si="69"/>
        <v>620026.72600531508</v>
      </c>
      <c r="V70" s="26">
        <f t="shared" si="70"/>
        <v>1172881.8660598756</v>
      </c>
      <c r="W70" s="26">
        <f t="shared" si="71"/>
        <v>736580.82822763023</v>
      </c>
      <c r="X70" s="26">
        <f t="shared" si="72"/>
        <v>472246.62068389053</v>
      </c>
      <c r="Y70" s="26">
        <f t="shared" si="73"/>
        <v>308556.57268580806</v>
      </c>
      <c r="Z70" s="26">
        <f t="shared" si="84"/>
        <v>46677535.075650178</v>
      </c>
      <c r="AA70" s="26">
        <f t="shared" si="75"/>
        <v>38375082.99631606</v>
      </c>
      <c r="AB70" s="26">
        <f t="shared" si="75"/>
        <v>31803145.496998031</v>
      </c>
      <c r="AC70" s="26">
        <f t="shared" si="75"/>
        <v>26470660.235739727</v>
      </c>
      <c r="AD70" s="26">
        <f t="shared" si="76"/>
        <v>26.70194111732625</v>
      </c>
      <c r="AE70" s="26">
        <f t="shared" si="77"/>
        <v>16.769069820780679</v>
      </c>
      <c r="AF70" s="26">
        <f t="shared" si="78"/>
        <v>10.751211885233303</v>
      </c>
      <c r="AG70" s="26">
        <f t="shared" si="79"/>
        <v>7.0246285441332255</v>
      </c>
      <c r="AH70" s="26">
        <f t="shared" si="80"/>
        <v>26.954077242136115</v>
      </c>
      <c r="AI70" s="26">
        <f t="shared" si="81"/>
        <v>16.927413675360377</v>
      </c>
      <c r="AJ70" s="26">
        <f t="shared" si="82"/>
        <v>10.852731429817775</v>
      </c>
      <c r="AK70" s="122">
        <f t="shared" si="83"/>
        <v>0.99064571483769048</v>
      </c>
      <c r="AL70" s="122"/>
      <c r="AM70" s="121"/>
      <c r="AO70" s="121"/>
    </row>
    <row r="71" spans="3:41" x14ac:dyDescent="0.35">
      <c r="C71" s="124">
        <f t="shared" si="74"/>
        <v>111.0845601453087</v>
      </c>
      <c r="E71" s="20">
        <v>11</v>
      </c>
      <c r="F71" s="26">
        <f t="shared" si="65"/>
        <v>1944489.40064867</v>
      </c>
      <c r="R71" s="94">
        <f t="shared" si="66"/>
        <v>2124086.9174602223</v>
      </c>
      <c r="S71" s="94">
        <f t="shared" si="67"/>
        <v>1273312.6013430271</v>
      </c>
      <c r="T71" s="94">
        <f t="shared" si="68"/>
        <v>780869.26608659909</v>
      </c>
      <c r="U71" s="94">
        <f t="shared" si="69"/>
        <v>488945.96592878603</v>
      </c>
      <c r="V71" s="26">
        <f t="shared" si="70"/>
        <v>987184.23705284507</v>
      </c>
      <c r="W71" s="26">
        <f t="shared" si="71"/>
        <v>591780.92880943965</v>
      </c>
      <c r="X71" s="26">
        <f t="shared" si="72"/>
        <v>362914.44777666463</v>
      </c>
      <c r="Y71" s="26">
        <f t="shared" si="73"/>
        <v>227241.05419971078</v>
      </c>
      <c r="Z71" s="26">
        <f t="shared" si="84"/>
        <v>47664719.312703021</v>
      </c>
      <c r="AA71" s="26">
        <f t="shared" si="75"/>
        <v>38966863.925125502</v>
      </c>
      <c r="AB71" s="26">
        <f t="shared" si="75"/>
        <v>32166059.944774695</v>
      </c>
      <c r="AC71" s="26">
        <f t="shared" si="75"/>
        <v>26697901.289939437</v>
      </c>
      <c r="AD71" s="26">
        <f t="shared" si="76"/>
        <v>24.347347143042246</v>
      </c>
      <c r="AE71" s="26">
        <f t="shared" si="77"/>
        <v>14.595346203430218</v>
      </c>
      <c r="AF71" s="26">
        <f t="shared" si="78"/>
        <v>8.9507142756078366</v>
      </c>
      <c r="AG71" s="26">
        <f t="shared" si="79"/>
        <v>5.6045433305020085</v>
      </c>
      <c r="AH71" s="26">
        <f t="shared" si="80"/>
        <v>28.039917159102547</v>
      </c>
      <c r="AI71" s="26">
        <f t="shared" si="81"/>
        <v>16.808907190102527</v>
      </c>
      <c r="AJ71" s="26">
        <f t="shared" si="82"/>
        <v>10.308198479626236</v>
      </c>
      <c r="AK71" s="122">
        <f t="shared" si="83"/>
        <v>0.86831023804000151</v>
      </c>
      <c r="AL71" s="122"/>
      <c r="AM71" s="121"/>
      <c r="AO71" s="121"/>
    </row>
    <row r="72" spans="3:41" x14ac:dyDescent="0.35">
      <c r="C72" s="124">
        <f t="shared" si="74"/>
        <v>101.6935748930636</v>
      </c>
      <c r="E72" s="20">
        <v>12</v>
      </c>
      <c r="F72" s="26">
        <f t="shared" si="65"/>
        <v>1934085.8172567536</v>
      </c>
      <c r="R72" s="94">
        <f t="shared" si="66"/>
        <v>1897393.775085265</v>
      </c>
      <c r="S72" s="94">
        <f t="shared" si="67"/>
        <v>1085717.5009046877</v>
      </c>
      <c r="T72" s="94">
        <f t="shared" si="68"/>
        <v>636876.1360250822</v>
      </c>
      <c r="U72" s="94">
        <f t="shared" si="69"/>
        <v>382167.81357688538</v>
      </c>
      <c r="V72" s="26">
        <f t="shared" si="70"/>
        <v>820422.42207017913</v>
      </c>
      <c r="W72" s="26">
        <f t="shared" si="71"/>
        <v>469458.155430165</v>
      </c>
      <c r="X72" s="26">
        <f t="shared" si="72"/>
        <v>275381.66770517331</v>
      </c>
      <c r="Y72" s="26">
        <f t="shared" si="73"/>
        <v>165247.21824699946</v>
      </c>
      <c r="Z72" s="26">
        <f t="shared" si="84"/>
        <v>48485141.734773204</v>
      </c>
      <c r="AA72" s="26">
        <f t="shared" si="75"/>
        <v>39436322.08055567</v>
      </c>
      <c r="AB72" s="26">
        <f t="shared" si="75"/>
        <v>32441441.612479869</v>
      </c>
      <c r="AC72" s="26">
        <f t="shared" si="75"/>
        <v>26863148.508186437</v>
      </c>
      <c r="AD72" s="26">
        <f t="shared" si="76"/>
        <v>22.102995843833646</v>
      </c>
      <c r="AE72" s="26">
        <f t="shared" si="77"/>
        <v>12.647669516569044</v>
      </c>
      <c r="AF72" s="26">
        <f t="shared" si="78"/>
        <v>7.419055955829009</v>
      </c>
      <c r="AG72" s="26">
        <f t="shared" si="79"/>
        <v>4.4519243743999821</v>
      </c>
      <c r="AH72" s="26">
        <f t="shared" si="80"/>
        <v>29.014679144866321</v>
      </c>
      <c r="AI72" s="26">
        <f t="shared" si="81"/>
        <v>16.602639549241694</v>
      </c>
      <c r="AJ72" s="26">
        <f t="shared" si="82"/>
        <v>9.7390204313069386</v>
      </c>
      <c r="AK72" s="122">
        <f t="shared" si="83"/>
        <v>0.76178667127340671</v>
      </c>
      <c r="AL72" s="122"/>
      <c r="AM72" s="121"/>
      <c r="AO72" s="121"/>
    </row>
    <row r="73" spans="3:41" x14ac:dyDescent="0.35">
      <c r="C73" s="124">
        <f t="shared" si="74"/>
        <v>93.803459887792741</v>
      </c>
      <c r="E73" s="20">
        <v>13</v>
      </c>
      <c r="F73" s="26">
        <f t="shared" si="65"/>
        <v>1925175.149519996</v>
      </c>
      <c r="R73" s="94">
        <f t="shared" si="66"/>
        <v>1706784.4894967603</v>
      </c>
      <c r="S73" s="94">
        <f t="shared" si="67"/>
        <v>932254.88638671511</v>
      </c>
      <c r="T73" s="94">
        <f t="shared" si="68"/>
        <v>523079.4408718606</v>
      </c>
      <c r="U73" s="94">
        <f t="shared" si="69"/>
        <v>300803.84051936178</v>
      </c>
      <c r="V73" s="26">
        <f t="shared" si="70"/>
        <v>685823.0039745589</v>
      </c>
      <c r="W73" s="26">
        <f t="shared" si="71"/>
        <v>374600.22081652028</v>
      </c>
      <c r="X73" s="26">
        <f t="shared" si="72"/>
        <v>210184.65756145079</v>
      </c>
      <c r="Y73" s="26">
        <f t="shared" si="73"/>
        <v>120869.50331550013</v>
      </c>
      <c r="Z73" s="26">
        <f t="shared" si="84"/>
        <v>49170964.738747761</v>
      </c>
      <c r="AA73" s="26">
        <f t="shared" si="75"/>
        <v>39810922.301372193</v>
      </c>
      <c r="AB73" s="26">
        <f t="shared" si="75"/>
        <v>32651626.27004132</v>
      </c>
      <c r="AC73" s="26">
        <f t="shared" si="75"/>
        <v>26984018.011501938</v>
      </c>
      <c r="AD73" s="26">
        <f t="shared" si="76"/>
        <v>20.030893705034821</v>
      </c>
      <c r="AE73" s="26">
        <f t="shared" si="77"/>
        <v>10.940982092424301</v>
      </c>
      <c r="AF73" s="26">
        <f t="shared" si="78"/>
        <v>6.1388820579700818</v>
      </c>
      <c r="AG73" s="26">
        <f t="shared" si="79"/>
        <v>3.530246374154796</v>
      </c>
      <c r="AH73" s="26">
        <f t="shared" si="80"/>
        <v>29.819313255622873</v>
      </c>
      <c r="AI73" s="26">
        <f t="shared" si="81"/>
        <v>16.287469602824352</v>
      </c>
      <c r="AJ73" s="26">
        <f t="shared" si="82"/>
        <v>9.1387458703313218</v>
      </c>
      <c r="AK73" s="122">
        <f t="shared" si="83"/>
        <v>0.67174228773554023</v>
      </c>
      <c r="AL73" s="122"/>
      <c r="AM73" s="121"/>
      <c r="AO73" s="121"/>
    </row>
    <row r="74" spans="3:41" x14ac:dyDescent="0.35">
      <c r="C74" s="124">
        <f t="shared" si="74"/>
        <v>87.07601269232957</v>
      </c>
      <c r="E74" s="20">
        <v>14</v>
      </c>
      <c r="F74" s="26">
        <f t="shared" si="65"/>
        <v>1917423.5913726152</v>
      </c>
      <c r="R74" s="94">
        <f t="shared" si="66"/>
        <v>1537824.3049784126</v>
      </c>
      <c r="S74" s="94">
        <f t="shared" si="67"/>
        <v>801787.56290232018</v>
      </c>
      <c r="T74" s="94">
        <f t="shared" si="68"/>
        <v>430315.65149212931</v>
      </c>
      <c r="U74" s="94">
        <f t="shared" si="69"/>
        <v>237147.99809211784</v>
      </c>
      <c r="V74" s="26">
        <f t="shared" si="70"/>
        <v>569395.09665852948</v>
      </c>
      <c r="W74" s="26">
        <f t="shared" si="71"/>
        <v>296870.0035501013</v>
      </c>
      <c r="X74" s="26">
        <f t="shared" si="72"/>
        <v>159328.74853247858</v>
      </c>
      <c r="Y74" s="26">
        <f t="shared" si="73"/>
        <v>87806.459332773869</v>
      </c>
      <c r="Z74" s="26">
        <f t="shared" si="84"/>
        <v>49740359.835406289</v>
      </c>
      <c r="AA74" s="26">
        <f t="shared" si="75"/>
        <v>40107792.304922298</v>
      </c>
      <c r="AB74" s="26">
        <f t="shared" si="75"/>
        <v>32810955.018573798</v>
      </c>
      <c r="AC74" s="26">
        <f t="shared" si="75"/>
        <v>27071824.470834713</v>
      </c>
      <c r="AD74" s="26">
        <f t="shared" si="76"/>
        <v>17.915227373808879</v>
      </c>
      <c r="AE74" s="26">
        <f t="shared" si="77"/>
        <v>9.3406031159644041</v>
      </c>
      <c r="AF74" s="26">
        <f t="shared" si="78"/>
        <v>5.0130581978923905</v>
      </c>
      <c r="AG74" s="26">
        <f t="shared" si="79"/>
        <v>2.7627085183333251</v>
      </c>
      <c r="AH74" s="26">
        <f t="shared" si="80"/>
        <v>30.470282523161824</v>
      </c>
      <c r="AI74" s="26">
        <f t="shared" si="81"/>
        <v>15.886531046558032</v>
      </c>
      <c r="AJ74" s="26">
        <f t="shared" si="82"/>
        <v>8.526227237179528</v>
      </c>
      <c r="AK74" s="122">
        <f t="shared" si="83"/>
        <v>0.58795737650908597</v>
      </c>
      <c r="AL74" s="122"/>
      <c r="AM74" s="121"/>
      <c r="AO74" s="121"/>
    </row>
    <row r="75" spans="3:41" x14ac:dyDescent="0.35">
      <c r="C75" s="124">
        <f t="shared" si="74"/>
        <v>81.263604191109579</v>
      </c>
      <c r="E75" s="20">
        <v>15</v>
      </c>
      <c r="F75" s="26">
        <f t="shared" si="65"/>
        <v>1910588.0223839534</v>
      </c>
      <c r="R75" s="94">
        <f t="shared" si="66"/>
        <v>1392513.0576294202</v>
      </c>
      <c r="S75" s="94">
        <f t="shared" si="67"/>
        <v>693024.33523097401</v>
      </c>
      <c r="T75" s="94">
        <f t="shared" si="68"/>
        <v>355771.50175795221</v>
      </c>
      <c r="U75" s="94">
        <f t="shared" si="69"/>
        <v>187897.09754669495</v>
      </c>
      <c r="V75" s="26">
        <f t="shared" si="70"/>
        <v>473487.55145492521</v>
      </c>
      <c r="W75" s="26">
        <f t="shared" si="71"/>
        <v>235644.7530523024</v>
      </c>
      <c r="X75" s="26">
        <f t="shared" si="72"/>
        <v>120970.77030759436</v>
      </c>
      <c r="Y75" s="26">
        <f t="shared" si="73"/>
        <v>63889.481075550517</v>
      </c>
      <c r="Z75" s="26">
        <f t="shared" si="84"/>
        <v>50213847.386861213</v>
      </c>
      <c r="AA75" s="26">
        <f t="shared" si="75"/>
        <v>40343437.057974599</v>
      </c>
      <c r="AB75" s="26">
        <f t="shared" si="75"/>
        <v>32931925.788881391</v>
      </c>
      <c r="AC75" s="26">
        <f t="shared" si="75"/>
        <v>27135713.951910265</v>
      </c>
      <c r="AD75" s="26">
        <f t="shared" si="76"/>
        <v>15.963187718316554</v>
      </c>
      <c r="AE75" s="26">
        <f t="shared" si="77"/>
        <v>7.9445413427481615</v>
      </c>
      <c r="AF75" s="26">
        <f t="shared" si="78"/>
        <v>4.0784158082207087</v>
      </c>
      <c r="AG75" s="26">
        <f t="shared" si="79"/>
        <v>2.1539737982571561</v>
      </c>
      <c r="AH75" s="26">
        <f t="shared" si="80"/>
        <v>30.984081055362136</v>
      </c>
      <c r="AI75" s="26">
        <f t="shared" si="81"/>
        <v>15.420122675682185</v>
      </c>
      <c r="AJ75" s="26">
        <f t="shared" si="82"/>
        <v>7.9160859478201333</v>
      </c>
      <c r="AK75" s="122">
        <f t="shared" si="83"/>
        <v>0.51520610502514674</v>
      </c>
      <c r="AL75" s="122"/>
      <c r="AM75" s="121"/>
      <c r="AO75" s="121"/>
    </row>
    <row r="76" spans="3:41" x14ac:dyDescent="0.35">
      <c r="C76" s="124">
        <f t="shared" si="74"/>
        <v>74.975478963090652</v>
      </c>
      <c r="E76" s="20">
        <v>16</v>
      </c>
      <c r="F76" s="26">
        <f t="shared" si="65"/>
        <v>1877062.3469007048</v>
      </c>
      <c r="R76" s="94">
        <f t="shared" si="66"/>
        <v>1246148.2518224921</v>
      </c>
      <c r="S76" s="94">
        <f t="shared" si="67"/>
        <v>591991.58740134095</v>
      </c>
      <c r="T76" s="94">
        <f t="shared" si="68"/>
        <v>290691.98132963164</v>
      </c>
      <c r="U76" s="94">
        <f t="shared" si="69"/>
        <v>147129.09408930331</v>
      </c>
      <c r="V76" s="26">
        <f t="shared" si="70"/>
        <v>386244.36321106052</v>
      </c>
      <c r="W76" s="26">
        <f t="shared" si="71"/>
        <v>183488.13102111255</v>
      </c>
      <c r="X76" s="26">
        <f t="shared" si="72"/>
        <v>90100.145833385614</v>
      </c>
      <c r="Y76" s="26">
        <f t="shared" si="73"/>
        <v>45602.746842707129</v>
      </c>
      <c r="Z76" s="26">
        <f t="shared" si="84"/>
        <v>50600091.750072271</v>
      </c>
      <c r="AA76" s="26">
        <f t="shared" si="75"/>
        <v>40526925.188995712</v>
      </c>
      <c r="AB76" s="26">
        <f t="shared" si="75"/>
        <v>33022025.934714776</v>
      </c>
      <c r="AC76" s="26">
        <f t="shared" si="75"/>
        <v>27181316.698752973</v>
      </c>
      <c r="AD76" s="26">
        <f t="shared" si="76"/>
        <v>14.113997662432565</v>
      </c>
      <c r="AE76" s="26">
        <f t="shared" si="77"/>
        <v>6.7049549429953794</v>
      </c>
      <c r="AF76" s="26">
        <f t="shared" si="78"/>
        <v>3.2924059709379909</v>
      </c>
      <c r="AG76" s="26">
        <f t="shared" si="79"/>
        <v>1.6663985902281284</v>
      </c>
      <c r="AH76" s="26">
        <f t="shared" si="80"/>
        <v>31.422287623512617</v>
      </c>
      <c r="AI76" s="26">
        <f t="shared" si="81"/>
        <v>14.927381154545383</v>
      </c>
      <c r="AJ76" s="26">
        <f t="shared" si="82"/>
        <v>7.3299521415928357</v>
      </c>
      <c r="AK76" s="122">
        <f t="shared" si="83"/>
        <v>0.44917155082850702</v>
      </c>
      <c r="AL76" s="122"/>
      <c r="AM76" s="121"/>
      <c r="AO76" s="121"/>
    </row>
    <row r="77" spans="3:41" x14ac:dyDescent="0.35">
      <c r="C77" s="124">
        <f t="shared" si="74"/>
        <v>71.787628904219929</v>
      </c>
      <c r="E77" s="20">
        <v>17</v>
      </c>
      <c r="F77" s="26">
        <f t="shared" si="65"/>
        <v>1899045.1036644564</v>
      </c>
      <c r="R77" s="94">
        <f t="shared" si="66"/>
        <v>1156924.1902953521</v>
      </c>
      <c r="S77" s="94">
        <f t="shared" si="67"/>
        <v>524623.01427255839</v>
      </c>
      <c r="T77" s="94">
        <f t="shared" si="68"/>
        <v>246410.77807761959</v>
      </c>
      <c r="U77" s="94">
        <f t="shared" si="69"/>
        <v>119520.33542101558</v>
      </c>
      <c r="V77" s="26">
        <f t="shared" si="70"/>
        <v>328377.1019429327</v>
      </c>
      <c r="W77" s="26">
        <f t="shared" si="71"/>
        <v>148907.06451164145</v>
      </c>
      <c r="X77" s="26">
        <f t="shared" si="72"/>
        <v>69940.327872282476</v>
      </c>
      <c r="Y77" s="26">
        <f t="shared" si="73"/>
        <v>33924.211887021549</v>
      </c>
      <c r="Z77" s="26">
        <f t="shared" si="84"/>
        <v>50928468.852015205</v>
      </c>
      <c r="AA77" s="26">
        <f t="shared" si="75"/>
        <v>40675832.253507353</v>
      </c>
      <c r="AB77" s="26">
        <f t="shared" si="75"/>
        <v>33091966.262587059</v>
      </c>
      <c r="AC77" s="26">
        <f t="shared" si="75"/>
        <v>27215240.910639994</v>
      </c>
      <c r="AD77" s="26">
        <f t="shared" si="76"/>
        <v>12.532288734521092</v>
      </c>
      <c r="AE77" s="26">
        <f t="shared" si="77"/>
        <v>5.6829368309431016</v>
      </c>
      <c r="AF77" s="26">
        <f t="shared" si="78"/>
        <v>2.669225040042051</v>
      </c>
      <c r="AG77" s="26">
        <f t="shared" si="79"/>
        <v>1.2946944715198547</v>
      </c>
      <c r="AH77" s="26">
        <f t="shared" si="80"/>
        <v>31.620936051697662</v>
      </c>
      <c r="AI77" s="26">
        <f t="shared" si="81"/>
        <v>14.338943661750559</v>
      </c>
      <c r="AJ77" s="26">
        <f t="shared" si="82"/>
        <v>6.7348746974097873</v>
      </c>
      <c r="AK77" s="122">
        <f t="shared" si="83"/>
        <v>0.39632883460602875</v>
      </c>
      <c r="AL77" s="122"/>
      <c r="AM77" s="121"/>
      <c r="AO77" s="121"/>
    </row>
    <row r="78" spans="3:41" x14ac:dyDescent="0.35">
      <c r="C78" s="124">
        <f t="shared" si="74"/>
        <v>67.816464365388967</v>
      </c>
      <c r="E78" s="20">
        <v>18</v>
      </c>
      <c r="F78" s="26">
        <f t="shared" si="65"/>
        <v>1894037.0037992005</v>
      </c>
      <c r="R78" s="94">
        <f t="shared" si="66"/>
        <v>1059394.8316063618</v>
      </c>
      <c r="S78" s="94">
        <f t="shared" si="67"/>
        <v>458560.7724110909</v>
      </c>
      <c r="T78" s="94">
        <f t="shared" si="68"/>
        <v>206017.49714731632</v>
      </c>
      <c r="U78" s="94">
        <f t="shared" si="69"/>
        <v>95764.11604505236</v>
      </c>
      <c r="V78" s="26">
        <f t="shared" si="70"/>
        <v>272383.33544447226</v>
      </c>
      <c r="W78" s="26">
        <f t="shared" si="71"/>
        <v>117901.56886449398</v>
      </c>
      <c r="X78" s="26">
        <f t="shared" si="72"/>
        <v>52969.611856440461</v>
      </c>
      <c r="Y78" s="26">
        <f t="shared" si="73"/>
        <v>24622.122523186961</v>
      </c>
      <c r="Z78" s="26">
        <f t="shared" si="84"/>
        <v>51200852.187459677</v>
      </c>
      <c r="AA78" s="26">
        <f t="shared" si="84"/>
        <v>40793733.822371848</v>
      </c>
      <c r="AB78" s="26">
        <f t="shared" si="84"/>
        <v>33144935.874443501</v>
      </c>
      <c r="AC78" s="26">
        <f t="shared" si="84"/>
        <v>27239863.033163182</v>
      </c>
      <c r="AD78" s="26">
        <f t="shared" si="76"/>
        <v>11.004049245707373</v>
      </c>
      <c r="AE78" s="26">
        <f t="shared" si="77"/>
        <v>4.7631205771600378</v>
      </c>
      <c r="AF78" s="26">
        <f t="shared" si="78"/>
        <v>2.1399261318359954</v>
      </c>
      <c r="AG78" s="26">
        <f t="shared" si="79"/>
        <v>0.99471228053239003</v>
      </c>
      <c r="AH78" s="26">
        <f t="shared" si="80"/>
        <v>31.794578205643393</v>
      </c>
      <c r="AI78" s="26">
        <f t="shared" si="81"/>
        <v>13.762334783488969</v>
      </c>
      <c r="AJ78" s="26">
        <f t="shared" si="82"/>
        <v>6.1830011147488095</v>
      </c>
      <c r="AK78" s="122">
        <f t="shared" si="83"/>
        <v>0.34609829306539452</v>
      </c>
      <c r="AL78" s="122"/>
      <c r="AM78" s="121"/>
      <c r="AO78" s="121"/>
    </row>
    <row r="79" spans="3:41" x14ac:dyDescent="0.35">
      <c r="C79" s="124">
        <f t="shared" si="74"/>
        <v>64.269081645334552</v>
      </c>
      <c r="E79" s="20">
        <v>19</v>
      </c>
      <c r="F79" s="26">
        <f t="shared" si="65"/>
        <v>1889462.2897896455</v>
      </c>
      <c r="R79" s="94">
        <f t="shared" si="66"/>
        <v>971023.99272751517</v>
      </c>
      <c r="S79" s="94">
        <f t="shared" si="67"/>
        <v>401204.34266543825</v>
      </c>
      <c r="T79" s="94">
        <f t="shared" si="68"/>
        <v>172412.07413695168</v>
      </c>
      <c r="U79" s="94">
        <f t="shared" si="69"/>
        <v>76803.846030145447</v>
      </c>
      <c r="V79" s="26">
        <f t="shared" si="70"/>
        <v>223299.60415531753</v>
      </c>
      <c r="W79" s="26">
        <f t="shared" si="71"/>
        <v>92262.159919385973</v>
      </c>
      <c r="X79" s="26">
        <f t="shared" si="72"/>
        <v>39648.400240077433</v>
      </c>
      <c r="Y79" s="26">
        <f t="shared" si="73"/>
        <v>17662.043929485139</v>
      </c>
      <c r="Z79" s="26">
        <f t="shared" si="84"/>
        <v>51424151.791614994</v>
      </c>
      <c r="AA79" s="26">
        <f t="shared" si="84"/>
        <v>40885995.982291237</v>
      </c>
      <c r="AB79" s="26">
        <f t="shared" si="84"/>
        <v>33184584.27468358</v>
      </c>
      <c r="AC79" s="26">
        <f t="shared" si="84"/>
        <v>27257525.077092666</v>
      </c>
      <c r="AD79" s="26">
        <f t="shared" si="76"/>
        <v>9.5190365530334198</v>
      </c>
      <c r="AE79" s="26">
        <f t="shared" si="77"/>
        <v>3.9330426762583039</v>
      </c>
      <c r="AF79" s="26">
        <f t="shared" si="78"/>
        <v>1.6901712503354143</v>
      </c>
      <c r="AG79" s="26">
        <f t="shared" si="79"/>
        <v>0.75291509092470277</v>
      </c>
      <c r="AH79" s="26">
        <f t="shared" si="80"/>
        <v>31.874735350908225</v>
      </c>
      <c r="AI79" s="26">
        <f t="shared" si="81"/>
        <v>13.169893164199641</v>
      </c>
      <c r="AJ79" s="26">
        <f t="shared" si="82"/>
        <v>5.659581303423729</v>
      </c>
      <c r="AK79" s="122">
        <f t="shared" si="83"/>
        <v>0.29863892039380274</v>
      </c>
      <c r="AL79" s="122"/>
      <c r="AM79" s="121"/>
      <c r="AO79" s="121"/>
    </row>
    <row r="80" spans="3:41" x14ac:dyDescent="0.35">
      <c r="C80" s="124">
        <f t="shared" si="74"/>
        <v>61.085646518919894</v>
      </c>
      <c r="E80" s="20">
        <v>20</v>
      </c>
      <c r="F80" s="26">
        <f t="shared" si="65"/>
        <v>1885260.7678578603</v>
      </c>
      <c r="R80" s="94">
        <f t="shared" si="66"/>
        <v>892422.62993025396</v>
      </c>
      <c r="S80" s="94">
        <f t="shared" si="67"/>
        <v>351967.73449998396</v>
      </c>
      <c r="T80" s="94">
        <f t="shared" si="68"/>
        <v>144677.08466137937</v>
      </c>
      <c r="U80" s="94">
        <f t="shared" si="69"/>
        <v>61763.462519239423</v>
      </c>
      <c r="V80" s="26">
        <f t="shared" si="70"/>
        <v>181887.67405154882</v>
      </c>
      <c r="W80" s="26">
        <f t="shared" si="71"/>
        <v>71735.734194009041</v>
      </c>
      <c r="X80" s="26">
        <f t="shared" si="72"/>
        <v>29487.125869582611</v>
      </c>
      <c r="Y80" s="26">
        <f t="shared" si="73"/>
        <v>12588.220157384916</v>
      </c>
      <c r="Z80" s="26">
        <f t="shared" si="84"/>
        <v>51606039.46566654</v>
      </c>
      <c r="AA80" s="26">
        <f t="shared" si="84"/>
        <v>40957731.716485247</v>
      </c>
      <c r="AB80" s="26">
        <f t="shared" si="84"/>
        <v>33214071.400553163</v>
      </c>
      <c r="AC80" s="26">
        <f t="shared" si="84"/>
        <v>27270113.297250051</v>
      </c>
      <c r="AD80" s="26">
        <f t="shared" si="76"/>
        <v>8.1577657446489251</v>
      </c>
      <c r="AE80" s="26">
        <f t="shared" si="77"/>
        <v>3.2173885235855781</v>
      </c>
      <c r="AF80" s="26">
        <f t="shared" si="78"/>
        <v>1.3225143846682987</v>
      </c>
      <c r="AG80" s="26">
        <f t="shared" si="79"/>
        <v>0.56458884155563993</v>
      </c>
      <c r="AH80" s="26">
        <f t="shared" si="80"/>
        <v>31.867897336463734</v>
      </c>
      <c r="AI80" s="26">
        <f t="shared" si="81"/>
        <v>12.568564772578458</v>
      </c>
      <c r="AJ80" s="26">
        <f t="shared" si="82"/>
        <v>5.1663352388184505</v>
      </c>
      <c r="AK80" s="122">
        <f t="shared" si="83"/>
        <v>0.25598694694283114</v>
      </c>
      <c r="AL80" s="122"/>
      <c r="AM80" s="121"/>
      <c r="AO80" s="121"/>
    </row>
    <row r="81" spans="5:58" x14ac:dyDescent="0.35">
      <c r="E81" s="20">
        <v>21</v>
      </c>
      <c r="F81" s="26">
        <f t="shared" si="65"/>
        <v>964833.02797543502</v>
      </c>
      <c r="R81" s="94">
        <f t="shared" si="66"/>
        <v>372012.03956800094</v>
      </c>
      <c r="S81" s="94">
        <f t="shared" si="67"/>
        <v>140050.89466195859</v>
      </c>
      <c r="T81" s="94">
        <f t="shared" si="68"/>
        <v>55065.251660971393</v>
      </c>
      <c r="U81" s="94">
        <f t="shared" si="69"/>
        <v>22528.180069027141</v>
      </c>
      <c r="V81" s="26">
        <f t="shared" si="70"/>
        <v>25692.591022807581</v>
      </c>
      <c r="W81" s="26">
        <f t="shared" si="71"/>
        <v>9672.4567385144182</v>
      </c>
      <c r="X81" s="26">
        <f t="shared" si="72"/>
        <v>3803.0193650082147</v>
      </c>
      <c r="Y81" s="26">
        <f t="shared" si="73"/>
        <v>1555.8832925778916</v>
      </c>
      <c r="Z81" s="26">
        <f t="shared" si="84"/>
        <v>51631732.056689344</v>
      </c>
      <c r="AA81" s="26">
        <f t="shared" si="84"/>
        <v>40967404.173223764</v>
      </c>
      <c r="AB81" s="26">
        <f t="shared" si="84"/>
        <v>33217874.419918172</v>
      </c>
      <c r="AC81" s="26">
        <f t="shared" si="84"/>
        <v>27271669.180542629</v>
      </c>
      <c r="AD81" s="26">
        <f t="shared" si="76"/>
        <v>2.6723564695141122</v>
      </c>
      <c r="AE81" s="26">
        <f t="shared" si="77"/>
        <v>1.0060586072583575</v>
      </c>
      <c r="AF81" s="26">
        <f t="shared" si="78"/>
        <v>0.39556241699193867</v>
      </c>
      <c r="AG81" s="26">
        <f t="shared" si="79"/>
        <v>0.16183166497448459</v>
      </c>
      <c r="AH81" s="26">
        <f t="shared" si="80"/>
        <v>36.021630438780612</v>
      </c>
      <c r="AI81" s="26">
        <f t="shared" si="81"/>
        <v>13.561016939107702</v>
      </c>
      <c r="AJ81" s="26">
        <f t="shared" si="82"/>
        <v>5.3319246002181782</v>
      </c>
      <c r="AK81" s="122">
        <f t="shared" si="83"/>
        <v>7.418754889665044E-2</v>
      </c>
      <c r="AL81" s="122"/>
      <c r="AM81" s="121"/>
      <c r="AO81" s="121"/>
    </row>
    <row r="83" spans="5:58" x14ac:dyDescent="0.35">
      <c r="S83" s="121">
        <f>SUM(S60:S80)</f>
        <v>91360982.131184682</v>
      </c>
      <c r="U83" s="24" t="s">
        <v>112</v>
      </c>
      <c r="V83" s="25">
        <f>SUMIF(V61:V80,"&gt;0")+V60</f>
        <v>51606039.465666547</v>
      </c>
      <c r="W83" s="25">
        <f>SUMIF(W61:W80,"&gt;0")+W60</f>
        <v>40957731.716485217</v>
      </c>
      <c r="X83" s="25">
        <f>SUMIF(X61:X80,"&gt;0")+X60</f>
        <v>33214071.400553171</v>
      </c>
      <c r="Y83" s="25">
        <f>SUMIF(Y61:Y80,"&gt;0")+Y60</f>
        <v>27270113.297250044</v>
      </c>
      <c r="AE83" s="111">
        <f>AVERAGE(AE61:AE80)</f>
        <v>19.032808377255225</v>
      </c>
      <c r="AI83" s="111">
        <f>AVERAGE(AI61:AI80)</f>
        <v>13.964877478389266</v>
      </c>
      <c r="AK83" s="261">
        <f>(S83-AC53)/AC53</f>
        <v>0.81260100052080142</v>
      </c>
    </row>
    <row r="84" spans="5:58" x14ac:dyDescent="0.35">
      <c r="U84" s="24"/>
      <c r="V84" s="125">
        <f>V83/W83</f>
        <v>1.2599828482419464</v>
      </c>
      <c r="W84" s="25"/>
      <c r="X84" s="118">
        <f>X83/W83</f>
        <v>0.81093532304145466</v>
      </c>
      <c r="Y84" s="25"/>
    </row>
    <row r="85" spans="5:58" x14ac:dyDescent="0.35">
      <c r="U85" s="24"/>
      <c r="V85" s="126">
        <f>V84-1</f>
        <v>0.2599828482419464</v>
      </c>
      <c r="W85" s="25"/>
      <c r="X85" s="122">
        <f>X84-1</f>
        <v>-0.18906467695854534</v>
      </c>
      <c r="Y85" s="25"/>
    </row>
    <row r="86" spans="5:58" x14ac:dyDescent="0.35">
      <c r="U86" s="24"/>
    </row>
    <row r="87" spans="5:58" ht="29" x14ac:dyDescent="0.35">
      <c r="R87" s="50" t="s">
        <v>214</v>
      </c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</row>
    <row r="88" spans="5:58" ht="43.5" x14ac:dyDescent="0.35">
      <c r="Q88" s="67"/>
      <c r="R88" s="108">
        <v>0.05</v>
      </c>
      <c r="S88" s="108">
        <v>0.1</v>
      </c>
      <c r="T88" s="108">
        <v>0.15</v>
      </c>
      <c r="U88" s="108">
        <v>0.2</v>
      </c>
      <c r="V88" s="20"/>
      <c r="W88" s="50"/>
      <c r="X88" s="50"/>
      <c r="Y88" s="50"/>
      <c r="Z88" s="50" t="s">
        <v>353</v>
      </c>
      <c r="AA88" s="50"/>
      <c r="AB88" s="50"/>
      <c r="AC88" s="50"/>
      <c r="AD88" s="50" t="s">
        <v>145</v>
      </c>
      <c r="AE88" s="50"/>
      <c r="AF88" s="50"/>
      <c r="AG88" s="50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</row>
    <row r="89" spans="5:58" ht="43.5" x14ac:dyDescent="0.35">
      <c r="Q89" s="67"/>
      <c r="R89" s="81" t="s">
        <v>205</v>
      </c>
      <c r="S89" s="81" t="s">
        <v>205</v>
      </c>
      <c r="T89" s="81" t="s">
        <v>205</v>
      </c>
      <c r="U89" s="81" t="s">
        <v>205</v>
      </c>
      <c r="V89" s="27" t="s">
        <v>419</v>
      </c>
      <c r="W89" s="27" t="s">
        <v>210</v>
      </c>
      <c r="X89" s="27" t="s">
        <v>211</v>
      </c>
      <c r="Y89" s="27" t="s">
        <v>420</v>
      </c>
      <c r="Z89" s="27" t="s">
        <v>419</v>
      </c>
      <c r="AA89" s="27" t="s">
        <v>210</v>
      </c>
      <c r="AB89" s="27" t="s">
        <v>211</v>
      </c>
      <c r="AC89" s="27" t="s">
        <v>420</v>
      </c>
      <c r="AD89" s="27" t="s">
        <v>419</v>
      </c>
      <c r="AE89" s="27" t="s">
        <v>210</v>
      </c>
      <c r="AF89" s="27" t="s">
        <v>211</v>
      </c>
      <c r="AG89" s="27" t="s">
        <v>420</v>
      </c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67"/>
      <c r="AZ89" s="67"/>
      <c r="BA89" s="67"/>
      <c r="BB89" s="67"/>
      <c r="BC89" s="67"/>
      <c r="BD89" s="67"/>
      <c r="BE89" s="67"/>
      <c r="BF89" s="67"/>
    </row>
    <row r="90" spans="5:58" x14ac:dyDescent="0.35">
      <c r="Q90" s="67"/>
      <c r="R90" s="94">
        <f t="shared" ref="R90:R111" si="85">D30*$N30</f>
        <v>0</v>
      </c>
      <c r="S90" s="94">
        <f t="shared" ref="S90:S111" si="86">D30*$O30</f>
        <v>0</v>
      </c>
      <c r="T90" s="94">
        <f t="shared" ref="T90:T111" si="87">$D30*$P30</f>
        <v>0</v>
      </c>
      <c r="U90" s="94">
        <f t="shared" ref="U90:U111" si="88">$D30*$Q30</f>
        <v>0</v>
      </c>
      <c r="V90" s="26">
        <f t="shared" ref="V90:V111" si="89">R90-W30</f>
        <v>-30932906.678150136</v>
      </c>
      <c r="W90" s="26">
        <f t="shared" ref="W90:W111" si="90">S90-AC30</f>
        <v>-30932906.678150136</v>
      </c>
      <c r="X90" s="26">
        <f t="shared" ref="X90:X111" si="91">T90-AI30</f>
        <v>-30932906.678150136</v>
      </c>
      <c r="Y90" s="26">
        <f t="shared" ref="Y90:Y111" si="92">U90-AO30</f>
        <v>-30932906.678150136</v>
      </c>
      <c r="Z90" s="26">
        <f>V90</f>
        <v>-30932906.678150136</v>
      </c>
      <c r="AA90" s="26">
        <f>W90</f>
        <v>-30932906.678150136</v>
      </c>
      <c r="AB90" s="26">
        <f>X90</f>
        <v>-30932906.678150136</v>
      </c>
      <c r="AC90" s="26">
        <f>Y90</f>
        <v>-30932906.678150136</v>
      </c>
      <c r="AD90" s="26">
        <v>0</v>
      </c>
      <c r="AE90" s="26">
        <v>0</v>
      </c>
      <c r="AF90" s="26">
        <v>0</v>
      </c>
      <c r="AG90" s="26">
        <v>0</v>
      </c>
      <c r="AH90" s="65"/>
      <c r="AI90" s="65"/>
      <c r="AJ90" s="102"/>
      <c r="AK90" s="65"/>
      <c r="AL90" s="65"/>
      <c r="AM90" s="65"/>
      <c r="AN90" s="65"/>
      <c r="AO90" s="65"/>
      <c r="AP90" s="67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67"/>
      <c r="BC90" s="67"/>
      <c r="BD90" s="67"/>
      <c r="BE90" s="67"/>
      <c r="BF90" s="67"/>
    </row>
    <row r="91" spans="5:58" x14ac:dyDescent="0.35">
      <c r="Q91" s="67"/>
      <c r="R91" s="94">
        <f t="shared" si="85"/>
        <v>42015190.100672476</v>
      </c>
      <c r="S91" s="94">
        <f t="shared" si="86"/>
        <v>40105408.732460089</v>
      </c>
      <c r="T91" s="94">
        <f t="shared" si="87"/>
        <v>38361695.309309661</v>
      </c>
      <c r="U91" s="94">
        <f t="shared" si="88"/>
        <v>36763291.338088423</v>
      </c>
      <c r="V91" s="26">
        <f t="shared" si="89"/>
        <v>38296393.111963965</v>
      </c>
      <c r="W91" s="26">
        <f t="shared" si="90"/>
        <v>36555647.970511056</v>
      </c>
      <c r="X91" s="26">
        <f t="shared" si="91"/>
        <v>34966271.971793197</v>
      </c>
      <c r="Y91" s="26">
        <f t="shared" si="92"/>
        <v>33509343.972968478</v>
      </c>
      <c r="Z91" s="26">
        <f>V91+Z90</f>
        <v>7363486.433813829</v>
      </c>
      <c r="AA91" s="26">
        <f>W91+AA90</f>
        <v>5622741.2923609205</v>
      </c>
      <c r="AB91" s="26">
        <f>X91+AB90</f>
        <v>4033365.2936430611</v>
      </c>
      <c r="AC91" s="26">
        <f>Y91+AC90</f>
        <v>2576437.2948183417</v>
      </c>
      <c r="AD91" s="26">
        <f t="shared" ref="AD91:AD111" si="93">V91/($C5*1000)</f>
        <v>48.612758728706872</v>
      </c>
      <c r="AE91" s="26">
        <f t="shared" ref="AE91:AE111" si="94">W91/($C5*1000)</f>
        <v>46.403087877402015</v>
      </c>
      <c r="AF91" s="26">
        <f t="shared" ref="AF91:AF111" si="95">X91/($C5*1000)</f>
        <v>44.385562317514989</v>
      </c>
      <c r="AG91" s="26">
        <f t="shared" ref="AG91:AG111" si="96">Y91/($C5*1000)</f>
        <v>42.536163887618528</v>
      </c>
      <c r="AH91" s="65"/>
      <c r="AI91" s="65"/>
      <c r="AJ91" s="65"/>
      <c r="AK91" s="65"/>
      <c r="AL91" s="65"/>
      <c r="AM91" s="65"/>
      <c r="AN91" s="65"/>
      <c r="AO91" s="65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67"/>
      <c r="BC91" s="67"/>
      <c r="BD91" s="67"/>
      <c r="BE91" s="67"/>
      <c r="BF91" s="67"/>
    </row>
    <row r="92" spans="5:58" x14ac:dyDescent="0.35">
      <c r="Q92" s="67"/>
      <c r="R92" s="94">
        <f t="shared" si="85"/>
        <v>16159638.67447992</v>
      </c>
      <c r="S92" s="94">
        <f t="shared" si="86"/>
        <v>14723968.296375299</v>
      </c>
      <c r="T92" s="94">
        <f t="shared" si="87"/>
        <v>13471456.815587234</v>
      </c>
      <c r="U92" s="94">
        <f t="shared" si="88"/>
        <v>12372223.360148691</v>
      </c>
      <c r="V92" s="26">
        <f t="shared" si="89"/>
        <v>13739245.290882042</v>
      </c>
      <c r="W92" s="26">
        <f t="shared" si="90"/>
        <v>12518609.862146653</v>
      </c>
      <c r="X92" s="26">
        <f t="shared" si="91"/>
        <v>11453699.76045176</v>
      </c>
      <c r="Y92" s="26">
        <f t="shared" si="92"/>
        <v>10519109.675831564</v>
      </c>
      <c r="Z92" s="26">
        <f>MAX(0,V92)+Z91</f>
        <v>21102731.724695869</v>
      </c>
      <c r="AA92" s="26">
        <f t="shared" ref="AA92:AC107" si="97">MAX(0,W92)+AA91</f>
        <v>18141351.154507574</v>
      </c>
      <c r="AB92" s="26">
        <f t="shared" si="97"/>
        <v>15487065.054094821</v>
      </c>
      <c r="AC92" s="26">
        <f t="shared" si="97"/>
        <v>13095546.970649906</v>
      </c>
      <c r="AD92" s="26">
        <f t="shared" si="93"/>
        <v>44.94845374228364</v>
      </c>
      <c r="AE92" s="26">
        <f t="shared" si="94"/>
        <v>40.955099380882409</v>
      </c>
      <c r="AF92" s="26">
        <f t="shared" si="95"/>
        <v>37.471206238841376</v>
      </c>
      <c r="AG92" s="26">
        <f t="shared" si="96"/>
        <v>34.413659896435917</v>
      </c>
      <c r="AH92" s="104"/>
      <c r="AI92" s="104"/>
      <c r="AJ92" s="104"/>
      <c r="AK92" s="104"/>
      <c r="AL92" s="104"/>
      <c r="AM92" s="104"/>
      <c r="AN92" s="104"/>
      <c r="AO92" s="104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67"/>
      <c r="BC92" s="67"/>
      <c r="BD92" s="67"/>
      <c r="BE92" s="67"/>
      <c r="BF92" s="67"/>
    </row>
    <row r="93" spans="5:58" x14ac:dyDescent="0.35">
      <c r="Q93" s="67"/>
      <c r="R93" s="94">
        <f t="shared" si="85"/>
        <v>8833561.5954652242</v>
      </c>
      <c r="S93" s="94">
        <f t="shared" si="86"/>
        <v>7682908.8970326288</v>
      </c>
      <c r="T93" s="94">
        <f t="shared" si="87"/>
        <v>6723729.2623985764</v>
      </c>
      <c r="U93" s="94">
        <f t="shared" si="88"/>
        <v>5917796.1469620559</v>
      </c>
      <c r="V93" s="26">
        <f t="shared" si="89"/>
        <v>6847642.3713747039</v>
      </c>
      <c r="W93" s="26">
        <f t="shared" si="90"/>
        <v>5955673.9294986036</v>
      </c>
      <c r="X93" s="26">
        <f t="shared" si="91"/>
        <v>5212132.4896277767</v>
      </c>
      <c r="Y93" s="26">
        <f t="shared" si="92"/>
        <v>4587385.4167607892</v>
      </c>
      <c r="Z93" s="26">
        <f t="shared" ref="Z93:AC111" si="98">MAX(0,V93)+Z92</f>
        <v>27950374.096070573</v>
      </c>
      <c r="AA93" s="26">
        <f t="shared" si="97"/>
        <v>24097025.084006175</v>
      </c>
      <c r="AB93" s="26">
        <f t="shared" si="97"/>
        <v>20699197.5437226</v>
      </c>
      <c r="AC93" s="26">
        <f t="shared" si="97"/>
        <v>17682932.387410693</v>
      </c>
      <c r="AD93" s="26">
        <f t="shared" si="93"/>
        <v>40.56067261484062</v>
      </c>
      <c r="AE93" s="26">
        <f t="shared" si="94"/>
        <v>35.277271702295167</v>
      </c>
      <c r="AF93" s="26">
        <f t="shared" si="95"/>
        <v>30.873049156409891</v>
      </c>
      <c r="AG93" s="26">
        <f t="shared" si="96"/>
        <v>27.172481849395187</v>
      </c>
      <c r="AH93" s="104"/>
      <c r="AI93" s="104"/>
      <c r="AJ93" s="104"/>
      <c r="AK93" s="104"/>
      <c r="AL93" s="104"/>
      <c r="AM93" s="104"/>
      <c r="AN93" s="104"/>
      <c r="AO93" s="104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67"/>
      <c r="BC93" s="67"/>
      <c r="BD93" s="67"/>
      <c r="BE93" s="67"/>
      <c r="BF93" s="67"/>
    </row>
    <row r="94" spans="5:58" x14ac:dyDescent="0.35">
      <c r="Q94" s="67"/>
      <c r="R94" s="94">
        <f t="shared" si="85"/>
        <v>6113035.4599123215</v>
      </c>
      <c r="S94" s="94">
        <f t="shared" si="86"/>
        <v>5075085.5870466838</v>
      </c>
      <c r="T94" s="94">
        <f t="shared" si="87"/>
        <v>4248374.0741321277</v>
      </c>
      <c r="U94" s="94">
        <f t="shared" si="88"/>
        <v>3583349.1550902063</v>
      </c>
      <c r="V94" s="26">
        <f t="shared" si="89"/>
        <v>4356233.803259383</v>
      </c>
      <c r="W94" s="26">
        <f t="shared" si="90"/>
        <v>3616576.3365364727</v>
      </c>
      <c r="X94" s="26">
        <f t="shared" si="91"/>
        <v>3027450.2531497832</v>
      </c>
      <c r="Y94" s="26">
        <f t="shared" si="92"/>
        <v>2553544.277740669</v>
      </c>
      <c r="Z94" s="26">
        <f t="shared" si="98"/>
        <v>32306607.899329957</v>
      </c>
      <c r="AA94" s="26">
        <f t="shared" si="97"/>
        <v>27713601.42054265</v>
      </c>
      <c r="AB94" s="26">
        <f t="shared" si="97"/>
        <v>23726647.796872385</v>
      </c>
      <c r="AC94" s="26">
        <f t="shared" si="97"/>
        <v>20236476.665151361</v>
      </c>
      <c r="AD94" s="26">
        <f t="shared" si="93"/>
        <v>36.851206055717576</v>
      </c>
      <c r="AE94" s="26">
        <f t="shared" si="94"/>
        <v>30.594133789196473</v>
      </c>
      <c r="AF94" s="26">
        <f t="shared" si="95"/>
        <v>25.610469534206974</v>
      </c>
      <c r="AG94" s="26">
        <f t="shared" si="96"/>
        <v>21.601500424750466</v>
      </c>
      <c r="AH94" s="104"/>
      <c r="AI94" s="104"/>
      <c r="AJ94" s="104"/>
      <c r="AK94" s="104"/>
      <c r="AL94" s="104"/>
      <c r="AM94" s="104"/>
      <c r="AN94" s="104"/>
      <c r="AO94" s="104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67"/>
      <c r="BC94" s="67"/>
      <c r="BD94" s="67"/>
      <c r="BE94" s="67"/>
      <c r="BF94" s="67"/>
    </row>
    <row r="95" spans="5:58" x14ac:dyDescent="0.35">
      <c r="Q95" s="67"/>
      <c r="R95" s="94">
        <f t="shared" si="85"/>
        <v>4778593.228910055</v>
      </c>
      <c r="S95" s="94">
        <f t="shared" si="86"/>
        <v>3786893.8614136167</v>
      </c>
      <c r="T95" s="94">
        <f t="shared" si="87"/>
        <v>3032196.6036901381</v>
      </c>
      <c r="U95" s="94">
        <f t="shared" si="88"/>
        <v>2450983.166451761</v>
      </c>
      <c r="V95" s="26">
        <f t="shared" si="89"/>
        <v>3137601.3153621089</v>
      </c>
      <c r="W95" s="26">
        <f t="shared" si="90"/>
        <v>2486456.2835824722</v>
      </c>
      <c r="X95" s="26">
        <f t="shared" si="91"/>
        <v>1990925.6964198011</v>
      </c>
      <c r="Y95" s="26">
        <f t="shared" si="92"/>
        <v>1609303.7508328545</v>
      </c>
      <c r="Z95" s="26">
        <f t="shared" si="98"/>
        <v>35444209.214692064</v>
      </c>
      <c r="AA95" s="26">
        <f t="shared" si="97"/>
        <v>30200057.704125121</v>
      </c>
      <c r="AB95" s="26">
        <f t="shared" si="97"/>
        <v>25717573.493292186</v>
      </c>
      <c r="AC95" s="26">
        <f t="shared" si="97"/>
        <v>21845780.415984217</v>
      </c>
      <c r="AD95" s="26">
        <f t="shared" si="93"/>
        <v>33.51336235886658</v>
      </c>
      <c r="AE95" s="26">
        <f t="shared" si="94"/>
        <v>26.558348893209555</v>
      </c>
      <c r="AF95" s="26">
        <f t="shared" si="95"/>
        <v>21.265485186729396</v>
      </c>
      <c r="AG95" s="26">
        <f t="shared" si="96"/>
        <v>17.18930301408297</v>
      </c>
      <c r="AH95" s="104"/>
      <c r="AI95" s="104"/>
      <c r="AJ95" s="104"/>
      <c r="AK95" s="104"/>
      <c r="AL95" s="104"/>
      <c r="AM95" s="104"/>
      <c r="AN95" s="104"/>
      <c r="AO95" s="104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67"/>
      <c r="BC95" s="67"/>
      <c r="BD95" s="67"/>
      <c r="BE95" s="67"/>
      <c r="BF95" s="67"/>
    </row>
    <row r="96" spans="5:58" x14ac:dyDescent="0.35">
      <c r="Q96" s="67"/>
      <c r="R96" s="94">
        <f t="shared" si="85"/>
        <v>3846435.1063229386</v>
      </c>
      <c r="S96" s="94">
        <f t="shared" si="86"/>
        <v>2909632.1932636392</v>
      </c>
      <c r="T96" s="94">
        <f t="shared" si="87"/>
        <v>2228471.8994563618</v>
      </c>
      <c r="U96" s="94">
        <f t="shared" si="88"/>
        <v>1726262.0690299508</v>
      </c>
      <c r="V96" s="26">
        <f t="shared" si="89"/>
        <v>2318928.371717969</v>
      </c>
      <c r="W96" s="26">
        <f t="shared" si="90"/>
        <v>1754151.1705557292</v>
      </c>
      <c r="X96" s="26">
        <f t="shared" si="91"/>
        <v>1343495.0988074006</v>
      </c>
      <c r="Y96" s="26">
        <f t="shared" si="92"/>
        <v>1040724.1974038975</v>
      </c>
      <c r="Z96" s="26">
        <f t="shared" si="98"/>
        <v>37763137.586410031</v>
      </c>
      <c r="AA96" s="26">
        <f t="shared" si="97"/>
        <v>31954208.874680851</v>
      </c>
      <c r="AB96" s="26">
        <f t="shared" si="97"/>
        <v>27061068.592099588</v>
      </c>
      <c r="AC96" s="26">
        <f t="shared" si="97"/>
        <v>22886504.613388114</v>
      </c>
      <c r="AD96" s="26">
        <f t="shared" si="93"/>
        <v>30.334517295294578</v>
      </c>
      <c r="AE96" s="26">
        <f t="shared" si="94"/>
        <v>22.946516878553947</v>
      </c>
      <c r="AF96" s="26">
        <f t="shared" si="95"/>
        <v>17.574615847545108</v>
      </c>
      <c r="AG96" s="26">
        <f t="shared" si="96"/>
        <v>13.613989354225586</v>
      </c>
      <c r="AH96" s="104"/>
      <c r="AI96" s="104"/>
      <c r="AJ96" s="104"/>
      <c r="AK96" s="104"/>
      <c r="AL96" s="104"/>
      <c r="AM96" s="104"/>
      <c r="AN96" s="104"/>
      <c r="AO96" s="104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67"/>
      <c r="BC96" s="67"/>
      <c r="BD96" s="67"/>
      <c r="BE96" s="67"/>
      <c r="BF96" s="67"/>
    </row>
    <row r="97" spans="17:58" x14ac:dyDescent="0.35">
      <c r="Q97" s="67"/>
      <c r="R97" s="94">
        <f t="shared" si="85"/>
        <v>3206534.6557560302</v>
      </c>
      <c r="S97" s="94">
        <f t="shared" si="86"/>
        <v>2315326.4624076122</v>
      </c>
      <c r="T97" s="94">
        <f t="shared" si="87"/>
        <v>1696196.446690141</v>
      </c>
      <c r="U97" s="94">
        <f t="shared" si="88"/>
        <v>1259193.024637837</v>
      </c>
      <c r="V97" s="26">
        <f t="shared" si="89"/>
        <v>1775020.4943659208</v>
      </c>
      <c r="W97" s="26">
        <f t="shared" si="90"/>
        <v>1281680.1822315776</v>
      </c>
      <c r="X97" s="26">
        <f t="shared" si="91"/>
        <v>938952.41392168135</v>
      </c>
      <c r="Y97" s="26">
        <f t="shared" si="92"/>
        <v>697043.27725963295</v>
      </c>
      <c r="Z97" s="26">
        <f t="shared" si="98"/>
        <v>39538158.080775954</v>
      </c>
      <c r="AA97" s="26">
        <f t="shared" si="97"/>
        <v>33235889.05691243</v>
      </c>
      <c r="AB97" s="26">
        <f t="shared" si="97"/>
        <v>28000021.006021269</v>
      </c>
      <c r="AC97" s="26">
        <f t="shared" si="97"/>
        <v>23583547.890647747</v>
      </c>
      <c r="AD97" s="26">
        <f t="shared" si="93"/>
        <v>27.426104232658165</v>
      </c>
      <c r="AE97" s="26">
        <f t="shared" si="94"/>
        <v>19.803430091308609</v>
      </c>
      <c r="AF97" s="26">
        <f t="shared" si="95"/>
        <v>14.507892644316302</v>
      </c>
      <c r="AG97" s="26">
        <f t="shared" si="96"/>
        <v>10.77011878875542</v>
      </c>
      <c r="AH97" s="104"/>
      <c r="AI97" s="104"/>
      <c r="AJ97" s="104"/>
      <c r="AK97" s="104"/>
      <c r="AL97" s="104"/>
      <c r="AM97" s="104"/>
      <c r="AN97" s="104"/>
      <c r="AO97" s="104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67"/>
      <c r="BC97" s="67"/>
      <c r="BD97" s="67"/>
      <c r="BE97" s="67"/>
      <c r="BF97" s="67"/>
    </row>
    <row r="98" spans="17:58" ht="27.65" customHeight="1" x14ac:dyDescent="0.35">
      <c r="Q98" s="67"/>
      <c r="R98" s="94">
        <f t="shared" si="85"/>
        <v>2739268.1239392143</v>
      </c>
      <c r="S98" s="94">
        <f t="shared" si="86"/>
        <v>1888023.7584893168</v>
      </c>
      <c r="T98" s="94">
        <f t="shared" si="87"/>
        <v>1323019.4031150907</v>
      </c>
      <c r="U98" s="94">
        <f t="shared" si="88"/>
        <v>941236.95016818692</v>
      </c>
      <c r="V98" s="26">
        <f t="shared" si="89"/>
        <v>1392222.5340844044</v>
      </c>
      <c r="W98" s="26">
        <f t="shared" si="90"/>
        <v>959580.84514763136</v>
      </c>
      <c r="X98" s="26">
        <f t="shared" si="91"/>
        <v>672419.5451881953</v>
      </c>
      <c r="Y98" s="26">
        <f t="shared" si="92"/>
        <v>478380.07549716881</v>
      </c>
      <c r="Z98" s="26">
        <f t="shared" si="98"/>
        <v>40930380.614860356</v>
      </c>
      <c r="AA98" s="26">
        <f t="shared" si="97"/>
        <v>34195469.902060062</v>
      </c>
      <c r="AB98" s="26">
        <f t="shared" si="97"/>
        <v>28672440.551209465</v>
      </c>
      <c r="AC98" s="26">
        <f t="shared" si="97"/>
        <v>24061927.966144916</v>
      </c>
      <c r="AD98" s="26">
        <f t="shared" si="93"/>
        <v>24.768072995348877</v>
      </c>
      <c r="AE98" s="26">
        <f t="shared" si="94"/>
        <v>17.071242445580339</v>
      </c>
      <c r="AF98" s="26">
        <f t="shared" si="95"/>
        <v>11.962553378489437</v>
      </c>
      <c r="AG98" s="26">
        <f t="shared" si="96"/>
        <v>8.5105307085311548</v>
      </c>
      <c r="AH98" s="104"/>
      <c r="AI98" s="104"/>
      <c r="AJ98" s="104"/>
      <c r="AK98" s="104"/>
      <c r="AL98" s="104"/>
      <c r="AM98" s="104"/>
      <c r="AN98" s="104"/>
      <c r="AO98" s="104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67"/>
      <c r="BC98" s="67"/>
      <c r="BD98" s="67"/>
      <c r="BE98" s="67"/>
      <c r="BF98" s="67"/>
    </row>
    <row r="99" spans="17:58" ht="32.5" customHeight="1" x14ac:dyDescent="0.35">
      <c r="Q99" s="67"/>
      <c r="R99" s="94">
        <f t="shared" si="85"/>
        <v>2290958.9040277628</v>
      </c>
      <c r="S99" s="94">
        <f t="shared" si="86"/>
        <v>1507255.3148786044</v>
      </c>
      <c r="T99" s="94">
        <f t="shared" si="87"/>
        <v>1010276.909858543</v>
      </c>
      <c r="U99" s="94">
        <f t="shared" si="88"/>
        <v>688794.667022579</v>
      </c>
      <c r="V99" s="26">
        <f t="shared" si="89"/>
        <v>1020063.2109848652</v>
      </c>
      <c r="W99" s="26">
        <f t="shared" si="90"/>
        <v>671114.48117466597</v>
      </c>
      <c r="X99" s="26">
        <f t="shared" si="91"/>
        <v>449831.86160273605</v>
      </c>
      <c r="Y99" s="26">
        <f t="shared" si="92"/>
        <v>306689.96223242086</v>
      </c>
      <c r="Z99" s="26">
        <f t="shared" si="98"/>
        <v>41950443.825845219</v>
      </c>
      <c r="AA99" s="26">
        <f t="shared" si="97"/>
        <v>34866584.383234724</v>
      </c>
      <c r="AB99" s="26">
        <f t="shared" si="97"/>
        <v>29122272.412812199</v>
      </c>
      <c r="AC99" s="26">
        <f t="shared" si="97"/>
        <v>24368617.928377338</v>
      </c>
      <c r="AD99" s="26">
        <f t="shared" si="93"/>
        <v>20.512076179472526</v>
      </c>
      <c r="AE99" s="26">
        <f t="shared" si="94"/>
        <v>13.495194429873598</v>
      </c>
      <c r="AF99" s="26">
        <f t="shared" si="95"/>
        <v>9.045503566627664</v>
      </c>
      <c r="AG99" s="26">
        <f t="shared" si="96"/>
        <v>6.1671157248355142</v>
      </c>
      <c r="AH99" s="104"/>
      <c r="AI99" s="104"/>
      <c r="AJ99" s="104"/>
      <c r="AK99" s="104"/>
      <c r="AL99" s="104"/>
      <c r="AM99" s="104"/>
      <c r="AN99" s="104"/>
      <c r="AO99" s="104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67"/>
      <c r="BC99" s="67"/>
      <c r="BD99" s="67"/>
      <c r="BE99" s="67"/>
      <c r="BF99" s="67"/>
    </row>
    <row r="100" spans="17:58" x14ac:dyDescent="0.35">
      <c r="Q100" s="67"/>
      <c r="R100" s="94">
        <f t="shared" si="85"/>
        <v>1912796.7096219959</v>
      </c>
      <c r="S100" s="94">
        <f t="shared" si="86"/>
        <v>1201254.2996657854</v>
      </c>
      <c r="T100" s="94">
        <f t="shared" si="87"/>
        <v>770164.33480107889</v>
      </c>
      <c r="U100" s="94">
        <f t="shared" si="88"/>
        <v>503210.09646808176</v>
      </c>
      <c r="V100" s="26">
        <f t="shared" si="89"/>
        <v>728839.77275476954</v>
      </c>
      <c r="W100" s="26">
        <f t="shared" si="90"/>
        <v>457718.22294807283</v>
      </c>
      <c r="X100" s="26">
        <f t="shared" si="91"/>
        <v>293458.47153363994</v>
      </c>
      <c r="Y100" s="26">
        <f t="shared" si="92"/>
        <v>191739.94314857473</v>
      </c>
      <c r="Z100" s="26">
        <f t="shared" si="98"/>
        <v>42679283.598599985</v>
      </c>
      <c r="AA100" s="26">
        <f t="shared" si="97"/>
        <v>35324302.606182799</v>
      </c>
      <c r="AB100" s="26">
        <f t="shared" si="97"/>
        <v>29415730.884345841</v>
      </c>
      <c r="AC100" s="26">
        <f t="shared" si="97"/>
        <v>24560357.871525913</v>
      </c>
      <c r="AD100" s="26">
        <f t="shared" si="93"/>
        <v>16.592836209021751</v>
      </c>
      <c r="AE100" s="26">
        <f t="shared" si="94"/>
        <v>10.42045698817439</v>
      </c>
      <c r="AF100" s="26">
        <f t="shared" si="95"/>
        <v>6.6809037244265763</v>
      </c>
      <c r="AG100" s="26">
        <f t="shared" si="96"/>
        <v>4.3651699458804307</v>
      </c>
      <c r="AH100" s="104"/>
      <c r="AI100" s="104"/>
      <c r="AJ100" s="104"/>
      <c r="AK100" s="104"/>
      <c r="AL100" s="104"/>
      <c r="AM100" s="104"/>
      <c r="AN100" s="104"/>
      <c r="AO100" s="104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67"/>
      <c r="BC100" s="67"/>
      <c r="BD100" s="67"/>
      <c r="BE100" s="67"/>
      <c r="BF100" s="67"/>
    </row>
    <row r="101" spans="17:58" x14ac:dyDescent="0.35">
      <c r="Q101" s="67"/>
      <c r="R101" s="94">
        <f t="shared" si="85"/>
        <v>1668925.4351473176</v>
      </c>
      <c r="S101" s="94">
        <f t="shared" si="86"/>
        <v>1000459.9010552356</v>
      </c>
      <c r="T101" s="94">
        <f t="shared" si="87"/>
        <v>613540.13763947075</v>
      </c>
      <c r="U101" s="94">
        <f t="shared" si="88"/>
        <v>384171.83037261764</v>
      </c>
      <c r="V101" s="26">
        <f t="shared" si="89"/>
        <v>532022.7547399404</v>
      </c>
      <c r="W101" s="26">
        <f t="shared" si="90"/>
        <v>318928.22852164821</v>
      </c>
      <c r="X101" s="26">
        <f t="shared" si="91"/>
        <v>195585.31932953629</v>
      </c>
      <c r="Y101" s="26">
        <f t="shared" si="92"/>
        <v>122466.91864354239</v>
      </c>
      <c r="Z101" s="26">
        <f t="shared" si="98"/>
        <v>43211306.353339925</v>
      </c>
      <c r="AA101" s="26">
        <f t="shared" si="97"/>
        <v>35643230.834704444</v>
      </c>
      <c r="AB101" s="26">
        <f t="shared" si="97"/>
        <v>29611316.203675378</v>
      </c>
      <c r="AC101" s="26">
        <f t="shared" si="97"/>
        <v>24682824.790169455</v>
      </c>
      <c r="AD101" s="26">
        <f t="shared" si="93"/>
        <v>13.12150479258265</v>
      </c>
      <c r="AE101" s="26">
        <f t="shared" si="94"/>
        <v>7.8658633333874883</v>
      </c>
      <c r="AF101" s="26">
        <f t="shared" si="95"/>
        <v>4.8238043994862494</v>
      </c>
      <c r="AG101" s="26">
        <f t="shared" si="96"/>
        <v>3.0204540042644776</v>
      </c>
      <c r="AH101" s="104"/>
      <c r="AI101" s="104"/>
      <c r="AJ101" s="104"/>
      <c r="AK101" s="104"/>
      <c r="AL101" s="104"/>
      <c r="AM101" s="104"/>
      <c r="AN101" s="104"/>
      <c r="AO101" s="104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67"/>
      <c r="BC101" s="67"/>
      <c r="BD101" s="67"/>
      <c r="BE101" s="67"/>
      <c r="BF101" s="67"/>
    </row>
    <row r="102" spans="17:58" x14ac:dyDescent="0.35">
      <c r="Q102" s="67"/>
      <c r="R102" s="94">
        <f t="shared" si="85"/>
        <v>1444058.5884454304</v>
      </c>
      <c r="S102" s="94">
        <f t="shared" si="86"/>
        <v>826312.23017292132</v>
      </c>
      <c r="T102" s="94">
        <f t="shared" si="87"/>
        <v>484710.37803506624</v>
      </c>
      <c r="U102" s="94">
        <f t="shared" si="88"/>
        <v>290858.29239547998</v>
      </c>
      <c r="V102" s="26">
        <f t="shared" si="89"/>
        <v>367087.23543034447</v>
      </c>
      <c r="W102" s="26">
        <f t="shared" si="90"/>
        <v>210052.88469839864</v>
      </c>
      <c r="X102" s="26">
        <f t="shared" si="91"/>
        <v>123215.90971515735</v>
      </c>
      <c r="Y102" s="26">
        <f t="shared" si="92"/>
        <v>73937.697065594053</v>
      </c>
      <c r="Z102" s="26">
        <f t="shared" si="98"/>
        <v>43578393.58877027</v>
      </c>
      <c r="AA102" s="26">
        <f t="shared" si="97"/>
        <v>35853283.719402842</v>
      </c>
      <c r="AB102" s="26">
        <f t="shared" si="97"/>
        <v>29734532.113390535</v>
      </c>
      <c r="AC102" s="26">
        <f t="shared" si="97"/>
        <v>24756762.487235051</v>
      </c>
      <c r="AD102" s="26">
        <f t="shared" si="93"/>
        <v>9.8896951384725025</v>
      </c>
      <c r="AE102" s="26">
        <f t="shared" si="94"/>
        <v>5.6590335814552217</v>
      </c>
      <c r="AF102" s="26">
        <f t="shared" si="95"/>
        <v>3.3195591284014672</v>
      </c>
      <c r="AG102" s="26">
        <f t="shared" si="96"/>
        <v>1.9919550794574246</v>
      </c>
      <c r="AH102" s="104"/>
      <c r="AI102" s="104"/>
      <c r="AJ102" s="104"/>
      <c r="AK102" s="104"/>
      <c r="AL102" s="104"/>
      <c r="AM102" s="104"/>
      <c r="AN102" s="104"/>
      <c r="AO102" s="104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67"/>
      <c r="BC102" s="67"/>
      <c r="BD102" s="67"/>
      <c r="BE102" s="67"/>
      <c r="BF102" s="67"/>
    </row>
    <row r="103" spans="17:58" x14ac:dyDescent="0.35">
      <c r="Q103" s="67"/>
      <c r="R103" s="94">
        <f t="shared" si="85"/>
        <v>1258904.871685554</v>
      </c>
      <c r="S103" s="94">
        <f t="shared" si="86"/>
        <v>687620.62541998865</v>
      </c>
      <c r="T103" s="94">
        <f t="shared" si="87"/>
        <v>385817.4599338547</v>
      </c>
      <c r="U103" s="94">
        <f t="shared" si="88"/>
        <v>221869.49939016759</v>
      </c>
      <c r="V103" s="26">
        <f t="shared" si="89"/>
        <v>237943.38616335264</v>
      </c>
      <c r="W103" s="26">
        <f t="shared" si="90"/>
        <v>129965.95984979381</v>
      </c>
      <c r="X103" s="26">
        <f t="shared" si="91"/>
        <v>72922.676623444888</v>
      </c>
      <c r="Y103" s="26">
        <f t="shared" si="92"/>
        <v>41935.162186305941</v>
      </c>
      <c r="Z103" s="26">
        <f t="shared" si="98"/>
        <v>43816336.974933624</v>
      </c>
      <c r="AA103" s="26">
        <f t="shared" si="97"/>
        <v>35983249.679252639</v>
      </c>
      <c r="AB103" s="26">
        <f t="shared" si="97"/>
        <v>29807454.79001398</v>
      </c>
      <c r="AC103" s="26">
        <f t="shared" si="97"/>
        <v>24798697.649421357</v>
      </c>
      <c r="AD103" s="26">
        <f t="shared" si="93"/>
        <v>6.9496337224508959</v>
      </c>
      <c r="AE103" s="26">
        <f t="shared" si="94"/>
        <v>3.7959273922526746</v>
      </c>
      <c r="AF103" s="26">
        <f t="shared" si="95"/>
        <v>2.1298591264299991</v>
      </c>
      <c r="AG103" s="26">
        <f t="shared" si="96"/>
        <v>1.2248040258043753</v>
      </c>
      <c r="AH103" s="104"/>
      <c r="AI103" s="104"/>
      <c r="AJ103" s="104"/>
      <c r="AK103" s="104"/>
      <c r="AL103" s="104"/>
      <c r="AM103" s="104"/>
      <c r="AN103" s="104"/>
      <c r="AO103" s="104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67"/>
      <c r="BC103" s="67"/>
      <c r="BD103" s="67"/>
      <c r="BE103" s="67"/>
      <c r="BF103" s="67"/>
    </row>
    <row r="104" spans="17:58" x14ac:dyDescent="0.35">
      <c r="Q104" s="67"/>
      <c r="R104" s="94">
        <f t="shared" si="85"/>
        <v>1104408.2691285473</v>
      </c>
      <c r="S104" s="94">
        <f t="shared" si="86"/>
        <v>575814.03264801297</v>
      </c>
      <c r="T104" s="94">
        <f t="shared" si="87"/>
        <v>309036.7100486274</v>
      </c>
      <c r="U104" s="94">
        <f t="shared" si="88"/>
        <v>170310.87963191766</v>
      </c>
      <c r="V104" s="26">
        <f t="shared" si="89"/>
        <v>135979.06080866419</v>
      </c>
      <c r="W104" s="26">
        <f t="shared" si="90"/>
        <v>70896.473295794101</v>
      </c>
      <c r="X104" s="26">
        <f t="shared" si="91"/>
        <v>38049.807088976668</v>
      </c>
      <c r="Y104" s="26">
        <f t="shared" si="92"/>
        <v>20969.340872573695</v>
      </c>
      <c r="Z104" s="26">
        <f t="shared" si="98"/>
        <v>43952316.03574229</v>
      </c>
      <c r="AA104" s="26">
        <f t="shared" si="97"/>
        <v>36054146.152548432</v>
      </c>
      <c r="AB104" s="26">
        <f t="shared" si="97"/>
        <v>29845504.597102955</v>
      </c>
      <c r="AC104" s="26">
        <f t="shared" si="97"/>
        <v>24819666.990293931</v>
      </c>
      <c r="AD104" s="26">
        <f t="shared" si="93"/>
        <v>4.2783926429298837</v>
      </c>
      <c r="AE104" s="26">
        <f t="shared" si="94"/>
        <v>2.2306592497002566</v>
      </c>
      <c r="AF104" s="26">
        <f t="shared" si="95"/>
        <v>1.1971844322666956</v>
      </c>
      <c r="AG104" s="26">
        <f t="shared" si="96"/>
        <v>0.65977124112179353</v>
      </c>
      <c r="AH104" s="104"/>
      <c r="AI104" s="104"/>
      <c r="AJ104" s="104"/>
      <c r="AK104" s="104"/>
      <c r="AL104" s="104"/>
      <c r="AM104" s="104"/>
      <c r="AN104" s="104"/>
      <c r="AO104" s="104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67"/>
      <c r="BC104" s="67"/>
      <c r="BD104" s="67"/>
      <c r="BE104" s="67"/>
      <c r="BF104" s="67"/>
    </row>
    <row r="105" spans="17:58" x14ac:dyDescent="0.35">
      <c r="Q105" s="67"/>
      <c r="R105" s="94">
        <f t="shared" si="85"/>
        <v>973998.20424352912</v>
      </c>
      <c r="S105" s="94">
        <f t="shared" si="86"/>
        <v>484738.33283915132</v>
      </c>
      <c r="T105" s="94">
        <f t="shared" si="87"/>
        <v>248845.64057386824</v>
      </c>
      <c r="U105" s="94">
        <f t="shared" si="88"/>
        <v>131425.29227309814</v>
      </c>
      <c r="V105" s="26">
        <f t="shared" si="89"/>
        <v>54972.698069034144</v>
      </c>
      <c r="W105" s="26">
        <f t="shared" si="90"/>
        <v>27358.750660479709</v>
      </c>
      <c r="X105" s="26">
        <f t="shared" si="91"/>
        <v>14044.909123510384</v>
      </c>
      <c r="Y105" s="26">
        <f t="shared" si="92"/>
        <v>7417.6758019537083</v>
      </c>
      <c r="Z105" s="26">
        <f t="shared" si="98"/>
        <v>44007288.733811326</v>
      </c>
      <c r="AA105" s="26">
        <f t="shared" si="97"/>
        <v>36081504.903208911</v>
      </c>
      <c r="AB105" s="26">
        <f t="shared" si="97"/>
        <v>29859549.506226465</v>
      </c>
      <c r="AC105" s="26">
        <f t="shared" si="97"/>
        <v>24827084.666095886</v>
      </c>
      <c r="AD105" s="26">
        <f t="shared" si="93"/>
        <v>1.853352840981437</v>
      </c>
      <c r="AE105" s="26">
        <f t="shared" si="94"/>
        <v>0.92237456125270578</v>
      </c>
      <c r="AF105" s="26">
        <f t="shared" si="95"/>
        <v>0.47351090886417208</v>
      </c>
      <c r="AG105" s="26">
        <f t="shared" si="96"/>
        <v>0.25007996703683905</v>
      </c>
      <c r="AH105" s="104"/>
      <c r="AI105" s="104"/>
      <c r="AJ105" s="104"/>
      <c r="AK105" s="104"/>
      <c r="AL105" s="104"/>
      <c r="AM105" s="104"/>
      <c r="AN105" s="104"/>
      <c r="AO105" s="104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67"/>
      <c r="BC105" s="67"/>
      <c r="BD105" s="67"/>
      <c r="BE105" s="67"/>
      <c r="BF105" s="67"/>
    </row>
    <row r="106" spans="17:58" x14ac:dyDescent="0.35">
      <c r="Q106" s="67"/>
      <c r="R106" s="94">
        <f t="shared" si="85"/>
        <v>849152.66522578965</v>
      </c>
      <c r="S106" s="94">
        <f t="shared" si="86"/>
        <v>403396.01126744639</v>
      </c>
      <c r="T106" s="94">
        <f t="shared" si="87"/>
        <v>198083.87191878323</v>
      </c>
      <c r="U106" s="94">
        <f t="shared" si="88"/>
        <v>100256.9816195387</v>
      </c>
      <c r="V106" s="26">
        <f t="shared" si="89"/>
        <v>-10751.223385641933</v>
      </c>
      <c r="W106" s="26">
        <f t="shared" si="90"/>
        <v>-5107.4451127820066</v>
      </c>
      <c r="X106" s="26">
        <f t="shared" si="91"/>
        <v>-2507.9635774627968</v>
      </c>
      <c r="Y106" s="26">
        <f t="shared" si="92"/>
        <v>-1269.3656270574866</v>
      </c>
      <c r="Z106" s="26">
        <f t="shared" si="98"/>
        <v>44007288.733811326</v>
      </c>
      <c r="AA106" s="26">
        <f t="shared" si="97"/>
        <v>36081504.903208911</v>
      </c>
      <c r="AB106" s="26">
        <f t="shared" si="97"/>
        <v>29859549.506226465</v>
      </c>
      <c r="AC106" s="26">
        <f t="shared" si="97"/>
        <v>24827084.666095886</v>
      </c>
      <c r="AD106" s="26">
        <f t="shared" si="93"/>
        <v>-0.39286720062843172</v>
      </c>
      <c r="AE106" s="26">
        <f t="shared" si="94"/>
        <v>-0.18663435702598649</v>
      </c>
      <c r="AF106" s="26">
        <f t="shared" si="95"/>
        <v>-9.1645070948085966E-2</v>
      </c>
      <c r="AG106" s="26">
        <f t="shared" si="96"/>
        <v>-4.638468596439202E-2</v>
      </c>
      <c r="AH106" s="104"/>
      <c r="AI106" s="104"/>
      <c r="AJ106" s="104"/>
      <c r="AK106" s="104"/>
      <c r="AL106" s="104"/>
      <c r="AM106" s="104"/>
      <c r="AN106" s="104"/>
      <c r="AO106" s="104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67"/>
      <c r="BC106" s="67"/>
      <c r="BD106" s="67"/>
      <c r="BE106" s="67"/>
      <c r="BF106" s="67"/>
    </row>
    <row r="107" spans="17:58" x14ac:dyDescent="0.35">
      <c r="Q107" s="67"/>
      <c r="R107" s="94">
        <f t="shared" si="85"/>
        <v>768234.2449392064</v>
      </c>
      <c r="S107" s="94">
        <f t="shared" si="86"/>
        <v>348366.27034699544</v>
      </c>
      <c r="T107" s="94">
        <f t="shared" si="87"/>
        <v>163624.54828869607</v>
      </c>
      <c r="U107" s="94">
        <f t="shared" si="88"/>
        <v>79365.282018698112</v>
      </c>
      <c r="V107" s="26">
        <f t="shared" si="89"/>
        <v>-60312.843413213035</v>
      </c>
      <c r="W107" s="26">
        <f t="shared" si="90"/>
        <v>-27349.679413921491</v>
      </c>
      <c r="X107" s="26">
        <f t="shared" si="91"/>
        <v>-12845.901916641043</v>
      </c>
      <c r="Y107" s="26">
        <f t="shared" si="92"/>
        <v>-6230.8415152959205</v>
      </c>
      <c r="Z107" s="26">
        <f t="shared" si="98"/>
        <v>44007288.733811326</v>
      </c>
      <c r="AA107" s="26">
        <f t="shared" si="97"/>
        <v>36081504.903208911</v>
      </c>
      <c r="AB107" s="26">
        <f t="shared" si="97"/>
        <v>29859549.506226465</v>
      </c>
      <c r="AC107" s="26">
        <f t="shared" si="97"/>
        <v>24827084.666095886</v>
      </c>
      <c r="AD107" s="26">
        <f t="shared" si="93"/>
        <v>-2.3017986442480445</v>
      </c>
      <c r="AE107" s="26">
        <f t="shared" si="94"/>
        <v>-1.0437819116614824</v>
      </c>
      <c r="AF107" s="26">
        <f t="shared" si="95"/>
        <v>-0.49025510890421647</v>
      </c>
      <c r="AG107" s="26">
        <f t="shared" si="96"/>
        <v>-0.23779582823134776</v>
      </c>
      <c r="AH107" s="104"/>
      <c r="AI107" s="104"/>
      <c r="AJ107" s="104"/>
      <c r="AK107" s="104"/>
      <c r="AL107" s="104"/>
      <c r="AM107" s="104"/>
      <c r="AN107" s="104"/>
      <c r="AO107" s="104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67"/>
      <c r="BC107" s="67"/>
      <c r="BD107" s="67"/>
      <c r="BE107" s="67"/>
      <c r="BF107" s="67"/>
    </row>
    <row r="108" spans="17:58" x14ac:dyDescent="0.35">
      <c r="Q108" s="67"/>
      <c r="R108" s="94">
        <f t="shared" si="85"/>
        <v>685692.44764165825</v>
      </c>
      <c r="S108" s="94">
        <f t="shared" si="86"/>
        <v>296803.08893921744</v>
      </c>
      <c r="T108" s="94">
        <f t="shared" si="87"/>
        <v>133344.65834777759</v>
      </c>
      <c r="U108" s="94">
        <f t="shared" si="88"/>
        <v>61983.246631101865</v>
      </c>
      <c r="V108" s="26">
        <f t="shared" si="89"/>
        <v>-101319.04852023127</v>
      </c>
      <c r="W108" s="26">
        <f t="shared" si="90"/>
        <v>-43856.114607379481</v>
      </c>
      <c r="X108" s="26">
        <f t="shared" si="91"/>
        <v>-19703.226943098271</v>
      </c>
      <c r="Y108" s="26">
        <f t="shared" si="92"/>
        <v>-9158.7468907635339</v>
      </c>
      <c r="Z108" s="26">
        <f t="shared" si="98"/>
        <v>44007288.733811326</v>
      </c>
      <c r="AA108" s="26">
        <f t="shared" si="98"/>
        <v>36081504.903208911</v>
      </c>
      <c r="AB108" s="26">
        <f t="shared" si="98"/>
        <v>29859549.506226465</v>
      </c>
      <c r="AC108" s="26">
        <f t="shared" si="98"/>
        <v>24827084.666095886</v>
      </c>
      <c r="AD108" s="26">
        <f t="shared" si="93"/>
        <v>-4.0932012144778431</v>
      </c>
      <c r="AE108" s="26">
        <f t="shared" si="94"/>
        <v>-1.7717487895413906</v>
      </c>
      <c r="AF108" s="26">
        <f t="shared" si="95"/>
        <v>-0.79599318815670139</v>
      </c>
      <c r="AG108" s="26">
        <f t="shared" si="96"/>
        <v>-0.37000538836369734</v>
      </c>
      <c r="AH108" s="104"/>
      <c r="AI108" s="104"/>
      <c r="AJ108" s="104"/>
      <c r="AK108" s="104"/>
      <c r="AL108" s="104"/>
      <c r="AM108" s="104"/>
      <c r="AN108" s="104"/>
      <c r="AO108" s="104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67"/>
      <c r="BC108" s="67"/>
      <c r="BD108" s="67"/>
      <c r="BE108" s="67"/>
      <c r="BF108" s="67"/>
    </row>
    <row r="109" spans="17:58" x14ac:dyDescent="0.35">
      <c r="Q109" s="67"/>
      <c r="R109" s="94">
        <f t="shared" si="85"/>
        <v>613929.76468176907</v>
      </c>
      <c r="S109" s="94">
        <f t="shared" si="86"/>
        <v>253661.38172346397</v>
      </c>
      <c r="T109" s="94">
        <f t="shared" si="87"/>
        <v>109007.50640143796</v>
      </c>
      <c r="U109" s="94">
        <f t="shared" si="88"/>
        <v>48559.219414852974</v>
      </c>
      <c r="V109" s="26">
        <f t="shared" si="89"/>
        <v>-133794.62389042857</v>
      </c>
      <c r="W109" s="26">
        <f t="shared" si="90"/>
        <v>-55280.801022588304</v>
      </c>
      <c r="X109" s="26">
        <f t="shared" si="91"/>
        <v>-23756.167495436282</v>
      </c>
      <c r="Y109" s="26">
        <f t="shared" si="92"/>
        <v>-10582.582685807334</v>
      </c>
      <c r="Z109" s="26">
        <f t="shared" si="98"/>
        <v>44007288.733811326</v>
      </c>
      <c r="AA109" s="26">
        <f t="shared" si="98"/>
        <v>36081504.903208911</v>
      </c>
      <c r="AB109" s="26">
        <f t="shared" si="98"/>
        <v>29859549.506226465</v>
      </c>
      <c r="AC109" s="26">
        <f t="shared" si="98"/>
        <v>24827084.666095886</v>
      </c>
      <c r="AD109" s="26">
        <f t="shared" si="93"/>
        <v>-5.703529660207054</v>
      </c>
      <c r="AE109" s="26">
        <f t="shared" si="94"/>
        <v>-2.3565647042032798</v>
      </c>
      <c r="AF109" s="26">
        <f t="shared" si="95"/>
        <v>-1.0127014223981878</v>
      </c>
      <c r="AG109" s="26">
        <f t="shared" si="96"/>
        <v>-0.45112480961511692</v>
      </c>
      <c r="AH109" s="104"/>
      <c r="AI109" s="104"/>
      <c r="AJ109" s="104"/>
      <c r="AK109" s="104"/>
      <c r="AL109" s="104"/>
      <c r="AM109" s="104"/>
      <c r="AN109" s="104"/>
      <c r="AO109" s="104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67"/>
      <c r="BC109" s="67"/>
      <c r="BD109" s="67"/>
      <c r="BE109" s="67"/>
      <c r="BF109" s="67"/>
    </row>
    <row r="110" spans="17:58" x14ac:dyDescent="0.35">
      <c r="Q110" s="67"/>
      <c r="R110" s="94">
        <f t="shared" si="85"/>
        <v>551251.64334674843</v>
      </c>
      <c r="S110" s="94">
        <f t="shared" si="86"/>
        <v>217411.33129189227</v>
      </c>
      <c r="T110" s="94">
        <f t="shared" si="87"/>
        <v>89367.389395353021</v>
      </c>
      <c r="U110" s="94">
        <f t="shared" si="88"/>
        <v>38151.442008117774</v>
      </c>
      <c r="V110" s="26">
        <f t="shared" si="89"/>
        <v>-159283.3125319567</v>
      </c>
      <c r="W110" s="26">
        <f t="shared" si="90"/>
        <v>-62820.669014082639</v>
      </c>
      <c r="X110" s="26">
        <f t="shared" si="91"/>
        <v>-25822.569396443738</v>
      </c>
      <c r="Y110" s="26">
        <f t="shared" si="92"/>
        <v>-11023.800353736733</v>
      </c>
      <c r="Z110" s="26">
        <f t="shared" si="98"/>
        <v>44007288.733811326</v>
      </c>
      <c r="AA110" s="26">
        <f t="shared" si="98"/>
        <v>36081504.903208911</v>
      </c>
      <c r="AB110" s="26">
        <f t="shared" si="98"/>
        <v>29859549.506226465</v>
      </c>
      <c r="AC110" s="26">
        <f t="shared" si="98"/>
        <v>24827084.666095886</v>
      </c>
      <c r="AD110" s="26">
        <f t="shared" si="93"/>
        <v>-7.1439472599948868</v>
      </c>
      <c r="AE110" s="26">
        <f t="shared" si="94"/>
        <v>-2.8175427741946413</v>
      </c>
      <c r="AF110" s="26">
        <f t="shared" si="95"/>
        <v>-1.1581569403181591</v>
      </c>
      <c r="AG110" s="26">
        <f t="shared" si="96"/>
        <v>-0.49442372261066614</v>
      </c>
      <c r="AH110" s="104"/>
      <c r="AI110" s="104"/>
      <c r="AJ110" s="104"/>
      <c r="AK110" s="104"/>
      <c r="AL110" s="104"/>
      <c r="AM110" s="104"/>
      <c r="AN110" s="104"/>
      <c r="AO110" s="104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67"/>
      <c r="BC110" s="67"/>
      <c r="BD110" s="67"/>
      <c r="BE110" s="67"/>
      <c r="BF110" s="67"/>
    </row>
    <row r="111" spans="17:58" x14ac:dyDescent="0.35">
      <c r="Q111" s="67"/>
      <c r="R111" s="94">
        <f t="shared" si="85"/>
        <v>224541.58974543543</v>
      </c>
      <c r="S111" s="94">
        <f t="shared" si="86"/>
        <v>84532.883852858169</v>
      </c>
      <c r="T111" s="94">
        <f t="shared" si="87"/>
        <v>33236.663958632103</v>
      </c>
      <c r="U111" s="94">
        <f t="shared" si="88"/>
        <v>13597.71412948083</v>
      </c>
      <c r="V111" s="26">
        <f t="shared" si="89"/>
        <v>-121777.85879975793</v>
      </c>
      <c r="W111" s="26">
        <f t="shared" si="90"/>
        <v>-45845.554070586004</v>
      </c>
      <c r="X111" s="26">
        <f t="shared" si="91"/>
        <v>-18025.568337331075</v>
      </c>
      <c r="Y111" s="26">
        <f t="shared" si="92"/>
        <v>-7374.5826469684198</v>
      </c>
      <c r="Z111" s="26">
        <f t="shared" si="98"/>
        <v>44007288.733811326</v>
      </c>
      <c r="AA111" s="26">
        <f t="shared" si="98"/>
        <v>36081504.903208911</v>
      </c>
      <c r="AB111" s="26">
        <f t="shared" si="98"/>
        <v>29859549.506226465</v>
      </c>
      <c r="AC111" s="26">
        <f t="shared" si="98"/>
        <v>24827084.666095886</v>
      </c>
      <c r="AD111" s="26">
        <f t="shared" si="93"/>
        <v>-12.666447246142599</v>
      </c>
      <c r="AE111" s="26">
        <f t="shared" si="94"/>
        <v>-4.7685211238613929</v>
      </c>
      <c r="AF111" s="26">
        <f t="shared" si="95"/>
        <v>-1.8748885279874561</v>
      </c>
      <c r="AG111" s="26">
        <f t="shared" si="96"/>
        <v>-0.76705045548337247</v>
      </c>
      <c r="AH111" s="104"/>
      <c r="AI111" s="104"/>
      <c r="AJ111" s="104"/>
      <c r="AK111" s="104"/>
      <c r="AL111" s="104"/>
      <c r="AM111" s="104"/>
      <c r="AN111" s="104"/>
      <c r="AO111" s="104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67"/>
      <c r="BC111" s="67"/>
      <c r="BD111" s="67"/>
      <c r="BE111" s="67"/>
      <c r="BF111" s="67"/>
    </row>
    <row r="112" spans="17:58" x14ac:dyDescent="0.35">
      <c r="Q112" s="67"/>
      <c r="AH112" s="104"/>
      <c r="AI112" s="104"/>
      <c r="AJ112" s="104"/>
      <c r="AK112" s="104"/>
      <c r="AL112" s="104"/>
      <c r="AM112" s="104"/>
      <c r="AN112" s="104"/>
      <c r="AO112" s="104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67"/>
      <c r="BC112" s="67"/>
      <c r="BD112" s="67"/>
      <c r="BE112" s="67"/>
      <c r="BF112" s="67"/>
    </row>
    <row r="113" spans="17:58" x14ac:dyDescent="0.35">
      <c r="Q113" s="67"/>
      <c r="U113" s="24" t="s">
        <v>112</v>
      </c>
      <c r="V113" s="25">
        <f>SUMIF(V91:V110,"&gt;0")+V90</f>
        <v>44007288.733811349</v>
      </c>
      <c r="W113" s="25">
        <f>SUMIF(W91:W110,"&gt;0")+W90</f>
        <v>36081504.903208911</v>
      </c>
      <c r="X113" s="25">
        <f>SUMIF(X91:X110,"&gt;0")+X90</f>
        <v>29859549.506226469</v>
      </c>
      <c r="Y113" s="25">
        <f>SUMIF(Y91:Y110,"&gt;0")+Y90</f>
        <v>24827084.666095879</v>
      </c>
      <c r="AH113" s="104"/>
      <c r="AI113" s="104"/>
      <c r="AJ113" s="104"/>
      <c r="AK113" s="104"/>
      <c r="AL113" s="104"/>
      <c r="AM113" s="104"/>
      <c r="AN113" s="104"/>
      <c r="AO113" s="104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67"/>
      <c r="BC113" s="67"/>
      <c r="BD113" s="67"/>
      <c r="BE113" s="67"/>
      <c r="BF113" s="67"/>
    </row>
    <row r="114" spans="17:58" x14ac:dyDescent="0.35"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</row>
    <row r="115" spans="17:58" x14ac:dyDescent="0.35"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5"/>
      <c r="AP115" s="106"/>
      <c r="AQ115" s="106"/>
      <c r="AR115" s="106"/>
      <c r="AS115" s="106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</row>
    <row r="116" spans="17:58" x14ac:dyDescent="0.35"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5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</row>
    <row r="117" spans="17:58" x14ac:dyDescent="0.35"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5"/>
      <c r="AP117" s="107"/>
      <c r="AQ117" s="107"/>
      <c r="AR117" s="107"/>
      <c r="AS117" s="10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</row>
    <row r="118" spans="17:58" x14ac:dyDescent="0.35"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</row>
    <row r="119" spans="17:58" x14ac:dyDescent="0.35">
      <c r="Q119" s="67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67"/>
      <c r="AZ119" s="67"/>
      <c r="BA119" s="67"/>
      <c r="BB119" s="67"/>
      <c r="BC119" s="67"/>
      <c r="BD119" s="67"/>
      <c r="BE119" s="67"/>
      <c r="BF119" s="67"/>
    </row>
    <row r="120" spans="17:58" x14ac:dyDescent="0.35">
      <c r="Q120" s="67"/>
      <c r="R120" s="102"/>
      <c r="S120" s="65"/>
      <c r="T120" s="65"/>
      <c r="U120" s="65"/>
      <c r="V120" s="65"/>
      <c r="W120" s="65"/>
      <c r="X120" s="102"/>
      <c r="Y120" s="65"/>
      <c r="Z120" s="65"/>
      <c r="AA120" s="65"/>
      <c r="AB120" s="65"/>
      <c r="AC120" s="65"/>
      <c r="AD120" s="102"/>
      <c r="AE120" s="65"/>
      <c r="AF120" s="65"/>
      <c r="AG120" s="65"/>
      <c r="AH120" s="65"/>
      <c r="AI120" s="65"/>
      <c r="AJ120" s="102"/>
      <c r="AK120" s="65"/>
      <c r="AL120" s="65"/>
      <c r="AM120" s="65"/>
      <c r="AN120" s="65"/>
      <c r="AO120" s="65"/>
      <c r="AP120" s="67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</row>
    <row r="121" spans="17:58" x14ac:dyDescent="0.35">
      <c r="Q121" s="67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</row>
    <row r="122" spans="17:58" x14ac:dyDescent="0.35">
      <c r="Q122" s="67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</row>
    <row r="123" spans="17:58" x14ac:dyDescent="0.35">
      <c r="Q123" s="67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</row>
    <row r="124" spans="17:58" x14ac:dyDescent="0.35">
      <c r="Q124" s="67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</row>
    <row r="125" spans="17:58" x14ac:dyDescent="0.35">
      <c r="Q125" s="67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</row>
    <row r="126" spans="17:58" x14ac:dyDescent="0.35">
      <c r="Q126" s="67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</row>
    <row r="127" spans="17:58" x14ac:dyDescent="0.35">
      <c r="Q127" s="67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</row>
    <row r="128" spans="17:58" x14ac:dyDescent="0.35">
      <c r="Q128" s="67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</row>
    <row r="129" spans="17:53" x14ac:dyDescent="0.35">
      <c r="Q129" s="67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</row>
    <row r="130" spans="17:53" x14ac:dyDescent="0.35">
      <c r="Q130" s="67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</row>
    <row r="131" spans="17:53" x14ac:dyDescent="0.35">
      <c r="Q131" s="67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</row>
    <row r="132" spans="17:53" x14ac:dyDescent="0.35">
      <c r="Q132" s="67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</row>
    <row r="133" spans="17:53" x14ac:dyDescent="0.35">
      <c r="Q133" s="67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</row>
    <row r="134" spans="17:53" x14ac:dyDescent="0.35">
      <c r="Q134" s="67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</row>
    <row r="135" spans="17:53" x14ac:dyDescent="0.35">
      <c r="Q135" s="67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</row>
    <row r="136" spans="17:53" x14ac:dyDescent="0.35">
      <c r="Q136" s="67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</row>
    <row r="137" spans="17:53" x14ac:dyDescent="0.35">
      <c r="Q137" s="67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</row>
    <row r="138" spans="17:53" x14ac:dyDescent="0.35">
      <c r="Q138" s="67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</row>
    <row r="139" spans="17:53" x14ac:dyDescent="0.35">
      <c r="Q139" s="67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</row>
    <row r="140" spans="17:53" x14ac:dyDescent="0.35">
      <c r="Q140" s="67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</row>
    <row r="141" spans="17:53" x14ac:dyDescent="0.35">
      <c r="Q141" s="67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</row>
    <row r="142" spans="17:53" x14ac:dyDescent="0.35">
      <c r="Q142" s="67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</row>
    <row r="143" spans="17:53" x14ac:dyDescent="0.35">
      <c r="Q143" s="67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</row>
    <row r="144" spans="17:53" x14ac:dyDescent="0.35"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</row>
    <row r="145" spans="17:53" x14ac:dyDescent="0.35"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5"/>
      <c r="AP145" s="106"/>
      <c r="AQ145" s="106"/>
      <c r="AR145" s="106"/>
      <c r="AS145" s="106"/>
      <c r="AT145" s="67"/>
      <c r="AU145" s="67"/>
      <c r="AV145" s="67"/>
      <c r="AW145" s="67"/>
      <c r="AX145" s="67"/>
      <c r="AY145" s="67"/>
      <c r="AZ145" s="67"/>
      <c r="BA145" s="67"/>
    </row>
    <row r="146" spans="17:53" x14ac:dyDescent="0.35"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5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</row>
    <row r="147" spans="17:53" x14ac:dyDescent="0.35"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5"/>
      <c r="AP147" s="107"/>
      <c r="AQ147" s="107"/>
      <c r="AR147" s="107"/>
      <c r="AS147" s="107"/>
      <c r="AT147" s="67"/>
      <c r="AU147" s="67"/>
      <c r="AV147" s="67"/>
      <c r="AW147" s="67"/>
      <c r="AX147" s="67"/>
      <c r="AY147" s="67"/>
      <c r="AZ147" s="67"/>
      <c r="BA147" s="67"/>
    </row>
    <row r="148" spans="17:53" x14ac:dyDescent="0.35"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</row>
    <row r="149" spans="17:53" x14ac:dyDescent="0.35"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</row>
    <row r="150" spans="17:53" x14ac:dyDescent="0.35"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</row>
    <row r="151" spans="17:53" x14ac:dyDescent="0.35"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</row>
    <row r="152" spans="17:53" x14ac:dyDescent="0.35"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</row>
    <row r="153" spans="17:53" x14ac:dyDescent="0.35"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</row>
    <row r="154" spans="17:53" x14ac:dyDescent="0.35"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</row>
    <row r="155" spans="17:53" x14ac:dyDescent="0.35"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</row>
    <row r="156" spans="17:53" x14ac:dyDescent="0.35"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</row>
  </sheetData>
  <mergeCells count="8">
    <mergeCell ref="A1:I1"/>
    <mergeCell ref="A3:I3"/>
    <mergeCell ref="L3:O3"/>
    <mergeCell ref="J62:K62"/>
    <mergeCell ref="A28:K28"/>
    <mergeCell ref="J59:L59"/>
    <mergeCell ref="J60:K60"/>
    <mergeCell ref="J61:K61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BreakPreview" topLeftCell="A49" zoomScale="70" zoomScaleNormal="70" zoomScaleSheetLayoutView="70" workbookViewId="0">
      <selection activeCell="L103" sqref="L103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view="pageBreakPreview" zoomScale="90" zoomScaleNormal="70" zoomScaleSheetLayoutView="90" workbookViewId="0">
      <selection activeCell="N98" sqref="N98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99"/>
  <sheetViews>
    <sheetView workbookViewId="0">
      <selection activeCell="H13" sqref="H13"/>
    </sheetView>
  </sheetViews>
  <sheetFormatPr defaultRowHeight="14.5" x14ac:dyDescent="0.35"/>
  <cols>
    <col min="1" max="1" width="17.54296875" customWidth="1"/>
    <col min="2" max="2" width="19.1796875" customWidth="1"/>
    <col min="3" max="3" width="13.54296875" bestFit="1" customWidth="1"/>
    <col min="4" max="4" width="24.1796875" bestFit="1" customWidth="1"/>
    <col min="5" max="5" width="18.26953125" bestFit="1" customWidth="1"/>
    <col min="6" max="6" width="19.1796875" bestFit="1" customWidth="1"/>
    <col min="7" max="7" width="17.453125" customWidth="1"/>
    <col min="8" max="8" width="19.1796875" bestFit="1" customWidth="1"/>
    <col min="9" max="9" width="15.54296875" bestFit="1" customWidth="1"/>
    <col min="10" max="10" width="15.26953125" bestFit="1" customWidth="1"/>
    <col min="11" max="11" width="17.54296875" bestFit="1" customWidth="1"/>
    <col min="12" max="12" width="16.08984375" bestFit="1" customWidth="1"/>
    <col min="13" max="13" width="14.453125" customWidth="1"/>
    <col min="14" max="14" width="13.1796875" customWidth="1"/>
    <col min="15" max="15" width="11.54296875" customWidth="1"/>
    <col min="16" max="16" width="12.54296875" bestFit="1" customWidth="1"/>
    <col min="17" max="17" width="18.1796875" bestFit="1" customWidth="1"/>
    <col min="18" max="18" width="19.1796875" bestFit="1" customWidth="1"/>
    <col min="19" max="19" width="19.1796875" customWidth="1"/>
    <col min="20" max="20" width="18.1796875" bestFit="1" customWidth="1"/>
    <col min="21" max="21" width="19.1796875" bestFit="1" customWidth="1"/>
    <col min="22" max="22" width="19.1796875" customWidth="1"/>
    <col min="23" max="23" width="11.7265625" customWidth="1"/>
    <col min="24" max="25" width="11.36328125" bestFit="1" customWidth="1"/>
    <col min="26" max="26" width="16.453125" bestFit="1" customWidth="1"/>
    <col min="27" max="27" width="17.54296875" bestFit="1" customWidth="1"/>
    <col min="28" max="28" width="17.54296875" customWidth="1"/>
    <col min="29" max="29" width="12.1796875" customWidth="1"/>
    <col min="30" max="31" width="11.36328125" bestFit="1" customWidth="1"/>
    <col min="32" max="32" width="17.54296875" bestFit="1" customWidth="1"/>
    <col min="33" max="33" width="18.54296875" bestFit="1" customWidth="1"/>
    <col min="34" max="34" width="18.54296875" customWidth="1"/>
    <col min="35" max="36" width="11.36328125" bestFit="1" customWidth="1"/>
    <col min="40" max="40" width="11.36328125" bestFit="1" customWidth="1"/>
    <col min="41" max="41" width="9.81640625" bestFit="1" customWidth="1"/>
    <col min="42" max="42" width="10.81640625" bestFit="1" customWidth="1"/>
    <col min="43" max="43" width="12.453125" customWidth="1"/>
    <col min="44" max="44" width="11.453125" bestFit="1" customWidth="1"/>
    <col min="46" max="46" width="10.81640625" bestFit="1" customWidth="1"/>
    <col min="47" max="47" width="9.81640625" bestFit="1" customWidth="1"/>
    <col min="48" max="52" width="10.81640625" bestFit="1" customWidth="1"/>
  </cols>
  <sheetData>
    <row r="1" spans="1:16" ht="18.5" x14ac:dyDescent="0.45">
      <c r="A1" s="295" t="s">
        <v>294</v>
      </c>
      <c r="B1" s="295"/>
      <c r="C1" s="295"/>
      <c r="D1" s="295"/>
      <c r="E1" s="295"/>
      <c r="F1" s="295"/>
      <c r="G1" s="295"/>
      <c r="H1" s="295"/>
      <c r="I1" s="295"/>
      <c r="J1" s="295"/>
      <c r="K1" s="161"/>
      <c r="O1" s="144"/>
      <c r="P1" s="144"/>
    </row>
    <row r="2" spans="1:16" ht="29" x14ac:dyDescent="0.35">
      <c r="B2" s="140" t="s">
        <v>249</v>
      </c>
      <c r="C2" s="140" t="s">
        <v>296</v>
      </c>
      <c r="D2" s="140" t="s">
        <v>297</v>
      </c>
      <c r="E2" s="140" t="s">
        <v>298</v>
      </c>
      <c r="F2" s="140" t="s">
        <v>338</v>
      </c>
      <c r="G2" s="139" t="s">
        <v>283</v>
      </c>
      <c r="H2" s="140" t="s">
        <v>250</v>
      </c>
      <c r="I2" s="140" t="s">
        <v>284</v>
      </c>
      <c r="J2" s="140" t="s">
        <v>12</v>
      </c>
      <c r="O2" s="144"/>
      <c r="P2" s="144"/>
    </row>
    <row r="3" spans="1:16" x14ac:dyDescent="0.35">
      <c r="B3" s="140" t="s">
        <v>326</v>
      </c>
      <c r="C3" s="159">
        <f>AVERAGE(E55:E75)</f>
        <v>166927.91666666683</v>
      </c>
      <c r="D3" s="159">
        <f>AVERAGE(K55:K74)</f>
        <v>39185208.761753336</v>
      </c>
      <c r="E3" s="159">
        <f>AVERAGE(Q55:Q74)</f>
        <v>-364969.23155026522</v>
      </c>
      <c r="F3" s="159"/>
      <c r="G3" s="159">
        <f>AVERAGE(Z55:Z74)</f>
        <v>59850.567907816163</v>
      </c>
      <c r="H3" s="159">
        <f>AVERAGE(AF55:AF74)</f>
        <v>-57134.955648584044</v>
      </c>
      <c r="I3" s="159">
        <f>AVERAGE(AL55:AL74)</f>
        <v>0</v>
      </c>
      <c r="J3" s="159"/>
      <c r="O3" s="144"/>
      <c r="P3" s="144"/>
    </row>
    <row r="4" spans="1:16" x14ac:dyDescent="0.35">
      <c r="B4" s="140" t="s">
        <v>327</v>
      </c>
      <c r="C4" s="159">
        <f>(C35*C24+C43*C25)-(C34*C24+C42*C25)</f>
        <v>0</v>
      </c>
      <c r="D4" s="247">
        <f>AVERAGE(K78:K97)</f>
        <v>38939357.254748344</v>
      </c>
      <c r="E4" s="159">
        <v>0</v>
      </c>
      <c r="F4" s="159"/>
      <c r="G4" s="159">
        <v>0</v>
      </c>
      <c r="H4" s="159">
        <v>0</v>
      </c>
      <c r="I4" s="159">
        <v>0</v>
      </c>
      <c r="J4" s="159"/>
      <c r="O4" s="144"/>
      <c r="P4" s="144"/>
    </row>
    <row r="5" spans="1:16" x14ac:dyDescent="0.35">
      <c r="B5" s="140" t="s">
        <v>328</v>
      </c>
      <c r="C5" s="159">
        <f>C3+C4</f>
        <v>166927.91666666683</v>
      </c>
      <c r="D5" s="159">
        <f>D3+D4</f>
        <v>78124566.01650168</v>
      </c>
      <c r="E5" s="159">
        <f>E3+E4</f>
        <v>-364969.23155026522</v>
      </c>
      <c r="F5" s="159">
        <f>C5+D5+E5</f>
        <v>77926524.70161809</v>
      </c>
      <c r="G5" s="159">
        <f>G3+G4</f>
        <v>59850.567907816163</v>
      </c>
      <c r="H5" s="159">
        <f>H3+H4</f>
        <v>-57134.955648584044</v>
      </c>
      <c r="I5" s="159">
        <f>I3+I4</f>
        <v>0</v>
      </c>
      <c r="J5" s="159">
        <f>F5+G5+H5</f>
        <v>77929240.313877314</v>
      </c>
      <c r="O5" s="144"/>
      <c r="P5" s="144"/>
    </row>
    <row r="6" spans="1:16" x14ac:dyDescent="0.35">
      <c r="B6" s="140" t="s">
        <v>251</v>
      </c>
      <c r="C6" s="159">
        <f>'Appendix D'!K4</f>
        <v>0</v>
      </c>
      <c r="D6" s="159">
        <v>0</v>
      </c>
      <c r="E6" s="159">
        <v>0</v>
      </c>
      <c r="F6" s="159">
        <f>AVERAGE('Appendix D'!N4:N23)</f>
        <v>230611.97783450008</v>
      </c>
      <c r="G6" s="159">
        <f>AVERAGE('Appendix D'!S4:S23)</f>
        <v>175990.92327136372</v>
      </c>
      <c r="H6" s="157">
        <f>'Appendix D'!T4:T23</f>
        <v>2.6654030475501678</v>
      </c>
      <c r="I6" s="159">
        <f>('Appendix D'!Q4)*3.6*1000000/(365*24*60*60)</f>
        <v>128009.53077414115</v>
      </c>
      <c r="J6" s="159">
        <f>F6+G6+H6+I6</f>
        <v>534615.09728305251</v>
      </c>
      <c r="O6" s="144"/>
      <c r="P6" s="144"/>
    </row>
    <row r="7" spans="1:16" x14ac:dyDescent="0.35">
      <c r="B7" s="140" t="s">
        <v>252</v>
      </c>
      <c r="C7" s="159">
        <v>0</v>
      </c>
      <c r="D7" s="159">
        <v>0</v>
      </c>
      <c r="E7" s="159">
        <f>E6-E5</f>
        <v>364969.23155026522</v>
      </c>
      <c r="F7" s="159">
        <f>D7+E7+C7</f>
        <v>364969.23155026522</v>
      </c>
      <c r="G7" s="159">
        <f>G6-G5</f>
        <v>116140.35536354755</v>
      </c>
      <c r="H7" s="159">
        <f>H6-H5</f>
        <v>57137.621051631591</v>
      </c>
      <c r="I7" s="159">
        <f>I6-I3</f>
        <v>128009.53077414115</v>
      </c>
      <c r="J7" s="159">
        <f>SUM(F7:I7)</f>
        <v>666256.73873958562</v>
      </c>
      <c r="O7" s="144"/>
      <c r="P7" s="145"/>
    </row>
    <row r="8" spans="1:16" x14ac:dyDescent="0.35">
      <c r="B8" s="140" t="s">
        <v>243</v>
      </c>
      <c r="C8" s="160"/>
      <c r="D8" s="160"/>
      <c r="E8" s="160"/>
      <c r="F8" s="160">
        <f>F7/$J$7</f>
        <v>0.54779067937190173</v>
      </c>
      <c r="G8" s="160">
        <f>G7/$J$7</f>
        <v>0.17431771959749348</v>
      </c>
      <c r="H8" s="160">
        <f>H7/$J$7</f>
        <v>8.5759164192055565E-2</v>
      </c>
      <c r="I8" s="160">
        <f>I7/$J$7</f>
        <v>0.19213243683854911</v>
      </c>
      <c r="J8" s="143"/>
      <c r="O8" s="144"/>
      <c r="P8" s="146"/>
    </row>
    <row r="9" spans="1:16" x14ac:dyDescent="0.35">
      <c r="B9" s="140" t="s">
        <v>244</v>
      </c>
      <c r="C9" s="143"/>
      <c r="D9" s="143"/>
      <c r="E9" s="143"/>
      <c r="F9" s="143">
        <f>F5/F6</f>
        <v>337.91187011778925</v>
      </c>
      <c r="G9" s="143">
        <f>G3/G6</f>
        <v>0.34007758352134698</v>
      </c>
      <c r="H9" s="143">
        <f>H3/H6</f>
        <v>-21435.765859537856</v>
      </c>
      <c r="I9" s="143">
        <f>I3/I6</f>
        <v>0</v>
      </c>
      <c r="J9" s="143"/>
      <c r="O9" s="144"/>
      <c r="P9" s="144"/>
    </row>
    <row r="10" spans="1:16" x14ac:dyDescent="0.35">
      <c r="O10" s="144"/>
      <c r="P10" s="144"/>
    </row>
    <row r="11" spans="1:16" x14ac:dyDescent="0.35">
      <c r="B11" s="177"/>
      <c r="C11" s="178"/>
      <c r="D11" s="178"/>
      <c r="E11" s="178"/>
      <c r="F11" s="178"/>
      <c r="G11" s="178"/>
      <c r="H11" s="178"/>
      <c r="I11" s="178"/>
      <c r="O11" s="144"/>
      <c r="P11" s="144"/>
    </row>
    <row r="12" spans="1:16" x14ac:dyDescent="0.35">
      <c r="B12" s="177"/>
      <c r="C12" s="178"/>
      <c r="D12" s="178"/>
      <c r="E12" s="178"/>
      <c r="F12" s="178"/>
      <c r="G12" s="178"/>
      <c r="H12" s="178"/>
      <c r="I12" s="178"/>
      <c r="J12" s="186"/>
    </row>
    <row r="13" spans="1:16" x14ac:dyDescent="0.35">
      <c r="B13" s="177"/>
    </row>
    <row r="14" spans="1:16" x14ac:dyDescent="0.35">
      <c r="B14" s="177"/>
      <c r="F14" s="187"/>
      <c r="G14" s="187"/>
    </row>
    <row r="15" spans="1:16" x14ac:dyDescent="0.35">
      <c r="B15" s="177"/>
    </row>
    <row r="17" spans="1:11" ht="19" thickBot="1" x14ac:dyDescent="0.5">
      <c r="A17" s="296" t="s">
        <v>295</v>
      </c>
      <c r="B17" s="296"/>
      <c r="C17" s="296"/>
      <c r="D17" s="296"/>
      <c r="E17" s="296"/>
      <c r="F17" s="296"/>
      <c r="G17" s="296"/>
      <c r="H17" s="296"/>
      <c r="I17" s="296"/>
      <c r="J17" s="296"/>
      <c r="K17" s="161"/>
    </row>
    <row r="18" spans="1:11" x14ac:dyDescent="0.35">
      <c r="A18" s="289" t="s">
        <v>299</v>
      </c>
      <c r="B18" s="148" t="s">
        <v>246</v>
      </c>
      <c r="C18" s="149">
        <v>101325</v>
      </c>
      <c r="D18" s="149">
        <v>101325</v>
      </c>
      <c r="E18" s="149">
        <v>101325</v>
      </c>
      <c r="F18" s="149"/>
      <c r="G18" s="149">
        <v>101325</v>
      </c>
      <c r="H18" s="149">
        <v>101325</v>
      </c>
      <c r="I18" s="150">
        <v>101325</v>
      </c>
    </row>
    <row r="19" spans="1:11" x14ac:dyDescent="0.35">
      <c r="A19" s="290"/>
      <c r="B19" s="151" t="s">
        <v>285</v>
      </c>
      <c r="C19" s="141">
        <v>101325</v>
      </c>
      <c r="D19" s="141">
        <v>14000000</v>
      </c>
      <c r="E19" s="141">
        <v>14000000</v>
      </c>
      <c r="F19" s="141"/>
      <c r="G19" s="141">
        <v>101325</v>
      </c>
      <c r="H19" s="141">
        <v>101325</v>
      </c>
      <c r="I19" s="152">
        <v>101325</v>
      </c>
    </row>
    <row r="20" spans="1:11" x14ac:dyDescent="0.35">
      <c r="A20" s="290"/>
      <c r="B20" s="151" t="s">
        <v>286</v>
      </c>
      <c r="C20" s="141">
        <v>14000000</v>
      </c>
      <c r="D20" s="141">
        <v>14000000</v>
      </c>
      <c r="E20" s="141">
        <v>101325</v>
      </c>
      <c r="F20" s="141"/>
      <c r="G20" s="141">
        <v>101325</v>
      </c>
      <c r="H20" s="141">
        <v>101325</v>
      </c>
      <c r="I20" s="152">
        <v>101325</v>
      </c>
    </row>
    <row r="21" spans="1:11" x14ac:dyDescent="0.35">
      <c r="A21" s="290"/>
      <c r="B21" s="151" t="s">
        <v>245</v>
      </c>
      <c r="C21" s="141">
        <v>298.14999999999998</v>
      </c>
      <c r="D21" s="141">
        <v>298.14999999999998</v>
      </c>
      <c r="E21" s="141">
        <v>298.14999999999998</v>
      </c>
      <c r="F21" s="141"/>
      <c r="G21" s="141">
        <v>298.14999999999998</v>
      </c>
      <c r="H21" s="141">
        <v>298.14999999999998</v>
      </c>
      <c r="I21" s="152">
        <v>298.14999999999998</v>
      </c>
    </row>
    <row r="22" spans="1:11" x14ac:dyDescent="0.35">
      <c r="A22" s="290"/>
      <c r="B22" s="151" t="s">
        <v>247</v>
      </c>
      <c r="C22" s="141">
        <v>298.14999999999998</v>
      </c>
      <c r="D22" s="141">
        <v>328.15</v>
      </c>
      <c r="E22" s="141">
        <v>328.15</v>
      </c>
      <c r="F22" s="141"/>
      <c r="G22" s="141">
        <v>328.15</v>
      </c>
      <c r="H22" s="141">
        <v>348.15</v>
      </c>
      <c r="I22" s="152">
        <v>298.14999999999998</v>
      </c>
    </row>
    <row r="23" spans="1:11" ht="15" thickBot="1" x14ac:dyDescent="0.4">
      <c r="A23" s="291"/>
      <c r="B23" s="153" t="s">
        <v>248</v>
      </c>
      <c r="C23" s="154">
        <v>328.15</v>
      </c>
      <c r="D23" s="154">
        <v>328.15</v>
      </c>
      <c r="E23" s="154">
        <v>328.15</v>
      </c>
      <c r="F23" s="154"/>
      <c r="G23" s="154">
        <v>348.15</v>
      </c>
      <c r="H23" s="154">
        <v>298.14999999999998</v>
      </c>
      <c r="I23" s="155">
        <v>298.14999999999998</v>
      </c>
    </row>
    <row r="24" spans="1:11" x14ac:dyDescent="0.35">
      <c r="A24" s="176"/>
      <c r="B24" s="184" t="s">
        <v>325</v>
      </c>
      <c r="C24" s="183">
        <v>48000000</v>
      </c>
      <c r="D24" s="183">
        <v>48000000</v>
      </c>
      <c r="E24" s="183">
        <v>48000000</v>
      </c>
      <c r="F24" s="183"/>
      <c r="G24" s="183">
        <v>48000000</v>
      </c>
      <c r="H24" s="183">
        <v>48000000</v>
      </c>
      <c r="I24" s="183">
        <v>48000000</v>
      </c>
    </row>
    <row r="25" spans="1:11" ht="15" thickBot="1" x14ac:dyDescent="0.4">
      <c r="A25" s="176"/>
      <c r="B25" s="184" t="s">
        <v>324</v>
      </c>
      <c r="C25" s="183">
        <v>52000000</v>
      </c>
      <c r="D25" s="183">
        <v>52000000</v>
      </c>
      <c r="E25" s="183">
        <v>52000000</v>
      </c>
      <c r="F25" s="183"/>
      <c r="G25" s="183">
        <v>52000000</v>
      </c>
      <c r="H25" s="183">
        <v>52000000</v>
      </c>
      <c r="I25" s="183">
        <v>52000000</v>
      </c>
    </row>
    <row r="26" spans="1:11" x14ac:dyDescent="0.35">
      <c r="A26" s="292" t="s">
        <v>300</v>
      </c>
      <c r="B26" s="148" t="s">
        <v>265</v>
      </c>
      <c r="C26" s="149">
        <v>0</v>
      </c>
      <c r="D26" s="156">
        <f>'Equipment considerations'!L6*'Appendix A'!B10</f>
        <v>7.3611111111111107</v>
      </c>
      <c r="E26" s="156">
        <f>'Equipment considerations'!$L$6*'Appendix A'!$B$10</f>
        <v>7.3611111111111107</v>
      </c>
      <c r="F26" s="149"/>
      <c r="G26" s="149">
        <f>E26*'Appendix D'!B16</f>
        <v>0.36805555555555558</v>
      </c>
      <c r="H26" s="149">
        <f>E26*'Appendix D'!B16</f>
        <v>0.36805555555555558</v>
      </c>
      <c r="I26" s="150">
        <v>7.36</v>
      </c>
    </row>
    <row r="27" spans="1:11" x14ac:dyDescent="0.35">
      <c r="A27" s="293"/>
      <c r="B27" s="151" t="s">
        <v>266</v>
      </c>
      <c r="C27" s="147">
        <f>'Equipment considerations'!L6*'Appendix A'!B10</f>
        <v>7.3611111111111107</v>
      </c>
      <c r="D27" s="141">
        <v>7.36</v>
      </c>
      <c r="E27" s="147">
        <f>'Equipment considerations'!$L$6*'Appendix A'!$B$10</f>
        <v>7.3611111111111107</v>
      </c>
      <c r="F27" s="141"/>
      <c r="G27" s="141">
        <f>E26*'Appendix D'!B16</f>
        <v>0.36805555555555558</v>
      </c>
      <c r="H27" s="141">
        <f>H26</f>
        <v>0.36805555555555558</v>
      </c>
      <c r="I27" s="152">
        <v>7.36</v>
      </c>
    </row>
    <row r="28" spans="1:11" x14ac:dyDescent="0.35">
      <c r="A28" s="293"/>
      <c r="B28" s="151" t="s">
        <v>253</v>
      </c>
      <c r="C28" s="141">
        <v>-2537080</v>
      </c>
      <c r="D28" s="141">
        <f>C28</f>
        <v>-2537080</v>
      </c>
      <c r="E28" s="141">
        <f>C28</f>
        <v>-2537080</v>
      </c>
      <c r="F28" s="141"/>
      <c r="G28" s="141">
        <f>E28</f>
        <v>-2537080</v>
      </c>
      <c r="H28" s="141">
        <f>G28</f>
        <v>-2537080</v>
      </c>
      <c r="I28" s="152">
        <f>H28</f>
        <v>-2537080</v>
      </c>
    </row>
    <row r="29" spans="1:11" x14ac:dyDescent="0.35">
      <c r="A29" s="293"/>
      <c r="B29" s="151" t="s">
        <v>254</v>
      </c>
      <c r="C29" s="141">
        <f>C28</f>
        <v>-2537080</v>
      </c>
      <c r="D29" s="141">
        <f>C30</f>
        <v>-2389180</v>
      </c>
      <c r="E29" s="141">
        <f>D30</f>
        <v>-2389180</v>
      </c>
      <c r="F29" s="141"/>
      <c r="G29" s="141">
        <f>E30</f>
        <v>-2401860</v>
      </c>
      <c r="H29" s="141">
        <f>G30</f>
        <v>-2243160</v>
      </c>
      <c r="I29" s="152">
        <f>H30</f>
        <v>-2537080</v>
      </c>
    </row>
    <row r="30" spans="1:11" x14ac:dyDescent="0.35">
      <c r="A30" s="293"/>
      <c r="B30" s="151" t="s">
        <v>255</v>
      </c>
      <c r="C30" s="141">
        <v>-2389180</v>
      </c>
      <c r="D30" s="141">
        <f>D29</f>
        <v>-2389180</v>
      </c>
      <c r="E30" s="141">
        <v>-2401860</v>
      </c>
      <c r="F30" s="141"/>
      <c r="G30" s="141">
        <v>-2243160</v>
      </c>
      <c r="H30" s="141">
        <f>C29</f>
        <v>-2537080</v>
      </c>
      <c r="I30" s="152">
        <f>I29</f>
        <v>-2537080</v>
      </c>
    </row>
    <row r="31" spans="1:11" x14ac:dyDescent="0.35">
      <c r="A31" s="293"/>
      <c r="B31" s="151" t="s">
        <v>256</v>
      </c>
      <c r="C31" s="141">
        <v>-6834</v>
      </c>
      <c r="D31" s="141">
        <f>C31</f>
        <v>-6834</v>
      </c>
      <c r="E31" s="141">
        <f>D31</f>
        <v>-6834</v>
      </c>
      <c r="F31" s="141"/>
      <c r="G31" s="141">
        <f>E31</f>
        <v>-6834</v>
      </c>
      <c r="H31" s="141">
        <f>G31</f>
        <v>-6834</v>
      </c>
      <c r="I31" s="152">
        <f>H31</f>
        <v>-6834</v>
      </c>
    </row>
    <row r="32" spans="1:11" x14ac:dyDescent="0.35">
      <c r="A32" s="293"/>
      <c r="B32" s="151" t="s">
        <v>257</v>
      </c>
      <c r="C32" s="141">
        <f>C31</f>
        <v>-6834</v>
      </c>
      <c r="D32" s="141">
        <f>C33</f>
        <v>-6414</v>
      </c>
      <c r="E32" s="141">
        <f>D33</f>
        <v>-6414</v>
      </c>
      <c r="F32" s="141"/>
      <c r="G32" s="141">
        <f>E33</f>
        <v>-6402</v>
      </c>
      <c r="H32" s="141">
        <f>G33</f>
        <v>-5942</v>
      </c>
      <c r="I32" s="152">
        <f>H33</f>
        <v>-6834</v>
      </c>
    </row>
    <row r="33" spans="1:9" ht="15" thickBot="1" x14ac:dyDescent="0.4">
      <c r="A33" s="294"/>
      <c r="B33" s="153" t="s">
        <v>258</v>
      </c>
      <c r="C33" s="154">
        <v>-6414</v>
      </c>
      <c r="D33" s="154">
        <f>D32</f>
        <v>-6414</v>
      </c>
      <c r="E33" s="154">
        <v>-6402</v>
      </c>
      <c r="F33" s="154"/>
      <c r="G33" s="154">
        <v>-5942</v>
      </c>
      <c r="H33" s="154">
        <f>H31</f>
        <v>-6834</v>
      </c>
      <c r="I33" s="155">
        <f>I32</f>
        <v>-6834</v>
      </c>
    </row>
    <row r="34" spans="1:9" x14ac:dyDescent="0.35">
      <c r="A34" s="292" t="s">
        <v>301</v>
      </c>
      <c r="B34" s="148" t="s">
        <v>267</v>
      </c>
      <c r="C34" s="149">
        <v>0</v>
      </c>
      <c r="D34" s="149">
        <v>0</v>
      </c>
      <c r="E34" s="149">
        <f>D35</f>
        <v>0.46012523064242944</v>
      </c>
      <c r="F34" s="149"/>
      <c r="G34" s="149">
        <f>E34</f>
        <v>0.46012523064242944</v>
      </c>
      <c r="H34" s="149">
        <f>G34</f>
        <v>0.46012523064242944</v>
      </c>
      <c r="I34" s="150">
        <v>0</v>
      </c>
    </row>
    <row r="35" spans="1:9" x14ac:dyDescent="0.35">
      <c r="A35" s="293"/>
      <c r="B35" s="151" t="s">
        <v>268</v>
      </c>
      <c r="C35" s="141">
        <v>0</v>
      </c>
      <c r="D35" s="141">
        <f>'Equipment considerations'!$O$7</f>
        <v>0.46012523064242944</v>
      </c>
      <c r="E35" s="141">
        <f>D35</f>
        <v>0.46012523064242944</v>
      </c>
      <c r="F35" s="141"/>
      <c r="G35" s="141">
        <f>E35</f>
        <v>0.46012523064242944</v>
      </c>
      <c r="H35" s="141">
        <f>G35</f>
        <v>0.46012523064242944</v>
      </c>
      <c r="I35" s="152">
        <v>0</v>
      </c>
    </row>
    <row r="36" spans="1:9" x14ac:dyDescent="0.35">
      <c r="A36" s="293"/>
      <c r="B36" s="151" t="s">
        <v>262</v>
      </c>
      <c r="C36" s="141">
        <v>0</v>
      </c>
      <c r="D36" s="141">
        <f>-359439</f>
        <v>-359439</v>
      </c>
      <c r="E36" s="141">
        <f>D36</f>
        <v>-359439</v>
      </c>
      <c r="F36" s="141"/>
      <c r="G36" s="141">
        <f>E36</f>
        <v>-359439</v>
      </c>
      <c r="H36" s="141">
        <f>G36</f>
        <v>-359439</v>
      </c>
      <c r="I36" s="152">
        <v>0</v>
      </c>
    </row>
    <row r="37" spans="1:9" x14ac:dyDescent="0.35">
      <c r="A37" s="293"/>
      <c r="B37" s="151" t="s">
        <v>263</v>
      </c>
      <c r="C37" s="141">
        <v>0</v>
      </c>
      <c r="D37" s="141">
        <v>0</v>
      </c>
      <c r="E37" s="141">
        <f>D38</f>
        <v>-279305</v>
      </c>
      <c r="F37" s="141"/>
      <c r="G37" s="141">
        <f>E38</f>
        <v>-293130</v>
      </c>
      <c r="H37" s="141">
        <f>G38</f>
        <v>209986</v>
      </c>
      <c r="I37" s="152">
        <v>0</v>
      </c>
    </row>
    <row r="38" spans="1:9" x14ac:dyDescent="0.35">
      <c r="A38" s="293"/>
      <c r="B38" s="151" t="s">
        <v>264</v>
      </c>
      <c r="C38" s="141">
        <v>0</v>
      </c>
      <c r="D38" s="141">
        <f>-279305</f>
        <v>-279305</v>
      </c>
      <c r="E38" s="141">
        <v>-293130</v>
      </c>
      <c r="F38" s="141"/>
      <c r="G38" s="141">
        <v>209986</v>
      </c>
      <c r="H38" s="141">
        <f>H36</f>
        <v>-359439</v>
      </c>
      <c r="I38" s="152">
        <v>0</v>
      </c>
    </row>
    <row r="39" spans="1:9" x14ac:dyDescent="0.35">
      <c r="A39" s="293"/>
      <c r="B39" s="151" t="s">
        <v>259</v>
      </c>
      <c r="C39" s="141">
        <v>0</v>
      </c>
      <c r="D39" s="141">
        <v>-974.76</v>
      </c>
      <c r="E39" s="141">
        <f>D39</f>
        <v>-974.76</v>
      </c>
      <c r="F39" s="141"/>
      <c r="G39" s="141">
        <f>E39</f>
        <v>-974.76</v>
      </c>
      <c r="H39" s="141">
        <f>G39</f>
        <v>-974.76</v>
      </c>
      <c r="I39" s="152">
        <v>0</v>
      </c>
    </row>
    <row r="40" spans="1:9" x14ac:dyDescent="0.35">
      <c r="A40" s="293"/>
      <c r="B40" s="151" t="s">
        <v>260</v>
      </c>
      <c r="C40" s="141">
        <v>0</v>
      </c>
      <c r="D40" s="141">
        <v>0</v>
      </c>
      <c r="E40" s="141">
        <f>D41</f>
        <v>-785</v>
      </c>
      <c r="F40" s="141"/>
      <c r="G40" s="141">
        <f>E41</f>
        <v>-762.96</v>
      </c>
      <c r="H40" s="141">
        <f>G41</f>
        <v>522.37</v>
      </c>
      <c r="I40" s="152">
        <v>0</v>
      </c>
    </row>
    <row r="41" spans="1:9" ht="15" thickBot="1" x14ac:dyDescent="0.4">
      <c r="A41" s="294"/>
      <c r="B41" s="153" t="s">
        <v>261</v>
      </c>
      <c r="C41" s="154">
        <v>0</v>
      </c>
      <c r="D41" s="154">
        <v>-785</v>
      </c>
      <c r="E41" s="154">
        <v>-762.96</v>
      </c>
      <c r="F41" s="154"/>
      <c r="G41" s="154">
        <v>522.37</v>
      </c>
      <c r="H41" s="154">
        <f>H39</f>
        <v>-974.76</v>
      </c>
      <c r="I41" s="155">
        <v>0</v>
      </c>
    </row>
    <row r="42" spans="1:9" x14ac:dyDescent="0.35">
      <c r="A42" s="292" t="s">
        <v>302</v>
      </c>
      <c r="B42" s="148" t="s">
        <v>269</v>
      </c>
      <c r="C42" s="149">
        <v>0</v>
      </c>
      <c r="D42" s="149">
        <v>0</v>
      </c>
      <c r="E42" s="149">
        <f>D43</f>
        <v>0.32410281122907164</v>
      </c>
      <c r="F42" s="149"/>
      <c r="G42" s="149">
        <f>E42</f>
        <v>0.32410281122907164</v>
      </c>
      <c r="H42" s="149">
        <v>0</v>
      </c>
      <c r="I42" s="150">
        <v>0</v>
      </c>
    </row>
    <row r="43" spans="1:9" x14ac:dyDescent="0.35">
      <c r="A43" s="293"/>
      <c r="B43" s="151" t="s">
        <v>270</v>
      </c>
      <c r="C43" s="141">
        <v>0</v>
      </c>
      <c r="D43" s="141">
        <f>'Equipment considerations'!P7</f>
        <v>0.32410281122907164</v>
      </c>
      <c r="E43" s="141">
        <f>D43</f>
        <v>0.32410281122907164</v>
      </c>
      <c r="F43" s="141"/>
      <c r="G43" s="141">
        <f>E43</f>
        <v>0.32410281122907164</v>
      </c>
      <c r="H43" s="141">
        <v>0</v>
      </c>
      <c r="I43" s="152">
        <v>0</v>
      </c>
    </row>
    <row r="44" spans="1:9" x14ac:dyDescent="0.35">
      <c r="A44" s="293"/>
      <c r="B44" s="151" t="s">
        <v>271</v>
      </c>
      <c r="C44" s="141">
        <v>0</v>
      </c>
      <c r="D44" s="141">
        <v>-1146</v>
      </c>
      <c r="E44" s="141">
        <f>D44</f>
        <v>-1146</v>
      </c>
      <c r="F44" s="141"/>
      <c r="G44" s="141">
        <f>E44</f>
        <v>-1146</v>
      </c>
      <c r="H44" s="141">
        <v>0</v>
      </c>
      <c r="I44" s="152">
        <v>0</v>
      </c>
    </row>
    <row r="45" spans="1:9" x14ac:dyDescent="0.35">
      <c r="A45" s="293"/>
      <c r="B45" s="151" t="s">
        <v>272</v>
      </c>
      <c r="C45" s="141">
        <v>0</v>
      </c>
      <c r="D45" s="141">
        <v>0</v>
      </c>
      <c r="E45" s="141">
        <f>D46</f>
        <v>-53199</v>
      </c>
      <c r="F45" s="141"/>
      <c r="G45" s="141">
        <f>E46</f>
        <v>-67090</v>
      </c>
      <c r="H45" s="141">
        <v>0</v>
      </c>
      <c r="I45" s="152">
        <v>0</v>
      </c>
    </row>
    <row r="46" spans="1:9" x14ac:dyDescent="0.35">
      <c r="A46" s="293"/>
      <c r="B46" s="151" t="s">
        <v>273</v>
      </c>
      <c r="C46" s="141">
        <v>0</v>
      </c>
      <c r="D46" s="141">
        <v>-53199</v>
      </c>
      <c r="E46" s="141">
        <v>-67090</v>
      </c>
      <c r="F46" s="141"/>
      <c r="G46" s="141">
        <v>-142109</v>
      </c>
      <c r="H46" s="141">
        <v>0</v>
      </c>
      <c r="I46" s="152">
        <v>0</v>
      </c>
    </row>
    <row r="47" spans="1:9" x14ac:dyDescent="0.35">
      <c r="A47" s="293"/>
      <c r="B47" s="151" t="s">
        <v>274</v>
      </c>
      <c r="C47" s="141">
        <v>0</v>
      </c>
      <c r="D47" s="141">
        <v>-2.67</v>
      </c>
      <c r="E47" s="141">
        <f>D47</f>
        <v>-2.67</v>
      </c>
      <c r="F47" s="141"/>
      <c r="G47" s="141">
        <f>E47</f>
        <v>-2.67</v>
      </c>
      <c r="H47" s="141">
        <v>0</v>
      </c>
      <c r="I47" s="152">
        <v>0</v>
      </c>
    </row>
    <row r="48" spans="1:9" x14ac:dyDescent="0.35">
      <c r="A48" s="293"/>
      <c r="B48" s="151" t="s">
        <v>275</v>
      </c>
      <c r="C48" s="141">
        <v>0</v>
      </c>
      <c r="D48" s="141">
        <v>0</v>
      </c>
      <c r="E48" s="141">
        <f>D49</f>
        <v>-2612</v>
      </c>
      <c r="F48" s="141"/>
      <c r="G48" s="141">
        <f>E49</f>
        <v>-215.33</v>
      </c>
      <c r="H48" s="141">
        <v>0</v>
      </c>
      <c r="I48" s="152">
        <v>0</v>
      </c>
    </row>
    <row r="49" spans="1:52" ht="15" thickBot="1" x14ac:dyDescent="0.4">
      <c r="A49" s="294"/>
      <c r="B49" s="153" t="s">
        <v>276</v>
      </c>
      <c r="C49" s="154">
        <v>0</v>
      </c>
      <c r="D49" s="154">
        <v>-2612</v>
      </c>
      <c r="E49" s="154">
        <v>-215.33</v>
      </c>
      <c r="F49" s="154"/>
      <c r="G49" s="154">
        <v>-433.46</v>
      </c>
      <c r="H49" s="154">
        <v>0</v>
      </c>
      <c r="I49" s="155">
        <v>0</v>
      </c>
    </row>
    <row r="51" spans="1:52" ht="19" thickBot="1" x14ac:dyDescent="0.5">
      <c r="A51" s="303" t="s">
        <v>313</v>
      </c>
      <c r="B51" s="303"/>
      <c r="C51" s="303"/>
      <c r="D51" s="303"/>
      <c r="E51" s="303"/>
      <c r="F51" s="303"/>
      <c r="G51" s="303"/>
      <c r="H51" s="303"/>
      <c r="I51" s="303"/>
      <c r="J51" s="303"/>
      <c r="K51" s="303"/>
      <c r="L51" s="303"/>
      <c r="M51" s="189"/>
      <c r="N51" s="300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2"/>
      <c r="AN51" s="188"/>
    </row>
    <row r="52" spans="1:52" ht="29" customHeight="1" x14ac:dyDescent="0.35">
      <c r="A52" s="162"/>
      <c r="B52" s="304" t="s">
        <v>296</v>
      </c>
      <c r="C52" s="305"/>
      <c r="D52" s="305"/>
      <c r="E52" s="305"/>
      <c r="F52" s="305"/>
      <c r="G52" s="306"/>
      <c r="H52" s="304" t="s">
        <v>297</v>
      </c>
      <c r="I52" s="305"/>
      <c r="J52" s="305"/>
      <c r="K52" s="305"/>
      <c r="L52" s="305"/>
      <c r="M52" s="306"/>
      <c r="N52" s="304" t="s">
        <v>298</v>
      </c>
      <c r="O52" s="305"/>
      <c r="P52" s="305"/>
      <c r="Q52" s="305"/>
      <c r="R52" s="305"/>
      <c r="S52" s="306"/>
      <c r="T52" s="304" t="s">
        <v>321</v>
      </c>
      <c r="U52" s="305"/>
      <c r="V52" s="306"/>
      <c r="W52" s="278" t="s">
        <v>283</v>
      </c>
      <c r="X52" s="279"/>
      <c r="Y52" s="279"/>
      <c r="Z52" s="279"/>
      <c r="AA52" s="279"/>
      <c r="AB52" s="280"/>
      <c r="AC52" s="278" t="s">
        <v>250</v>
      </c>
      <c r="AD52" s="279"/>
      <c r="AE52" s="279"/>
      <c r="AF52" s="279"/>
      <c r="AG52" s="279"/>
      <c r="AH52" s="280"/>
      <c r="AI52" s="297" t="s">
        <v>284</v>
      </c>
      <c r="AJ52" s="298"/>
      <c r="AK52" s="298"/>
      <c r="AL52" s="298"/>
      <c r="AM52" s="298"/>
      <c r="AN52" s="299"/>
      <c r="AO52" s="297" t="s">
        <v>12</v>
      </c>
      <c r="AP52" s="298"/>
      <c r="AQ52" s="298"/>
      <c r="AR52" s="299"/>
      <c r="AT52" s="74" t="s">
        <v>352</v>
      </c>
    </row>
    <row r="53" spans="1:52" ht="43.5" x14ac:dyDescent="0.35">
      <c r="A53" s="163" t="s">
        <v>108</v>
      </c>
      <c r="B53" s="151" t="s">
        <v>266</v>
      </c>
      <c r="C53" s="140" t="s">
        <v>317</v>
      </c>
      <c r="D53" s="140" t="s">
        <v>316</v>
      </c>
      <c r="E53" s="175" t="s">
        <v>318</v>
      </c>
      <c r="F53" s="175" t="s">
        <v>319</v>
      </c>
      <c r="G53" s="98" t="s">
        <v>335</v>
      </c>
      <c r="H53" s="151" t="s">
        <v>266</v>
      </c>
      <c r="I53" s="140" t="s">
        <v>268</v>
      </c>
      <c r="J53" s="140" t="s">
        <v>270</v>
      </c>
      <c r="K53" s="175" t="s">
        <v>318</v>
      </c>
      <c r="L53" s="175" t="s">
        <v>319</v>
      </c>
      <c r="M53" s="98" t="s">
        <v>335</v>
      </c>
      <c r="N53" s="151" t="s">
        <v>266</v>
      </c>
      <c r="O53" s="140" t="s">
        <v>268</v>
      </c>
      <c r="P53" s="140" t="s">
        <v>270</v>
      </c>
      <c r="Q53" s="175" t="s">
        <v>318</v>
      </c>
      <c r="R53" s="175" t="s">
        <v>319</v>
      </c>
      <c r="S53" s="98" t="s">
        <v>335</v>
      </c>
      <c r="T53" s="90" t="s">
        <v>318</v>
      </c>
      <c r="U53" s="175" t="s">
        <v>319</v>
      </c>
      <c r="V53" s="98" t="s">
        <v>335</v>
      </c>
      <c r="W53" s="151" t="s">
        <v>266</v>
      </c>
      <c r="X53" s="140" t="s">
        <v>268</v>
      </c>
      <c r="Y53" s="140" t="s">
        <v>270</v>
      </c>
      <c r="Z53" s="175" t="s">
        <v>318</v>
      </c>
      <c r="AA53" s="175" t="s">
        <v>319</v>
      </c>
      <c r="AB53" s="98" t="s">
        <v>335</v>
      </c>
      <c r="AC53" s="151" t="s">
        <v>266</v>
      </c>
      <c r="AD53" s="140" t="s">
        <v>268</v>
      </c>
      <c r="AE53" s="140" t="s">
        <v>270</v>
      </c>
      <c r="AF53" s="175" t="s">
        <v>318</v>
      </c>
      <c r="AG53" s="175" t="s">
        <v>319</v>
      </c>
      <c r="AH53" s="98" t="s">
        <v>335</v>
      </c>
      <c r="AI53" s="151" t="s">
        <v>266</v>
      </c>
      <c r="AJ53" s="140" t="s">
        <v>268</v>
      </c>
      <c r="AK53" s="140" t="s">
        <v>270</v>
      </c>
      <c r="AL53" s="175" t="s">
        <v>318</v>
      </c>
      <c r="AM53" s="175" t="s">
        <v>319</v>
      </c>
      <c r="AN53" s="98" t="s">
        <v>334</v>
      </c>
      <c r="AO53" s="90" t="s">
        <v>318</v>
      </c>
      <c r="AP53" s="175" t="s">
        <v>319</v>
      </c>
      <c r="AQ53" s="32" t="s">
        <v>329</v>
      </c>
      <c r="AR53" s="191" t="s">
        <v>334</v>
      </c>
      <c r="AT53" s="66" t="s">
        <v>319</v>
      </c>
      <c r="AU53" s="66" t="s">
        <v>329</v>
      </c>
      <c r="AV53" s="191" t="s">
        <v>334</v>
      </c>
      <c r="AW53" s="66" t="s">
        <v>436</v>
      </c>
      <c r="AX53" s="66"/>
    </row>
    <row r="54" spans="1:52" x14ac:dyDescent="0.35">
      <c r="A54" s="163">
        <v>0</v>
      </c>
      <c r="B54" s="151"/>
      <c r="C54" s="140"/>
      <c r="D54" s="140"/>
      <c r="E54" s="194"/>
      <c r="F54" s="194"/>
      <c r="G54" s="98"/>
      <c r="H54" s="151"/>
      <c r="I54" s="140"/>
      <c r="J54" s="140"/>
      <c r="K54" s="194"/>
      <c r="L54" s="194"/>
      <c r="M54" s="98"/>
      <c r="N54" s="151"/>
      <c r="O54" s="140"/>
      <c r="P54" s="140"/>
      <c r="Q54" s="194"/>
      <c r="R54" s="194"/>
      <c r="S54" s="98"/>
      <c r="T54" s="90"/>
      <c r="U54" s="194"/>
      <c r="V54" s="98"/>
      <c r="W54" s="151"/>
      <c r="X54" s="140"/>
      <c r="Y54" s="140"/>
      <c r="Z54" s="194"/>
      <c r="AA54" s="194"/>
      <c r="AB54" s="98"/>
      <c r="AC54" s="151"/>
      <c r="AD54" s="140"/>
      <c r="AE54" s="140"/>
      <c r="AF54" s="194"/>
      <c r="AG54" s="194"/>
      <c r="AH54" s="98"/>
      <c r="AI54" s="151"/>
      <c r="AJ54" s="140"/>
      <c r="AK54" s="140"/>
      <c r="AL54" s="194"/>
      <c r="AM54" s="194"/>
      <c r="AN54" s="98"/>
      <c r="AO54" s="90">
        <v>0</v>
      </c>
      <c r="AP54" s="194">
        <v>0</v>
      </c>
      <c r="AQ54" s="32">
        <v>0</v>
      </c>
      <c r="AR54" s="191">
        <v>0</v>
      </c>
      <c r="AT54" s="66">
        <v>0</v>
      </c>
      <c r="AU54" s="66">
        <v>0</v>
      </c>
      <c r="AV54" s="66">
        <v>0</v>
      </c>
      <c r="AW54" s="66">
        <v>0</v>
      </c>
      <c r="AX54" s="66"/>
      <c r="AY54" s="66"/>
      <c r="AZ54" s="66"/>
    </row>
    <row r="55" spans="1:52" x14ac:dyDescent="0.35">
      <c r="A55" s="163">
        <v>1</v>
      </c>
      <c r="B55" s="164">
        <f>'Equipment considerations'!$L$8</f>
        <v>7.3611111111111107</v>
      </c>
      <c r="C55" s="147">
        <v>0</v>
      </c>
      <c r="D55" s="147">
        <v>0</v>
      </c>
      <c r="E55" s="142">
        <f t="shared" ref="E55:E75" si="0">((B55*((C$30-C$28)-(C$21*(C$33-C$31))))+(C55*((C$38-C$36)-(C$21*(C$41-C$39))))+(D55*((C$46-C$44)-(C$21*(C$49-C$47)))))-((C$26*((C$29-C$28)-(C$21*(C$32-C$31))))+(C$34*((C$37-C$36)-(C$21*(C$40-C$39))))+(C$42*((C$45-C$44)-(C$21*(C$48-C$47)))))</f>
        <v>166927.91666666677</v>
      </c>
      <c r="F55" s="142">
        <f>E55*365*24*60*60/(3.6*1000000)</f>
        <v>1462288.550000001</v>
      </c>
      <c r="G55" s="165">
        <v>0</v>
      </c>
      <c r="H55" s="164">
        <f>'Appendix B'!$M5*'Appendix A'!$B$10*1000/(365*24*60*60)</f>
        <v>7.1116405985633975</v>
      </c>
      <c r="I55" s="147">
        <f>'Appendix B'!$B5*1000*'Appendix A'!$B$11/(365*24*60*60)</f>
        <v>3.5148473300000154</v>
      </c>
      <c r="J55" s="147">
        <f>'Equipment considerations'!$B$25*'Appendix B'!$C5*1000*0.0283168*'Appendix A'!$B$9/(365*24*60*60)</f>
        <v>2.4757866442217993</v>
      </c>
      <c r="K55" s="142">
        <f>((H55*((D$30-D$28)-(C$21*(D$33-D$31))))+(I55*((D$38-D$36)-(C$21*(D$41-D$39))))+(J55*((D$46-D$44)-(C$21*(D$49-D$47)))))-((B55*((D$29-D$28)-(C$21*(D$32-D$31))))+(C55*((D$37-D$36)-(C$21*(D$40-D$39))))+(D55*((D$45-D$44)-(C$21*(D$48-D$47)))))+(I55*$D$24+J55*$D$25)-(C55*$D$24+D55*$D$25)</f>
        <v>299327939.47214991</v>
      </c>
      <c r="L55" s="142">
        <f>K55*365*24*60*60/(3.6*1000000)</f>
        <v>2622112749.7760334</v>
      </c>
      <c r="M55" s="165">
        <v>0</v>
      </c>
      <c r="N55" s="164">
        <f>H55</f>
        <v>7.1116405985633975</v>
      </c>
      <c r="O55" s="147">
        <f>I55</f>
        <v>3.5148473300000154</v>
      </c>
      <c r="P55" s="147">
        <f>J55</f>
        <v>2.4757866442217993</v>
      </c>
      <c r="Q55" s="142">
        <f t="shared" ref="Q55:Q75" si="1">((N55*((E$30-E$28)-(C$21*(E$33-E$31))))+(O55*((E$38-E$36)-(C$21*(E$41-E$39))))+(P55*((E$46-E$44)-(C$21*(E$49-E$47)))))-((H55*((E$29-E$28)-(C$21*(E$32-E$31))))+(I55*((E$37-E$36)-(C$21*(E$40-E$39))))+(J55*((E$45-E$44)-(C$21*(E$48-E$47)))))</f>
        <v>-1990816.2356617805</v>
      </c>
      <c r="R55" s="142">
        <f>Q55*365*24*60*60/(3.6*1000000)</f>
        <v>-17439550.224397194</v>
      </c>
      <c r="S55" s="165">
        <f>'Appendix D'!P4-'Appendix C'!R55</f>
        <v>19477312.037302662</v>
      </c>
      <c r="T55" s="169">
        <f>E55+K55+Q55</f>
        <v>297504051.15315479</v>
      </c>
      <c r="U55" s="142">
        <f>T55*365*24*60*60/(3.6*1000000)</f>
        <v>2606135488.1016369</v>
      </c>
      <c r="V55" s="165">
        <f>G55+M55+S55</f>
        <v>19477312.037302662</v>
      </c>
      <c r="W55" s="164">
        <f>N55*'Appendix D'!$B$16</f>
        <v>0.3555820299281699</v>
      </c>
      <c r="X55" s="147">
        <f>O55</f>
        <v>3.5148473300000154</v>
      </c>
      <c r="Y55" s="147">
        <f>P55</f>
        <v>2.4757866442217993</v>
      </c>
      <c r="Z55" s="142">
        <f>(((W55)*((G$30-G$28)-(C$21*(G$33-G$31))))+(X55*((G$38-G$36)-(C$21*(G$41-G$39))))+(Y55*((G$46-G$44)-(C$21*(G$49-G$47)))))-((W55*((G$29-G$28)-(C$21*(G$32-G$31))))+(O55*((G$37-G$36)-(C$21*(G$40-G$39))))+(P55*((G$45-G$44)-(C$21*(G$48-G$47)))))</f>
        <v>404358.16240418382</v>
      </c>
      <c r="AA55" s="142">
        <f>Z55*365*24*60*60/(3.6*1000000)</f>
        <v>3542177.5026606498</v>
      </c>
      <c r="AB55" s="165">
        <f>'Appendix D'!S4-'Appendix C'!AA55</f>
        <v>-2197801.698923646</v>
      </c>
      <c r="AC55" s="164">
        <f>W55*'Appendix D'!$B$16</f>
        <v>1.7779101496408496E-2</v>
      </c>
      <c r="AD55" s="147">
        <f>X55</f>
        <v>3.5148473300000154</v>
      </c>
      <c r="AE55" s="147">
        <v>0</v>
      </c>
      <c r="AF55" s="142">
        <f t="shared" ref="AF55:AF75" si="2">((AC55*((H$30-H$28)-(C$21*(H$33-H$31))))+(AD55*((H$38-H$36)-(C$21*(H$41-H$39))))+(AE55*((H$46-H$44)-(C$21*(H$49-H$47)))))-((AC55*((H$29-H$28)-(C$21*(H$32-H$31))))+(X55*((H$37-H$36)-(C$21*(H$40-H$39))))+(AE55*((H$45-H$44)-(C$21*(H$48-H$47)))))</f>
        <v>-433019.25021990819</v>
      </c>
      <c r="AG55" s="142">
        <f>AF55*365*24*60*60/(3.6*1000000)</f>
        <v>-3793248.6319263959</v>
      </c>
      <c r="AH55" s="165">
        <f>'Appendix D'!U4-AG55</f>
        <v>3793329.1539488984</v>
      </c>
      <c r="AI55" s="164">
        <f>W55</f>
        <v>0.3555820299281699</v>
      </c>
      <c r="AJ55" s="147">
        <v>0</v>
      </c>
      <c r="AK55" s="147">
        <v>0</v>
      </c>
      <c r="AL55" s="141">
        <f t="shared" ref="AL55:AL75" si="3">((AI55*((I$30-I$28)-(C$21*(I$33-I$31))))+(AJ55*((I$38-I$36)-(C$21*(I$41-I$39))))+(AE55*((I$46-I$44)-(C$21*(I$49-I$47)))))-((W55*((I$29-I$28)-(C$21*(I$32-I$31))))+(AD55*((I$37-I$36)-(C$21*(I$40-I$39))))+(AK55*((I$45-I$44)-(C$21*(I$48-I$47)))))</f>
        <v>0</v>
      </c>
      <c r="AM55" s="141">
        <f>AL55*365*24*60*60/(3.6*1000000)</f>
        <v>0</v>
      </c>
      <c r="AN55" s="165">
        <f>'Appendix D'!Q4-'Appendix C'!AM55</f>
        <v>1121363.4895814764</v>
      </c>
      <c r="AO55" s="171">
        <f>T55+Z55+AF55+AL55</f>
        <v>297475390.06533909</v>
      </c>
      <c r="AP55" s="179">
        <f>U55+AA55+AG55+AM55</f>
        <v>2605884416.9723711</v>
      </c>
      <c r="AQ55" s="179">
        <f>'Appendix D'!W4</f>
        <v>4953939.7910710955</v>
      </c>
      <c r="AR55" s="172">
        <f>V55+AB55+AH55+AN55</f>
        <v>22194202.981909391</v>
      </c>
      <c r="AT55" s="187">
        <f>AP55</f>
        <v>2605884416.9723711</v>
      </c>
      <c r="AU55" s="187">
        <f>AU54+AQ55</f>
        <v>4953939.7910710955</v>
      </c>
      <c r="AV55" s="187">
        <f>AV54+AR55</f>
        <v>22194202.981909391</v>
      </c>
      <c r="AW55">
        <f t="shared" ref="AW55:AW75" si="4">AT55-AU55</f>
        <v>2600930477.1813002</v>
      </c>
      <c r="AX55" s="187"/>
      <c r="AY55" s="187"/>
      <c r="AZ55" s="187"/>
    </row>
    <row r="56" spans="1:52" x14ac:dyDescent="0.35">
      <c r="A56" s="163">
        <v>2</v>
      </c>
      <c r="B56" s="164">
        <f>'Equipment considerations'!$L$8</f>
        <v>7.3611111111111107</v>
      </c>
      <c r="C56" s="147">
        <v>0</v>
      </c>
      <c r="D56" s="147">
        <v>0</v>
      </c>
      <c r="E56" s="142">
        <f t="shared" si="0"/>
        <v>166927.91666666677</v>
      </c>
      <c r="F56" s="142">
        <f t="shared" ref="F56:F75" si="5">E56*365*24*60*60/(3.6*1000000)</f>
        <v>1462288.550000001</v>
      </c>
      <c r="G56" s="165">
        <v>0</v>
      </c>
      <c r="H56" s="164">
        <f>'Appendix B'!$M6*'Appendix A'!$B$10*1000/(365*24*60*60)</f>
        <v>7.3812785388127846</v>
      </c>
      <c r="I56" s="147">
        <f>'Appendix B'!$B6*1000*'Appendix A'!$B$11/(365*24*60*60)</f>
        <v>1.3637883675799092</v>
      </c>
      <c r="J56" s="147">
        <f>'Equipment considerations'!$B$25*'Appendix B'!$C6*1000*0.0283168*'Appendix A'!$B$9/(365*24*60*60)</f>
        <v>0.96062466132757296</v>
      </c>
      <c r="K56" s="142">
        <f t="shared" ref="K56:K75" si="6">((H56*((D$30-D$28)-(C$21*(D$33-D$31))))+(I56*((D$38-D$36)-(C$21*(D$41-D$39))))+(J56*((D$46-D$44)-(C$21*(D$49-D$47)))))-((B56*((D$29-D$28)-(C$21*(D$32-D$31))))+(C56*((D$37-D$36)-(C$21*(D$40-D$39))))+(D56*((D$45-D$44)-(C$21*(D$48-D$47)))))+(I56*$D$24+J56*$D$25)-(C56*$D$24+D56*$D$25)</f>
        <v>116144243.65185818</v>
      </c>
      <c r="L56" s="142">
        <f t="shared" ref="L56:L75" si="7">K56*365*24*60*60/(3.6*1000000)</f>
        <v>1017423574.3902777</v>
      </c>
      <c r="M56" s="165">
        <v>0</v>
      </c>
      <c r="N56" s="164">
        <f t="shared" ref="N56:N75" si="8">H56</f>
        <v>7.3812785388127846</v>
      </c>
      <c r="O56" s="147">
        <f t="shared" ref="O56:O75" si="9">I56</f>
        <v>1.3637883675799092</v>
      </c>
      <c r="P56" s="147">
        <f t="shared" ref="P56:P75" si="10">J56</f>
        <v>0.96062466132757296</v>
      </c>
      <c r="Q56" s="142">
        <f t="shared" si="1"/>
        <v>-847594.35971126065</v>
      </c>
      <c r="R56" s="142">
        <f t="shared" ref="R56:R75" si="11">Q56*365*24*60*60/(3.6*1000000)</f>
        <v>-7424926.5910706436</v>
      </c>
      <c r="S56" s="165">
        <f>'Appendix D'!P5-'Appendix C'!R56</f>
        <v>9518103.6355197188</v>
      </c>
      <c r="T56" s="169">
        <f t="shared" ref="T56:T75" si="12">E56+K56+Q56</f>
        <v>115463577.20881359</v>
      </c>
      <c r="U56" s="142">
        <f t="shared" ref="U56:U75" si="13">T56*365*24*60*60/(3.6*1000000)</f>
        <v>1011460936.3492072</v>
      </c>
      <c r="V56" s="165">
        <f t="shared" ref="V56:V75" si="14">G56+M56+S56</f>
        <v>9518103.6355197188</v>
      </c>
      <c r="W56" s="164">
        <f>N56*'Appendix D'!$B$16</f>
        <v>0.36906392694063928</v>
      </c>
      <c r="X56" s="147">
        <f t="shared" ref="X56:X75" si="15">O56</f>
        <v>1.3637883675799092</v>
      </c>
      <c r="Y56" s="147">
        <f t="shared" ref="Y56:Y75" si="16">P56</f>
        <v>0.96062466132757296</v>
      </c>
      <c r="Z56" s="142">
        <f t="shared" ref="Z56:Z75" si="17">((W56*((G$30-G$28)-(C$21*(G$33-G$31))))+(X56*((G$38-G$36)-(C$21*(G$41-G$39))))+(Y56*((G$46-G$44)-(C$21*(G$49-G$47)))))-((W56*((G$29-G$28)-(C$21*(G$32-G$31))))+(O56*((G$37-G$36)-(C$21*(G$40-G$39))))+(P56*((G$45-G$44)-(C$21*(G$48-G$47)))))</f>
        <v>161874.47756035102</v>
      </c>
      <c r="AA56" s="142">
        <f t="shared" ref="AA56:AA75" si="18">Z56*365*24*60*60/(3.6*1000000)</f>
        <v>1418020.4234286749</v>
      </c>
      <c r="AB56" s="165">
        <f>'Appendix D'!S5-'Appendix C'!AA56</f>
        <v>-896392.05364329112</v>
      </c>
      <c r="AC56" s="164">
        <f>W56*'Appendix D'!$B$16</f>
        <v>1.8453196347031964E-2</v>
      </c>
      <c r="AD56" s="147">
        <f t="shared" ref="AD56:AD75" si="19">X56</f>
        <v>1.3637883675799092</v>
      </c>
      <c r="AE56" s="147">
        <v>0</v>
      </c>
      <c r="AF56" s="142">
        <f t="shared" si="2"/>
        <v>-168338.0588608793</v>
      </c>
      <c r="AG56" s="142">
        <f t="shared" ref="AG56:AG75" si="20">AF56*365*24*60*60/(3.6*1000000)</f>
        <v>-1474641.3956213025</v>
      </c>
      <c r="AH56" s="165">
        <f>'Appendix D'!U5-AG56</f>
        <v>1474677.4466013042</v>
      </c>
      <c r="AI56" s="164">
        <f t="shared" ref="AI56:AI75" si="21">W56</f>
        <v>0.36906392694063928</v>
      </c>
      <c r="AJ56" s="147">
        <v>0</v>
      </c>
      <c r="AK56" s="147">
        <v>0</v>
      </c>
      <c r="AL56" s="141">
        <f t="shared" si="3"/>
        <v>0</v>
      </c>
      <c r="AM56" s="141">
        <f t="shared" ref="AM56:AM75" si="22">AL56*365*24*60*60/(3.6*1000000)</f>
        <v>0</v>
      </c>
      <c r="AN56" s="165">
        <f>'Appendix D'!Q5-'Appendix C'!AM56</f>
        <v>1163879.9999999998</v>
      </c>
      <c r="AO56" s="171">
        <f t="shared" ref="AO56:AO75" si="23">T56+Z56+AF56+AL56</f>
        <v>115457113.62751307</v>
      </c>
      <c r="AP56" s="179">
        <f t="shared" ref="AP56:AP75" si="24">U56+AA56+AG56+AM56</f>
        <v>1011404315.3770145</v>
      </c>
      <c r="AQ56" s="179">
        <f>'Appendix D'!W5</f>
        <v>4156593.6117359074</v>
      </c>
      <c r="AR56" s="172">
        <f t="shared" ref="AR56:AR75" si="25">V56+AB56+AH56+AN56</f>
        <v>11260269.028477732</v>
      </c>
      <c r="AT56" s="187">
        <f>AP56+AT55</f>
        <v>3617288732.3493857</v>
      </c>
      <c r="AU56" s="187">
        <f t="shared" ref="AU56:AU75" si="26">AU55+AQ56</f>
        <v>9110533.4028070029</v>
      </c>
      <c r="AV56" s="187">
        <f t="shared" ref="AV56:AV75" si="27">AV55+AR56</f>
        <v>33454472.010387123</v>
      </c>
      <c r="AW56">
        <f t="shared" si="4"/>
        <v>3608178198.9465785</v>
      </c>
      <c r="AX56" s="187"/>
      <c r="AY56" s="187"/>
      <c r="AZ56" s="187"/>
    </row>
    <row r="57" spans="1:52" x14ac:dyDescent="0.35">
      <c r="A57" s="163">
        <v>3</v>
      </c>
      <c r="B57" s="164">
        <f>'Equipment considerations'!$L$8</f>
        <v>7.3611111111111107</v>
      </c>
      <c r="C57" s="147">
        <v>0</v>
      </c>
      <c r="D57" s="147">
        <v>0</v>
      </c>
      <c r="E57" s="142">
        <f t="shared" si="0"/>
        <v>166927.91666666677</v>
      </c>
      <c r="F57" s="142">
        <f t="shared" si="5"/>
        <v>1462288.550000001</v>
      </c>
      <c r="G57" s="165">
        <v>0</v>
      </c>
      <c r="H57" s="164">
        <f>'Appendix B'!$M7*'Appendix A'!$B$10*1000/(365*24*60*60)</f>
        <v>7.3812805555555592</v>
      </c>
      <c r="I57" s="147">
        <f>'Appendix B'!$B7*1000*'Appendix A'!$B$11/(365*24*60*60)</f>
        <v>0.7532424429512955</v>
      </c>
      <c r="J57" s="147">
        <f>'Equipment considerations'!$B$25*'Appendix B'!$C7*1000*0.0283168*'Appendix A'!$B$9/(365*24*60*60)</f>
        <v>0.53056858663611162</v>
      </c>
      <c r="K57" s="142">
        <f t="shared" si="6"/>
        <v>64148555.003271021</v>
      </c>
      <c r="L57" s="142">
        <f t="shared" si="7"/>
        <v>561941341.82865417</v>
      </c>
      <c r="M57" s="165">
        <v>0</v>
      </c>
      <c r="N57" s="164">
        <f t="shared" si="8"/>
        <v>7.3812805555555592</v>
      </c>
      <c r="O57" s="147">
        <f t="shared" si="9"/>
        <v>0.7532424429512955</v>
      </c>
      <c r="P57" s="147">
        <f t="shared" si="10"/>
        <v>0.53056858663611162</v>
      </c>
      <c r="Q57" s="142">
        <f t="shared" si="1"/>
        <v>-521863.70275536465</v>
      </c>
      <c r="R57" s="142">
        <f t="shared" si="11"/>
        <v>-4571526.0361369941</v>
      </c>
      <c r="S57" s="165">
        <f>'Appendix D'!P6-'Appendix C'!R57</f>
        <v>6662783.591700593</v>
      </c>
      <c r="T57" s="169">
        <f t="shared" si="12"/>
        <v>63793619.217182323</v>
      </c>
      <c r="U57" s="142">
        <f t="shared" si="13"/>
        <v>558832104.34251726</v>
      </c>
      <c r="V57" s="165">
        <f t="shared" si="14"/>
        <v>6662783.591700593</v>
      </c>
      <c r="W57" s="164">
        <f>N57*'Appendix D'!$B$16</f>
        <v>0.36906402777777797</v>
      </c>
      <c r="X57" s="147">
        <f t="shared" si="15"/>
        <v>0.7532424429512955</v>
      </c>
      <c r="Y57" s="147">
        <f t="shared" si="16"/>
        <v>0.53056858663611162</v>
      </c>
      <c r="Z57" s="142">
        <f t="shared" si="17"/>
        <v>92966.643510254304</v>
      </c>
      <c r="AA57" s="142">
        <f t="shared" si="18"/>
        <v>814387.7971498277</v>
      </c>
      <c r="AB57" s="165">
        <f>'Appendix D'!S6-'Appendix C'!AA57</f>
        <v>-526283.98507003882</v>
      </c>
      <c r="AC57" s="164">
        <f>W57*'Appendix D'!$B$16</f>
        <v>1.8453201388888899E-2</v>
      </c>
      <c r="AD57" s="147">
        <f t="shared" si="19"/>
        <v>0.7532424429512955</v>
      </c>
      <c r="AE57" s="147">
        <v>0</v>
      </c>
      <c r="AF57" s="142">
        <f t="shared" si="2"/>
        <v>-93206.908664766059</v>
      </c>
      <c r="AG57" s="142">
        <f t="shared" si="20"/>
        <v>-816492.51990335051</v>
      </c>
      <c r="AH57" s="165">
        <f>'Appendix D'!U6-AG57</f>
        <v>816515.868834047</v>
      </c>
      <c r="AI57" s="164">
        <f t="shared" si="21"/>
        <v>0.36906402777777797</v>
      </c>
      <c r="AJ57" s="147">
        <v>0</v>
      </c>
      <c r="AK57" s="147">
        <v>0</v>
      </c>
      <c r="AL57" s="141">
        <f t="shared" si="3"/>
        <v>0</v>
      </c>
      <c r="AM57" s="141">
        <f t="shared" si="22"/>
        <v>0</v>
      </c>
      <c r="AN57" s="165">
        <f>'Appendix D'!Q6-'Appendix C'!AM57</f>
        <v>1163880.3180000004</v>
      </c>
      <c r="AO57" s="171">
        <f t="shared" si="23"/>
        <v>63793378.952027813</v>
      </c>
      <c r="AP57" s="179">
        <f t="shared" si="24"/>
        <v>558829999.61976373</v>
      </c>
      <c r="AQ57" s="179">
        <f>'Appendix D'!W6</f>
        <v>3897591.5380314924</v>
      </c>
      <c r="AR57" s="172">
        <f t="shared" si="25"/>
        <v>8116895.793464601</v>
      </c>
      <c r="AT57" s="187">
        <f t="shared" ref="AT57:AT75" si="28">AP57+AT56</f>
        <v>4176118731.9691496</v>
      </c>
      <c r="AU57" s="187">
        <f t="shared" si="26"/>
        <v>13008124.940838495</v>
      </c>
      <c r="AV57" s="187">
        <f t="shared" si="27"/>
        <v>41571367.803851724</v>
      </c>
      <c r="AW57">
        <f t="shared" si="4"/>
        <v>4163110607.0283113</v>
      </c>
      <c r="AX57" s="187"/>
      <c r="AY57" s="187"/>
      <c r="AZ57" s="187"/>
    </row>
    <row r="58" spans="1:52" x14ac:dyDescent="0.35">
      <c r="A58" s="163">
        <v>4</v>
      </c>
      <c r="B58" s="164">
        <f>'Equipment considerations'!$L$8</f>
        <v>7.3611111111111107</v>
      </c>
      <c r="C58" s="147">
        <v>0</v>
      </c>
      <c r="D58" s="147">
        <v>0</v>
      </c>
      <c r="E58" s="142">
        <f t="shared" si="0"/>
        <v>166927.91666666677</v>
      </c>
      <c r="F58" s="142">
        <f t="shared" si="5"/>
        <v>1462288.550000001</v>
      </c>
      <c r="G58" s="165">
        <v>0</v>
      </c>
      <c r="H58" s="164">
        <f>'Appendix B'!$M8*'Appendix A'!$B$10*1000/(365*24*60*60)</f>
        <v>7.2602739726027394</v>
      </c>
      <c r="I58" s="147">
        <f>'Appendix B'!$B8*1000*'Appendix A'!$B$11/(365*24*60*60)</f>
        <v>0.52742211472603151</v>
      </c>
      <c r="J58" s="147">
        <f>'Equipment considerations'!$B$25*'Appendix B'!$C8*1000*0.0283168*'Appendix A'!$B$9/(365*24*60*60)</f>
        <v>0.37150536137395218</v>
      </c>
      <c r="K58" s="142">
        <f t="shared" si="6"/>
        <v>44914360.830443375</v>
      </c>
      <c r="L58" s="142">
        <f t="shared" si="7"/>
        <v>393449800.87468398</v>
      </c>
      <c r="M58" s="165">
        <v>0</v>
      </c>
      <c r="N58" s="164">
        <f t="shared" si="8"/>
        <v>7.2602739726027394</v>
      </c>
      <c r="O58" s="147">
        <f t="shared" si="9"/>
        <v>0.52742211472603151</v>
      </c>
      <c r="P58" s="147">
        <f t="shared" si="10"/>
        <v>0.37150536137395218</v>
      </c>
      <c r="Q58" s="142">
        <f t="shared" si="1"/>
        <v>-399419.61500348779</v>
      </c>
      <c r="R58" s="142">
        <f t="shared" si="11"/>
        <v>-3498915.8274305528</v>
      </c>
      <c r="S58" s="165">
        <f>'Appendix D'!P7-'Appendix C'!R58</f>
        <v>5583944.2250696886</v>
      </c>
      <c r="T58" s="169">
        <f t="shared" si="12"/>
        <v>44681869.13210655</v>
      </c>
      <c r="U58" s="142">
        <f t="shared" si="13"/>
        <v>391413173.59725338</v>
      </c>
      <c r="V58" s="165">
        <f t="shared" si="14"/>
        <v>5583944.2250696886</v>
      </c>
      <c r="W58" s="164">
        <f>N58*'Appendix D'!$B$16</f>
        <v>0.36301369863013699</v>
      </c>
      <c r="X58" s="147">
        <f t="shared" si="15"/>
        <v>0.52742211472603151</v>
      </c>
      <c r="Y58" s="147">
        <f t="shared" si="16"/>
        <v>0.37150536137395218</v>
      </c>
      <c r="Z58" s="142">
        <f t="shared" si="17"/>
        <v>67349.570267626637</v>
      </c>
      <c r="AA58" s="142">
        <f t="shared" si="18"/>
        <v>589982.23554440937</v>
      </c>
      <c r="AB58" s="165">
        <f>'Appendix D'!S7-'Appendix C'!AA58</f>
        <v>-388251.27461716032</v>
      </c>
      <c r="AC58" s="164">
        <f>W58*'Appendix D'!$B$16</f>
        <v>1.8150684931506851E-2</v>
      </c>
      <c r="AD58" s="147">
        <f t="shared" si="19"/>
        <v>0.52742211472603151</v>
      </c>
      <c r="AE58" s="147">
        <v>0</v>
      </c>
      <c r="AF58" s="142">
        <f t="shared" si="2"/>
        <v>-65409.970800253272</v>
      </c>
      <c r="AG58" s="142">
        <f t="shared" si="20"/>
        <v>-572991.34421021875</v>
      </c>
      <c r="AH58" s="165">
        <f>'Appendix D'!U7-AG58</f>
        <v>573009.86920730106</v>
      </c>
      <c r="AI58" s="164">
        <f t="shared" si="21"/>
        <v>0.36301369863013699</v>
      </c>
      <c r="AJ58" s="147">
        <v>0</v>
      </c>
      <c r="AK58" s="147">
        <v>0</v>
      </c>
      <c r="AL58" s="141">
        <f t="shared" si="3"/>
        <v>0</v>
      </c>
      <c r="AM58" s="141">
        <f t="shared" si="22"/>
        <v>0</v>
      </c>
      <c r="AN58" s="165">
        <f>'Appendix D'!Q7-'Appendix C'!AM58</f>
        <v>1144800</v>
      </c>
      <c r="AO58" s="171">
        <f t="shared" si="23"/>
        <v>44683808.731573924</v>
      </c>
      <c r="AP58" s="179">
        <f t="shared" si="24"/>
        <v>391430164.48858756</v>
      </c>
      <c r="AQ58" s="179">
        <f>'Appendix D'!W7</f>
        <v>3774735.6719198134</v>
      </c>
      <c r="AR58" s="172">
        <f t="shared" si="25"/>
        <v>6913502.8196598291</v>
      </c>
      <c r="AT58" s="187">
        <f t="shared" si="28"/>
        <v>4567548896.457737</v>
      </c>
      <c r="AU58" s="187">
        <f t="shared" si="26"/>
        <v>16782860.612758309</v>
      </c>
      <c r="AV58" s="187">
        <f t="shared" si="27"/>
        <v>48484870.623511553</v>
      </c>
      <c r="AW58">
        <f t="shared" si="4"/>
        <v>4550766035.8449783</v>
      </c>
      <c r="AX58" s="187"/>
      <c r="AY58" s="187"/>
      <c r="AZ58" s="187"/>
    </row>
    <row r="59" spans="1:52" x14ac:dyDescent="0.35">
      <c r="A59" s="163">
        <v>5</v>
      </c>
      <c r="B59" s="164">
        <f>'Equipment considerations'!$L$8</f>
        <v>7.3611111111111107</v>
      </c>
      <c r="C59" s="147">
        <v>0</v>
      </c>
      <c r="D59" s="147">
        <v>0</v>
      </c>
      <c r="E59" s="142">
        <f t="shared" si="0"/>
        <v>166927.91666666677</v>
      </c>
      <c r="F59" s="142">
        <f t="shared" si="5"/>
        <v>1462288.550000001</v>
      </c>
      <c r="G59" s="165">
        <v>0</v>
      </c>
      <c r="H59" s="164">
        <f>'Appendix B'!$M9*'Appendix A'!$B$10*1000/(365*24*60*60)</f>
        <v>7.3812785388127855</v>
      </c>
      <c r="I59" s="147">
        <f>'Appendix B'!$B9*1000*'Appendix A'!$B$11/(365*24*60*60)</f>
        <v>0.417713601598175</v>
      </c>
      <c r="J59" s="147">
        <f>'Equipment considerations'!$B$25*'Appendix B'!$C9*1000*0.0283168*'Appendix A'!$B$9/(365*24*60*60)</f>
        <v>0.29422892628071634</v>
      </c>
      <c r="K59" s="142">
        <f t="shared" si="6"/>
        <v>35574040.774062589</v>
      </c>
      <c r="L59" s="142">
        <f t="shared" si="7"/>
        <v>311628597.18078828</v>
      </c>
      <c r="M59" s="165">
        <v>0</v>
      </c>
      <c r="N59" s="164">
        <f t="shared" si="8"/>
        <v>7.3812785388127855</v>
      </c>
      <c r="O59" s="147">
        <f t="shared" si="9"/>
        <v>0.417713601598175</v>
      </c>
      <c r="P59" s="147">
        <f t="shared" si="10"/>
        <v>0.29422892628071634</v>
      </c>
      <c r="Q59" s="142">
        <f t="shared" si="1"/>
        <v>-342856.59365412156</v>
      </c>
      <c r="R59" s="142">
        <f t="shared" si="11"/>
        <v>-3003423.7604101049</v>
      </c>
      <c r="S59" s="165">
        <f>'Appendix D'!P8-'Appendix C'!R59</f>
        <v>5080733.650123463</v>
      </c>
      <c r="T59" s="169">
        <f t="shared" si="12"/>
        <v>35398112.097075135</v>
      </c>
      <c r="U59" s="142">
        <f t="shared" si="13"/>
        <v>310087461.97037822</v>
      </c>
      <c r="V59" s="165">
        <f t="shared" si="14"/>
        <v>5080733.650123463</v>
      </c>
      <c r="W59" s="164">
        <f>N59*'Appendix D'!$B$16</f>
        <v>0.36906392694063928</v>
      </c>
      <c r="X59" s="147">
        <f t="shared" si="15"/>
        <v>0.417713601598175</v>
      </c>
      <c r="Y59" s="147">
        <f t="shared" si="16"/>
        <v>0.29422892628071634</v>
      </c>
      <c r="Z59" s="142">
        <f t="shared" si="17"/>
        <v>55097.964280268432</v>
      </c>
      <c r="AA59" s="142">
        <f t="shared" si="18"/>
        <v>482658.16709515138</v>
      </c>
      <c r="AB59" s="165">
        <f>'Appendix D'!S8-'Appendix C'!AA59</f>
        <v>-322889.04879309906</v>
      </c>
      <c r="AC59" s="164">
        <f>W59*'Appendix D'!$B$16</f>
        <v>1.8453196347031964E-2</v>
      </c>
      <c r="AD59" s="147">
        <f t="shared" si="19"/>
        <v>0.417713601598175</v>
      </c>
      <c r="AE59" s="147">
        <v>0</v>
      </c>
      <c r="AF59" s="142">
        <f t="shared" si="2"/>
        <v>-51918.175268371095</v>
      </c>
      <c r="AG59" s="142">
        <f t="shared" si="20"/>
        <v>-454803.21535093081</v>
      </c>
      <c r="AH59" s="165">
        <f>'Appendix D'!U8-AG59</f>
        <v>454819.583797934</v>
      </c>
      <c r="AI59" s="164">
        <f t="shared" si="21"/>
        <v>0.36906392694063928</v>
      </c>
      <c r="AJ59" s="147">
        <v>0</v>
      </c>
      <c r="AK59" s="147">
        <v>0</v>
      </c>
      <c r="AL59" s="141">
        <f t="shared" si="3"/>
        <v>0</v>
      </c>
      <c r="AM59" s="141">
        <f t="shared" si="22"/>
        <v>0</v>
      </c>
      <c r="AN59" s="165">
        <f>'Appendix D'!Q8-'Appendix C'!AM59</f>
        <v>1163880</v>
      </c>
      <c r="AO59" s="171">
        <f t="shared" si="23"/>
        <v>35401291.88608703</v>
      </c>
      <c r="AP59" s="179">
        <f t="shared" si="24"/>
        <v>310115316.92212242</v>
      </c>
      <c r="AQ59" s="179">
        <f>'Appendix D'!W8</f>
        <v>3741072.9141086549</v>
      </c>
      <c r="AR59" s="172">
        <f t="shared" si="25"/>
        <v>6376544.1851282977</v>
      </c>
      <c r="AT59" s="187">
        <f t="shared" si="28"/>
        <v>4877664213.379859</v>
      </c>
      <c r="AU59" s="187">
        <f t="shared" si="26"/>
        <v>20523933.526866965</v>
      </c>
      <c r="AV59" s="187">
        <f t="shared" si="27"/>
        <v>54861414.808639854</v>
      </c>
      <c r="AW59">
        <f t="shared" si="4"/>
        <v>4857140279.8529921</v>
      </c>
      <c r="AX59" s="187"/>
      <c r="AY59" s="187"/>
      <c r="AZ59" s="187"/>
    </row>
    <row r="60" spans="1:52" x14ac:dyDescent="0.35">
      <c r="A60" s="163">
        <v>6</v>
      </c>
      <c r="B60" s="164">
        <f>'Equipment considerations'!$L$8</f>
        <v>7.3611111111111107</v>
      </c>
      <c r="C60" s="147">
        <v>0</v>
      </c>
      <c r="D60" s="147">
        <v>0</v>
      </c>
      <c r="E60" s="142">
        <f t="shared" si="0"/>
        <v>166927.91666666677</v>
      </c>
      <c r="F60" s="142">
        <f t="shared" si="5"/>
        <v>1462288.550000001</v>
      </c>
      <c r="G60" s="165">
        <v>0</v>
      </c>
      <c r="H60" s="164">
        <f>'Appendix B'!$M10*'Appendix A'!$B$10*1000/(365*24*60*60)</f>
        <v>7.3812785388127855</v>
      </c>
      <c r="I60" s="147">
        <f>'Appendix B'!$B10*1000*'Appendix A'!$B$11/(365*24*60*60)</f>
        <v>0.3410743864155234</v>
      </c>
      <c r="J60" s="147">
        <f>'Equipment considerations'!$B$25*'Appendix B'!$C10*1000*0.0283168*'Appendix A'!$B$9/(365*24*60*60)</f>
        <v>0.24024582899129629</v>
      </c>
      <c r="K60" s="142">
        <f t="shared" si="6"/>
        <v>29047244.650022972</v>
      </c>
      <c r="L60" s="142">
        <f t="shared" si="7"/>
        <v>254453863.13420126</v>
      </c>
      <c r="M60" s="165">
        <v>0</v>
      </c>
      <c r="N60" s="164">
        <f t="shared" si="8"/>
        <v>7.3812785388127855</v>
      </c>
      <c r="O60" s="147">
        <f t="shared" si="9"/>
        <v>0.3410743864155234</v>
      </c>
      <c r="P60" s="147">
        <f t="shared" si="10"/>
        <v>0.24024582899129629</v>
      </c>
      <c r="Q60" s="142">
        <f t="shared" si="1"/>
        <v>-301969.01515125012</v>
      </c>
      <c r="R60" s="142">
        <f t="shared" si="11"/>
        <v>-2645248.5727249505</v>
      </c>
      <c r="S60" s="165">
        <f>'Appendix D'!P9-'Appendix C'!R60</f>
        <v>4713934.8126996616</v>
      </c>
      <c r="T60" s="169">
        <f t="shared" si="12"/>
        <v>28912203.551538389</v>
      </c>
      <c r="U60" s="142">
        <f t="shared" si="13"/>
        <v>253270903.11147633</v>
      </c>
      <c r="V60" s="165">
        <f t="shared" si="14"/>
        <v>4713934.8126996616</v>
      </c>
      <c r="W60" s="164">
        <f>N60*'Appendix D'!$B$16</f>
        <v>0.36906392694063928</v>
      </c>
      <c r="X60" s="147">
        <f t="shared" si="15"/>
        <v>0.3410743864155234</v>
      </c>
      <c r="Y60" s="147">
        <f t="shared" si="16"/>
        <v>0.24024582899129629</v>
      </c>
      <c r="Z60" s="142">
        <f t="shared" si="17"/>
        <v>46448.258705219305</v>
      </c>
      <c r="AA60" s="142">
        <f t="shared" si="18"/>
        <v>406886.7462577211</v>
      </c>
      <c r="AB60" s="165">
        <f>'Appendix D'!S9-'Appendix C'!AA60</f>
        <v>-276430.96558759094</v>
      </c>
      <c r="AC60" s="164">
        <f>W60*'Appendix D'!$B$16</f>
        <v>1.8453196347031964E-2</v>
      </c>
      <c r="AD60" s="147">
        <f t="shared" si="19"/>
        <v>0.3410743864155234</v>
      </c>
      <c r="AE60" s="147">
        <v>0</v>
      </c>
      <c r="AF60" s="142">
        <f t="shared" si="2"/>
        <v>-42487.283724691813</v>
      </c>
      <c r="AG60" s="142">
        <f t="shared" si="20"/>
        <v>-372188.60542830039</v>
      </c>
      <c r="AH60" s="165">
        <f>'Appendix D'!U9-AG60</f>
        <v>372203.379441189</v>
      </c>
      <c r="AI60" s="164">
        <f t="shared" si="21"/>
        <v>0.36906392694063928</v>
      </c>
      <c r="AJ60" s="147">
        <v>0</v>
      </c>
      <c r="AK60" s="147">
        <v>0</v>
      </c>
      <c r="AL60" s="141">
        <f t="shared" si="3"/>
        <v>0</v>
      </c>
      <c r="AM60" s="141">
        <f t="shared" si="22"/>
        <v>0</v>
      </c>
      <c r="AN60" s="165">
        <f>'Appendix D'!Q9-'Appendix C'!AM60</f>
        <v>1163880</v>
      </c>
      <c r="AO60" s="171">
        <f t="shared" si="23"/>
        <v>28916164.526518919</v>
      </c>
      <c r="AP60" s="179">
        <f t="shared" si="24"/>
        <v>253305601.25230575</v>
      </c>
      <c r="AQ60" s="179">
        <f>'Appendix D'!W9</f>
        <v>3699340.4741235031</v>
      </c>
      <c r="AR60" s="172">
        <f t="shared" si="25"/>
        <v>5973587.2265532594</v>
      </c>
      <c r="AT60" s="187">
        <f t="shared" si="28"/>
        <v>5130969814.632165</v>
      </c>
      <c r="AU60" s="187">
        <f t="shared" si="26"/>
        <v>24223274.000990469</v>
      </c>
      <c r="AV60" s="187">
        <f t="shared" si="27"/>
        <v>60835002.035193115</v>
      </c>
      <c r="AW60">
        <f t="shared" si="4"/>
        <v>5106746540.6311741</v>
      </c>
      <c r="AX60" s="187"/>
      <c r="AY60" s="187"/>
      <c r="AZ60" s="187"/>
    </row>
    <row r="61" spans="1:52" x14ac:dyDescent="0.35">
      <c r="A61" s="163">
        <v>7</v>
      </c>
      <c r="B61" s="164">
        <f>'Equipment considerations'!$L$8</f>
        <v>7.3611111111111107</v>
      </c>
      <c r="C61" s="147">
        <v>0</v>
      </c>
      <c r="D61" s="147">
        <v>0</v>
      </c>
      <c r="E61" s="142">
        <f t="shared" si="0"/>
        <v>166927.91666666677</v>
      </c>
      <c r="F61" s="142">
        <f t="shared" si="5"/>
        <v>1462288.550000001</v>
      </c>
      <c r="G61" s="165">
        <v>0</v>
      </c>
      <c r="H61" s="164">
        <f>'Appendix B'!$M11*'Appendix A'!$B$10*1000/(365*24*60*60)</f>
        <v>7.3812785388127855</v>
      </c>
      <c r="I61" s="147">
        <f>'Appendix B'!$B11*1000*'Appendix A'!$B$11/(365*24*60*60)</f>
        <v>0.28876071632420208</v>
      </c>
      <c r="J61" s="147">
        <f>'Equipment considerations'!$B$25*'Appendix B'!$C11*1000*0.0283168*'Appendix A'!$B$9/(365*24*60*60)</f>
        <v>0.20339714864695876</v>
      </c>
      <c r="K61" s="142">
        <f t="shared" si="6"/>
        <v>24592075.604090288</v>
      </c>
      <c r="L61" s="142">
        <f t="shared" si="7"/>
        <v>215426582.29183093</v>
      </c>
      <c r="M61" s="165">
        <v>0</v>
      </c>
      <c r="N61" s="164">
        <f t="shared" si="8"/>
        <v>7.3812785388127855</v>
      </c>
      <c r="O61" s="147">
        <f t="shared" si="9"/>
        <v>0.28876071632420208</v>
      </c>
      <c r="P61" s="147">
        <f t="shared" si="10"/>
        <v>0.20339714864695876</v>
      </c>
      <c r="Q61" s="142">
        <f t="shared" si="1"/>
        <v>-274059.29181268951</v>
      </c>
      <c r="R61" s="142">
        <f t="shared" si="11"/>
        <v>-2400759.3962791599</v>
      </c>
      <c r="S61" s="165">
        <f>'Appendix D'!P10-'Appendix C'!R61</f>
        <v>4460199.5251521673</v>
      </c>
      <c r="T61" s="169">
        <f t="shared" si="12"/>
        <v>24484944.228944268</v>
      </c>
      <c r="U61" s="142">
        <f t="shared" si="13"/>
        <v>214488111.44555178</v>
      </c>
      <c r="V61" s="165">
        <f t="shared" si="14"/>
        <v>4460199.5251521673</v>
      </c>
      <c r="W61" s="164">
        <f>N61*'Appendix D'!$B$16</f>
        <v>0.36906392694063928</v>
      </c>
      <c r="X61" s="147">
        <f t="shared" si="15"/>
        <v>0.28876071632420208</v>
      </c>
      <c r="Y61" s="147">
        <f t="shared" si="16"/>
        <v>0.20339714864695876</v>
      </c>
      <c r="Z61" s="142">
        <f t="shared" si="17"/>
        <v>40543.99881996656</v>
      </c>
      <c r="AA61" s="142">
        <f t="shared" si="18"/>
        <v>355165.42966290709</v>
      </c>
      <c r="AB61" s="165">
        <f>'Appendix D'!S10-'Appendix C'!AA61</f>
        <v>-244718.83450566584</v>
      </c>
      <c r="AC61" s="164">
        <f>W61*'Appendix D'!$B$16</f>
        <v>1.8453196347031964E-2</v>
      </c>
      <c r="AD61" s="147">
        <f t="shared" si="19"/>
        <v>0.28876071632420208</v>
      </c>
      <c r="AE61" s="147">
        <v>0</v>
      </c>
      <c r="AF61" s="142">
        <f t="shared" si="2"/>
        <v>-36049.788929015071</v>
      </c>
      <c r="AG61" s="142">
        <f t="shared" si="20"/>
        <v>-315796.15101817198</v>
      </c>
      <c r="AH61" s="165">
        <f>'Appendix D'!U10-AG61</f>
        <v>315809.8366757055</v>
      </c>
      <c r="AI61" s="164">
        <f t="shared" si="21"/>
        <v>0.36906392694063928</v>
      </c>
      <c r="AJ61" s="147">
        <v>0</v>
      </c>
      <c r="AK61" s="147">
        <v>0</v>
      </c>
      <c r="AL61" s="141">
        <f t="shared" si="3"/>
        <v>0</v>
      </c>
      <c r="AM61" s="141">
        <f t="shared" si="22"/>
        <v>0</v>
      </c>
      <c r="AN61" s="165">
        <f>'Appendix D'!Q10-'Appendix C'!AM61</f>
        <v>1163880</v>
      </c>
      <c r="AO61" s="171">
        <f t="shared" si="23"/>
        <v>24489438.438835219</v>
      </c>
      <c r="AP61" s="179">
        <f t="shared" si="24"/>
        <v>214527480.72419652</v>
      </c>
      <c r="AQ61" s="179">
        <f>'Appendix D'!W10</f>
        <v>3667158.4506565598</v>
      </c>
      <c r="AR61" s="172">
        <f t="shared" si="25"/>
        <v>5695170.5273222066</v>
      </c>
      <c r="AT61" s="187">
        <f t="shared" si="28"/>
        <v>5345497295.3563614</v>
      </c>
      <c r="AU61" s="187">
        <f t="shared" si="26"/>
        <v>27890432.451647028</v>
      </c>
      <c r="AV61" s="187">
        <f t="shared" si="27"/>
        <v>66530172.562515318</v>
      </c>
      <c r="AW61">
        <f t="shared" si="4"/>
        <v>5317606862.9047146</v>
      </c>
      <c r="AX61" s="187"/>
      <c r="AY61" s="187"/>
      <c r="AZ61" s="187"/>
    </row>
    <row r="62" spans="1:52" x14ac:dyDescent="0.35">
      <c r="A62" s="163">
        <v>8</v>
      </c>
      <c r="B62" s="164">
        <f>'Equipment considerations'!$L$8</f>
        <v>7.3611111111111107</v>
      </c>
      <c r="C62" s="147">
        <v>0</v>
      </c>
      <c r="D62" s="147">
        <v>0</v>
      </c>
      <c r="E62" s="142">
        <f t="shared" si="0"/>
        <v>166927.91666666677</v>
      </c>
      <c r="F62" s="142">
        <f t="shared" si="5"/>
        <v>1462288.550000001</v>
      </c>
      <c r="G62" s="165">
        <v>0</v>
      </c>
      <c r="H62" s="164">
        <f>'Appendix B'!$M12*'Appendix A'!$B$10*1000/(365*24*60*60)</f>
        <v>7.3812785388127855</v>
      </c>
      <c r="I62" s="147">
        <f>'Appendix B'!$B12*1000*'Appendix A'!$B$11/(365*24*60*60)</f>
        <v>0.2507929366438359</v>
      </c>
      <c r="J62" s="147">
        <f>'Equipment considerations'!$B$25*'Appendix B'!$C12*1000*0.0283168*'Appendix A'!$B$9/(365*24*60*60)</f>
        <v>0.17665342039421383</v>
      </c>
      <c r="K62" s="142">
        <f t="shared" si="6"/>
        <v>21358640.127675086</v>
      </c>
      <c r="L62" s="142">
        <f t="shared" si="7"/>
        <v>187101687.51843375</v>
      </c>
      <c r="M62" s="165">
        <v>0</v>
      </c>
      <c r="N62" s="164">
        <f t="shared" si="8"/>
        <v>7.3812785388127855</v>
      </c>
      <c r="O62" s="147">
        <f t="shared" si="9"/>
        <v>0.2507929366438359</v>
      </c>
      <c r="P62" s="147">
        <f t="shared" si="10"/>
        <v>0.17665342039421383</v>
      </c>
      <c r="Q62" s="142">
        <f t="shared" si="1"/>
        <v>-253803.20530970403</v>
      </c>
      <c r="R62" s="142">
        <f t="shared" si="11"/>
        <v>-2223316.0785130071</v>
      </c>
      <c r="S62" s="165">
        <f>'Appendix D'!P11-'Appendix C'!R62</f>
        <v>4273157.8207867406</v>
      </c>
      <c r="T62" s="169">
        <f t="shared" si="12"/>
        <v>21271764.83903205</v>
      </c>
      <c r="U62" s="142">
        <f t="shared" si="13"/>
        <v>186340659.98992077</v>
      </c>
      <c r="V62" s="165">
        <f t="shared" si="14"/>
        <v>4273157.8207867406</v>
      </c>
      <c r="W62" s="164">
        <f>N62*'Appendix D'!$B$16</f>
        <v>0.36906392694063928</v>
      </c>
      <c r="X62" s="147">
        <f t="shared" si="15"/>
        <v>0.2507929366438359</v>
      </c>
      <c r="Y62" s="147">
        <f t="shared" si="16"/>
        <v>0.17665342039421383</v>
      </c>
      <c r="Z62" s="142">
        <f t="shared" si="17"/>
        <v>36258.854265826601</v>
      </c>
      <c r="AA62" s="142">
        <f t="shared" si="18"/>
        <v>317627.56336864101</v>
      </c>
      <c r="AB62" s="165">
        <f>'Appendix D'!S11-'Appendix C'!AA62</f>
        <v>-221703.06818662159</v>
      </c>
      <c r="AC62" s="164">
        <f>W62*'Appendix D'!$B$16</f>
        <v>1.8453196347031964E-2</v>
      </c>
      <c r="AD62" s="147">
        <f t="shared" si="19"/>
        <v>0.2507929366438359</v>
      </c>
      <c r="AE62" s="147">
        <v>0</v>
      </c>
      <c r="AF62" s="142">
        <f t="shared" si="2"/>
        <v>-31377.637583695738</v>
      </c>
      <c r="AG62" s="142">
        <f t="shared" si="20"/>
        <v>-274868.10523317469</v>
      </c>
      <c r="AH62" s="165">
        <f>'Appendix D'!U11-AG62</f>
        <v>274881.00099322514</v>
      </c>
      <c r="AI62" s="164">
        <f t="shared" si="21"/>
        <v>0.36906392694063928</v>
      </c>
      <c r="AJ62" s="147">
        <v>0</v>
      </c>
      <c r="AK62" s="147">
        <v>0</v>
      </c>
      <c r="AL62" s="141">
        <f t="shared" si="3"/>
        <v>0</v>
      </c>
      <c r="AM62" s="141">
        <f t="shared" si="22"/>
        <v>0</v>
      </c>
      <c r="AN62" s="165">
        <f>'Appendix D'!Q11-'Appendix C'!AM62</f>
        <v>1163880</v>
      </c>
      <c r="AO62" s="171">
        <f t="shared" si="23"/>
        <v>21276646.055714183</v>
      </c>
      <c r="AP62" s="179">
        <f t="shared" si="24"/>
        <v>186383419.44805625</v>
      </c>
      <c r="AQ62" s="179">
        <f>'Appendix D'!W11</f>
        <v>3640625.0465373844</v>
      </c>
      <c r="AR62" s="172">
        <f t="shared" si="25"/>
        <v>5490215.7535933442</v>
      </c>
      <c r="AT62" s="187">
        <f t="shared" si="28"/>
        <v>5531880714.8044176</v>
      </c>
      <c r="AU62" s="187">
        <f t="shared" si="26"/>
        <v>31531057.498184413</v>
      </c>
      <c r="AV62" s="187">
        <f t="shared" si="27"/>
        <v>72020388.316108659</v>
      </c>
      <c r="AW62">
        <f t="shared" si="4"/>
        <v>5500349657.3062334</v>
      </c>
      <c r="AX62" s="187"/>
      <c r="AY62" s="187"/>
      <c r="AZ62" s="187"/>
    </row>
    <row r="63" spans="1:52" x14ac:dyDescent="0.35">
      <c r="A63" s="163">
        <v>9</v>
      </c>
      <c r="B63" s="164">
        <f>'Equipment considerations'!$L$8</f>
        <v>7.3611111111111107</v>
      </c>
      <c r="C63" s="147">
        <v>0</v>
      </c>
      <c r="D63" s="147">
        <v>0</v>
      </c>
      <c r="E63" s="142">
        <f t="shared" si="0"/>
        <v>166927.91666666677</v>
      </c>
      <c r="F63" s="142">
        <f t="shared" si="5"/>
        <v>1462288.550000001</v>
      </c>
      <c r="G63" s="165">
        <v>0</v>
      </c>
      <c r="H63" s="164">
        <f>'Appendix B'!$M13*'Appendix A'!$B$10*1000/(365*24*60*60)</f>
        <v>7.3812785388127855</v>
      </c>
      <c r="I63" s="147">
        <f>'Appendix B'!$B13*1000*'Appendix A'!$B$11/(365*24*60*60)</f>
        <v>0.22187906392694628</v>
      </c>
      <c r="J63" s="147">
        <f>'Equipment considerations'!$B$25*'Appendix B'!$C13*1000*0.0283168*'Appendix A'!$B$9/(365*24*60*60)</f>
        <v>0.15628707921796595</v>
      </c>
      <c r="K63" s="142">
        <f t="shared" si="6"/>
        <v>18896259.061665837</v>
      </c>
      <c r="L63" s="142">
        <f t="shared" si="7"/>
        <v>165531229.3801927</v>
      </c>
      <c r="M63" s="165">
        <v>0</v>
      </c>
      <c r="N63" s="164">
        <f t="shared" si="8"/>
        <v>7.3812785388127855</v>
      </c>
      <c r="O63" s="147">
        <f t="shared" si="9"/>
        <v>0.22187906392694628</v>
      </c>
      <c r="P63" s="147">
        <f t="shared" si="10"/>
        <v>0.15628707921796595</v>
      </c>
      <c r="Q63" s="142">
        <f t="shared" si="1"/>
        <v>-238377.4439978702</v>
      </c>
      <c r="R63" s="142">
        <f t="shared" si="11"/>
        <v>-2088186.4094213431</v>
      </c>
      <c r="S63" s="165">
        <f>'Appendix D'!P12-'Appendix C'!R63</f>
        <v>4128294.7111974251</v>
      </c>
      <c r="T63" s="169">
        <f t="shared" si="12"/>
        <v>18824809.534334633</v>
      </c>
      <c r="U63" s="142">
        <f t="shared" si="13"/>
        <v>164905331.52077138</v>
      </c>
      <c r="V63" s="165">
        <f t="shared" si="14"/>
        <v>4128294.7111974251</v>
      </c>
      <c r="W63" s="164">
        <f>N63*'Appendix D'!$B$16</f>
        <v>0.36906392694063928</v>
      </c>
      <c r="X63" s="147">
        <f t="shared" si="15"/>
        <v>0.22187906392694628</v>
      </c>
      <c r="Y63" s="147">
        <f t="shared" si="16"/>
        <v>0.15628707921796595</v>
      </c>
      <c r="Z63" s="142">
        <f t="shared" si="17"/>
        <v>32995.557721890247</v>
      </c>
      <c r="AA63" s="142">
        <f t="shared" si="18"/>
        <v>289041.08564375859</v>
      </c>
      <c r="AB63" s="165">
        <f>'Appendix D'!S12-'Appendix C'!AA63</f>
        <v>-204175.70831904811</v>
      </c>
      <c r="AC63" s="164">
        <f>W63*'Appendix D'!$B$16</f>
        <v>1.8453196347031964E-2</v>
      </c>
      <c r="AD63" s="147">
        <f t="shared" si="19"/>
        <v>0.22187906392694628</v>
      </c>
      <c r="AE63" s="147">
        <v>0</v>
      </c>
      <c r="AF63" s="142">
        <f t="shared" si="2"/>
        <v>-27819.621011489777</v>
      </c>
      <c r="AG63" s="142">
        <f t="shared" si="20"/>
        <v>-243699.88006065047</v>
      </c>
      <c r="AH63" s="165">
        <f>'Appendix D'!U12-AG63</f>
        <v>243712.17428446477</v>
      </c>
      <c r="AI63" s="164">
        <f t="shared" si="21"/>
        <v>0.36906392694063928</v>
      </c>
      <c r="AJ63" s="147">
        <v>0</v>
      </c>
      <c r="AK63" s="147">
        <v>0</v>
      </c>
      <c r="AL63" s="141">
        <f t="shared" si="3"/>
        <v>0</v>
      </c>
      <c r="AM63" s="141">
        <f t="shared" si="22"/>
        <v>0</v>
      </c>
      <c r="AN63" s="165">
        <f>'Appendix D'!Q12-'Appendix C'!AM63</f>
        <v>1163880</v>
      </c>
      <c r="AO63" s="171">
        <f t="shared" si="23"/>
        <v>18829985.471045036</v>
      </c>
      <c r="AP63" s="179">
        <f t="shared" si="24"/>
        <v>164950672.72635451</v>
      </c>
      <c r="AQ63" s="179">
        <f>'Appendix D'!W12</f>
        <v>3617752.5706570679</v>
      </c>
      <c r="AR63" s="172">
        <f t="shared" si="25"/>
        <v>5331711.1771628419</v>
      </c>
      <c r="AT63" s="187">
        <f t="shared" si="28"/>
        <v>5696831387.5307722</v>
      </c>
      <c r="AU63" s="187">
        <f t="shared" si="26"/>
        <v>35148810.06884148</v>
      </c>
      <c r="AV63" s="187">
        <f t="shared" si="27"/>
        <v>77352099.4932715</v>
      </c>
      <c r="AW63">
        <f t="shared" si="4"/>
        <v>5661682577.4619303</v>
      </c>
      <c r="AX63" s="187"/>
      <c r="AY63" s="187"/>
      <c r="AZ63" s="187"/>
    </row>
    <row r="64" spans="1:52" x14ac:dyDescent="0.35">
      <c r="A64" s="163">
        <v>10</v>
      </c>
      <c r="B64" s="164">
        <f>'Equipment considerations'!$L$8</f>
        <v>7.3611111111111107</v>
      </c>
      <c r="C64" s="147">
        <v>0</v>
      </c>
      <c r="D64" s="147">
        <v>0</v>
      </c>
      <c r="E64" s="142">
        <f t="shared" si="0"/>
        <v>166927.91666666677</v>
      </c>
      <c r="F64" s="142">
        <f t="shared" si="5"/>
        <v>1462288.550000001</v>
      </c>
      <c r="G64" s="165">
        <v>0</v>
      </c>
      <c r="H64" s="164">
        <f>'Appendix B'!$M14*'Appendix A'!$B$10*1000/(365*24*60*60)</f>
        <v>7.2602739726027394</v>
      </c>
      <c r="I64" s="147">
        <f>'Appendix B'!$B14*1000*'Appendix A'!$B$11/(365*24*60*60)</f>
        <v>0.19597934360730518</v>
      </c>
      <c r="J64" s="147">
        <f>'Equipment considerations'!$B$25*'Appendix B'!$C14*1000*0.0283168*'Appendix A'!$B$9/(365*24*60*60)</f>
        <v>0.13804384540546144</v>
      </c>
      <c r="K64" s="142">
        <f t="shared" si="6"/>
        <v>16687827.081069354</v>
      </c>
      <c r="L64" s="142">
        <f t="shared" si="7"/>
        <v>146185365.23016754</v>
      </c>
      <c r="M64" s="165">
        <v>0</v>
      </c>
      <c r="N64" s="164">
        <f t="shared" si="8"/>
        <v>7.2602739726027394</v>
      </c>
      <c r="O64" s="147">
        <f t="shared" si="9"/>
        <v>0.19597934360730518</v>
      </c>
      <c r="P64" s="147">
        <f t="shared" si="10"/>
        <v>0.13804384540546144</v>
      </c>
      <c r="Q64" s="142">
        <f t="shared" si="1"/>
        <v>-222592.48686773589</v>
      </c>
      <c r="R64" s="142">
        <f t="shared" si="11"/>
        <v>-1949910.1849613667</v>
      </c>
      <c r="S64" s="165">
        <f>'Appendix D'!P13-'Appendix C'!R64</f>
        <v>3980196.3873479501</v>
      </c>
      <c r="T64" s="169">
        <f t="shared" si="12"/>
        <v>16632162.510868287</v>
      </c>
      <c r="U64" s="142">
        <f t="shared" si="13"/>
        <v>145697743.59520617</v>
      </c>
      <c r="V64" s="165">
        <f t="shared" si="14"/>
        <v>3980196.3873479501</v>
      </c>
      <c r="W64" s="164">
        <f>N64*'Appendix D'!$B$16</f>
        <v>0.36301369863013699</v>
      </c>
      <c r="X64" s="147">
        <f t="shared" si="15"/>
        <v>0.19597934360730518</v>
      </c>
      <c r="Y64" s="147">
        <f t="shared" si="16"/>
        <v>0.13804384540546144</v>
      </c>
      <c r="Z64" s="142">
        <f t="shared" si="17"/>
        <v>29942.057960476341</v>
      </c>
      <c r="AA64" s="142">
        <f t="shared" si="18"/>
        <v>262292.42773377273</v>
      </c>
      <c r="AB64" s="165">
        <f>'Appendix D'!S13-'Appendix C'!AA64</f>
        <v>-187333.30068175361</v>
      </c>
      <c r="AC64" s="164">
        <f>W64*'Appendix D'!$B$16</f>
        <v>1.8150684931506851E-2</v>
      </c>
      <c r="AD64" s="147">
        <f t="shared" si="19"/>
        <v>0.19597934360730518</v>
      </c>
      <c r="AE64" s="147">
        <v>0</v>
      </c>
      <c r="AF64" s="142">
        <f t="shared" si="2"/>
        <v>-24624.051739004935</v>
      </c>
      <c r="AG64" s="142">
        <f t="shared" si="20"/>
        <v>-215706.69323368324</v>
      </c>
      <c r="AH64" s="165">
        <f>'Appendix D'!U13-AG64</f>
        <v>215718.32275747505</v>
      </c>
      <c r="AI64" s="164">
        <f t="shared" si="21"/>
        <v>0.36301369863013699</v>
      </c>
      <c r="AJ64" s="147">
        <v>0</v>
      </c>
      <c r="AK64" s="147">
        <v>0</v>
      </c>
      <c r="AL64" s="141">
        <f t="shared" si="3"/>
        <v>0</v>
      </c>
      <c r="AM64" s="141">
        <f t="shared" si="22"/>
        <v>0</v>
      </c>
      <c r="AN64" s="165">
        <f>'Appendix D'!Q13-'Appendix C'!AM64</f>
        <v>1144800</v>
      </c>
      <c r="AO64" s="171">
        <f t="shared" si="23"/>
        <v>16637480.517089758</v>
      </c>
      <c r="AP64" s="179">
        <f t="shared" si="24"/>
        <v>145744329.32970628</v>
      </c>
      <c r="AQ64" s="179">
        <f>'Appendix D'!W13</f>
        <v>3575062.6548586339</v>
      </c>
      <c r="AR64" s="172">
        <f t="shared" si="25"/>
        <v>5153381.4094236717</v>
      </c>
      <c r="AT64" s="187">
        <f t="shared" si="28"/>
        <v>5842575716.8604784</v>
      </c>
      <c r="AU64" s="187">
        <f t="shared" si="26"/>
        <v>38723872.723700114</v>
      </c>
      <c r="AV64" s="187">
        <f t="shared" si="27"/>
        <v>82505480.902695179</v>
      </c>
      <c r="AW64">
        <f t="shared" si="4"/>
        <v>5803851844.1367779</v>
      </c>
      <c r="AX64" s="187"/>
      <c r="AY64" s="187"/>
      <c r="AZ64" s="187"/>
    </row>
    <row r="65" spans="1:52" x14ac:dyDescent="0.35">
      <c r="A65" s="163">
        <v>11</v>
      </c>
      <c r="B65" s="164">
        <f>'Equipment considerations'!$L$8</f>
        <v>7.3611111111111107</v>
      </c>
      <c r="C65" s="147">
        <v>0</v>
      </c>
      <c r="D65" s="147">
        <v>0</v>
      </c>
      <c r="E65" s="142">
        <f t="shared" si="0"/>
        <v>166927.91666666677</v>
      </c>
      <c r="F65" s="142">
        <f t="shared" si="5"/>
        <v>1462288.550000001</v>
      </c>
      <c r="G65" s="165">
        <v>0</v>
      </c>
      <c r="H65" s="164">
        <f>'Appendix B'!$M15*'Appendix A'!$B$10*1000/(365*24*60*60)</f>
        <v>7.3812785388127855</v>
      </c>
      <c r="I65" s="147">
        <f>'Appendix B'!$B15*1000*'Appendix A'!$B$11/(365*24*60*60)</f>
        <v>0.18090285673516729</v>
      </c>
      <c r="J65" s="147">
        <f>'Equipment considerations'!$B$25*'Appendix B'!$C15*1000*0.0283168*'Appendix A'!$B$9/(365*24*60*60)</f>
        <v>0.12742427609408996</v>
      </c>
      <c r="K65" s="142">
        <f t="shared" si="6"/>
        <v>15406618.025549291</v>
      </c>
      <c r="L65" s="142">
        <f t="shared" si="7"/>
        <v>134961973.90381178</v>
      </c>
      <c r="M65" s="165">
        <v>0</v>
      </c>
      <c r="N65" s="164">
        <f t="shared" si="8"/>
        <v>7.3812785388127855</v>
      </c>
      <c r="O65" s="147">
        <f t="shared" si="9"/>
        <v>0.18090285673516729</v>
      </c>
      <c r="P65" s="147">
        <f t="shared" si="10"/>
        <v>0.12742427609408996</v>
      </c>
      <c r="Q65" s="142">
        <f t="shared" si="1"/>
        <v>-216516.33954487153</v>
      </c>
      <c r="R65" s="142">
        <f t="shared" si="11"/>
        <v>-1896683.1344130745</v>
      </c>
      <c r="S65" s="165">
        <f>'Appendix D'!P14-'Appendix C'!R65</f>
        <v>3917039.3311931551</v>
      </c>
      <c r="T65" s="169">
        <f t="shared" si="12"/>
        <v>15357029.602671085</v>
      </c>
      <c r="U65" s="142">
        <f t="shared" si="13"/>
        <v>134527579.3193987</v>
      </c>
      <c r="V65" s="165">
        <f t="shared" si="14"/>
        <v>3917039.3311931551</v>
      </c>
      <c r="W65" s="164">
        <f>N65*'Appendix D'!$B$16</f>
        <v>0.36906392694063928</v>
      </c>
      <c r="X65" s="147">
        <f t="shared" si="15"/>
        <v>0.18090285673516729</v>
      </c>
      <c r="Y65" s="147">
        <f t="shared" si="16"/>
        <v>0.12742427609408996</v>
      </c>
      <c r="Z65" s="142">
        <f t="shared" si="17"/>
        <v>28370.874040743554</v>
      </c>
      <c r="AA65" s="142">
        <f t="shared" si="18"/>
        <v>248528.85659691357</v>
      </c>
      <c r="AB65" s="165">
        <f>'Appendix D'!S14-'Appendix C'!AA65</f>
        <v>-179336.25715002394</v>
      </c>
      <c r="AC65" s="164">
        <f>W65*'Appendix D'!$B$16</f>
        <v>1.8453196347031964E-2</v>
      </c>
      <c r="AD65" s="147">
        <f t="shared" si="19"/>
        <v>0.18090285673516729</v>
      </c>
      <c r="AE65" s="147">
        <v>0</v>
      </c>
      <c r="AF65" s="142">
        <f t="shared" si="2"/>
        <v>-22777.265541434346</v>
      </c>
      <c r="AG65" s="142">
        <f t="shared" si="20"/>
        <v>-199528.84614296487</v>
      </c>
      <c r="AH65" s="165">
        <f>'Appendix D'!U14-AG65</f>
        <v>199540.28788071865</v>
      </c>
      <c r="AI65" s="164">
        <f t="shared" si="21"/>
        <v>0.36906392694063928</v>
      </c>
      <c r="AJ65" s="147">
        <v>0</v>
      </c>
      <c r="AK65" s="147">
        <v>0</v>
      </c>
      <c r="AL65" s="141">
        <f t="shared" si="3"/>
        <v>0</v>
      </c>
      <c r="AM65" s="141">
        <f t="shared" si="22"/>
        <v>0</v>
      </c>
      <c r="AN65" s="165">
        <f>'Appendix D'!Q14-'Appendix C'!AM65</f>
        <v>1163880</v>
      </c>
      <c r="AO65" s="171">
        <f t="shared" si="23"/>
        <v>15362623.211170394</v>
      </c>
      <c r="AP65" s="179">
        <f t="shared" si="24"/>
        <v>134576579.32985264</v>
      </c>
      <c r="AQ65" s="179">
        <f>'Appendix D'!W14</f>
        <v>3578784.2617611969</v>
      </c>
      <c r="AR65" s="172">
        <f t="shared" si="25"/>
        <v>5101123.3619238501</v>
      </c>
      <c r="AT65" s="187">
        <f t="shared" si="28"/>
        <v>5977152296.1903315</v>
      </c>
      <c r="AU65" s="187">
        <f t="shared" si="26"/>
        <v>42302656.98546131</v>
      </c>
      <c r="AV65" s="187">
        <f t="shared" si="27"/>
        <v>87606604.264619023</v>
      </c>
      <c r="AW65">
        <f t="shared" si="4"/>
        <v>5934849639.2048702</v>
      </c>
      <c r="AX65" s="187"/>
      <c r="AY65" s="187"/>
      <c r="AZ65" s="187"/>
    </row>
    <row r="66" spans="1:52" x14ac:dyDescent="0.35">
      <c r="A66" s="163">
        <v>12</v>
      </c>
      <c r="B66" s="164">
        <f>'Equipment considerations'!$L$8</f>
        <v>7.3611111111111107</v>
      </c>
      <c r="C66" s="147">
        <v>0</v>
      </c>
      <c r="D66" s="147">
        <v>0</v>
      </c>
      <c r="E66" s="142">
        <f t="shared" si="0"/>
        <v>166927.91666666677</v>
      </c>
      <c r="F66" s="142">
        <f t="shared" si="5"/>
        <v>1462288.550000001</v>
      </c>
      <c r="G66" s="165">
        <v>0</v>
      </c>
      <c r="H66" s="164">
        <f>'Appendix B'!$M16*'Appendix A'!$B$10*1000/(365*24*60*60)</f>
        <v>7.3812785388127855</v>
      </c>
      <c r="I66" s="147">
        <f>'Appendix B'!$B16*1000*'Appendix A'!$B$11/(365*24*60*60)</f>
        <v>0.16560949771689595</v>
      </c>
      <c r="J66" s="147">
        <f>'Equipment considerations'!$B$25*'Appendix B'!$C16*1000*0.0283168*'Appendix A'!$B$9/(365*24*60*60)</f>
        <v>0.1166519464740933</v>
      </c>
      <c r="K66" s="142">
        <f t="shared" si="6"/>
        <v>14104195.54997839</v>
      </c>
      <c r="L66" s="142">
        <f t="shared" si="7"/>
        <v>123552753.01781069</v>
      </c>
      <c r="M66" s="165">
        <v>0</v>
      </c>
      <c r="N66" s="164">
        <f t="shared" si="8"/>
        <v>7.3812785388127855</v>
      </c>
      <c r="O66" s="147">
        <f t="shared" si="9"/>
        <v>0.16560949771689595</v>
      </c>
      <c r="P66" s="147">
        <f t="shared" si="10"/>
        <v>0.1166519464740933</v>
      </c>
      <c r="Q66" s="142">
        <f t="shared" si="1"/>
        <v>-208357.22131875326</v>
      </c>
      <c r="R66" s="142">
        <f t="shared" si="11"/>
        <v>-1825209.2587522783</v>
      </c>
      <c r="S66" s="165">
        <f>'Appendix D'!P15-'Appendix C'!R66</f>
        <v>3835669.3263118775</v>
      </c>
      <c r="T66" s="169">
        <f t="shared" si="12"/>
        <v>14062766.245326303</v>
      </c>
      <c r="U66" s="142">
        <f t="shared" si="13"/>
        <v>123189832.30905841</v>
      </c>
      <c r="V66" s="165">
        <f t="shared" si="14"/>
        <v>3835669.3263118775</v>
      </c>
      <c r="W66" s="164">
        <f>N66*'Appendix D'!$B$16</f>
        <v>0.36906392694063928</v>
      </c>
      <c r="X66" s="147">
        <f t="shared" si="15"/>
        <v>0.16560949771689595</v>
      </c>
      <c r="Y66" s="147">
        <f t="shared" si="16"/>
        <v>0.1166519464740933</v>
      </c>
      <c r="Z66" s="142">
        <f t="shared" si="17"/>
        <v>26644.824883712085</v>
      </c>
      <c r="AA66" s="142">
        <f t="shared" si="18"/>
        <v>233408.66598131784</v>
      </c>
      <c r="AB66" s="165">
        <f>'Appendix D'!S15-'Appendix C'!AA66</f>
        <v>-170065.54444675249</v>
      </c>
      <c r="AC66" s="164">
        <f>W66*'Appendix D'!$B$16</f>
        <v>1.8453196347031964E-2</v>
      </c>
      <c r="AD66" s="147">
        <f t="shared" si="19"/>
        <v>0.16560949771689595</v>
      </c>
      <c r="AE66" s="147">
        <v>0</v>
      </c>
      <c r="AF66" s="142">
        <f t="shared" si="2"/>
        <v>-20895.330687376561</v>
      </c>
      <c r="AG66" s="142">
        <f t="shared" si="20"/>
        <v>-183043.09682141867</v>
      </c>
      <c r="AH66" s="165">
        <f>'Appendix D'!U15-AG66</f>
        <v>183054.22038976938</v>
      </c>
      <c r="AI66" s="164">
        <f t="shared" si="21"/>
        <v>0.36906392694063928</v>
      </c>
      <c r="AJ66" s="147">
        <v>0</v>
      </c>
      <c r="AK66" s="147">
        <v>0</v>
      </c>
      <c r="AL66" s="141">
        <f t="shared" si="3"/>
        <v>0</v>
      </c>
      <c r="AM66" s="141">
        <f t="shared" si="22"/>
        <v>0</v>
      </c>
      <c r="AN66" s="165">
        <f>'Appendix D'!Q15-'Appendix C'!AM66</f>
        <v>1163880</v>
      </c>
      <c r="AO66" s="171">
        <f t="shared" si="23"/>
        <v>14068515.73952264</v>
      </c>
      <c r="AP66" s="179">
        <f t="shared" si="24"/>
        <v>123240197.87821832</v>
      </c>
      <c r="AQ66" s="179">
        <f>'Appendix D'!W15</f>
        <v>3561463.7439287668</v>
      </c>
      <c r="AR66" s="172">
        <f t="shared" si="25"/>
        <v>5012538.002254894</v>
      </c>
      <c r="AT66" s="187">
        <f t="shared" si="28"/>
        <v>6100392494.0685501</v>
      </c>
      <c r="AU66" s="187">
        <f t="shared" si="26"/>
        <v>45864120.729390077</v>
      </c>
      <c r="AV66" s="187">
        <f t="shared" si="27"/>
        <v>92619142.266873911</v>
      </c>
      <c r="AW66">
        <f t="shared" si="4"/>
        <v>6054528373.33916</v>
      </c>
      <c r="AX66" s="187"/>
      <c r="AY66" s="187"/>
      <c r="AZ66" s="187"/>
    </row>
    <row r="67" spans="1:52" x14ac:dyDescent="0.35">
      <c r="A67" s="163">
        <v>13</v>
      </c>
      <c r="B67" s="164">
        <f>'Equipment considerations'!$L$8</f>
        <v>7.3611111111111107</v>
      </c>
      <c r="C67" s="147">
        <v>0</v>
      </c>
      <c r="D67" s="147">
        <v>0</v>
      </c>
      <c r="E67" s="142">
        <f t="shared" si="0"/>
        <v>166927.91666666677</v>
      </c>
      <c r="F67" s="142">
        <f t="shared" si="5"/>
        <v>1462288.550000001</v>
      </c>
      <c r="G67" s="165">
        <v>0</v>
      </c>
      <c r="H67" s="164">
        <f>'Appendix B'!$M17*'Appendix A'!$B$10*1000/(365*24*60*60)</f>
        <v>7.3812785388127855</v>
      </c>
      <c r="I67" s="147">
        <f>'Appendix B'!$B17*1000*'Appendix A'!$B$11/(365*24*60*60)</f>
        <v>0.15276032819634858</v>
      </c>
      <c r="J67" s="147">
        <f>'Equipment considerations'!$B$25*'Appendix B'!$C17*1000*0.0283168*'Appendix A'!$B$9/(365*24*60*60)</f>
        <v>0.10760125399684344</v>
      </c>
      <c r="K67" s="142">
        <f t="shared" si="6"/>
        <v>13009926.64829449</v>
      </c>
      <c r="L67" s="142">
        <f t="shared" si="7"/>
        <v>113966957.43905973</v>
      </c>
      <c r="M67" s="165">
        <v>0</v>
      </c>
      <c r="N67" s="164">
        <f t="shared" si="8"/>
        <v>7.3812785388127855</v>
      </c>
      <c r="O67" s="147">
        <f t="shared" si="9"/>
        <v>0.15276032819634858</v>
      </c>
      <c r="P67" s="147">
        <f t="shared" si="10"/>
        <v>0.10760125399684344</v>
      </c>
      <c r="Q67" s="142">
        <f t="shared" si="1"/>
        <v>-201502.09596007128</v>
      </c>
      <c r="R67" s="142">
        <f t="shared" si="11"/>
        <v>-1765158.3606102241</v>
      </c>
      <c r="S67" s="165">
        <f>'Appendix D'!P16-'Appendix C'!R67</f>
        <v>3765846.4184901225</v>
      </c>
      <c r="T67" s="169">
        <f t="shared" si="12"/>
        <v>12975352.469001085</v>
      </c>
      <c r="U67" s="142">
        <f t="shared" si="13"/>
        <v>113664087.62844951</v>
      </c>
      <c r="V67" s="165">
        <f t="shared" si="14"/>
        <v>3765846.4184901225</v>
      </c>
      <c r="W67" s="164">
        <f>N67*'Appendix D'!$B$16</f>
        <v>0.36906392694063928</v>
      </c>
      <c r="X67" s="147">
        <f t="shared" si="15"/>
        <v>0.15276032819634858</v>
      </c>
      <c r="Y67" s="147">
        <f t="shared" si="16"/>
        <v>0.10760125399684344</v>
      </c>
      <c r="Z67" s="142">
        <f t="shared" si="17"/>
        <v>25194.633451404869</v>
      </c>
      <c r="AA67" s="142">
        <f t="shared" si="18"/>
        <v>220704.98903430664</v>
      </c>
      <c r="AB67" s="165">
        <f>'Appendix D'!S16-'Appendix C'!AA67</f>
        <v>-162276.47999346198</v>
      </c>
      <c r="AC67" s="164">
        <f>W67*'Appendix D'!$B$16</f>
        <v>1.8453196347031964E-2</v>
      </c>
      <c r="AD67" s="147">
        <f t="shared" si="19"/>
        <v>0.15276032819634858</v>
      </c>
      <c r="AE67" s="147">
        <v>0</v>
      </c>
      <c r="AF67" s="142">
        <f t="shared" si="2"/>
        <v>-19314.167259674054</v>
      </c>
      <c r="AG67" s="142">
        <f t="shared" si="20"/>
        <v>-169192.10519474471</v>
      </c>
      <c r="AH67" s="165">
        <f>'Appendix D'!U16-AG67</f>
        <v>169202.96144362749</v>
      </c>
      <c r="AI67" s="164">
        <f t="shared" si="21"/>
        <v>0.36906392694063928</v>
      </c>
      <c r="AJ67" s="147">
        <v>0</v>
      </c>
      <c r="AK67" s="147">
        <v>0</v>
      </c>
      <c r="AL67" s="141">
        <f t="shared" si="3"/>
        <v>0</v>
      </c>
      <c r="AM67" s="141">
        <f t="shared" si="22"/>
        <v>0</v>
      </c>
      <c r="AN67" s="165">
        <f>'Appendix D'!Q16-'Appendix C'!AM67</f>
        <v>1163880</v>
      </c>
      <c r="AO67" s="171">
        <f t="shared" si="23"/>
        <v>12981232.935192814</v>
      </c>
      <c r="AP67" s="179">
        <f t="shared" si="24"/>
        <v>113715600.51228908</v>
      </c>
      <c r="AQ67" s="179">
        <f>'Appendix D'!W16</f>
        <v>3545308.1654865886</v>
      </c>
      <c r="AR67" s="172">
        <f t="shared" si="25"/>
        <v>4936652.8999402877</v>
      </c>
      <c r="AT67" s="187">
        <f t="shared" si="28"/>
        <v>6214108094.5808392</v>
      </c>
      <c r="AU67" s="187">
        <f t="shared" si="26"/>
        <v>49409428.894876666</v>
      </c>
      <c r="AV67" s="187">
        <f t="shared" si="27"/>
        <v>97555795.166814193</v>
      </c>
      <c r="AW67">
        <f t="shared" si="4"/>
        <v>6164698665.6859627</v>
      </c>
      <c r="AX67" s="187"/>
      <c r="AY67" s="187"/>
      <c r="AZ67" s="187"/>
    </row>
    <row r="68" spans="1:52" x14ac:dyDescent="0.35">
      <c r="A68" s="163">
        <v>14</v>
      </c>
      <c r="B68" s="164">
        <f>'Equipment considerations'!$L$8</f>
        <v>7.3611111111111107</v>
      </c>
      <c r="C68" s="147">
        <v>0</v>
      </c>
      <c r="D68" s="147">
        <v>0</v>
      </c>
      <c r="E68" s="142">
        <f t="shared" si="0"/>
        <v>166927.91666666677</v>
      </c>
      <c r="F68" s="142">
        <f t="shared" si="5"/>
        <v>1462288.550000001</v>
      </c>
      <c r="G68" s="165">
        <v>0</v>
      </c>
      <c r="H68" s="164">
        <f>'Appendix B'!$M18*'Appendix A'!$B$10*1000/(365*24*60*60)</f>
        <v>7.3812785388127855</v>
      </c>
      <c r="I68" s="147">
        <f>'Appendix B'!$B18*1000*'Appendix A'!$B$11/(365*24*60*60)</f>
        <v>0.14180458047945335</v>
      </c>
      <c r="J68" s="147">
        <f>'Equipment considerations'!$B$25*'Appendix B'!$C18*1000*0.0283168*'Appendix A'!$B$9/(365*24*60*60)</f>
        <v>9.9884249151869817E-2</v>
      </c>
      <c r="K68" s="142">
        <f t="shared" si="6"/>
        <v>12076906.502352623</v>
      </c>
      <c r="L68" s="142">
        <f t="shared" si="7"/>
        <v>105793700.96060899</v>
      </c>
      <c r="M68" s="165">
        <v>0</v>
      </c>
      <c r="N68" s="164">
        <f t="shared" si="8"/>
        <v>7.3812785388127855</v>
      </c>
      <c r="O68" s="147">
        <f t="shared" si="9"/>
        <v>0.14180458047945335</v>
      </c>
      <c r="P68" s="147">
        <f t="shared" si="10"/>
        <v>9.9884249151869817E-2</v>
      </c>
      <c r="Q68" s="142">
        <f t="shared" si="1"/>
        <v>-195657.12489969941</v>
      </c>
      <c r="R68" s="142">
        <f t="shared" si="11"/>
        <v>-1713956.4141213668</v>
      </c>
      <c r="S68" s="165">
        <f>'Appendix D'!P17-'Appendix C'!R68</f>
        <v>3704990.9652757123</v>
      </c>
      <c r="T68" s="169">
        <f t="shared" si="12"/>
        <v>12048177.294119589</v>
      </c>
      <c r="U68" s="142">
        <f t="shared" si="13"/>
        <v>105542033.09648763</v>
      </c>
      <c r="V68" s="165">
        <f t="shared" si="14"/>
        <v>3704990.9652757123</v>
      </c>
      <c r="W68" s="164">
        <f>N68*'Appendix D'!$B$16</f>
        <v>0.36906392694063928</v>
      </c>
      <c r="X68" s="147">
        <f t="shared" si="15"/>
        <v>0.14180458047945335</v>
      </c>
      <c r="Y68" s="147">
        <f t="shared" si="16"/>
        <v>9.9884249151869817E-2</v>
      </c>
      <c r="Z68" s="142">
        <f t="shared" si="17"/>
        <v>23958.138637623015</v>
      </c>
      <c r="AA68" s="142">
        <f t="shared" si="18"/>
        <v>209873.29446557761</v>
      </c>
      <c r="AB68" s="165">
        <f>'Appendix D'!S17-'Appendix C'!AA68</f>
        <v>-155635.19279085909</v>
      </c>
      <c r="AC68" s="164">
        <f>W68*'Appendix D'!$B$16</f>
        <v>1.8453196347031964E-2</v>
      </c>
      <c r="AD68" s="147">
        <f t="shared" si="19"/>
        <v>0.14180458047945335</v>
      </c>
      <c r="AE68" s="147">
        <v>0</v>
      </c>
      <c r="AF68" s="142">
        <f t="shared" si="2"/>
        <v>-17966.000159427713</v>
      </c>
      <c r="AG68" s="142">
        <f t="shared" si="20"/>
        <v>-157382.16139658677</v>
      </c>
      <c r="AH68" s="165">
        <f>'Appendix D'!U17-AG68</f>
        <v>157392.78971753645</v>
      </c>
      <c r="AI68" s="164">
        <f t="shared" si="21"/>
        <v>0.36906392694063928</v>
      </c>
      <c r="AJ68" s="147">
        <v>0</v>
      </c>
      <c r="AK68" s="147">
        <v>0</v>
      </c>
      <c r="AL68" s="141">
        <f t="shared" si="3"/>
        <v>0</v>
      </c>
      <c r="AM68" s="141">
        <f t="shared" si="22"/>
        <v>0</v>
      </c>
      <c r="AN68" s="165">
        <f>'Appendix D'!Q17-'Appendix C'!AM68</f>
        <v>1163880</v>
      </c>
      <c r="AO68" s="171">
        <f t="shared" si="23"/>
        <v>12054169.432597784</v>
      </c>
      <c r="AP68" s="179">
        <f t="shared" si="24"/>
        <v>105594524.22955661</v>
      </c>
      <c r="AQ68" s="179">
        <f>'Appendix D'!W17</f>
        <v>3530079.6092650145</v>
      </c>
      <c r="AR68" s="172">
        <f t="shared" si="25"/>
        <v>4870628.5622023903</v>
      </c>
      <c r="AT68" s="187">
        <f t="shared" si="28"/>
        <v>6319702618.8103962</v>
      </c>
      <c r="AU68" s="187">
        <f t="shared" si="26"/>
        <v>52939508.504141681</v>
      </c>
      <c r="AV68" s="187">
        <f t="shared" si="27"/>
        <v>102426423.72901659</v>
      </c>
      <c r="AW68">
        <f t="shared" si="4"/>
        <v>6266763110.3062544</v>
      </c>
      <c r="AX68" s="187"/>
      <c r="AY68" s="187"/>
      <c r="AZ68" s="187"/>
    </row>
    <row r="69" spans="1:52" x14ac:dyDescent="0.35">
      <c r="A69" s="163">
        <v>15</v>
      </c>
      <c r="B69" s="164">
        <f>'Equipment considerations'!$L$8</f>
        <v>7.3611111111111107</v>
      </c>
      <c r="C69" s="147">
        <v>0</v>
      </c>
      <c r="D69" s="147">
        <v>0</v>
      </c>
      <c r="E69" s="142">
        <f t="shared" si="0"/>
        <v>166927.91666666677</v>
      </c>
      <c r="F69" s="142">
        <f t="shared" si="5"/>
        <v>1462288.550000001</v>
      </c>
      <c r="G69" s="165">
        <v>0</v>
      </c>
      <c r="H69" s="164">
        <f>'Appendix B'!$M19*'Appendix A'!$B$10*1000/(365*24*60*60)</f>
        <v>7.3812785388127855</v>
      </c>
      <c r="I69" s="147">
        <f>'Appendix B'!$B19*1000*'Appendix A'!$B$11/(365*24*60*60)</f>
        <v>0.13233898687214166</v>
      </c>
      <c r="J69" s="147">
        <f>'Equipment considerations'!$B$25*'Appendix B'!$C19*1000*0.0283168*'Appendix A'!$B$9/(365*24*60*60)</f>
        <v>9.321687841499815E-2</v>
      </c>
      <c r="K69" s="142">
        <f t="shared" si="6"/>
        <v>11270791.780004567</v>
      </c>
      <c r="L69" s="142">
        <f t="shared" si="7"/>
        <v>98732135.992839977</v>
      </c>
      <c r="M69" s="165">
        <v>0</v>
      </c>
      <c r="N69" s="164">
        <f t="shared" si="8"/>
        <v>7.3812785388127855</v>
      </c>
      <c r="O69" s="147">
        <f t="shared" si="9"/>
        <v>0.13233898687214166</v>
      </c>
      <c r="P69" s="147">
        <f t="shared" si="10"/>
        <v>9.321687841499815E-2</v>
      </c>
      <c r="Q69" s="142">
        <f t="shared" si="1"/>
        <v>-190607.16189090745</v>
      </c>
      <c r="R69" s="142">
        <f t="shared" si="11"/>
        <v>-1669718.7381643492</v>
      </c>
      <c r="S69" s="165">
        <f>'Appendix D'!P18-'Appendix C'!R69</f>
        <v>3651225.2440368831</v>
      </c>
      <c r="T69" s="169">
        <f t="shared" si="12"/>
        <v>11247112.534780325</v>
      </c>
      <c r="U69" s="142">
        <f t="shared" si="13"/>
        <v>98524705.804675654</v>
      </c>
      <c r="V69" s="165">
        <f t="shared" si="14"/>
        <v>3651225.2440368831</v>
      </c>
      <c r="W69" s="164">
        <f>N69*'Appendix D'!$B$16</f>
        <v>0.36906392694063928</v>
      </c>
      <c r="X69" s="147">
        <f t="shared" si="15"/>
        <v>0.13233898687214166</v>
      </c>
      <c r="Y69" s="147">
        <f t="shared" si="16"/>
        <v>9.321687841499815E-2</v>
      </c>
      <c r="Z69" s="142">
        <f t="shared" si="17"/>
        <v>22889.826578304761</v>
      </c>
      <c r="AA69" s="142">
        <f t="shared" si="18"/>
        <v>200514.88082594972</v>
      </c>
      <c r="AB69" s="165">
        <f>'Appendix D'!S18-'Appendix C'!AA69</f>
        <v>-149897.22516749601</v>
      </c>
      <c r="AC69" s="164">
        <f>W69*'Appendix D'!$B$16</f>
        <v>1.8453196347031964E-2</v>
      </c>
      <c r="AD69" s="147">
        <f t="shared" si="19"/>
        <v>0.13233898687214166</v>
      </c>
      <c r="AE69" s="147">
        <v>0</v>
      </c>
      <c r="AF69" s="142">
        <f t="shared" si="2"/>
        <v>-16801.205002087583</v>
      </c>
      <c r="AG69" s="142">
        <f t="shared" si="20"/>
        <v>-147178.55581828725</v>
      </c>
      <c r="AH69" s="165">
        <f>'Appendix D'!U18-AG69</f>
        <v>147188.98721308983</v>
      </c>
      <c r="AI69" s="164">
        <f t="shared" si="21"/>
        <v>0.36906392694063928</v>
      </c>
      <c r="AJ69" s="147">
        <v>0</v>
      </c>
      <c r="AK69" s="147">
        <v>0</v>
      </c>
      <c r="AL69" s="141">
        <f t="shared" si="3"/>
        <v>0</v>
      </c>
      <c r="AM69" s="141">
        <f t="shared" si="22"/>
        <v>0</v>
      </c>
      <c r="AN69" s="165">
        <f>'Appendix D'!Q18-'Appendix C'!AM69</f>
        <v>1163880</v>
      </c>
      <c r="AO69" s="171">
        <f t="shared" si="23"/>
        <v>11253201.156356541</v>
      </c>
      <c r="AP69" s="179">
        <f t="shared" si="24"/>
        <v>98578042.129683316</v>
      </c>
      <c r="AQ69" s="179">
        <f>'Appendix D'!W18</f>
        <v>3515616.0522183692</v>
      </c>
      <c r="AR69" s="172">
        <f t="shared" si="25"/>
        <v>4812397.006082477</v>
      </c>
      <c r="AT69" s="187">
        <f t="shared" si="28"/>
        <v>6418280660.9400797</v>
      </c>
      <c r="AU69" s="187">
        <f t="shared" si="26"/>
        <v>56455124.556360051</v>
      </c>
      <c r="AV69" s="187">
        <f t="shared" si="27"/>
        <v>107238820.73509906</v>
      </c>
      <c r="AW69">
        <f t="shared" si="4"/>
        <v>6361825536.3837194</v>
      </c>
      <c r="AX69" s="187"/>
      <c r="AY69" s="187"/>
      <c r="AZ69" s="187"/>
    </row>
    <row r="70" spans="1:52" x14ac:dyDescent="0.35">
      <c r="A70" s="163">
        <v>16</v>
      </c>
      <c r="B70" s="164">
        <f>'Equipment considerations'!$L$8</f>
        <v>7.3611111111111107</v>
      </c>
      <c r="C70" s="147">
        <v>0</v>
      </c>
      <c r="D70" s="147">
        <v>0</v>
      </c>
      <c r="E70" s="142">
        <f t="shared" si="0"/>
        <v>166927.91666666677</v>
      </c>
      <c r="F70" s="142">
        <f t="shared" si="5"/>
        <v>1462288.550000001</v>
      </c>
      <c r="G70" s="165">
        <v>0</v>
      </c>
      <c r="H70" s="164">
        <f>'Appendix B'!$M20*'Appendix A'!$B$10*1000/(365*24*60*60)</f>
        <v>7.2602739726027394</v>
      </c>
      <c r="I70" s="147">
        <f>'Appendix B'!$B20*1000*'Appendix A'!$B$11/(365*24*60*60)</f>
        <v>0.1220986815068497</v>
      </c>
      <c r="J70" s="147">
        <f>'Equipment considerations'!$B$25*'Appendix B'!$C20*1000*0.0283168*'Appendix A'!$B$9/(365*24*60*60)</f>
        <v>8.600381654464305E-2</v>
      </c>
      <c r="K70" s="142">
        <f t="shared" si="6"/>
        <v>10395956.55643633</v>
      </c>
      <c r="L70" s="142">
        <f t="shared" si="7"/>
        <v>91068579.434382245</v>
      </c>
      <c r="M70" s="165">
        <v>0</v>
      </c>
      <c r="N70" s="164">
        <f t="shared" si="8"/>
        <v>7.2602739726027394</v>
      </c>
      <c r="O70" s="147">
        <f t="shared" si="9"/>
        <v>0.1220986815068497</v>
      </c>
      <c r="P70" s="147">
        <f t="shared" si="10"/>
        <v>8.600381654464305E-2</v>
      </c>
      <c r="Q70" s="142">
        <f t="shared" si="1"/>
        <v>-183176.61649018672</v>
      </c>
      <c r="R70" s="142">
        <f t="shared" si="11"/>
        <v>-1604627.1604540353</v>
      </c>
      <c r="S70" s="165">
        <f>'Appendix D'!P19-'Appendix C'!R70</f>
        <v>3576632.7521890327</v>
      </c>
      <c r="T70" s="169">
        <f t="shared" si="12"/>
        <v>10379707.856612809</v>
      </c>
      <c r="U70" s="142">
        <f t="shared" si="13"/>
        <v>90926240.823928207</v>
      </c>
      <c r="V70" s="165">
        <f t="shared" si="14"/>
        <v>3576632.7521890327</v>
      </c>
      <c r="W70" s="164">
        <f>N70*'Appendix D'!$B$16</f>
        <v>0.36301369863013699</v>
      </c>
      <c r="X70" s="147">
        <f t="shared" si="15"/>
        <v>0.1220986815068497</v>
      </c>
      <c r="Y70" s="147">
        <f t="shared" si="16"/>
        <v>8.600381654464305E-2</v>
      </c>
      <c r="Z70" s="142">
        <f t="shared" si="17"/>
        <v>21603.690020047743</v>
      </c>
      <c r="AA70" s="142">
        <f t="shared" si="18"/>
        <v>189248.32457561823</v>
      </c>
      <c r="AB70" s="165">
        <f>'Appendix D'!S19-'Appendix C'!AA70</f>
        <v>-142547.43043294182</v>
      </c>
      <c r="AC70" s="164">
        <f>W70*'Appendix D'!$B$16</f>
        <v>1.8150684931506851E-2</v>
      </c>
      <c r="AD70" s="147">
        <f t="shared" si="19"/>
        <v>0.1220986815068497</v>
      </c>
      <c r="AE70" s="147">
        <v>0</v>
      </c>
      <c r="AF70" s="142">
        <f t="shared" si="2"/>
        <v>-15532.615849636208</v>
      </c>
      <c r="AG70" s="142">
        <f t="shared" si="20"/>
        <v>-136065.71484281315</v>
      </c>
      <c r="AH70" s="165">
        <f>'Appendix D'!U19-AG70</f>
        <v>136075.80732257626</v>
      </c>
      <c r="AI70" s="164">
        <f t="shared" si="21"/>
        <v>0.36301369863013699</v>
      </c>
      <c r="AJ70" s="147">
        <v>0</v>
      </c>
      <c r="AK70" s="147">
        <v>0</v>
      </c>
      <c r="AL70" s="141">
        <f t="shared" si="3"/>
        <v>0</v>
      </c>
      <c r="AM70" s="141">
        <f t="shared" si="22"/>
        <v>0</v>
      </c>
      <c r="AN70" s="165">
        <f>'Appendix D'!Q19-'Appendix C'!AM70</f>
        <v>1144800</v>
      </c>
      <c r="AO70" s="171">
        <f t="shared" si="23"/>
        <v>10385778.93078322</v>
      </c>
      <c r="AP70" s="179">
        <f t="shared" si="24"/>
        <v>90979423.433661014</v>
      </c>
      <c r="AQ70" s="179">
        <f>'Appendix D'!W19</f>
        <v>3479868.236193181</v>
      </c>
      <c r="AR70" s="172">
        <f t="shared" si="25"/>
        <v>4714961.1290786676</v>
      </c>
      <c r="AT70" s="187">
        <f t="shared" si="28"/>
        <v>6509260084.3737411</v>
      </c>
      <c r="AU70" s="187">
        <f t="shared" si="26"/>
        <v>59934992.792553231</v>
      </c>
      <c r="AV70" s="187">
        <f t="shared" si="27"/>
        <v>111953781.86417773</v>
      </c>
      <c r="AW70">
        <f t="shared" si="4"/>
        <v>6449325091.5811882</v>
      </c>
      <c r="AX70" s="187"/>
      <c r="AY70" s="187"/>
      <c r="AZ70" s="187"/>
    </row>
    <row r="71" spans="1:52" x14ac:dyDescent="0.35">
      <c r="A71" s="163">
        <v>17</v>
      </c>
      <c r="B71" s="164">
        <f>'Equipment considerations'!$L$8</f>
        <v>7.3611111111111107</v>
      </c>
      <c r="C71" s="147">
        <v>0</v>
      </c>
      <c r="D71" s="147">
        <v>0</v>
      </c>
      <c r="E71" s="142">
        <f t="shared" si="0"/>
        <v>166927.91666666677</v>
      </c>
      <c r="F71" s="142">
        <f t="shared" si="5"/>
        <v>1462288.550000001</v>
      </c>
      <c r="G71" s="165">
        <v>0</v>
      </c>
      <c r="H71" s="164">
        <f>'Appendix B'!$M21*'Appendix A'!$B$10*1000/(365*24*60*60)</f>
        <v>7.3812785388127855</v>
      </c>
      <c r="I71" s="147">
        <f>'Appendix B'!$B21*1000*'Appendix A'!$B$11/(365*24*60*60)</f>
        <v>0.11690722031963595</v>
      </c>
      <c r="J71" s="147">
        <f>'Equipment considerations'!$B$25*'Appendix B'!$C21*1000*0.0283168*'Appendix A'!$B$9/(365*24*60*60)</f>
        <v>8.2347057355816558E-2</v>
      </c>
      <c r="K71" s="142">
        <f t="shared" si="6"/>
        <v>9956582.1566161197</v>
      </c>
      <c r="L71" s="142">
        <f t="shared" si="7"/>
        <v>87219659.691957206</v>
      </c>
      <c r="M71" s="165">
        <v>0</v>
      </c>
      <c r="N71" s="164">
        <f t="shared" si="8"/>
        <v>7.3812785388127855</v>
      </c>
      <c r="O71" s="147">
        <f t="shared" si="9"/>
        <v>0.11690722031963595</v>
      </c>
      <c r="P71" s="147">
        <f t="shared" si="10"/>
        <v>8.2347057355816558E-2</v>
      </c>
      <c r="Q71" s="142">
        <f t="shared" si="1"/>
        <v>-182374.20223898772</v>
      </c>
      <c r="R71" s="142">
        <f t="shared" si="11"/>
        <v>-1597598.0116135324</v>
      </c>
      <c r="S71" s="165">
        <f>'Appendix D'!P20-'Appendix C'!R71</f>
        <v>3560146.8701333329</v>
      </c>
      <c r="T71" s="169">
        <f t="shared" si="12"/>
        <v>9941135.8710437976</v>
      </c>
      <c r="U71" s="142">
        <f t="shared" si="13"/>
        <v>87084350.23034364</v>
      </c>
      <c r="V71" s="165">
        <f t="shared" si="14"/>
        <v>3560146.8701333329</v>
      </c>
      <c r="W71" s="164">
        <f>N71*'Appendix D'!$B$16</f>
        <v>0.36906392694063928</v>
      </c>
      <c r="X71" s="147">
        <f t="shared" si="15"/>
        <v>0.11690722031963595</v>
      </c>
      <c r="Y71" s="147">
        <f t="shared" si="16"/>
        <v>8.2347057355816558E-2</v>
      </c>
      <c r="Z71" s="142">
        <f t="shared" si="17"/>
        <v>21148.156378995616</v>
      </c>
      <c r="AA71" s="142">
        <f t="shared" si="18"/>
        <v>185257.8498800016</v>
      </c>
      <c r="AB71" s="165">
        <f>'Appendix D'!S20-'Appendix C'!AA71</f>
        <v>-140542.61091687175</v>
      </c>
      <c r="AC71" s="164">
        <f>W71*'Appendix D'!$B$16</f>
        <v>1.8453196347031964E-2</v>
      </c>
      <c r="AD71" s="147">
        <f t="shared" si="19"/>
        <v>0.11690722031963595</v>
      </c>
      <c r="AE71" s="147">
        <v>0</v>
      </c>
      <c r="AF71" s="142">
        <f t="shared" si="2"/>
        <v>-14902.238313334188</v>
      </c>
      <c r="AG71" s="142">
        <f t="shared" si="20"/>
        <v>-130543.60762480748</v>
      </c>
      <c r="AH71" s="165">
        <f>'Appendix D'!U20-AG71</f>
        <v>130553.71797071908</v>
      </c>
      <c r="AI71" s="164">
        <f t="shared" si="21"/>
        <v>0.36906392694063928</v>
      </c>
      <c r="AJ71" s="147">
        <v>0</v>
      </c>
      <c r="AK71" s="147">
        <v>0</v>
      </c>
      <c r="AL71" s="141">
        <f t="shared" si="3"/>
        <v>0</v>
      </c>
      <c r="AM71" s="141">
        <f t="shared" si="22"/>
        <v>0</v>
      </c>
      <c r="AN71" s="165">
        <f>'Appendix D'!Q20-'Appendix C'!AM71</f>
        <v>1163880</v>
      </c>
      <c r="AO71" s="171">
        <f t="shared" si="23"/>
        <v>9947381.7891094591</v>
      </c>
      <c r="AP71" s="179">
        <f t="shared" si="24"/>
        <v>87139064.472598821</v>
      </c>
      <c r="AQ71" s="179">
        <f>'Appendix D'!W20</f>
        <v>3488269.6286117258</v>
      </c>
      <c r="AR71" s="172">
        <f t="shared" si="25"/>
        <v>4714037.9771871809</v>
      </c>
      <c r="AT71" s="187">
        <f t="shared" si="28"/>
        <v>6596399148.8463402</v>
      </c>
      <c r="AU71" s="187">
        <f t="shared" si="26"/>
        <v>63423262.42116496</v>
      </c>
      <c r="AV71" s="187">
        <f t="shared" si="27"/>
        <v>116667819.84136492</v>
      </c>
      <c r="AW71">
        <f t="shared" si="4"/>
        <v>6532975886.4251757</v>
      </c>
      <c r="AX71" s="187"/>
      <c r="AY71" s="187"/>
      <c r="AZ71" s="187"/>
    </row>
    <row r="72" spans="1:52" x14ac:dyDescent="0.35">
      <c r="A72" s="163">
        <v>18</v>
      </c>
      <c r="B72" s="164">
        <f>'Equipment considerations'!$L$8</f>
        <v>7.3611111111111107</v>
      </c>
      <c r="C72" s="147">
        <v>0</v>
      </c>
      <c r="D72" s="147">
        <v>0</v>
      </c>
      <c r="E72" s="142">
        <f t="shared" si="0"/>
        <v>166927.91666666677</v>
      </c>
      <c r="F72" s="142">
        <f t="shared" si="5"/>
        <v>1462288.550000001</v>
      </c>
      <c r="G72" s="165">
        <v>0</v>
      </c>
      <c r="H72" s="164">
        <f>'Appendix B'!$M22*'Appendix A'!$B$10*1000/(365*24*60*60)</f>
        <v>7.3812785388127855</v>
      </c>
      <c r="I72" s="147">
        <f>'Appendix B'!$B22*1000*'Appendix A'!$B$11/(365*24*60*60)</f>
        <v>0.11044011986300911</v>
      </c>
      <c r="J72" s="147">
        <f>'Equipment considerations'!$B$25*'Appendix B'!$C22*1000*0.0283168*'Appendix A'!$B$9/(365*24*60*60)</f>
        <v>7.7791763929357188E-2</v>
      </c>
      <c r="K72" s="142">
        <f t="shared" si="6"/>
        <v>9405826.9578123428</v>
      </c>
      <c r="L72" s="142">
        <f t="shared" si="7"/>
        <v>82395044.150436133</v>
      </c>
      <c r="M72" s="165">
        <v>0</v>
      </c>
      <c r="N72" s="164">
        <f t="shared" si="8"/>
        <v>7.3812785388127855</v>
      </c>
      <c r="O72" s="147">
        <f t="shared" si="9"/>
        <v>0.11044011986300911</v>
      </c>
      <c r="P72" s="147">
        <f t="shared" si="10"/>
        <v>7.7791763929357188E-2</v>
      </c>
      <c r="Q72" s="142">
        <f t="shared" si="1"/>
        <v>-178923.95712653332</v>
      </c>
      <c r="R72" s="142">
        <f t="shared" si="11"/>
        <v>-1567373.8644284317</v>
      </c>
      <c r="S72" s="165">
        <f>'Appendix D'!P21-'Appendix C'!R72</f>
        <v>3520512.4694231385</v>
      </c>
      <c r="T72" s="169">
        <f t="shared" si="12"/>
        <v>9393830.9173524752</v>
      </c>
      <c r="U72" s="142">
        <f t="shared" si="13"/>
        <v>82289958.83600767</v>
      </c>
      <c r="V72" s="165">
        <f t="shared" si="14"/>
        <v>3520512.4694231385</v>
      </c>
      <c r="W72" s="164">
        <f>N72*'Appendix D'!$B$16</f>
        <v>0.36906392694063928</v>
      </c>
      <c r="X72" s="147">
        <f t="shared" si="15"/>
        <v>0.11044011986300911</v>
      </c>
      <c r="Y72" s="147">
        <f t="shared" si="16"/>
        <v>7.7791763929357188E-2</v>
      </c>
      <c r="Z72" s="142">
        <f t="shared" si="17"/>
        <v>20418.262228321299</v>
      </c>
      <c r="AA72" s="142">
        <f t="shared" si="18"/>
        <v>178863.97712009458</v>
      </c>
      <c r="AB72" s="165">
        <f>'Appendix D'!S21-'Appendix C'!AA72</f>
        <v>-136622.30601296196</v>
      </c>
      <c r="AC72" s="164">
        <f>W72*'Appendix D'!$B$16</f>
        <v>1.8453196347031964E-2</v>
      </c>
      <c r="AD72" s="147">
        <f t="shared" si="19"/>
        <v>0.11044011986300911</v>
      </c>
      <c r="AE72" s="147">
        <v>0</v>
      </c>
      <c r="AF72" s="142">
        <f t="shared" si="2"/>
        <v>-14106.424801111109</v>
      </c>
      <c r="AG72" s="142">
        <f t="shared" si="20"/>
        <v>-123572.28125773331</v>
      </c>
      <c r="AH72" s="165">
        <f>'Appendix D'!U21-AG72</f>
        <v>123582.2570593967</v>
      </c>
      <c r="AI72" s="164">
        <f t="shared" si="21"/>
        <v>0.36906392694063928</v>
      </c>
      <c r="AJ72" s="147">
        <v>0</v>
      </c>
      <c r="AK72" s="147">
        <v>0</v>
      </c>
      <c r="AL72" s="141">
        <f t="shared" si="3"/>
        <v>0</v>
      </c>
      <c r="AM72" s="141">
        <f t="shared" si="22"/>
        <v>0</v>
      </c>
      <c r="AN72" s="165">
        <f>'Appendix D'!Q21-'Appendix C'!AM72</f>
        <v>1163880</v>
      </c>
      <c r="AO72" s="171">
        <f t="shared" si="23"/>
        <v>9400142.7547796853</v>
      </c>
      <c r="AP72" s="179">
        <f t="shared" si="24"/>
        <v>82345250.531870037</v>
      </c>
      <c r="AQ72" s="179">
        <f>'Appendix D'!W21</f>
        <v>3475197.2770938529</v>
      </c>
      <c r="AR72" s="172">
        <f t="shared" si="25"/>
        <v>4671352.4204695728</v>
      </c>
      <c r="AT72" s="187">
        <f t="shared" si="28"/>
        <v>6678744399.3782101</v>
      </c>
      <c r="AU72" s="187">
        <f t="shared" si="26"/>
        <v>66898459.69825881</v>
      </c>
      <c r="AV72" s="187">
        <f t="shared" si="27"/>
        <v>121339172.26183449</v>
      </c>
      <c r="AW72">
        <f t="shared" si="4"/>
        <v>6611845939.6799517</v>
      </c>
      <c r="AX72" s="187"/>
      <c r="AY72" s="187"/>
      <c r="AZ72" s="187"/>
    </row>
    <row r="73" spans="1:52" x14ac:dyDescent="0.35">
      <c r="A73" s="163">
        <v>19</v>
      </c>
      <c r="B73" s="164">
        <f>'Equipment considerations'!$L$8</f>
        <v>7.3611111111111107</v>
      </c>
      <c r="C73" s="147">
        <v>0</v>
      </c>
      <c r="D73" s="147">
        <v>0</v>
      </c>
      <c r="E73" s="142">
        <f t="shared" si="0"/>
        <v>166927.91666666677</v>
      </c>
      <c r="F73" s="142">
        <f t="shared" si="5"/>
        <v>1462288.550000001</v>
      </c>
      <c r="G73" s="165">
        <v>0</v>
      </c>
      <c r="H73" s="164">
        <f>'Appendix B'!$M23*'Appendix A'!$B$10*1000/(365*24*60*60)</f>
        <v>7.3812785388127855</v>
      </c>
      <c r="I73" s="147">
        <f>'Appendix B'!$B23*1000*'Appendix A'!$B$11/(365*24*60*60)</f>
        <v>0.10466315439497857</v>
      </c>
      <c r="J73" s="147">
        <f>'Equipment considerations'!$B$25*'Appendix B'!$C23*1000*0.0283168*'Appendix A'!$B$9/(365*24*60*60)</f>
        <v>7.3722587488091823E-2</v>
      </c>
      <c r="K73" s="142">
        <f t="shared" si="6"/>
        <v>8913845.4606689923</v>
      </c>
      <c r="L73" s="142">
        <f t="shared" si="7"/>
        <v>78085286.235460371</v>
      </c>
      <c r="M73" s="165">
        <v>0</v>
      </c>
      <c r="N73" s="164">
        <f t="shared" si="8"/>
        <v>7.3812785388127855</v>
      </c>
      <c r="O73" s="147">
        <f t="shared" si="9"/>
        <v>0.10466315439497857</v>
      </c>
      <c r="P73" s="147">
        <f t="shared" si="10"/>
        <v>7.3722587488091823E-2</v>
      </c>
      <c r="Q73" s="142">
        <f t="shared" si="1"/>
        <v>-175841.9040480991</v>
      </c>
      <c r="R73" s="142">
        <f t="shared" si="11"/>
        <v>-1540375.079461348</v>
      </c>
      <c r="S73" s="165">
        <f>'Appendix D'!P22-'Appendix C'!R73</f>
        <v>3484240.1994250268</v>
      </c>
      <c r="T73" s="169">
        <f t="shared" si="12"/>
        <v>8904931.47328756</v>
      </c>
      <c r="U73" s="142">
        <f t="shared" si="13"/>
        <v>78007199.705999032</v>
      </c>
      <c r="V73" s="165">
        <f t="shared" si="14"/>
        <v>3484240.1994250268</v>
      </c>
      <c r="W73" s="164">
        <f>N73*'Appendix D'!$B$16</f>
        <v>0.36906392694063928</v>
      </c>
      <c r="X73" s="147">
        <f t="shared" si="15"/>
        <v>0.10466315439497857</v>
      </c>
      <c r="Y73" s="147">
        <f t="shared" si="16"/>
        <v>7.3722587488091823E-2</v>
      </c>
      <c r="Z73" s="142">
        <f t="shared" si="17"/>
        <v>19766.258547221478</v>
      </c>
      <c r="AA73" s="142">
        <f t="shared" si="18"/>
        <v>173152.42487366014</v>
      </c>
      <c r="AB73" s="165">
        <f>'Appendix D'!S22-'Appendix C'!AA73</f>
        <v>-133120.35545475915</v>
      </c>
      <c r="AC73" s="164">
        <f>W73*'Appendix D'!$B$16</f>
        <v>1.8453196347031964E-2</v>
      </c>
      <c r="AD73" s="147">
        <f t="shared" si="19"/>
        <v>0.10466315439497857</v>
      </c>
      <c r="AE73" s="147">
        <v>0</v>
      </c>
      <c r="AF73" s="142">
        <f t="shared" si="2"/>
        <v>-13395.536326447955</v>
      </c>
      <c r="AG73" s="142">
        <f t="shared" si="20"/>
        <v>-117344.8982196841</v>
      </c>
      <c r="AH73" s="165">
        <f>'Appendix D'!U22-AG73</f>
        <v>117354.75383495467</v>
      </c>
      <c r="AI73" s="164">
        <f t="shared" si="21"/>
        <v>0.36906392694063928</v>
      </c>
      <c r="AJ73" s="147">
        <v>0</v>
      </c>
      <c r="AK73" s="147">
        <v>0</v>
      </c>
      <c r="AL73" s="141">
        <f t="shared" si="3"/>
        <v>0</v>
      </c>
      <c r="AM73" s="141">
        <f t="shared" si="22"/>
        <v>0</v>
      </c>
      <c r="AN73" s="165">
        <f>'Appendix D'!Q22-'Appendix C'!AM73</f>
        <v>1163880</v>
      </c>
      <c r="AO73" s="171">
        <f t="shared" si="23"/>
        <v>8911302.1955083348</v>
      </c>
      <c r="AP73" s="179">
        <f t="shared" si="24"/>
        <v>78063007.232653007</v>
      </c>
      <c r="AQ73" s="179">
        <f>'Appendix D'!W22</f>
        <v>3462565.7494976353</v>
      </c>
      <c r="AR73" s="172">
        <f t="shared" si="25"/>
        <v>4632354.5978052225</v>
      </c>
      <c r="AT73" s="187">
        <f t="shared" si="28"/>
        <v>6756807406.6108627</v>
      </c>
      <c r="AU73" s="187">
        <f t="shared" si="26"/>
        <v>70361025.447756439</v>
      </c>
      <c r="AV73" s="187">
        <f t="shared" si="27"/>
        <v>125971526.8596397</v>
      </c>
      <c r="AW73">
        <f t="shared" si="4"/>
        <v>6686446381.163106</v>
      </c>
      <c r="AX73" s="187"/>
      <c r="AY73" s="187"/>
      <c r="AZ73" s="187"/>
    </row>
    <row r="74" spans="1:52" x14ac:dyDescent="0.35">
      <c r="A74" s="163">
        <v>20</v>
      </c>
      <c r="B74" s="164">
        <f>'Equipment considerations'!$L$8</f>
        <v>7.3611111111111107</v>
      </c>
      <c r="C74" s="147">
        <v>0</v>
      </c>
      <c r="D74" s="147">
        <v>0</v>
      </c>
      <c r="E74" s="142">
        <f t="shared" si="0"/>
        <v>166927.91666666677</v>
      </c>
      <c r="F74" s="142">
        <f t="shared" si="5"/>
        <v>1462288.550000001</v>
      </c>
      <c r="G74" s="165">
        <v>0</v>
      </c>
      <c r="H74" s="164">
        <f>'Appendix B'!$M24*'Appendix A'!$B$10*1000/(365*24*60*60)</f>
        <v>7.3812785388127855</v>
      </c>
      <c r="I74" s="147">
        <f>'Appendix B'!$B24*1000*'Appendix A'!$B$11/(365*24*60*60)</f>
        <v>9.9478882990868309E-2</v>
      </c>
      <c r="J74" s="147">
        <f>'Equipment considerations'!$B$25*'Appendix B'!$C24*1000*0.0283168*'Appendix A'!$B$9/(365*24*60*60)</f>
        <v>7.0070892635582499E-2</v>
      </c>
      <c r="K74" s="142">
        <f t="shared" si="6"/>
        <v>8472339.3410450555</v>
      </c>
      <c r="L74" s="142">
        <f t="shared" si="7"/>
        <v>74217692.627554685</v>
      </c>
      <c r="M74" s="165">
        <v>0</v>
      </c>
      <c r="N74" s="164">
        <f t="shared" si="8"/>
        <v>7.3812785388127855</v>
      </c>
      <c r="O74" s="147">
        <f t="shared" si="9"/>
        <v>9.9478882990868309E-2</v>
      </c>
      <c r="P74" s="147">
        <f t="shared" si="10"/>
        <v>7.0070892635582499E-2</v>
      </c>
      <c r="Q74" s="142">
        <f t="shared" si="1"/>
        <v>-173076.05756192928</v>
      </c>
      <c r="R74" s="142">
        <f t="shared" si="11"/>
        <v>-1516146.2642425005</v>
      </c>
      <c r="S74" s="165">
        <f>'Appendix D'!P23-'Appendix C'!R74</f>
        <v>3450863.9108325206</v>
      </c>
      <c r="T74" s="169">
        <f t="shared" si="12"/>
        <v>8466191.2001497932</v>
      </c>
      <c r="U74" s="142">
        <f t="shared" si="13"/>
        <v>74163834.913312182</v>
      </c>
      <c r="V74" s="165">
        <f t="shared" si="14"/>
        <v>3450863.9108325206</v>
      </c>
      <c r="W74" s="164">
        <f>N74*'Appendix D'!$B$16</f>
        <v>0.36906392694063928</v>
      </c>
      <c r="X74" s="147">
        <f t="shared" si="15"/>
        <v>9.9478882990868309E-2</v>
      </c>
      <c r="Y74" s="147">
        <f t="shared" si="16"/>
        <v>7.0070892635582499E-2</v>
      </c>
      <c r="Z74" s="142">
        <f t="shared" si="17"/>
        <v>19181.147893885205</v>
      </c>
      <c r="AA74" s="142">
        <f t="shared" si="18"/>
        <v>168026.85555043435</v>
      </c>
      <c r="AB74" s="165">
        <f>'Appendix D'!S23-'Appendix C'!AA74</f>
        <v>-129977.69132807042</v>
      </c>
      <c r="AC74" s="164">
        <f>W74*'Appendix D'!$B$16</f>
        <v>1.8453196347031964E-2</v>
      </c>
      <c r="AD74" s="147">
        <f t="shared" si="19"/>
        <v>9.9478882990868309E-2</v>
      </c>
      <c r="AE74" s="147">
        <v>0</v>
      </c>
      <c r="AF74" s="142">
        <f t="shared" si="2"/>
        <v>-12757.582229075761</v>
      </c>
      <c r="AG74" s="142">
        <f t="shared" si="20"/>
        <v>-111756.42032670366</v>
      </c>
      <c r="AH74" s="165">
        <f>'Appendix D'!U23-AG74</f>
        <v>111766.1680862353</v>
      </c>
      <c r="AI74" s="164">
        <f t="shared" si="21"/>
        <v>0.36906392694063928</v>
      </c>
      <c r="AJ74" s="147">
        <v>0</v>
      </c>
      <c r="AK74" s="147">
        <v>0</v>
      </c>
      <c r="AL74" s="141">
        <f t="shared" si="3"/>
        <v>0</v>
      </c>
      <c r="AM74" s="141">
        <f t="shared" si="22"/>
        <v>0</v>
      </c>
      <c r="AN74" s="165">
        <f>'Appendix D'!Q23-'Appendix C'!AM74</f>
        <v>1163880</v>
      </c>
      <c r="AO74" s="171">
        <f t="shared" si="23"/>
        <v>8472614.7658146024</v>
      </c>
      <c r="AP74" s="179">
        <f t="shared" si="24"/>
        <v>74220105.34853591</v>
      </c>
      <c r="AQ74" s="179">
        <f>'Appendix D'!W23</f>
        <v>3450322.2144291075</v>
      </c>
      <c r="AR74" s="172">
        <f t="shared" si="25"/>
        <v>4596532.3875906859</v>
      </c>
      <c r="AT74" s="187">
        <f t="shared" si="28"/>
        <v>6831027511.9593983</v>
      </c>
      <c r="AU74" s="187">
        <f t="shared" si="26"/>
        <v>73811347.66218555</v>
      </c>
      <c r="AV74" s="187">
        <f t="shared" si="27"/>
        <v>130568059.2472304</v>
      </c>
      <c r="AW74">
        <f t="shared" si="4"/>
        <v>6757216164.2972126</v>
      </c>
      <c r="AX74" s="187"/>
      <c r="AY74" s="187"/>
      <c r="AZ74" s="187"/>
    </row>
    <row r="75" spans="1:52" ht="15" thickBot="1" x14ac:dyDescent="0.4">
      <c r="A75" s="163">
        <v>21</v>
      </c>
      <c r="B75" s="166">
        <f>'Equipment considerations'!$L$8</f>
        <v>7.3611111111111107</v>
      </c>
      <c r="C75" s="167">
        <v>0</v>
      </c>
      <c r="D75" s="167">
        <v>0</v>
      </c>
      <c r="E75" s="190">
        <f t="shared" si="0"/>
        <v>166927.91666666677</v>
      </c>
      <c r="F75" s="190">
        <f t="shared" si="5"/>
        <v>1462288.550000001</v>
      </c>
      <c r="G75" s="168">
        <v>0</v>
      </c>
      <c r="H75" s="166">
        <f>'Appendix B'!$M25*'Appendix A'!$B$10*1000/(365*24*60*60)</f>
        <v>3.2970517503805183</v>
      </c>
      <c r="I75" s="167">
        <f>'Appendix B'!$B25*1000*'Appendix A'!$B$11/(365*24*60*60)</f>
        <v>4.2895563356922163E-2</v>
      </c>
      <c r="J75" s="167">
        <f>'Equipment considerations'!$B$25*'Appendix B'!$C25*1000*0.0283168*'Appendix A'!$B$9/(365*24*60*60)</f>
        <v>3.0214758390498128E-2</v>
      </c>
      <c r="K75" s="190">
        <f t="shared" si="6"/>
        <v>3560937.7558281571</v>
      </c>
      <c r="L75" s="190">
        <f t="shared" si="7"/>
        <v>31193814.741054654</v>
      </c>
      <c r="M75" s="168">
        <v>0</v>
      </c>
      <c r="N75" s="166">
        <f t="shared" si="8"/>
        <v>3.2970517503805183</v>
      </c>
      <c r="O75" s="167">
        <f t="shared" si="9"/>
        <v>4.2895563356922163E-2</v>
      </c>
      <c r="P75" s="167">
        <f t="shared" si="10"/>
        <v>3.0214758390498128E-2</v>
      </c>
      <c r="Q75" s="190">
        <f t="shared" si="1"/>
        <v>-76487.902869055702</v>
      </c>
      <c r="R75" s="190">
        <f t="shared" si="11"/>
        <v>-670034.02913292788</v>
      </c>
      <c r="S75" s="168">
        <f>'Appendix D'!P24-'Appendix C'!R75</f>
        <v>2595744.8430675208</v>
      </c>
      <c r="T75" s="170">
        <f t="shared" si="12"/>
        <v>3651377.7696257685</v>
      </c>
      <c r="U75" s="190">
        <f t="shared" si="13"/>
        <v>31986069.261921726</v>
      </c>
      <c r="V75" s="165">
        <f t="shared" si="14"/>
        <v>2595744.8430675208</v>
      </c>
      <c r="W75" s="164">
        <f>N75*'Appendix D'!$B$16</f>
        <v>0.16485258751902593</v>
      </c>
      <c r="X75" s="167">
        <f t="shared" si="15"/>
        <v>4.2895563356922163E-2</v>
      </c>
      <c r="Y75" s="167">
        <f t="shared" si="16"/>
        <v>3.0214758390498128E-2</v>
      </c>
      <c r="Z75" s="142">
        <f t="shared" si="17"/>
        <v>8394.0454342803678</v>
      </c>
      <c r="AA75" s="190">
        <f t="shared" si="18"/>
        <v>73531.83800429602</v>
      </c>
      <c r="AB75" s="168">
        <f>'Appendix D'!S24-'Appendix C'!AA75</f>
        <v>-57124.935498885192</v>
      </c>
      <c r="AC75" s="166">
        <f>W75*'Appendix D'!$B$16</f>
        <v>8.2426293759512975E-3</v>
      </c>
      <c r="AD75" s="167">
        <f t="shared" si="19"/>
        <v>4.2895563356922163E-2</v>
      </c>
      <c r="AE75" s="167">
        <v>0</v>
      </c>
      <c r="AF75" s="190">
        <f t="shared" si="2"/>
        <v>-5509.0911604437888</v>
      </c>
      <c r="AG75" s="190">
        <f t="shared" si="20"/>
        <v>-48259.638565487592</v>
      </c>
      <c r="AH75" s="168">
        <f>'Appendix D'!U24-AG75</f>
        <v>48263.960644441649</v>
      </c>
      <c r="AI75" s="166">
        <f t="shared" si="21"/>
        <v>0.16485258751902593</v>
      </c>
      <c r="AJ75" s="167">
        <v>0</v>
      </c>
      <c r="AK75" s="167">
        <v>0</v>
      </c>
      <c r="AL75" s="154">
        <f t="shared" si="3"/>
        <v>0</v>
      </c>
      <c r="AM75" s="154">
        <f t="shared" si="22"/>
        <v>0</v>
      </c>
      <c r="AN75" s="165">
        <f>'Appendix D'!Q24-'Appendix C'!AM75</f>
        <v>519879.12000000011</v>
      </c>
      <c r="AO75" s="173">
        <f t="shared" si="23"/>
        <v>3654262.7238996052</v>
      </c>
      <c r="AP75" s="192">
        <f t="shared" si="24"/>
        <v>32011341.461360533</v>
      </c>
      <c r="AQ75" s="192">
        <f>'Appendix D'!W24</f>
        <v>2708201.2743708538</v>
      </c>
      <c r="AR75" s="172">
        <f t="shared" si="25"/>
        <v>3106762.9882130772</v>
      </c>
      <c r="AT75" s="187">
        <f t="shared" si="28"/>
        <v>6863038853.4207592</v>
      </c>
      <c r="AU75" s="187">
        <f t="shared" si="26"/>
        <v>76519548.936556399</v>
      </c>
      <c r="AV75" s="187">
        <f t="shared" si="27"/>
        <v>133674822.23544347</v>
      </c>
      <c r="AW75">
        <f t="shared" si="4"/>
        <v>6786519304.4842024</v>
      </c>
      <c r="AX75" s="187"/>
      <c r="AY75" s="187"/>
      <c r="AZ75" s="187"/>
    </row>
    <row r="77" spans="1:52" x14ac:dyDescent="0.35">
      <c r="F77" s="187">
        <f>SUM(F55:F74)</f>
        <v>29245771.000000019</v>
      </c>
      <c r="K77" s="137" t="s">
        <v>416</v>
      </c>
      <c r="L77" s="137" t="s">
        <v>417</v>
      </c>
      <c r="M77" t="s">
        <v>418</v>
      </c>
      <c r="Q77" s="187">
        <f>SUM(Q55:Q74)</f>
        <v>-7299384.6310053049</v>
      </c>
      <c r="AA77" s="187">
        <f>SUM(AA55:AA74)</f>
        <v>10485819.497449387</v>
      </c>
      <c r="AG77" s="187">
        <f>SUM(AG55:AG74)</f>
        <v>-10010044.229631925</v>
      </c>
      <c r="AL77">
        <v>0</v>
      </c>
      <c r="AR77" s="187">
        <f>SUM(AR55:AR74)</f>
        <v>130568059.2472304</v>
      </c>
    </row>
    <row r="78" spans="1:52" x14ac:dyDescent="0.35">
      <c r="K78" s="142">
        <f>(I55*$D$24+J55*$D$25)-(C55*$D$24+D55*$D$25)</f>
        <v>297453577.33953428</v>
      </c>
      <c r="L78" s="142">
        <f>K78*365*24*60*60/(3.6*1000000)</f>
        <v>2605693337.4943204</v>
      </c>
      <c r="M78" s="179">
        <f>L55-L78</f>
        <v>16419412.281713009</v>
      </c>
    </row>
    <row r="79" spans="1:52" x14ac:dyDescent="0.35">
      <c r="K79" s="142">
        <f t="shared" ref="K79:K99" si="29">(I56*$D$24+J56*$D$25)-(C56*$D$24+D56*$D$25)</f>
        <v>115414324.03286943</v>
      </c>
      <c r="L79" s="142">
        <f t="shared" ref="L79:L98" si="30">K79*365*24*60*60/(3.6*1000000)</f>
        <v>1011029478.5279363</v>
      </c>
      <c r="M79" s="179">
        <f t="shared" ref="M79:M98" si="31">L56-L79</f>
        <v>6394095.862341404</v>
      </c>
      <c r="AP79" s="144">
        <f>AP55/1000</f>
        <v>2605884.4169723713</v>
      </c>
      <c r="AQ79" s="144">
        <f>AQ55/1000</f>
        <v>4953.9397910710959</v>
      </c>
      <c r="AR79" s="144">
        <f>AR55/1000</f>
        <v>22194.202981909391</v>
      </c>
    </row>
    <row r="80" spans="1:52" x14ac:dyDescent="0.35">
      <c r="K80" s="142">
        <f t="shared" si="29"/>
        <v>63745203.766739994</v>
      </c>
      <c r="L80" s="142">
        <f t="shared" si="30"/>
        <v>558407984.99664235</v>
      </c>
      <c r="M80" s="179">
        <f t="shared" si="31"/>
        <v>3533356.8320118189</v>
      </c>
      <c r="AP80" s="144">
        <f t="shared" ref="AP80:AP98" si="32">AP56/1000</f>
        <v>1011404.3153770146</v>
      </c>
      <c r="AQ80" s="144">
        <f t="shared" ref="AQ80:AQ98" si="33">AQ56/1000</f>
        <v>4156.593611735907</v>
      </c>
      <c r="AR80" s="144">
        <f t="shared" ref="AR80:AR98" si="34">AR56/1000</f>
        <v>11260.269028477733</v>
      </c>
    </row>
    <row r="81" spans="11:44" x14ac:dyDescent="0.35">
      <c r="K81" s="142">
        <f t="shared" si="29"/>
        <v>44634540.298295021</v>
      </c>
      <c r="L81" s="142">
        <f t="shared" si="30"/>
        <v>390998573.01306432</v>
      </c>
      <c r="M81" s="179">
        <f t="shared" si="31"/>
        <v>2451227.8616196513</v>
      </c>
      <c r="AP81" s="144">
        <f t="shared" si="32"/>
        <v>558829.99961976369</v>
      </c>
      <c r="AQ81" s="144">
        <f t="shared" si="33"/>
        <v>3897.5915380314923</v>
      </c>
      <c r="AR81" s="144">
        <f t="shared" si="34"/>
        <v>8116.8957934646014</v>
      </c>
    </row>
    <row r="82" spans="11:44" x14ac:dyDescent="0.35">
      <c r="K82" s="142">
        <f t="shared" si="29"/>
        <v>35350157.043309651</v>
      </c>
      <c r="L82" s="142">
        <f t="shared" si="30"/>
        <v>309667375.69939256</v>
      </c>
      <c r="M82" s="179">
        <f t="shared" si="31"/>
        <v>1961221.4813957214</v>
      </c>
      <c r="AP82" s="144">
        <f t="shared" si="32"/>
        <v>391430.16448858759</v>
      </c>
      <c r="AQ82" s="144">
        <f t="shared" si="33"/>
        <v>3774.7356719198133</v>
      </c>
      <c r="AR82" s="144">
        <f t="shared" si="34"/>
        <v>6913.5028196598296</v>
      </c>
    </row>
    <row r="83" spans="11:44" x14ac:dyDescent="0.35">
      <c r="K83" s="142">
        <f t="shared" si="29"/>
        <v>28864353.655492529</v>
      </c>
      <c r="L83" s="142">
        <f t="shared" si="30"/>
        <v>252851738.02211455</v>
      </c>
      <c r="M83" s="179">
        <f t="shared" si="31"/>
        <v>1602125.1120867133</v>
      </c>
      <c r="AP83" s="144">
        <f t="shared" si="32"/>
        <v>310115.31692212244</v>
      </c>
      <c r="AQ83" s="144">
        <f t="shared" si="33"/>
        <v>3741.0729141086549</v>
      </c>
      <c r="AR83" s="144">
        <f t="shared" si="34"/>
        <v>6376.5441851282976</v>
      </c>
    </row>
    <row r="84" spans="11:44" x14ac:dyDescent="0.35">
      <c r="K84" s="142">
        <f t="shared" si="29"/>
        <v>24437166.113203555</v>
      </c>
      <c r="L84" s="142">
        <f t="shared" si="30"/>
        <v>214069575.15166315</v>
      </c>
      <c r="M84" s="179">
        <f t="shared" si="31"/>
        <v>1357007.1401677728</v>
      </c>
      <c r="AP84" s="144">
        <f t="shared" si="32"/>
        <v>253305.60125230576</v>
      </c>
      <c r="AQ84" s="144">
        <f t="shared" si="33"/>
        <v>3699.3404741235031</v>
      </c>
      <c r="AR84" s="144">
        <f t="shared" si="34"/>
        <v>5973.5872265532598</v>
      </c>
    </row>
    <row r="85" spans="11:44" x14ac:dyDescent="0.35">
      <c r="K85" s="142">
        <f t="shared" si="29"/>
        <v>21224038.819403242</v>
      </c>
      <c r="L85" s="142">
        <f t="shared" si="30"/>
        <v>185922580.0579724</v>
      </c>
      <c r="M85" s="179">
        <f t="shared" si="31"/>
        <v>1179107.4604613483</v>
      </c>
      <c r="AP85" s="144">
        <f t="shared" si="32"/>
        <v>214527.48072419653</v>
      </c>
      <c r="AQ85" s="144">
        <f t="shared" si="33"/>
        <v>3667.1584506565596</v>
      </c>
      <c r="AR85" s="144">
        <f t="shared" si="34"/>
        <v>5695.1705273222069</v>
      </c>
    </row>
    <row r="86" spans="11:44" x14ac:dyDescent="0.35">
      <c r="K86" s="142">
        <f t="shared" si="29"/>
        <v>18777123.18782765</v>
      </c>
      <c r="L86" s="142">
        <f t="shared" si="30"/>
        <v>164487599.12537023</v>
      </c>
      <c r="M86" s="179">
        <f t="shared" si="31"/>
        <v>1043630.2548224628</v>
      </c>
      <c r="AP86" s="144">
        <f t="shared" si="32"/>
        <v>186383.41944805626</v>
      </c>
      <c r="AQ86" s="144">
        <f t="shared" si="33"/>
        <v>3640.6250465373846</v>
      </c>
      <c r="AR86" s="144">
        <f t="shared" si="34"/>
        <v>5490.2157535933438</v>
      </c>
    </row>
    <row r="87" spans="11:44" x14ac:dyDescent="0.35">
      <c r="K87" s="142">
        <f t="shared" si="29"/>
        <v>16585288.454234643</v>
      </c>
      <c r="L87" s="142">
        <f t="shared" si="30"/>
        <v>145287126.85909545</v>
      </c>
      <c r="M87" s="179">
        <f t="shared" si="31"/>
        <v>898238.37107208371</v>
      </c>
      <c r="AP87" s="144">
        <f t="shared" si="32"/>
        <v>164950.6727263545</v>
      </c>
      <c r="AQ87" s="144">
        <f t="shared" si="33"/>
        <v>3617.7525706570677</v>
      </c>
      <c r="AR87" s="144">
        <f t="shared" si="34"/>
        <v>5331.7111771628415</v>
      </c>
    </row>
    <row r="88" spans="11:44" x14ac:dyDescent="0.35">
      <c r="K88" s="142">
        <f t="shared" si="29"/>
        <v>15309399.480180707</v>
      </c>
      <c r="L88" s="142">
        <f t="shared" si="30"/>
        <v>134110339.44638298</v>
      </c>
      <c r="M88" s="179">
        <f t="shared" si="31"/>
        <v>851634.45742879808</v>
      </c>
      <c r="AP88" s="144">
        <f t="shared" si="32"/>
        <v>145744.32932970629</v>
      </c>
      <c r="AQ88" s="144">
        <f t="shared" si="33"/>
        <v>3575.0626548586338</v>
      </c>
      <c r="AR88" s="144">
        <f t="shared" si="34"/>
        <v>5153.3814094236714</v>
      </c>
    </row>
    <row r="89" spans="11:44" x14ac:dyDescent="0.35">
      <c r="K89" s="142">
        <f t="shared" si="29"/>
        <v>14015157.107063856</v>
      </c>
      <c r="L89" s="142">
        <f t="shared" si="30"/>
        <v>122772776.25787936</v>
      </c>
      <c r="M89" s="179">
        <f t="shared" si="31"/>
        <v>779976.75993132591</v>
      </c>
      <c r="AP89" s="144">
        <f t="shared" si="32"/>
        <v>134576.57932985266</v>
      </c>
      <c r="AQ89" s="144">
        <f t="shared" si="33"/>
        <v>3578.7842617611968</v>
      </c>
      <c r="AR89" s="144">
        <f t="shared" si="34"/>
        <v>5101.1233619238501</v>
      </c>
    </row>
    <row r="90" spans="11:44" x14ac:dyDescent="0.35">
      <c r="K90" s="142">
        <f t="shared" si="29"/>
        <v>12927760.961260591</v>
      </c>
      <c r="L90" s="142">
        <f t="shared" si="30"/>
        <v>113247186.0206428</v>
      </c>
      <c r="M90" s="179">
        <f t="shared" si="31"/>
        <v>719771.41841693223</v>
      </c>
      <c r="AP90" s="144">
        <f t="shared" si="32"/>
        <v>123240.19787821833</v>
      </c>
      <c r="AQ90" s="144">
        <f t="shared" si="33"/>
        <v>3561.4637439287667</v>
      </c>
      <c r="AR90" s="144">
        <f t="shared" si="34"/>
        <v>5012.5380022548943</v>
      </c>
    </row>
    <row r="91" spans="11:44" x14ac:dyDescent="0.35">
      <c r="K91" s="142">
        <f t="shared" si="29"/>
        <v>12000600.818910992</v>
      </c>
      <c r="L91" s="142">
        <f t="shared" si="30"/>
        <v>105125263.17366028</v>
      </c>
      <c r="M91" s="179">
        <f t="shared" si="31"/>
        <v>668437.78694871068</v>
      </c>
      <c r="AP91" s="144">
        <f t="shared" si="32"/>
        <v>113715.60051228908</v>
      </c>
      <c r="AQ91" s="144">
        <f t="shared" si="33"/>
        <v>3545.3081654865887</v>
      </c>
      <c r="AR91" s="144">
        <f t="shared" si="34"/>
        <v>4936.6528999402881</v>
      </c>
    </row>
    <row r="92" spans="11:44" x14ac:dyDescent="0.35">
      <c r="K92" s="142">
        <f t="shared" si="29"/>
        <v>11199549.047442704</v>
      </c>
      <c r="L92" s="142">
        <f t="shared" si="30"/>
        <v>98108049.655598074</v>
      </c>
      <c r="M92" s="179">
        <f t="shared" si="31"/>
        <v>624086.33724190295</v>
      </c>
      <c r="AP92" s="144">
        <f t="shared" si="32"/>
        <v>105594.5242295566</v>
      </c>
      <c r="AQ92" s="144">
        <f t="shared" si="33"/>
        <v>3530.0796092650144</v>
      </c>
      <c r="AR92" s="144">
        <f t="shared" si="34"/>
        <v>4870.6285622023906</v>
      </c>
    </row>
    <row r="93" spans="11:44" x14ac:dyDescent="0.35">
      <c r="K93" s="142">
        <f t="shared" si="29"/>
        <v>10332935.172650225</v>
      </c>
      <c r="L93" s="142">
        <f t="shared" si="30"/>
        <v>90516512.112415969</v>
      </c>
      <c r="M93" s="179">
        <f t="shared" si="31"/>
        <v>552067.32196627557</v>
      </c>
      <c r="AP93" s="144">
        <f t="shared" si="32"/>
        <v>98578.042129683323</v>
      </c>
      <c r="AQ93" s="144">
        <f t="shared" si="33"/>
        <v>3515.6160522183691</v>
      </c>
      <c r="AR93" s="144">
        <f t="shared" si="34"/>
        <v>4812.3970060824768</v>
      </c>
    </row>
    <row r="94" spans="11:44" x14ac:dyDescent="0.35">
      <c r="K94" s="142">
        <f t="shared" si="29"/>
        <v>9893593.5578449871</v>
      </c>
      <c r="L94" s="142">
        <f t="shared" si="30"/>
        <v>86667879.56672208</v>
      </c>
      <c r="M94" s="179">
        <f t="shared" si="31"/>
        <v>551780.12523512542</v>
      </c>
      <c r="AP94" s="144">
        <f t="shared" si="32"/>
        <v>90979.42343366101</v>
      </c>
      <c r="AQ94" s="144">
        <f t="shared" si="33"/>
        <v>3479.868236193181</v>
      </c>
      <c r="AR94" s="144">
        <f t="shared" si="34"/>
        <v>4714.9611290786679</v>
      </c>
    </row>
    <row r="95" spans="11:44" x14ac:dyDescent="0.35">
      <c r="K95" s="142">
        <f t="shared" si="29"/>
        <v>9346297.477751011</v>
      </c>
      <c r="L95" s="142">
        <f t="shared" si="30"/>
        <v>81873565.905098841</v>
      </c>
      <c r="M95" s="179">
        <f t="shared" si="31"/>
        <v>521478.24533729255</v>
      </c>
      <c r="AP95" s="144">
        <f t="shared" si="32"/>
        <v>87139.064472598824</v>
      </c>
      <c r="AQ95" s="144">
        <f t="shared" si="33"/>
        <v>3488.2696286117257</v>
      </c>
      <c r="AR95" s="144">
        <f t="shared" si="34"/>
        <v>4714.0379771871812</v>
      </c>
    </row>
    <row r="96" spans="11:44" x14ac:dyDescent="0.35">
      <c r="K96" s="142">
        <f t="shared" si="29"/>
        <v>8857405.9603397474</v>
      </c>
      <c r="L96" s="142">
        <f t="shared" si="30"/>
        <v>77590876.212576196</v>
      </c>
      <c r="M96" s="179">
        <f t="shared" si="31"/>
        <v>494410.02288417518</v>
      </c>
      <c r="AP96" s="144">
        <f t="shared" si="32"/>
        <v>82345.250531870042</v>
      </c>
      <c r="AQ96" s="144">
        <f t="shared" si="33"/>
        <v>3475.1972770938528</v>
      </c>
      <c r="AR96" s="144">
        <f t="shared" si="34"/>
        <v>4671.3524204695732</v>
      </c>
    </row>
    <row r="97" spans="11:44" x14ac:dyDescent="0.35">
      <c r="K97" s="142">
        <f t="shared" si="29"/>
        <v>8418672.8006119691</v>
      </c>
      <c r="L97" s="142">
        <f t="shared" si="30"/>
        <v>73747573.733360842</v>
      </c>
      <c r="M97" s="179">
        <f t="shared" si="31"/>
        <v>470118.89419384301</v>
      </c>
      <c r="AP97" s="144">
        <f t="shared" si="32"/>
        <v>78063.007232653006</v>
      </c>
      <c r="AQ97" s="144">
        <f t="shared" si="33"/>
        <v>3462.5657494976354</v>
      </c>
      <c r="AR97" s="144">
        <f t="shared" si="34"/>
        <v>4632.3545978052225</v>
      </c>
    </row>
    <row r="98" spans="11:44" ht="15" thickBot="1" x14ac:dyDescent="0.4">
      <c r="K98" s="142">
        <f t="shared" si="29"/>
        <v>3630154.4774381667</v>
      </c>
      <c r="L98" s="190">
        <f t="shared" si="30"/>
        <v>31800153.222358346</v>
      </c>
      <c r="M98" s="179">
        <f t="shared" si="31"/>
        <v>-606338.48130369186</v>
      </c>
      <c r="AP98" s="144">
        <f t="shared" si="32"/>
        <v>74220.105348535915</v>
      </c>
      <c r="AQ98" s="144">
        <f t="shared" si="33"/>
        <v>3450.3222144291076</v>
      </c>
      <c r="AR98" s="144">
        <f t="shared" si="34"/>
        <v>4596.5323875906861</v>
      </c>
    </row>
    <row r="99" spans="11:44" x14ac:dyDescent="0.35">
      <c r="K99" s="142">
        <f t="shared" si="29"/>
        <v>0</v>
      </c>
      <c r="L99" s="246">
        <f>SUM(L78:L97)</f>
        <v>6822175391.031908</v>
      </c>
      <c r="M99" s="187">
        <f>SUM(M78:M97)</f>
        <v>43073184.027276367</v>
      </c>
    </row>
  </sheetData>
  <mergeCells count="16">
    <mergeCell ref="AI52:AN52"/>
    <mergeCell ref="AO52:AR52"/>
    <mergeCell ref="N51:AM51"/>
    <mergeCell ref="A51:L51"/>
    <mergeCell ref="B52:G52"/>
    <mergeCell ref="H52:M52"/>
    <mergeCell ref="N52:S52"/>
    <mergeCell ref="T52:V52"/>
    <mergeCell ref="W52:AB52"/>
    <mergeCell ref="AC52:AH52"/>
    <mergeCell ref="A18:A23"/>
    <mergeCell ref="A26:A33"/>
    <mergeCell ref="A34:A41"/>
    <mergeCell ref="A42:A49"/>
    <mergeCell ref="A1:J1"/>
    <mergeCell ref="A17:J17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64"/>
  <sheetViews>
    <sheetView topLeftCell="I1" zoomScale="60" zoomScaleNormal="60" workbookViewId="0">
      <selection activeCell="P29" sqref="P29"/>
    </sheetView>
  </sheetViews>
  <sheetFormatPr defaultRowHeight="14.5" x14ac:dyDescent="0.35"/>
  <cols>
    <col min="1" max="1" width="14.6328125" customWidth="1"/>
    <col min="2" max="2" width="13.54296875" bestFit="1" customWidth="1"/>
    <col min="3" max="3" width="18.453125" bestFit="1" customWidth="1"/>
    <col min="4" max="4" width="16.1796875" bestFit="1" customWidth="1"/>
    <col min="5" max="5" width="15.81640625" bestFit="1" customWidth="1"/>
    <col min="6" max="6" width="12.54296875" customWidth="1"/>
    <col min="7" max="7" width="14.36328125" customWidth="1"/>
    <col min="8" max="8" width="15.453125" bestFit="1" customWidth="1"/>
    <col min="9" max="9" width="15.81640625" bestFit="1" customWidth="1"/>
    <col min="10" max="11" width="13.6328125" bestFit="1" customWidth="1"/>
    <col min="12" max="12" width="14.1796875" bestFit="1" customWidth="1"/>
    <col min="13" max="13" width="13.6328125" style="130" bestFit="1" customWidth="1"/>
    <col min="14" max="14" width="11.7265625" style="128" customWidth="1"/>
    <col min="15" max="15" width="15.6328125" bestFit="1" customWidth="1"/>
    <col min="16" max="16" width="12.08984375" bestFit="1" customWidth="1"/>
    <col min="17" max="17" width="13.6328125" bestFit="1" customWidth="1"/>
    <col min="18" max="18" width="13.6328125" customWidth="1"/>
    <col min="19" max="20" width="13" customWidth="1"/>
    <col min="21" max="21" width="12" bestFit="1" customWidth="1"/>
    <col min="22" max="23" width="18.6328125" customWidth="1"/>
    <col min="24" max="24" width="14" customWidth="1"/>
    <col min="25" max="25" width="11.81640625" bestFit="1" customWidth="1"/>
  </cols>
  <sheetData>
    <row r="1" spans="1:25" ht="15.5" x14ac:dyDescent="0.35">
      <c r="A1" s="307" t="s">
        <v>309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25" ht="57.65" customHeight="1" x14ac:dyDescent="0.35">
      <c r="A2" s="2" t="s">
        <v>240</v>
      </c>
      <c r="B2" s="7">
        <f>'Appendix A'!B17</f>
        <v>48000</v>
      </c>
      <c r="C2" t="s">
        <v>96</v>
      </c>
      <c r="D2" s="193">
        <f>(B2/3600)*B4/6.29</f>
        <v>1875.993640699523</v>
      </c>
      <c r="E2" s="31" t="s">
        <v>108</v>
      </c>
      <c r="F2" s="31" t="s">
        <v>117</v>
      </c>
      <c r="G2" s="31" t="s">
        <v>120</v>
      </c>
      <c r="H2" s="31" t="s">
        <v>130</v>
      </c>
      <c r="I2" s="32" t="s">
        <v>125</v>
      </c>
      <c r="J2" s="32" t="s">
        <v>124</v>
      </c>
      <c r="K2" s="32" t="s">
        <v>126</v>
      </c>
      <c r="L2" s="32" t="s">
        <v>127</v>
      </c>
      <c r="M2" s="129" t="s">
        <v>128</v>
      </c>
      <c r="N2" s="127" t="s">
        <v>306</v>
      </c>
      <c r="O2" s="32" t="s">
        <v>307</v>
      </c>
      <c r="P2" s="127" t="s">
        <v>303</v>
      </c>
      <c r="Q2" s="32" t="s">
        <v>304</v>
      </c>
      <c r="R2" s="32" t="s">
        <v>305</v>
      </c>
      <c r="S2" s="32" t="s">
        <v>308</v>
      </c>
      <c r="T2" s="32" t="s">
        <v>310</v>
      </c>
      <c r="U2" s="32" t="s">
        <v>311</v>
      </c>
      <c r="V2" s="32" t="s">
        <v>401</v>
      </c>
      <c r="W2" s="32" t="s">
        <v>312</v>
      </c>
      <c r="X2" s="32" t="s">
        <v>315</v>
      </c>
      <c r="Y2" s="32" t="s">
        <v>435</v>
      </c>
    </row>
    <row r="3" spans="1:25" ht="17.5" customHeight="1" x14ac:dyDescent="0.35">
      <c r="A3" s="2"/>
      <c r="B3" s="7"/>
      <c r="D3" t="s">
        <v>339</v>
      </c>
      <c r="E3" s="77">
        <v>0</v>
      </c>
      <c r="F3" s="77">
        <v>0</v>
      </c>
      <c r="G3" s="77">
        <v>0</v>
      </c>
      <c r="H3" s="77">
        <v>0</v>
      </c>
      <c r="I3" s="32">
        <v>0</v>
      </c>
      <c r="J3" s="32">
        <v>0</v>
      </c>
      <c r="K3" s="32">
        <v>0</v>
      </c>
      <c r="L3" s="32">
        <v>0</v>
      </c>
      <c r="M3" s="129">
        <v>0</v>
      </c>
      <c r="N3" s="127">
        <v>0</v>
      </c>
      <c r="O3" s="32">
        <v>0</v>
      </c>
      <c r="P3" s="127">
        <v>0</v>
      </c>
      <c r="Q3" s="32">
        <v>0</v>
      </c>
      <c r="R3" s="32">
        <v>0</v>
      </c>
      <c r="S3" s="32">
        <v>0</v>
      </c>
      <c r="T3" s="32">
        <v>0</v>
      </c>
      <c r="U3" s="32">
        <v>0</v>
      </c>
      <c r="V3" s="32">
        <v>0</v>
      </c>
      <c r="W3" s="32">
        <v>0</v>
      </c>
      <c r="X3" s="12">
        <v>0</v>
      </c>
      <c r="Y3" s="258">
        <v>1</v>
      </c>
    </row>
    <row r="4" spans="1:25" x14ac:dyDescent="0.35">
      <c r="A4" s="2" t="s">
        <v>119</v>
      </c>
      <c r="B4" s="7">
        <f>'Appendix A'!B11</f>
        <v>885</v>
      </c>
      <c r="C4" t="s">
        <v>19</v>
      </c>
      <c r="E4" s="20">
        <v>1</v>
      </c>
      <c r="F4" s="21">
        <f>'Appendix B'!B5</f>
        <v>125.24771231511919</v>
      </c>
      <c r="G4" s="21">
        <f>'Appendix B'!M5</f>
        <v>224.2726979162953</v>
      </c>
      <c r="H4" s="28">
        <f>'Appendix A'!H75</f>
        <v>0.67179999999999995</v>
      </c>
      <c r="I4" s="33">
        <f>SUM('Appendix A'!T5:AA5)/(24*60*60)</f>
        <v>7.2295717592592594E-3</v>
      </c>
      <c r="J4" s="59">
        <f>I4*(((AVERAGE('Appendix A'!K5:R75))*100000)-$B$6)/$B$10</f>
        <v>99922.043951821644</v>
      </c>
      <c r="K4" s="132">
        <v>0</v>
      </c>
      <c r="L4" s="59">
        <f>I4*9.81*$B$8*((H4*$B$5)+((1-H4)*$B$4))/$B$10</f>
        <v>132699.16756706743</v>
      </c>
      <c r="M4" s="131">
        <f>K4+L4</f>
        <v>132699.16756706743</v>
      </c>
      <c r="N4" s="43">
        <f>J4+M4</f>
        <v>232621.21151888906</v>
      </c>
      <c r="O4" s="12">
        <f>N4*E4*365*24*60*60</f>
        <v>7335942526459.6846</v>
      </c>
      <c r="P4" s="43">
        <f>O4/(3.6*1000000)</f>
        <v>2037761.812905468</v>
      </c>
      <c r="Q4" s="43">
        <f t="shared" ref="Q4:Q24" si="0">G4*1000*$B$9</f>
        <v>1121363.4895814764</v>
      </c>
      <c r="R4" s="43">
        <f>((F4*1000*$B$4/(365*24*60*60))*'Appendix D'!$B$13*('Appendix C'!$G$23-'Appendix C'!$G$22))+(('Appendix C'!Y55*'Appendix D'!$B$14/(365*24*60*60))*'Appendix D'!$B$13*('Appendix C'!$G$23-'Appendix C'!$G$22))/$B$15</f>
        <v>153467.55750422418</v>
      </c>
      <c r="S4" s="43">
        <f>R4*365*24*60*60/(3.6*1000000)</f>
        <v>1344375.8037370038</v>
      </c>
      <c r="T4" s="158">
        <f>('Appendix D'!$B$17*((G4*1000*$B$5*$B$16)+(F4*1000*$B$4)))/(1000*60*60*$B$18)</f>
        <v>9.1920117012054448</v>
      </c>
      <c r="U4" s="158">
        <f>T4*365*24*60*60/(3.6*1000000)</f>
        <v>80.522022502559693</v>
      </c>
      <c r="V4" s="43">
        <f t="shared" ref="V4:V24" si="1">(U4+S4+Q4+P4)*$B$19</f>
        <v>450358.16282464511</v>
      </c>
      <c r="W4" s="43">
        <f t="shared" ref="W4:W24" si="2">P4+Q4+S4+U4+V4</f>
        <v>4953939.7910710955</v>
      </c>
      <c r="X4" s="185">
        <f>'Appendix C'!AP55</f>
        <v>2605884416.9723711</v>
      </c>
      <c r="Y4" s="259">
        <f>(X4-W4-'Appendix C'!AR55)/X4</f>
        <v>0.98958198506573747</v>
      </c>
    </row>
    <row r="5" spans="1:25" x14ac:dyDescent="0.35">
      <c r="A5" s="2" t="s">
        <v>129</v>
      </c>
      <c r="B5" s="7">
        <f>'Appendix A'!B10</f>
        <v>1000</v>
      </c>
      <c r="C5" t="s">
        <v>19</v>
      </c>
      <c r="E5" s="20">
        <v>2</v>
      </c>
      <c r="F5" s="21">
        <f>'Appendix B'!B6</f>
        <v>48.597096000000022</v>
      </c>
      <c r="G5" s="21">
        <f>'Appendix B'!M6</f>
        <v>232.77599999999998</v>
      </c>
      <c r="H5" s="28">
        <f>'Appendix A'!H136</f>
        <v>0.85509999999999997</v>
      </c>
      <c r="I5" s="33">
        <f>SUM('Appendix A'!T137:AA137)/(24*60*60)</f>
        <v>7.3611111111111108E-3</v>
      </c>
      <c r="J5" s="59">
        <f>I5*(((AVERAGE('Appendix A'!K6:R76))*100000)-$B$6)/$B$10</f>
        <v>100873.73201399743</v>
      </c>
      <c r="K5" s="132">
        <v>0</v>
      </c>
      <c r="L5" s="59">
        <f t="shared" ref="L5:L24" si="3">I5*9.81*$B$8*((H5*$B$5)+((1-H5)*$B$4))/$B$10</f>
        <v>138073.41917881946</v>
      </c>
      <c r="M5" s="131">
        <f t="shared" ref="M5:M24" si="4">K5+L5</f>
        <v>138073.41917881946</v>
      </c>
      <c r="N5" s="43">
        <f t="shared" ref="N5:N24" si="5">J5+M5</f>
        <v>238947.15119281691</v>
      </c>
      <c r="O5" s="12">
        <f t="shared" ref="O5:O24" si="6">(N5*(E5-E4)*365*24*60*60)</f>
        <v>7535437360016.6729</v>
      </c>
      <c r="P5" s="43">
        <f t="shared" ref="P5:P24" si="7">O5/(3.6*1000000)</f>
        <v>2093177.0444490758</v>
      </c>
      <c r="Q5" s="43">
        <f t="shared" si="0"/>
        <v>1163879.9999999998</v>
      </c>
      <c r="R5" s="43">
        <f>((F5*1000*$B$4/(365*24*60*60))*'Appendix D'!$B$13*('Appendix C'!$G$23-'Appendix C'!$G$22))+(('Appendix C'!Y56*'Appendix D'!$B$14/(365*24*60*60))*'Appendix D'!$B$13*('Appendix C'!$G$23-'Appendix C'!$G$22))/$B$15</f>
        <v>59546.61755540911</v>
      </c>
      <c r="S5" s="43">
        <f t="shared" ref="S5:S24" si="8">R5*365*24*60*60/(3.6*1000000)</f>
        <v>521628.36978538375</v>
      </c>
      <c r="T5" s="158">
        <f>('Appendix D'!$B$17*((G5*1000*$B$5*$B$16)+(F5*1000*$B$4)))/(1000*60*60*$B$18)</f>
        <v>4.1154086760000013</v>
      </c>
      <c r="U5" s="158">
        <f t="shared" ref="U5:U24" si="9">T5*365*24*60*60/(3.6*1000000)</f>
        <v>36.05098000176001</v>
      </c>
      <c r="V5" s="43">
        <f t="shared" si="1"/>
        <v>377872.14652144612</v>
      </c>
      <c r="W5" s="43">
        <f t="shared" si="2"/>
        <v>4156593.6117359074</v>
      </c>
      <c r="X5" s="179">
        <f>'Appendix C'!AP56</f>
        <v>1011404315.3770145</v>
      </c>
      <c r="Y5" s="259">
        <f>(X5-W5-'Appendix C'!AR56)/X5</f>
        <v>0.98475697363969927</v>
      </c>
    </row>
    <row r="6" spans="1:25" ht="27.65" customHeight="1" x14ac:dyDescent="0.35">
      <c r="A6" s="2" t="s">
        <v>123</v>
      </c>
      <c r="B6" s="7">
        <f>'Appendix A'!B13</f>
        <v>6500000</v>
      </c>
      <c r="C6" t="s">
        <v>122</v>
      </c>
      <c r="E6" s="20">
        <v>3</v>
      </c>
      <c r="F6" s="21">
        <f>'Appendix B'!B7</f>
        <v>26.840964611200064</v>
      </c>
      <c r="G6" s="21">
        <f>'Appendix B'!M7</f>
        <v>232.7760636000001</v>
      </c>
      <c r="H6" s="28">
        <f>'Appendix A'!H197</f>
        <v>0.90469999999999995</v>
      </c>
      <c r="I6" s="33">
        <f>SUM('Appendix A'!T198:AA198)/(24*60*60)</f>
        <v>7.3611111111111108E-3</v>
      </c>
      <c r="J6" s="59">
        <f>I6*(((AVERAGE('Appendix A'!K7:R77))*100000)-$B$6)/$B$10</f>
        <v>99853.695417101218</v>
      </c>
      <c r="K6" s="132">
        <v>0</v>
      </c>
      <c r="L6" s="59">
        <f t="shared" si="3"/>
        <v>138874.33603993055</v>
      </c>
      <c r="M6" s="131">
        <f t="shared" si="4"/>
        <v>138874.33603993055</v>
      </c>
      <c r="N6" s="43">
        <f t="shared" si="5"/>
        <v>238728.03145703179</v>
      </c>
      <c r="O6" s="12">
        <f t="shared" si="6"/>
        <v>7528527200028.9551</v>
      </c>
      <c r="P6" s="43">
        <f t="shared" si="7"/>
        <v>2091257.5555635986</v>
      </c>
      <c r="Q6" s="43">
        <f t="shared" si="0"/>
        <v>1163880.3180000004</v>
      </c>
      <c r="R6" s="43">
        <f>((F6*1000*$B$4/(365*24*60*60))*'Appendix D'!$B$13*('Appendix C'!$G$23-'Appendix C'!$G$22))+(('Appendix C'!Y57*'Appendix D'!$B$14/(365*24*60*60))*'Appendix D'!$B$13*('Appendix C'!$G$23-'Appendix C'!$G$22))/$B$15</f>
        <v>32888.563022806949</v>
      </c>
      <c r="S6" s="43">
        <f t="shared" si="8"/>
        <v>288103.81207978883</v>
      </c>
      <c r="T6" s="158">
        <f>('Appendix D'!$B$17*((G6*1000*$B$5*$B$16)+(F6*1000*$B$4)))/(1000*60*60*$B$18)</f>
        <v>2.6654030475501678</v>
      </c>
      <c r="U6" s="158">
        <f t="shared" si="9"/>
        <v>23.348930696539473</v>
      </c>
      <c r="V6" s="43">
        <f t="shared" si="1"/>
        <v>354326.50345740846</v>
      </c>
      <c r="W6" s="43">
        <f t="shared" si="2"/>
        <v>3897591.5380314924</v>
      </c>
      <c r="X6" s="179">
        <f>'Appendix C'!AP57</f>
        <v>558829999.61976373</v>
      </c>
      <c r="Y6" s="259">
        <f>(X6-W6-'Appendix C'!AR57)/X6</f>
        <v>0.97850064001633597</v>
      </c>
    </row>
    <row r="7" spans="1:25" x14ac:dyDescent="0.35">
      <c r="A7" s="2" t="s">
        <v>132</v>
      </c>
      <c r="B7" s="7">
        <f>'Appendix A'!B7</f>
        <v>50</v>
      </c>
      <c r="C7" t="s">
        <v>1</v>
      </c>
      <c r="E7" s="20">
        <v>4</v>
      </c>
      <c r="F7" s="21">
        <f>'Appendix B'!B8</f>
        <v>18.794106000000145</v>
      </c>
      <c r="G7" s="21">
        <f>'Appendix B'!M8</f>
        <v>228.96</v>
      </c>
      <c r="H7" s="28">
        <f>'Appendix A'!H257</f>
        <v>0.92789999999999995</v>
      </c>
      <c r="I7" s="33">
        <f>SUM('Appendix A'!T258:AA258)/(24*60*60)</f>
        <v>7.3611111111111108E-3</v>
      </c>
      <c r="J7" s="59">
        <f>I7*(((AVERAGE('Appendix A'!K8:R78))*100000)-$B$6)/$B$10</f>
        <v>98767.981927056026</v>
      </c>
      <c r="K7" s="132">
        <v>0</v>
      </c>
      <c r="L7" s="59">
        <f t="shared" si="3"/>
        <v>139248.95844270833</v>
      </c>
      <c r="M7" s="131">
        <f t="shared" si="4"/>
        <v>139248.95844270833</v>
      </c>
      <c r="N7" s="43">
        <f t="shared" si="5"/>
        <v>238016.94036976434</v>
      </c>
      <c r="O7" s="12">
        <f t="shared" si="6"/>
        <v>7506102231500.8877</v>
      </c>
      <c r="P7" s="43">
        <f t="shared" si="7"/>
        <v>2085028.3976391354</v>
      </c>
      <c r="Q7" s="43">
        <f t="shared" si="0"/>
        <v>1144800</v>
      </c>
      <c r="R7" s="43">
        <f>((F7*1000*$B$4/(365*24*60*60))*'Appendix D'!$B$13*('Appendix C'!$G$23-'Appendix C'!$G$22))+(('Appendix C'!Y58*'Appendix D'!$B$14/(365*24*60*60))*'Appendix D'!$B$13*('Appendix C'!$G$23-'Appendix C'!$G$22))/$B$15</f>
        <v>23028.648507676837</v>
      </c>
      <c r="S7" s="43">
        <f t="shared" si="8"/>
        <v>201730.96092724908</v>
      </c>
      <c r="T7" s="158">
        <f>('Appendix D'!$B$17*((G7*1000*$B$5*$B$16)+(F7*1000*$B$4)))/(1000*60*60*$B$18)</f>
        <v>2.1147256943333432</v>
      </c>
      <c r="U7" s="158">
        <f t="shared" si="9"/>
        <v>18.524997082360084</v>
      </c>
      <c r="V7" s="43">
        <f t="shared" si="1"/>
        <v>343157.78835634672</v>
      </c>
      <c r="W7" s="43">
        <f t="shared" si="2"/>
        <v>3774735.6719198134</v>
      </c>
      <c r="X7" s="179">
        <f>'Appendix C'!AP58</f>
        <v>391430164.48858756</v>
      </c>
      <c r="Y7" s="259">
        <f>(X7-W7-'Appendix C'!AR58)/X7</f>
        <v>0.97269439235592869</v>
      </c>
    </row>
    <row r="8" spans="1:25" x14ac:dyDescent="0.35">
      <c r="A8" s="2" t="s">
        <v>0</v>
      </c>
      <c r="B8" s="7">
        <f>'Appendix A'!B8</f>
        <v>700</v>
      </c>
      <c r="C8" t="s">
        <v>1</v>
      </c>
      <c r="E8" s="20">
        <v>5</v>
      </c>
      <c r="F8" s="21">
        <f>'Appendix B'!B9</f>
        <v>14.884764000000054</v>
      </c>
      <c r="G8" s="21">
        <f>'Appendix B'!M9</f>
        <v>232.77600000000001</v>
      </c>
      <c r="H8" s="28">
        <f>'Appendix A'!H318</f>
        <v>0.94240000000000002</v>
      </c>
      <c r="I8" s="33">
        <f>SUM('Appendix A'!T319:AA319)/(24*60*60)</f>
        <v>7.3611111111111108E-3</v>
      </c>
      <c r="J8" s="59">
        <f>I8*(((AVERAGE('Appendix A'!K9:R79))*100000)-$B$6)/$B$10</f>
        <v>97652.734714614708</v>
      </c>
      <c r="K8" s="132">
        <v>0</v>
      </c>
      <c r="L8" s="59">
        <f t="shared" si="3"/>
        <v>139483.09744444446</v>
      </c>
      <c r="M8" s="131">
        <f t="shared" si="4"/>
        <v>139483.09744444446</v>
      </c>
      <c r="N8" s="43">
        <f t="shared" si="5"/>
        <v>237135.83215905918</v>
      </c>
      <c r="O8" s="12">
        <f t="shared" si="6"/>
        <v>7478315602968.0898</v>
      </c>
      <c r="P8" s="43">
        <f t="shared" si="7"/>
        <v>2077309.8897133584</v>
      </c>
      <c r="Q8" s="43">
        <f t="shared" si="0"/>
        <v>1163880</v>
      </c>
      <c r="R8" s="43">
        <f>((F8*1000*$B$4/(365*24*60*60))*'Appendix D'!$B$13*('Appendix C'!$G$23-'Appendix C'!$G$22))+(('Appendix C'!Y59*'Appendix D'!$B$14/(365*24*60*60))*'Appendix D'!$B$13*('Appendix C'!$G$23-'Appendix C'!$G$22))/$B$15</f>
        <v>18238.483824435196</v>
      </c>
      <c r="S8" s="43">
        <f t="shared" si="8"/>
        <v>159769.11830205232</v>
      </c>
      <c r="T8" s="158">
        <f>('Appendix D'!$B$17*((G8*1000*$B$5*$B$16)+(F8*1000*$B$4)))/(1000*60*60*$B$18)</f>
        <v>1.8685441784444479</v>
      </c>
      <c r="U8" s="158">
        <f t="shared" si="9"/>
        <v>16.368447003173365</v>
      </c>
      <c r="V8" s="43">
        <f t="shared" si="1"/>
        <v>340097.53764624143</v>
      </c>
      <c r="W8" s="43">
        <f t="shared" si="2"/>
        <v>3741072.9141086549</v>
      </c>
      <c r="X8" s="179">
        <f>'Appendix C'!AP59</f>
        <v>310115316.92212242</v>
      </c>
      <c r="Y8" s="259">
        <f>(X8-W8-'Appendix C'!AR59)/X8</f>
        <v>0.96737466178822218</v>
      </c>
    </row>
    <row r="9" spans="1:25" ht="29" x14ac:dyDescent="0.35">
      <c r="A9" s="2" t="s">
        <v>131</v>
      </c>
      <c r="B9" s="7">
        <f>'Appendix A'!C16</f>
        <v>5</v>
      </c>
      <c r="C9" t="s">
        <v>133</v>
      </c>
      <c r="E9" s="20">
        <v>6</v>
      </c>
      <c r="F9" s="21">
        <f>'Appendix B'!B10</f>
        <v>12.15380999999994</v>
      </c>
      <c r="G9" s="21">
        <f>'Appendix B'!M10</f>
        <v>232.77600000000001</v>
      </c>
      <c r="H9" s="28">
        <f>'Appendix A'!H379</f>
        <v>0.95209999999999995</v>
      </c>
      <c r="I9" s="33">
        <f>SUM('Appendix A'!T380:AA380)/(24*60*60)</f>
        <v>7.3611111111111108E-3</v>
      </c>
      <c r="J9" s="59">
        <f>I9*(((AVERAGE('Appendix A'!K10:R80))*100000)-$B$6)/$B$10</f>
        <v>96511.668894539878</v>
      </c>
      <c r="K9" s="132">
        <v>0</v>
      </c>
      <c r="L9" s="59">
        <f t="shared" si="3"/>
        <v>139639.72836284724</v>
      </c>
      <c r="M9" s="131">
        <f t="shared" si="4"/>
        <v>139639.72836284724</v>
      </c>
      <c r="N9" s="43">
        <f t="shared" si="5"/>
        <v>236151.39725738711</v>
      </c>
      <c r="O9" s="12">
        <f t="shared" si="6"/>
        <v>7447270463908.959</v>
      </c>
      <c r="P9" s="43">
        <f t="shared" si="7"/>
        <v>2068686.2399747109</v>
      </c>
      <c r="Q9" s="43">
        <f t="shared" si="0"/>
        <v>1163880</v>
      </c>
      <c r="R9" s="43">
        <f>((F9*1000*$B$4/(365*24*60*60))*'Appendix D'!$B$13*('Appendix C'!$G$23-'Appendix C'!$G$22))+(('Appendix C'!Y60*'Appendix D'!$B$14/(365*24*60*60))*'Appendix D'!$B$13*('Appendix C'!$G$23-'Appendix C'!$G$22))/$B$15</f>
        <v>14892.212405266002</v>
      </c>
      <c r="S9" s="43">
        <f t="shared" si="8"/>
        <v>130455.78067013019</v>
      </c>
      <c r="T9" s="158">
        <f>('Appendix D'!$B$17*((G9*1000*$B$5*$B$16)+(F9*1000*$B$4)))/(1000*60*60*$B$18)</f>
        <v>1.6865311516666623</v>
      </c>
      <c r="U9" s="158">
        <f t="shared" si="9"/>
        <v>14.774012888599961</v>
      </c>
      <c r="V9" s="43">
        <f t="shared" si="1"/>
        <v>336303.67946577299</v>
      </c>
      <c r="W9" s="43">
        <f t="shared" si="2"/>
        <v>3699340.4741235031</v>
      </c>
      <c r="X9" s="179">
        <f>'Appendix C'!AP60</f>
        <v>253305601.25230575</v>
      </c>
      <c r="Y9" s="259">
        <f>(X9-W9-'Appendix C'!AR60)/X9</f>
        <v>0.96181321039544632</v>
      </c>
    </row>
    <row r="10" spans="1:25" ht="29" x14ac:dyDescent="0.35">
      <c r="A10" s="2" t="s">
        <v>238</v>
      </c>
      <c r="B10" s="7">
        <v>0.36</v>
      </c>
      <c r="E10" s="20">
        <v>7</v>
      </c>
      <c r="F10" s="21">
        <f>'Appendix B'!B11</f>
        <v>10.289670000000042</v>
      </c>
      <c r="G10" s="21">
        <f>'Appendix B'!M11</f>
        <v>232.77600000000001</v>
      </c>
      <c r="H10" s="28">
        <f>'Appendix A'!H440</f>
        <v>0.95879999999999999</v>
      </c>
      <c r="I10" s="33">
        <f>SUM('Appendix A'!T441:AA441)/(24*60*60)</f>
        <v>7.3611111111111108E-3</v>
      </c>
      <c r="J10" s="59">
        <f>I10*(((AVERAGE('Appendix A'!K11:R81))*100000)-$B$6)/$B$10</f>
        <v>95347.988393322725</v>
      </c>
      <c r="K10" s="132">
        <v>0</v>
      </c>
      <c r="L10" s="59">
        <f t="shared" si="3"/>
        <v>139747.91672916667</v>
      </c>
      <c r="M10" s="131">
        <f t="shared" si="4"/>
        <v>139747.91672916667</v>
      </c>
      <c r="N10" s="43">
        <f t="shared" si="5"/>
        <v>235095.90512248938</v>
      </c>
      <c r="O10" s="12">
        <f t="shared" si="6"/>
        <v>7413984463942.8252</v>
      </c>
      <c r="P10" s="43">
        <f t="shared" si="7"/>
        <v>2059440.1288730069</v>
      </c>
      <c r="Q10" s="43">
        <f t="shared" si="0"/>
        <v>1163880</v>
      </c>
      <c r="R10" s="43">
        <f>((F10*1000*$B$4/(365*24*60*60))*'Appendix D'!$B$13*('Appendix C'!$G$23-'Appendix C'!$G$22))+(('Appendix C'!Y61*'Appendix D'!$B$14/(365*24*60*60))*'Appendix D'!$B$13*('Appendix C'!$G$23-'Appendix C'!$G$22))/$B$15</f>
        <v>12608.058807904254</v>
      </c>
      <c r="S10" s="43">
        <f t="shared" si="8"/>
        <v>110446.59515724125</v>
      </c>
      <c r="T10" s="158">
        <f>('Appendix D'!$B$17*((G10*1000*$B$5*$B$16)+(F10*1000*$B$4)))/(1000*60*60*$B$18)</f>
        <v>1.5622896727777804</v>
      </c>
      <c r="U10" s="158">
        <f t="shared" si="9"/>
        <v>13.685657533533359</v>
      </c>
      <c r="V10" s="43">
        <f t="shared" si="1"/>
        <v>333378.04096877819</v>
      </c>
      <c r="W10" s="43">
        <f t="shared" si="2"/>
        <v>3667158.4506565598</v>
      </c>
      <c r="X10" s="179">
        <f>'Appendix C'!AP61</f>
        <v>214527480.72419652</v>
      </c>
      <c r="Y10" s="259">
        <f>(X10-W10-'Appendix C'!AR61)/X10</f>
        <v>0.95635836981642797</v>
      </c>
    </row>
    <row r="11" spans="1:25" ht="43.5" x14ac:dyDescent="0.35">
      <c r="A11" s="138" t="s">
        <v>239</v>
      </c>
      <c r="B11" s="7">
        <v>0.8</v>
      </c>
      <c r="E11" s="20">
        <v>8</v>
      </c>
      <c r="F11" s="21">
        <f>'Appendix B'!B12</f>
        <v>8.9367300000000096</v>
      </c>
      <c r="G11" s="21">
        <f>'Appendix B'!M12</f>
        <v>232.77600000000001</v>
      </c>
      <c r="H11" s="28">
        <f>'Appendix A'!H501</f>
        <v>0.96389999999999998</v>
      </c>
      <c r="I11" s="33">
        <f>SUM('Appendix A'!T502:AA502)/(24*60*60)</f>
        <v>7.3611111111111108E-3</v>
      </c>
      <c r="J11" s="59">
        <f>I11*(((AVERAGE('Appendix A'!K12:R82))*100000)-$B$6)/$B$10</f>
        <v>94169.929821987316</v>
      </c>
      <c r="K11" s="132">
        <v>0</v>
      </c>
      <c r="L11" s="59">
        <f t="shared" si="3"/>
        <v>139830.26906770834</v>
      </c>
      <c r="M11" s="131">
        <f t="shared" si="4"/>
        <v>139830.26906770834</v>
      </c>
      <c r="N11" s="43">
        <f t="shared" si="5"/>
        <v>234000.19888969566</v>
      </c>
      <c r="O11" s="12">
        <f t="shared" si="6"/>
        <v>7379430272185.4424</v>
      </c>
      <c r="P11" s="43">
        <f t="shared" si="7"/>
        <v>2049841.742273734</v>
      </c>
      <c r="Q11" s="43">
        <f t="shared" si="0"/>
        <v>1163880</v>
      </c>
      <c r="R11" s="43">
        <f>((F11*1000*$B$4/(365*24*60*60))*'Appendix D'!$B$13*('Appendix C'!$G$23-'Appendix C'!$G$22))+(('Appendix C'!Y62*'Appendix D'!$B$14/(365*24*60*60))*'Appendix D'!$B$13*('Appendix C'!$G$23-'Appendix C'!$G$22))/$B$15</f>
        <v>10950.284838130072</v>
      </c>
      <c r="S11" s="43">
        <f t="shared" si="8"/>
        <v>95924.49518201944</v>
      </c>
      <c r="T11" s="158">
        <f>('Appendix D'!$B$17*((G11*1000*$B$5*$B$16)+(F11*1000*$B$4)))/(1000*60*60*$B$18)</f>
        <v>1.4721187272222227</v>
      </c>
      <c r="U11" s="158">
        <f t="shared" si="9"/>
        <v>12.895760050466672</v>
      </c>
      <c r="V11" s="43">
        <f t="shared" si="1"/>
        <v>330965.91332158039</v>
      </c>
      <c r="W11" s="43">
        <f t="shared" si="2"/>
        <v>3640625.0465373844</v>
      </c>
      <c r="X11" s="179">
        <f>'Appendix C'!AP62</f>
        <v>186383419.44805625</v>
      </c>
      <c r="Y11" s="259">
        <f>(X11-W11-'Appendix C'!AR62)/X11</f>
        <v>0.95101044488200615</v>
      </c>
    </row>
    <row r="12" spans="1:25" ht="29" x14ac:dyDescent="0.35">
      <c r="A12" s="2" t="s">
        <v>287</v>
      </c>
      <c r="B12" s="7">
        <v>3934</v>
      </c>
      <c r="C12" t="s">
        <v>290</v>
      </c>
      <c r="E12" s="20">
        <v>9</v>
      </c>
      <c r="F12" s="21">
        <f>'Appendix B'!B13</f>
        <v>7.9064160000002008</v>
      </c>
      <c r="G12" s="21">
        <f>'Appendix B'!M13</f>
        <v>232.77600000000001</v>
      </c>
      <c r="H12" s="28">
        <f>'Appendix A'!H562</f>
        <v>0.96779999999999999</v>
      </c>
      <c r="I12" s="33">
        <f>SUM('Appendix A'!T563:AA563)/(24*60*60)</f>
        <v>7.3611111111111108E-3</v>
      </c>
      <c r="J12" s="59">
        <f>I12*(((AVERAGE('Appendix A'!K13:R83))*100000)-$B$6)/$B$10</f>
        <v>92995.831159798166</v>
      </c>
      <c r="K12" s="132">
        <v>0</v>
      </c>
      <c r="L12" s="59">
        <f t="shared" si="3"/>
        <v>139893.24438541665</v>
      </c>
      <c r="M12" s="131">
        <f t="shared" si="4"/>
        <v>139893.24438541665</v>
      </c>
      <c r="N12" s="43">
        <f t="shared" si="5"/>
        <v>232889.07554521482</v>
      </c>
      <c r="O12" s="12">
        <f t="shared" si="6"/>
        <v>7344389886393.8955</v>
      </c>
      <c r="P12" s="43">
        <f t="shared" si="7"/>
        <v>2040108.301776082</v>
      </c>
      <c r="Q12" s="43">
        <f t="shared" si="0"/>
        <v>1163880</v>
      </c>
      <c r="R12" s="43">
        <f>((F12*1000*$B$4/(365*24*60*60))*'Appendix D'!$B$13*('Appendix C'!$G$23-'Appendix C'!$G$22))+(('Appendix C'!Y63*'Appendix D'!$B$14/(365*24*60*60))*'Appendix D'!$B$13*('Appendix C'!$G$23-'Appendix C'!$G$22))/$B$15</f>
        <v>9687.828461724941</v>
      </c>
      <c r="S12" s="43">
        <f t="shared" si="8"/>
        <v>84865.377324710484</v>
      </c>
      <c r="T12" s="158">
        <f>('Appendix D'!$B$17*((G12*1000*$B$5*$B$16)+(F12*1000*$B$4)))/(1000*60*60*$B$18)</f>
        <v>1.4034502071111246</v>
      </c>
      <c r="U12" s="158">
        <f t="shared" si="9"/>
        <v>12.294223814293451</v>
      </c>
      <c r="V12" s="43">
        <f t="shared" si="1"/>
        <v>328886.59733246075</v>
      </c>
      <c r="W12" s="43">
        <f t="shared" si="2"/>
        <v>3617752.5706570679</v>
      </c>
      <c r="X12" s="179">
        <f>'Appendix C'!AP63</f>
        <v>164950672.72635451</v>
      </c>
      <c r="Y12" s="259">
        <f>(X12-W12-'Appendix C'!AR63)/X12</f>
        <v>0.94574460594855125</v>
      </c>
    </row>
    <row r="13" spans="1:25" ht="29" x14ac:dyDescent="0.35">
      <c r="A13" s="2" t="s">
        <v>288</v>
      </c>
      <c r="B13" s="7">
        <v>2183</v>
      </c>
      <c r="C13" t="s">
        <v>290</v>
      </c>
      <c r="E13" s="20">
        <v>10</v>
      </c>
      <c r="F13" s="21">
        <f>'Appendix B'!B14</f>
        <v>6.983507999999973</v>
      </c>
      <c r="G13" s="21">
        <f>'Appendix B'!M14</f>
        <v>228.96</v>
      </c>
      <c r="H13" s="28">
        <f>'Appendix A'!H622</f>
        <v>0.97089999999999999</v>
      </c>
      <c r="I13" s="33">
        <f>SUM('Appendix A'!T623:AA623)/(24*60*60)</f>
        <v>7.3611111111111108E-3</v>
      </c>
      <c r="J13" s="59">
        <f>I13*(((AVERAGE('Appendix A'!K14:R84))*100000)-$B$6)/$B$10</f>
        <v>91824.529633433223</v>
      </c>
      <c r="K13" s="132">
        <v>0</v>
      </c>
      <c r="L13" s="59">
        <f t="shared" si="3"/>
        <v>139943.3016892361</v>
      </c>
      <c r="M13" s="131">
        <f t="shared" si="4"/>
        <v>139943.3016892361</v>
      </c>
      <c r="N13" s="43">
        <f t="shared" si="5"/>
        <v>231767.83132266934</v>
      </c>
      <c r="O13" s="12">
        <f t="shared" si="6"/>
        <v>7309030328591.7002</v>
      </c>
      <c r="P13" s="43">
        <f t="shared" si="7"/>
        <v>2030286.2023865834</v>
      </c>
      <c r="Q13" s="43">
        <f t="shared" si="0"/>
        <v>1144800</v>
      </c>
      <c r="R13" s="43">
        <f>((F13*1000*$B$4/(365*24*60*60))*'Appendix D'!$B$13*('Appendix C'!$G$23-'Appendix C'!$G$22))+(('Appendix C'!Y64*'Appendix D'!$B$14/(365*24*60*60))*'Appendix D'!$B$13*('Appendix C'!$G$23-'Appendix C'!$G$22))/$B$15</f>
        <v>8556.9779739747864</v>
      </c>
      <c r="S13" s="43">
        <f t="shared" si="8"/>
        <v>74959.127052019132</v>
      </c>
      <c r="T13" s="158">
        <f>('Appendix D'!$B$17*((G13*1000*$B$5*$B$16)+(F13*1000*$B$4)))/(1000*60*60*$B$18)</f>
        <v>1.3275712091111092</v>
      </c>
      <c r="U13" s="158">
        <f t="shared" si="9"/>
        <v>11.629523791813314</v>
      </c>
      <c r="V13" s="43">
        <f t="shared" si="1"/>
        <v>325005.69589623949</v>
      </c>
      <c r="W13" s="43">
        <f t="shared" si="2"/>
        <v>3575062.6548586339</v>
      </c>
      <c r="X13" s="179">
        <f>'Appendix C'!AP64</f>
        <v>145744329.32970628</v>
      </c>
      <c r="Y13" s="259">
        <f>(X13-W13-'Appendix C'!AR64)/X13</f>
        <v>0.94011126124477473</v>
      </c>
    </row>
    <row r="14" spans="1:25" ht="29" x14ac:dyDescent="0.35">
      <c r="A14" s="2" t="s">
        <v>289</v>
      </c>
      <c r="B14" s="7">
        <v>2312</v>
      </c>
      <c r="C14" t="s">
        <v>290</v>
      </c>
      <c r="E14" s="20">
        <v>11</v>
      </c>
      <c r="F14" s="21">
        <f>'Appendix B'!B15</f>
        <v>6.4462740000002672</v>
      </c>
      <c r="G14" s="21">
        <f>'Appendix B'!M15</f>
        <v>232.77600000000001</v>
      </c>
      <c r="H14" s="28">
        <f>'Appendix A'!H683</f>
        <v>0.97350000000000003</v>
      </c>
      <c r="I14" s="33">
        <f>SUM('Appendix A'!T684:AA684)/(24*60*60)</f>
        <v>7.3611111111111108E-3</v>
      </c>
      <c r="J14" s="59">
        <f>I14*(((AVERAGE('Appendix A'!K15:R85))*100000)-$B$6)/$B$10</f>
        <v>90648.983804446965</v>
      </c>
      <c r="K14" s="132">
        <v>0</v>
      </c>
      <c r="L14" s="59">
        <f t="shared" si="3"/>
        <v>139985.28523437501</v>
      </c>
      <c r="M14" s="131">
        <f t="shared" si="4"/>
        <v>139985.28523437501</v>
      </c>
      <c r="N14" s="43">
        <f t="shared" si="5"/>
        <v>230634.26903882198</v>
      </c>
      <c r="O14" s="12">
        <f t="shared" si="6"/>
        <v>7273282308408.29</v>
      </c>
      <c r="P14" s="43">
        <f t="shared" si="7"/>
        <v>2020356.1967800807</v>
      </c>
      <c r="Q14" s="43">
        <f t="shared" si="0"/>
        <v>1163880</v>
      </c>
      <c r="R14" s="43">
        <f>((F14*1000*$B$4/(365*24*60*60))*'Appendix D'!$B$13*('Appendix C'!$G$23-'Appendix C'!$G$22))+(('Appendix C'!Y65*'Appendix D'!$B$14/(365*24*60*60))*'Appendix D'!$B$13*('Appendix C'!$G$23-'Appendix C'!$G$22))/$B$15</f>
        <v>7898.6985669965343</v>
      </c>
      <c r="S14" s="43">
        <f t="shared" si="8"/>
        <v>69192.599446889639</v>
      </c>
      <c r="T14" s="158">
        <f>('Appendix D'!$B$17*((G14*1000*$B$5*$B$16)+(F14*1000*$B$4)))/(1000*60*60*$B$18)</f>
        <v>1.3061344467777958</v>
      </c>
      <c r="U14" s="158">
        <f t="shared" si="9"/>
        <v>11.441737753773491</v>
      </c>
      <c r="V14" s="43">
        <f t="shared" si="1"/>
        <v>325344.02379647247</v>
      </c>
      <c r="W14" s="43">
        <f t="shared" si="2"/>
        <v>3578784.2617611969</v>
      </c>
      <c r="X14" s="179">
        <f>'Appendix C'!AP65</f>
        <v>134576579.32985264</v>
      </c>
      <c r="Y14" s="259">
        <f>(X14-W14-'Appendix C'!AR65)/X14</f>
        <v>0.93550209355217562</v>
      </c>
    </row>
    <row r="15" spans="1:25" ht="43.5" x14ac:dyDescent="0.35">
      <c r="A15" s="2" t="s">
        <v>322</v>
      </c>
      <c r="B15" s="7">
        <v>0.85</v>
      </c>
      <c r="E15" s="20">
        <v>12</v>
      </c>
      <c r="F15" s="21">
        <f>'Appendix B'!B16</f>
        <v>5.9013120000000345</v>
      </c>
      <c r="G15" s="21">
        <f>'Appendix B'!M16</f>
        <v>232.77600000000001</v>
      </c>
      <c r="H15" s="28">
        <f>'Appendix A'!H744</f>
        <v>0.97560000000000002</v>
      </c>
      <c r="I15" s="33">
        <f>SUM('Appendix A'!T745:AA745)/(24*60*60)</f>
        <v>7.3611111111111108E-3</v>
      </c>
      <c r="J15" s="59">
        <f>I15*(((AVERAGE('Appendix A'!K16:R86))*100000)-$B$6)/$B$10</f>
        <v>89485.378901495307</v>
      </c>
      <c r="K15" s="132">
        <v>0</v>
      </c>
      <c r="L15" s="59">
        <f t="shared" si="3"/>
        <v>140019.19502083334</v>
      </c>
      <c r="M15" s="131">
        <f t="shared" si="4"/>
        <v>140019.19502083334</v>
      </c>
      <c r="N15" s="43">
        <f t="shared" si="5"/>
        <v>229504.57392232865</v>
      </c>
      <c r="O15" s="12">
        <f t="shared" si="6"/>
        <v>7237656243214.5566</v>
      </c>
      <c r="P15" s="43">
        <f t="shared" si="7"/>
        <v>2010460.0675595992</v>
      </c>
      <c r="Q15" s="43">
        <f t="shared" si="0"/>
        <v>1163880</v>
      </c>
      <c r="R15" s="43">
        <f>((F15*1000*$B$4/(365*24*60*60))*'Appendix D'!$B$13*('Appendix C'!$G$23-'Appendix C'!$G$22))+(('Appendix C'!Y66*'Appendix D'!$B$14/(365*24*60*60))*'Appendix D'!$B$13*('Appendix C'!$G$23-'Appendix C'!$G$22))/$B$15</f>
        <v>7230.9499468681906</v>
      </c>
      <c r="S15" s="43">
        <f t="shared" si="8"/>
        <v>63343.121534565347</v>
      </c>
      <c r="T15" s="158">
        <f>('Appendix D'!$B$17*((G15*1000*$B$5*$B$16)+(F15*1000*$B$4)))/(1000*60*60*$B$18)</f>
        <v>1.269813738666669</v>
      </c>
      <c r="U15" s="158">
        <f t="shared" si="9"/>
        <v>11.123568350720019</v>
      </c>
      <c r="V15" s="43">
        <f t="shared" si="1"/>
        <v>323769.43126625154</v>
      </c>
      <c r="W15" s="43">
        <f t="shared" si="2"/>
        <v>3561463.7439287668</v>
      </c>
      <c r="X15" s="179">
        <f>'Appendix C'!AP66</f>
        <v>123240197.87821832</v>
      </c>
      <c r="Y15" s="259">
        <f>(X15-W15-'Appendix C'!AR66)/X15</f>
        <v>0.93042852986445068</v>
      </c>
    </row>
    <row r="16" spans="1:25" ht="29" x14ac:dyDescent="0.35">
      <c r="A16" s="2" t="s">
        <v>291</v>
      </c>
      <c r="B16" s="8">
        <v>0.05</v>
      </c>
      <c r="C16" t="s">
        <v>293</v>
      </c>
      <c r="E16" s="20">
        <v>13</v>
      </c>
      <c r="F16" s="21">
        <f>'Appendix B'!B17</f>
        <v>5.4434460000000549</v>
      </c>
      <c r="G16" s="21">
        <f>'Appendix B'!M17</f>
        <v>232.77600000000001</v>
      </c>
      <c r="H16" s="28">
        <f>'Appendix A'!H805</f>
        <v>0.97750000000000004</v>
      </c>
      <c r="I16" s="33">
        <f>SUM('Appendix A'!T806:AA806)/(24*60*60)</f>
        <v>7.3611111111111108E-3</v>
      </c>
      <c r="J16" s="59">
        <f>I16*(((AVERAGE('Appendix A'!K17:R87))*100000)-$B$6)/$B$10</f>
        <v>88339.172399365299</v>
      </c>
      <c r="K16" s="132">
        <v>0</v>
      </c>
      <c r="L16" s="59">
        <f t="shared" si="3"/>
        <v>140049.87530381946</v>
      </c>
      <c r="M16" s="131">
        <f t="shared" si="4"/>
        <v>140049.87530381946</v>
      </c>
      <c r="N16" s="43">
        <f t="shared" si="5"/>
        <v>228389.04770318477</v>
      </c>
      <c r="O16" s="12">
        <f t="shared" si="6"/>
        <v>7202477008367.6348</v>
      </c>
      <c r="P16" s="43">
        <f t="shared" si="7"/>
        <v>2000688.0578798985</v>
      </c>
      <c r="Q16" s="43">
        <f t="shared" si="0"/>
        <v>1163880</v>
      </c>
      <c r="R16" s="43">
        <f>((F16*1000*$B$4/(365*24*60*60))*'Appendix D'!$B$13*('Appendix C'!$G$23-'Appendix C'!$G$22))+(('Appendix C'!Y67*'Appendix D'!$B$14/(365*24*60*60))*'Appendix D'!$B$13*('Appendix C'!$G$23-'Appendix C'!$G$22))/$B$15</f>
        <v>6669.9211233840933</v>
      </c>
      <c r="S16" s="43">
        <f t="shared" si="8"/>
        <v>58428.509040844656</v>
      </c>
      <c r="T16" s="158">
        <f>('Appendix D'!$B$17*((G16*1000*$B$5*$B$16)+(F16*1000*$B$4)))/(1000*60*60*$B$18)</f>
        <v>1.2392978176666705</v>
      </c>
      <c r="U16" s="158">
        <f t="shared" si="9"/>
        <v>10.856248882760033</v>
      </c>
      <c r="V16" s="43">
        <f t="shared" si="1"/>
        <v>322300.74231696263</v>
      </c>
      <c r="W16" s="43">
        <f t="shared" si="2"/>
        <v>3545308.1654865886</v>
      </c>
      <c r="X16" s="179">
        <f>'Appendix C'!AP67</f>
        <v>113715600.51228908</v>
      </c>
      <c r="Y16" s="259">
        <f>(X16-W16-'Appendix C'!AR67)/X16</f>
        <v>0.92541075255096383</v>
      </c>
    </row>
    <row r="17" spans="1:25" x14ac:dyDescent="0.35">
      <c r="A17" s="2"/>
      <c r="B17" s="7">
        <v>0.24399999999999999</v>
      </c>
      <c r="C17" t="s">
        <v>292</v>
      </c>
      <c r="E17" s="20">
        <v>14</v>
      </c>
      <c r="F17" s="21">
        <f>'Appendix B'!B18</f>
        <v>5.0530500000000469</v>
      </c>
      <c r="G17" s="21">
        <f>'Appendix B'!M18</f>
        <v>232.77600000000001</v>
      </c>
      <c r="H17" s="28">
        <f>'Appendix A'!H866</f>
        <v>0.97899999999999998</v>
      </c>
      <c r="I17" s="33">
        <f>SUM('Appendix A'!T867:AA867)/(24*60*60)</f>
        <v>7.3611111111111108E-3</v>
      </c>
      <c r="J17" s="59">
        <f>I17*(((AVERAGE('Appendix A'!K18:R88))*100000)-$B$6)/$B$10</f>
        <v>87212.952638671442</v>
      </c>
      <c r="K17" s="132">
        <v>0</v>
      </c>
      <c r="L17" s="59">
        <f t="shared" si="3"/>
        <v>140074.09657986113</v>
      </c>
      <c r="M17" s="131">
        <f t="shared" si="4"/>
        <v>140074.09657986113</v>
      </c>
      <c r="N17" s="43">
        <f t="shared" si="5"/>
        <v>227287.04921853257</v>
      </c>
      <c r="O17" s="12">
        <f t="shared" si="6"/>
        <v>7167724384155.6426</v>
      </c>
      <c r="P17" s="43">
        <f t="shared" si="7"/>
        <v>1991034.5511543453</v>
      </c>
      <c r="Q17" s="43">
        <f t="shared" si="0"/>
        <v>1163880</v>
      </c>
      <c r="R17" s="43">
        <f>((F17*1000*$B$4/(365*24*60*60))*'Appendix D'!$B$13*('Appendix C'!$G$23-'Appendix C'!$G$22))+(('Appendix C'!Y68*'Appendix D'!$B$14/(365*24*60*60))*'Appendix D'!$B$13*('Appendix C'!$G$23-'Appendix C'!$G$22))/$B$15</f>
        <v>6191.564118118552</v>
      </c>
      <c r="S17" s="43">
        <f t="shared" si="8"/>
        <v>54238.10167471852</v>
      </c>
      <c r="T17" s="158">
        <f>('Appendix D'!$B$17*((G17*1000*$B$5*$B$16)+(F17*1000*$B$4)))/(1000*60*60*$B$18)</f>
        <v>1.2132786472222252</v>
      </c>
      <c r="U17" s="158">
        <f t="shared" si="9"/>
        <v>10.628320949666692</v>
      </c>
      <c r="V17" s="43">
        <f t="shared" si="1"/>
        <v>320916.32811500132</v>
      </c>
      <c r="W17" s="43">
        <f t="shared" si="2"/>
        <v>3530079.6092650145</v>
      </c>
      <c r="X17" s="179">
        <f>'Appendix C'!AP68</f>
        <v>105594524.22955661</v>
      </c>
      <c r="Y17" s="259">
        <f>(X17-W17-'Appendix C'!AR68)/X17</f>
        <v>0.9204437139826992</v>
      </c>
    </row>
    <row r="18" spans="1:25" ht="29" x14ac:dyDescent="0.35">
      <c r="A18" s="2" t="s">
        <v>323</v>
      </c>
      <c r="B18" s="174">
        <v>0.9</v>
      </c>
      <c r="E18" s="20">
        <v>15</v>
      </c>
      <c r="F18" s="21">
        <f>'Appendix B'!B19</f>
        <v>4.7157539999998406</v>
      </c>
      <c r="G18" s="21">
        <f>'Appendix B'!M19</f>
        <v>232.77600000000001</v>
      </c>
      <c r="H18" s="28">
        <f>'Appendix A'!H927</f>
        <v>0.98040000000000005</v>
      </c>
      <c r="I18" s="33">
        <f>SUM('Appendix A'!T928:AA928)/(24*60*60)</f>
        <v>7.3611111111111108E-3</v>
      </c>
      <c r="J18" s="59">
        <f>I18*(((AVERAGE('Appendix A'!K19:R89))*100000)-$B$6)/$B$10</f>
        <v>86102.669712332659</v>
      </c>
      <c r="K18" s="132">
        <v>0</v>
      </c>
      <c r="L18" s="59">
        <f t="shared" si="3"/>
        <v>140096.70310416666</v>
      </c>
      <c r="M18" s="131">
        <f t="shared" si="4"/>
        <v>140096.70310416666</v>
      </c>
      <c r="N18" s="43">
        <f t="shared" si="5"/>
        <v>226199.37281649932</v>
      </c>
      <c r="O18" s="12">
        <f t="shared" si="6"/>
        <v>7133423421141.123</v>
      </c>
      <c r="P18" s="43">
        <f t="shared" si="7"/>
        <v>1981506.5058725341</v>
      </c>
      <c r="Q18" s="43">
        <f t="shared" si="0"/>
        <v>1163880</v>
      </c>
      <c r="R18" s="43">
        <f>((F18*1000*$B$4/(365*24*60*60))*'Appendix D'!$B$13*('Appendix C'!$G$23-'Appendix C'!$G$22))+(('Appendix C'!Y69*'Appendix D'!$B$14/(365*24*60*60))*'Appendix D'!$B$13*('Appendix C'!$G$23-'Appendix C'!$G$22))/$B$15</f>
        <v>5778.2711938874108</v>
      </c>
      <c r="S18" s="43">
        <f t="shared" si="8"/>
        <v>50617.655658453717</v>
      </c>
      <c r="T18" s="158">
        <f>('Appendix D'!$B$17*((G18*1000*$B$5*$B$16)+(F18*1000*$B$4)))/(1000*60*60*$B$18)</f>
        <v>1.1907984934444338</v>
      </c>
      <c r="U18" s="158">
        <f t="shared" si="9"/>
        <v>10.431394802573239</v>
      </c>
      <c r="V18" s="43">
        <f t="shared" si="1"/>
        <v>319601.45929257909</v>
      </c>
      <c r="W18" s="43">
        <f t="shared" si="2"/>
        <v>3515616.0522183692</v>
      </c>
      <c r="X18" s="179">
        <f>'Appendix C'!AP69</f>
        <v>98578042.129683316</v>
      </c>
      <c r="Y18" s="259">
        <f>(X18-W18-'Appendix C'!AR69)/X18</f>
        <v>0.91551857920504232</v>
      </c>
    </row>
    <row r="19" spans="1:25" x14ac:dyDescent="0.35">
      <c r="A19" s="2" t="s">
        <v>402</v>
      </c>
      <c r="B19" s="229">
        <v>0.1</v>
      </c>
      <c r="E19" s="20">
        <v>16</v>
      </c>
      <c r="F19" s="21">
        <f>'Appendix B'!B20</f>
        <v>4.3508520000000139</v>
      </c>
      <c r="G19" s="21">
        <f>'Appendix B'!M20</f>
        <v>228.96</v>
      </c>
      <c r="H19" s="28">
        <f>'Appendix A'!H987</f>
        <v>0.98150000000000004</v>
      </c>
      <c r="I19" s="33">
        <f>SUM('Appendix A'!T988:AA988)/(24*60*60)</f>
        <v>7.3611111111111108E-3</v>
      </c>
      <c r="J19" s="59">
        <f>I19*(((AVERAGE('Appendix A'!K20:R90))*100000)-$B$6)/$B$10</f>
        <v>85000.328203790617</v>
      </c>
      <c r="K19" s="132">
        <v>0</v>
      </c>
      <c r="L19" s="59">
        <f t="shared" si="3"/>
        <v>140114.4653732639</v>
      </c>
      <c r="M19" s="131">
        <f t="shared" si="4"/>
        <v>140114.4653732639</v>
      </c>
      <c r="N19" s="43">
        <f t="shared" si="5"/>
        <v>225114.79357705452</v>
      </c>
      <c r="O19" s="12">
        <f t="shared" si="6"/>
        <v>7099220130245.9912</v>
      </c>
      <c r="P19" s="43">
        <f t="shared" si="7"/>
        <v>1972005.5917349975</v>
      </c>
      <c r="Q19" s="43">
        <f t="shared" si="0"/>
        <v>1144800</v>
      </c>
      <c r="R19" s="43">
        <f>((F19*1000*$B$4/(365*24*60*60))*'Appendix D'!$B$13*('Appendix C'!$G$23-'Appendix C'!$G$22))+(('Appendix C'!Y70*'Appendix D'!$B$14/(365*24*60*60))*'Appendix D'!$B$13*('Appendix C'!$G$23-'Appendix C'!$G$22))/$B$15</f>
        <v>5331.1522993922836</v>
      </c>
      <c r="S19" s="43">
        <f t="shared" si="8"/>
        <v>46700.894142676399</v>
      </c>
      <c r="T19" s="158">
        <f>('Appendix D'!$B$17*((G19*1000*$B$5*$B$16)+(F19*1000*$B$4)))/(1000*60*60*$B$18)</f>
        <v>1.1521095620000008</v>
      </c>
      <c r="U19" s="158">
        <f t="shared" si="9"/>
        <v>10.092479763120007</v>
      </c>
      <c r="V19" s="43">
        <f t="shared" si="1"/>
        <v>316351.65783574368</v>
      </c>
      <c r="W19" s="43">
        <f t="shared" si="2"/>
        <v>3479868.236193181</v>
      </c>
      <c r="X19" s="179">
        <f>'Appendix C'!AP70</f>
        <v>90979423.433661014</v>
      </c>
      <c r="Y19" s="259">
        <f>(X19-W19-'Appendix C'!AR70)/X19</f>
        <v>0.90992656299644248</v>
      </c>
    </row>
    <row r="20" spans="1:25" ht="29" x14ac:dyDescent="0.35">
      <c r="A20" s="2" t="s">
        <v>101</v>
      </c>
      <c r="B20" s="230">
        <v>650</v>
      </c>
      <c r="C20" t="s">
        <v>102</v>
      </c>
      <c r="E20" s="20">
        <v>17</v>
      </c>
      <c r="F20" s="21">
        <f>'Appendix B'!B21</f>
        <v>4.1658600000000439</v>
      </c>
      <c r="G20" s="21">
        <f>'Appendix B'!M21</f>
        <v>232.77600000000001</v>
      </c>
      <c r="H20" s="28">
        <f>'Appendix A'!H1048</f>
        <v>0.98260000000000003</v>
      </c>
      <c r="I20" s="33">
        <f>SUM('Appendix A'!T1049:AA1049)/(24*60*60)</f>
        <v>7.3611111111111108E-3</v>
      </c>
      <c r="J20" s="59">
        <f>I20*(((AVERAGE('Appendix A'!K21:R91))*100000)-$B$6)/$B$10</f>
        <v>83903.030179533918</v>
      </c>
      <c r="K20" s="132">
        <v>0</v>
      </c>
      <c r="L20" s="59">
        <f t="shared" si="3"/>
        <v>140132.2276423611</v>
      </c>
      <c r="M20" s="131">
        <f t="shared" si="4"/>
        <v>140132.2276423611</v>
      </c>
      <c r="N20" s="43">
        <f t="shared" si="5"/>
        <v>224035.25782189501</v>
      </c>
      <c r="O20" s="12">
        <f t="shared" si="6"/>
        <v>7065175890671.2813</v>
      </c>
      <c r="P20" s="43">
        <f t="shared" si="7"/>
        <v>1962548.8585198002</v>
      </c>
      <c r="Q20" s="43">
        <f t="shared" si="0"/>
        <v>1163880</v>
      </c>
      <c r="R20" s="43">
        <f>((F20*1000*$B$4/(365*24*60*60))*'Appendix D'!$B$13*('Appendix C'!$G$23-'Appendix C'!$G$22))+(('Appendix C'!Y71*'Appendix D'!$B$14/(365*24*60*60))*'Appendix D'!$B$13*('Appendix C'!$G$23-'Appendix C'!$G$22))/$B$15</f>
        <v>5104.4793336906214</v>
      </c>
      <c r="S20" s="43">
        <f t="shared" si="8"/>
        <v>44715.23896312985</v>
      </c>
      <c r="T20" s="158">
        <f>('Appendix D'!$B$17*((G20*1000*$B$5*$B$16)+(F20*1000*$B$4)))/(1000*60*60*$B$18)</f>
        <v>1.1541490766666695</v>
      </c>
      <c r="U20" s="158">
        <f t="shared" si="9"/>
        <v>10.110345911600026</v>
      </c>
      <c r="V20" s="43">
        <f t="shared" si="1"/>
        <v>317115.42078288418</v>
      </c>
      <c r="W20" s="43">
        <f t="shared" si="2"/>
        <v>3488269.6286117258</v>
      </c>
      <c r="X20" s="179">
        <f>'Appendix C'!AP71</f>
        <v>87139064.472598821</v>
      </c>
      <c r="Y20" s="259">
        <f>(X20-W20-'Appendix C'!AR71)/X20</f>
        <v>0.90587106190039302</v>
      </c>
    </row>
    <row r="21" spans="1:25" x14ac:dyDescent="0.35">
      <c r="E21" s="20">
        <v>18</v>
      </c>
      <c r="F21" s="21">
        <f>'Appendix B'!B22</f>
        <v>3.9354119999998365</v>
      </c>
      <c r="G21" s="21">
        <f>'Appendix B'!M22</f>
        <v>232.77600000000001</v>
      </c>
      <c r="H21" s="28">
        <f>'Appendix A'!H1109</f>
        <v>0.98350000000000004</v>
      </c>
      <c r="I21" s="33">
        <f>SUM('Appendix A'!T1110:AA1110)/(24*60*60)</f>
        <v>7.3611111111111108E-3</v>
      </c>
      <c r="J21" s="59">
        <f>I21*(((AVERAGE('Appendix A'!K22:R92))*100000)-$B$6)/$B$10</f>
        <v>82814.267559446133</v>
      </c>
      <c r="K21" s="132">
        <v>0</v>
      </c>
      <c r="L21" s="59">
        <f t="shared" si="3"/>
        <v>140146.76040798612</v>
      </c>
      <c r="M21" s="131">
        <f t="shared" si="4"/>
        <v>140146.76040798612</v>
      </c>
      <c r="N21" s="43">
        <f t="shared" si="5"/>
        <v>222961.02796743225</v>
      </c>
      <c r="O21" s="12">
        <f t="shared" si="6"/>
        <v>7031298977980.9443</v>
      </c>
      <c r="P21" s="43">
        <f t="shared" si="7"/>
        <v>1953138.6049947068</v>
      </c>
      <c r="Q21" s="43">
        <f t="shared" si="0"/>
        <v>1163880</v>
      </c>
      <c r="R21" s="43">
        <f>((F21*1000*$B$4/(365*24*60*60))*'Appendix D'!$B$13*('Appendix C'!$G$23-'Appendix C'!$G$22))+(('Appendix C'!Y72*'Appendix D'!$B$14/(365*24*60*60))*'Appendix D'!$B$13*('Appendix C'!$G$23-'Appendix C'!$G$22))/$B$15</f>
        <v>4822.1085738735874</v>
      </c>
      <c r="S21" s="43">
        <f t="shared" si="8"/>
        <v>42241.671107132628</v>
      </c>
      <c r="T21" s="158">
        <f>('Appendix D'!$B$17*((G21*1000*$B$5*$B$16)+(F21*1000*$B$4)))/(1000*60*60*$B$18)</f>
        <v>1.1387901442222113</v>
      </c>
      <c r="U21" s="158">
        <f t="shared" si="9"/>
        <v>9.9758016633865694</v>
      </c>
      <c r="V21" s="43">
        <f t="shared" si="1"/>
        <v>315927.02519035031</v>
      </c>
      <c r="W21" s="43">
        <f t="shared" si="2"/>
        <v>3475197.2770938529</v>
      </c>
      <c r="X21" s="179">
        <f>'Appendix C'!AP72</f>
        <v>82345250.531870037</v>
      </c>
      <c r="Y21" s="259">
        <f>(X21-W21-'Appendix C'!AR72)/X21</f>
        <v>0.90106837194683775</v>
      </c>
    </row>
    <row r="22" spans="1:25" x14ac:dyDescent="0.35">
      <c r="E22" s="20">
        <v>19</v>
      </c>
      <c r="F22" s="21">
        <f>'Appendix B'!B23</f>
        <v>3.7295562000000499</v>
      </c>
      <c r="G22" s="21">
        <f>'Appendix B'!M23</f>
        <v>232.77600000000001</v>
      </c>
      <c r="H22" s="28">
        <f>'Appendix A'!H1170</f>
        <v>0.98440000000000005</v>
      </c>
      <c r="I22" s="33">
        <f>SUM('Appendix A'!T1171:AA1171)/(24*60*60)</f>
        <v>7.3611111111111108E-3</v>
      </c>
      <c r="J22" s="59">
        <f>I22*(((AVERAGE('Appendix A'!K23:R93))*100000)-$B$6)/$B$10</f>
        <v>81741.117781146779</v>
      </c>
      <c r="K22" s="132">
        <v>0</v>
      </c>
      <c r="L22" s="59">
        <f t="shared" si="3"/>
        <v>140161.29317361111</v>
      </c>
      <c r="M22" s="131">
        <f t="shared" si="4"/>
        <v>140161.29317361111</v>
      </c>
      <c r="N22" s="43">
        <f t="shared" si="5"/>
        <v>221902.41095475788</v>
      </c>
      <c r="O22" s="12">
        <f t="shared" si="6"/>
        <v>6997914431869.2432</v>
      </c>
      <c r="P22" s="43">
        <f t="shared" si="7"/>
        <v>1943865.1199636788</v>
      </c>
      <c r="Q22" s="43">
        <f t="shared" si="0"/>
        <v>1163880</v>
      </c>
      <c r="R22" s="43">
        <f>((F22*1000*$B$4/(365*24*60*60))*'Appendix D'!$B$13*('Appendix C'!$G$23-'Appendix C'!$G$22))+(('Appendix C'!Y73*'Appendix D'!$B$14/(365*24*60*60))*'Appendix D'!$B$13*('Appendix C'!$G$23-'Appendix C'!$G$22))/$B$15</f>
        <v>4569.8709382307079</v>
      </c>
      <c r="S22" s="43">
        <f t="shared" si="8"/>
        <v>40032.069418900996</v>
      </c>
      <c r="T22" s="158">
        <f>('Appendix D'!$B$17*((G22*1000*$B$5*$B$16)+(F22*1000*$B$4)))/(1000*60*60*$B$18)</f>
        <v>1.12507023636667</v>
      </c>
      <c r="U22" s="158">
        <f t="shared" si="9"/>
        <v>9.855615270572029</v>
      </c>
      <c r="V22" s="43">
        <f t="shared" si="1"/>
        <v>314778.70449978509</v>
      </c>
      <c r="W22" s="43">
        <f t="shared" si="2"/>
        <v>3462565.7494976353</v>
      </c>
      <c r="X22" s="179">
        <f>'Appendix C'!AP73</f>
        <v>78063007.232653007</v>
      </c>
      <c r="Y22" s="259">
        <f>(X22-W22-'Appendix C'!AR73)/X22</f>
        <v>0.8963027350051046</v>
      </c>
    </row>
    <row r="23" spans="1:25" x14ac:dyDescent="0.35">
      <c r="A23" s="144">
        <f>(-1)*I4*$B$5*9.81*$B$7</f>
        <v>-3546.1049479166668</v>
      </c>
      <c r="E23" s="20">
        <v>20</v>
      </c>
      <c r="F23" s="21">
        <f>'Appendix B'!B24</f>
        <v>3.5448204000000261</v>
      </c>
      <c r="G23" s="21">
        <f>'Appendix B'!M24</f>
        <v>232.77600000000001</v>
      </c>
      <c r="H23" s="28">
        <f>'Appendix A'!H1231</f>
        <v>0.98509999999999998</v>
      </c>
      <c r="I23" s="33">
        <f>SUM('Appendix A'!T1232:AA1232)/(24*60*60)</f>
        <v>7.3611111111111108E-3</v>
      </c>
      <c r="J23" s="59">
        <f>I23*(((AVERAGE('Appendix A'!K24:R94))*100000)-$B$6)/$B$10</f>
        <v>80685.582398713275</v>
      </c>
      <c r="K23" s="132">
        <v>0</v>
      </c>
      <c r="L23" s="59">
        <f t="shared" si="3"/>
        <v>140172.5964357639</v>
      </c>
      <c r="M23" s="131">
        <f t="shared" si="4"/>
        <v>140172.5964357639</v>
      </c>
      <c r="N23" s="43">
        <f t="shared" si="5"/>
        <v>220858.17883447718</v>
      </c>
      <c r="O23" s="12">
        <f t="shared" si="6"/>
        <v>6964983527724.0732</v>
      </c>
      <c r="P23" s="43">
        <f t="shared" si="7"/>
        <v>1934717.6465900203</v>
      </c>
      <c r="Q23" s="43">
        <f t="shared" si="0"/>
        <v>1163880</v>
      </c>
      <c r="R23" s="43">
        <f>((F23*1000*$B$4/(365*24*60*60))*'Appendix D'!$B$13*('Appendix C'!$G$23-'Appendix C'!$G$22))+(('Appendix C'!Y74*'Appendix D'!$B$14/(365*24*60*60))*'Appendix D'!$B$13*('Appendix C'!$G$23-'Appendix C'!$G$22))/$B$15</f>
        <v>4343.5118975301284</v>
      </c>
      <c r="S23" s="43">
        <f t="shared" si="8"/>
        <v>38049.164222363928</v>
      </c>
      <c r="T23" s="158">
        <f>('Appendix D'!$B$17*((G23*1000*$B$5*$B$16)+(F23*1000*$B$4)))/(1000*60*60*$B$18)</f>
        <v>1.1127579374000018</v>
      </c>
      <c r="U23" s="158">
        <f t="shared" si="9"/>
        <v>9.7477595316240162</v>
      </c>
      <c r="V23" s="43">
        <f t="shared" si="1"/>
        <v>313665.6558571916</v>
      </c>
      <c r="W23" s="43">
        <f t="shared" si="2"/>
        <v>3450322.2144291075</v>
      </c>
      <c r="X23" s="179">
        <f>'Appendix C'!AP74</f>
        <v>74220105.34853591</v>
      </c>
      <c r="Y23" s="259">
        <f>(X23-W23-'Appendix C'!AR74)/X23</f>
        <v>0.89158120209838088</v>
      </c>
    </row>
    <row r="24" spans="1:25" x14ac:dyDescent="0.35">
      <c r="A24" s="144">
        <f>((G4*1000*$B$5/(365*24*60*60))*$B$12*('Appendix C'!$G$23-'Appendix C'!$G$22))+('Equipment considerations'!$O$7*'Appendix D'!$B$13*('Appendix C'!$G$23-'Appendix C'!$G$22))+('Equipment considerations'!$P$7*'Appendix D'!$B$14*('Appendix C'!$G$23-'Appendix C'!$G$22))</f>
        <v>594619.46385604888</v>
      </c>
      <c r="E24" s="20">
        <v>21</v>
      </c>
      <c r="F24" s="21">
        <f>'Appendix B'!B25</f>
        <v>1.5285361423998838</v>
      </c>
      <c r="G24" s="21">
        <f>'Appendix B'!M25</f>
        <v>103.97582400000002</v>
      </c>
      <c r="H24" s="28">
        <f>'Appendix A'!H1259</f>
        <v>0.98540000000000005</v>
      </c>
      <c r="I24" s="33">
        <f>SUM('Appendix A'!T1260:AA1260)/(24*60*60)</f>
        <v>7.3611111111111108E-3</v>
      </c>
      <c r="J24" s="59">
        <f>I24*(((AVERAGE('Appendix A'!K25:R95))*100000)-$B$6)/$B$10</f>
        <v>79652.560899734788</v>
      </c>
      <c r="K24" s="132">
        <v>0</v>
      </c>
      <c r="L24" s="59">
        <f t="shared" si="3"/>
        <v>140177.44069097223</v>
      </c>
      <c r="M24" s="131">
        <f t="shared" si="4"/>
        <v>140177.44069097223</v>
      </c>
      <c r="N24" s="43">
        <f t="shared" si="5"/>
        <v>219830.00159070702</v>
      </c>
      <c r="O24" s="12">
        <f t="shared" si="6"/>
        <v>6932558930164.5352</v>
      </c>
      <c r="P24" s="43">
        <f t="shared" si="7"/>
        <v>1925710.813934593</v>
      </c>
      <c r="Q24" s="43">
        <f t="shared" si="0"/>
        <v>519879.12000000011</v>
      </c>
      <c r="R24" s="43">
        <f>((F24*1000*$B$4/(365*24*60*60))*'Appendix D'!$B$13*('Appendix C'!$G$23-'Appendix C'!$G$22))+(('Appendix C'!Y75*'Appendix D'!$B$14/(365*24*60*60))*'Appendix D'!$B$13*('Appendix C'!$G$23-'Appendix C'!$G$22))/$B$15</f>
        <v>1872.9340759601403</v>
      </c>
      <c r="S24" s="43">
        <f t="shared" si="8"/>
        <v>16406.902505410828</v>
      </c>
      <c r="T24" s="158">
        <f>('Appendix D'!$B$17*((G24*1000*$B$5*$B$16)+(F24*1000*$B$4)))/(1000*60*60*$B$18)</f>
        <v>0.49338800845365172</v>
      </c>
      <c r="U24" s="158">
        <f t="shared" si="9"/>
        <v>4.322078954053989</v>
      </c>
      <c r="V24" s="43">
        <f t="shared" si="1"/>
        <v>246200.1158518958</v>
      </c>
      <c r="W24" s="43">
        <f t="shared" si="2"/>
        <v>2708201.2743708538</v>
      </c>
      <c r="X24" s="179">
        <f>'Appendix C'!AP75</f>
        <v>32011341.461360533</v>
      </c>
      <c r="Y24" s="259">
        <f>(X24-W24-'Appendix C'!AR75)/X24</f>
        <v>0.81834674846091926</v>
      </c>
    </row>
    <row r="26" spans="1:25" x14ac:dyDescent="0.35">
      <c r="F26" s="75">
        <f>SUM(F3:F23)</f>
        <v>327.92111352631986</v>
      </c>
      <c r="N26" s="74" t="s">
        <v>241</v>
      </c>
      <c r="O26">
        <f>SUM(O3:O25)</f>
        <v>152384145589940.44</v>
      </c>
      <c r="P26" s="128">
        <f>SUM(P4:P23)</f>
        <v>40403218.516604409</v>
      </c>
      <c r="Q26" s="128">
        <f>SUM(Q4:Q23)</f>
        <v>23177843.807581477</v>
      </c>
      <c r="S26" s="228">
        <f>SUM(S3:S23)</f>
        <v>3519818.4654272744</v>
      </c>
      <c r="U26" s="232">
        <f>SUM(U3:U23)</f>
        <v>344.35782824489553</v>
      </c>
      <c r="V26" s="228">
        <f>SUM(V3:V23)</f>
        <v>6710122.5147441421</v>
      </c>
      <c r="W26" s="228">
        <f>SUM(W3:W23)</f>
        <v>73811347.66218555</v>
      </c>
      <c r="X26" s="128">
        <f>SUM(X4:X23)</f>
        <v>6831027511.9593983</v>
      </c>
      <c r="Y26" s="260">
        <f>(X26-W26-'Appendix C'!AR77)/X26</f>
        <v>0.97008072262165546</v>
      </c>
    </row>
    <row r="27" spans="1:25" x14ac:dyDescent="0.35">
      <c r="P27" s="114"/>
      <c r="Q27" s="114"/>
      <c r="S27" s="11">
        <f>S26*3600</f>
        <v>12671346475.538187</v>
      </c>
    </row>
    <row r="28" spans="1:25" x14ac:dyDescent="0.35">
      <c r="P28" s="115">
        <f>P26/W26</f>
        <v>0.54738491839383485</v>
      </c>
      <c r="Q28" s="115">
        <f>Q26/W26</f>
        <v>0.31401464058968492</v>
      </c>
      <c r="R28" s="115"/>
      <c r="S28" s="114">
        <f>S26/W26</f>
        <v>4.7686684729515108E-2</v>
      </c>
      <c r="U28" s="264">
        <f>U26/W26</f>
        <v>4.6653778741573392E-6</v>
      </c>
      <c r="V28" s="114">
        <f>V26/W26</f>
        <v>9.0909090909090925E-2</v>
      </c>
      <c r="W28" s="114">
        <v>1</v>
      </c>
    </row>
    <row r="29" spans="1:25" x14ac:dyDescent="0.35">
      <c r="N29" s="227"/>
    </row>
    <row r="30" spans="1:25" x14ac:dyDescent="0.35">
      <c r="I30" s="130"/>
    </row>
    <row r="31" spans="1:25" ht="29" x14ac:dyDescent="0.35">
      <c r="A31" s="54" t="s">
        <v>108</v>
      </c>
      <c r="B31" s="54" t="s">
        <v>160</v>
      </c>
      <c r="C31" s="76" t="s">
        <v>314</v>
      </c>
      <c r="D31" s="78" t="s">
        <v>351</v>
      </c>
      <c r="E31" s="32" t="s">
        <v>201</v>
      </c>
      <c r="G31" s="32" t="s">
        <v>403</v>
      </c>
      <c r="H31" s="32" t="s">
        <v>404</v>
      </c>
      <c r="I31" s="32" t="s">
        <v>242</v>
      </c>
      <c r="N31" s="227"/>
      <c r="O31" s="227"/>
      <c r="P31" s="227"/>
      <c r="Q31" s="227"/>
      <c r="R31" s="227"/>
      <c r="S31" s="227"/>
      <c r="T31" s="227"/>
      <c r="U31" s="227"/>
      <c r="V31" s="227"/>
    </row>
    <row r="32" spans="1:25" x14ac:dyDescent="0.35">
      <c r="A32" s="78">
        <v>0</v>
      </c>
      <c r="B32" s="78">
        <v>0</v>
      </c>
      <c r="C32" s="78">
        <v>0</v>
      </c>
      <c r="D32" s="78">
        <v>0</v>
      </c>
      <c r="E32" s="80">
        <f>'Appendix B'!W60</f>
        <v>-30932906.678150136</v>
      </c>
      <c r="G32" s="12">
        <f>0</f>
        <v>0</v>
      </c>
      <c r="H32" s="12">
        <v>0</v>
      </c>
      <c r="I32" s="195"/>
      <c r="N32" s="227"/>
      <c r="O32" s="227"/>
      <c r="P32" s="227"/>
      <c r="Q32" s="227"/>
      <c r="R32" s="227"/>
      <c r="S32" s="227"/>
      <c r="T32" s="227"/>
      <c r="U32" s="227"/>
      <c r="V32" s="227"/>
    </row>
    <row r="33" spans="1:22" x14ac:dyDescent="0.35">
      <c r="A33" s="20">
        <v>1</v>
      </c>
      <c r="B33" s="72">
        <f>'Appendix A'!J75</f>
        <v>0.14353124110546203</v>
      </c>
      <c r="C33" s="61">
        <f t="shared" ref="C33:C53" si="10">W4</f>
        <v>4953939.7910710955</v>
      </c>
      <c r="D33" s="61">
        <f>D32+C33</f>
        <v>4953939.7910710955</v>
      </c>
      <c r="E33" s="80">
        <f>'Appendix B'!W61</f>
        <v>36555647.970511056</v>
      </c>
      <c r="G33" s="43">
        <f t="shared" ref="G33:G53" si="11">(C33/1000)*$B$20</f>
        <v>3220060.8641962125</v>
      </c>
      <c r="H33" s="63">
        <f t="shared" ref="H33:H53" si="12">G33/(F4*1000)</f>
        <v>25.709538359428421</v>
      </c>
      <c r="I33" s="58">
        <f>'Appendix C'!AP55/C33</f>
        <v>526.02262580364356</v>
      </c>
      <c r="N33" s="227"/>
      <c r="O33" s="227"/>
      <c r="P33" s="227"/>
      <c r="Q33" s="227"/>
      <c r="R33" s="227"/>
      <c r="S33" s="227"/>
      <c r="T33" s="227"/>
      <c r="U33" s="227"/>
      <c r="V33" s="227"/>
    </row>
    <row r="34" spans="1:22" x14ac:dyDescent="0.35">
      <c r="A34" s="20">
        <v>2</v>
      </c>
      <c r="B34" s="72">
        <f>'Appendix A'!J136</f>
        <v>0.20057447027212874</v>
      </c>
      <c r="C34" s="61">
        <f t="shared" si="10"/>
        <v>4156593.6117359074</v>
      </c>
      <c r="D34" s="61">
        <f t="shared" ref="D34:D53" si="13">D33+C34</f>
        <v>9110533.4028070029</v>
      </c>
      <c r="E34" s="80">
        <f>'Appendix B'!W62</f>
        <v>12915579.59562736</v>
      </c>
      <c r="G34" s="43">
        <f t="shared" si="11"/>
        <v>2701785.8476283397</v>
      </c>
      <c r="H34" s="63">
        <f t="shared" si="12"/>
        <v>55.595623401619278</v>
      </c>
      <c r="I34" s="58">
        <f>'Appendix C'!AP56/C34</f>
        <v>243.32528263561093</v>
      </c>
      <c r="N34" s="227"/>
      <c r="O34" s="227"/>
      <c r="P34" s="227"/>
      <c r="Q34" s="227"/>
      <c r="R34" s="227"/>
      <c r="S34" s="227"/>
      <c r="T34" s="227"/>
      <c r="U34" s="227"/>
      <c r="V34" s="227"/>
    </row>
    <row r="35" spans="1:22" x14ac:dyDescent="0.35">
      <c r="A35" s="20">
        <v>3</v>
      </c>
      <c r="B35" s="72">
        <f>'Appendix A'!J197</f>
        <v>0.23185636681286953</v>
      </c>
      <c r="C35" s="61">
        <f t="shared" si="10"/>
        <v>3897591.5380314924</v>
      </c>
      <c r="D35" s="61">
        <f t="shared" si="13"/>
        <v>13008124.940838495</v>
      </c>
      <c r="E35" s="80">
        <f>'Appendix B'!W63</f>
        <v>6354315.4288729373</v>
      </c>
      <c r="G35" s="43">
        <f t="shared" si="11"/>
        <v>2533434.49972047</v>
      </c>
      <c r="H35" s="63">
        <f t="shared" si="12"/>
        <v>94.386864869354625</v>
      </c>
      <c r="I35" s="58">
        <f>'Appendix C'!AP57/C35</f>
        <v>143.37828737744155</v>
      </c>
      <c r="N35" s="227"/>
      <c r="O35" s="227"/>
      <c r="P35" s="227"/>
      <c r="Q35" s="227"/>
      <c r="R35" s="227"/>
      <c r="S35" s="227"/>
      <c r="T35" s="227"/>
      <c r="U35" s="227"/>
      <c r="V35" s="227"/>
    </row>
    <row r="36" spans="1:22" x14ac:dyDescent="0.35">
      <c r="A36" s="20">
        <v>4</v>
      </c>
      <c r="B36" s="72">
        <f>'Appendix A'!J257</f>
        <v>0.25371042931286969</v>
      </c>
      <c r="C36" s="61">
        <f t="shared" si="10"/>
        <v>3774735.6719198134</v>
      </c>
      <c r="D36" s="61">
        <f t="shared" si="13"/>
        <v>16782860.612758309</v>
      </c>
      <c r="E36" s="80">
        <f>'Appendix B'!W64</f>
        <v>3997207.7555649737</v>
      </c>
      <c r="G36" s="43">
        <f t="shared" si="11"/>
        <v>2453578.1867478788</v>
      </c>
      <c r="H36" s="63">
        <f t="shared" si="12"/>
        <v>130.55040695991923</v>
      </c>
      <c r="I36" s="58">
        <f>'Appendix C'!AP58/C36</f>
        <v>103.69737075907834</v>
      </c>
      <c r="N36" s="227"/>
      <c r="O36" s="227"/>
      <c r="P36" s="227"/>
      <c r="Q36" s="227"/>
      <c r="R36" s="227"/>
      <c r="S36" s="227"/>
      <c r="T36" s="227"/>
      <c r="U36" s="227"/>
      <c r="V36" s="227"/>
    </row>
    <row r="37" spans="1:22" x14ac:dyDescent="0.35">
      <c r="A37" s="20">
        <v>5</v>
      </c>
      <c r="B37" s="72">
        <f>'Appendix A'!J318</f>
        <v>0.27100196403509197</v>
      </c>
      <c r="C37" s="61">
        <f t="shared" si="10"/>
        <v>3741072.9141086549</v>
      </c>
      <c r="D37" s="61">
        <f t="shared" si="13"/>
        <v>20523933.526866965</v>
      </c>
      <c r="E37" s="80">
        <f>'Appendix B'!W65</f>
        <v>2851858.3228416806</v>
      </c>
      <c r="G37" s="43">
        <f t="shared" si="11"/>
        <v>2431697.3941706256</v>
      </c>
      <c r="H37" s="63">
        <f t="shared" si="12"/>
        <v>163.36821962179695</v>
      </c>
      <c r="I37" s="58">
        <f>'Appendix C'!AP59/C37</f>
        <v>82.894753468340312</v>
      </c>
      <c r="N37" s="227"/>
      <c r="O37" s="227"/>
      <c r="P37" s="227"/>
      <c r="Q37" s="227"/>
      <c r="R37" s="227"/>
      <c r="S37" s="227"/>
      <c r="T37" s="227"/>
      <c r="U37" s="227"/>
      <c r="V37" s="227"/>
    </row>
    <row r="38" spans="1:22" x14ac:dyDescent="0.35">
      <c r="A38" s="20">
        <v>6</v>
      </c>
      <c r="B38" s="72">
        <f>'Appendix A'!J379</f>
        <v>0.28511112375731412</v>
      </c>
      <c r="C38" s="61">
        <f t="shared" si="10"/>
        <v>3699340.4741235031</v>
      </c>
      <c r="D38" s="61">
        <f t="shared" si="13"/>
        <v>24223274.000990469</v>
      </c>
      <c r="E38" s="80">
        <f>'Appendix B'!W66</f>
        <v>2093197.2947707723</v>
      </c>
      <c r="G38" s="43">
        <f t="shared" si="11"/>
        <v>2404571.3081802772</v>
      </c>
      <c r="H38" s="63">
        <f t="shared" si="12"/>
        <v>197.84506325014866</v>
      </c>
      <c r="I38" s="58">
        <f>'Appendix C'!AP60/C38</f>
        <v>68.473178671752905</v>
      </c>
      <c r="N38" s="227"/>
      <c r="O38" s="227"/>
      <c r="P38" s="227"/>
      <c r="Q38" s="227"/>
      <c r="R38" s="227"/>
      <c r="S38" s="227"/>
      <c r="T38" s="227"/>
      <c r="U38" s="227"/>
      <c r="V38" s="227"/>
    </row>
    <row r="39" spans="1:22" x14ac:dyDescent="0.35">
      <c r="A39" s="20">
        <v>7</v>
      </c>
      <c r="B39" s="72">
        <f>'Appendix A'!J440</f>
        <v>0.2970502626462031</v>
      </c>
      <c r="C39" s="61">
        <f t="shared" si="10"/>
        <v>3667158.4506565598</v>
      </c>
      <c r="D39" s="61">
        <f t="shared" si="13"/>
        <v>27890432.451647028</v>
      </c>
      <c r="E39" s="80">
        <f>'Appendix B'!W67</f>
        <v>1594818.5972293285</v>
      </c>
      <c r="G39" s="43">
        <f t="shared" si="11"/>
        <v>2383652.9929267638</v>
      </c>
      <c r="H39" s="63">
        <f t="shared" si="12"/>
        <v>231.65495034600275</v>
      </c>
      <c r="I39" s="58">
        <f>'Appendix C'!AP61/C39</f>
        <v>58.499648600072902</v>
      </c>
      <c r="N39" s="227"/>
      <c r="O39" s="227"/>
      <c r="P39" s="227"/>
      <c r="Q39" s="227"/>
      <c r="R39" s="227"/>
      <c r="S39" s="227"/>
      <c r="T39" s="227"/>
      <c r="U39" s="227"/>
      <c r="V39" s="227"/>
    </row>
    <row r="40" spans="1:22" x14ac:dyDescent="0.35">
      <c r="A40" s="20">
        <v>8</v>
      </c>
      <c r="B40" s="72">
        <f>'Appendix A'!J501</f>
        <v>0.30741593625731423</v>
      </c>
      <c r="C40" s="61">
        <f t="shared" si="10"/>
        <v>3640625.0465373844</v>
      </c>
      <c r="D40" s="61">
        <f t="shared" si="13"/>
        <v>31531057.498184413</v>
      </c>
      <c r="E40" s="80">
        <f>'Appendix B'!W68</f>
        <v>1248028.9193612773</v>
      </c>
      <c r="G40" s="43">
        <f t="shared" si="11"/>
        <v>2366406.2802492999</v>
      </c>
      <c r="H40" s="63">
        <f t="shared" si="12"/>
        <v>264.79554381180782</v>
      </c>
      <c r="I40" s="58">
        <f>'Appendix C'!AP62/C40</f>
        <v>51.195445030881828</v>
      </c>
      <c r="N40" s="227"/>
      <c r="O40" s="227"/>
      <c r="P40" s="227"/>
      <c r="Q40" s="227"/>
      <c r="R40" s="227"/>
      <c r="S40" s="227"/>
      <c r="T40" s="227"/>
      <c r="U40" s="227"/>
      <c r="V40" s="227"/>
    </row>
    <row r="41" spans="1:22" x14ac:dyDescent="0.35">
      <c r="A41" s="20">
        <v>9</v>
      </c>
      <c r="B41" s="72">
        <f>'Appendix A'!J562</f>
        <v>0.3165841376462033</v>
      </c>
      <c r="C41" s="61">
        <f t="shared" si="10"/>
        <v>3617752.5706570679</v>
      </c>
      <c r="D41" s="61">
        <f t="shared" si="13"/>
        <v>35148810.06884148</v>
      </c>
      <c r="E41" s="80">
        <f>'Appendix B'!W69</f>
        <v>960754.96145917382</v>
      </c>
      <c r="G41" s="43">
        <f t="shared" si="11"/>
        <v>2351539.1709270938</v>
      </c>
      <c r="H41" s="63">
        <f t="shared" si="12"/>
        <v>297.42163464799148</v>
      </c>
      <c r="I41" s="58">
        <f>'Appendix C'!AP63/C41</f>
        <v>45.594791104355608</v>
      </c>
      <c r="N41" s="227"/>
      <c r="O41" s="227"/>
      <c r="P41" s="227"/>
      <c r="Q41" s="227"/>
      <c r="R41" s="227"/>
      <c r="S41" s="227"/>
      <c r="T41" s="227"/>
      <c r="U41" s="227"/>
      <c r="V41" s="227"/>
    </row>
    <row r="42" spans="1:22" x14ac:dyDescent="0.35">
      <c r="A42" s="20">
        <v>10</v>
      </c>
      <c r="B42" s="72">
        <f>'Appendix A'!J622</f>
        <v>0.32468051264620329</v>
      </c>
      <c r="C42" s="61">
        <f t="shared" si="10"/>
        <v>3575062.6548586339</v>
      </c>
      <c r="D42" s="61">
        <f t="shared" si="13"/>
        <v>38723872.723700114</v>
      </c>
      <c r="E42" s="80">
        <f>'Appendix B'!W70</f>
        <v>736580.82822763023</v>
      </c>
      <c r="G42" s="43">
        <f t="shared" si="11"/>
        <v>2323790.7256581117</v>
      </c>
      <c r="H42" s="63">
        <f t="shared" si="12"/>
        <v>332.75407225968968</v>
      </c>
      <c r="I42" s="58">
        <f>'Appendix C'!AP64/C42</f>
        <v>40.766930093276741</v>
      </c>
      <c r="N42" s="227"/>
      <c r="O42" s="227"/>
      <c r="P42" s="227"/>
      <c r="Q42" s="227"/>
      <c r="R42" s="227"/>
      <c r="S42" s="227"/>
      <c r="T42" s="227"/>
      <c r="U42" s="227"/>
      <c r="V42" s="227"/>
    </row>
    <row r="43" spans="1:22" x14ac:dyDescent="0.35">
      <c r="A43" s="20">
        <v>11</v>
      </c>
      <c r="B43" s="72">
        <f>'Appendix A'!J683</f>
        <v>0.33215282514620359</v>
      </c>
      <c r="C43" s="61">
        <f t="shared" si="10"/>
        <v>3578784.2617611969</v>
      </c>
      <c r="D43" s="61">
        <f t="shared" si="13"/>
        <v>42302656.98546131</v>
      </c>
      <c r="E43" s="80">
        <f>'Appendix B'!W71</f>
        <v>591780.92880943965</v>
      </c>
      <c r="G43" s="43">
        <f t="shared" si="11"/>
        <v>2326209.7701447778</v>
      </c>
      <c r="H43" s="63">
        <f t="shared" si="12"/>
        <v>360.8611377897808</v>
      </c>
      <c r="I43" s="58">
        <f>'Appendix C'!AP65/C43</f>
        <v>37.603993280004147</v>
      </c>
      <c r="N43" s="227"/>
      <c r="O43" s="227"/>
      <c r="P43" s="227"/>
      <c r="Q43" s="227"/>
      <c r="R43" s="227"/>
      <c r="S43" s="227"/>
      <c r="T43" s="227"/>
      <c r="U43" s="227"/>
      <c r="V43" s="227"/>
    </row>
    <row r="44" spans="1:22" x14ac:dyDescent="0.35">
      <c r="A44" s="20">
        <v>12</v>
      </c>
      <c r="B44" s="72">
        <f>'Appendix A'!J744</f>
        <v>0.33899249875731474</v>
      </c>
      <c r="C44" s="61">
        <f t="shared" si="10"/>
        <v>3561463.7439287668</v>
      </c>
      <c r="D44" s="61">
        <f t="shared" si="13"/>
        <v>45864120.729390077</v>
      </c>
      <c r="E44" s="80">
        <f>'Appendix B'!W72</f>
        <v>469458.155430165</v>
      </c>
      <c r="G44" s="43">
        <f t="shared" si="11"/>
        <v>2314951.4335536985</v>
      </c>
      <c r="H44" s="63">
        <f t="shared" si="12"/>
        <v>392.27741789515363</v>
      </c>
      <c r="I44" s="58">
        <f>'Appendix C'!AP66/C44</f>
        <v>34.603805272005395</v>
      </c>
      <c r="N44" s="227"/>
      <c r="O44" s="227"/>
      <c r="P44" s="227"/>
      <c r="Q44" s="227"/>
      <c r="R44" s="227"/>
      <c r="S44" s="227"/>
      <c r="T44" s="227"/>
      <c r="U44" s="227"/>
      <c r="V44" s="227"/>
    </row>
    <row r="45" spans="1:22" x14ac:dyDescent="0.35">
      <c r="A45" s="20">
        <v>13</v>
      </c>
      <c r="B45" s="72">
        <f>'Appendix A'!J805</f>
        <v>0.34530079042398149</v>
      </c>
      <c r="C45" s="61">
        <f t="shared" si="10"/>
        <v>3545308.1654865886</v>
      </c>
      <c r="D45" s="61">
        <f t="shared" si="13"/>
        <v>49409428.894876666</v>
      </c>
      <c r="E45" s="80">
        <f>'Appendix B'!W73</f>
        <v>374600.22081652028</v>
      </c>
      <c r="G45" s="43">
        <f t="shared" si="11"/>
        <v>2304450.3075662828</v>
      </c>
      <c r="H45" s="63">
        <f t="shared" si="12"/>
        <v>423.34401913167869</v>
      </c>
      <c r="I45" s="58">
        <f>'Appendix C'!AP67/C45</f>
        <v>32.074955181415596</v>
      </c>
      <c r="N45" s="227"/>
      <c r="O45" s="227"/>
      <c r="P45" s="227"/>
      <c r="Q45" s="227"/>
      <c r="R45" s="227"/>
      <c r="S45" s="227"/>
      <c r="T45" s="227"/>
      <c r="U45" s="227"/>
      <c r="V45" s="227"/>
    </row>
    <row r="46" spans="1:22" x14ac:dyDescent="0.35">
      <c r="A46" s="20">
        <v>14</v>
      </c>
      <c r="B46" s="72">
        <f>'Appendix A'!J866</f>
        <v>0.35115610292398158</v>
      </c>
      <c r="C46" s="61">
        <f t="shared" si="10"/>
        <v>3530079.6092650145</v>
      </c>
      <c r="D46" s="61">
        <f t="shared" si="13"/>
        <v>52939508.504141681</v>
      </c>
      <c r="E46" s="80">
        <f>'Appendix B'!W74</f>
        <v>296870.0035501013</v>
      </c>
      <c r="G46" s="43">
        <f t="shared" si="11"/>
        <v>2294551.7460222594</v>
      </c>
      <c r="H46" s="63">
        <f t="shared" si="12"/>
        <v>454.09242853766301</v>
      </c>
      <c r="I46" s="58">
        <f>'Appendix C'!AP68/C46</f>
        <v>29.912788355371415</v>
      </c>
      <c r="N46" s="227"/>
      <c r="O46" s="227"/>
      <c r="P46" s="227"/>
      <c r="Q46" s="227"/>
      <c r="R46" s="227"/>
      <c r="S46" s="227"/>
      <c r="T46" s="227"/>
      <c r="U46" s="227"/>
      <c r="V46" s="227"/>
    </row>
    <row r="47" spans="1:22" x14ac:dyDescent="0.35">
      <c r="A47" s="20">
        <v>15</v>
      </c>
      <c r="B47" s="72">
        <f>'Appendix A'!J927</f>
        <v>0.35662012375731467</v>
      </c>
      <c r="C47" s="61">
        <f t="shared" si="10"/>
        <v>3515616.0522183692</v>
      </c>
      <c r="D47" s="61">
        <f t="shared" si="13"/>
        <v>56455124.556360051</v>
      </c>
      <c r="E47" s="80">
        <f>'Appendix B'!W75</f>
        <v>235644.7530523024</v>
      </c>
      <c r="G47" s="43">
        <f t="shared" si="11"/>
        <v>2285150.4339419398</v>
      </c>
      <c r="H47" s="63">
        <f t="shared" si="12"/>
        <v>484.57795592009614</v>
      </c>
      <c r="I47" s="58">
        <f>'Appendix C'!AP69/C47</f>
        <v>28.040047794036024</v>
      </c>
      <c r="N47" s="227"/>
      <c r="O47" s="227"/>
      <c r="P47" s="227"/>
      <c r="Q47" s="227"/>
      <c r="R47" s="227"/>
      <c r="S47" s="227"/>
      <c r="T47" s="227"/>
      <c r="U47" s="227"/>
      <c r="V47" s="227"/>
    </row>
    <row r="48" spans="1:22" x14ac:dyDescent="0.35">
      <c r="A48" s="20">
        <v>16</v>
      </c>
      <c r="B48" s="72">
        <f>'Appendix A'!J987</f>
        <v>0.3616609918128702</v>
      </c>
      <c r="C48" s="61">
        <f t="shared" si="10"/>
        <v>3479868.236193181</v>
      </c>
      <c r="D48" s="61">
        <f t="shared" si="13"/>
        <v>59934992.792553231</v>
      </c>
      <c r="E48" s="80">
        <f>'Appendix B'!W76</f>
        <v>183488.13102111255</v>
      </c>
      <c r="G48" s="43">
        <f t="shared" si="11"/>
        <v>2261914.3535255678</v>
      </c>
      <c r="H48" s="63">
        <f t="shared" si="12"/>
        <v>519.87848667928961</v>
      </c>
      <c r="I48" s="58">
        <f>'Appendix C'!AP70/C48</f>
        <v>26.144502394489628</v>
      </c>
      <c r="N48" s="227"/>
      <c r="O48" s="227"/>
      <c r="P48" s="227"/>
      <c r="Q48" s="227"/>
      <c r="R48" s="227"/>
      <c r="S48" s="227"/>
      <c r="T48" s="227"/>
      <c r="U48" s="227"/>
      <c r="V48" s="227"/>
    </row>
    <row r="49" spans="1:22" x14ac:dyDescent="0.35">
      <c r="A49" s="20">
        <v>17</v>
      </c>
      <c r="B49" s="72">
        <f>'Appendix A'!J1048</f>
        <v>0.36648722792398142</v>
      </c>
      <c r="C49" s="61">
        <f t="shared" si="10"/>
        <v>3488269.6286117258</v>
      </c>
      <c r="D49" s="61">
        <f t="shared" si="13"/>
        <v>63423262.42116496</v>
      </c>
      <c r="E49" s="80">
        <f>'Appendix B'!W77</f>
        <v>148907.06451164145</v>
      </c>
      <c r="G49" s="43">
        <f t="shared" si="11"/>
        <v>2267375.2585976217</v>
      </c>
      <c r="H49" s="63">
        <f t="shared" si="12"/>
        <v>544.27543378740472</v>
      </c>
      <c r="I49" s="58">
        <f>'Appendix C'!AP71/C49</f>
        <v>24.980598907223449</v>
      </c>
      <c r="N49" s="227"/>
      <c r="O49" s="227"/>
      <c r="P49" s="227"/>
      <c r="Q49" s="227"/>
      <c r="R49" s="227"/>
      <c r="S49" s="227"/>
      <c r="T49" s="227"/>
      <c r="U49" s="227"/>
      <c r="V49" s="227"/>
    </row>
    <row r="50" spans="1:22" x14ac:dyDescent="0.35">
      <c r="A50" s="20">
        <v>18</v>
      </c>
      <c r="B50" s="72">
        <f>'Appendix A'!J1109</f>
        <v>0.37104622792398123</v>
      </c>
      <c r="C50" s="61">
        <f t="shared" si="10"/>
        <v>3475197.2770938529</v>
      </c>
      <c r="D50" s="61">
        <f t="shared" si="13"/>
        <v>66898459.69825881</v>
      </c>
      <c r="E50" s="80">
        <f>'Appendix B'!W78</f>
        <v>117901.56886449398</v>
      </c>
      <c r="G50" s="43">
        <f t="shared" si="11"/>
        <v>2258878.2301110043</v>
      </c>
      <c r="H50" s="63">
        <f t="shared" si="12"/>
        <v>573.98773752560044</v>
      </c>
      <c r="I50" s="58">
        <f>'Appendix C'!AP72/C50</f>
        <v>23.695129791518358</v>
      </c>
      <c r="N50" s="227"/>
      <c r="O50" s="227"/>
      <c r="P50" s="227"/>
      <c r="Q50" s="227"/>
      <c r="R50" s="227"/>
      <c r="S50" s="227"/>
      <c r="T50" s="227"/>
      <c r="U50" s="227"/>
      <c r="V50" s="227"/>
    </row>
    <row r="51" spans="1:22" x14ac:dyDescent="0.35">
      <c r="A51" s="20">
        <v>19</v>
      </c>
      <c r="B51" s="72">
        <f>'Appendix A'!J1170</f>
        <v>0.37536654528509239</v>
      </c>
      <c r="C51" s="61">
        <f t="shared" si="10"/>
        <v>3462565.7494976353</v>
      </c>
      <c r="D51" s="61">
        <f t="shared" si="13"/>
        <v>70361025.447756439</v>
      </c>
      <c r="E51" s="80">
        <f>'Appendix B'!W79</f>
        <v>92262.159919385973</v>
      </c>
      <c r="G51" s="43">
        <f t="shared" si="11"/>
        <v>2250667.7371734628</v>
      </c>
      <c r="H51" s="63">
        <f t="shared" si="12"/>
        <v>603.46797755009902</v>
      </c>
      <c r="I51" s="58">
        <f>'Appendix C'!AP73/C51</f>
        <v>22.544844742364457</v>
      </c>
      <c r="N51" s="227"/>
      <c r="O51" s="227"/>
      <c r="P51" s="227"/>
      <c r="Q51" s="227"/>
      <c r="R51" s="227"/>
      <c r="S51" s="227"/>
      <c r="T51" s="227"/>
      <c r="U51" s="227"/>
      <c r="V51" s="227"/>
    </row>
    <row r="52" spans="1:22" x14ac:dyDescent="0.35">
      <c r="A52" s="20">
        <v>20</v>
      </c>
      <c r="B52" s="72">
        <f>'Appendix A'!J1231</f>
        <v>0.37947267584064798</v>
      </c>
      <c r="C52" s="61">
        <f t="shared" si="10"/>
        <v>3450322.2144291075</v>
      </c>
      <c r="D52" s="61">
        <f t="shared" si="13"/>
        <v>73811347.66218555</v>
      </c>
      <c r="E52" s="80">
        <f>'Appendix B'!W80</f>
        <v>71735.734194009041</v>
      </c>
      <c r="G52" s="43">
        <f t="shared" si="11"/>
        <v>2242709.43937892</v>
      </c>
      <c r="H52" s="63">
        <f t="shared" si="12"/>
        <v>632.67223337433506</v>
      </c>
      <c r="I52" s="58">
        <f>'Appendix C'!AP74/C52</f>
        <v>21.5110649776854</v>
      </c>
      <c r="N52" s="227"/>
      <c r="O52" s="227"/>
      <c r="P52" s="227"/>
      <c r="Q52" s="227"/>
      <c r="R52" s="227"/>
      <c r="S52" s="227"/>
      <c r="T52" s="227"/>
      <c r="U52" s="227"/>
      <c r="V52" s="227"/>
    </row>
    <row r="53" spans="1:22" x14ac:dyDescent="0.35">
      <c r="A53" s="20">
        <v>21</v>
      </c>
      <c r="B53" s="72">
        <f>'Appendix A'!J1259</f>
        <v>0.3812915709795367</v>
      </c>
      <c r="C53" s="61">
        <f t="shared" si="10"/>
        <v>2708201.2743708538</v>
      </c>
      <c r="D53" s="61">
        <f t="shared" si="13"/>
        <v>76519548.936556399</v>
      </c>
      <c r="E53" s="80">
        <f>'Appendix B'!W81</f>
        <v>9672.4567385144182</v>
      </c>
      <c r="G53" s="43">
        <f t="shared" si="11"/>
        <v>1760330.828341055</v>
      </c>
      <c r="H53" s="63">
        <f t="shared" si="12"/>
        <v>1151.6448839588713</v>
      </c>
      <c r="I53" s="58">
        <f>'Appendix C'!AP75/C53</f>
        <v>11.820148585077796</v>
      </c>
      <c r="N53" s="227"/>
      <c r="O53" s="227"/>
      <c r="P53" s="227"/>
      <c r="Q53" s="227"/>
      <c r="R53" s="227"/>
      <c r="S53" s="227"/>
      <c r="T53" s="227"/>
      <c r="U53" s="227"/>
      <c r="V53" s="227"/>
    </row>
    <row r="55" spans="1:22" x14ac:dyDescent="0.35">
      <c r="F55" s="135" t="s">
        <v>241</v>
      </c>
      <c r="G55" s="228">
        <f>SUM(G32:G52)</f>
        <v>47977375.980420604</v>
      </c>
      <c r="H55" s="231">
        <f>G55/(F26*1000)</f>
        <v>146.30767584463513</v>
      </c>
      <c r="I55" s="73">
        <f>'Appendix C'!AT74/D52</f>
        <v>92.547118137215861</v>
      </c>
      <c r="O55" s="134"/>
      <c r="P55" s="134"/>
      <c r="Q55" s="181"/>
      <c r="R55" s="182"/>
      <c r="S55" s="133"/>
      <c r="T55" s="134"/>
      <c r="U55" s="133"/>
      <c r="V55" s="133"/>
    </row>
    <row r="56" spans="1:22" x14ac:dyDescent="0.35">
      <c r="G56" s="114"/>
      <c r="I56" s="114"/>
      <c r="S56" s="114"/>
      <c r="T56" s="114"/>
      <c r="U56" s="114"/>
    </row>
    <row r="57" spans="1:22" x14ac:dyDescent="0.35">
      <c r="H57" t="s">
        <v>415</v>
      </c>
      <c r="I57">
        <f>'Appendix C'!AR77/'Appendix C'!AU74</f>
        <v>1.7689428981137816</v>
      </c>
    </row>
    <row r="58" spans="1:22" x14ac:dyDescent="0.35">
      <c r="M58"/>
      <c r="N58"/>
    </row>
    <row r="59" spans="1:22" x14ac:dyDescent="0.35">
      <c r="D59" s="203"/>
      <c r="E59" s="203"/>
      <c r="F59" s="203"/>
      <c r="G59" s="203"/>
      <c r="H59" s="203"/>
      <c r="I59" s="203"/>
      <c r="M59"/>
      <c r="N59"/>
    </row>
    <row r="60" spans="1:22" x14ac:dyDescent="0.35">
      <c r="C60" s="203"/>
      <c r="D60" s="133"/>
      <c r="E60" s="133"/>
      <c r="F60" s="233"/>
      <c r="G60" s="133"/>
      <c r="H60" s="133"/>
      <c r="M60"/>
      <c r="N60"/>
    </row>
    <row r="61" spans="1:22" x14ac:dyDescent="0.35">
      <c r="C61" s="203"/>
      <c r="D61" s="114"/>
      <c r="E61" s="114"/>
      <c r="F61" s="114"/>
      <c r="G61" s="114"/>
      <c r="H61" s="114"/>
      <c r="M61"/>
      <c r="N61"/>
    </row>
    <row r="62" spans="1:22" x14ac:dyDescent="0.35">
      <c r="M62"/>
      <c r="N62"/>
    </row>
    <row r="63" spans="1:22" x14ac:dyDescent="0.35">
      <c r="M63"/>
      <c r="N63"/>
    </row>
    <row r="64" spans="1:22" x14ac:dyDescent="0.35">
      <c r="M64"/>
      <c r="N64"/>
    </row>
  </sheetData>
  <mergeCells count="1">
    <mergeCell ref="A1:J1"/>
  </mergeCell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55"/>
  <sheetViews>
    <sheetView topLeftCell="G25" zoomScale="90" zoomScaleNormal="90" workbookViewId="0">
      <selection activeCell="Q30" sqref="Q30"/>
    </sheetView>
  </sheetViews>
  <sheetFormatPr defaultRowHeight="14.5" x14ac:dyDescent="0.35"/>
  <cols>
    <col min="1" max="1" width="9.1796875" customWidth="1"/>
    <col min="2" max="2" width="14.6328125" bestFit="1" customWidth="1"/>
    <col min="3" max="3" width="14.08984375" customWidth="1"/>
    <col min="4" max="4" width="10.90625" customWidth="1"/>
    <col min="5" max="5" width="14.6328125" bestFit="1" customWidth="1"/>
    <col min="6" max="6" width="11.453125" customWidth="1"/>
    <col min="7" max="7" width="10.6328125" customWidth="1"/>
    <col min="8" max="8" width="12.1796875" bestFit="1" customWidth="1"/>
    <col min="9" max="9" width="10.453125" customWidth="1"/>
    <col min="10" max="10" width="11.81640625" customWidth="1"/>
    <col min="11" max="11" width="17.1796875" bestFit="1" customWidth="1"/>
    <col min="12" max="12" width="17.1796875" customWidth="1"/>
    <col min="13" max="13" width="15.453125" customWidth="1"/>
    <col min="14" max="14" width="17.1796875" customWidth="1"/>
    <col min="15" max="15" width="17.1796875" bestFit="1" customWidth="1"/>
    <col min="16" max="16" width="13.54296875" bestFit="1" customWidth="1"/>
    <col min="17" max="17" width="14.36328125" customWidth="1"/>
    <col min="18" max="18" width="11.36328125" customWidth="1"/>
    <col min="19" max="19" width="11" bestFit="1" customWidth="1"/>
    <col min="20" max="20" width="11" customWidth="1"/>
    <col min="21" max="21" width="11" bestFit="1" customWidth="1"/>
  </cols>
  <sheetData>
    <row r="1" spans="1:21" ht="30" x14ac:dyDescent="0.45">
      <c r="A1" s="62" t="s">
        <v>135</v>
      </c>
      <c r="B1" s="45">
        <v>8.5999999999999993E-2</v>
      </c>
      <c r="C1" s="44" t="s">
        <v>136</v>
      </c>
      <c r="D1" s="308" t="s">
        <v>336</v>
      </c>
      <c r="E1" s="308"/>
      <c r="F1" s="308"/>
      <c r="G1" s="308"/>
      <c r="H1" s="308"/>
      <c r="I1" s="308"/>
      <c r="J1" s="308"/>
      <c r="K1" s="308"/>
    </row>
    <row r="2" spans="1:21" x14ac:dyDescent="0.35">
      <c r="A2" s="55" t="s">
        <v>137</v>
      </c>
      <c r="B2" s="45">
        <f>1.23144 *B1</f>
        <v>0.10590384</v>
      </c>
      <c r="C2" t="s">
        <v>138</v>
      </c>
    </row>
    <row r="3" spans="1:21" x14ac:dyDescent="0.35">
      <c r="B3" t="s">
        <v>152</v>
      </c>
    </row>
    <row r="4" spans="1:21" ht="101.5" x14ac:dyDescent="0.35">
      <c r="A4" s="175" t="s">
        <v>108</v>
      </c>
      <c r="B4" s="32" t="s">
        <v>319</v>
      </c>
      <c r="C4" s="32" t="s">
        <v>158</v>
      </c>
      <c r="D4" s="32" t="s">
        <v>340</v>
      </c>
      <c r="E4" s="32" t="s">
        <v>329</v>
      </c>
      <c r="F4" s="32" t="s">
        <v>330</v>
      </c>
      <c r="G4" s="32" t="s">
        <v>341</v>
      </c>
      <c r="H4" s="32" t="s">
        <v>337</v>
      </c>
      <c r="I4" s="32" t="s">
        <v>156</v>
      </c>
      <c r="J4" s="32" t="s">
        <v>342</v>
      </c>
      <c r="K4" s="32" t="s">
        <v>155</v>
      </c>
      <c r="L4" s="32" t="s">
        <v>335</v>
      </c>
      <c r="M4" s="32" t="s">
        <v>343</v>
      </c>
      <c r="N4" s="32" t="s">
        <v>333</v>
      </c>
      <c r="O4" s="32" t="s">
        <v>346</v>
      </c>
      <c r="P4" s="32" t="s">
        <v>157</v>
      </c>
      <c r="Q4" s="32" t="s">
        <v>344</v>
      </c>
      <c r="R4" s="32" t="s">
        <v>345</v>
      </c>
      <c r="S4" s="32" t="s">
        <v>437</v>
      </c>
      <c r="T4" s="66"/>
    </row>
    <row r="5" spans="1:21" x14ac:dyDescent="0.35">
      <c r="A5" s="175">
        <v>0</v>
      </c>
      <c r="B5" s="43">
        <v>0</v>
      </c>
      <c r="C5" s="61">
        <f>B5*0.0036</f>
        <v>0</v>
      </c>
      <c r="D5" s="63">
        <f>B5/(365*24)</f>
        <v>0</v>
      </c>
      <c r="E5" s="43">
        <f>'Appendix D'!U32</f>
        <v>0</v>
      </c>
      <c r="F5" s="43">
        <f>E5*0.0036</f>
        <v>0</v>
      </c>
      <c r="G5" s="58">
        <f>F5/(365*24)</f>
        <v>0</v>
      </c>
      <c r="H5" s="46">
        <f>E5*$B$2</f>
        <v>0</v>
      </c>
      <c r="I5" s="57">
        <f>H5/(365*24)</f>
        <v>0</v>
      </c>
      <c r="J5" s="196">
        <f>J6</f>
        <v>0.10590384000000001</v>
      </c>
      <c r="K5" s="59">
        <f>'Appendix B'!H30/(365*24)</f>
        <v>3531.1537303824357</v>
      </c>
      <c r="L5" s="59">
        <v>0</v>
      </c>
      <c r="M5" s="59">
        <f>L5*0.0036/(365*24)</f>
        <v>0</v>
      </c>
      <c r="N5" s="59">
        <f>L5*$B$2/(365*24)</f>
        <v>0</v>
      </c>
      <c r="O5" s="42">
        <f>O6</f>
        <v>0.10590383999999999</v>
      </c>
      <c r="P5" s="58">
        <f t="shared" ref="P5:P26" si="0">I5+K5-N5</f>
        <v>3531.1537303824357</v>
      </c>
      <c r="Q5" s="58"/>
      <c r="R5" s="58"/>
      <c r="S5" s="32"/>
      <c r="T5" s="66"/>
    </row>
    <row r="6" spans="1:21" x14ac:dyDescent="0.35">
      <c r="A6" s="20">
        <v>1</v>
      </c>
      <c r="B6" s="43">
        <f>'Appendix C'!AP55</f>
        <v>2605884416.9723711</v>
      </c>
      <c r="C6" s="61">
        <f>B6*0.0036</f>
        <v>9381183.9011005349</v>
      </c>
      <c r="D6" s="63">
        <f t="shared" ref="D6:D26" si="1">B6/(365*24)</f>
        <v>297475.39006533916</v>
      </c>
      <c r="E6" s="43">
        <f>'Appendix D'!C33</f>
        <v>4953939.7910710955</v>
      </c>
      <c r="F6" s="43">
        <f>E6*0.0036</f>
        <v>17834.183247855945</v>
      </c>
      <c r="G6" s="58">
        <f>E6/(365*24)</f>
        <v>565.51824098985105</v>
      </c>
      <c r="H6" s="46">
        <f>E6*$B$2</f>
        <v>524641.24700322677</v>
      </c>
      <c r="I6" s="57">
        <f>H6/(365*24)</f>
        <v>59.890553310870636</v>
      </c>
      <c r="J6" s="196">
        <f>I6/G6</f>
        <v>0.10590384000000001</v>
      </c>
      <c r="K6" s="59">
        <f>('Appendix B'!E31+'Appendix B'!F31)/(365*24)</f>
        <v>385.8556610891219</v>
      </c>
      <c r="L6" s="59">
        <f>'Appendix C'!AR55</f>
        <v>22194202.981909391</v>
      </c>
      <c r="M6" s="59">
        <f>L6/(365*24)</f>
        <v>2533.5848152864601</v>
      </c>
      <c r="N6" s="59">
        <f>L6*$B$2/(365*24)</f>
        <v>268.31636090452679</v>
      </c>
      <c r="O6" s="42">
        <f>N6/M6</f>
        <v>0.10590383999999999</v>
      </c>
      <c r="P6" s="58">
        <f t="shared" si="0"/>
        <v>177.42985349546575</v>
      </c>
      <c r="Q6" s="180">
        <f t="shared" ref="Q6:Q26" si="2">P6/D6</f>
        <v>5.9645220889194923E-4</v>
      </c>
      <c r="R6" s="58">
        <f>((F6)+((K6*365*24/$B$2))-(L6))/B6</f>
        <v>3.737801728102869E-3</v>
      </c>
      <c r="S6" s="58">
        <f>(C6-((F6)+((K6*365*24/$B$2)*0.0036)+(L6*0.0036)))/(((F6)+((K6*365*24/$B$2)*0.0036)+(L6*0.0036)))</f>
        <v>43.11908312094657</v>
      </c>
      <c r="T6" s="257"/>
      <c r="U6" s="73"/>
    </row>
    <row r="7" spans="1:21" x14ac:dyDescent="0.35">
      <c r="A7" s="20">
        <v>2</v>
      </c>
      <c r="B7" s="43">
        <f>'Appendix C'!AP56</f>
        <v>1011404315.3770145</v>
      </c>
      <c r="C7" s="61">
        <f t="shared" ref="C7:C26" si="3">B7*0.0036</f>
        <v>3641055.5353572522</v>
      </c>
      <c r="D7" s="63">
        <f t="shared" si="1"/>
        <v>115457.11362751307</v>
      </c>
      <c r="E7" s="43">
        <f>'Appendix D'!C34</f>
        <v>4156593.6117359074</v>
      </c>
      <c r="F7" s="43">
        <f t="shared" ref="F7:F26" si="4">E7*0.0036</f>
        <v>14963.737002249267</v>
      </c>
      <c r="G7" s="58">
        <f t="shared" ref="G7:G26" si="5">E7/(365*24)</f>
        <v>474.4969876410853</v>
      </c>
      <c r="H7" s="46">
        <f t="shared" ref="H7:H25" si="6">E7*$B$2</f>
        <v>440199.22480230167</v>
      </c>
      <c r="I7" s="57">
        <f t="shared" ref="I7:I26" si="7">H7/(365*24)</f>
        <v>50.25105305962348</v>
      </c>
      <c r="J7" s="196">
        <f t="shared" ref="J7:J26" si="8">I7/G7</f>
        <v>0.10590384000000001</v>
      </c>
      <c r="K7" s="59">
        <f>('Appendix B'!E32+'Appendix B'!F32)/(365*24)</f>
        <v>254.37037449935616</v>
      </c>
      <c r="L7" s="59">
        <f>'Appendix C'!AR56</f>
        <v>11260269.028477732</v>
      </c>
      <c r="M7" s="59">
        <f t="shared" ref="M7:M26" si="9">L7/(365*24)</f>
        <v>1285.418838867321</v>
      </c>
      <c r="N7" s="59">
        <f t="shared" ref="N7:N26" si="10">L7*$B$2/(365*24)</f>
        <v>136.13079104439055</v>
      </c>
      <c r="O7" s="42">
        <f t="shared" ref="O7:O26" si="11">N7/M7</f>
        <v>0.10590384</v>
      </c>
      <c r="P7" s="58">
        <f t="shared" si="0"/>
        <v>168.49063651458908</v>
      </c>
      <c r="Q7" s="180">
        <f t="shared" si="2"/>
        <v>1.4593352563634354E-3</v>
      </c>
      <c r="R7" s="58">
        <f t="shared" ref="R7:R26" si="12">((F7)+((K7*365*24/$B$2))-(L7))/B7</f>
        <v>9.6848843693313671E-3</v>
      </c>
      <c r="S7" s="58">
        <f t="shared" ref="S7:S26" si="13">(C7-((F7)+((K7*365*24/$B$2)*0.0036)+(L7*0.0036)))/(((F7)+((K7*365*24/$B$2)*0.0036)+(L7*0.0036)))</f>
        <v>26.74200825855235</v>
      </c>
      <c r="T7" s="257"/>
      <c r="U7" s="73"/>
    </row>
    <row r="8" spans="1:21" x14ac:dyDescent="0.35">
      <c r="A8" s="20">
        <v>3</v>
      </c>
      <c r="B8" s="43">
        <f>'Appendix C'!AP57</f>
        <v>558829999.61976373</v>
      </c>
      <c r="C8" s="61">
        <f t="shared" si="3"/>
        <v>2011787.9986311493</v>
      </c>
      <c r="D8" s="63">
        <f t="shared" si="1"/>
        <v>63793.378952027822</v>
      </c>
      <c r="E8" s="43">
        <f>'Appendix D'!C35</f>
        <v>3897591.5380314924</v>
      </c>
      <c r="F8" s="43">
        <f t="shared" si="4"/>
        <v>14031.329536913372</v>
      </c>
      <c r="G8" s="58">
        <f t="shared" si="5"/>
        <v>444.93054087117491</v>
      </c>
      <c r="H8" s="46">
        <f t="shared" si="6"/>
        <v>412769.91062904109</v>
      </c>
      <c r="I8" s="57">
        <f t="shared" si="7"/>
        <v>47.119852811534372</v>
      </c>
      <c r="J8" s="196">
        <f t="shared" si="8"/>
        <v>0.10590384000000001</v>
      </c>
      <c r="K8" s="59">
        <f>('Appendix B'!E33+'Appendix B'!F33)/(365*24)</f>
        <v>215.31733232405799</v>
      </c>
      <c r="L8" s="59">
        <f>'Appendix C'!AR57</f>
        <v>8116895.793464601</v>
      </c>
      <c r="M8" s="59">
        <f t="shared" si="9"/>
        <v>926.58627779276264</v>
      </c>
      <c r="N8" s="59">
        <f t="shared" si="10"/>
        <v>98.129044909560292</v>
      </c>
      <c r="O8" s="42">
        <f t="shared" si="11"/>
        <v>0.10590384</v>
      </c>
      <c r="P8" s="58">
        <f t="shared" si="0"/>
        <v>164.30814022603207</v>
      </c>
      <c r="Q8" s="180">
        <f t="shared" si="2"/>
        <v>2.5756299936642428E-3</v>
      </c>
      <c r="R8" s="58">
        <f t="shared" si="12"/>
        <v>1.7371010621222965E-2</v>
      </c>
      <c r="S8" s="58">
        <f t="shared" si="13"/>
        <v>17.737095253620652</v>
      </c>
      <c r="T8" s="257"/>
      <c r="U8" s="73"/>
    </row>
    <row r="9" spans="1:21" x14ac:dyDescent="0.35">
      <c r="A9" s="20">
        <v>4</v>
      </c>
      <c r="B9" s="43">
        <f>'Appendix C'!AP58</f>
        <v>391430164.48858756</v>
      </c>
      <c r="C9" s="61">
        <f t="shared" si="3"/>
        <v>1409148.5921589152</v>
      </c>
      <c r="D9" s="63">
        <f t="shared" si="1"/>
        <v>44683.808731573925</v>
      </c>
      <c r="E9" s="43">
        <f>'Appendix D'!C36</f>
        <v>3774735.6719198134</v>
      </c>
      <c r="F9" s="43">
        <f t="shared" si="4"/>
        <v>13589.048418911329</v>
      </c>
      <c r="G9" s="58">
        <f t="shared" si="5"/>
        <v>430.90589862098324</v>
      </c>
      <c r="H9" s="46">
        <f t="shared" si="6"/>
        <v>399759.00264128839</v>
      </c>
      <c r="I9" s="57">
        <f t="shared" si="7"/>
        <v>45.634589342612827</v>
      </c>
      <c r="J9" s="196">
        <f t="shared" si="8"/>
        <v>0.10590384</v>
      </c>
      <c r="K9" s="59">
        <f>('Appendix B'!E34+'Appendix B'!F34)/(365*24)</f>
        <v>198.13292135053794</v>
      </c>
      <c r="L9" s="59">
        <f>'Appendix C'!AR58</f>
        <v>6913502.8196598291</v>
      </c>
      <c r="M9" s="59">
        <f t="shared" si="9"/>
        <v>789.21265064609918</v>
      </c>
      <c r="N9" s="59">
        <f t="shared" si="10"/>
        <v>83.580650280000384</v>
      </c>
      <c r="O9" s="42">
        <f t="shared" si="11"/>
        <v>0.10590384</v>
      </c>
      <c r="P9" s="58">
        <f t="shared" si="0"/>
        <v>160.18686041315038</v>
      </c>
      <c r="Q9" s="180">
        <f t="shared" si="2"/>
        <v>3.5848971911823868E-3</v>
      </c>
      <c r="R9" s="58">
        <f t="shared" si="12"/>
        <v>2.4241763327821311E-2</v>
      </c>
      <c r="S9" s="58">
        <f t="shared" si="13"/>
        <v>13.456128045537843</v>
      </c>
      <c r="T9" s="257"/>
      <c r="U9" s="73"/>
    </row>
    <row r="10" spans="1:21" x14ac:dyDescent="0.35">
      <c r="A10" s="20">
        <v>5</v>
      </c>
      <c r="B10" s="43">
        <f>'Appendix C'!AP59</f>
        <v>310115316.92212242</v>
      </c>
      <c r="C10" s="61">
        <f t="shared" si="3"/>
        <v>1116415.1409196407</v>
      </c>
      <c r="D10" s="63">
        <f t="shared" si="1"/>
        <v>35401.291886087034</v>
      </c>
      <c r="E10" s="43">
        <f>'Appendix D'!C37</f>
        <v>3741072.9141086549</v>
      </c>
      <c r="F10" s="43">
        <f t="shared" si="4"/>
        <v>13467.862490791158</v>
      </c>
      <c r="G10" s="58">
        <f t="shared" si="5"/>
        <v>427.06311804893323</v>
      </c>
      <c r="H10" s="46">
        <f t="shared" si="6"/>
        <v>396193.98732409673</v>
      </c>
      <c r="I10" s="57">
        <f t="shared" si="7"/>
        <v>45.227624123755334</v>
      </c>
      <c r="J10" s="196">
        <f t="shared" si="8"/>
        <v>0.10590383999999999</v>
      </c>
      <c r="K10" s="59">
        <f>('Appendix B'!E35+'Appendix B'!F35)/(365*24)</f>
        <v>193.85544933204804</v>
      </c>
      <c r="L10" s="59">
        <f>'Appendix C'!AR59</f>
        <v>6376544.1851282977</v>
      </c>
      <c r="M10" s="59">
        <f t="shared" si="9"/>
        <v>727.91600286852713</v>
      </c>
      <c r="N10" s="59">
        <f t="shared" si="10"/>
        <v>77.089099901228039</v>
      </c>
      <c r="O10" s="42">
        <f t="shared" si="11"/>
        <v>0.10590384</v>
      </c>
      <c r="P10" s="58">
        <f t="shared" si="0"/>
        <v>161.99397355457535</v>
      </c>
      <c r="Q10" s="180">
        <f t="shared" si="2"/>
        <v>4.5759339539312169E-3</v>
      </c>
      <c r="R10" s="58">
        <f t="shared" si="12"/>
        <v>3.1188324506440747E-2</v>
      </c>
      <c r="S10" s="58">
        <f t="shared" si="13"/>
        <v>10.85788335478791</v>
      </c>
      <c r="T10" s="257"/>
      <c r="U10" s="73"/>
    </row>
    <row r="11" spans="1:21" x14ac:dyDescent="0.35">
      <c r="A11" s="20">
        <v>6</v>
      </c>
      <c r="B11" s="43">
        <f>'Appendix C'!AP60</f>
        <v>253305601.25230575</v>
      </c>
      <c r="C11" s="61">
        <f t="shared" si="3"/>
        <v>911900.16450830072</v>
      </c>
      <c r="D11" s="63">
        <f t="shared" si="1"/>
        <v>28916.164526518922</v>
      </c>
      <c r="E11" s="43">
        <f>'Appendix D'!C38</f>
        <v>3699340.4741235031</v>
      </c>
      <c r="F11" s="43">
        <f t="shared" si="4"/>
        <v>13317.62570684461</v>
      </c>
      <c r="G11" s="58">
        <f t="shared" si="5"/>
        <v>422.29914088167845</v>
      </c>
      <c r="H11" s="46">
        <f t="shared" si="6"/>
        <v>391774.3616770996</v>
      </c>
      <c r="I11" s="57">
        <f t="shared" si="7"/>
        <v>44.723100648070734</v>
      </c>
      <c r="J11" s="196">
        <f t="shared" si="8"/>
        <v>0.10590384</v>
      </c>
      <c r="K11" s="59">
        <f>('Appendix B'!E36+'Appendix B'!F36)/(365*24)</f>
        <v>188.95328246488</v>
      </c>
      <c r="L11" s="59">
        <f>'Appendix C'!AR60</f>
        <v>5973587.2265532594</v>
      </c>
      <c r="M11" s="59">
        <f t="shared" si="9"/>
        <v>681.91635006315744</v>
      </c>
      <c r="N11" s="59">
        <f t="shared" si="10"/>
        <v>72.217560030472612</v>
      </c>
      <c r="O11" s="42">
        <f t="shared" si="11"/>
        <v>0.10590384</v>
      </c>
      <c r="P11" s="58">
        <f t="shared" si="0"/>
        <v>161.45882308247812</v>
      </c>
      <c r="Q11" s="180">
        <f t="shared" si="2"/>
        <v>5.5836873847637967E-3</v>
      </c>
      <c r="R11" s="58">
        <f t="shared" si="12"/>
        <v>3.8172442672397368E-2</v>
      </c>
      <c r="S11" s="58">
        <f t="shared" si="13"/>
        <v>9.0110934854120686</v>
      </c>
      <c r="T11" s="257"/>
      <c r="U11" s="73"/>
    </row>
    <row r="12" spans="1:21" x14ac:dyDescent="0.35">
      <c r="A12" s="20">
        <v>7</v>
      </c>
      <c r="B12" s="43">
        <f>'Appendix C'!AP61</f>
        <v>214527480.72419652</v>
      </c>
      <c r="C12" s="61">
        <f t="shared" si="3"/>
        <v>772298.93060710747</v>
      </c>
      <c r="D12" s="63">
        <f t="shared" si="1"/>
        <v>24489.438438835219</v>
      </c>
      <c r="E12" s="43">
        <f>'Appendix D'!C39</f>
        <v>3667158.4506565598</v>
      </c>
      <c r="F12" s="43">
        <f t="shared" si="4"/>
        <v>13201.770422363616</v>
      </c>
      <c r="G12" s="58">
        <f t="shared" si="5"/>
        <v>418.62539391056617</v>
      </c>
      <c r="H12" s="46">
        <f t="shared" si="6"/>
        <v>388366.16181298019</v>
      </c>
      <c r="I12" s="57">
        <f t="shared" si="7"/>
        <v>44.334036736641572</v>
      </c>
      <c r="J12" s="196">
        <f t="shared" si="8"/>
        <v>0.10590384</v>
      </c>
      <c r="K12" s="59">
        <f>('Appendix B'!E37+'Appendix B'!F37)/(365*24)</f>
        <v>185.6070798764213</v>
      </c>
      <c r="L12" s="59">
        <f>'Appendix C'!AR61</f>
        <v>5695170.5273222066</v>
      </c>
      <c r="M12" s="59">
        <f t="shared" si="9"/>
        <v>650.13362184043456</v>
      </c>
      <c r="N12" s="59">
        <f t="shared" si="10"/>
        <v>68.851647066009889</v>
      </c>
      <c r="O12" s="42">
        <f t="shared" si="11"/>
        <v>0.10590384</v>
      </c>
      <c r="P12" s="58">
        <f t="shared" si="0"/>
        <v>161.08946954705297</v>
      </c>
      <c r="Q12" s="180">
        <f t="shared" si="2"/>
        <v>6.5779160248770003E-3</v>
      </c>
      <c r="R12" s="58">
        <f t="shared" si="12"/>
        <v>4.5079576885537563E-2</v>
      </c>
      <c r="S12" s="58">
        <f t="shared" si="13"/>
        <v>7.6800146636145037</v>
      </c>
      <c r="T12" s="257"/>
      <c r="U12" s="73"/>
    </row>
    <row r="13" spans="1:21" x14ac:dyDescent="0.35">
      <c r="A13" s="20">
        <v>8</v>
      </c>
      <c r="B13" s="43">
        <f>'Appendix C'!AP62</f>
        <v>186383419.44805625</v>
      </c>
      <c r="C13" s="61">
        <f t="shared" si="3"/>
        <v>670980.31001300248</v>
      </c>
      <c r="D13" s="63">
        <f t="shared" si="1"/>
        <v>21276.646055714184</v>
      </c>
      <c r="E13" s="43">
        <f>'Appendix D'!C40</f>
        <v>3640625.0465373844</v>
      </c>
      <c r="F13" s="43">
        <f t="shared" si="4"/>
        <v>13106.250167534583</v>
      </c>
      <c r="G13" s="58">
        <f t="shared" si="5"/>
        <v>415.59646649970142</v>
      </c>
      <c r="H13" s="46">
        <f t="shared" si="6"/>
        <v>385556.17242848768</v>
      </c>
      <c r="I13" s="57">
        <f t="shared" si="7"/>
        <v>44.013261692749737</v>
      </c>
      <c r="J13" s="196">
        <f t="shared" si="8"/>
        <v>0.10590384</v>
      </c>
      <c r="K13" s="59">
        <f>('Appendix B'!E38+'Appendix B'!F38)/(365*24)</f>
        <v>183.1785008372774</v>
      </c>
      <c r="L13" s="59">
        <f>'Appendix C'!AR62</f>
        <v>5490215.7535933442</v>
      </c>
      <c r="M13" s="59">
        <f t="shared" si="9"/>
        <v>626.7369581727562</v>
      </c>
      <c r="N13" s="59">
        <f t="shared" si="10"/>
        <v>66.373850540414267</v>
      </c>
      <c r="O13" s="42">
        <f t="shared" si="11"/>
        <v>0.10590384</v>
      </c>
      <c r="P13" s="58">
        <f t="shared" si="0"/>
        <v>160.81791198961287</v>
      </c>
      <c r="Q13" s="180">
        <f t="shared" si="2"/>
        <v>7.5584239907221015E-3</v>
      </c>
      <c r="R13" s="58">
        <f t="shared" si="12"/>
        <v>5.1907963006113805E-2</v>
      </c>
      <c r="S13" s="58">
        <f t="shared" si="13"/>
        <v>6.6755533321959923</v>
      </c>
      <c r="T13" s="257"/>
      <c r="U13" s="73"/>
    </row>
    <row r="14" spans="1:21" x14ac:dyDescent="0.35">
      <c r="A14" s="20">
        <v>9</v>
      </c>
      <c r="B14" s="43">
        <f>'Appendix C'!AP63</f>
        <v>164950672.72635451</v>
      </c>
      <c r="C14" s="61">
        <f t="shared" si="3"/>
        <v>593822.42181487626</v>
      </c>
      <c r="D14" s="63">
        <f t="shared" si="1"/>
        <v>18829.985471045035</v>
      </c>
      <c r="E14" s="43">
        <f>'Appendix D'!C41</f>
        <v>3617752.5706570679</v>
      </c>
      <c r="F14" s="43">
        <f t="shared" si="4"/>
        <v>13023.909254365444</v>
      </c>
      <c r="G14" s="58">
        <f t="shared" si="5"/>
        <v>412.9854532713548</v>
      </c>
      <c r="H14" s="46">
        <f t="shared" si="6"/>
        <v>383133.88940245484</v>
      </c>
      <c r="I14" s="57">
        <f t="shared" si="7"/>
        <v>43.736745365577036</v>
      </c>
      <c r="J14" s="196">
        <f t="shared" si="8"/>
        <v>0.10590384</v>
      </c>
      <c r="K14" s="59">
        <f>('Appendix B'!E39+'Appendix B'!F39)/(365*24)</f>
        <v>181.32904780600037</v>
      </c>
      <c r="L14" s="59">
        <f>'Appendix C'!AR63</f>
        <v>5331711.1771628419</v>
      </c>
      <c r="M14" s="59">
        <f t="shared" si="9"/>
        <v>608.6428284432468</v>
      </c>
      <c r="N14" s="59">
        <f t="shared" si="10"/>
        <v>64.457612720601063</v>
      </c>
      <c r="O14" s="42">
        <f t="shared" si="11"/>
        <v>0.10590384000000001</v>
      </c>
      <c r="P14" s="58">
        <f t="shared" si="0"/>
        <v>160.60818045097636</v>
      </c>
      <c r="Q14" s="180">
        <f t="shared" si="2"/>
        <v>8.5293841940528511E-3</v>
      </c>
      <c r="R14" s="58">
        <f t="shared" si="12"/>
        <v>5.8685577620737339E-2</v>
      </c>
      <c r="S14" s="58">
        <f t="shared" si="13"/>
        <v>5.8877601186776838</v>
      </c>
      <c r="T14" s="257"/>
      <c r="U14" s="73"/>
    </row>
    <row r="15" spans="1:21" x14ac:dyDescent="0.35">
      <c r="A15" s="20">
        <v>10</v>
      </c>
      <c r="B15" s="43">
        <f>'Appendix C'!AP64</f>
        <v>145744329.32970628</v>
      </c>
      <c r="C15" s="61">
        <f t="shared" si="3"/>
        <v>524679.58558694262</v>
      </c>
      <c r="D15" s="63">
        <f t="shared" si="1"/>
        <v>16637.48051708976</v>
      </c>
      <c r="E15" s="43">
        <f>'Appendix D'!C42</f>
        <v>3575062.6548586339</v>
      </c>
      <c r="F15" s="43">
        <f t="shared" si="4"/>
        <v>12870.225557491081</v>
      </c>
      <c r="G15" s="58">
        <f t="shared" si="5"/>
        <v>408.11217521217282</v>
      </c>
      <c r="H15" s="46">
        <f t="shared" si="6"/>
        <v>378612.863390124</v>
      </c>
      <c r="I15" s="57">
        <f t="shared" si="7"/>
        <v>43.220646505721916</v>
      </c>
      <c r="J15" s="196">
        <f t="shared" si="8"/>
        <v>0.10590384</v>
      </c>
      <c r="K15" s="59">
        <f>('Appendix B'!E40+'Appendix B'!F40)/(365*24)</f>
        <v>176.93244627954104</v>
      </c>
      <c r="L15" s="59">
        <f>'Appendix C'!AR64</f>
        <v>5153381.4094236717</v>
      </c>
      <c r="M15" s="59">
        <f t="shared" si="9"/>
        <v>588.2855490209671</v>
      </c>
      <c r="N15" s="59">
        <f t="shared" si="10"/>
        <v>62.301698657828659</v>
      </c>
      <c r="O15" s="42">
        <f t="shared" si="11"/>
        <v>0.10590384</v>
      </c>
      <c r="P15" s="58">
        <f t="shared" si="0"/>
        <v>157.8513941274343</v>
      </c>
      <c r="Q15" s="180">
        <f t="shared" si="2"/>
        <v>9.4876982103926019E-3</v>
      </c>
      <c r="R15" s="58">
        <f t="shared" si="12"/>
        <v>6.5146479023043366E-2</v>
      </c>
      <c r="S15" s="58">
        <f t="shared" si="13"/>
        <v>5.2380711110719087</v>
      </c>
      <c r="T15" s="257"/>
      <c r="U15" s="73"/>
    </row>
    <row r="16" spans="1:21" x14ac:dyDescent="0.35">
      <c r="A16" s="20">
        <v>11</v>
      </c>
      <c r="B16" s="43">
        <f>'Appendix C'!AP65</f>
        <v>134576579.32985264</v>
      </c>
      <c r="C16" s="61">
        <f t="shared" si="3"/>
        <v>484475.68558746949</v>
      </c>
      <c r="D16" s="63">
        <f t="shared" si="1"/>
        <v>15362.623211170392</v>
      </c>
      <c r="E16" s="43">
        <f>'Appendix D'!C43</f>
        <v>3578784.2617611969</v>
      </c>
      <c r="F16" s="43">
        <f t="shared" si="4"/>
        <v>12883.623342340308</v>
      </c>
      <c r="G16" s="58">
        <f t="shared" si="5"/>
        <v>408.53701618278501</v>
      </c>
      <c r="H16" s="46">
        <f t="shared" si="6"/>
        <v>379006.99585207592</v>
      </c>
      <c r="I16" s="57">
        <f t="shared" si="7"/>
        <v>43.265638795899079</v>
      </c>
      <c r="J16" s="196">
        <f t="shared" si="8"/>
        <v>0.10590384000000001</v>
      </c>
      <c r="K16" s="59">
        <f>('Appendix B'!E41+'Appendix B'!F41)/(365*24)</f>
        <v>178.70803707723675</v>
      </c>
      <c r="L16" s="59">
        <f>'Appendix C'!AR65</f>
        <v>5101123.3619238501</v>
      </c>
      <c r="M16" s="59">
        <f t="shared" si="9"/>
        <v>582.32001848445782</v>
      </c>
      <c r="N16" s="59">
        <f t="shared" si="10"/>
        <v>61.669926066375055</v>
      </c>
      <c r="O16" s="42">
        <f t="shared" si="11"/>
        <v>0.10590383999999999</v>
      </c>
      <c r="P16" s="58">
        <f t="shared" si="0"/>
        <v>160.30374980676078</v>
      </c>
      <c r="Q16" s="180">
        <f t="shared" si="2"/>
        <v>1.0434659992845593E-2</v>
      </c>
      <c r="R16" s="58">
        <f t="shared" si="12"/>
        <v>7.2032385778585423E-2</v>
      </c>
      <c r="S16" s="58">
        <f t="shared" si="13"/>
        <v>4.7359333311633698</v>
      </c>
      <c r="T16" s="257"/>
      <c r="U16" s="73"/>
    </row>
    <row r="17" spans="1:21" x14ac:dyDescent="0.35">
      <c r="A17" s="20">
        <v>12</v>
      </c>
      <c r="B17" s="43">
        <f>'Appendix C'!AP66</f>
        <v>123240197.87821832</v>
      </c>
      <c r="C17" s="61">
        <f t="shared" si="3"/>
        <v>443664.71236158593</v>
      </c>
      <c r="D17" s="63">
        <f t="shared" si="1"/>
        <v>14068.51573952264</v>
      </c>
      <c r="E17" s="43">
        <f>'Appendix D'!C44</f>
        <v>3561463.7439287668</v>
      </c>
      <c r="F17" s="43">
        <f t="shared" si="4"/>
        <v>12821.26947814356</v>
      </c>
      <c r="G17" s="58">
        <f t="shared" si="5"/>
        <v>406.55978811972221</v>
      </c>
      <c r="H17" s="46">
        <f t="shared" si="6"/>
        <v>377172.68650283309</v>
      </c>
      <c r="I17" s="57">
        <f t="shared" si="7"/>
        <v>43.056242751464964</v>
      </c>
      <c r="J17" s="196">
        <f t="shared" si="8"/>
        <v>0.10590384</v>
      </c>
      <c r="K17" s="59">
        <f>('Appendix B'!E42+'Appendix B'!F42)/(365*24)</f>
        <v>177.72980944679458</v>
      </c>
      <c r="L17" s="59">
        <f>'Appendix C'!AR66</f>
        <v>5012538.002254894</v>
      </c>
      <c r="M17" s="59">
        <f t="shared" si="9"/>
        <v>572.20753450398331</v>
      </c>
      <c r="N17" s="59">
        <f t="shared" si="10"/>
        <v>60.598975180904326</v>
      </c>
      <c r="O17" s="42">
        <f t="shared" si="11"/>
        <v>0.10590384</v>
      </c>
      <c r="P17" s="58">
        <f t="shared" si="0"/>
        <v>160.18707701735522</v>
      </c>
      <c r="Q17" s="180">
        <f t="shared" si="2"/>
        <v>1.1386210171933215E-2</v>
      </c>
      <c r="R17" s="58">
        <f t="shared" si="12"/>
        <v>7.8720090033378723E-2</v>
      </c>
      <c r="S17" s="58">
        <f t="shared" si="13"/>
        <v>4.2949151338754312</v>
      </c>
      <c r="T17" s="257"/>
      <c r="U17" s="73"/>
    </row>
    <row r="18" spans="1:21" x14ac:dyDescent="0.35">
      <c r="A18" s="20">
        <v>13</v>
      </c>
      <c r="B18" s="43">
        <f>'Appendix C'!AP67</f>
        <v>113715600.51228908</v>
      </c>
      <c r="C18" s="61">
        <f t="shared" si="3"/>
        <v>409376.16184424068</v>
      </c>
      <c r="D18" s="63">
        <f t="shared" si="1"/>
        <v>12981.232935192817</v>
      </c>
      <c r="E18" s="43">
        <f>'Appendix D'!C45</f>
        <v>3545308.1654865886</v>
      </c>
      <c r="F18" s="43">
        <f t="shared" si="4"/>
        <v>12763.109395751719</v>
      </c>
      <c r="G18" s="58">
        <f t="shared" si="5"/>
        <v>404.71554400531835</v>
      </c>
      <c r="H18" s="46">
        <f t="shared" si="6"/>
        <v>375461.74870838522</v>
      </c>
      <c r="I18" s="57">
        <f t="shared" si="7"/>
        <v>42.860930217852193</v>
      </c>
      <c r="J18" s="196">
        <f t="shared" si="8"/>
        <v>0.10590384</v>
      </c>
      <c r="K18" s="59">
        <f>('Appendix B'!E43+'Appendix B'!F43)/(365*24)</f>
        <v>176.90792246707886</v>
      </c>
      <c r="L18" s="59">
        <f>'Appendix C'!AR67</f>
        <v>4936652.8999402877</v>
      </c>
      <c r="M18" s="59">
        <f t="shared" si="9"/>
        <v>563.54485159135709</v>
      </c>
      <c r="N18" s="59">
        <f t="shared" si="10"/>
        <v>59.681563795754819</v>
      </c>
      <c r="O18" s="42">
        <f t="shared" si="11"/>
        <v>0.10590383999999999</v>
      </c>
      <c r="P18" s="58">
        <f t="shared" si="0"/>
        <v>160.08728888917625</v>
      </c>
      <c r="Q18" s="180">
        <f t="shared" si="2"/>
        <v>1.2332209866997382E-2</v>
      </c>
      <c r="R18" s="58">
        <f t="shared" si="12"/>
        <v>8.5382504404766593E-2</v>
      </c>
      <c r="S18" s="58">
        <f t="shared" si="13"/>
        <v>3.9195217995547589</v>
      </c>
      <c r="T18" s="257"/>
      <c r="U18" s="73"/>
    </row>
    <row r="19" spans="1:21" x14ac:dyDescent="0.35">
      <c r="A19" s="20">
        <v>14</v>
      </c>
      <c r="B19" s="43">
        <f>'Appendix C'!AP68</f>
        <v>105594524.22955661</v>
      </c>
      <c r="C19" s="61">
        <f t="shared" si="3"/>
        <v>380140.28722640377</v>
      </c>
      <c r="D19" s="63">
        <f t="shared" si="1"/>
        <v>12054.169432597786</v>
      </c>
      <c r="E19" s="43">
        <f>'Appendix D'!C46</f>
        <v>3530079.6092650145</v>
      </c>
      <c r="F19" s="43">
        <f t="shared" si="4"/>
        <v>12708.286593354052</v>
      </c>
      <c r="G19" s="58">
        <f t="shared" si="5"/>
        <v>402.97712434532127</v>
      </c>
      <c r="H19" s="46">
        <f t="shared" si="6"/>
        <v>373848.98612686462</v>
      </c>
      <c r="I19" s="57">
        <f t="shared" si="7"/>
        <v>42.676824900327013</v>
      </c>
      <c r="J19" s="196">
        <f t="shared" si="8"/>
        <v>0.10590384000000001</v>
      </c>
      <c r="K19" s="59">
        <f>('Appendix B'!E44+'Appendix B'!F44)/(365*24)</f>
        <v>176.20714671755144</v>
      </c>
      <c r="L19" s="59">
        <f>'Appendix C'!AR68</f>
        <v>4870628.5622023903</v>
      </c>
      <c r="M19" s="59">
        <f t="shared" si="9"/>
        <v>556.00782673543267</v>
      </c>
      <c r="N19" s="59">
        <f t="shared" si="10"/>
        <v>58.883363921336986</v>
      </c>
      <c r="O19" s="42">
        <f t="shared" si="11"/>
        <v>0.10590384</v>
      </c>
      <c r="P19" s="58">
        <f t="shared" si="0"/>
        <v>160.00060769654146</v>
      </c>
      <c r="Q19" s="180">
        <f t="shared" si="2"/>
        <v>1.3273465964718885E-2</v>
      </c>
      <c r="R19" s="58">
        <f t="shared" si="12"/>
        <v>9.2024909406733746E-2</v>
      </c>
      <c r="S19" s="58">
        <f t="shared" si="13"/>
        <v>3.5958709595732783</v>
      </c>
      <c r="T19" s="257"/>
      <c r="U19" s="73"/>
    </row>
    <row r="20" spans="1:21" x14ac:dyDescent="0.35">
      <c r="A20" s="20">
        <v>15</v>
      </c>
      <c r="B20" s="43">
        <f>'Appendix C'!AP69</f>
        <v>98578042.129683316</v>
      </c>
      <c r="C20" s="61">
        <f t="shared" si="3"/>
        <v>354880.95166685991</v>
      </c>
      <c r="D20" s="63">
        <f t="shared" si="1"/>
        <v>11253.201156356543</v>
      </c>
      <c r="E20" s="43">
        <f>'Appendix D'!C47</f>
        <v>3515616.0522183692</v>
      </c>
      <c r="F20" s="43">
        <f t="shared" si="4"/>
        <v>12656.217787986128</v>
      </c>
      <c r="G20" s="58">
        <f t="shared" si="5"/>
        <v>401.32603335826133</v>
      </c>
      <c r="H20" s="46">
        <f t="shared" si="6"/>
        <v>372317.23989556584</v>
      </c>
      <c r="I20" s="57">
        <f t="shared" si="7"/>
        <v>42.501968024607976</v>
      </c>
      <c r="J20" s="196">
        <f t="shared" si="8"/>
        <v>0.10590384000000001</v>
      </c>
      <c r="K20" s="59">
        <f>('Appendix B'!E45+'Appendix B'!F45)/(365*24)</f>
        <v>175.60168749867438</v>
      </c>
      <c r="L20" s="59">
        <f>'Appendix C'!AR69</f>
        <v>4812397.006082477</v>
      </c>
      <c r="M20" s="59">
        <f t="shared" si="9"/>
        <v>549.36038882220055</v>
      </c>
      <c r="N20" s="59">
        <f t="shared" si="10"/>
        <v>58.17937472016412</v>
      </c>
      <c r="O20" s="42">
        <f t="shared" si="11"/>
        <v>0.10590384000000001</v>
      </c>
      <c r="P20" s="58">
        <f t="shared" si="0"/>
        <v>159.92428080311822</v>
      </c>
      <c r="Q20" s="180">
        <f t="shared" si="2"/>
        <v>1.4211447798814343E-2</v>
      </c>
      <c r="R20" s="58">
        <f t="shared" si="12"/>
        <v>9.8657107679439651E-2</v>
      </c>
      <c r="S20" s="58">
        <f t="shared" si="13"/>
        <v>3.3135375115166599</v>
      </c>
      <c r="T20" s="257"/>
      <c r="U20" s="73"/>
    </row>
    <row r="21" spans="1:21" x14ac:dyDescent="0.35">
      <c r="A21" s="20">
        <v>16</v>
      </c>
      <c r="B21" s="43">
        <f>'Appendix C'!AP70</f>
        <v>90979423.433661014</v>
      </c>
      <c r="C21" s="61">
        <f t="shared" si="3"/>
        <v>327525.92436117964</v>
      </c>
      <c r="D21" s="63">
        <f t="shared" si="1"/>
        <v>10385.778930783221</v>
      </c>
      <c r="E21" s="43">
        <f>'Appendix D'!C48</f>
        <v>3479868.236193181</v>
      </c>
      <c r="F21" s="43">
        <f t="shared" si="4"/>
        <v>12527.525650295451</v>
      </c>
      <c r="G21" s="58">
        <f t="shared" si="5"/>
        <v>397.24523244214396</v>
      </c>
      <c r="H21" s="46">
        <f t="shared" si="6"/>
        <v>368531.40890688484</v>
      </c>
      <c r="I21" s="57">
        <f t="shared" si="7"/>
        <v>42.06979553731562</v>
      </c>
      <c r="J21" s="196">
        <f t="shared" si="8"/>
        <v>0.10590384</v>
      </c>
      <c r="K21" s="59">
        <f>('Appendix B'!E46+'Appendix B'!F46)/(365*24)</f>
        <v>172.20672808148632</v>
      </c>
      <c r="L21" s="59">
        <f>'Appendix C'!AR70</f>
        <v>4714961.1290786676</v>
      </c>
      <c r="M21" s="59">
        <f t="shared" si="9"/>
        <v>538.23757181263329</v>
      </c>
      <c r="N21" s="59">
        <f t="shared" si="10"/>
        <v>57.001425687233628</v>
      </c>
      <c r="O21" s="42">
        <f t="shared" si="11"/>
        <v>0.10590384</v>
      </c>
      <c r="P21" s="58">
        <f t="shared" si="0"/>
        <v>157.27509793156833</v>
      </c>
      <c r="Q21" s="180">
        <f t="shared" si="2"/>
        <v>1.5143312695151673E-2</v>
      </c>
      <c r="R21" s="58">
        <f t="shared" si="12"/>
        <v>0.10487989504050736</v>
      </c>
      <c r="S21" s="58">
        <f t="shared" si="13"/>
        <v>3.0544905067835755</v>
      </c>
      <c r="T21" s="257"/>
      <c r="U21" s="73"/>
    </row>
    <row r="22" spans="1:21" x14ac:dyDescent="0.35">
      <c r="A22" s="20">
        <v>17</v>
      </c>
      <c r="B22" s="43">
        <f>'Appendix C'!AP71</f>
        <v>87139064.472598821</v>
      </c>
      <c r="C22" s="61">
        <f t="shared" si="3"/>
        <v>313700.63210135576</v>
      </c>
      <c r="D22" s="63">
        <f t="shared" si="1"/>
        <v>9947.381789109455</v>
      </c>
      <c r="E22" s="43">
        <f>'Appendix D'!C49</f>
        <v>3488269.6286117258</v>
      </c>
      <c r="F22" s="43">
        <f t="shared" si="4"/>
        <v>12557.770663002213</v>
      </c>
      <c r="G22" s="58">
        <f t="shared" si="5"/>
        <v>398.20429550362167</v>
      </c>
      <c r="H22" s="46">
        <f t="shared" si="6"/>
        <v>369421.14862535562</v>
      </c>
      <c r="I22" s="57">
        <f t="shared" si="7"/>
        <v>42.171363998328268</v>
      </c>
      <c r="J22" s="196">
        <f t="shared" si="8"/>
        <v>0.10590384</v>
      </c>
      <c r="K22" s="59">
        <f>('Appendix B'!E47+'Appendix B'!F47)/(365*24)</f>
        <v>174.61460673962338</v>
      </c>
      <c r="L22" s="59">
        <f>'Appendix C'!AR71</f>
        <v>4714037.9771871809</v>
      </c>
      <c r="M22" s="59">
        <f t="shared" si="9"/>
        <v>538.13218917661879</v>
      </c>
      <c r="N22" s="59">
        <f t="shared" si="10"/>
        <v>56.990265261410372</v>
      </c>
      <c r="O22" s="42">
        <f t="shared" si="11"/>
        <v>0.10590384</v>
      </c>
      <c r="P22" s="58">
        <f t="shared" si="0"/>
        <v>159.79570547654129</v>
      </c>
      <c r="Q22" s="180">
        <f t="shared" si="2"/>
        <v>1.6064096951771578E-2</v>
      </c>
      <c r="R22" s="58">
        <f t="shared" si="12"/>
        <v>0.11179873510884168</v>
      </c>
      <c r="S22" s="58">
        <f t="shared" si="13"/>
        <v>2.847908586979099</v>
      </c>
      <c r="T22" s="257"/>
      <c r="U22" s="73"/>
    </row>
    <row r="23" spans="1:21" x14ac:dyDescent="0.35">
      <c r="A23" s="20">
        <v>18</v>
      </c>
      <c r="B23" s="43">
        <f>'Appendix C'!AP72</f>
        <v>82345250.531870037</v>
      </c>
      <c r="C23" s="61">
        <f t="shared" si="3"/>
        <v>296442.90191473212</v>
      </c>
      <c r="D23" s="63">
        <f t="shared" si="1"/>
        <v>9400.1427547796848</v>
      </c>
      <c r="E23" s="43">
        <f>'Appendix D'!C50</f>
        <v>3475197.2770938529</v>
      </c>
      <c r="F23" s="43">
        <f t="shared" si="4"/>
        <v>12510.71019753787</v>
      </c>
      <c r="G23" s="58">
        <f t="shared" si="5"/>
        <v>396.71201793308825</v>
      </c>
      <c r="H23" s="46">
        <f t="shared" si="6"/>
        <v>368036.73640178307</v>
      </c>
      <c r="I23" s="57">
        <f t="shared" si="7"/>
        <v>42.01332607326291</v>
      </c>
      <c r="J23" s="196">
        <f t="shared" si="8"/>
        <v>0.10590384</v>
      </c>
      <c r="K23" s="59">
        <f>('Appendix B'!E48+'Appendix B'!F48)/(365*24)</f>
        <v>174.20094376682849</v>
      </c>
      <c r="L23" s="59">
        <f>'Appendix C'!AR72</f>
        <v>4671352.4204695728</v>
      </c>
      <c r="M23" s="59">
        <f t="shared" si="9"/>
        <v>533.25940872940328</v>
      </c>
      <c r="N23" s="59">
        <f t="shared" si="10"/>
        <v>56.474219100573329</v>
      </c>
      <c r="O23" s="42">
        <f t="shared" si="11"/>
        <v>0.10590384</v>
      </c>
      <c r="P23" s="58">
        <f t="shared" si="0"/>
        <v>159.74005073951807</v>
      </c>
      <c r="Q23" s="180">
        <f t="shared" si="2"/>
        <v>1.699336434633348E-2</v>
      </c>
      <c r="R23" s="58">
        <f t="shared" si="12"/>
        <v>0.11840948745660397</v>
      </c>
      <c r="S23" s="58">
        <f t="shared" si="13"/>
        <v>2.6507269454119271</v>
      </c>
      <c r="T23" s="257"/>
      <c r="U23" s="73"/>
    </row>
    <row r="24" spans="1:21" x14ac:dyDescent="0.35">
      <c r="A24" s="20">
        <v>19</v>
      </c>
      <c r="B24" s="43">
        <f>'Appendix C'!AP73</f>
        <v>78063007.232653007</v>
      </c>
      <c r="C24" s="61">
        <f t="shared" si="3"/>
        <v>281026.82603755081</v>
      </c>
      <c r="D24" s="63">
        <f t="shared" si="1"/>
        <v>8911.302195508335</v>
      </c>
      <c r="E24" s="43">
        <f>'Appendix D'!C51</f>
        <v>3462565.7494976353</v>
      </c>
      <c r="F24" s="43">
        <f t="shared" si="4"/>
        <v>12465.236698191487</v>
      </c>
      <c r="G24" s="58">
        <f t="shared" si="5"/>
        <v>395.27006272804056</v>
      </c>
      <c r="H24" s="46">
        <f t="shared" si="6"/>
        <v>366699.00912427763</v>
      </c>
      <c r="I24" s="57">
        <f t="shared" si="7"/>
        <v>41.860617479940366</v>
      </c>
      <c r="J24" s="196">
        <f t="shared" si="8"/>
        <v>0.10590383999999999</v>
      </c>
      <c r="K24" s="59">
        <f>('Appendix B'!E49+'Appendix B'!F49)/(365*24)</f>
        <v>173.83142473348948</v>
      </c>
      <c r="L24" s="59">
        <f>'Appendix C'!AR73</f>
        <v>4632354.5978052225</v>
      </c>
      <c r="M24" s="59">
        <f t="shared" si="9"/>
        <v>528.80760248918068</v>
      </c>
      <c r="N24" s="59">
        <f t="shared" si="10"/>
        <v>56.002755724797787</v>
      </c>
      <c r="O24" s="42">
        <f t="shared" si="11"/>
        <v>0.10590383999999999</v>
      </c>
      <c r="P24" s="58">
        <f t="shared" si="0"/>
        <v>159.68928648863206</v>
      </c>
      <c r="Q24" s="180">
        <f t="shared" si="2"/>
        <v>1.7919859857195963E-2</v>
      </c>
      <c r="R24" s="58">
        <f t="shared" si="12"/>
        <v>0.12501242607029817</v>
      </c>
      <c r="S24" s="58">
        <f t="shared" si="13"/>
        <v>2.4735340134091626</v>
      </c>
      <c r="T24" s="257"/>
      <c r="U24" s="73"/>
    </row>
    <row r="25" spans="1:21" x14ac:dyDescent="0.35">
      <c r="A25" s="20">
        <v>20</v>
      </c>
      <c r="B25" s="43">
        <f>'Appendix C'!AP74</f>
        <v>74220105.34853591</v>
      </c>
      <c r="C25" s="61">
        <f t="shared" si="3"/>
        <v>267192.37925472925</v>
      </c>
      <c r="D25" s="63">
        <f t="shared" si="1"/>
        <v>8472.6147658146019</v>
      </c>
      <c r="E25" s="43">
        <f>'Appendix D'!C52</f>
        <v>3450322.2144291075</v>
      </c>
      <c r="F25" s="43">
        <f t="shared" si="4"/>
        <v>12421.159971944786</v>
      </c>
      <c r="G25" s="58">
        <f t="shared" si="5"/>
        <v>393.87239890743234</v>
      </c>
      <c r="H25" s="46">
        <f t="shared" si="6"/>
        <v>365402.37174534588</v>
      </c>
      <c r="I25" s="57">
        <f t="shared" si="7"/>
        <v>41.712599514308891</v>
      </c>
      <c r="J25" s="196">
        <f t="shared" si="8"/>
        <v>0.10590384</v>
      </c>
      <c r="K25" s="59">
        <f>('Appendix B'!E50+'Appendix B'!F50)/(365*24)</f>
        <v>173.49981690782127</v>
      </c>
      <c r="L25" s="59">
        <f>'Appendix C'!AR74</f>
        <v>4596532.3875906859</v>
      </c>
      <c r="M25" s="59">
        <f t="shared" si="9"/>
        <v>524.71830908569473</v>
      </c>
      <c r="N25" s="59">
        <f t="shared" si="10"/>
        <v>55.569683850481958</v>
      </c>
      <c r="O25" s="42">
        <f t="shared" si="11"/>
        <v>0.10590384</v>
      </c>
      <c r="P25" s="58">
        <f t="shared" si="0"/>
        <v>159.6427325716482</v>
      </c>
      <c r="Q25" s="180">
        <f t="shared" si="2"/>
        <v>1.8842203615320317E-2</v>
      </c>
      <c r="R25" s="58">
        <f t="shared" si="12"/>
        <v>0.13159769248093389</v>
      </c>
      <c r="S25" s="58">
        <f t="shared" si="13"/>
        <v>2.3136696910066079</v>
      </c>
      <c r="T25" s="257"/>
      <c r="U25" s="73"/>
    </row>
    <row r="26" spans="1:21" x14ac:dyDescent="0.35">
      <c r="A26" s="20">
        <v>21</v>
      </c>
      <c r="B26" s="43">
        <f>'Appendix C'!AP75</f>
        <v>32011341.461360533</v>
      </c>
      <c r="C26" s="61">
        <f t="shared" si="3"/>
        <v>115240.82926089791</v>
      </c>
      <c r="D26" s="63">
        <f t="shared" si="1"/>
        <v>3654.2627238996042</v>
      </c>
      <c r="E26" s="43">
        <f>'Appendix D'!C53</f>
        <v>2708201.2743708538</v>
      </c>
      <c r="F26" s="43">
        <f t="shared" si="4"/>
        <v>9749.5245877350735</v>
      </c>
      <c r="G26" s="58">
        <f t="shared" si="5"/>
        <v>309.15539661767735</v>
      </c>
      <c r="H26" s="46">
        <f>E26*$B$2</f>
        <v>286808.91444876697</v>
      </c>
      <c r="I26" s="57">
        <f t="shared" si="7"/>
        <v>32.740743658535045</v>
      </c>
      <c r="J26" s="196">
        <f t="shared" si="8"/>
        <v>0.10590384</v>
      </c>
      <c r="K26" s="59">
        <f>('Appendix B'!E51+'Appendix B'!F51)/(365*24)</f>
        <v>77.400012959665304</v>
      </c>
      <c r="L26" s="59">
        <f>'Appendix C'!AR75</f>
        <v>3106762.9882130772</v>
      </c>
      <c r="M26" s="59">
        <f t="shared" si="9"/>
        <v>354.65330915674394</v>
      </c>
      <c r="N26" s="59">
        <f t="shared" si="10"/>
        <v>37.559147308406345</v>
      </c>
      <c r="O26" s="42">
        <f t="shared" si="11"/>
        <v>0.10590384</v>
      </c>
      <c r="P26" s="58">
        <f t="shared" si="0"/>
        <v>72.581609309794004</v>
      </c>
      <c r="Q26" s="180">
        <f t="shared" si="2"/>
        <v>1.9862175982885921E-2</v>
      </c>
      <c r="R26" s="58">
        <f t="shared" si="12"/>
        <v>0.10325241696679754</v>
      </c>
      <c r="S26" s="58">
        <f t="shared" si="13"/>
        <v>1.6201808162456999</v>
      </c>
      <c r="T26" s="257"/>
      <c r="U26" s="73"/>
    </row>
    <row r="27" spans="1:21" x14ac:dyDescent="0.35">
      <c r="A27" s="64"/>
      <c r="B27" s="64"/>
      <c r="C27" s="64"/>
      <c r="D27" s="64"/>
      <c r="E27" s="64"/>
      <c r="F27" s="64"/>
      <c r="G27" s="64"/>
      <c r="H27" s="64"/>
    </row>
    <row r="28" spans="1:21" ht="101.5" x14ac:dyDescent="0.35">
      <c r="A28" s="54"/>
      <c r="B28" s="32" t="s">
        <v>349</v>
      </c>
      <c r="D28" s="32" t="s">
        <v>350</v>
      </c>
      <c r="E28" s="32" t="s">
        <v>348</v>
      </c>
      <c r="F28" s="32"/>
      <c r="G28" s="32" t="s">
        <v>341</v>
      </c>
      <c r="H28" s="32" t="s">
        <v>153</v>
      </c>
      <c r="I28" s="32" t="s">
        <v>156</v>
      </c>
      <c r="J28" s="32" t="s">
        <v>342</v>
      </c>
      <c r="K28" s="32" t="s">
        <v>161</v>
      </c>
      <c r="L28" s="32" t="s">
        <v>335</v>
      </c>
      <c r="M28" s="32" t="s">
        <v>347</v>
      </c>
      <c r="N28" s="32" t="s">
        <v>333</v>
      </c>
      <c r="O28" s="32" t="s">
        <v>346</v>
      </c>
      <c r="P28" s="32" t="s">
        <v>157</v>
      </c>
      <c r="Q28" s="32" t="s">
        <v>344</v>
      </c>
      <c r="R28" s="32" t="s">
        <v>345</v>
      </c>
      <c r="S28" s="32" t="s">
        <v>437</v>
      </c>
      <c r="T28" s="66"/>
    </row>
    <row r="29" spans="1:21" ht="43.5" x14ac:dyDescent="0.35">
      <c r="A29" s="71" t="s">
        <v>159</v>
      </c>
      <c r="B29" s="61">
        <f>SUM(B6:B25)</f>
        <v>6831027511.9593983</v>
      </c>
      <c r="D29" s="63">
        <f>B29/(20*365*24)</f>
        <v>38989.883059128988</v>
      </c>
      <c r="E29" s="58">
        <f>SUM(E6:E25)</f>
        <v>73811347.66218555</v>
      </c>
      <c r="F29" s="61"/>
      <c r="G29" s="58">
        <f>E29/(20*365*24)</f>
        <v>421.29764647366181</v>
      </c>
      <c r="H29" s="70">
        <f>SUM(H6:H25)</f>
        <v>7816905.1530004703</v>
      </c>
      <c r="I29" s="57">
        <f>H29/(20*365*24)</f>
        <v>44.617038544523233</v>
      </c>
      <c r="J29" s="57">
        <f>I29/G29</f>
        <v>0.10590383999999997</v>
      </c>
      <c r="K29" s="60">
        <f>('Appendix B'!E53+'Appendix B'!F53+'Appendix B'!H53)/(20*365*24)</f>
        <v>372.40969748391313</v>
      </c>
      <c r="L29" s="60">
        <f>SUM(L6:L25)</f>
        <v>130568059.2472304</v>
      </c>
      <c r="M29" s="60">
        <f>L29/(20*365*24)</f>
        <v>745.25147972163472</v>
      </c>
      <c r="N29" s="60">
        <f>L29*$B$2/(20*365*24)</f>
        <v>78.92499346820324</v>
      </c>
      <c r="O29" s="63">
        <f>N29/M29</f>
        <v>0.10590383999999999</v>
      </c>
      <c r="P29" s="58">
        <f>I29+K29-N29</f>
        <v>338.10174256023311</v>
      </c>
      <c r="Q29" s="180">
        <f>P29/D29</f>
        <v>8.6715249196181125E-3</v>
      </c>
      <c r="R29" s="58">
        <f>(E29+((('Appendix B'!E53+'Appendix B'!F53+'Appendix B'!H53)/B2))-(L29))/B29</f>
        <v>8.1881118943544565E-2</v>
      </c>
      <c r="S29" s="58">
        <f>(B29-(((E29)+((('Appendix B'!E53+'Appendix B'!F53+'Appendix B'!H53)/B2))-(L29))))/((E29)+((('Appendix B'!E53+'Appendix B'!F53+'Appendix B'!H53)/B2))-(L29))</f>
        <v>11.212827730034812</v>
      </c>
      <c r="T29" s="257"/>
    </row>
    <row r="30" spans="1:21" x14ac:dyDescent="0.35">
      <c r="A30" s="265" t="s">
        <v>440</v>
      </c>
      <c r="B30" s="266">
        <f>SUM(B9:B25)</f>
        <v>2654908779.9902482</v>
      </c>
      <c r="C30" s="267"/>
      <c r="D30" s="268">
        <f>B30/(17*365*24)</f>
        <v>17827.751678688212</v>
      </c>
      <c r="E30" s="269">
        <f>SUM(E9:E25)</f>
        <v>60803222.721347056</v>
      </c>
      <c r="F30" s="267"/>
      <c r="G30" s="269">
        <f>E30/(17*365*24)</f>
        <v>408.29453882183088</v>
      </c>
      <c r="H30" s="270">
        <f>SUM(H9:H25)</f>
        <v>6439294.7705659028</v>
      </c>
      <c r="I30" s="271">
        <f>H30/(17*365*24)</f>
        <v>43.239959512260967</v>
      </c>
      <c r="J30" s="271">
        <f>I30/G30</f>
        <v>0.10590384</v>
      </c>
      <c r="K30" s="272">
        <f>('Appendix B'!E57+'Appendix B'!F57)/(17*365*24)</f>
        <v>180.08805008137006</v>
      </c>
      <c r="L30" s="272">
        <f>SUM(L9:L25)</f>
        <v>88996691.443378687</v>
      </c>
      <c r="M30" s="272">
        <f>L30/(17*365*24)</f>
        <v>597.61409779330302</v>
      </c>
      <c r="N30" s="272">
        <f>L30*$B$2/(17*365*24)</f>
        <v>63.289627794446318</v>
      </c>
      <c r="O30" s="268">
        <f>N30/M30</f>
        <v>0.10590384</v>
      </c>
      <c r="P30" s="269">
        <f>I30+K30-N30</f>
        <v>160.03838179918469</v>
      </c>
      <c r="Q30" s="273">
        <f>P30/D30</f>
        <v>8.9769245546817335E-3</v>
      </c>
      <c r="R30" s="269">
        <f>(E30+((('Appendix B'!E57+'Appendix B'!F57)/B2))-(L30))/B30</f>
        <v>8.4764863622336387E-2</v>
      </c>
      <c r="S30" s="269">
        <f>(B30-(((E30)+((('Appendix B'!E57+'Appendix B'!F57)/B2))-(L30))))/((E30)+((('Appendix B'!E57+'Appendix B'!F57)/B2))-(L30))</f>
        <v>10.79734098854245</v>
      </c>
    </row>
    <row r="31" spans="1:21" x14ac:dyDescent="0.35">
      <c r="B31" s="67"/>
      <c r="D31" s="56"/>
      <c r="E31" s="56"/>
      <c r="F31" s="68"/>
      <c r="G31" s="68"/>
      <c r="H31" s="64"/>
      <c r="I31" s="64"/>
      <c r="J31" s="64"/>
      <c r="K31" s="64"/>
      <c r="L31" s="64"/>
      <c r="M31" s="64"/>
      <c r="N31" s="64"/>
      <c r="O31" s="64"/>
      <c r="P31" s="64"/>
      <c r="Q31" s="73"/>
    </row>
    <row r="32" spans="1:21" x14ac:dyDescent="0.35">
      <c r="A32" s="64"/>
      <c r="B32" s="67"/>
      <c r="C32" s="56"/>
      <c r="D32" s="56"/>
      <c r="E32" s="56"/>
      <c r="F32" s="68"/>
      <c r="G32" s="68"/>
      <c r="H32" s="64"/>
      <c r="I32" s="64"/>
      <c r="J32" s="64"/>
      <c r="K32" s="64"/>
      <c r="L32" s="64"/>
      <c r="M32" s="64"/>
      <c r="N32" s="64"/>
      <c r="O32" s="64"/>
      <c r="P32" s="64"/>
    </row>
    <row r="33" spans="1:17" ht="58" x14ac:dyDescent="0.35">
      <c r="A33" s="113" t="s">
        <v>108</v>
      </c>
      <c r="B33" s="32" t="s">
        <v>230</v>
      </c>
      <c r="C33" s="56"/>
      <c r="D33" s="56"/>
      <c r="E33" s="56"/>
      <c r="F33" s="68"/>
      <c r="G33" s="68"/>
      <c r="H33" s="64"/>
      <c r="I33" s="64"/>
      <c r="J33" s="64"/>
      <c r="K33" s="64"/>
      <c r="L33" s="64"/>
      <c r="M33" s="64"/>
      <c r="N33" s="64"/>
      <c r="O33" s="64"/>
      <c r="P33" s="64"/>
    </row>
    <row r="34" spans="1:17" x14ac:dyDescent="0.35">
      <c r="A34" s="113">
        <v>0</v>
      </c>
      <c r="B34" s="32">
        <v>0</v>
      </c>
      <c r="C34" s="56"/>
      <c r="D34" s="56"/>
      <c r="E34" s="56"/>
      <c r="F34" s="68"/>
      <c r="G34" s="68"/>
      <c r="H34" s="64"/>
      <c r="I34" s="64"/>
      <c r="J34" s="64"/>
      <c r="K34" s="64"/>
      <c r="L34" s="64"/>
      <c r="M34" s="64"/>
      <c r="N34" s="64"/>
      <c r="O34" s="64"/>
      <c r="P34" s="64"/>
      <c r="Q34" s="145">
        <f>Q6*1000</f>
        <v>0.59645220889194928</v>
      </c>
    </row>
    <row r="35" spans="1:17" x14ac:dyDescent="0.35">
      <c r="A35" s="20">
        <v>1</v>
      </c>
      <c r="B35" s="43">
        <f>E6/('Appendix D'!F4*1000*6.29)</f>
        <v>6.2882569058159277</v>
      </c>
      <c r="C35" s="56"/>
      <c r="D35" s="56"/>
      <c r="E35" s="56"/>
      <c r="F35" s="68"/>
      <c r="G35" s="68"/>
      <c r="H35" s="64"/>
      <c r="I35" s="64"/>
      <c r="J35" s="64"/>
      <c r="K35" s="64"/>
      <c r="L35" s="64"/>
      <c r="M35" s="64"/>
      <c r="N35" s="64"/>
      <c r="O35" s="64"/>
      <c r="P35" s="64"/>
      <c r="Q35" s="145">
        <f t="shared" ref="Q35:Q53" si="14">Q7*1000</f>
        <v>1.4593352563634354</v>
      </c>
    </row>
    <row r="36" spans="1:17" x14ac:dyDescent="0.35">
      <c r="A36" s="20">
        <v>2</v>
      </c>
      <c r="B36" s="43">
        <f>E7/('Appendix D'!F5*1000*6.29)</f>
        <v>13.598049015927426</v>
      </c>
      <c r="C36" s="56"/>
      <c r="D36" s="56"/>
      <c r="E36" s="56"/>
      <c r="F36" s="68"/>
      <c r="G36" s="68"/>
      <c r="H36" s="64"/>
      <c r="I36" s="64"/>
      <c r="J36" s="64"/>
      <c r="K36" s="64"/>
      <c r="L36" s="64"/>
      <c r="M36" s="64"/>
      <c r="N36" s="64"/>
      <c r="O36" s="64"/>
      <c r="P36" s="64"/>
      <c r="Q36" s="145">
        <f t="shared" si="14"/>
        <v>2.5756299936642426</v>
      </c>
    </row>
    <row r="37" spans="1:17" x14ac:dyDescent="0.35">
      <c r="A37" s="20">
        <v>3</v>
      </c>
      <c r="B37" s="43">
        <f>E8/('Appendix D'!F6*1000*6.29)</f>
        <v>23.085939799279593</v>
      </c>
      <c r="C37" s="56"/>
      <c r="D37" s="56"/>
      <c r="E37" s="56"/>
      <c r="F37" s="68"/>
      <c r="G37" s="68"/>
      <c r="H37" s="64"/>
      <c r="I37" s="64"/>
      <c r="J37" s="64"/>
      <c r="K37" s="64"/>
      <c r="L37" s="64"/>
      <c r="M37" s="64"/>
      <c r="N37" s="64"/>
      <c r="O37" s="64"/>
      <c r="P37" s="64"/>
      <c r="Q37" s="145">
        <f t="shared" si="14"/>
        <v>3.584897191182387</v>
      </c>
    </row>
    <row r="38" spans="1:17" x14ac:dyDescent="0.35">
      <c r="A38" s="20">
        <v>4</v>
      </c>
      <c r="B38" s="43">
        <f>E9/('Appendix D'!F7*1000*6.29)</f>
        <v>31.931125586381125</v>
      </c>
      <c r="C38" s="56"/>
      <c r="D38" s="56"/>
      <c r="E38" s="56"/>
      <c r="F38" s="68"/>
      <c r="G38" s="68"/>
      <c r="H38" s="64"/>
      <c r="I38" s="64"/>
      <c r="J38" s="64"/>
      <c r="K38" s="64"/>
      <c r="L38" s="64"/>
      <c r="M38" s="64"/>
      <c r="N38" s="64"/>
      <c r="O38" s="64"/>
      <c r="P38" s="64"/>
      <c r="Q38" s="145">
        <f t="shared" si="14"/>
        <v>4.5759339539312167</v>
      </c>
    </row>
    <row r="39" spans="1:17" x14ac:dyDescent="0.35">
      <c r="A39" s="20">
        <v>5</v>
      </c>
      <c r="B39" s="43">
        <f>E10/('Appendix D'!F8*1000*6.29)</f>
        <v>39.957984498421659</v>
      </c>
      <c r="C39" s="56"/>
      <c r="D39" s="56"/>
      <c r="E39" s="56"/>
      <c r="F39" s="68"/>
      <c r="G39" s="68"/>
      <c r="H39" s="64"/>
      <c r="I39" s="64"/>
      <c r="J39" s="64"/>
      <c r="K39" s="64"/>
      <c r="L39" s="64"/>
      <c r="M39" s="64"/>
      <c r="N39" s="64"/>
      <c r="O39" s="64"/>
      <c r="P39" s="64"/>
      <c r="Q39" s="145">
        <f t="shared" si="14"/>
        <v>5.5836873847637971</v>
      </c>
    </row>
    <row r="40" spans="1:17" x14ac:dyDescent="0.35">
      <c r="A40" s="20">
        <v>6</v>
      </c>
      <c r="B40" s="43">
        <f>E11/('Appendix D'!F9*1000*6.29)</f>
        <v>48.390623272630222</v>
      </c>
      <c r="C40" s="56"/>
      <c r="D40" s="56"/>
      <c r="E40" s="56"/>
      <c r="F40" s="68"/>
      <c r="G40" s="68"/>
      <c r="H40" s="64"/>
      <c r="I40" s="64"/>
      <c r="J40" s="64"/>
      <c r="K40" s="64"/>
      <c r="L40" s="64"/>
      <c r="M40" s="64"/>
      <c r="N40" s="64"/>
      <c r="O40" s="64"/>
      <c r="P40" s="64"/>
      <c r="Q40" s="145">
        <f t="shared" si="14"/>
        <v>6.5779160248770001</v>
      </c>
    </row>
    <row r="41" spans="1:17" x14ac:dyDescent="0.35">
      <c r="A41" s="20">
        <v>7</v>
      </c>
      <c r="B41" s="43">
        <f>E12/('Appendix D'!F10*1000*6.29)</f>
        <v>56.660132162407422</v>
      </c>
      <c r="C41" s="56"/>
      <c r="D41" s="56"/>
      <c r="E41" s="56"/>
      <c r="F41" s="68"/>
      <c r="G41" s="68"/>
      <c r="H41" s="64"/>
      <c r="I41" s="64"/>
      <c r="J41" s="64"/>
      <c r="K41" s="64"/>
      <c r="L41" s="64"/>
      <c r="M41" s="64"/>
      <c r="N41" s="64"/>
      <c r="O41" s="64"/>
      <c r="P41" s="64"/>
      <c r="Q41" s="145">
        <f t="shared" si="14"/>
        <v>7.5584239907221011</v>
      </c>
    </row>
    <row r="42" spans="1:17" x14ac:dyDescent="0.35">
      <c r="A42" s="20">
        <v>8</v>
      </c>
      <c r="B42" s="43">
        <f>E13/('Appendix D'!F11*1000*6.29)</f>
        <v>64.765939540615818</v>
      </c>
      <c r="C42" s="56"/>
      <c r="D42" s="56"/>
      <c r="E42" s="56"/>
      <c r="F42" s="68"/>
      <c r="G42" s="68"/>
      <c r="H42" s="64"/>
      <c r="I42" s="64"/>
      <c r="J42" s="64"/>
      <c r="K42" s="64"/>
      <c r="L42" s="64"/>
      <c r="M42" s="64"/>
      <c r="N42" s="64"/>
      <c r="O42" s="64"/>
      <c r="P42" s="64"/>
      <c r="Q42" s="145">
        <f t="shared" si="14"/>
        <v>8.5293841940528505</v>
      </c>
    </row>
    <row r="43" spans="1:17" x14ac:dyDescent="0.35">
      <c r="A43" s="20">
        <v>9</v>
      </c>
      <c r="B43" s="43">
        <f>E14/('Appendix D'!F12*1000*6.29)</f>
        <v>72.745905502749537</v>
      </c>
      <c r="C43" s="56"/>
      <c r="D43" s="56"/>
      <c r="E43" s="56"/>
      <c r="F43" s="68"/>
      <c r="G43" s="68"/>
      <c r="H43" s="64"/>
      <c r="I43" s="64"/>
      <c r="J43" s="64"/>
      <c r="K43" s="64"/>
      <c r="L43" s="64"/>
      <c r="M43" s="64"/>
      <c r="N43" s="64"/>
      <c r="O43" s="64"/>
      <c r="P43" s="64"/>
      <c r="Q43" s="145">
        <f t="shared" si="14"/>
        <v>9.4876982103926011</v>
      </c>
    </row>
    <row r="44" spans="1:17" x14ac:dyDescent="0.35">
      <c r="A44" s="20">
        <v>10</v>
      </c>
      <c r="B44" s="43">
        <f>E15/('Appendix D'!F13*1000*6.29)</f>
        <v>81.387812708741521</v>
      </c>
      <c r="C44" s="56"/>
      <c r="D44" s="56"/>
      <c r="E44" s="56"/>
      <c r="F44" s="68"/>
      <c r="G44" s="68"/>
      <c r="H44" s="64"/>
      <c r="I44" s="64"/>
      <c r="J44" s="64"/>
      <c r="K44" s="64"/>
      <c r="L44" s="64"/>
      <c r="M44" s="64"/>
      <c r="N44" s="64"/>
      <c r="O44" s="64"/>
      <c r="P44" s="64"/>
      <c r="Q44" s="145">
        <f>Q16*1000</f>
        <v>10.434659992845592</v>
      </c>
    </row>
    <row r="45" spans="1:17" x14ac:dyDescent="0.35">
      <c r="A45" s="20">
        <v>11</v>
      </c>
      <c r="B45" s="43">
        <f>E16/('Appendix D'!F14*1000*6.29)</f>
        <v>88.262477140707063</v>
      </c>
      <c r="C45" s="56"/>
      <c r="D45" s="56"/>
      <c r="E45" s="56"/>
      <c r="F45" s="68"/>
      <c r="G45" s="68"/>
      <c r="H45" s="64"/>
      <c r="I45" s="64"/>
      <c r="J45" s="64"/>
      <c r="K45" s="64"/>
      <c r="L45" s="64"/>
      <c r="M45" s="64"/>
      <c r="N45" s="64"/>
      <c r="O45" s="64"/>
      <c r="P45" s="64"/>
      <c r="Q45" s="145">
        <f t="shared" si="14"/>
        <v>11.386210171933214</v>
      </c>
    </row>
    <row r="46" spans="1:17" x14ac:dyDescent="0.35">
      <c r="A46" s="20">
        <v>12</v>
      </c>
      <c r="B46" s="43">
        <f>E17/('Appendix D'!F15*1000*6.29)</f>
        <v>95.946537335246092</v>
      </c>
      <c r="C46" s="56"/>
      <c r="D46" s="56"/>
      <c r="E46" s="56"/>
      <c r="F46" s="68"/>
      <c r="G46" s="68"/>
      <c r="H46" s="64"/>
      <c r="I46" s="64"/>
      <c r="J46" s="64"/>
      <c r="K46" s="64"/>
      <c r="L46" s="64"/>
      <c r="M46" s="64"/>
      <c r="N46" s="64"/>
      <c r="O46" s="64"/>
      <c r="P46" s="64"/>
      <c r="Q46" s="145">
        <f t="shared" si="14"/>
        <v>12.332209866997383</v>
      </c>
    </row>
    <row r="47" spans="1:17" x14ac:dyDescent="0.35">
      <c r="A47" s="20">
        <v>13</v>
      </c>
      <c r="B47" s="43">
        <f>E18/('Appendix D'!F16*1000*6.29)</f>
        <v>103.54507010680656</v>
      </c>
      <c r="C47" s="56"/>
      <c r="D47" s="56"/>
      <c r="E47" s="56"/>
      <c r="F47" s="68"/>
      <c r="G47" s="68"/>
      <c r="H47" s="64"/>
      <c r="I47" s="64"/>
      <c r="J47" s="64"/>
      <c r="K47" s="64"/>
      <c r="L47" s="64"/>
      <c r="M47" s="64"/>
      <c r="N47" s="64"/>
      <c r="O47" s="64"/>
      <c r="P47" s="64"/>
      <c r="Q47" s="145">
        <f t="shared" si="14"/>
        <v>13.273465964718884</v>
      </c>
    </row>
    <row r="48" spans="1:17" x14ac:dyDescent="0.35">
      <c r="A48" s="20">
        <v>14</v>
      </c>
      <c r="B48" s="43">
        <f>E19/('Appendix D'!F17*1000*6.29)</f>
        <v>111.06577682222405</v>
      </c>
      <c r="C48" s="56"/>
      <c r="D48" s="56"/>
      <c r="E48" s="56"/>
      <c r="F48" s="68"/>
      <c r="G48" s="68"/>
      <c r="H48" s="64"/>
      <c r="I48" s="64"/>
      <c r="J48" s="64"/>
      <c r="K48" s="64"/>
      <c r="L48" s="64"/>
      <c r="M48" s="64"/>
      <c r="N48" s="64"/>
      <c r="O48" s="64"/>
      <c r="P48" s="64"/>
      <c r="Q48" s="145">
        <f t="shared" si="14"/>
        <v>14.211447798814342</v>
      </c>
    </row>
    <row r="49" spans="1:17" x14ac:dyDescent="0.35">
      <c r="A49" s="20">
        <v>15</v>
      </c>
      <c r="B49" s="43">
        <f>E20/('Appendix D'!F18*1000*6.29)</f>
        <v>118.52218562311268</v>
      </c>
      <c r="C49" s="56"/>
      <c r="D49" s="56"/>
      <c r="E49" s="56"/>
      <c r="F49" s="68"/>
      <c r="G49" s="68"/>
      <c r="H49" s="64"/>
      <c r="I49" s="64"/>
      <c r="J49" s="64"/>
      <c r="K49" s="64"/>
      <c r="L49" s="64"/>
      <c r="M49" s="64"/>
      <c r="N49" s="64"/>
      <c r="O49" s="64"/>
      <c r="P49" s="64"/>
      <c r="Q49" s="145">
        <f t="shared" si="14"/>
        <v>15.143312695151673</v>
      </c>
    </row>
    <row r="50" spans="1:17" x14ac:dyDescent="0.35">
      <c r="A50" s="20">
        <v>16</v>
      </c>
      <c r="B50" s="43">
        <f>E21/('Appendix D'!F19*1000*6.29)</f>
        <v>127.15628878055267</v>
      </c>
      <c r="C50" s="56"/>
      <c r="D50" s="56"/>
      <c r="E50" s="56"/>
      <c r="F50" s="68"/>
      <c r="G50" s="68"/>
      <c r="H50" s="64"/>
      <c r="I50" s="64"/>
      <c r="J50" s="64"/>
      <c r="K50" s="64"/>
      <c r="L50" s="64"/>
      <c r="M50" s="64"/>
      <c r="N50" s="64"/>
      <c r="O50" s="64"/>
      <c r="P50" s="64"/>
      <c r="Q50" s="145">
        <f t="shared" si="14"/>
        <v>16.064096951771578</v>
      </c>
    </row>
    <row r="51" spans="1:17" x14ac:dyDescent="0.35">
      <c r="A51" s="20">
        <v>17</v>
      </c>
      <c r="B51" s="43">
        <f>E22/('Appendix D'!F20*1000*6.29)</f>
        <v>133.12350098750267</v>
      </c>
      <c r="C51" s="56"/>
      <c r="D51" s="56"/>
      <c r="E51" s="56"/>
      <c r="F51" s="68"/>
      <c r="G51" s="68"/>
      <c r="H51" s="64"/>
      <c r="I51" s="64"/>
      <c r="J51" s="64"/>
      <c r="K51" s="64"/>
      <c r="L51" s="64"/>
      <c r="M51" s="64"/>
      <c r="N51" s="64"/>
      <c r="O51" s="64"/>
      <c r="P51" s="64"/>
      <c r="Q51" s="145">
        <f t="shared" si="14"/>
        <v>16.993364346333479</v>
      </c>
    </row>
    <row r="52" spans="1:17" x14ac:dyDescent="0.35">
      <c r="A52" s="20">
        <v>18</v>
      </c>
      <c r="B52" s="43">
        <f>E23/('Appendix D'!F21*1000*6.29)</f>
        <v>140.39078819263798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145">
        <f t="shared" si="14"/>
        <v>17.919859857195963</v>
      </c>
    </row>
    <row r="53" spans="1:17" x14ac:dyDescent="0.35">
      <c r="A53" s="20">
        <v>19</v>
      </c>
      <c r="B53" s="43">
        <f>E24/('Appendix D'!F22*1000*6.29)</f>
        <v>147.60131528680424</v>
      </c>
      <c r="Q53" s="145">
        <f t="shared" si="14"/>
        <v>18.842203615320319</v>
      </c>
    </row>
    <row r="54" spans="1:17" x14ac:dyDescent="0.35">
      <c r="A54" s="20">
        <v>20</v>
      </c>
      <c r="B54" s="43">
        <f>E25/('Appendix D'!F23*1000*6.29)</f>
        <v>154.74433982495657</v>
      </c>
    </row>
    <row r="55" spans="1:17" x14ac:dyDescent="0.35">
      <c r="A55" s="20">
        <v>21</v>
      </c>
      <c r="B55" s="43">
        <f>E26/('Appendix D'!F24*1000*6.29)</f>
        <v>281.67907153207074</v>
      </c>
      <c r="Q55" s="145">
        <f>Q29*1000</f>
        <v>8.671524919618113</v>
      </c>
    </row>
  </sheetData>
  <mergeCells count="1">
    <mergeCell ref="D1:K1"/>
  </mergeCells>
  <pageMargins left="0.7" right="0.7" top="0.75" bottom="0.75" header="0.3" footer="0.3"/>
  <pageSetup orientation="portrait" r:id="rId1"/>
  <ignoredErrors>
    <ignoredError sqref="H6:H25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Appendix A</vt:lpstr>
      <vt:lpstr>COSTS</vt:lpstr>
      <vt:lpstr>Equipment considerations</vt:lpstr>
      <vt:lpstr>Appendix B</vt:lpstr>
      <vt:lpstr>Cashflow plots</vt:lpstr>
      <vt:lpstr>Cashflow plots (2)</vt:lpstr>
      <vt:lpstr>Appendix C</vt:lpstr>
      <vt:lpstr>Appendix D</vt:lpstr>
      <vt:lpstr>Appendix E</vt:lpstr>
      <vt:lpstr>Exergy plots</vt:lpstr>
      <vt:lpstr>Appendix F</vt:lpstr>
      <vt:lpstr>Analytic RO plots </vt:lpstr>
      <vt:lpstr>Appendix G</vt:lpstr>
      <vt:lpstr>Appendix H</vt:lpstr>
      <vt:lpstr>Appendix I</vt:lpstr>
      <vt:lpstr>Real options tester</vt:lpstr>
      <vt:lpstr>'Appendix A'!OIP</vt:lpstr>
      <vt:lpstr>'Cashflow plots'!Print_Area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Efra Soza Cisneros</dc:creator>
  <cp:lastModifiedBy>Efra Soza Cisneros</cp:lastModifiedBy>
  <dcterms:created xsi:type="dcterms:W3CDTF">2018-02-09T10:36:11Z</dcterms:created>
  <dcterms:modified xsi:type="dcterms:W3CDTF">2018-09-09T19:42:35Z</dcterms:modified>
</cp:coreProperties>
</file>